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8 цех\"/>
    </mc:Choice>
  </mc:AlternateContent>
  <xr:revisionPtr revIDLastSave="0" documentId="13_ncr:1_{E99BFC0A-F178-45D2-B11A-839FBE7D6B8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ВОДНАЯ текущий (2)" sheetId="6" r:id="rId1"/>
    <sheet name="СВОДНАЯ текущий" sheetId="5" r:id="rId2"/>
    <sheet name="ВСЕ СМЕТЫ КДС" sheetId="1" r:id="rId3"/>
    <sheet name="02-01-04 Архитектурно-строи (2)" sheetId="2" state="hidden" r:id="rId4"/>
    <sheet name="02-01-06 Архитектурно-строитель" sheetId="3" state="hidden" r:id="rId5"/>
    <sheet name="02-01-05 Архитектурно-строитель" sheetId="4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1" hidden="1">'СВОДНАЯ текущий'!$P$1:$P$1647</definedName>
    <definedName name="_xlnm._FilterDatabase" localSheetId="0" hidden="1">'СВОДНАЯ текущий (2)'!$P$1:$P$1647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3">'02-01-04 Архитектурно-строи (2)'!$12:$12</definedName>
    <definedName name="_xlnm.Print_Titles" localSheetId="5">'02-01-05 Архитектурно-строитель'!$12:$12</definedName>
    <definedName name="_xlnm.Print_Titles" localSheetId="4">'02-01-06 Архитектурно-строитель'!$12:$12</definedName>
    <definedName name="_xlnm.Print_Titles" localSheetId="2">'ВСЕ СМЕТЫ КДС'!$12:$12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45" i="6" l="1"/>
  <c r="M1645" i="6"/>
  <c r="H1645" i="6"/>
  <c r="I1645" i="6" s="1"/>
  <c r="F1645" i="6"/>
  <c r="Q1644" i="6"/>
  <c r="M1644" i="6"/>
  <c r="H1644" i="6"/>
  <c r="F1644" i="6"/>
  <c r="I1644" i="6" s="1"/>
  <c r="Q1643" i="6"/>
  <c r="M1643" i="6"/>
  <c r="H1643" i="6"/>
  <c r="F1643" i="6"/>
  <c r="Q1642" i="6"/>
  <c r="M1642" i="6"/>
  <c r="H1642" i="6"/>
  <c r="F1642" i="6"/>
  <c r="Q1641" i="6"/>
  <c r="M1641" i="6"/>
  <c r="H1641" i="6"/>
  <c r="I1641" i="6" s="1"/>
  <c r="F1641" i="6"/>
  <c r="Q1640" i="6"/>
  <c r="M1640" i="6"/>
  <c r="H1640" i="6"/>
  <c r="F1640" i="6"/>
  <c r="Q1639" i="6"/>
  <c r="M1639" i="6"/>
  <c r="H1639" i="6"/>
  <c r="F1639" i="6"/>
  <c r="Q1638" i="6"/>
  <c r="M1638" i="6"/>
  <c r="I1638" i="6"/>
  <c r="H1638" i="6"/>
  <c r="F1638" i="6"/>
  <c r="Q1637" i="6"/>
  <c r="M1637" i="6"/>
  <c r="H1637" i="6"/>
  <c r="F1637" i="6"/>
  <c r="Q1636" i="6"/>
  <c r="M1636" i="6"/>
  <c r="H1636" i="6"/>
  <c r="F1636" i="6"/>
  <c r="I1636" i="6" s="1"/>
  <c r="Q1635" i="6"/>
  <c r="M1635" i="6"/>
  <c r="H1635" i="6"/>
  <c r="F1635" i="6"/>
  <c r="Q1634" i="6"/>
  <c r="Q1633" i="6"/>
  <c r="D1633" i="6"/>
  <c r="Q1632" i="6"/>
  <c r="Q1631" i="6"/>
  <c r="Q1630" i="6"/>
  <c r="Q1629" i="6"/>
  <c r="Q1628" i="6"/>
  <c r="Q1627" i="6"/>
  <c r="N1627" i="6"/>
  <c r="M1627" i="6"/>
  <c r="O1627" i="6" s="1"/>
  <c r="K1627" i="6"/>
  <c r="L1627" i="6" s="1"/>
  <c r="F1627" i="6"/>
  <c r="I1627" i="6" s="1"/>
  <c r="A1627" i="6"/>
  <c r="A1635" i="6" s="1"/>
  <c r="A1636" i="6" s="1"/>
  <c r="A1637" i="6" s="1"/>
  <c r="A1638" i="6" s="1"/>
  <c r="A1639" i="6" s="1"/>
  <c r="A1640" i="6" s="1"/>
  <c r="A1641" i="6" s="1"/>
  <c r="A1642" i="6" s="1"/>
  <c r="A1643" i="6" s="1"/>
  <c r="A1644" i="6" s="1"/>
  <c r="A1645" i="6" s="1"/>
  <c r="Q1626" i="6"/>
  <c r="Q1624" i="6" s="1"/>
  <c r="N1626" i="6"/>
  <c r="M1626" i="6"/>
  <c r="O1626" i="6" s="1"/>
  <c r="K1626" i="6"/>
  <c r="L1626" i="6" s="1"/>
  <c r="H1626" i="6"/>
  <c r="I1626" i="6" s="1"/>
  <c r="F1626" i="6"/>
  <c r="A1626" i="6"/>
  <c r="Q1625" i="6"/>
  <c r="N1625" i="6"/>
  <c r="M1625" i="6"/>
  <c r="O1625" i="6" s="1"/>
  <c r="K1625" i="6"/>
  <c r="L1625" i="6" s="1"/>
  <c r="H1625" i="6"/>
  <c r="F1625" i="6"/>
  <c r="Q1623" i="6"/>
  <c r="Q1622" i="6"/>
  <c r="Q1480" i="6" s="1"/>
  <c r="Q1621" i="6"/>
  <c r="Q1620" i="6"/>
  <c r="Q1619" i="6"/>
  <c r="D1619" i="6"/>
  <c r="Q1618" i="6"/>
  <c r="D1618" i="6"/>
  <c r="Q1617" i="6"/>
  <c r="Q1616" i="6"/>
  <c r="Q1615" i="6"/>
  <c r="Q1614" i="6"/>
  <c r="D1614" i="6"/>
  <c r="Q1613" i="6"/>
  <c r="D1613" i="6"/>
  <c r="Q1612" i="6"/>
  <c r="Q1611" i="6"/>
  <c r="Q1610" i="6"/>
  <c r="Q1609" i="6"/>
  <c r="Q1608" i="6"/>
  <c r="Q1607" i="6"/>
  <c r="Q1606" i="6"/>
  <c r="Q1605" i="6"/>
  <c r="Q1604" i="6"/>
  <c r="Q1603" i="6"/>
  <c r="Q1602" i="6"/>
  <c r="Q1601" i="6"/>
  <c r="Q1600" i="6"/>
  <c r="Q1599" i="6"/>
  <c r="Q1598" i="6"/>
  <c r="Q1597" i="6"/>
  <c r="Q1596" i="6"/>
  <c r="Q1595" i="6"/>
  <c r="M1595" i="6"/>
  <c r="H1595" i="6"/>
  <c r="F1595" i="6"/>
  <c r="Q1594" i="6"/>
  <c r="M1594" i="6"/>
  <c r="H1594" i="6"/>
  <c r="F1594" i="6"/>
  <c r="I1594" i="6" s="1"/>
  <c r="Q1593" i="6"/>
  <c r="M1593" i="6"/>
  <c r="H1593" i="6"/>
  <c r="F1593" i="6"/>
  <c r="I1593" i="6" s="1"/>
  <c r="Q1592" i="6"/>
  <c r="M1592" i="6"/>
  <c r="O1592" i="6" s="1"/>
  <c r="L1592" i="6"/>
  <c r="H1592" i="6"/>
  <c r="F1592" i="6"/>
  <c r="I1592" i="6" s="1"/>
  <c r="Q1591" i="6"/>
  <c r="H1591" i="6"/>
  <c r="F1591" i="6"/>
  <c r="I1591" i="6" s="1"/>
  <c r="Q1590" i="6"/>
  <c r="M1590" i="6"/>
  <c r="I1590" i="6"/>
  <c r="H1590" i="6"/>
  <c r="F1590" i="6"/>
  <c r="Q1589" i="6"/>
  <c r="M1589" i="6"/>
  <c r="H1589" i="6"/>
  <c r="F1589" i="6"/>
  <c r="I1589" i="6" s="1"/>
  <c r="Q1588" i="6"/>
  <c r="M1588" i="6"/>
  <c r="H1588" i="6"/>
  <c r="F1588" i="6"/>
  <c r="I1588" i="6" s="1"/>
  <c r="Q1587" i="6"/>
  <c r="M1587" i="6"/>
  <c r="H1587" i="6"/>
  <c r="F1587" i="6"/>
  <c r="Q1586" i="6"/>
  <c r="M1586" i="6"/>
  <c r="D1586" i="6"/>
  <c r="H1586" i="6" s="1"/>
  <c r="Q1585" i="6"/>
  <c r="M1585" i="6"/>
  <c r="H1585" i="6"/>
  <c r="F1585" i="6"/>
  <c r="Q1584" i="6"/>
  <c r="M1584" i="6"/>
  <c r="H1584" i="6"/>
  <c r="F1584" i="6"/>
  <c r="I1584" i="6" s="1"/>
  <c r="Q1583" i="6"/>
  <c r="M1583" i="6"/>
  <c r="Q1582" i="6"/>
  <c r="M1582" i="6"/>
  <c r="Q1581" i="6"/>
  <c r="M1581" i="6"/>
  <c r="Q1580" i="6"/>
  <c r="M1580" i="6"/>
  <c r="Q1579" i="6"/>
  <c r="M1579" i="6"/>
  <c r="D1579" i="6"/>
  <c r="Q1578" i="6"/>
  <c r="M1578" i="6"/>
  <c r="D1578" i="6"/>
  <c r="Q1577" i="6"/>
  <c r="M1577" i="6"/>
  <c r="Q1576" i="6"/>
  <c r="M1576" i="6"/>
  <c r="Q1575" i="6"/>
  <c r="M1575" i="6"/>
  <c r="Q1574" i="6"/>
  <c r="M1574" i="6"/>
  <c r="D1574" i="6"/>
  <c r="Q1573" i="6"/>
  <c r="M1573" i="6"/>
  <c r="D1573" i="6"/>
  <c r="Q1572" i="6"/>
  <c r="M1572" i="6"/>
  <c r="Q1571" i="6"/>
  <c r="M1571" i="6"/>
  <c r="Q1570" i="6"/>
  <c r="M1570" i="6"/>
  <c r="Q1569" i="6"/>
  <c r="M1569" i="6"/>
  <c r="Q1568" i="6"/>
  <c r="M1568" i="6"/>
  <c r="Q1567" i="6"/>
  <c r="M1567" i="6"/>
  <c r="Q1566" i="6"/>
  <c r="M1566" i="6"/>
  <c r="Q1565" i="6"/>
  <c r="M1565" i="6"/>
  <c r="Q1564" i="6"/>
  <c r="M1564" i="6"/>
  <c r="Q1563" i="6"/>
  <c r="M1563" i="6"/>
  <c r="Q1562" i="6"/>
  <c r="M1562" i="6"/>
  <c r="Q1561" i="6"/>
  <c r="M1561" i="6"/>
  <c r="Q1560" i="6"/>
  <c r="M1560" i="6"/>
  <c r="Q1559" i="6"/>
  <c r="M1559" i="6"/>
  <c r="Q1558" i="6"/>
  <c r="M1558" i="6"/>
  <c r="H1558" i="6"/>
  <c r="F1558" i="6"/>
  <c r="Q1557" i="6"/>
  <c r="M1557" i="6"/>
  <c r="H1557" i="6"/>
  <c r="F1557" i="6"/>
  <c r="I1557" i="6" s="1"/>
  <c r="Q1556" i="6"/>
  <c r="M1556" i="6"/>
  <c r="H1556" i="6"/>
  <c r="F1556" i="6"/>
  <c r="I1556" i="6" s="1"/>
  <c r="Q1555" i="6"/>
  <c r="O1555" i="6"/>
  <c r="N1555" i="6"/>
  <c r="N1592" i="6" s="1"/>
  <c r="M1555" i="6"/>
  <c r="K1555" i="6"/>
  <c r="K1592" i="6" s="1"/>
  <c r="H1555" i="6"/>
  <c r="F1555" i="6"/>
  <c r="I1555" i="6" s="1"/>
  <c r="Q1554" i="6"/>
  <c r="H1554" i="6"/>
  <c r="F1554" i="6"/>
  <c r="I1554" i="6" s="1"/>
  <c r="Q1553" i="6"/>
  <c r="M1553" i="6"/>
  <c r="H1553" i="6"/>
  <c r="F1553" i="6"/>
  <c r="I1553" i="6" s="1"/>
  <c r="Q1552" i="6"/>
  <c r="M1552" i="6"/>
  <c r="H1552" i="6"/>
  <c r="F1552" i="6"/>
  <c r="Q1551" i="6"/>
  <c r="M1551" i="6"/>
  <c r="H1551" i="6"/>
  <c r="F1551" i="6"/>
  <c r="I1551" i="6" s="1"/>
  <c r="Q1550" i="6"/>
  <c r="M1550" i="6"/>
  <c r="H1550" i="6"/>
  <c r="F1550" i="6"/>
  <c r="I1550" i="6" s="1"/>
  <c r="Q1549" i="6"/>
  <c r="M1549" i="6"/>
  <c r="D1549" i="6"/>
  <c r="H1549" i="6" s="1"/>
  <c r="Q1548" i="6"/>
  <c r="M1548" i="6"/>
  <c r="H1548" i="6"/>
  <c r="F1548" i="6"/>
  <c r="A1548" i="6"/>
  <c r="A1549" i="6" s="1"/>
  <c r="A1551" i="6" s="1"/>
  <c r="A1552" i="6" s="1"/>
  <c r="A1553" i="6" s="1"/>
  <c r="A1555" i="6" s="1"/>
  <c r="A1556" i="6" s="1"/>
  <c r="A1557" i="6" s="1"/>
  <c r="A1558" i="6" s="1"/>
  <c r="A1584" i="6" s="1"/>
  <c r="A1585" i="6" s="1"/>
  <c r="A1586" i="6" s="1"/>
  <c r="A1588" i="6" s="1"/>
  <c r="A1589" i="6" s="1"/>
  <c r="A1590" i="6" s="1"/>
  <c r="A1592" i="6" s="1"/>
  <c r="A1593" i="6" s="1"/>
  <c r="Q1547" i="6"/>
  <c r="M1547" i="6"/>
  <c r="H1547" i="6"/>
  <c r="I1547" i="6" s="1"/>
  <c r="F1547" i="6"/>
  <c r="Q1546" i="6"/>
  <c r="M1546" i="6"/>
  <c r="H1546" i="6"/>
  <c r="F1546" i="6"/>
  <c r="I1546" i="6" s="1"/>
  <c r="Q1545" i="6"/>
  <c r="M1545" i="6"/>
  <c r="Q1544" i="6"/>
  <c r="M1544" i="6"/>
  <c r="Q1543" i="6"/>
  <c r="M1543" i="6"/>
  <c r="Q1542" i="6"/>
  <c r="M1542" i="6"/>
  <c r="D1542" i="6"/>
  <c r="Q1541" i="6"/>
  <c r="M1541" i="6"/>
  <c r="D1541" i="6"/>
  <c r="Q1540" i="6"/>
  <c r="M1540" i="6"/>
  <c r="Q1539" i="6"/>
  <c r="M1539" i="6"/>
  <c r="Q1538" i="6"/>
  <c r="M1538" i="6"/>
  <c r="Q1537" i="6"/>
  <c r="M1537" i="6"/>
  <c r="Q1536" i="6"/>
  <c r="M1536" i="6"/>
  <c r="Q1535" i="6"/>
  <c r="M1535" i="6"/>
  <c r="Q1534" i="6"/>
  <c r="M1534" i="6"/>
  <c r="Q1533" i="6"/>
  <c r="M1533" i="6"/>
  <c r="Q1532" i="6"/>
  <c r="M1532" i="6"/>
  <c r="Q1531" i="6"/>
  <c r="M1531" i="6"/>
  <c r="Q1530" i="6"/>
  <c r="M1530" i="6"/>
  <c r="A1530" i="6"/>
  <c r="A1531" i="6" s="1"/>
  <c r="A1532" i="6" s="1"/>
  <c r="A1533" i="6" s="1"/>
  <c r="A1534" i="6" s="1"/>
  <c r="A1535" i="6" s="1"/>
  <c r="A1536" i="6" s="1"/>
  <c r="A1537" i="6" s="1"/>
  <c r="A1538" i="6" s="1"/>
  <c r="A1539" i="6" s="1"/>
  <c r="A1540" i="6" s="1"/>
  <c r="A1541" i="6" s="1"/>
  <c r="A1542" i="6" s="1"/>
  <c r="Q1529" i="6"/>
  <c r="M1529" i="6"/>
  <c r="A1529" i="6"/>
  <c r="Q1528" i="6"/>
  <c r="M1528" i="6"/>
  <c r="Q1527" i="6"/>
  <c r="M1527" i="6"/>
  <c r="Q1526" i="6"/>
  <c r="M1526" i="6"/>
  <c r="H1526" i="6"/>
  <c r="F1526" i="6"/>
  <c r="I1526" i="6" s="1"/>
  <c r="Q1525" i="6"/>
  <c r="M1525" i="6"/>
  <c r="H1525" i="6"/>
  <c r="F1525" i="6"/>
  <c r="Q1524" i="6"/>
  <c r="M1524" i="6"/>
  <c r="H1524" i="6"/>
  <c r="F1524" i="6"/>
  <c r="Q1523" i="6"/>
  <c r="N1523" i="6"/>
  <c r="N1491" i="6" s="1"/>
  <c r="M1523" i="6"/>
  <c r="O1523" i="6" s="1"/>
  <c r="K1523" i="6"/>
  <c r="L1523" i="6" s="1"/>
  <c r="H1523" i="6"/>
  <c r="F1523" i="6"/>
  <c r="Q1522" i="6"/>
  <c r="H1522" i="6"/>
  <c r="F1522" i="6"/>
  <c r="I1522" i="6" s="1"/>
  <c r="Q1521" i="6"/>
  <c r="M1521" i="6"/>
  <c r="H1521" i="6"/>
  <c r="F1521" i="6"/>
  <c r="I1521" i="6" s="1"/>
  <c r="Q1520" i="6"/>
  <c r="M1520" i="6"/>
  <c r="H1520" i="6"/>
  <c r="F1520" i="6"/>
  <c r="Q1519" i="6"/>
  <c r="M1519" i="6"/>
  <c r="H1519" i="6"/>
  <c r="F1519" i="6"/>
  <c r="I1519" i="6" s="1"/>
  <c r="Q1518" i="6"/>
  <c r="M1518" i="6"/>
  <c r="H1518" i="6"/>
  <c r="F1518" i="6"/>
  <c r="I1518" i="6" s="1"/>
  <c r="Q1517" i="6"/>
  <c r="M1517" i="6"/>
  <c r="H1517" i="6"/>
  <c r="F1517" i="6"/>
  <c r="D1517" i="6"/>
  <c r="Q1516" i="6"/>
  <c r="M1516" i="6"/>
  <c r="H1516" i="6"/>
  <c r="F1516" i="6"/>
  <c r="A1516" i="6"/>
  <c r="A1517" i="6" s="1"/>
  <c r="A1519" i="6" s="1"/>
  <c r="A1520" i="6" s="1"/>
  <c r="A1521" i="6" s="1"/>
  <c r="A1523" i="6" s="1"/>
  <c r="A1524" i="6" s="1"/>
  <c r="A1525" i="6" s="1"/>
  <c r="A1526" i="6" s="1"/>
  <c r="Q1515" i="6"/>
  <c r="M1515" i="6"/>
  <c r="D1515" i="6"/>
  <c r="F1515" i="6" s="1"/>
  <c r="Q1514" i="6"/>
  <c r="M1514" i="6"/>
  <c r="Q1513" i="6"/>
  <c r="M1513" i="6"/>
  <c r="Q1512" i="6"/>
  <c r="M1512" i="6"/>
  <c r="Q1511" i="6"/>
  <c r="M1511" i="6"/>
  <c r="Q1510" i="6"/>
  <c r="M1510" i="6"/>
  <c r="D1510" i="6"/>
  <c r="Q1509" i="6"/>
  <c r="M1509" i="6"/>
  <c r="D1509" i="6"/>
  <c r="Q1508" i="6"/>
  <c r="M1508" i="6"/>
  <c r="Q1507" i="6"/>
  <c r="M1507" i="6"/>
  <c r="Q1506" i="6"/>
  <c r="M1506" i="6"/>
  <c r="Q1505" i="6"/>
  <c r="M1505" i="6"/>
  <c r="Q1504" i="6"/>
  <c r="M1504" i="6"/>
  <c r="Q1503" i="6"/>
  <c r="M1503" i="6"/>
  <c r="Q1502" i="6"/>
  <c r="M1502" i="6"/>
  <c r="Q1501" i="6"/>
  <c r="M1501" i="6"/>
  <c r="Q1500" i="6"/>
  <c r="M1500" i="6"/>
  <c r="Q1499" i="6"/>
  <c r="M1499" i="6"/>
  <c r="Q1498" i="6"/>
  <c r="M1498" i="6"/>
  <c r="Q1497" i="6"/>
  <c r="M1497" i="6"/>
  <c r="Q1496" i="6"/>
  <c r="M1496" i="6"/>
  <c r="Q1495" i="6"/>
  <c r="M1495" i="6"/>
  <c r="Q1494" i="6"/>
  <c r="M1494" i="6"/>
  <c r="H1494" i="6"/>
  <c r="F1494" i="6"/>
  <c r="Q1493" i="6"/>
  <c r="M1493" i="6"/>
  <c r="H1493" i="6"/>
  <c r="F1493" i="6"/>
  <c r="I1493" i="6" s="1"/>
  <c r="Q1492" i="6"/>
  <c r="M1492" i="6"/>
  <c r="H1492" i="6"/>
  <c r="F1492" i="6"/>
  <c r="Q1491" i="6"/>
  <c r="O1491" i="6"/>
  <c r="M1491" i="6"/>
  <c r="K1491" i="6"/>
  <c r="L1491" i="6" s="1"/>
  <c r="H1491" i="6"/>
  <c r="F1491" i="6"/>
  <c r="I1491" i="6" s="1"/>
  <c r="Q1490" i="6"/>
  <c r="H1490" i="6"/>
  <c r="F1490" i="6"/>
  <c r="I1490" i="6" s="1"/>
  <c r="Q1489" i="6"/>
  <c r="M1489" i="6"/>
  <c r="H1489" i="6"/>
  <c r="F1489" i="6"/>
  <c r="I1489" i="6" s="1"/>
  <c r="Q1488" i="6"/>
  <c r="M1488" i="6"/>
  <c r="H1488" i="6"/>
  <c r="F1488" i="6"/>
  <c r="Q1487" i="6"/>
  <c r="M1487" i="6"/>
  <c r="H1487" i="6"/>
  <c r="F1487" i="6"/>
  <c r="I1487" i="6" s="1"/>
  <c r="Q1486" i="6"/>
  <c r="M1486" i="6"/>
  <c r="H1486" i="6"/>
  <c r="F1486" i="6"/>
  <c r="I1486" i="6" s="1"/>
  <c r="Q1485" i="6"/>
  <c r="M1485" i="6"/>
  <c r="H1485" i="6"/>
  <c r="D1485" i="6"/>
  <c r="F1485" i="6" s="1"/>
  <c r="I1485" i="6" s="1"/>
  <c r="Q1484" i="6"/>
  <c r="M1484" i="6"/>
  <c r="H1484" i="6"/>
  <c r="F1484" i="6"/>
  <c r="A1484" i="6"/>
  <c r="A1485" i="6" s="1"/>
  <c r="A1487" i="6" s="1"/>
  <c r="A1488" i="6" s="1"/>
  <c r="A1489" i="6" s="1"/>
  <c r="A1491" i="6" s="1"/>
  <c r="A1492" i="6" s="1"/>
  <c r="A1493" i="6" s="1"/>
  <c r="A1494" i="6" s="1"/>
  <c r="Q1483" i="6"/>
  <c r="M1483" i="6"/>
  <c r="D1483" i="6"/>
  <c r="H1483" i="6" s="1"/>
  <c r="Q1482" i="6"/>
  <c r="Q1481" i="6"/>
  <c r="Q1479" i="6"/>
  <c r="Q1478" i="6"/>
  <c r="M1478" i="6"/>
  <c r="H1478" i="6"/>
  <c r="I1478" i="6" s="1"/>
  <c r="F1478" i="6"/>
  <c r="Q1477" i="6"/>
  <c r="M1477" i="6"/>
  <c r="H1477" i="6"/>
  <c r="I1477" i="6" s="1"/>
  <c r="F1477" i="6"/>
  <c r="Q1476" i="6"/>
  <c r="M1476" i="6"/>
  <c r="H1476" i="6"/>
  <c r="F1476" i="6"/>
  <c r="I1476" i="6" s="1"/>
  <c r="Q1475" i="6"/>
  <c r="M1475" i="6"/>
  <c r="H1475" i="6"/>
  <c r="F1475" i="6"/>
  <c r="Q1474" i="6"/>
  <c r="M1474" i="6"/>
  <c r="H1474" i="6"/>
  <c r="I1474" i="6" s="1"/>
  <c r="F1474" i="6"/>
  <c r="Q1473" i="6"/>
  <c r="M1473" i="6"/>
  <c r="H1473" i="6"/>
  <c r="F1473" i="6"/>
  <c r="Q1472" i="6"/>
  <c r="M1472" i="6"/>
  <c r="H1472" i="6"/>
  <c r="I1472" i="6" s="1"/>
  <c r="F1472" i="6"/>
  <c r="Q1471" i="6"/>
  <c r="M1471" i="6"/>
  <c r="H1471" i="6"/>
  <c r="F1471" i="6"/>
  <c r="Q1470" i="6"/>
  <c r="M1470" i="6"/>
  <c r="H1470" i="6"/>
  <c r="I1470" i="6" s="1"/>
  <c r="F1470" i="6"/>
  <c r="Q1469" i="6"/>
  <c r="M1469" i="6"/>
  <c r="H1469" i="6"/>
  <c r="I1469" i="6" s="1"/>
  <c r="F1469" i="6"/>
  <c r="Q1468" i="6"/>
  <c r="M1468" i="6"/>
  <c r="H1468" i="6"/>
  <c r="F1468" i="6"/>
  <c r="Q1466" i="6"/>
  <c r="Q1465" i="6"/>
  <c r="M1465" i="6"/>
  <c r="H1465" i="6"/>
  <c r="I1465" i="6" s="1"/>
  <c r="F1465" i="6"/>
  <c r="Q1464" i="6"/>
  <c r="M1464" i="6"/>
  <c r="Q1463" i="6"/>
  <c r="M1463" i="6"/>
  <c r="Q1462" i="6"/>
  <c r="M1462" i="6"/>
  <c r="Q1461" i="6"/>
  <c r="M1461" i="6"/>
  <c r="Q1460" i="6"/>
  <c r="M1460" i="6"/>
  <c r="Q1459" i="6"/>
  <c r="M1459" i="6"/>
  <c r="Q1458" i="6"/>
  <c r="M1458" i="6"/>
  <c r="Q1457" i="6"/>
  <c r="M1457" i="6"/>
  <c r="Q1456" i="6"/>
  <c r="M1456" i="6"/>
  <c r="Q1455" i="6"/>
  <c r="M1455" i="6"/>
  <c r="Q1454" i="6"/>
  <c r="M1454" i="6"/>
  <c r="Q1453" i="6"/>
  <c r="M1453" i="6"/>
  <c r="Q1452" i="6"/>
  <c r="M1452" i="6"/>
  <c r="Q1451" i="6"/>
  <c r="M1451" i="6"/>
  <c r="Q1450" i="6"/>
  <c r="M1450" i="6"/>
  <c r="Q1449" i="6"/>
  <c r="M1449" i="6"/>
  <c r="Q1448" i="6"/>
  <c r="M1448" i="6"/>
  <c r="Q1447" i="6"/>
  <c r="M1447" i="6"/>
  <c r="Q1446" i="6"/>
  <c r="M1446" i="6"/>
  <c r="Q1445" i="6"/>
  <c r="M1445" i="6"/>
  <c r="H1445" i="6"/>
  <c r="I1445" i="6" s="1"/>
  <c r="F1445" i="6"/>
  <c r="Q1444" i="6"/>
  <c r="M1444" i="6"/>
  <c r="H1444" i="6"/>
  <c r="I1444" i="6" s="1"/>
  <c r="F1444" i="6"/>
  <c r="Q1442" i="6"/>
  <c r="M1442" i="6"/>
  <c r="H1442" i="6"/>
  <c r="I1442" i="6" s="1"/>
  <c r="F1442" i="6"/>
  <c r="Q1441" i="6"/>
  <c r="M1441" i="6"/>
  <c r="Q1440" i="6"/>
  <c r="M1440" i="6"/>
  <c r="Q1439" i="6"/>
  <c r="M1439" i="6"/>
  <c r="Q1438" i="6"/>
  <c r="M1438" i="6"/>
  <c r="Q1437" i="6"/>
  <c r="M1437" i="6"/>
  <c r="Q1436" i="6"/>
  <c r="M1436" i="6"/>
  <c r="Q1435" i="6"/>
  <c r="M1435" i="6"/>
  <c r="Q1434" i="6"/>
  <c r="M1434" i="6"/>
  <c r="Q1433" i="6"/>
  <c r="M1433" i="6"/>
  <c r="Q1432" i="6"/>
  <c r="M1432" i="6"/>
  <c r="Q1431" i="6"/>
  <c r="M1431" i="6"/>
  <c r="Q1430" i="6"/>
  <c r="M1430" i="6"/>
  <c r="Q1429" i="6"/>
  <c r="M1429" i="6"/>
  <c r="Q1428" i="6"/>
  <c r="M1428" i="6"/>
  <c r="Q1427" i="6"/>
  <c r="M1427" i="6"/>
  <c r="Q1426" i="6"/>
  <c r="M1426" i="6"/>
  <c r="Q1425" i="6"/>
  <c r="M1425" i="6"/>
  <c r="Q1424" i="6"/>
  <c r="M1424" i="6"/>
  <c r="Q1423" i="6"/>
  <c r="M1423" i="6"/>
  <c r="Q1422" i="6"/>
  <c r="M1422" i="6"/>
  <c r="Q1421" i="6"/>
  <c r="M1421" i="6"/>
  <c r="Q1420" i="6"/>
  <c r="M1420" i="6"/>
  <c r="Q1419" i="6"/>
  <c r="M1419" i="6"/>
  <c r="Q1418" i="6"/>
  <c r="M1418" i="6"/>
  <c r="Q1417" i="6"/>
  <c r="M1417" i="6"/>
  <c r="Q1416" i="6"/>
  <c r="M1416" i="6"/>
  <c r="Q1415" i="6"/>
  <c r="M1415" i="6"/>
  <c r="Q1414" i="6"/>
  <c r="M1414" i="6"/>
  <c r="Q1413" i="6"/>
  <c r="M1413" i="6"/>
  <c r="Q1412" i="6"/>
  <c r="M1412" i="6"/>
  <c r="Q1411" i="6"/>
  <c r="M1411" i="6"/>
  <c r="Q1410" i="6"/>
  <c r="M1410" i="6"/>
  <c r="Q1409" i="6"/>
  <c r="M1409" i="6"/>
  <c r="Q1408" i="6"/>
  <c r="M1408" i="6"/>
  <c r="Q1407" i="6"/>
  <c r="M1407" i="6"/>
  <c r="Q1406" i="6"/>
  <c r="M1406" i="6"/>
  <c r="Q1405" i="6"/>
  <c r="M1405" i="6"/>
  <c r="Q1404" i="6"/>
  <c r="M1404" i="6"/>
  <c r="Q1403" i="6"/>
  <c r="M1403" i="6"/>
  <c r="Q1402" i="6"/>
  <c r="M1402" i="6"/>
  <c r="Q1401" i="6"/>
  <c r="M1401" i="6"/>
  <c r="Q1400" i="6"/>
  <c r="M1400" i="6"/>
  <c r="Q1399" i="6"/>
  <c r="M1399" i="6"/>
  <c r="D1399" i="6"/>
  <c r="H1399" i="6" s="1"/>
  <c r="Q1398" i="6"/>
  <c r="D1398" i="6"/>
  <c r="H1398" i="6" s="1"/>
  <c r="Q1397" i="6"/>
  <c r="M1397" i="6"/>
  <c r="D1397" i="6"/>
  <c r="F1397" i="6" s="1"/>
  <c r="Q1395" i="6"/>
  <c r="M1395" i="6"/>
  <c r="H1395" i="6"/>
  <c r="F1395" i="6"/>
  <c r="Q1394" i="6"/>
  <c r="M1394" i="6"/>
  <c r="H1394" i="6"/>
  <c r="I1394" i="6" s="1"/>
  <c r="F1394" i="6"/>
  <c r="Q1393" i="6"/>
  <c r="M1393" i="6"/>
  <c r="H1393" i="6"/>
  <c r="I1393" i="6" s="1"/>
  <c r="F1393" i="6"/>
  <c r="Q1392" i="6"/>
  <c r="M1392" i="6"/>
  <c r="H1392" i="6"/>
  <c r="F1392" i="6"/>
  <c r="Q1391" i="6"/>
  <c r="M1391" i="6"/>
  <c r="H1391" i="6"/>
  <c r="F1391" i="6"/>
  <c r="I1391" i="6" s="1"/>
  <c r="Q1390" i="6"/>
  <c r="M1390" i="6"/>
  <c r="H1390" i="6"/>
  <c r="F1390" i="6"/>
  <c r="Q1389" i="6"/>
  <c r="M1389" i="6"/>
  <c r="H1389" i="6"/>
  <c r="F1389" i="6"/>
  <c r="I1389" i="6" s="1"/>
  <c r="Q1388" i="6"/>
  <c r="M1388" i="6"/>
  <c r="H1388" i="6"/>
  <c r="F1388" i="6"/>
  <c r="I1388" i="6" s="1"/>
  <c r="Q1387" i="6"/>
  <c r="M1387" i="6"/>
  <c r="H1387" i="6"/>
  <c r="F1387" i="6"/>
  <c r="Q1386" i="6"/>
  <c r="M1386" i="6"/>
  <c r="H1386" i="6"/>
  <c r="F1386" i="6"/>
  <c r="Q1385" i="6"/>
  <c r="M1385" i="6"/>
  <c r="H1385" i="6"/>
  <c r="F1385" i="6"/>
  <c r="Q1384" i="6"/>
  <c r="N1384" i="6"/>
  <c r="H1384" i="6"/>
  <c r="F1384" i="6"/>
  <c r="I1384" i="6" s="1"/>
  <c r="Q1383" i="6"/>
  <c r="M1383" i="6"/>
  <c r="H1383" i="6"/>
  <c r="F1383" i="6"/>
  <c r="Q1382" i="6"/>
  <c r="M1382" i="6"/>
  <c r="H1382" i="6"/>
  <c r="F1382" i="6"/>
  <c r="I1382" i="6" s="1"/>
  <c r="Q1381" i="6"/>
  <c r="M1381" i="6"/>
  <c r="H1381" i="6"/>
  <c r="F1381" i="6"/>
  <c r="Q1380" i="6"/>
  <c r="M1380" i="6"/>
  <c r="H1380" i="6"/>
  <c r="F1380" i="6"/>
  <c r="Q1379" i="6"/>
  <c r="M1379" i="6"/>
  <c r="H1379" i="6"/>
  <c r="F1379" i="6"/>
  <c r="Q1378" i="6"/>
  <c r="M1378" i="6"/>
  <c r="H1378" i="6"/>
  <c r="F1378" i="6"/>
  <c r="Q1376" i="6"/>
  <c r="M1376" i="6"/>
  <c r="H1376" i="6"/>
  <c r="F1376" i="6"/>
  <c r="I1376" i="6" s="1"/>
  <c r="Q1375" i="6"/>
  <c r="M1375" i="6"/>
  <c r="H1375" i="6"/>
  <c r="F1375" i="6"/>
  <c r="Q1374" i="6"/>
  <c r="M1374" i="6"/>
  <c r="H1374" i="6"/>
  <c r="F1374" i="6"/>
  <c r="Q1373" i="6"/>
  <c r="M1373" i="6"/>
  <c r="H1373" i="6"/>
  <c r="I1373" i="6" s="1"/>
  <c r="F1373" i="6"/>
  <c r="Q1372" i="6"/>
  <c r="M1372" i="6"/>
  <c r="H1372" i="6"/>
  <c r="I1372" i="6" s="1"/>
  <c r="F1372" i="6"/>
  <c r="Q1371" i="6"/>
  <c r="M1371" i="6"/>
  <c r="H1371" i="6"/>
  <c r="I1371" i="6" s="1"/>
  <c r="F1371" i="6"/>
  <c r="Q1370" i="6"/>
  <c r="M1370" i="6"/>
  <c r="H1370" i="6"/>
  <c r="F1370" i="6"/>
  <c r="Q1369" i="6"/>
  <c r="M1369" i="6"/>
  <c r="H1369" i="6"/>
  <c r="F1369" i="6"/>
  <c r="Q1368" i="6"/>
  <c r="M1368" i="6"/>
  <c r="H1368" i="6"/>
  <c r="F1368" i="6"/>
  <c r="Q1367" i="6"/>
  <c r="M1367" i="6"/>
  <c r="H1367" i="6"/>
  <c r="F1367" i="6"/>
  <c r="Q1366" i="6"/>
  <c r="M1366" i="6"/>
  <c r="H1366" i="6"/>
  <c r="F1366" i="6"/>
  <c r="Q1365" i="6"/>
  <c r="M1365" i="6"/>
  <c r="H1365" i="6"/>
  <c r="I1365" i="6" s="1"/>
  <c r="F1365" i="6"/>
  <c r="Q1364" i="6"/>
  <c r="M1364" i="6"/>
  <c r="H1364" i="6"/>
  <c r="I1364" i="6" s="1"/>
  <c r="F1364" i="6"/>
  <c r="Q1363" i="6"/>
  <c r="M1363" i="6"/>
  <c r="H1363" i="6"/>
  <c r="F1363" i="6"/>
  <c r="Q1362" i="6"/>
  <c r="M1362" i="6"/>
  <c r="H1362" i="6"/>
  <c r="F1362" i="6"/>
  <c r="Q1361" i="6"/>
  <c r="N1361" i="6"/>
  <c r="O1361" i="6" s="1"/>
  <c r="L1361" i="6"/>
  <c r="K1361" i="6"/>
  <c r="H1361" i="6"/>
  <c r="I1361" i="6" s="1"/>
  <c r="F1361" i="6"/>
  <c r="Q1360" i="6"/>
  <c r="M1360" i="6"/>
  <c r="H1360" i="6"/>
  <c r="F1360" i="6"/>
  <c r="Q1359" i="6"/>
  <c r="N1359" i="6"/>
  <c r="O1359" i="6" s="1"/>
  <c r="L1359" i="6"/>
  <c r="K1359" i="6"/>
  <c r="H1359" i="6"/>
  <c r="I1359" i="6" s="1"/>
  <c r="F1359" i="6"/>
  <c r="Q1358" i="6"/>
  <c r="M1358" i="6"/>
  <c r="H1358" i="6"/>
  <c r="F1358" i="6"/>
  <c r="Q1357" i="6"/>
  <c r="M1357" i="6"/>
  <c r="H1357" i="6"/>
  <c r="F1357" i="6"/>
  <c r="Q1356" i="6"/>
  <c r="M1356" i="6"/>
  <c r="H1356" i="6"/>
  <c r="F1356" i="6"/>
  <c r="Q1355" i="6"/>
  <c r="N1355" i="6"/>
  <c r="O1355" i="6" s="1"/>
  <c r="M1355" i="6"/>
  <c r="K1355" i="6"/>
  <c r="L1355" i="6" s="1"/>
  <c r="H1355" i="6"/>
  <c r="F1355" i="6"/>
  <c r="I1355" i="6" s="1"/>
  <c r="Q1354" i="6"/>
  <c r="N1354" i="6"/>
  <c r="M1354" i="6"/>
  <c r="K1354" i="6"/>
  <c r="L1354" i="6" s="1"/>
  <c r="H1354" i="6"/>
  <c r="I1354" i="6" s="1"/>
  <c r="F1354" i="6"/>
  <c r="Q1353" i="6"/>
  <c r="N1353" i="6"/>
  <c r="M1353" i="6"/>
  <c r="O1353" i="6" s="1"/>
  <c r="K1353" i="6"/>
  <c r="L1353" i="6" s="1"/>
  <c r="H1353" i="6"/>
  <c r="F1353" i="6"/>
  <c r="Q1352" i="6"/>
  <c r="N1352" i="6"/>
  <c r="M1352" i="6"/>
  <c r="O1352" i="6" s="1"/>
  <c r="L1352" i="6"/>
  <c r="K1352" i="6"/>
  <c r="H1352" i="6"/>
  <c r="F1352" i="6"/>
  <c r="Q1351" i="6"/>
  <c r="N1351" i="6"/>
  <c r="O1351" i="6" s="1"/>
  <c r="L1351" i="6"/>
  <c r="K1351" i="6"/>
  <c r="H1351" i="6"/>
  <c r="F1351" i="6"/>
  <c r="Q1350" i="6"/>
  <c r="O1350" i="6"/>
  <c r="K1350" i="6"/>
  <c r="L1350" i="6" s="1"/>
  <c r="H1350" i="6"/>
  <c r="F1350" i="6"/>
  <c r="I1350" i="6" s="1"/>
  <c r="Q1349" i="6"/>
  <c r="N1349" i="6"/>
  <c r="M1349" i="6"/>
  <c r="O1349" i="6" s="1"/>
  <c r="K1349" i="6"/>
  <c r="L1349" i="6" s="1"/>
  <c r="H1349" i="6"/>
  <c r="F1349" i="6"/>
  <c r="I1349" i="6" s="1"/>
  <c r="Q1348" i="6"/>
  <c r="N1348" i="6"/>
  <c r="M1348" i="6"/>
  <c r="O1348" i="6" s="1"/>
  <c r="K1348" i="6"/>
  <c r="L1348" i="6" s="1"/>
  <c r="I1348" i="6"/>
  <c r="H1348" i="6"/>
  <c r="F1348" i="6"/>
  <c r="Q1347" i="6"/>
  <c r="N1347" i="6"/>
  <c r="M1347" i="6"/>
  <c r="O1347" i="6" s="1"/>
  <c r="K1347" i="6"/>
  <c r="L1347" i="6" s="1"/>
  <c r="H1347" i="6"/>
  <c r="I1347" i="6" s="1"/>
  <c r="F1347" i="6"/>
  <c r="Q1346" i="6"/>
  <c r="M1346" i="6"/>
  <c r="H1346" i="6"/>
  <c r="F1346" i="6"/>
  <c r="Q1345" i="6"/>
  <c r="M1345" i="6"/>
  <c r="H1345" i="6"/>
  <c r="F1345" i="6"/>
  <c r="Q1344" i="6"/>
  <c r="M1344" i="6"/>
  <c r="H1344" i="6"/>
  <c r="I1344" i="6" s="1"/>
  <c r="F1344" i="6"/>
  <c r="Q1343" i="6"/>
  <c r="M1343" i="6"/>
  <c r="H1343" i="6"/>
  <c r="I1343" i="6" s="1"/>
  <c r="F1343" i="6"/>
  <c r="Q1342" i="6"/>
  <c r="M1342" i="6"/>
  <c r="H1342" i="6"/>
  <c r="F1342" i="6"/>
  <c r="Q1341" i="6"/>
  <c r="M1341" i="6"/>
  <c r="H1341" i="6"/>
  <c r="F1341" i="6"/>
  <c r="Q1340" i="6"/>
  <c r="M1340" i="6"/>
  <c r="H1340" i="6"/>
  <c r="I1340" i="6" s="1"/>
  <c r="F1340" i="6"/>
  <c r="Q1339" i="6"/>
  <c r="M1339" i="6"/>
  <c r="K1339" i="6"/>
  <c r="L1339" i="6" s="1"/>
  <c r="H1339" i="6"/>
  <c r="F1339" i="6"/>
  <c r="Q1337" i="6"/>
  <c r="M1337" i="6"/>
  <c r="H1337" i="6"/>
  <c r="F1337" i="6"/>
  <c r="Q1336" i="6"/>
  <c r="M1336" i="6"/>
  <c r="H1336" i="6"/>
  <c r="F1336" i="6"/>
  <c r="Q1335" i="6"/>
  <c r="M1335" i="6"/>
  <c r="H1335" i="6"/>
  <c r="F1335" i="6"/>
  <c r="Q1334" i="6"/>
  <c r="M1334" i="6"/>
  <c r="H1334" i="6"/>
  <c r="F1334" i="6"/>
  <c r="Q1333" i="6"/>
  <c r="M1333" i="6"/>
  <c r="H1333" i="6"/>
  <c r="F1333" i="6"/>
  <c r="Q1332" i="6"/>
  <c r="M1332" i="6"/>
  <c r="H1332" i="6"/>
  <c r="F1332" i="6"/>
  <c r="Q1331" i="6"/>
  <c r="M1331" i="6"/>
  <c r="H1331" i="6"/>
  <c r="F1331" i="6"/>
  <c r="Q1330" i="6"/>
  <c r="M1330" i="6"/>
  <c r="H1330" i="6"/>
  <c r="I1330" i="6" s="1"/>
  <c r="F1330" i="6"/>
  <c r="Q1329" i="6"/>
  <c r="M1329" i="6"/>
  <c r="H1329" i="6"/>
  <c r="F1329" i="6"/>
  <c r="I1329" i="6" s="1"/>
  <c r="Q1328" i="6"/>
  <c r="M1328" i="6"/>
  <c r="H1328" i="6"/>
  <c r="F1328" i="6"/>
  <c r="Q1327" i="6"/>
  <c r="M1327" i="6"/>
  <c r="H1327" i="6"/>
  <c r="F1327" i="6"/>
  <c r="Q1326" i="6"/>
  <c r="M1326" i="6"/>
  <c r="H1326" i="6"/>
  <c r="F1326" i="6"/>
  <c r="Q1325" i="6"/>
  <c r="M1325" i="6"/>
  <c r="H1325" i="6"/>
  <c r="F1325" i="6"/>
  <c r="Q1324" i="6"/>
  <c r="M1324" i="6"/>
  <c r="H1324" i="6"/>
  <c r="F1324" i="6"/>
  <c r="Q1323" i="6"/>
  <c r="M1323" i="6"/>
  <c r="H1323" i="6"/>
  <c r="F1323" i="6"/>
  <c r="Q1322" i="6"/>
  <c r="M1322" i="6"/>
  <c r="H1322" i="6"/>
  <c r="F1322" i="6"/>
  <c r="Q1321" i="6"/>
  <c r="M1321" i="6"/>
  <c r="H1321" i="6"/>
  <c r="F1321" i="6"/>
  <c r="Q1320" i="6"/>
  <c r="M1320" i="6"/>
  <c r="H1320" i="6"/>
  <c r="F1320" i="6"/>
  <c r="Q1319" i="6"/>
  <c r="M1319" i="6"/>
  <c r="H1319" i="6"/>
  <c r="F1319" i="6"/>
  <c r="Q1318" i="6"/>
  <c r="M1318" i="6"/>
  <c r="H1318" i="6"/>
  <c r="F1318" i="6"/>
  <c r="Q1317" i="6"/>
  <c r="M1317" i="6"/>
  <c r="H1317" i="6"/>
  <c r="F1317" i="6"/>
  <c r="Q1316" i="6"/>
  <c r="M1316" i="6"/>
  <c r="H1316" i="6"/>
  <c r="I1316" i="6" s="1"/>
  <c r="F1316" i="6"/>
  <c r="Q1315" i="6"/>
  <c r="M1315" i="6"/>
  <c r="H1315" i="6"/>
  <c r="F1315" i="6"/>
  <c r="Q1314" i="6"/>
  <c r="M1314" i="6"/>
  <c r="H1314" i="6"/>
  <c r="F1314" i="6"/>
  <c r="Q1313" i="6"/>
  <c r="M1313" i="6"/>
  <c r="H1313" i="6"/>
  <c r="F1313" i="6"/>
  <c r="Q1312" i="6"/>
  <c r="M1312" i="6"/>
  <c r="H1312" i="6"/>
  <c r="F1312" i="6"/>
  <c r="Q1311" i="6"/>
  <c r="M1311" i="6"/>
  <c r="H1311" i="6"/>
  <c r="F1311" i="6"/>
  <c r="Q1310" i="6"/>
  <c r="M1310" i="6"/>
  <c r="H1310" i="6"/>
  <c r="F1310" i="6"/>
  <c r="Q1309" i="6"/>
  <c r="M1309" i="6"/>
  <c r="H1309" i="6"/>
  <c r="F1309" i="6"/>
  <c r="Q1308" i="6"/>
  <c r="M1308" i="6"/>
  <c r="H1308" i="6"/>
  <c r="F1308" i="6"/>
  <c r="Q1307" i="6"/>
  <c r="M1307" i="6"/>
  <c r="H1307" i="6"/>
  <c r="F1307" i="6"/>
  <c r="Q1306" i="6"/>
  <c r="M1306" i="6"/>
  <c r="H1306" i="6"/>
  <c r="F1306" i="6"/>
  <c r="Q1305" i="6"/>
  <c r="M1305" i="6"/>
  <c r="H1305" i="6"/>
  <c r="F1305" i="6"/>
  <c r="Q1304" i="6"/>
  <c r="M1304" i="6"/>
  <c r="H1304" i="6"/>
  <c r="I1304" i="6" s="1"/>
  <c r="F1304" i="6"/>
  <c r="Q1303" i="6"/>
  <c r="M1303" i="6"/>
  <c r="H1303" i="6"/>
  <c r="F1303" i="6"/>
  <c r="Q1302" i="6"/>
  <c r="M1302" i="6"/>
  <c r="H1302" i="6"/>
  <c r="F1302" i="6"/>
  <c r="Q1301" i="6"/>
  <c r="M1301" i="6"/>
  <c r="H1301" i="6"/>
  <c r="F1301" i="6"/>
  <c r="Q1300" i="6"/>
  <c r="M1300" i="6"/>
  <c r="H1300" i="6"/>
  <c r="F1300" i="6"/>
  <c r="Q1299" i="6"/>
  <c r="M1299" i="6"/>
  <c r="H1299" i="6"/>
  <c r="F1299" i="6"/>
  <c r="Q1298" i="6"/>
  <c r="M1298" i="6"/>
  <c r="H1298" i="6"/>
  <c r="F1298" i="6"/>
  <c r="Q1297" i="6"/>
  <c r="M1297" i="6"/>
  <c r="H1297" i="6"/>
  <c r="F1297" i="6"/>
  <c r="Q1296" i="6"/>
  <c r="M1296" i="6"/>
  <c r="H1296" i="6"/>
  <c r="F1296" i="6"/>
  <c r="Q1295" i="6"/>
  <c r="M1295" i="6"/>
  <c r="H1295" i="6"/>
  <c r="F1295" i="6"/>
  <c r="Q1294" i="6"/>
  <c r="M1294" i="6"/>
  <c r="H1294" i="6"/>
  <c r="F1294" i="6"/>
  <c r="Q1293" i="6"/>
  <c r="M1293" i="6"/>
  <c r="H1293" i="6"/>
  <c r="F1293" i="6"/>
  <c r="Q1292" i="6"/>
  <c r="M1292" i="6"/>
  <c r="H1292" i="6"/>
  <c r="F1292" i="6"/>
  <c r="Q1291" i="6"/>
  <c r="M1291" i="6"/>
  <c r="H1291" i="6"/>
  <c r="F1291" i="6"/>
  <c r="Q1290" i="6"/>
  <c r="M1290" i="6"/>
  <c r="H1290" i="6"/>
  <c r="F1290" i="6"/>
  <c r="Q1289" i="6"/>
  <c r="M1289" i="6"/>
  <c r="H1289" i="6"/>
  <c r="F1289" i="6"/>
  <c r="Q1288" i="6"/>
  <c r="M1288" i="6"/>
  <c r="H1288" i="6"/>
  <c r="F1288" i="6"/>
  <c r="Q1287" i="6"/>
  <c r="M1287" i="6"/>
  <c r="H1287" i="6"/>
  <c r="F1287" i="6"/>
  <c r="Q1286" i="6"/>
  <c r="M1286" i="6"/>
  <c r="H1286" i="6"/>
  <c r="F1286" i="6"/>
  <c r="Q1285" i="6"/>
  <c r="M1285" i="6"/>
  <c r="H1285" i="6"/>
  <c r="F1285" i="6"/>
  <c r="Q1284" i="6"/>
  <c r="M1284" i="6"/>
  <c r="H1284" i="6"/>
  <c r="F1284" i="6"/>
  <c r="I1284" i="6" s="1"/>
  <c r="Q1283" i="6"/>
  <c r="M1283" i="6"/>
  <c r="H1283" i="6"/>
  <c r="F1283" i="6"/>
  <c r="Q1282" i="6"/>
  <c r="M1282" i="6"/>
  <c r="H1282" i="6"/>
  <c r="F1282" i="6"/>
  <c r="Q1281" i="6"/>
  <c r="M1281" i="6"/>
  <c r="H1281" i="6"/>
  <c r="F1281" i="6"/>
  <c r="Q1280" i="6"/>
  <c r="M1280" i="6"/>
  <c r="H1280" i="6"/>
  <c r="F1280" i="6"/>
  <c r="Q1279" i="6"/>
  <c r="M1279" i="6"/>
  <c r="H1279" i="6"/>
  <c r="F1279" i="6"/>
  <c r="Q1278" i="6"/>
  <c r="M1278" i="6"/>
  <c r="H1278" i="6"/>
  <c r="F1278" i="6"/>
  <c r="Q1277" i="6"/>
  <c r="M1277" i="6"/>
  <c r="H1277" i="6"/>
  <c r="F1277" i="6"/>
  <c r="Q1276" i="6"/>
  <c r="M1276" i="6"/>
  <c r="H1276" i="6"/>
  <c r="F1276" i="6"/>
  <c r="Q1275" i="6"/>
  <c r="M1275" i="6"/>
  <c r="H1275" i="6"/>
  <c r="F1275" i="6"/>
  <c r="Q1274" i="6"/>
  <c r="M1274" i="6"/>
  <c r="H1274" i="6"/>
  <c r="F1274" i="6"/>
  <c r="Q1273" i="6"/>
  <c r="M1273" i="6"/>
  <c r="H1273" i="6"/>
  <c r="F1273" i="6"/>
  <c r="Q1272" i="6"/>
  <c r="M1272" i="6"/>
  <c r="H1272" i="6"/>
  <c r="F1272" i="6"/>
  <c r="Q1271" i="6"/>
  <c r="M1271" i="6"/>
  <c r="H1271" i="6"/>
  <c r="F1271" i="6"/>
  <c r="I1271" i="6" s="1"/>
  <c r="Q1270" i="6"/>
  <c r="M1270" i="6"/>
  <c r="H1270" i="6"/>
  <c r="F1270" i="6"/>
  <c r="Q1269" i="6"/>
  <c r="M1269" i="6"/>
  <c r="H1269" i="6"/>
  <c r="F1269" i="6"/>
  <c r="Q1268" i="6"/>
  <c r="M1268" i="6"/>
  <c r="H1268" i="6"/>
  <c r="F1268" i="6"/>
  <c r="Q1267" i="6"/>
  <c r="M1267" i="6"/>
  <c r="H1267" i="6"/>
  <c r="F1267" i="6"/>
  <c r="Q1266" i="6"/>
  <c r="M1266" i="6"/>
  <c r="H1266" i="6"/>
  <c r="F1266" i="6"/>
  <c r="Q1265" i="6"/>
  <c r="M1265" i="6"/>
  <c r="H1265" i="6"/>
  <c r="F1265" i="6"/>
  <c r="Q1264" i="6"/>
  <c r="M1264" i="6"/>
  <c r="H1264" i="6"/>
  <c r="I1264" i="6" s="1"/>
  <c r="F1264" i="6"/>
  <c r="Q1263" i="6"/>
  <c r="M1263" i="6"/>
  <c r="H1263" i="6"/>
  <c r="F1263" i="6"/>
  <c r="Q1262" i="6"/>
  <c r="M1262" i="6"/>
  <c r="H1262" i="6"/>
  <c r="F1262" i="6"/>
  <c r="Q1261" i="6"/>
  <c r="M1261" i="6"/>
  <c r="H1261" i="6"/>
  <c r="I1261" i="6" s="1"/>
  <c r="F1261" i="6"/>
  <c r="Q1260" i="6"/>
  <c r="M1260" i="6"/>
  <c r="I1260" i="6"/>
  <c r="H1260" i="6"/>
  <c r="F1260" i="6"/>
  <c r="Q1259" i="6"/>
  <c r="M1259" i="6"/>
  <c r="H1259" i="6"/>
  <c r="F1259" i="6"/>
  <c r="I1259" i="6" s="1"/>
  <c r="Q1258" i="6"/>
  <c r="M1258" i="6"/>
  <c r="H1258" i="6"/>
  <c r="F1258" i="6"/>
  <c r="Q1257" i="6"/>
  <c r="M1257" i="6"/>
  <c r="H1257" i="6"/>
  <c r="I1257" i="6" s="1"/>
  <c r="F1257" i="6"/>
  <c r="Q1256" i="6"/>
  <c r="M1256" i="6"/>
  <c r="H1256" i="6"/>
  <c r="I1256" i="6" s="1"/>
  <c r="F1256" i="6"/>
  <c r="Q1255" i="6"/>
  <c r="M1255" i="6"/>
  <c r="H1255" i="6"/>
  <c r="F1255" i="6"/>
  <c r="I1255" i="6" s="1"/>
  <c r="Q1254" i="6"/>
  <c r="M1254" i="6"/>
  <c r="H1254" i="6"/>
  <c r="F1254" i="6"/>
  <c r="Q1253" i="6"/>
  <c r="M1253" i="6"/>
  <c r="H1253" i="6"/>
  <c r="F1253" i="6"/>
  <c r="Q1252" i="6"/>
  <c r="M1252" i="6"/>
  <c r="H1252" i="6"/>
  <c r="I1252" i="6" s="1"/>
  <c r="F1252" i="6"/>
  <c r="Q1251" i="6"/>
  <c r="M1251" i="6"/>
  <c r="H1251" i="6"/>
  <c r="I1251" i="6" s="1"/>
  <c r="F1251" i="6"/>
  <c r="Q1250" i="6"/>
  <c r="M1250" i="6"/>
  <c r="H1250" i="6"/>
  <c r="F1250" i="6"/>
  <c r="Q1249" i="6"/>
  <c r="M1249" i="6"/>
  <c r="H1249" i="6"/>
  <c r="F1249" i="6"/>
  <c r="Q1248" i="6"/>
  <c r="M1248" i="6"/>
  <c r="H1248" i="6"/>
  <c r="I1248" i="6" s="1"/>
  <c r="F1248" i="6"/>
  <c r="Q1247" i="6"/>
  <c r="M1247" i="6"/>
  <c r="H1247" i="6"/>
  <c r="F1247" i="6"/>
  <c r="I1247" i="6" s="1"/>
  <c r="Q1246" i="6"/>
  <c r="M1246" i="6"/>
  <c r="H1246" i="6"/>
  <c r="F1246" i="6"/>
  <c r="Q1245" i="6"/>
  <c r="M1245" i="6"/>
  <c r="H1245" i="6"/>
  <c r="I1245" i="6" s="1"/>
  <c r="F1245" i="6"/>
  <c r="Q1244" i="6"/>
  <c r="M1244" i="6"/>
  <c r="H1244" i="6"/>
  <c r="I1244" i="6" s="1"/>
  <c r="F1244" i="6"/>
  <c r="Q1243" i="6"/>
  <c r="M1243" i="6"/>
  <c r="H1243" i="6"/>
  <c r="F1243" i="6"/>
  <c r="Q1242" i="6"/>
  <c r="M1242" i="6"/>
  <c r="H1242" i="6"/>
  <c r="F1242" i="6"/>
  <c r="Q1241" i="6"/>
  <c r="M1241" i="6"/>
  <c r="H1241" i="6"/>
  <c r="F1241" i="6"/>
  <c r="I1241" i="6" s="1"/>
  <c r="Q1240" i="6"/>
  <c r="M1240" i="6"/>
  <c r="H1240" i="6"/>
  <c r="I1240" i="6" s="1"/>
  <c r="F1240" i="6"/>
  <c r="Q1239" i="6"/>
  <c r="M1239" i="6"/>
  <c r="H1239" i="6"/>
  <c r="F1239" i="6"/>
  <c r="Q1238" i="6"/>
  <c r="M1238" i="6"/>
  <c r="H1238" i="6"/>
  <c r="F1238" i="6"/>
  <c r="Q1237" i="6"/>
  <c r="M1237" i="6"/>
  <c r="H1237" i="6"/>
  <c r="F1237" i="6"/>
  <c r="Q1236" i="6"/>
  <c r="M1236" i="6"/>
  <c r="H1236" i="6"/>
  <c r="F1236" i="6"/>
  <c r="Q1235" i="6"/>
  <c r="M1235" i="6"/>
  <c r="H1235" i="6"/>
  <c r="I1235" i="6" s="1"/>
  <c r="F1235" i="6"/>
  <c r="Q1234" i="6"/>
  <c r="M1234" i="6"/>
  <c r="H1234" i="6"/>
  <c r="I1234" i="6" s="1"/>
  <c r="F1234" i="6"/>
  <c r="Q1233" i="6"/>
  <c r="M1233" i="6"/>
  <c r="H1233" i="6"/>
  <c r="I1233" i="6" s="1"/>
  <c r="F1233" i="6"/>
  <c r="Q1232" i="6"/>
  <c r="M1232" i="6"/>
  <c r="H1232" i="6"/>
  <c r="F1232" i="6"/>
  <c r="Q1231" i="6"/>
  <c r="M1231" i="6"/>
  <c r="H1231" i="6"/>
  <c r="I1231" i="6" s="1"/>
  <c r="F1231" i="6"/>
  <c r="Q1230" i="6"/>
  <c r="M1230" i="6"/>
  <c r="H1230" i="6"/>
  <c r="I1230" i="6" s="1"/>
  <c r="F1230" i="6"/>
  <c r="Q1229" i="6"/>
  <c r="M1229" i="6"/>
  <c r="H1229" i="6"/>
  <c r="F1229" i="6"/>
  <c r="Q1228" i="6"/>
  <c r="M1228" i="6"/>
  <c r="H1228" i="6"/>
  <c r="I1228" i="6" s="1"/>
  <c r="F1228" i="6"/>
  <c r="Q1227" i="6"/>
  <c r="M1227" i="6"/>
  <c r="H1227" i="6"/>
  <c r="F1227" i="6"/>
  <c r="Q1226" i="6"/>
  <c r="M1226" i="6"/>
  <c r="H1226" i="6"/>
  <c r="I1226" i="6" s="1"/>
  <c r="F1226" i="6"/>
  <c r="Q1225" i="6"/>
  <c r="M1225" i="6"/>
  <c r="H1225" i="6"/>
  <c r="F1225" i="6"/>
  <c r="Q1224" i="6"/>
  <c r="M1224" i="6"/>
  <c r="H1224" i="6"/>
  <c r="I1224" i="6" s="1"/>
  <c r="F1224" i="6"/>
  <c r="Q1223" i="6"/>
  <c r="M1223" i="6"/>
  <c r="H1223" i="6"/>
  <c r="I1223" i="6" s="1"/>
  <c r="F1223" i="6"/>
  <c r="Q1222" i="6"/>
  <c r="M1222" i="6"/>
  <c r="H1222" i="6"/>
  <c r="F1222" i="6"/>
  <c r="Q1221" i="6"/>
  <c r="M1221" i="6"/>
  <c r="H1221" i="6"/>
  <c r="F1221" i="6"/>
  <c r="Q1220" i="6"/>
  <c r="M1220" i="6"/>
  <c r="H1220" i="6"/>
  <c r="F1220" i="6"/>
  <c r="Q1219" i="6"/>
  <c r="M1219" i="6"/>
  <c r="H1219" i="6"/>
  <c r="F1219" i="6"/>
  <c r="I1219" i="6" s="1"/>
  <c r="Q1218" i="6"/>
  <c r="M1218" i="6"/>
  <c r="H1218" i="6"/>
  <c r="F1218" i="6"/>
  <c r="I1218" i="6" s="1"/>
  <c r="Q1217" i="6"/>
  <c r="M1217" i="6"/>
  <c r="H1217" i="6"/>
  <c r="F1217" i="6"/>
  <c r="Q1216" i="6"/>
  <c r="Q1215" i="6"/>
  <c r="Q1213" i="6"/>
  <c r="M1213" i="6"/>
  <c r="H1213" i="6"/>
  <c r="F1213" i="6"/>
  <c r="I1213" i="6" s="1"/>
  <c r="Q1212" i="6"/>
  <c r="M1212" i="6"/>
  <c r="H1212" i="6"/>
  <c r="I1212" i="6" s="1"/>
  <c r="F1212" i="6"/>
  <c r="Q1211" i="6"/>
  <c r="M1211" i="6"/>
  <c r="H1211" i="6"/>
  <c r="F1211" i="6"/>
  <c r="Q1210" i="6"/>
  <c r="M1210" i="6"/>
  <c r="H1210" i="6"/>
  <c r="I1210" i="6" s="1"/>
  <c r="F1210" i="6"/>
  <c r="Q1209" i="6"/>
  <c r="M1209" i="6"/>
  <c r="H1209" i="6"/>
  <c r="F1209" i="6"/>
  <c r="Q1208" i="6"/>
  <c r="M1208" i="6"/>
  <c r="H1208" i="6"/>
  <c r="F1208" i="6"/>
  <c r="I1208" i="6" s="1"/>
  <c r="Q1207" i="6"/>
  <c r="M1207" i="6"/>
  <c r="H1207" i="6"/>
  <c r="I1207" i="6" s="1"/>
  <c r="F1207" i="6"/>
  <c r="Q1206" i="6"/>
  <c r="M1206" i="6"/>
  <c r="H1206" i="6"/>
  <c r="F1206" i="6"/>
  <c r="Q1205" i="6"/>
  <c r="M1205" i="6"/>
  <c r="H1205" i="6"/>
  <c r="I1205" i="6" s="1"/>
  <c r="F1205" i="6"/>
  <c r="Q1204" i="6"/>
  <c r="M1204" i="6"/>
  <c r="H1204" i="6"/>
  <c r="F1204" i="6"/>
  <c r="I1204" i="6" s="1"/>
  <c r="Q1203" i="6"/>
  <c r="M1203" i="6"/>
  <c r="H1203" i="6"/>
  <c r="I1203" i="6" s="1"/>
  <c r="F1203" i="6"/>
  <c r="Q1202" i="6"/>
  <c r="M1202" i="6"/>
  <c r="H1202" i="6"/>
  <c r="F1202" i="6"/>
  <c r="Q1201" i="6"/>
  <c r="M1201" i="6"/>
  <c r="H1201" i="6"/>
  <c r="F1201" i="6"/>
  <c r="Q1200" i="6"/>
  <c r="M1200" i="6"/>
  <c r="H1200" i="6"/>
  <c r="F1200" i="6"/>
  <c r="Q1199" i="6"/>
  <c r="M1199" i="6"/>
  <c r="H1199" i="6"/>
  <c r="F1199" i="6"/>
  <c r="Q1198" i="6"/>
  <c r="M1198" i="6"/>
  <c r="H1198" i="6"/>
  <c r="I1198" i="6" s="1"/>
  <c r="F1198" i="6"/>
  <c r="Q1197" i="6"/>
  <c r="M1197" i="6"/>
  <c r="H1197" i="6"/>
  <c r="F1197" i="6"/>
  <c r="Q1196" i="6"/>
  <c r="M1196" i="6"/>
  <c r="H1196" i="6"/>
  <c r="I1196" i="6" s="1"/>
  <c r="F1196" i="6"/>
  <c r="Q1195" i="6"/>
  <c r="M1195" i="6"/>
  <c r="H1195" i="6"/>
  <c r="I1195" i="6" s="1"/>
  <c r="F1195" i="6"/>
  <c r="Q1194" i="6"/>
  <c r="M1194" i="6"/>
  <c r="H1194" i="6"/>
  <c r="I1194" i="6" s="1"/>
  <c r="F1194" i="6"/>
  <c r="Q1193" i="6"/>
  <c r="M1193" i="6"/>
  <c r="Q1192" i="6"/>
  <c r="N1192" i="6"/>
  <c r="O1192" i="6" s="1"/>
  <c r="L1192" i="6"/>
  <c r="K1192" i="6"/>
  <c r="H1192" i="6"/>
  <c r="F1192" i="6"/>
  <c r="Q1191" i="6"/>
  <c r="M1191" i="6"/>
  <c r="I1191" i="6"/>
  <c r="H1191" i="6"/>
  <c r="F1191" i="6"/>
  <c r="Q1190" i="6"/>
  <c r="O1190" i="6"/>
  <c r="N1190" i="6"/>
  <c r="K1190" i="6"/>
  <c r="L1190" i="6" s="1"/>
  <c r="H1190" i="6"/>
  <c r="F1190" i="6"/>
  <c r="Q1189" i="6"/>
  <c r="N1189" i="6"/>
  <c r="M1189" i="6"/>
  <c r="L1189" i="6"/>
  <c r="K1189" i="6"/>
  <c r="H1189" i="6"/>
  <c r="F1189" i="6"/>
  <c r="Q1188" i="6"/>
  <c r="O1188" i="6"/>
  <c r="N1188" i="6"/>
  <c r="K1188" i="6"/>
  <c r="L1188" i="6" s="1"/>
  <c r="H1188" i="6"/>
  <c r="I1188" i="6" s="1"/>
  <c r="F1188" i="6"/>
  <c r="Q1187" i="6"/>
  <c r="O1187" i="6"/>
  <c r="N1187" i="6"/>
  <c r="L1187" i="6"/>
  <c r="K1187" i="6"/>
  <c r="H1187" i="6"/>
  <c r="I1187" i="6" s="1"/>
  <c r="F1187" i="6"/>
  <c r="Q1186" i="6"/>
  <c r="M1186" i="6"/>
  <c r="H1186" i="6"/>
  <c r="F1186" i="6"/>
  <c r="Q1185" i="6"/>
  <c r="M1185" i="6"/>
  <c r="L1185" i="6"/>
  <c r="K1185" i="6"/>
  <c r="H1185" i="6"/>
  <c r="F1185" i="6"/>
  <c r="I1185" i="6" s="1"/>
  <c r="Q1184" i="6"/>
  <c r="N1184" i="6"/>
  <c r="O1184" i="6" s="1"/>
  <c r="K1184" i="6"/>
  <c r="L1184" i="6" s="1"/>
  <c r="H1184" i="6"/>
  <c r="F1184" i="6"/>
  <c r="I1184" i="6" s="1"/>
  <c r="Q1183" i="6"/>
  <c r="N1183" i="6"/>
  <c r="M1183" i="6"/>
  <c r="O1183" i="6" s="1"/>
  <c r="H1183" i="6"/>
  <c r="I1183" i="6" s="1"/>
  <c r="F1183" i="6"/>
  <c r="Q1182" i="6"/>
  <c r="M1182" i="6"/>
  <c r="Q1181" i="6"/>
  <c r="M1181" i="6"/>
  <c r="Q1180" i="6"/>
  <c r="M1180" i="6"/>
  <c r="Q1179" i="6"/>
  <c r="N1179" i="6"/>
  <c r="O1179" i="6" s="1"/>
  <c r="K1179" i="6"/>
  <c r="L1179" i="6" s="1"/>
  <c r="H1179" i="6"/>
  <c r="I1179" i="6" s="1"/>
  <c r="F1179" i="6"/>
  <c r="Q1177" i="6"/>
  <c r="M1177" i="6"/>
  <c r="H1177" i="6"/>
  <c r="F1177" i="6"/>
  <c r="Q1176" i="6"/>
  <c r="M1176" i="6"/>
  <c r="H1176" i="6"/>
  <c r="F1176" i="6"/>
  <c r="Q1175" i="6"/>
  <c r="M1175" i="6"/>
  <c r="H1175" i="6"/>
  <c r="F1175" i="6"/>
  <c r="I1175" i="6" s="1"/>
  <c r="Q1174" i="6"/>
  <c r="M1174" i="6"/>
  <c r="H1174" i="6"/>
  <c r="F1174" i="6"/>
  <c r="Q1173" i="6"/>
  <c r="M1173" i="6"/>
  <c r="H1173" i="6"/>
  <c r="F1173" i="6"/>
  <c r="Q1172" i="6"/>
  <c r="M1172" i="6"/>
  <c r="H1172" i="6"/>
  <c r="F1172" i="6"/>
  <c r="Q1171" i="6"/>
  <c r="M1171" i="6"/>
  <c r="H1171" i="6"/>
  <c r="F1171" i="6"/>
  <c r="Q1170" i="6"/>
  <c r="M1170" i="6"/>
  <c r="H1170" i="6"/>
  <c r="F1170" i="6"/>
  <c r="Q1169" i="6"/>
  <c r="M1169" i="6"/>
  <c r="H1169" i="6"/>
  <c r="F1169" i="6"/>
  <c r="Q1168" i="6"/>
  <c r="M1168" i="6"/>
  <c r="H1168" i="6"/>
  <c r="I1168" i="6" s="1"/>
  <c r="F1168" i="6"/>
  <c r="Q1167" i="6"/>
  <c r="M1167" i="6"/>
  <c r="H1167" i="6"/>
  <c r="F1167" i="6"/>
  <c r="I1167" i="6" s="1"/>
  <c r="Q1166" i="6"/>
  <c r="M1166" i="6"/>
  <c r="H1166" i="6"/>
  <c r="F1166" i="6"/>
  <c r="Q1165" i="6"/>
  <c r="M1165" i="6"/>
  <c r="H1165" i="6"/>
  <c r="F1165" i="6"/>
  <c r="Q1164" i="6"/>
  <c r="M1164" i="6"/>
  <c r="H1164" i="6"/>
  <c r="I1164" i="6" s="1"/>
  <c r="F1164" i="6"/>
  <c r="Q1163" i="6"/>
  <c r="M1163" i="6"/>
  <c r="H1163" i="6"/>
  <c r="F1163" i="6"/>
  <c r="I1163" i="6" s="1"/>
  <c r="Q1162" i="6"/>
  <c r="M1162" i="6"/>
  <c r="H1162" i="6"/>
  <c r="F1162" i="6"/>
  <c r="Q1160" i="6"/>
  <c r="N1160" i="6"/>
  <c r="O1160" i="6" s="1"/>
  <c r="L1160" i="6"/>
  <c r="K1160" i="6"/>
  <c r="H1160" i="6"/>
  <c r="I1160" i="6" s="1"/>
  <c r="F1160" i="6"/>
  <c r="Q1159" i="6"/>
  <c r="N1159" i="6"/>
  <c r="M1159" i="6"/>
  <c r="K1159" i="6"/>
  <c r="L1159" i="6" s="1"/>
  <c r="H1159" i="6"/>
  <c r="F1159" i="6"/>
  <c r="Q1158" i="6"/>
  <c r="K1158" i="6"/>
  <c r="L1158" i="6" s="1"/>
  <c r="H1158" i="6"/>
  <c r="I1158" i="6" s="1"/>
  <c r="F1158" i="6"/>
  <c r="Q1157" i="6"/>
  <c r="O1157" i="6"/>
  <c r="N1157" i="6"/>
  <c r="K1157" i="6"/>
  <c r="L1157" i="6" s="1"/>
  <c r="H1157" i="6"/>
  <c r="F1157" i="6"/>
  <c r="Q1156" i="6"/>
  <c r="K1156" i="6"/>
  <c r="L1156" i="6" s="1"/>
  <c r="H1156" i="6"/>
  <c r="F1156" i="6"/>
  <c r="Q1155" i="6"/>
  <c r="Q1154" i="6"/>
  <c r="M1154" i="6"/>
  <c r="H1154" i="6"/>
  <c r="I1154" i="6" s="1"/>
  <c r="F1154" i="6"/>
  <c r="Q1153" i="6"/>
  <c r="M1153" i="6"/>
  <c r="H1153" i="6"/>
  <c r="F1153" i="6"/>
  <c r="F1152" i="6" s="1"/>
  <c r="Q1152" i="6"/>
  <c r="H1152" i="6"/>
  <c r="Q1151" i="6"/>
  <c r="M1151" i="6"/>
  <c r="H1151" i="6"/>
  <c r="F1151" i="6"/>
  <c r="Q1150" i="6"/>
  <c r="M1150" i="6"/>
  <c r="H1150" i="6"/>
  <c r="I1150" i="6" s="1"/>
  <c r="F1150" i="6"/>
  <c r="Q1149" i="6"/>
  <c r="M1149" i="6"/>
  <c r="I1149" i="6"/>
  <c r="H1149" i="6"/>
  <c r="F1149" i="6"/>
  <c r="Q1148" i="6"/>
  <c r="Q1147" i="6"/>
  <c r="M1147" i="6"/>
  <c r="H1147" i="6"/>
  <c r="F1147" i="6"/>
  <c r="Q1146" i="6"/>
  <c r="M1146" i="6"/>
  <c r="H1146" i="6"/>
  <c r="F1146" i="6"/>
  <c r="Q1145" i="6"/>
  <c r="M1145" i="6"/>
  <c r="H1145" i="6"/>
  <c r="I1145" i="6" s="1"/>
  <c r="F1145" i="6"/>
  <c r="Q1144" i="6"/>
  <c r="M1144" i="6"/>
  <c r="H1144" i="6"/>
  <c r="I1144" i="6" s="1"/>
  <c r="F1144" i="6"/>
  <c r="Q1143" i="6"/>
  <c r="M1143" i="6"/>
  <c r="H1143" i="6"/>
  <c r="F1143" i="6"/>
  <c r="Q1142" i="6"/>
  <c r="M1142" i="6"/>
  <c r="H1142" i="6"/>
  <c r="F1142" i="6"/>
  <c r="Q1141" i="6"/>
  <c r="Q1140" i="6"/>
  <c r="M1140" i="6"/>
  <c r="H1140" i="6"/>
  <c r="F1140" i="6"/>
  <c r="Q1139" i="6"/>
  <c r="M1139" i="6"/>
  <c r="H1139" i="6"/>
  <c r="I1139" i="6" s="1"/>
  <c r="F1139" i="6"/>
  <c r="Q1138" i="6"/>
  <c r="M1138" i="6"/>
  <c r="I1138" i="6"/>
  <c r="H1138" i="6"/>
  <c r="F1138" i="6"/>
  <c r="Q1137" i="6"/>
  <c r="M1137" i="6"/>
  <c r="H1137" i="6"/>
  <c r="F1137" i="6"/>
  <c r="Q1136" i="6"/>
  <c r="M1136" i="6"/>
  <c r="H1136" i="6"/>
  <c r="F1136" i="6"/>
  <c r="Q1135" i="6"/>
  <c r="M1135" i="6"/>
  <c r="H1135" i="6"/>
  <c r="F1135" i="6"/>
  <c r="Q1134" i="6"/>
  <c r="M1134" i="6"/>
  <c r="H1134" i="6"/>
  <c r="F1134" i="6"/>
  <c r="Q1133" i="6"/>
  <c r="M1133" i="6"/>
  <c r="H1133" i="6"/>
  <c r="F1133" i="6"/>
  <c r="Q1132" i="6"/>
  <c r="M1132" i="6"/>
  <c r="I1132" i="6"/>
  <c r="H1132" i="6"/>
  <c r="F1132" i="6"/>
  <c r="Q1131" i="6"/>
  <c r="M1131" i="6"/>
  <c r="H1131" i="6"/>
  <c r="I1131" i="6" s="1"/>
  <c r="F1131" i="6"/>
  <c r="Q1130" i="6"/>
  <c r="Q1129" i="6"/>
  <c r="Q1128" i="6"/>
  <c r="M1128" i="6"/>
  <c r="H1128" i="6"/>
  <c r="I1128" i="6" s="1"/>
  <c r="F1128" i="6"/>
  <c r="Q1127" i="6"/>
  <c r="H1127" i="6"/>
  <c r="F1127" i="6"/>
  <c r="Q1126" i="6"/>
  <c r="N1126" i="6"/>
  <c r="O1126" i="6" s="1"/>
  <c r="L1126" i="6"/>
  <c r="K1126" i="6"/>
  <c r="H1126" i="6"/>
  <c r="F1126" i="6"/>
  <c r="F1122" i="6" s="1"/>
  <c r="Q1125" i="6"/>
  <c r="H1125" i="6"/>
  <c r="I1125" i="6" s="1"/>
  <c r="F1125" i="6"/>
  <c r="Q1124" i="6"/>
  <c r="M1124" i="6"/>
  <c r="H1124" i="6"/>
  <c r="F1124" i="6"/>
  <c r="Q1123" i="6"/>
  <c r="M1123" i="6"/>
  <c r="H1123" i="6"/>
  <c r="I1123" i="6" s="1"/>
  <c r="F1123" i="6"/>
  <c r="Q1122" i="6"/>
  <c r="Q1121" i="6"/>
  <c r="M1121" i="6"/>
  <c r="H1121" i="6"/>
  <c r="I1121" i="6" s="1"/>
  <c r="F1121" i="6"/>
  <c r="Q1120" i="6"/>
  <c r="M1120" i="6"/>
  <c r="H1120" i="6"/>
  <c r="F1120" i="6"/>
  <c r="Q1119" i="6"/>
  <c r="Q1118" i="6"/>
  <c r="N1118" i="6"/>
  <c r="O1118" i="6" s="1"/>
  <c r="H1118" i="6"/>
  <c r="F1118" i="6"/>
  <c r="Q1117" i="6"/>
  <c r="M1117" i="6"/>
  <c r="H1117" i="6"/>
  <c r="I1117" i="6" s="1"/>
  <c r="F1117" i="6"/>
  <c r="Q1116" i="6"/>
  <c r="M1116" i="6"/>
  <c r="H1116" i="6"/>
  <c r="F1116" i="6"/>
  <c r="Q1115" i="6"/>
  <c r="M1115" i="6"/>
  <c r="H1115" i="6"/>
  <c r="I1115" i="6" s="1"/>
  <c r="F1115" i="6"/>
  <c r="Q1114" i="6"/>
  <c r="Q1113" i="6"/>
  <c r="M1113" i="6"/>
  <c r="H1113" i="6"/>
  <c r="F1113" i="6"/>
  <c r="Q1112" i="6"/>
  <c r="M1112" i="6"/>
  <c r="H1112" i="6"/>
  <c r="I1112" i="6" s="1"/>
  <c r="F1112" i="6"/>
  <c r="Q1111" i="6"/>
  <c r="Q1110" i="6"/>
  <c r="K1110" i="6"/>
  <c r="L1110" i="6" s="1"/>
  <c r="H1110" i="6"/>
  <c r="I1110" i="6" s="1"/>
  <c r="F1110" i="6"/>
  <c r="Q1109" i="6"/>
  <c r="M1109" i="6"/>
  <c r="H1109" i="6"/>
  <c r="F1109" i="6"/>
  <c r="Q1108" i="6"/>
  <c r="M1108" i="6"/>
  <c r="H1108" i="6"/>
  <c r="F1108" i="6"/>
  <c r="Q1107" i="6"/>
  <c r="M1107" i="6"/>
  <c r="H1107" i="6"/>
  <c r="I1107" i="6" s="1"/>
  <c r="F1107" i="6"/>
  <c r="Q1106" i="6"/>
  <c r="D1106" i="6"/>
  <c r="Q1105" i="6"/>
  <c r="Q1104" i="6"/>
  <c r="O1104" i="6"/>
  <c r="N1104" i="6"/>
  <c r="N1110" i="6" s="1"/>
  <c r="O1110" i="6" s="1"/>
  <c r="K1104" i="6"/>
  <c r="H1104" i="6"/>
  <c r="F1104" i="6"/>
  <c r="F1103" i="6" s="1"/>
  <c r="Q1103" i="6"/>
  <c r="Q1102" i="6"/>
  <c r="M1102" i="6"/>
  <c r="H1102" i="6"/>
  <c r="I1102" i="6" s="1"/>
  <c r="F1102" i="6"/>
  <c r="Q1101" i="6"/>
  <c r="M1101" i="6"/>
  <c r="H1101" i="6"/>
  <c r="I1101" i="6" s="1"/>
  <c r="F1101" i="6"/>
  <c r="Q1100" i="6"/>
  <c r="M1100" i="6"/>
  <c r="H1100" i="6"/>
  <c r="F1100" i="6"/>
  <c r="Q1099" i="6"/>
  <c r="M1099" i="6"/>
  <c r="H1099" i="6"/>
  <c r="F1099" i="6"/>
  <c r="Q1098" i="6"/>
  <c r="M1098" i="6"/>
  <c r="H1098" i="6"/>
  <c r="F1098" i="6"/>
  <c r="Q1097" i="6"/>
  <c r="Q1096" i="6"/>
  <c r="M1096" i="6"/>
  <c r="H1096" i="6"/>
  <c r="I1096" i="6" s="1"/>
  <c r="F1096" i="6"/>
  <c r="Q1095" i="6"/>
  <c r="M1095" i="6"/>
  <c r="H1095" i="6"/>
  <c r="F1095" i="6"/>
  <c r="Q1094" i="6"/>
  <c r="M1094" i="6"/>
  <c r="H1094" i="6"/>
  <c r="F1094" i="6"/>
  <c r="Q1093" i="6"/>
  <c r="N1093" i="6"/>
  <c r="M1093" i="6"/>
  <c r="O1093" i="6" s="1"/>
  <c r="L1093" i="6"/>
  <c r="K1093" i="6"/>
  <c r="H1093" i="6"/>
  <c r="F1093" i="6"/>
  <c r="Q1092" i="6"/>
  <c r="N1092" i="6"/>
  <c r="M1092" i="6"/>
  <c r="K1092" i="6"/>
  <c r="L1092" i="6" s="1"/>
  <c r="I1092" i="6"/>
  <c r="H1092" i="6"/>
  <c r="F1092" i="6"/>
  <c r="Q1091" i="6"/>
  <c r="Q1090" i="6"/>
  <c r="M1090" i="6"/>
  <c r="H1090" i="6"/>
  <c r="F1090" i="6"/>
  <c r="Q1089" i="6"/>
  <c r="M1089" i="6"/>
  <c r="H1089" i="6"/>
  <c r="F1089" i="6"/>
  <c r="Q1088" i="6"/>
  <c r="Q1086" i="6"/>
  <c r="M1086" i="6"/>
  <c r="H1086" i="6"/>
  <c r="F1086" i="6"/>
  <c r="Q1085" i="6"/>
  <c r="M1085" i="6"/>
  <c r="Q1084" i="6"/>
  <c r="M1084" i="6"/>
  <c r="Q1083" i="6"/>
  <c r="M1083" i="6"/>
  <c r="Q1082" i="6"/>
  <c r="M1082" i="6"/>
  <c r="Q1081" i="6"/>
  <c r="M1081" i="6"/>
  <c r="Q1080" i="6"/>
  <c r="M1080" i="6"/>
  <c r="Q1079" i="6"/>
  <c r="M1079" i="6"/>
  <c r="Q1078" i="6"/>
  <c r="M1078" i="6"/>
  <c r="Q1077" i="6"/>
  <c r="M1077" i="6"/>
  <c r="Q1076" i="6"/>
  <c r="M1076" i="6"/>
  <c r="Q1075" i="6"/>
  <c r="M1075" i="6"/>
  <c r="Q1074" i="6"/>
  <c r="M1074" i="6"/>
  <c r="H1074" i="6"/>
  <c r="F1074" i="6"/>
  <c r="Q1073" i="6"/>
  <c r="N1073" i="6"/>
  <c r="M1073" i="6"/>
  <c r="O1073" i="6" s="1"/>
  <c r="L1073" i="6"/>
  <c r="K1073" i="6"/>
  <c r="H1073" i="6"/>
  <c r="F1073" i="6"/>
  <c r="Q1072" i="6"/>
  <c r="N1072" i="6"/>
  <c r="M1072" i="6"/>
  <c r="O1072" i="6" s="1"/>
  <c r="K1072" i="6"/>
  <c r="L1072" i="6" s="1"/>
  <c r="H1072" i="6"/>
  <c r="I1072" i="6" s="1"/>
  <c r="F1072" i="6"/>
  <c r="Q1071" i="6"/>
  <c r="N1071" i="6"/>
  <c r="M1071" i="6"/>
  <c r="O1071" i="6" s="1"/>
  <c r="K1071" i="6"/>
  <c r="L1071" i="6" s="1"/>
  <c r="H1071" i="6"/>
  <c r="F1071" i="6"/>
  <c r="Q1070" i="6"/>
  <c r="N1070" i="6"/>
  <c r="M1070" i="6"/>
  <c r="O1070" i="6" s="1"/>
  <c r="L1070" i="6"/>
  <c r="K1070" i="6"/>
  <c r="H1070" i="6"/>
  <c r="I1070" i="6" s="1"/>
  <c r="F1070" i="6"/>
  <c r="Q1069" i="6"/>
  <c r="N1069" i="6"/>
  <c r="M1069" i="6"/>
  <c r="K1069" i="6"/>
  <c r="L1069" i="6" s="1"/>
  <c r="H1069" i="6"/>
  <c r="F1069" i="6"/>
  <c r="Q1068" i="6"/>
  <c r="N1068" i="6"/>
  <c r="M1068" i="6"/>
  <c r="K1068" i="6"/>
  <c r="L1068" i="6" s="1"/>
  <c r="H1068" i="6"/>
  <c r="I1068" i="6" s="1"/>
  <c r="F1068" i="6"/>
  <c r="Q1067" i="6"/>
  <c r="O1067" i="6"/>
  <c r="N1067" i="6"/>
  <c r="M1067" i="6"/>
  <c r="K1067" i="6"/>
  <c r="L1067" i="6" s="1"/>
  <c r="H1067" i="6"/>
  <c r="F1067" i="6"/>
  <c r="Q1066" i="6"/>
  <c r="N1066" i="6"/>
  <c r="M1066" i="6"/>
  <c r="O1066" i="6" s="1"/>
  <c r="K1066" i="6"/>
  <c r="L1066" i="6" s="1"/>
  <c r="H1066" i="6"/>
  <c r="F1066" i="6"/>
  <c r="Q1065" i="6"/>
  <c r="M1065" i="6"/>
  <c r="H1065" i="6"/>
  <c r="I1065" i="6" s="1"/>
  <c r="F1065" i="6"/>
  <c r="Q1064" i="6"/>
  <c r="M1064" i="6"/>
  <c r="H1064" i="6"/>
  <c r="F1064" i="6"/>
  <c r="Q1062" i="6"/>
  <c r="Q1061" i="6"/>
  <c r="Q1060" i="6"/>
  <c r="Q1059" i="6"/>
  <c r="Q1058" i="6"/>
  <c r="Q1057" i="6"/>
  <c r="Q1056" i="6"/>
  <c r="Q1055" i="6"/>
  <c r="Q1054" i="6"/>
  <c r="M1054" i="6"/>
  <c r="H1054" i="6"/>
  <c r="F1054" i="6"/>
  <c r="Q1053" i="6"/>
  <c r="M1053" i="6"/>
  <c r="Q1052" i="6"/>
  <c r="M1052" i="6"/>
  <c r="Q1051" i="6"/>
  <c r="M1051" i="6"/>
  <c r="Q1050" i="6"/>
  <c r="M1050" i="6"/>
  <c r="Q1049" i="6"/>
  <c r="M1049" i="6"/>
  <c r="H1049" i="6"/>
  <c r="F1049" i="6"/>
  <c r="Q1048" i="6"/>
  <c r="M1048" i="6"/>
  <c r="Q1047" i="6"/>
  <c r="M1047" i="6"/>
  <c r="Q1046" i="6"/>
  <c r="M1046" i="6"/>
  <c r="Q1045" i="6"/>
  <c r="M1045" i="6"/>
  <c r="Q1044" i="6"/>
  <c r="M1044" i="6"/>
  <c r="Q1043" i="6"/>
  <c r="M1043" i="6"/>
  <c r="Q1042" i="6"/>
  <c r="M1042" i="6"/>
  <c r="D1042" i="6"/>
  <c r="H1042" i="6" s="1"/>
  <c r="Q1041" i="6"/>
  <c r="M1041" i="6"/>
  <c r="H1041" i="6"/>
  <c r="I1041" i="6" s="1"/>
  <c r="F1041" i="6"/>
  <c r="Q1040" i="6"/>
  <c r="M1040" i="6"/>
  <c r="Q1039" i="6"/>
  <c r="M1039" i="6"/>
  <c r="Q1038" i="6"/>
  <c r="M1038" i="6"/>
  <c r="Q1037" i="6"/>
  <c r="M1037" i="6"/>
  <c r="Q1036" i="6"/>
  <c r="M1036" i="6"/>
  <c r="Q1035" i="6"/>
  <c r="M1035" i="6"/>
  <c r="Q1034" i="6"/>
  <c r="M1034" i="6"/>
  <c r="Q1033" i="6"/>
  <c r="M1033" i="6"/>
  <c r="Q1032" i="6"/>
  <c r="M1032" i="6"/>
  <c r="Q1031" i="6"/>
  <c r="M1031" i="6"/>
  <c r="Q1030" i="6"/>
  <c r="M1030" i="6"/>
  <c r="Q1029" i="6"/>
  <c r="M1029" i="6"/>
  <c r="Q1028" i="6"/>
  <c r="M1028" i="6"/>
  <c r="Q1027" i="6"/>
  <c r="M1027" i="6"/>
  <c r="Q1026" i="6"/>
  <c r="M1026" i="6"/>
  <c r="Q1025" i="6"/>
  <c r="M1025" i="6"/>
  <c r="Q1024" i="6"/>
  <c r="M1024" i="6"/>
  <c r="Q1023" i="6"/>
  <c r="M1023" i="6"/>
  <c r="H1023" i="6"/>
  <c r="F1023" i="6"/>
  <c r="I1023" i="6" s="1"/>
  <c r="Q1022" i="6"/>
  <c r="Q1021" i="6"/>
  <c r="Q1020" i="6"/>
  <c r="Q1019" i="6"/>
  <c r="Q1018" i="6"/>
  <c r="Q1017" i="6"/>
  <c r="Q1016" i="6"/>
  <c r="Q1015" i="6"/>
  <c r="Q1014" i="6"/>
  <c r="Q1013" i="6"/>
  <c r="Q1012" i="6"/>
  <c r="M1012" i="6"/>
  <c r="H1012" i="6"/>
  <c r="F1012" i="6"/>
  <c r="Q1011" i="6"/>
  <c r="N1011" i="6"/>
  <c r="O1011" i="6" s="1"/>
  <c r="L1011" i="6"/>
  <c r="K1011" i="6"/>
  <c r="D1011" i="6"/>
  <c r="H1011" i="6" s="1"/>
  <c r="Q1010" i="6"/>
  <c r="Q1009" i="6"/>
  <c r="Q1008" i="6"/>
  <c r="Q1007" i="6"/>
  <c r="Q1006" i="6"/>
  <c r="Q1005" i="6"/>
  <c r="Q1004" i="6"/>
  <c r="Q1003" i="6"/>
  <c r="Q1002" i="6"/>
  <c r="Q1001" i="6"/>
  <c r="Q1000" i="6"/>
  <c r="Q999" i="6"/>
  <c r="Q998" i="6"/>
  <c r="Q997" i="6"/>
  <c r="M997" i="6"/>
  <c r="Q996" i="6"/>
  <c r="Q995" i="6"/>
  <c r="Q994" i="6"/>
  <c r="Q993" i="6"/>
  <c r="Q992" i="6"/>
  <c r="Q991" i="6"/>
  <c r="Q990" i="6"/>
  <c r="Q989" i="6"/>
  <c r="Q988" i="6"/>
  <c r="Q987" i="6"/>
  <c r="Q986" i="6"/>
  <c r="Q985" i="6"/>
  <c r="Q984" i="6"/>
  <c r="Q983" i="6"/>
  <c r="Q982" i="6"/>
  <c r="Q981" i="6"/>
  <c r="Q980" i="6"/>
  <c r="Q979" i="6"/>
  <c r="Q978" i="6"/>
  <c r="Q977" i="6"/>
  <c r="M977" i="6"/>
  <c r="H977" i="6"/>
  <c r="F977" i="6"/>
  <c r="Q975" i="6"/>
  <c r="M975" i="6"/>
  <c r="H975" i="6"/>
  <c r="F975" i="6"/>
  <c r="Q974" i="6"/>
  <c r="M974" i="6"/>
  <c r="Q973" i="6"/>
  <c r="M973" i="6"/>
  <c r="Q972" i="6"/>
  <c r="M972" i="6"/>
  <c r="Q971" i="6"/>
  <c r="M971" i="6"/>
  <c r="Q970" i="6"/>
  <c r="M970" i="6"/>
  <c r="Q969" i="6"/>
  <c r="M969" i="6"/>
  <c r="H969" i="6"/>
  <c r="F969" i="6"/>
  <c r="I969" i="6" s="1"/>
  <c r="Q968" i="6"/>
  <c r="O968" i="6"/>
  <c r="M968" i="6"/>
  <c r="L968" i="6"/>
  <c r="H968" i="6"/>
  <c r="F968" i="6"/>
  <c r="Q967" i="6"/>
  <c r="N967" i="6"/>
  <c r="O967" i="6" s="1"/>
  <c r="K967" i="6"/>
  <c r="L967" i="6" s="1"/>
  <c r="H967" i="6"/>
  <c r="F967" i="6"/>
  <c r="Q966" i="6"/>
  <c r="N966" i="6"/>
  <c r="O966" i="6" s="1"/>
  <c r="L966" i="6"/>
  <c r="K966" i="6"/>
  <c r="H966" i="6"/>
  <c r="H963" i="6" s="1"/>
  <c r="F966" i="6"/>
  <c r="Q965" i="6"/>
  <c r="N965" i="6"/>
  <c r="O965" i="6" s="1"/>
  <c r="K965" i="6"/>
  <c r="L965" i="6" s="1"/>
  <c r="H965" i="6"/>
  <c r="F965" i="6"/>
  <c r="I965" i="6" s="1"/>
  <c r="Q964" i="6"/>
  <c r="M964" i="6"/>
  <c r="H964" i="6"/>
  <c r="I964" i="6" s="1"/>
  <c r="F964" i="6"/>
  <c r="Q962" i="6"/>
  <c r="M962" i="6"/>
  <c r="H962" i="6"/>
  <c r="F962" i="6"/>
  <c r="I962" i="6" s="1"/>
  <c r="Q961" i="6"/>
  <c r="M961" i="6"/>
  <c r="H961" i="6"/>
  <c r="I961" i="6" s="1"/>
  <c r="F961" i="6"/>
  <c r="Q960" i="6"/>
  <c r="M960" i="6"/>
  <c r="H960" i="6"/>
  <c r="F960" i="6"/>
  <c r="Q959" i="6"/>
  <c r="M959" i="6"/>
  <c r="H959" i="6"/>
  <c r="F959" i="6"/>
  <c r="I959" i="6" s="1"/>
  <c r="Q958" i="6"/>
  <c r="M958" i="6"/>
  <c r="H958" i="6"/>
  <c r="F958" i="6"/>
  <c r="Q957" i="6"/>
  <c r="M957" i="6"/>
  <c r="H957" i="6"/>
  <c r="F957" i="6"/>
  <c r="Q956" i="6"/>
  <c r="M956" i="6"/>
  <c r="Q955" i="6"/>
  <c r="M955" i="6"/>
  <c r="Q954" i="6"/>
  <c r="M954" i="6"/>
  <c r="Q953" i="6"/>
  <c r="M953" i="6"/>
  <c r="Q952" i="6"/>
  <c r="M952" i="6"/>
  <c r="Q951" i="6"/>
  <c r="M951" i="6"/>
  <c r="Q950" i="6"/>
  <c r="M950" i="6"/>
  <c r="Q949" i="6"/>
  <c r="M949" i="6"/>
  <c r="Q948" i="6"/>
  <c r="M948" i="6"/>
  <c r="H948" i="6"/>
  <c r="F948" i="6"/>
  <c r="Q947" i="6"/>
  <c r="M947" i="6"/>
  <c r="H947" i="6"/>
  <c r="F947" i="6"/>
  <c r="I947" i="6" s="1"/>
  <c r="Q946" i="6"/>
  <c r="M946" i="6"/>
  <c r="H946" i="6"/>
  <c r="F946" i="6"/>
  <c r="I946" i="6" s="1"/>
  <c r="Q945" i="6"/>
  <c r="Q944" i="6"/>
  <c r="M944" i="6"/>
  <c r="D944" i="6"/>
  <c r="H944" i="6" s="1"/>
  <c r="Q943" i="6"/>
  <c r="M943" i="6"/>
  <c r="D943" i="6"/>
  <c r="F943" i="6" s="1"/>
  <c r="Q941" i="6"/>
  <c r="M941" i="6"/>
  <c r="H941" i="6"/>
  <c r="F941" i="6"/>
  <c r="Q940" i="6"/>
  <c r="M940" i="6"/>
  <c r="Q939" i="6"/>
  <c r="M939" i="6"/>
  <c r="H939" i="6"/>
  <c r="F939" i="6"/>
  <c r="I939" i="6" s="1"/>
  <c r="Q938" i="6"/>
  <c r="M938" i="6"/>
  <c r="H938" i="6"/>
  <c r="F938" i="6"/>
  <c r="Q937" i="6"/>
  <c r="M937" i="6"/>
  <c r="H937" i="6"/>
  <c r="F937" i="6"/>
  <c r="I937" i="6" s="1"/>
  <c r="Q936" i="6"/>
  <c r="M936" i="6"/>
  <c r="H936" i="6"/>
  <c r="I936" i="6" s="1"/>
  <c r="F936" i="6"/>
  <c r="Q935" i="6"/>
  <c r="M935" i="6"/>
  <c r="H935" i="6"/>
  <c r="F935" i="6"/>
  <c r="Q934" i="6"/>
  <c r="M934" i="6"/>
  <c r="H934" i="6"/>
  <c r="F934" i="6"/>
  <c r="Q933" i="6"/>
  <c r="M933" i="6"/>
  <c r="H933" i="6"/>
  <c r="F933" i="6"/>
  <c r="Q932" i="6"/>
  <c r="M932" i="6"/>
  <c r="H932" i="6"/>
  <c r="I932" i="6" s="1"/>
  <c r="F932" i="6"/>
  <c r="Q931" i="6"/>
  <c r="M931" i="6"/>
  <c r="H931" i="6"/>
  <c r="F931" i="6"/>
  <c r="Q930" i="6"/>
  <c r="M930" i="6"/>
  <c r="I930" i="6"/>
  <c r="H930" i="6"/>
  <c r="F930" i="6"/>
  <c r="Q929" i="6"/>
  <c r="M929" i="6"/>
  <c r="H929" i="6"/>
  <c r="I929" i="6" s="1"/>
  <c r="F929" i="6"/>
  <c r="Q928" i="6"/>
  <c r="N928" i="6"/>
  <c r="O928" i="6" s="1"/>
  <c r="K928" i="6"/>
  <c r="L928" i="6" s="1"/>
  <c r="H928" i="6"/>
  <c r="F928" i="6"/>
  <c r="Q927" i="6"/>
  <c r="N927" i="6"/>
  <c r="O927" i="6" s="1"/>
  <c r="L927" i="6"/>
  <c r="K927" i="6"/>
  <c r="H927" i="6"/>
  <c r="I927" i="6" s="1"/>
  <c r="F927" i="6"/>
  <c r="Q925" i="6"/>
  <c r="M925" i="6"/>
  <c r="H925" i="6"/>
  <c r="F925" i="6"/>
  <c r="I925" i="6" s="1"/>
  <c r="Q924" i="6"/>
  <c r="M924" i="6"/>
  <c r="H924" i="6"/>
  <c r="F924" i="6"/>
  <c r="I924" i="6" s="1"/>
  <c r="Q923" i="6"/>
  <c r="M923" i="6"/>
  <c r="H923" i="6"/>
  <c r="F923" i="6"/>
  <c r="I923" i="6" s="1"/>
  <c r="Q922" i="6"/>
  <c r="M922" i="6"/>
  <c r="H922" i="6"/>
  <c r="F922" i="6"/>
  <c r="Q921" i="6"/>
  <c r="M921" i="6"/>
  <c r="H921" i="6"/>
  <c r="I921" i="6" s="1"/>
  <c r="F921" i="6"/>
  <c r="Q920" i="6"/>
  <c r="M920" i="6"/>
  <c r="H920" i="6"/>
  <c r="F920" i="6"/>
  <c r="I920" i="6" s="1"/>
  <c r="Q919" i="6"/>
  <c r="M919" i="6"/>
  <c r="H919" i="6"/>
  <c r="F919" i="6"/>
  <c r="Q918" i="6"/>
  <c r="M918" i="6"/>
  <c r="H918" i="6"/>
  <c r="I918" i="6" s="1"/>
  <c r="F918" i="6"/>
  <c r="Q917" i="6"/>
  <c r="M917" i="6"/>
  <c r="I917" i="6"/>
  <c r="H917" i="6"/>
  <c r="F917" i="6"/>
  <c r="Q916" i="6"/>
  <c r="M916" i="6"/>
  <c r="H916" i="6"/>
  <c r="F916" i="6"/>
  <c r="I916" i="6" s="1"/>
  <c r="Q915" i="6"/>
  <c r="M915" i="6"/>
  <c r="H915" i="6"/>
  <c r="F915" i="6"/>
  <c r="I915" i="6" s="1"/>
  <c r="Q914" i="6"/>
  <c r="M914" i="6"/>
  <c r="H914" i="6"/>
  <c r="I914" i="6" s="1"/>
  <c r="F914" i="6"/>
  <c r="Q913" i="6"/>
  <c r="M913" i="6"/>
  <c r="I913" i="6"/>
  <c r="H913" i="6"/>
  <c r="F913" i="6"/>
  <c r="Q912" i="6"/>
  <c r="M912" i="6"/>
  <c r="H912" i="6"/>
  <c r="F912" i="6"/>
  <c r="I912" i="6" s="1"/>
  <c r="Q911" i="6"/>
  <c r="M911" i="6"/>
  <c r="H911" i="6"/>
  <c r="F911" i="6"/>
  <c r="I911" i="6" s="1"/>
  <c r="Q910" i="6"/>
  <c r="M910" i="6"/>
  <c r="H910" i="6"/>
  <c r="I910" i="6" s="1"/>
  <c r="F910" i="6"/>
  <c r="Q909" i="6"/>
  <c r="M909" i="6"/>
  <c r="H909" i="6"/>
  <c r="F909" i="6"/>
  <c r="Q908" i="6"/>
  <c r="M908" i="6"/>
  <c r="H908" i="6"/>
  <c r="F908" i="6"/>
  <c r="I908" i="6" s="1"/>
  <c r="Q907" i="6"/>
  <c r="M907" i="6"/>
  <c r="H907" i="6"/>
  <c r="F907" i="6"/>
  <c r="I907" i="6" s="1"/>
  <c r="Q906" i="6"/>
  <c r="M906" i="6"/>
  <c r="H906" i="6"/>
  <c r="F906" i="6"/>
  <c r="Q905" i="6"/>
  <c r="M905" i="6"/>
  <c r="H905" i="6"/>
  <c r="F905" i="6"/>
  <c r="I905" i="6" s="1"/>
  <c r="Q904" i="6"/>
  <c r="M904" i="6"/>
  <c r="H904" i="6"/>
  <c r="F904" i="6"/>
  <c r="I904" i="6" s="1"/>
  <c r="Q903" i="6"/>
  <c r="M903" i="6"/>
  <c r="H903" i="6"/>
  <c r="F903" i="6"/>
  <c r="Q902" i="6"/>
  <c r="M902" i="6"/>
  <c r="H902" i="6"/>
  <c r="F902" i="6"/>
  <c r="I902" i="6" s="1"/>
  <c r="Q901" i="6"/>
  <c r="M901" i="6"/>
  <c r="H901" i="6"/>
  <c r="F901" i="6"/>
  <c r="I901" i="6" s="1"/>
  <c r="Q900" i="6"/>
  <c r="M900" i="6"/>
  <c r="H900" i="6"/>
  <c r="F900" i="6"/>
  <c r="I900" i="6" s="1"/>
  <c r="Q899" i="6"/>
  <c r="M899" i="6"/>
  <c r="H899" i="6"/>
  <c r="F899" i="6"/>
  <c r="Q898" i="6"/>
  <c r="M898" i="6"/>
  <c r="I898" i="6"/>
  <c r="H898" i="6"/>
  <c r="F898" i="6"/>
  <c r="Q897" i="6"/>
  <c r="M897" i="6"/>
  <c r="H897" i="6"/>
  <c r="F897" i="6"/>
  <c r="I897" i="6" s="1"/>
  <c r="Q896" i="6"/>
  <c r="M896" i="6"/>
  <c r="H896" i="6"/>
  <c r="F896" i="6"/>
  <c r="I896" i="6" s="1"/>
  <c r="Q895" i="6"/>
  <c r="M895" i="6"/>
  <c r="H895" i="6"/>
  <c r="F895" i="6"/>
  <c r="Q894" i="6"/>
  <c r="M894" i="6"/>
  <c r="H894" i="6"/>
  <c r="F894" i="6"/>
  <c r="I894" i="6" s="1"/>
  <c r="Q893" i="6"/>
  <c r="M893" i="6"/>
  <c r="H893" i="6"/>
  <c r="F893" i="6"/>
  <c r="I893" i="6" s="1"/>
  <c r="Q892" i="6"/>
  <c r="M892" i="6"/>
  <c r="H892" i="6"/>
  <c r="F892" i="6"/>
  <c r="Q891" i="6"/>
  <c r="M891" i="6"/>
  <c r="H891" i="6"/>
  <c r="F891" i="6"/>
  <c r="Q890" i="6"/>
  <c r="M890" i="6"/>
  <c r="H890" i="6"/>
  <c r="F890" i="6"/>
  <c r="I890" i="6" s="1"/>
  <c r="Q889" i="6"/>
  <c r="O889" i="6"/>
  <c r="N889" i="6"/>
  <c r="L889" i="6"/>
  <c r="K889" i="6"/>
  <c r="H889" i="6"/>
  <c r="F889" i="6"/>
  <c r="Q888" i="6"/>
  <c r="M888" i="6"/>
  <c r="H888" i="6"/>
  <c r="F888" i="6"/>
  <c r="I888" i="6" s="1"/>
  <c r="Q887" i="6"/>
  <c r="M887" i="6"/>
  <c r="H887" i="6"/>
  <c r="F887" i="6"/>
  <c r="I887" i="6" s="1"/>
  <c r="Q886" i="6"/>
  <c r="M886" i="6"/>
  <c r="H886" i="6"/>
  <c r="F886" i="6"/>
  <c r="I886" i="6" s="1"/>
  <c r="Q885" i="6"/>
  <c r="M885" i="6"/>
  <c r="H885" i="6"/>
  <c r="F885" i="6"/>
  <c r="Q884" i="6"/>
  <c r="M884" i="6"/>
  <c r="H884" i="6"/>
  <c r="F884" i="6"/>
  <c r="I884" i="6" s="1"/>
  <c r="Q883" i="6"/>
  <c r="M883" i="6"/>
  <c r="H883" i="6"/>
  <c r="F883" i="6"/>
  <c r="I883" i="6" s="1"/>
  <c r="Q882" i="6"/>
  <c r="M882" i="6"/>
  <c r="H882" i="6"/>
  <c r="F882" i="6"/>
  <c r="I882" i="6" s="1"/>
  <c r="Q881" i="6"/>
  <c r="N881" i="6"/>
  <c r="M881" i="6"/>
  <c r="O881" i="6" s="1"/>
  <c r="L881" i="6"/>
  <c r="K881" i="6"/>
  <c r="H881" i="6"/>
  <c r="F881" i="6"/>
  <c r="I881" i="6" s="1"/>
  <c r="Q880" i="6"/>
  <c r="M880" i="6"/>
  <c r="L880" i="6"/>
  <c r="K880" i="6"/>
  <c r="H880" i="6"/>
  <c r="F880" i="6"/>
  <c r="I880" i="6" s="1"/>
  <c r="Q879" i="6"/>
  <c r="M879" i="6"/>
  <c r="H879" i="6"/>
  <c r="F879" i="6"/>
  <c r="I879" i="6" s="1"/>
  <c r="Q878" i="6"/>
  <c r="M878" i="6"/>
  <c r="H878" i="6"/>
  <c r="I878" i="6" s="1"/>
  <c r="F878" i="6"/>
  <c r="Q877" i="6"/>
  <c r="O877" i="6"/>
  <c r="N877" i="6"/>
  <c r="M877" i="6"/>
  <c r="K877" i="6"/>
  <c r="L877" i="6" s="1"/>
  <c r="H877" i="6"/>
  <c r="F877" i="6"/>
  <c r="I877" i="6" s="1"/>
  <c r="Q876" i="6"/>
  <c r="M876" i="6"/>
  <c r="H876" i="6"/>
  <c r="F876" i="6"/>
  <c r="I876" i="6" s="1"/>
  <c r="Q875" i="6"/>
  <c r="M875" i="6"/>
  <c r="H875" i="6"/>
  <c r="I875" i="6" s="1"/>
  <c r="F875" i="6"/>
  <c r="Q874" i="6"/>
  <c r="M874" i="6"/>
  <c r="I874" i="6"/>
  <c r="H874" i="6"/>
  <c r="F874" i="6"/>
  <c r="Q873" i="6"/>
  <c r="M873" i="6"/>
  <c r="H873" i="6"/>
  <c r="F873" i="6"/>
  <c r="I873" i="6" s="1"/>
  <c r="Q872" i="6"/>
  <c r="M872" i="6"/>
  <c r="H872" i="6"/>
  <c r="F872" i="6"/>
  <c r="Q871" i="6"/>
  <c r="M871" i="6"/>
  <c r="H871" i="6"/>
  <c r="F871" i="6"/>
  <c r="I871" i="6" s="1"/>
  <c r="Q870" i="6"/>
  <c r="M870" i="6"/>
  <c r="K870" i="6"/>
  <c r="L870" i="6" s="1"/>
  <c r="H870" i="6"/>
  <c r="F870" i="6"/>
  <c r="I870" i="6" s="1"/>
  <c r="Q869" i="6"/>
  <c r="M869" i="6"/>
  <c r="K869" i="6"/>
  <c r="L869" i="6" s="1"/>
  <c r="H869" i="6"/>
  <c r="F869" i="6"/>
  <c r="I869" i="6" s="1"/>
  <c r="Q868" i="6"/>
  <c r="N868" i="6"/>
  <c r="M868" i="6"/>
  <c r="O868" i="6" s="1"/>
  <c r="K868" i="6"/>
  <c r="L868" i="6" s="1"/>
  <c r="H868" i="6"/>
  <c r="F868" i="6"/>
  <c r="I868" i="6" s="1"/>
  <c r="Q866" i="6"/>
  <c r="M866" i="6"/>
  <c r="F866" i="6"/>
  <c r="I866" i="6" s="1"/>
  <c r="Q865" i="6"/>
  <c r="M865" i="6"/>
  <c r="H865" i="6"/>
  <c r="F865" i="6"/>
  <c r="I865" i="6" s="1"/>
  <c r="Q864" i="6"/>
  <c r="M864" i="6"/>
  <c r="H864" i="6"/>
  <c r="F864" i="6"/>
  <c r="Q863" i="6"/>
  <c r="M863" i="6"/>
  <c r="H863" i="6"/>
  <c r="F863" i="6"/>
  <c r="Q862" i="6"/>
  <c r="M862" i="6"/>
  <c r="H862" i="6"/>
  <c r="F862" i="6"/>
  <c r="I862" i="6" s="1"/>
  <c r="Q861" i="6"/>
  <c r="M861" i="6"/>
  <c r="H861" i="6"/>
  <c r="F861" i="6"/>
  <c r="Q860" i="6"/>
  <c r="M860" i="6"/>
  <c r="H860" i="6"/>
  <c r="F860" i="6"/>
  <c r="I860" i="6" s="1"/>
  <c r="Q859" i="6"/>
  <c r="M859" i="6"/>
  <c r="H859" i="6"/>
  <c r="F859" i="6"/>
  <c r="I859" i="6" s="1"/>
  <c r="Q858" i="6"/>
  <c r="M858" i="6"/>
  <c r="H858" i="6"/>
  <c r="F858" i="6"/>
  <c r="Q857" i="6"/>
  <c r="M857" i="6"/>
  <c r="H857" i="6"/>
  <c r="F857" i="6"/>
  <c r="Q856" i="6"/>
  <c r="M856" i="6"/>
  <c r="H856" i="6"/>
  <c r="F856" i="6"/>
  <c r="I856" i="6" s="1"/>
  <c r="Q855" i="6"/>
  <c r="M855" i="6"/>
  <c r="H855" i="6"/>
  <c r="F855" i="6"/>
  <c r="I855" i="6" s="1"/>
  <c r="Q854" i="6"/>
  <c r="M854" i="6"/>
  <c r="H854" i="6"/>
  <c r="F854" i="6"/>
  <c r="Q853" i="6"/>
  <c r="M853" i="6"/>
  <c r="H853" i="6"/>
  <c r="F853" i="6"/>
  <c r="Q852" i="6"/>
  <c r="M852" i="6"/>
  <c r="H852" i="6"/>
  <c r="F852" i="6"/>
  <c r="I852" i="6" s="1"/>
  <c r="Q851" i="6"/>
  <c r="M851" i="6"/>
  <c r="H851" i="6"/>
  <c r="F851" i="6"/>
  <c r="I851" i="6" s="1"/>
  <c r="Q850" i="6"/>
  <c r="M850" i="6"/>
  <c r="H850" i="6"/>
  <c r="F850" i="6"/>
  <c r="I850" i="6" s="1"/>
  <c r="Q849" i="6"/>
  <c r="M849" i="6"/>
  <c r="H849" i="6"/>
  <c r="F849" i="6"/>
  <c r="Q848" i="6"/>
  <c r="M848" i="6"/>
  <c r="H848" i="6"/>
  <c r="F848" i="6"/>
  <c r="I848" i="6" s="1"/>
  <c r="Q847" i="6"/>
  <c r="M847" i="6"/>
  <c r="H847" i="6"/>
  <c r="F847" i="6"/>
  <c r="I847" i="6" s="1"/>
  <c r="Q846" i="6"/>
  <c r="Q845" i="6"/>
  <c r="M845" i="6"/>
  <c r="H845" i="6"/>
  <c r="F845" i="6"/>
  <c r="Q844" i="6"/>
  <c r="M844" i="6"/>
  <c r="H844" i="6"/>
  <c r="I844" i="6" s="1"/>
  <c r="F844" i="6"/>
  <c r="Q843" i="6"/>
  <c r="M843" i="6"/>
  <c r="H843" i="6"/>
  <c r="F843" i="6"/>
  <c r="Q842" i="6"/>
  <c r="M842" i="6"/>
  <c r="H842" i="6"/>
  <c r="F842" i="6"/>
  <c r="Q841" i="6"/>
  <c r="M841" i="6"/>
  <c r="H841" i="6"/>
  <c r="F841" i="6"/>
  <c r="Q840" i="6"/>
  <c r="M840" i="6"/>
  <c r="H840" i="6"/>
  <c r="F840" i="6"/>
  <c r="Q839" i="6"/>
  <c r="M839" i="6"/>
  <c r="H839" i="6"/>
  <c r="F839" i="6"/>
  <c r="I839" i="6" s="1"/>
  <c r="Q838" i="6"/>
  <c r="M838" i="6"/>
  <c r="H838" i="6"/>
  <c r="F838" i="6"/>
  <c r="I838" i="6" s="1"/>
  <c r="Q837" i="6"/>
  <c r="M837" i="6"/>
  <c r="H837" i="6"/>
  <c r="F837" i="6"/>
  <c r="Q836" i="6"/>
  <c r="M836" i="6"/>
  <c r="H836" i="6"/>
  <c r="F836" i="6"/>
  <c r="Q835" i="6"/>
  <c r="M835" i="6"/>
  <c r="H835" i="6"/>
  <c r="F835" i="6"/>
  <c r="I835" i="6" s="1"/>
  <c r="Q834" i="6"/>
  <c r="M834" i="6"/>
  <c r="H834" i="6"/>
  <c r="F834" i="6"/>
  <c r="I834" i="6" s="1"/>
  <c r="Q833" i="6"/>
  <c r="M833" i="6"/>
  <c r="H833" i="6"/>
  <c r="F833" i="6"/>
  <c r="Q832" i="6"/>
  <c r="M832" i="6"/>
  <c r="H832" i="6"/>
  <c r="F832" i="6"/>
  <c r="Q831" i="6"/>
  <c r="M831" i="6"/>
  <c r="H831" i="6"/>
  <c r="F831" i="6"/>
  <c r="I831" i="6" s="1"/>
  <c r="Q830" i="6"/>
  <c r="M830" i="6"/>
  <c r="H830" i="6"/>
  <c r="F830" i="6"/>
  <c r="I830" i="6" s="1"/>
  <c r="Q829" i="6"/>
  <c r="M829" i="6"/>
  <c r="H829" i="6"/>
  <c r="F829" i="6"/>
  <c r="Q828" i="6"/>
  <c r="M828" i="6"/>
  <c r="H828" i="6"/>
  <c r="F828" i="6"/>
  <c r="I828" i="6" s="1"/>
  <c r="Q827" i="6"/>
  <c r="M827" i="6"/>
  <c r="H827" i="6"/>
  <c r="F827" i="6"/>
  <c r="I827" i="6" s="1"/>
  <c r="Q826" i="6"/>
  <c r="M826" i="6"/>
  <c r="H826" i="6"/>
  <c r="F826" i="6"/>
  <c r="Q825" i="6"/>
  <c r="M825" i="6"/>
  <c r="H825" i="6"/>
  <c r="F825" i="6"/>
  <c r="Q824" i="6"/>
  <c r="M824" i="6"/>
  <c r="H824" i="6"/>
  <c r="F824" i="6"/>
  <c r="I824" i="6" s="1"/>
  <c r="Q823" i="6"/>
  <c r="M823" i="6"/>
  <c r="H823" i="6"/>
  <c r="F823" i="6"/>
  <c r="I823" i="6" s="1"/>
  <c r="Q822" i="6"/>
  <c r="M822" i="6"/>
  <c r="H822" i="6"/>
  <c r="F822" i="6"/>
  <c r="I822" i="6" s="1"/>
  <c r="Q821" i="6"/>
  <c r="M821" i="6"/>
  <c r="H821" i="6"/>
  <c r="F821" i="6"/>
  <c r="Q820" i="6"/>
  <c r="M820" i="6"/>
  <c r="H820" i="6"/>
  <c r="F820" i="6"/>
  <c r="Q819" i="6"/>
  <c r="M819" i="6"/>
  <c r="H819" i="6"/>
  <c r="F819" i="6"/>
  <c r="I819" i="6" s="1"/>
  <c r="Q818" i="6"/>
  <c r="M818" i="6"/>
  <c r="H818" i="6"/>
  <c r="F818" i="6"/>
  <c r="Q817" i="6"/>
  <c r="M817" i="6"/>
  <c r="H817" i="6"/>
  <c r="F817" i="6"/>
  <c r="I817" i="6" s="1"/>
  <c r="Q816" i="6"/>
  <c r="M816" i="6"/>
  <c r="H816" i="6"/>
  <c r="F816" i="6"/>
  <c r="Q815" i="6"/>
  <c r="M815" i="6"/>
  <c r="H815" i="6"/>
  <c r="F815" i="6"/>
  <c r="I815" i="6" s="1"/>
  <c r="Q814" i="6"/>
  <c r="M814" i="6"/>
  <c r="H814" i="6"/>
  <c r="F814" i="6"/>
  <c r="I814" i="6" s="1"/>
  <c r="Q813" i="6"/>
  <c r="M813" i="6"/>
  <c r="H813" i="6"/>
  <c r="F813" i="6"/>
  <c r="Q812" i="6"/>
  <c r="M812" i="6"/>
  <c r="H812" i="6"/>
  <c r="F812" i="6"/>
  <c r="Q811" i="6"/>
  <c r="M811" i="6"/>
  <c r="H811" i="6"/>
  <c r="F811" i="6"/>
  <c r="I811" i="6" s="1"/>
  <c r="Q810" i="6"/>
  <c r="M810" i="6"/>
  <c r="H810" i="6"/>
  <c r="F810" i="6"/>
  <c r="I810" i="6" s="1"/>
  <c r="Q809" i="6"/>
  <c r="M809" i="6"/>
  <c r="H809" i="6"/>
  <c r="F809" i="6"/>
  <c r="Q808" i="6"/>
  <c r="M808" i="6"/>
  <c r="H808" i="6"/>
  <c r="F808" i="6"/>
  <c r="Q807" i="6"/>
  <c r="M807" i="6"/>
  <c r="H807" i="6"/>
  <c r="F807" i="6"/>
  <c r="I807" i="6" s="1"/>
  <c r="Q806" i="6"/>
  <c r="M806" i="6"/>
  <c r="H806" i="6"/>
  <c r="F806" i="6"/>
  <c r="I806" i="6" s="1"/>
  <c r="Q805" i="6"/>
  <c r="M805" i="6"/>
  <c r="H805" i="6"/>
  <c r="F805" i="6"/>
  <c r="Q804" i="6"/>
  <c r="M804" i="6"/>
  <c r="H804" i="6"/>
  <c r="F804" i="6"/>
  <c r="Q803" i="6"/>
  <c r="M803" i="6"/>
  <c r="H803" i="6"/>
  <c r="F803" i="6"/>
  <c r="Q802" i="6"/>
  <c r="M802" i="6"/>
  <c r="H802" i="6"/>
  <c r="F802" i="6"/>
  <c r="Q801" i="6"/>
  <c r="M801" i="6"/>
  <c r="H801" i="6"/>
  <c r="F801" i="6"/>
  <c r="Q800" i="6"/>
  <c r="M800" i="6"/>
  <c r="H800" i="6"/>
  <c r="F800" i="6"/>
  <c r="Q799" i="6"/>
  <c r="M799" i="6"/>
  <c r="H799" i="6"/>
  <c r="F799" i="6"/>
  <c r="Q798" i="6"/>
  <c r="M798" i="6"/>
  <c r="H798" i="6"/>
  <c r="F798" i="6"/>
  <c r="Q797" i="6"/>
  <c r="M797" i="6"/>
  <c r="H797" i="6"/>
  <c r="F797" i="6"/>
  <c r="I797" i="6" s="1"/>
  <c r="Q796" i="6"/>
  <c r="M796" i="6"/>
  <c r="H796" i="6"/>
  <c r="F796" i="6"/>
  <c r="Q795" i="6"/>
  <c r="M795" i="6"/>
  <c r="H795" i="6"/>
  <c r="F795" i="6"/>
  <c r="Q794" i="6"/>
  <c r="M794" i="6"/>
  <c r="H794" i="6"/>
  <c r="F794" i="6"/>
  <c r="Q793" i="6"/>
  <c r="M793" i="6"/>
  <c r="H793" i="6"/>
  <c r="F793" i="6"/>
  <c r="Q792" i="6"/>
  <c r="M792" i="6"/>
  <c r="H792" i="6"/>
  <c r="F792" i="6"/>
  <c r="Q791" i="6"/>
  <c r="M791" i="6"/>
  <c r="H791" i="6"/>
  <c r="F791" i="6"/>
  <c r="Q790" i="6"/>
  <c r="M790" i="6"/>
  <c r="H790" i="6"/>
  <c r="F790" i="6"/>
  <c r="I790" i="6" s="1"/>
  <c r="Q789" i="6"/>
  <c r="M789" i="6"/>
  <c r="H789" i="6"/>
  <c r="F789" i="6"/>
  <c r="Q788" i="6"/>
  <c r="M788" i="6"/>
  <c r="H788" i="6"/>
  <c r="I788" i="6" s="1"/>
  <c r="F788" i="6"/>
  <c r="Q787" i="6"/>
  <c r="M787" i="6"/>
  <c r="H787" i="6"/>
  <c r="F787" i="6"/>
  <c r="Q786" i="6"/>
  <c r="M786" i="6"/>
  <c r="H786" i="6"/>
  <c r="F786" i="6"/>
  <c r="I786" i="6" s="1"/>
  <c r="Q785" i="6"/>
  <c r="M785" i="6"/>
  <c r="H785" i="6"/>
  <c r="F785" i="6"/>
  <c r="Q784" i="6"/>
  <c r="M784" i="6"/>
  <c r="H784" i="6"/>
  <c r="F784" i="6"/>
  <c r="Q783" i="6"/>
  <c r="M783" i="6"/>
  <c r="H783" i="6"/>
  <c r="F783" i="6"/>
  <c r="Q782" i="6"/>
  <c r="M782" i="6"/>
  <c r="H782" i="6"/>
  <c r="F782" i="6"/>
  <c r="I782" i="6" s="1"/>
  <c r="Q781" i="6"/>
  <c r="M781" i="6"/>
  <c r="H781" i="6"/>
  <c r="F781" i="6"/>
  <c r="Q780" i="6"/>
  <c r="M780" i="6"/>
  <c r="H780" i="6"/>
  <c r="I780" i="6" s="1"/>
  <c r="F780" i="6"/>
  <c r="Q779" i="6"/>
  <c r="M779" i="6"/>
  <c r="H779" i="6"/>
  <c r="F779" i="6"/>
  <c r="I779" i="6" s="1"/>
  <c r="Q778" i="6"/>
  <c r="M778" i="6"/>
  <c r="H778" i="6"/>
  <c r="F778" i="6"/>
  <c r="I778" i="6" s="1"/>
  <c r="Q777" i="6"/>
  <c r="M777" i="6"/>
  <c r="H777" i="6"/>
  <c r="F777" i="6"/>
  <c r="Q776" i="6"/>
  <c r="M776" i="6"/>
  <c r="H776" i="6"/>
  <c r="F776" i="6"/>
  <c r="Q775" i="6"/>
  <c r="M775" i="6"/>
  <c r="H775" i="6"/>
  <c r="F775" i="6"/>
  <c r="I775" i="6" s="1"/>
  <c r="Q774" i="6"/>
  <c r="M774" i="6"/>
  <c r="H774" i="6"/>
  <c r="F774" i="6"/>
  <c r="I774" i="6" s="1"/>
  <c r="Q773" i="6"/>
  <c r="M773" i="6"/>
  <c r="H773" i="6"/>
  <c r="F773" i="6"/>
  <c r="Q772" i="6"/>
  <c r="M772" i="6"/>
  <c r="H772" i="6"/>
  <c r="F772" i="6"/>
  <c r="I772" i="6" s="1"/>
  <c r="Q771" i="6"/>
  <c r="M771" i="6"/>
  <c r="H771" i="6"/>
  <c r="F771" i="6"/>
  <c r="I771" i="6" s="1"/>
  <c r="Q770" i="6"/>
  <c r="M770" i="6"/>
  <c r="H770" i="6"/>
  <c r="F770" i="6"/>
  <c r="I770" i="6" s="1"/>
  <c r="Q769" i="6"/>
  <c r="M769" i="6"/>
  <c r="H769" i="6"/>
  <c r="F769" i="6"/>
  <c r="Q768" i="6"/>
  <c r="M768" i="6"/>
  <c r="H768" i="6"/>
  <c r="F768" i="6"/>
  <c r="Q767" i="6"/>
  <c r="M767" i="6"/>
  <c r="H767" i="6"/>
  <c r="F767" i="6"/>
  <c r="I767" i="6" s="1"/>
  <c r="Q766" i="6"/>
  <c r="M766" i="6"/>
  <c r="H766" i="6"/>
  <c r="F766" i="6"/>
  <c r="I766" i="6" s="1"/>
  <c r="Q765" i="6"/>
  <c r="M765" i="6"/>
  <c r="H765" i="6"/>
  <c r="F765" i="6"/>
  <c r="Q764" i="6"/>
  <c r="M764" i="6"/>
  <c r="H764" i="6"/>
  <c r="I764" i="6" s="1"/>
  <c r="F764" i="6"/>
  <c r="Q763" i="6"/>
  <c r="M763" i="6"/>
  <c r="H763" i="6"/>
  <c r="F763" i="6"/>
  <c r="I763" i="6" s="1"/>
  <c r="Q762" i="6"/>
  <c r="M762" i="6"/>
  <c r="H762" i="6"/>
  <c r="F762" i="6"/>
  <c r="I762" i="6" s="1"/>
  <c r="Q761" i="6"/>
  <c r="M761" i="6"/>
  <c r="H761" i="6"/>
  <c r="F761" i="6"/>
  <c r="Q760" i="6"/>
  <c r="M760" i="6"/>
  <c r="H760" i="6"/>
  <c r="F760" i="6"/>
  <c r="Q759" i="6"/>
  <c r="M759" i="6"/>
  <c r="H759" i="6"/>
  <c r="F759" i="6"/>
  <c r="I759" i="6" s="1"/>
  <c r="Q758" i="6"/>
  <c r="M758" i="6"/>
  <c r="H758" i="6"/>
  <c r="F758" i="6"/>
  <c r="Q757" i="6"/>
  <c r="M757" i="6"/>
  <c r="H757" i="6"/>
  <c r="F757" i="6"/>
  <c r="Q756" i="6"/>
  <c r="M756" i="6"/>
  <c r="H756" i="6"/>
  <c r="F756" i="6"/>
  <c r="Q755" i="6"/>
  <c r="M755" i="6"/>
  <c r="H755" i="6"/>
  <c r="F755" i="6"/>
  <c r="I755" i="6" s="1"/>
  <c r="Q754" i="6"/>
  <c r="M754" i="6"/>
  <c r="H754" i="6"/>
  <c r="F754" i="6"/>
  <c r="I754" i="6" s="1"/>
  <c r="Q753" i="6"/>
  <c r="M753" i="6"/>
  <c r="H753" i="6"/>
  <c r="F753" i="6"/>
  <c r="Q752" i="6"/>
  <c r="M752" i="6"/>
  <c r="H752" i="6"/>
  <c r="F752" i="6"/>
  <c r="Q751" i="6"/>
  <c r="M751" i="6"/>
  <c r="H751" i="6"/>
  <c r="F751" i="6"/>
  <c r="I751" i="6" s="1"/>
  <c r="Q750" i="6"/>
  <c r="M750" i="6"/>
  <c r="H750" i="6"/>
  <c r="F750" i="6"/>
  <c r="Q749" i="6"/>
  <c r="M749" i="6"/>
  <c r="H749" i="6"/>
  <c r="F749" i="6"/>
  <c r="Q748" i="6"/>
  <c r="M748" i="6"/>
  <c r="H748" i="6"/>
  <c r="F748" i="6"/>
  <c r="Q747" i="6"/>
  <c r="M747" i="6"/>
  <c r="H747" i="6"/>
  <c r="F747" i="6"/>
  <c r="Q746" i="6"/>
  <c r="M746" i="6"/>
  <c r="H746" i="6"/>
  <c r="F746" i="6"/>
  <c r="Q745" i="6"/>
  <c r="M745" i="6"/>
  <c r="H745" i="6"/>
  <c r="F745" i="6"/>
  <c r="Q744" i="6"/>
  <c r="M744" i="6"/>
  <c r="H744" i="6"/>
  <c r="F744" i="6"/>
  <c r="Q743" i="6"/>
  <c r="M743" i="6"/>
  <c r="H743" i="6"/>
  <c r="F743" i="6"/>
  <c r="I743" i="6" s="1"/>
  <c r="Q742" i="6"/>
  <c r="M742" i="6"/>
  <c r="H742" i="6"/>
  <c r="F742" i="6"/>
  <c r="I742" i="6" s="1"/>
  <c r="Q741" i="6"/>
  <c r="M741" i="6"/>
  <c r="H741" i="6"/>
  <c r="F741" i="6"/>
  <c r="Q740" i="6"/>
  <c r="M740" i="6"/>
  <c r="H740" i="6"/>
  <c r="F740" i="6"/>
  <c r="Q739" i="6"/>
  <c r="M739" i="6"/>
  <c r="H739" i="6"/>
  <c r="F739" i="6"/>
  <c r="I739" i="6" s="1"/>
  <c r="Q738" i="6"/>
  <c r="M738" i="6"/>
  <c r="H738" i="6"/>
  <c r="F738" i="6"/>
  <c r="Q737" i="6"/>
  <c r="M737" i="6"/>
  <c r="H737" i="6"/>
  <c r="F737" i="6"/>
  <c r="Q736" i="6"/>
  <c r="M736" i="6"/>
  <c r="H736" i="6"/>
  <c r="F736" i="6"/>
  <c r="Q735" i="6"/>
  <c r="M735" i="6"/>
  <c r="H735" i="6"/>
  <c r="F735" i="6"/>
  <c r="I735" i="6" s="1"/>
  <c r="Q734" i="6"/>
  <c r="M734" i="6"/>
  <c r="H734" i="6"/>
  <c r="F734" i="6"/>
  <c r="I734" i="6" s="1"/>
  <c r="Q733" i="6"/>
  <c r="M733" i="6"/>
  <c r="H733" i="6"/>
  <c r="F733" i="6"/>
  <c r="Q732" i="6"/>
  <c r="M732" i="6"/>
  <c r="H732" i="6"/>
  <c r="F732" i="6"/>
  <c r="Q731" i="6"/>
  <c r="M731" i="6"/>
  <c r="H731" i="6"/>
  <c r="F731" i="6"/>
  <c r="I731" i="6" s="1"/>
  <c r="Q730" i="6"/>
  <c r="M730" i="6"/>
  <c r="H730" i="6"/>
  <c r="F730" i="6"/>
  <c r="I730" i="6" s="1"/>
  <c r="Q729" i="6"/>
  <c r="M729" i="6"/>
  <c r="H729" i="6"/>
  <c r="F729" i="6"/>
  <c r="Q728" i="6"/>
  <c r="M728" i="6"/>
  <c r="H728" i="6"/>
  <c r="F728" i="6"/>
  <c r="I728" i="6" s="1"/>
  <c r="Q727" i="6"/>
  <c r="M727" i="6"/>
  <c r="H727" i="6"/>
  <c r="F727" i="6"/>
  <c r="I727" i="6" s="1"/>
  <c r="Q726" i="6"/>
  <c r="M726" i="6"/>
  <c r="H726" i="6"/>
  <c r="F726" i="6"/>
  <c r="I726" i="6" s="1"/>
  <c r="Q725" i="6"/>
  <c r="M725" i="6"/>
  <c r="H725" i="6"/>
  <c r="F725" i="6"/>
  <c r="Q724" i="6"/>
  <c r="M724" i="6"/>
  <c r="H724" i="6"/>
  <c r="F724" i="6"/>
  <c r="I724" i="6" s="1"/>
  <c r="Q723" i="6"/>
  <c r="M723" i="6"/>
  <c r="H723" i="6"/>
  <c r="F723" i="6"/>
  <c r="I723" i="6" s="1"/>
  <c r="Q722" i="6"/>
  <c r="M722" i="6"/>
  <c r="H722" i="6"/>
  <c r="F722" i="6"/>
  <c r="I722" i="6" s="1"/>
  <c r="Q721" i="6"/>
  <c r="M721" i="6"/>
  <c r="H721" i="6"/>
  <c r="F721" i="6"/>
  <c r="Q720" i="6"/>
  <c r="M720" i="6"/>
  <c r="H720" i="6"/>
  <c r="F720" i="6"/>
  <c r="I720" i="6" s="1"/>
  <c r="Q719" i="6"/>
  <c r="M719" i="6"/>
  <c r="H719" i="6"/>
  <c r="F719" i="6"/>
  <c r="I719" i="6" s="1"/>
  <c r="Q718" i="6"/>
  <c r="M718" i="6"/>
  <c r="H718" i="6"/>
  <c r="F718" i="6"/>
  <c r="Q717" i="6"/>
  <c r="M717" i="6"/>
  <c r="H717" i="6"/>
  <c r="F717" i="6"/>
  <c r="Q716" i="6"/>
  <c r="M716" i="6"/>
  <c r="H716" i="6"/>
  <c r="F716" i="6"/>
  <c r="Q715" i="6"/>
  <c r="M715" i="6"/>
  <c r="H715" i="6"/>
  <c r="F715" i="6"/>
  <c r="I715" i="6" s="1"/>
  <c r="Q714" i="6"/>
  <c r="M714" i="6"/>
  <c r="D714" i="6"/>
  <c r="F714" i="6" s="1"/>
  <c r="Q713" i="6"/>
  <c r="M713" i="6"/>
  <c r="H713" i="6"/>
  <c r="F713" i="6"/>
  <c r="Q712" i="6"/>
  <c r="M712" i="6"/>
  <c r="H712" i="6"/>
  <c r="F712" i="6"/>
  <c r="I712" i="6" s="1"/>
  <c r="Q711" i="6"/>
  <c r="M711" i="6"/>
  <c r="H711" i="6"/>
  <c r="F711" i="6"/>
  <c r="Q710" i="6"/>
  <c r="M710" i="6"/>
  <c r="H710" i="6"/>
  <c r="F710" i="6"/>
  <c r="Q709" i="6"/>
  <c r="M709" i="6"/>
  <c r="H709" i="6"/>
  <c r="F709" i="6"/>
  <c r="I709" i="6" s="1"/>
  <c r="Q708" i="6"/>
  <c r="M708" i="6"/>
  <c r="H708" i="6"/>
  <c r="F708" i="6"/>
  <c r="Q707" i="6"/>
  <c r="M707" i="6"/>
  <c r="H707" i="6"/>
  <c r="F707" i="6"/>
  <c r="I707" i="6" s="1"/>
  <c r="Q706" i="6"/>
  <c r="M706" i="6"/>
  <c r="H706" i="6"/>
  <c r="F706" i="6"/>
  <c r="Q705" i="6"/>
  <c r="M705" i="6"/>
  <c r="H705" i="6"/>
  <c r="F705" i="6"/>
  <c r="I705" i="6" s="1"/>
  <c r="Q704" i="6"/>
  <c r="M704" i="6"/>
  <c r="H704" i="6"/>
  <c r="F704" i="6"/>
  <c r="Q703" i="6"/>
  <c r="M703" i="6"/>
  <c r="H703" i="6"/>
  <c r="F703" i="6"/>
  <c r="Q701" i="6"/>
  <c r="M701" i="6"/>
  <c r="H701" i="6"/>
  <c r="F701" i="6"/>
  <c r="Q700" i="6"/>
  <c r="H700" i="6"/>
  <c r="F700" i="6"/>
  <c r="Q699" i="6"/>
  <c r="M699" i="6"/>
  <c r="H699" i="6"/>
  <c r="I699" i="6" s="1"/>
  <c r="F699" i="6"/>
  <c r="Q698" i="6"/>
  <c r="M698" i="6"/>
  <c r="H698" i="6"/>
  <c r="F698" i="6"/>
  <c r="I698" i="6" s="1"/>
  <c r="Q697" i="6"/>
  <c r="M697" i="6"/>
  <c r="I697" i="6"/>
  <c r="H697" i="6"/>
  <c r="F697" i="6"/>
  <c r="Q696" i="6"/>
  <c r="M696" i="6"/>
  <c r="H696" i="6"/>
  <c r="I696" i="6" s="1"/>
  <c r="F696" i="6"/>
  <c r="Q695" i="6"/>
  <c r="M695" i="6"/>
  <c r="H695" i="6"/>
  <c r="I695" i="6" s="1"/>
  <c r="F695" i="6"/>
  <c r="Q694" i="6"/>
  <c r="M694" i="6"/>
  <c r="H694" i="6"/>
  <c r="F694" i="6"/>
  <c r="Q693" i="6"/>
  <c r="M693" i="6"/>
  <c r="H693" i="6"/>
  <c r="F693" i="6"/>
  <c r="Q692" i="6"/>
  <c r="M692" i="6"/>
  <c r="H692" i="6"/>
  <c r="F692" i="6"/>
  <c r="Q691" i="6"/>
  <c r="M691" i="6"/>
  <c r="H691" i="6"/>
  <c r="I691" i="6" s="1"/>
  <c r="F691" i="6"/>
  <c r="Q690" i="6"/>
  <c r="M690" i="6"/>
  <c r="H690" i="6"/>
  <c r="I690" i="6" s="1"/>
  <c r="F690" i="6"/>
  <c r="Q689" i="6"/>
  <c r="M689" i="6"/>
  <c r="H689" i="6"/>
  <c r="F689" i="6"/>
  <c r="Q688" i="6"/>
  <c r="M688" i="6"/>
  <c r="H688" i="6"/>
  <c r="F688" i="6"/>
  <c r="I688" i="6" s="1"/>
  <c r="Q687" i="6"/>
  <c r="M687" i="6"/>
  <c r="H687" i="6"/>
  <c r="F687" i="6"/>
  <c r="Q686" i="6"/>
  <c r="M686" i="6"/>
  <c r="I686" i="6"/>
  <c r="H686" i="6"/>
  <c r="F686" i="6"/>
  <c r="Q685" i="6"/>
  <c r="M685" i="6"/>
  <c r="H685" i="6"/>
  <c r="F685" i="6"/>
  <c r="Q684" i="6"/>
  <c r="M684" i="6"/>
  <c r="H684" i="6"/>
  <c r="F684" i="6"/>
  <c r="I684" i="6" s="1"/>
  <c r="Q683" i="6"/>
  <c r="M683" i="6"/>
  <c r="H683" i="6"/>
  <c r="I683" i="6" s="1"/>
  <c r="F683" i="6"/>
  <c r="Q682" i="6"/>
  <c r="M682" i="6"/>
  <c r="H682" i="6"/>
  <c r="F682" i="6"/>
  <c r="Q681" i="6"/>
  <c r="M681" i="6"/>
  <c r="H681" i="6"/>
  <c r="F681" i="6"/>
  <c r="Q680" i="6"/>
  <c r="M680" i="6"/>
  <c r="H680" i="6"/>
  <c r="F680" i="6"/>
  <c r="Q679" i="6"/>
  <c r="M679" i="6"/>
  <c r="H679" i="6"/>
  <c r="I679" i="6" s="1"/>
  <c r="F679" i="6"/>
  <c r="Q678" i="6"/>
  <c r="M678" i="6"/>
  <c r="H678" i="6"/>
  <c r="F678" i="6"/>
  <c r="I678" i="6" s="1"/>
  <c r="Q677" i="6"/>
  <c r="M677" i="6"/>
  <c r="H677" i="6"/>
  <c r="F677" i="6"/>
  <c r="Q676" i="6"/>
  <c r="M676" i="6"/>
  <c r="H676" i="6"/>
  <c r="F676" i="6"/>
  <c r="Q675" i="6"/>
  <c r="Q674" i="6"/>
  <c r="M674" i="6"/>
  <c r="H674" i="6"/>
  <c r="F674" i="6"/>
  <c r="Q673" i="6"/>
  <c r="M673" i="6"/>
  <c r="H673" i="6"/>
  <c r="I673" i="6" s="1"/>
  <c r="F673" i="6"/>
  <c r="Q672" i="6"/>
  <c r="M672" i="6"/>
  <c r="H672" i="6"/>
  <c r="F672" i="6"/>
  <c r="Q671" i="6"/>
  <c r="M671" i="6"/>
  <c r="H671" i="6"/>
  <c r="F671" i="6"/>
  <c r="Q670" i="6"/>
  <c r="M670" i="6"/>
  <c r="H670" i="6"/>
  <c r="F670" i="6"/>
  <c r="Q669" i="6"/>
  <c r="M669" i="6"/>
  <c r="H669" i="6"/>
  <c r="F669" i="6"/>
  <c r="Q668" i="6"/>
  <c r="N668" i="6"/>
  <c r="O668" i="6" s="1"/>
  <c r="K668" i="6"/>
  <c r="L668" i="6" s="1"/>
  <c r="H668" i="6"/>
  <c r="F668" i="6"/>
  <c r="Q667" i="6"/>
  <c r="M667" i="6"/>
  <c r="H667" i="6"/>
  <c r="I667" i="6" s="1"/>
  <c r="F667" i="6"/>
  <c r="Q666" i="6"/>
  <c r="M666" i="6"/>
  <c r="H666" i="6"/>
  <c r="I666" i="6" s="1"/>
  <c r="F666" i="6"/>
  <c r="Q665" i="6"/>
  <c r="M665" i="6"/>
  <c r="H665" i="6"/>
  <c r="F665" i="6"/>
  <c r="I665" i="6" s="1"/>
  <c r="Q664" i="6"/>
  <c r="M664" i="6"/>
  <c r="H664" i="6"/>
  <c r="F664" i="6"/>
  <c r="Q663" i="6"/>
  <c r="M663" i="6"/>
  <c r="H663" i="6"/>
  <c r="F663" i="6"/>
  <c r="Q662" i="6"/>
  <c r="M662" i="6"/>
  <c r="H662" i="6"/>
  <c r="F662" i="6"/>
  <c r="I662" i="6" s="1"/>
  <c r="Q661" i="6"/>
  <c r="M661" i="6"/>
  <c r="H661" i="6"/>
  <c r="I661" i="6" s="1"/>
  <c r="F661" i="6"/>
  <c r="Q660" i="6"/>
  <c r="M660" i="6"/>
  <c r="H660" i="6"/>
  <c r="F660" i="6"/>
  <c r="Q659" i="6"/>
  <c r="M659" i="6"/>
  <c r="H659" i="6"/>
  <c r="I659" i="6" s="1"/>
  <c r="F659" i="6"/>
  <c r="Q658" i="6"/>
  <c r="M658" i="6"/>
  <c r="I658" i="6"/>
  <c r="H658" i="6"/>
  <c r="F658" i="6"/>
  <c r="Q657" i="6"/>
  <c r="M657" i="6"/>
  <c r="H657" i="6"/>
  <c r="F657" i="6"/>
  <c r="Q656" i="6"/>
  <c r="M656" i="6"/>
  <c r="H656" i="6"/>
  <c r="F656" i="6"/>
  <c r="Q655" i="6"/>
  <c r="M655" i="6"/>
  <c r="H655" i="6"/>
  <c r="F655" i="6"/>
  <c r="Q654" i="6"/>
  <c r="M654" i="6"/>
  <c r="H654" i="6"/>
  <c r="I654" i="6" s="1"/>
  <c r="F654" i="6"/>
  <c r="Q653" i="6"/>
  <c r="M653" i="6"/>
  <c r="H653" i="6"/>
  <c r="F653" i="6"/>
  <c r="Q652" i="6"/>
  <c r="M652" i="6"/>
  <c r="H652" i="6"/>
  <c r="F652" i="6"/>
  <c r="Q651" i="6"/>
  <c r="M651" i="6"/>
  <c r="H651" i="6"/>
  <c r="I651" i="6" s="1"/>
  <c r="F651" i="6"/>
  <c r="Q650" i="6"/>
  <c r="M650" i="6"/>
  <c r="H650" i="6"/>
  <c r="I650" i="6" s="1"/>
  <c r="F650" i="6"/>
  <c r="Q649" i="6"/>
  <c r="M649" i="6"/>
  <c r="H649" i="6"/>
  <c r="F649" i="6"/>
  <c r="Q648" i="6"/>
  <c r="M648" i="6"/>
  <c r="H648" i="6"/>
  <c r="F648" i="6"/>
  <c r="Q647" i="6"/>
  <c r="M647" i="6"/>
  <c r="H647" i="6"/>
  <c r="I647" i="6" s="1"/>
  <c r="F647" i="6"/>
  <c r="Q646" i="6"/>
  <c r="M646" i="6"/>
  <c r="H646" i="6"/>
  <c r="F646" i="6"/>
  <c r="Q645" i="6"/>
  <c r="M645" i="6"/>
  <c r="H645" i="6"/>
  <c r="F645" i="6"/>
  <c r="I645" i="6" s="1"/>
  <c r="Q644" i="6"/>
  <c r="M644" i="6"/>
  <c r="H644" i="6"/>
  <c r="F644" i="6"/>
  <c r="Q643" i="6"/>
  <c r="M643" i="6"/>
  <c r="H643" i="6"/>
  <c r="I643" i="6" s="1"/>
  <c r="F643" i="6"/>
  <c r="Q642" i="6"/>
  <c r="M642" i="6"/>
  <c r="H642" i="6"/>
  <c r="F642" i="6"/>
  <c r="Q641" i="6"/>
  <c r="M641" i="6"/>
  <c r="H641" i="6"/>
  <c r="I641" i="6" s="1"/>
  <c r="F641" i="6"/>
  <c r="Q640" i="6"/>
  <c r="M640" i="6"/>
  <c r="H640" i="6"/>
  <c r="F640" i="6"/>
  <c r="Q639" i="6"/>
  <c r="M639" i="6"/>
  <c r="H639" i="6"/>
  <c r="I639" i="6" s="1"/>
  <c r="F639" i="6"/>
  <c r="Q638" i="6"/>
  <c r="M638" i="6"/>
  <c r="H638" i="6"/>
  <c r="I638" i="6" s="1"/>
  <c r="F638" i="6"/>
  <c r="Q637" i="6"/>
  <c r="M637" i="6"/>
  <c r="H637" i="6"/>
  <c r="F637" i="6"/>
  <c r="Q636" i="6"/>
  <c r="M636" i="6"/>
  <c r="H636" i="6"/>
  <c r="F636" i="6"/>
  <c r="Q635" i="6"/>
  <c r="M635" i="6"/>
  <c r="H635" i="6"/>
  <c r="F635" i="6"/>
  <c r="Q634" i="6"/>
  <c r="M634" i="6"/>
  <c r="H634" i="6"/>
  <c r="I634" i="6" s="1"/>
  <c r="F634" i="6"/>
  <c r="Q633" i="6"/>
  <c r="M633" i="6"/>
  <c r="H633" i="6"/>
  <c r="I633" i="6" s="1"/>
  <c r="F633" i="6"/>
  <c r="Q632" i="6"/>
  <c r="M632" i="6"/>
  <c r="H632" i="6"/>
  <c r="F632" i="6"/>
  <c r="Q631" i="6"/>
  <c r="M631" i="6"/>
  <c r="H631" i="6"/>
  <c r="F631" i="6"/>
  <c r="Q630" i="6"/>
  <c r="M630" i="6"/>
  <c r="H630" i="6"/>
  <c r="I630" i="6" s="1"/>
  <c r="F630" i="6"/>
  <c r="Q629" i="6"/>
  <c r="M629" i="6"/>
  <c r="H629" i="6"/>
  <c r="F629" i="6"/>
  <c r="I629" i="6" s="1"/>
  <c r="Q628" i="6"/>
  <c r="M628" i="6"/>
  <c r="H628" i="6"/>
  <c r="F628" i="6"/>
  <c r="I628" i="6" s="1"/>
  <c r="Q627" i="6"/>
  <c r="M627" i="6"/>
  <c r="H627" i="6"/>
  <c r="I627" i="6" s="1"/>
  <c r="F627" i="6"/>
  <c r="Q626" i="6"/>
  <c r="M626" i="6"/>
  <c r="H626" i="6"/>
  <c r="F626" i="6"/>
  <c r="Q625" i="6"/>
  <c r="M625" i="6"/>
  <c r="H625" i="6"/>
  <c r="I625" i="6" s="1"/>
  <c r="F625" i="6"/>
  <c r="Q624" i="6"/>
  <c r="M624" i="6"/>
  <c r="H624" i="6"/>
  <c r="F624" i="6"/>
  <c r="Q623" i="6"/>
  <c r="M623" i="6"/>
  <c r="H623" i="6"/>
  <c r="I623" i="6" s="1"/>
  <c r="F623" i="6"/>
  <c r="Q622" i="6"/>
  <c r="M622" i="6"/>
  <c r="I622" i="6"/>
  <c r="H622" i="6"/>
  <c r="F622" i="6"/>
  <c r="Q621" i="6"/>
  <c r="M621" i="6"/>
  <c r="H621" i="6"/>
  <c r="F621" i="6"/>
  <c r="I621" i="6" s="1"/>
  <c r="Q620" i="6"/>
  <c r="M620" i="6"/>
  <c r="H620" i="6"/>
  <c r="F620" i="6"/>
  <c r="Q619" i="6"/>
  <c r="M619" i="6"/>
  <c r="H619" i="6"/>
  <c r="I619" i="6" s="1"/>
  <c r="F619" i="6"/>
  <c r="Q618" i="6"/>
  <c r="M618" i="6"/>
  <c r="H618" i="6"/>
  <c r="I618" i="6" s="1"/>
  <c r="F618" i="6"/>
  <c r="Q617" i="6"/>
  <c r="M617" i="6"/>
  <c r="H617" i="6"/>
  <c r="I617" i="6" s="1"/>
  <c r="F617" i="6"/>
  <c r="Q616" i="6"/>
  <c r="M616" i="6"/>
  <c r="H616" i="6"/>
  <c r="F616" i="6"/>
  <c r="Q615" i="6"/>
  <c r="M615" i="6"/>
  <c r="H615" i="6"/>
  <c r="I615" i="6" s="1"/>
  <c r="F615" i="6"/>
  <c r="Q614" i="6"/>
  <c r="M614" i="6"/>
  <c r="H614" i="6"/>
  <c r="I614" i="6" s="1"/>
  <c r="F614" i="6"/>
  <c r="Q613" i="6"/>
  <c r="M613" i="6"/>
  <c r="H613" i="6"/>
  <c r="I613" i="6" s="1"/>
  <c r="F613" i="6"/>
  <c r="Q612" i="6"/>
  <c r="M612" i="6"/>
  <c r="H612" i="6"/>
  <c r="F612" i="6"/>
  <c r="I612" i="6" s="1"/>
  <c r="Q611" i="6"/>
  <c r="M611" i="6"/>
  <c r="H611" i="6"/>
  <c r="F611" i="6"/>
  <c r="Q610" i="6"/>
  <c r="M610" i="6"/>
  <c r="H610" i="6"/>
  <c r="I610" i="6" s="1"/>
  <c r="F610" i="6"/>
  <c r="Q609" i="6"/>
  <c r="M609" i="6"/>
  <c r="H609" i="6"/>
  <c r="F609" i="6"/>
  <c r="Q608" i="6"/>
  <c r="M608" i="6"/>
  <c r="H608" i="6"/>
  <c r="F608" i="6"/>
  <c r="Q607" i="6"/>
  <c r="M607" i="6"/>
  <c r="H607" i="6"/>
  <c r="F607" i="6"/>
  <c r="Q606" i="6"/>
  <c r="M606" i="6"/>
  <c r="H606" i="6"/>
  <c r="I606" i="6" s="1"/>
  <c r="F606" i="6"/>
  <c r="Q605" i="6"/>
  <c r="M605" i="6"/>
  <c r="H605" i="6"/>
  <c r="F605" i="6"/>
  <c r="Q604" i="6"/>
  <c r="M604" i="6"/>
  <c r="H604" i="6"/>
  <c r="F604" i="6"/>
  <c r="Q603" i="6"/>
  <c r="M603" i="6"/>
  <c r="H603" i="6"/>
  <c r="I603" i="6" s="1"/>
  <c r="F603" i="6"/>
  <c r="Q602" i="6"/>
  <c r="M602" i="6"/>
  <c r="H602" i="6"/>
  <c r="I602" i="6" s="1"/>
  <c r="F602" i="6"/>
  <c r="Q601" i="6"/>
  <c r="M601" i="6"/>
  <c r="H601" i="6"/>
  <c r="F601" i="6"/>
  <c r="Q600" i="6"/>
  <c r="M600" i="6"/>
  <c r="H600" i="6"/>
  <c r="F600" i="6"/>
  <c r="Q599" i="6"/>
  <c r="M599" i="6"/>
  <c r="H599" i="6"/>
  <c r="I599" i="6" s="1"/>
  <c r="F599" i="6"/>
  <c r="Q598" i="6"/>
  <c r="M598" i="6"/>
  <c r="H598" i="6"/>
  <c r="F598" i="6"/>
  <c r="Q597" i="6"/>
  <c r="M597" i="6"/>
  <c r="H597" i="6"/>
  <c r="I597" i="6" s="1"/>
  <c r="F597" i="6"/>
  <c r="Q596" i="6"/>
  <c r="M596" i="6"/>
  <c r="H596" i="6"/>
  <c r="F596" i="6"/>
  <c r="Q595" i="6"/>
  <c r="M595" i="6"/>
  <c r="H595" i="6"/>
  <c r="I595" i="6" s="1"/>
  <c r="F595" i="6"/>
  <c r="Q594" i="6"/>
  <c r="M594" i="6"/>
  <c r="H594" i="6"/>
  <c r="F594" i="6"/>
  <c r="Q593" i="6"/>
  <c r="M593" i="6"/>
  <c r="H593" i="6"/>
  <c r="F593" i="6"/>
  <c r="Q592" i="6"/>
  <c r="M592" i="6"/>
  <c r="H592" i="6"/>
  <c r="F592" i="6"/>
  <c r="Q591" i="6"/>
  <c r="M591" i="6"/>
  <c r="H591" i="6"/>
  <c r="F591" i="6"/>
  <c r="Q590" i="6"/>
  <c r="M590" i="6"/>
  <c r="H590" i="6"/>
  <c r="I590" i="6" s="1"/>
  <c r="F590" i="6"/>
  <c r="Q589" i="6"/>
  <c r="M589" i="6"/>
  <c r="H589" i="6"/>
  <c r="F589" i="6"/>
  <c r="Q588" i="6"/>
  <c r="M588" i="6"/>
  <c r="I588" i="6"/>
  <c r="H588" i="6"/>
  <c r="F588" i="6"/>
  <c r="Q587" i="6"/>
  <c r="M587" i="6"/>
  <c r="H587" i="6"/>
  <c r="F587" i="6"/>
  <c r="Q586" i="6"/>
  <c r="M586" i="6"/>
  <c r="H586" i="6"/>
  <c r="I586" i="6" s="1"/>
  <c r="F586" i="6"/>
  <c r="Q585" i="6"/>
  <c r="M585" i="6"/>
  <c r="H585" i="6"/>
  <c r="F585" i="6"/>
  <c r="Q584" i="6"/>
  <c r="M584" i="6"/>
  <c r="H584" i="6"/>
  <c r="F584" i="6"/>
  <c r="Q583" i="6"/>
  <c r="M583" i="6"/>
  <c r="H583" i="6"/>
  <c r="F583" i="6"/>
  <c r="Q582" i="6"/>
  <c r="M582" i="6"/>
  <c r="H582" i="6"/>
  <c r="F582" i="6"/>
  <c r="Q581" i="6"/>
  <c r="M581" i="6"/>
  <c r="H581" i="6"/>
  <c r="F581" i="6"/>
  <c r="I581" i="6" s="1"/>
  <c r="Q580" i="6"/>
  <c r="M580" i="6"/>
  <c r="H580" i="6"/>
  <c r="F580" i="6"/>
  <c r="Q579" i="6"/>
  <c r="M579" i="6"/>
  <c r="H579" i="6"/>
  <c r="I579" i="6" s="1"/>
  <c r="F579" i="6"/>
  <c r="Q578" i="6"/>
  <c r="M578" i="6"/>
  <c r="H578" i="6"/>
  <c r="F578" i="6"/>
  <c r="Q577" i="6"/>
  <c r="M577" i="6"/>
  <c r="H577" i="6"/>
  <c r="F577" i="6"/>
  <c r="Q576" i="6"/>
  <c r="M576" i="6"/>
  <c r="H576" i="6"/>
  <c r="F576" i="6"/>
  <c r="Q575" i="6"/>
  <c r="M575" i="6"/>
  <c r="H575" i="6"/>
  <c r="F575" i="6"/>
  <c r="Q574" i="6"/>
  <c r="M574" i="6"/>
  <c r="H574" i="6"/>
  <c r="I574" i="6" s="1"/>
  <c r="F574" i="6"/>
  <c r="Q573" i="6"/>
  <c r="M573" i="6"/>
  <c r="H573" i="6"/>
  <c r="F573" i="6"/>
  <c r="Q572" i="6"/>
  <c r="M572" i="6"/>
  <c r="H572" i="6"/>
  <c r="I572" i="6" s="1"/>
  <c r="F572" i="6"/>
  <c r="Q571" i="6"/>
  <c r="M571" i="6"/>
  <c r="H571" i="6"/>
  <c r="F571" i="6"/>
  <c r="Q570" i="6"/>
  <c r="M570" i="6"/>
  <c r="H570" i="6"/>
  <c r="I570" i="6" s="1"/>
  <c r="F570" i="6"/>
  <c r="Q569" i="6"/>
  <c r="M569" i="6"/>
  <c r="H569" i="6"/>
  <c r="F569" i="6"/>
  <c r="Q568" i="6"/>
  <c r="M568" i="6"/>
  <c r="H568" i="6"/>
  <c r="F568" i="6"/>
  <c r="Q567" i="6"/>
  <c r="M567" i="6"/>
  <c r="H567" i="6"/>
  <c r="F567" i="6"/>
  <c r="Q566" i="6"/>
  <c r="M566" i="6"/>
  <c r="H566" i="6"/>
  <c r="F566" i="6"/>
  <c r="Q565" i="6"/>
  <c r="M565" i="6"/>
  <c r="H565" i="6"/>
  <c r="I565" i="6" s="1"/>
  <c r="F565" i="6"/>
  <c r="Q564" i="6"/>
  <c r="M564" i="6"/>
  <c r="H564" i="6"/>
  <c r="F564" i="6"/>
  <c r="I564" i="6" s="1"/>
  <c r="Q563" i="6"/>
  <c r="M563" i="6"/>
  <c r="H563" i="6"/>
  <c r="F563" i="6"/>
  <c r="I563" i="6" s="1"/>
  <c r="Q562" i="6"/>
  <c r="M562" i="6"/>
  <c r="H562" i="6"/>
  <c r="F562" i="6"/>
  <c r="Q561" i="6"/>
  <c r="M561" i="6"/>
  <c r="H561" i="6"/>
  <c r="F561" i="6"/>
  <c r="Q560" i="6"/>
  <c r="M560" i="6"/>
  <c r="H560" i="6"/>
  <c r="F560" i="6"/>
  <c r="Q559" i="6"/>
  <c r="M559" i="6"/>
  <c r="H559" i="6"/>
  <c r="F559" i="6"/>
  <c r="Q558" i="6"/>
  <c r="M558" i="6"/>
  <c r="H558" i="6"/>
  <c r="I558" i="6" s="1"/>
  <c r="F558" i="6"/>
  <c r="Q557" i="6"/>
  <c r="M557" i="6"/>
  <c r="H557" i="6"/>
  <c r="F557" i="6"/>
  <c r="I557" i="6" s="1"/>
  <c r="Q556" i="6"/>
  <c r="M556" i="6"/>
  <c r="H556" i="6"/>
  <c r="F556" i="6"/>
  <c r="I556" i="6" s="1"/>
  <c r="Q555" i="6"/>
  <c r="M555" i="6"/>
  <c r="H555" i="6"/>
  <c r="I555" i="6" s="1"/>
  <c r="F555" i="6"/>
  <c r="Q554" i="6"/>
  <c r="M554" i="6"/>
  <c r="I554" i="6"/>
  <c r="H554" i="6"/>
  <c r="F554" i="6"/>
  <c r="Q553" i="6"/>
  <c r="M553" i="6"/>
  <c r="H553" i="6"/>
  <c r="F553" i="6"/>
  <c r="Q552" i="6"/>
  <c r="M552" i="6"/>
  <c r="H552" i="6"/>
  <c r="F552" i="6"/>
  <c r="Q551" i="6"/>
  <c r="M551" i="6"/>
  <c r="H551" i="6"/>
  <c r="I551" i="6" s="1"/>
  <c r="F551" i="6"/>
  <c r="Q550" i="6"/>
  <c r="M550" i="6"/>
  <c r="H550" i="6"/>
  <c r="I550" i="6" s="1"/>
  <c r="F550" i="6"/>
  <c r="Q549" i="6"/>
  <c r="M549" i="6"/>
  <c r="H549" i="6"/>
  <c r="F549" i="6"/>
  <c r="I549" i="6" s="1"/>
  <c r="Q548" i="6"/>
  <c r="M548" i="6"/>
  <c r="H548" i="6"/>
  <c r="F548" i="6"/>
  <c r="I548" i="6" s="1"/>
  <c r="Q547" i="6"/>
  <c r="M547" i="6"/>
  <c r="H547" i="6"/>
  <c r="I547" i="6" s="1"/>
  <c r="F547" i="6"/>
  <c r="Q546" i="6"/>
  <c r="M546" i="6"/>
  <c r="H546" i="6"/>
  <c r="I546" i="6" s="1"/>
  <c r="F546" i="6"/>
  <c r="Q545" i="6"/>
  <c r="M545" i="6"/>
  <c r="H545" i="6"/>
  <c r="F545" i="6"/>
  <c r="Q544" i="6"/>
  <c r="M544" i="6"/>
  <c r="H544" i="6"/>
  <c r="F544" i="6"/>
  <c r="Q543" i="6"/>
  <c r="M543" i="6"/>
  <c r="H543" i="6"/>
  <c r="F543" i="6"/>
  <c r="Q542" i="6"/>
  <c r="M542" i="6"/>
  <c r="H542" i="6"/>
  <c r="I542" i="6" s="1"/>
  <c r="F542" i="6"/>
  <c r="Q541" i="6"/>
  <c r="M541" i="6"/>
  <c r="H541" i="6"/>
  <c r="F541" i="6"/>
  <c r="I541" i="6" s="1"/>
  <c r="Q540" i="6"/>
  <c r="M540" i="6"/>
  <c r="I540" i="6"/>
  <c r="H540" i="6"/>
  <c r="F540" i="6"/>
  <c r="Q539" i="6"/>
  <c r="M539" i="6"/>
  <c r="H539" i="6"/>
  <c r="F539" i="6"/>
  <c r="I539" i="6" s="1"/>
  <c r="Q538" i="6"/>
  <c r="M538" i="6"/>
  <c r="H538" i="6"/>
  <c r="I538" i="6" s="1"/>
  <c r="F538" i="6"/>
  <c r="Q537" i="6"/>
  <c r="M537" i="6"/>
  <c r="H537" i="6"/>
  <c r="F537" i="6"/>
  <c r="Q536" i="6"/>
  <c r="M536" i="6"/>
  <c r="H536" i="6"/>
  <c r="F536" i="6"/>
  <c r="Q535" i="6"/>
  <c r="M535" i="6"/>
  <c r="H535" i="6"/>
  <c r="F535" i="6"/>
  <c r="Q534" i="6"/>
  <c r="M534" i="6"/>
  <c r="H534" i="6"/>
  <c r="F534" i="6"/>
  <c r="Q533" i="6"/>
  <c r="M533" i="6"/>
  <c r="H533" i="6"/>
  <c r="F533" i="6"/>
  <c r="I533" i="6" s="1"/>
  <c r="Q532" i="6"/>
  <c r="M532" i="6"/>
  <c r="H532" i="6"/>
  <c r="F532" i="6"/>
  <c r="I532" i="6" s="1"/>
  <c r="Q531" i="6"/>
  <c r="M531" i="6"/>
  <c r="H531" i="6"/>
  <c r="F531" i="6"/>
  <c r="I531" i="6" s="1"/>
  <c r="Q530" i="6"/>
  <c r="M530" i="6"/>
  <c r="H530" i="6"/>
  <c r="F530" i="6"/>
  <c r="Q529" i="6"/>
  <c r="M529" i="6"/>
  <c r="H529" i="6"/>
  <c r="I529" i="6" s="1"/>
  <c r="F529" i="6"/>
  <c r="Q528" i="6"/>
  <c r="M528" i="6"/>
  <c r="H528" i="6"/>
  <c r="F528" i="6"/>
  <c r="Q527" i="6"/>
  <c r="M527" i="6"/>
  <c r="H527" i="6"/>
  <c r="F527" i="6"/>
  <c r="I527" i="6" s="1"/>
  <c r="Q526" i="6"/>
  <c r="M526" i="6"/>
  <c r="H526" i="6"/>
  <c r="I526" i="6" s="1"/>
  <c r="F526" i="6"/>
  <c r="Q525" i="6"/>
  <c r="M525" i="6"/>
  <c r="H525" i="6"/>
  <c r="F525" i="6"/>
  <c r="I525" i="6" s="1"/>
  <c r="Q524" i="6"/>
  <c r="M524" i="6"/>
  <c r="H524" i="6"/>
  <c r="I524" i="6" s="1"/>
  <c r="F524" i="6"/>
  <c r="Q523" i="6"/>
  <c r="M523" i="6"/>
  <c r="H523" i="6"/>
  <c r="I523" i="6" s="1"/>
  <c r="F523" i="6"/>
  <c r="Q522" i="6"/>
  <c r="M522" i="6"/>
  <c r="H522" i="6"/>
  <c r="I522" i="6" s="1"/>
  <c r="F522" i="6"/>
  <c r="Q521" i="6"/>
  <c r="M521" i="6"/>
  <c r="H521" i="6"/>
  <c r="F521" i="6"/>
  <c r="I521" i="6" s="1"/>
  <c r="Q520" i="6"/>
  <c r="M520" i="6"/>
  <c r="H520" i="6"/>
  <c r="F520" i="6"/>
  <c r="Q519" i="6"/>
  <c r="M519" i="6"/>
  <c r="H519" i="6"/>
  <c r="F519" i="6"/>
  <c r="Q518" i="6"/>
  <c r="M518" i="6"/>
  <c r="H518" i="6"/>
  <c r="F518" i="6"/>
  <c r="Q517" i="6"/>
  <c r="M517" i="6"/>
  <c r="H517" i="6"/>
  <c r="I517" i="6" s="1"/>
  <c r="F517" i="6"/>
  <c r="Q516" i="6"/>
  <c r="M516" i="6"/>
  <c r="H516" i="6"/>
  <c r="F516" i="6"/>
  <c r="I516" i="6" s="1"/>
  <c r="Q515" i="6"/>
  <c r="M515" i="6"/>
  <c r="H515" i="6"/>
  <c r="I515" i="6" s="1"/>
  <c r="F515" i="6"/>
  <c r="Q514" i="6"/>
  <c r="M514" i="6"/>
  <c r="H514" i="6"/>
  <c r="I514" i="6" s="1"/>
  <c r="F514" i="6"/>
  <c r="Q513" i="6"/>
  <c r="M513" i="6"/>
  <c r="H513" i="6"/>
  <c r="F513" i="6"/>
  <c r="I513" i="6" s="1"/>
  <c r="Q512" i="6"/>
  <c r="M512" i="6"/>
  <c r="H512" i="6"/>
  <c r="F512" i="6"/>
  <c r="Q511" i="6"/>
  <c r="M511" i="6"/>
  <c r="H511" i="6"/>
  <c r="F511" i="6"/>
  <c r="Q510" i="6"/>
  <c r="M510" i="6"/>
  <c r="H510" i="6"/>
  <c r="I510" i="6" s="1"/>
  <c r="F510" i="6"/>
  <c r="Q509" i="6"/>
  <c r="M509" i="6"/>
  <c r="H509" i="6"/>
  <c r="F509" i="6"/>
  <c r="Q508" i="6"/>
  <c r="M508" i="6"/>
  <c r="H508" i="6"/>
  <c r="F508" i="6"/>
  <c r="I508" i="6" s="1"/>
  <c r="Q507" i="6"/>
  <c r="M507" i="6"/>
  <c r="H507" i="6"/>
  <c r="F507" i="6"/>
  <c r="Q506" i="6"/>
  <c r="M506" i="6"/>
  <c r="H506" i="6"/>
  <c r="I506" i="6" s="1"/>
  <c r="F506" i="6"/>
  <c r="Q505" i="6"/>
  <c r="M505" i="6"/>
  <c r="H505" i="6"/>
  <c r="I505" i="6" s="1"/>
  <c r="F505" i="6"/>
  <c r="Q504" i="6"/>
  <c r="M504" i="6"/>
  <c r="H504" i="6"/>
  <c r="F504" i="6"/>
  <c r="Q503" i="6"/>
  <c r="M503" i="6"/>
  <c r="H503" i="6"/>
  <c r="I503" i="6" s="1"/>
  <c r="F503" i="6"/>
  <c r="Q502" i="6"/>
  <c r="M502" i="6"/>
  <c r="H502" i="6"/>
  <c r="I502" i="6" s="1"/>
  <c r="F502" i="6"/>
  <c r="Q501" i="6"/>
  <c r="M501" i="6"/>
  <c r="H501" i="6"/>
  <c r="F501" i="6"/>
  <c r="I501" i="6" s="1"/>
  <c r="Q500" i="6"/>
  <c r="M500" i="6"/>
  <c r="H500" i="6"/>
  <c r="F500" i="6"/>
  <c r="I500" i="6" s="1"/>
  <c r="Q499" i="6"/>
  <c r="M499" i="6"/>
  <c r="H499" i="6"/>
  <c r="I499" i="6" s="1"/>
  <c r="F499" i="6"/>
  <c r="Q498" i="6"/>
  <c r="M498" i="6"/>
  <c r="H498" i="6"/>
  <c r="I498" i="6" s="1"/>
  <c r="F498" i="6"/>
  <c r="Q497" i="6"/>
  <c r="M497" i="6"/>
  <c r="H497" i="6"/>
  <c r="I497" i="6" s="1"/>
  <c r="F497" i="6"/>
  <c r="Q496" i="6"/>
  <c r="M496" i="6"/>
  <c r="H496" i="6"/>
  <c r="F496" i="6"/>
  <c r="Q495" i="6"/>
  <c r="M495" i="6"/>
  <c r="H495" i="6"/>
  <c r="F495" i="6"/>
  <c r="Q494" i="6"/>
  <c r="M494" i="6"/>
  <c r="H494" i="6"/>
  <c r="I494" i="6" s="1"/>
  <c r="F494" i="6"/>
  <c r="Q493" i="6"/>
  <c r="M493" i="6"/>
  <c r="H493" i="6"/>
  <c r="F493" i="6"/>
  <c r="Q492" i="6"/>
  <c r="M492" i="6"/>
  <c r="H492" i="6"/>
  <c r="I492" i="6" s="1"/>
  <c r="F492" i="6"/>
  <c r="Q491" i="6"/>
  <c r="M491" i="6"/>
  <c r="H491" i="6"/>
  <c r="F491" i="6"/>
  <c r="I491" i="6" s="1"/>
  <c r="Q490" i="6"/>
  <c r="M490" i="6"/>
  <c r="H490" i="6"/>
  <c r="I490" i="6" s="1"/>
  <c r="F490" i="6"/>
  <c r="Q489" i="6"/>
  <c r="M489" i="6"/>
  <c r="H489" i="6"/>
  <c r="I489" i="6" s="1"/>
  <c r="F489" i="6"/>
  <c r="Q488" i="6"/>
  <c r="M488" i="6"/>
  <c r="H488" i="6"/>
  <c r="I488" i="6" s="1"/>
  <c r="F488" i="6"/>
  <c r="Q487" i="6"/>
  <c r="M487" i="6"/>
  <c r="H487" i="6"/>
  <c r="F487" i="6"/>
  <c r="Q486" i="6"/>
  <c r="M486" i="6"/>
  <c r="H486" i="6"/>
  <c r="I486" i="6" s="1"/>
  <c r="F486" i="6"/>
  <c r="Q485" i="6"/>
  <c r="M485" i="6"/>
  <c r="H485" i="6"/>
  <c r="I485" i="6" s="1"/>
  <c r="F485" i="6"/>
  <c r="Q484" i="6"/>
  <c r="M484" i="6"/>
  <c r="H484" i="6"/>
  <c r="F484" i="6"/>
  <c r="I484" i="6" s="1"/>
  <c r="Q483" i="6"/>
  <c r="M483" i="6"/>
  <c r="H483" i="6"/>
  <c r="F483" i="6"/>
  <c r="Q482" i="6"/>
  <c r="M482" i="6"/>
  <c r="H482" i="6"/>
  <c r="I482" i="6" s="1"/>
  <c r="F482" i="6"/>
  <c r="Q481" i="6"/>
  <c r="M481" i="6"/>
  <c r="H481" i="6"/>
  <c r="I481" i="6" s="1"/>
  <c r="F481" i="6"/>
  <c r="Q480" i="6"/>
  <c r="M480" i="6"/>
  <c r="H480" i="6"/>
  <c r="F480" i="6"/>
  <c r="Q479" i="6"/>
  <c r="M479" i="6"/>
  <c r="H479" i="6"/>
  <c r="F479" i="6"/>
  <c r="Q478" i="6"/>
  <c r="M478" i="6"/>
  <c r="I478" i="6"/>
  <c r="H478" i="6"/>
  <c r="F478" i="6"/>
  <c r="Q477" i="6"/>
  <c r="M477" i="6"/>
  <c r="H477" i="6"/>
  <c r="F477" i="6"/>
  <c r="I477" i="6" s="1"/>
  <c r="Q476" i="6"/>
  <c r="M476" i="6"/>
  <c r="H476" i="6"/>
  <c r="F476" i="6"/>
  <c r="Q475" i="6"/>
  <c r="M475" i="6"/>
  <c r="H475" i="6"/>
  <c r="F475" i="6"/>
  <c r="Q474" i="6"/>
  <c r="M474" i="6"/>
  <c r="H474" i="6"/>
  <c r="I474" i="6" s="1"/>
  <c r="F474" i="6"/>
  <c r="Q473" i="6"/>
  <c r="M473" i="6"/>
  <c r="H473" i="6"/>
  <c r="F473" i="6"/>
  <c r="Q472" i="6"/>
  <c r="M472" i="6"/>
  <c r="H472" i="6"/>
  <c r="F472" i="6"/>
  <c r="Q471" i="6"/>
  <c r="M471" i="6"/>
  <c r="H471" i="6"/>
  <c r="F471" i="6"/>
  <c r="Q470" i="6"/>
  <c r="M470" i="6"/>
  <c r="H470" i="6"/>
  <c r="F470" i="6"/>
  <c r="Q469" i="6"/>
  <c r="M469" i="6"/>
  <c r="H469" i="6"/>
  <c r="I469" i="6" s="1"/>
  <c r="F469" i="6"/>
  <c r="Q468" i="6"/>
  <c r="M468" i="6"/>
  <c r="H468" i="6"/>
  <c r="F468" i="6"/>
  <c r="Q467" i="6"/>
  <c r="M467" i="6"/>
  <c r="H467" i="6"/>
  <c r="F467" i="6"/>
  <c r="I467" i="6" s="1"/>
  <c r="Q466" i="6"/>
  <c r="M466" i="6"/>
  <c r="H466" i="6"/>
  <c r="F466" i="6"/>
  <c r="Q465" i="6"/>
  <c r="M465" i="6"/>
  <c r="H465" i="6"/>
  <c r="I465" i="6" s="1"/>
  <c r="F465" i="6"/>
  <c r="Q464" i="6"/>
  <c r="M464" i="6"/>
  <c r="H464" i="6"/>
  <c r="F464" i="6"/>
  <c r="Q463" i="6"/>
  <c r="M463" i="6"/>
  <c r="H463" i="6"/>
  <c r="I463" i="6" s="1"/>
  <c r="F463" i="6"/>
  <c r="Q462" i="6"/>
  <c r="M462" i="6"/>
  <c r="I462" i="6"/>
  <c r="H462" i="6"/>
  <c r="F462" i="6"/>
  <c r="Q461" i="6"/>
  <c r="M461" i="6"/>
  <c r="H461" i="6"/>
  <c r="F461" i="6"/>
  <c r="Q460" i="6"/>
  <c r="M460" i="6"/>
  <c r="H460" i="6"/>
  <c r="F460" i="6"/>
  <c r="Q459" i="6"/>
  <c r="M459" i="6"/>
  <c r="H459" i="6"/>
  <c r="I459" i="6" s="1"/>
  <c r="F459" i="6"/>
  <c r="Q458" i="6"/>
  <c r="M458" i="6"/>
  <c r="H458" i="6"/>
  <c r="I458" i="6" s="1"/>
  <c r="F458" i="6"/>
  <c r="Q457" i="6"/>
  <c r="M457" i="6"/>
  <c r="H457" i="6"/>
  <c r="F457" i="6"/>
  <c r="I457" i="6" s="1"/>
  <c r="Q456" i="6"/>
  <c r="M456" i="6"/>
  <c r="H456" i="6"/>
  <c r="F456" i="6"/>
  <c r="Q455" i="6"/>
  <c r="M455" i="6"/>
  <c r="H455" i="6"/>
  <c r="F455" i="6"/>
  <c r="Q454" i="6"/>
  <c r="M454" i="6"/>
  <c r="H454" i="6"/>
  <c r="F454" i="6"/>
  <c r="I454" i="6" s="1"/>
  <c r="Q453" i="6"/>
  <c r="M453" i="6"/>
  <c r="H453" i="6"/>
  <c r="F453" i="6"/>
  <c r="Q452" i="6"/>
  <c r="M452" i="6"/>
  <c r="H452" i="6"/>
  <c r="F452" i="6"/>
  <c r="Q451" i="6"/>
  <c r="M451" i="6"/>
  <c r="H451" i="6"/>
  <c r="F451" i="6"/>
  <c r="Q450" i="6"/>
  <c r="M450" i="6"/>
  <c r="H450" i="6"/>
  <c r="F450" i="6"/>
  <c r="I450" i="6" s="1"/>
  <c r="Q449" i="6"/>
  <c r="M449" i="6"/>
  <c r="H449" i="6"/>
  <c r="I449" i="6" s="1"/>
  <c r="F449" i="6"/>
  <c r="Q448" i="6"/>
  <c r="M448" i="6"/>
  <c r="H448" i="6"/>
  <c r="F448" i="6"/>
  <c r="Q447" i="6"/>
  <c r="M447" i="6"/>
  <c r="H447" i="6"/>
  <c r="F447" i="6"/>
  <c r="Q446" i="6"/>
  <c r="M446" i="6"/>
  <c r="H446" i="6"/>
  <c r="F446" i="6"/>
  <c r="Q445" i="6"/>
  <c r="M445" i="6"/>
  <c r="H445" i="6"/>
  <c r="F445" i="6"/>
  <c r="Q444" i="6"/>
  <c r="M444" i="6"/>
  <c r="H444" i="6"/>
  <c r="F444" i="6"/>
  <c r="Q443" i="6"/>
  <c r="N443" i="6"/>
  <c r="M443" i="6"/>
  <c r="O443" i="6" s="1"/>
  <c r="K443" i="6"/>
  <c r="L443" i="6" s="1"/>
  <c r="H443" i="6"/>
  <c r="I443" i="6" s="1"/>
  <c r="F443" i="6"/>
  <c r="Q442" i="6"/>
  <c r="N442" i="6"/>
  <c r="O442" i="6" s="1"/>
  <c r="K442" i="6"/>
  <c r="L442" i="6" s="1"/>
  <c r="H442" i="6"/>
  <c r="F442" i="6"/>
  <c r="Q441" i="6"/>
  <c r="N441" i="6"/>
  <c r="M441" i="6"/>
  <c r="O441" i="6" s="1"/>
  <c r="L441" i="6"/>
  <c r="K441" i="6"/>
  <c r="H441" i="6"/>
  <c r="I441" i="6" s="1"/>
  <c r="F441" i="6"/>
  <c r="Q440" i="6"/>
  <c r="M440" i="6"/>
  <c r="H440" i="6"/>
  <c r="I440" i="6" s="1"/>
  <c r="F440" i="6"/>
  <c r="Q439" i="6"/>
  <c r="M439" i="6"/>
  <c r="H439" i="6"/>
  <c r="F439" i="6"/>
  <c r="I439" i="6" s="1"/>
  <c r="Q438" i="6"/>
  <c r="M438" i="6"/>
  <c r="H438" i="6"/>
  <c r="F438" i="6"/>
  <c r="Q437" i="6"/>
  <c r="M437" i="6"/>
  <c r="H437" i="6"/>
  <c r="F437" i="6"/>
  <c r="I437" i="6" s="1"/>
  <c r="Q436" i="6"/>
  <c r="M436" i="6"/>
  <c r="H436" i="6"/>
  <c r="I436" i="6" s="1"/>
  <c r="F436" i="6"/>
  <c r="Q435" i="6"/>
  <c r="M435" i="6"/>
  <c r="H435" i="6"/>
  <c r="F435" i="6"/>
  <c r="Q434" i="6"/>
  <c r="M434" i="6"/>
  <c r="H434" i="6"/>
  <c r="I434" i="6" s="1"/>
  <c r="F434" i="6"/>
  <c r="Q433" i="6"/>
  <c r="M433" i="6"/>
  <c r="H433" i="6"/>
  <c r="I433" i="6" s="1"/>
  <c r="F433" i="6"/>
  <c r="Q432" i="6"/>
  <c r="M432" i="6"/>
  <c r="H432" i="6"/>
  <c r="F432" i="6"/>
  <c r="Q431" i="6"/>
  <c r="M431" i="6"/>
  <c r="H431" i="6"/>
  <c r="F431" i="6"/>
  <c r="Q430" i="6"/>
  <c r="M430" i="6"/>
  <c r="H430" i="6"/>
  <c r="I430" i="6" s="1"/>
  <c r="F430" i="6"/>
  <c r="Q429" i="6"/>
  <c r="M429" i="6"/>
  <c r="H429" i="6"/>
  <c r="I429" i="6" s="1"/>
  <c r="F429" i="6"/>
  <c r="Q428" i="6"/>
  <c r="M428" i="6"/>
  <c r="H428" i="6"/>
  <c r="F428" i="6"/>
  <c r="I428" i="6" s="1"/>
  <c r="Q427" i="6"/>
  <c r="M427" i="6"/>
  <c r="H427" i="6"/>
  <c r="F427" i="6"/>
  <c r="Q426" i="6"/>
  <c r="M426" i="6"/>
  <c r="H426" i="6"/>
  <c r="F426" i="6"/>
  <c r="Q425" i="6"/>
  <c r="M425" i="6"/>
  <c r="H425" i="6"/>
  <c r="I425" i="6" s="1"/>
  <c r="F425" i="6"/>
  <c r="Q424" i="6"/>
  <c r="M424" i="6"/>
  <c r="H424" i="6"/>
  <c r="F424" i="6"/>
  <c r="Q423" i="6"/>
  <c r="M423" i="6"/>
  <c r="H423" i="6"/>
  <c r="F423" i="6"/>
  <c r="I423" i="6" s="1"/>
  <c r="Q422" i="6"/>
  <c r="M422" i="6"/>
  <c r="H422" i="6"/>
  <c r="I422" i="6" s="1"/>
  <c r="F422" i="6"/>
  <c r="Q421" i="6"/>
  <c r="M421" i="6"/>
  <c r="I421" i="6"/>
  <c r="H421" i="6"/>
  <c r="F421" i="6"/>
  <c r="Q420" i="6"/>
  <c r="M420" i="6"/>
  <c r="H420" i="6"/>
  <c r="I420" i="6" s="1"/>
  <c r="F420" i="6"/>
  <c r="Q419" i="6"/>
  <c r="M419" i="6"/>
  <c r="H419" i="6"/>
  <c r="F419" i="6"/>
  <c r="Q418" i="6"/>
  <c r="M418" i="6"/>
  <c r="H418" i="6"/>
  <c r="F418" i="6"/>
  <c r="Q417" i="6"/>
  <c r="M417" i="6"/>
  <c r="H417" i="6"/>
  <c r="F417" i="6"/>
  <c r="Q416" i="6"/>
  <c r="M416" i="6"/>
  <c r="H416" i="6"/>
  <c r="F416" i="6"/>
  <c r="Q415" i="6"/>
  <c r="M415" i="6"/>
  <c r="H415" i="6"/>
  <c r="F415" i="6"/>
  <c r="Q414" i="6"/>
  <c r="M414" i="6"/>
  <c r="H414" i="6"/>
  <c r="F414" i="6"/>
  <c r="Q413" i="6"/>
  <c r="M413" i="6"/>
  <c r="H413" i="6"/>
  <c r="F413" i="6"/>
  <c r="Q412" i="6"/>
  <c r="M412" i="6"/>
  <c r="H412" i="6"/>
  <c r="F412" i="6"/>
  <c r="I412" i="6" s="1"/>
  <c r="Q411" i="6"/>
  <c r="M411" i="6"/>
  <c r="H411" i="6"/>
  <c r="F411" i="6"/>
  <c r="Q410" i="6"/>
  <c r="M410" i="6"/>
  <c r="H410" i="6"/>
  <c r="F410" i="6"/>
  <c r="Q409" i="6"/>
  <c r="M409" i="6"/>
  <c r="H409" i="6"/>
  <c r="F409" i="6"/>
  <c r="Q408" i="6"/>
  <c r="M408" i="6"/>
  <c r="H408" i="6"/>
  <c r="F408" i="6"/>
  <c r="Q407" i="6"/>
  <c r="M407" i="6"/>
  <c r="H407" i="6"/>
  <c r="F407" i="6"/>
  <c r="I407" i="6" s="1"/>
  <c r="Q406" i="6"/>
  <c r="M406" i="6"/>
  <c r="H406" i="6"/>
  <c r="I406" i="6" s="1"/>
  <c r="F406" i="6"/>
  <c r="Q405" i="6"/>
  <c r="M405" i="6"/>
  <c r="H405" i="6"/>
  <c r="I405" i="6" s="1"/>
  <c r="F405" i="6"/>
  <c r="Q404" i="6"/>
  <c r="M404" i="6"/>
  <c r="H404" i="6"/>
  <c r="I404" i="6" s="1"/>
  <c r="F404" i="6"/>
  <c r="Q403" i="6"/>
  <c r="M403" i="6"/>
  <c r="Q402" i="6"/>
  <c r="M402" i="6"/>
  <c r="Q401" i="6"/>
  <c r="M401" i="6"/>
  <c r="Q400" i="6"/>
  <c r="M400" i="6"/>
  <c r="H400" i="6"/>
  <c r="I400" i="6" s="1"/>
  <c r="F400" i="6"/>
  <c r="Q399" i="6"/>
  <c r="M399" i="6"/>
  <c r="H399" i="6"/>
  <c r="I399" i="6" s="1"/>
  <c r="F399" i="6"/>
  <c r="Q398" i="6"/>
  <c r="N398" i="6"/>
  <c r="O398" i="6" s="1"/>
  <c r="K398" i="6"/>
  <c r="L398" i="6" s="1"/>
  <c r="H398" i="6"/>
  <c r="F398" i="6"/>
  <c r="Q397" i="6"/>
  <c r="N397" i="6"/>
  <c r="O397" i="6" s="1"/>
  <c r="L397" i="6"/>
  <c r="K397" i="6"/>
  <c r="H397" i="6"/>
  <c r="I397" i="6" s="1"/>
  <c r="F397" i="6"/>
  <c r="Q395" i="6"/>
  <c r="M395" i="6"/>
  <c r="H395" i="6"/>
  <c r="F395" i="6"/>
  <c r="Q394" i="6"/>
  <c r="M394" i="6"/>
  <c r="H394" i="6"/>
  <c r="F394" i="6"/>
  <c r="I394" i="6" s="1"/>
  <c r="Q393" i="6"/>
  <c r="M393" i="6"/>
  <c r="H393" i="6"/>
  <c r="F393" i="6"/>
  <c r="I393" i="6" s="1"/>
  <c r="Q392" i="6"/>
  <c r="M392" i="6"/>
  <c r="H392" i="6"/>
  <c r="F392" i="6"/>
  <c r="I392" i="6" s="1"/>
  <c r="Q391" i="6"/>
  <c r="M391" i="6"/>
  <c r="H391" i="6"/>
  <c r="F391" i="6"/>
  <c r="I391" i="6" s="1"/>
  <c r="Q390" i="6"/>
  <c r="M390" i="6"/>
  <c r="H390" i="6"/>
  <c r="F390" i="6"/>
  <c r="I390" i="6" s="1"/>
  <c r="Q389" i="6"/>
  <c r="M389" i="6"/>
  <c r="H389" i="6"/>
  <c r="F389" i="6"/>
  <c r="I389" i="6" s="1"/>
  <c r="Q388" i="6"/>
  <c r="M388" i="6"/>
  <c r="H388" i="6"/>
  <c r="F388" i="6"/>
  <c r="I388" i="6" s="1"/>
  <c r="Q387" i="6"/>
  <c r="M387" i="6"/>
  <c r="H387" i="6"/>
  <c r="F387" i="6"/>
  <c r="Q386" i="6"/>
  <c r="M386" i="6"/>
  <c r="H386" i="6"/>
  <c r="F386" i="6"/>
  <c r="Q385" i="6"/>
  <c r="M385" i="6"/>
  <c r="H385" i="6"/>
  <c r="F385" i="6"/>
  <c r="I385" i="6" s="1"/>
  <c r="Q384" i="6"/>
  <c r="M384" i="6"/>
  <c r="H384" i="6"/>
  <c r="F384" i="6"/>
  <c r="Q383" i="6"/>
  <c r="M383" i="6"/>
  <c r="H383" i="6"/>
  <c r="F383" i="6"/>
  <c r="Q382" i="6"/>
  <c r="M382" i="6"/>
  <c r="H382" i="6"/>
  <c r="F382" i="6"/>
  <c r="I382" i="6" s="1"/>
  <c r="Q381" i="6"/>
  <c r="M381" i="6"/>
  <c r="H381" i="6"/>
  <c r="F381" i="6"/>
  <c r="Q380" i="6"/>
  <c r="M380" i="6"/>
  <c r="H380" i="6"/>
  <c r="I380" i="6" s="1"/>
  <c r="F380" i="6"/>
  <c r="Q379" i="6"/>
  <c r="M379" i="6"/>
  <c r="H379" i="6"/>
  <c r="F379" i="6"/>
  <c r="Q378" i="6"/>
  <c r="M378" i="6"/>
  <c r="H378" i="6"/>
  <c r="F378" i="6"/>
  <c r="I378" i="6" s="1"/>
  <c r="Q377" i="6"/>
  <c r="M377" i="6"/>
  <c r="H377" i="6"/>
  <c r="F377" i="6"/>
  <c r="Q376" i="6"/>
  <c r="M376" i="6"/>
  <c r="I376" i="6"/>
  <c r="H376" i="6"/>
  <c r="F376" i="6"/>
  <c r="Q375" i="6"/>
  <c r="M375" i="6"/>
  <c r="H375" i="6"/>
  <c r="F375" i="6"/>
  <c r="Q374" i="6"/>
  <c r="M374" i="6"/>
  <c r="H374" i="6"/>
  <c r="F374" i="6"/>
  <c r="I374" i="6" s="1"/>
  <c r="Q373" i="6"/>
  <c r="M373" i="6"/>
  <c r="H373" i="6"/>
  <c r="F373" i="6"/>
  <c r="I373" i="6" s="1"/>
  <c r="Q372" i="6"/>
  <c r="M372" i="6"/>
  <c r="H372" i="6"/>
  <c r="F372" i="6"/>
  <c r="Q371" i="6"/>
  <c r="M371" i="6"/>
  <c r="H371" i="6"/>
  <c r="F371" i="6"/>
  <c r="I371" i="6" s="1"/>
  <c r="Q370" i="6"/>
  <c r="M370" i="6"/>
  <c r="H370" i="6"/>
  <c r="F370" i="6"/>
  <c r="I370" i="6" s="1"/>
  <c r="Q369" i="6"/>
  <c r="M369" i="6"/>
  <c r="H369" i="6"/>
  <c r="F369" i="6"/>
  <c r="I369" i="6" s="1"/>
  <c r="Q368" i="6"/>
  <c r="M368" i="6"/>
  <c r="I368" i="6"/>
  <c r="H368" i="6"/>
  <c r="F368" i="6"/>
  <c r="Q367" i="6"/>
  <c r="M367" i="6"/>
  <c r="H367" i="6"/>
  <c r="F367" i="6"/>
  <c r="I367" i="6" s="1"/>
  <c r="Q366" i="6"/>
  <c r="M366" i="6"/>
  <c r="H366" i="6"/>
  <c r="I366" i="6" s="1"/>
  <c r="F366" i="6"/>
  <c r="Q365" i="6"/>
  <c r="M365" i="6"/>
  <c r="H365" i="6"/>
  <c r="F365" i="6"/>
  <c r="Q364" i="6"/>
  <c r="M364" i="6"/>
  <c r="H364" i="6"/>
  <c r="F364" i="6"/>
  <c r="Q363" i="6"/>
  <c r="M363" i="6"/>
  <c r="H363" i="6"/>
  <c r="F363" i="6"/>
  <c r="I363" i="6" s="1"/>
  <c r="Q362" i="6"/>
  <c r="M362" i="6"/>
  <c r="H362" i="6"/>
  <c r="F362" i="6"/>
  <c r="Q361" i="6"/>
  <c r="M361" i="6"/>
  <c r="H361" i="6"/>
  <c r="F361" i="6"/>
  <c r="Q360" i="6"/>
  <c r="M360" i="6"/>
  <c r="H360" i="6"/>
  <c r="F360" i="6"/>
  <c r="Q359" i="6"/>
  <c r="M359" i="6"/>
  <c r="H359" i="6"/>
  <c r="F359" i="6"/>
  <c r="I359" i="6" s="1"/>
  <c r="Q358" i="6"/>
  <c r="M358" i="6"/>
  <c r="H358" i="6"/>
  <c r="F358" i="6"/>
  <c r="Q357" i="6"/>
  <c r="M357" i="6"/>
  <c r="I357" i="6"/>
  <c r="H357" i="6"/>
  <c r="F357" i="6"/>
  <c r="Q356" i="6"/>
  <c r="M356" i="6"/>
  <c r="H356" i="6"/>
  <c r="F356" i="6"/>
  <c r="Q355" i="6"/>
  <c r="M355" i="6"/>
  <c r="H355" i="6"/>
  <c r="F355" i="6"/>
  <c r="I355" i="6" s="1"/>
  <c r="Q354" i="6"/>
  <c r="M354" i="6"/>
  <c r="H354" i="6"/>
  <c r="F354" i="6"/>
  <c r="I354" i="6" s="1"/>
  <c r="Q353" i="6"/>
  <c r="M353" i="6"/>
  <c r="H353" i="6"/>
  <c r="F353" i="6"/>
  <c r="I353" i="6" s="1"/>
  <c r="Q352" i="6"/>
  <c r="M352" i="6"/>
  <c r="H352" i="6"/>
  <c r="F352" i="6"/>
  <c r="I352" i="6" s="1"/>
  <c r="Q351" i="6"/>
  <c r="M351" i="6"/>
  <c r="H351" i="6"/>
  <c r="F351" i="6"/>
  <c r="I351" i="6" s="1"/>
  <c r="Q350" i="6"/>
  <c r="M350" i="6"/>
  <c r="H350" i="6"/>
  <c r="I350" i="6" s="1"/>
  <c r="F350" i="6"/>
  <c r="Q349" i="6"/>
  <c r="M349" i="6"/>
  <c r="H349" i="6"/>
  <c r="F349" i="6"/>
  <c r="Q348" i="6"/>
  <c r="M348" i="6"/>
  <c r="H348" i="6"/>
  <c r="F348" i="6"/>
  <c r="Q347" i="6"/>
  <c r="M347" i="6"/>
  <c r="H347" i="6"/>
  <c r="F347" i="6"/>
  <c r="Q346" i="6"/>
  <c r="M346" i="6"/>
  <c r="H346" i="6"/>
  <c r="F346" i="6"/>
  <c r="Q345" i="6"/>
  <c r="M345" i="6"/>
  <c r="H345" i="6"/>
  <c r="F345" i="6"/>
  <c r="Q343" i="6"/>
  <c r="M343" i="6"/>
  <c r="Q342" i="6"/>
  <c r="M342" i="6"/>
  <c r="Q341" i="6"/>
  <c r="M341" i="6"/>
  <c r="Q340" i="6"/>
  <c r="M340" i="6"/>
  <c r="Q339" i="6"/>
  <c r="M339" i="6"/>
  <c r="Q338" i="6"/>
  <c r="M338" i="6"/>
  <c r="Q337" i="6"/>
  <c r="M337" i="6"/>
  <c r="Q336" i="6"/>
  <c r="M336" i="6"/>
  <c r="Q335" i="6"/>
  <c r="M335" i="6"/>
  <c r="Q334" i="6"/>
  <c r="M334" i="6"/>
  <c r="Q333" i="6"/>
  <c r="M333" i="6"/>
  <c r="Q332" i="6"/>
  <c r="M332" i="6"/>
  <c r="Q331" i="6"/>
  <c r="M331" i="6"/>
  <c r="Q330" i="6"/>
  <c r="M330" i="6"/>
  <c r="Q329" i="6"/>
  <c r="M329" i="6"/>
  <c r="Q328" i="6"/>
  <c r="M328" i="6"/>
  <c r="Q327" i="6"/>
  <c r="M327" i="6"/>
  <c r="Q326" i="6"/>
  <c r="M326" i="6"/>
  <c r="Q325" i="6"/>
  <c r="M325" i="6"/>
  <c r="Q324" i="6"/>
  <c r="M324" i="6"/>
  <c r="Q323" i="6"/>
  <c r="M323" i="6"/>
  <c r="Q322" i="6"/>
  <c r="M322" i="6"/>
  <c r="Q321" i="6"/>
  <c r="M321" i="6"/>
  <c r="Q320" i="6"/>
  <c r="M320" i="6"/>
  <c r="Q319" i="6"/>
  <c r="M319" i="6"/>
  <c r="Q318" i="6"/>
  <c r="M318" i="6"/>
  <c r="Q317" i="6"/>
  <c r="M317" i="6"/>
  <c r="H317" i="6"/>
  <c r="F317" i="6"/>
  <c r="I317" i="6" s="1"/>
  <c r="Q316" i="6"/>
  <c r="M316" i="6"/>
  <c r="H316" i="6"/>
  <c r="F316" i="6"/>
  <c r="Q315" i="6"/>
  <c r="M315" i="6"/>
  <c r="H315" i="6"/>
  <c r="F315" i="6"/>
  <c r="Q314" i="6"/>
  <c r="M314" i="6"/>
  <c r="H314" i="6"/>
  <c r="F314" i="6"/>
  <c r="I314" i="6" s="1"/>
  <c r="Q313" i="6"/>
  <c r="M313" i="6"/>
  <c r="H313" i="6"/>
  <c r="F313" i="6"/>
  <c r="Q312" i="6"/>
  <c r="M312" i="6"/>
  <c r="H312" i="6"/>
  <c r="F312" i="6"/>
  <c r="I312" i="6" s="1"/>
  <c r="Q311" i="6"/>
  <c r="M311" i="6"/>
  <c r="H311" i="6"/>
  <c r="F311" i="6"/>
  <c r="I311" i="6" s="1"/>
  <c r="Q310" i="6"/>
  <c r="M310" i="6"/>
  <c r="H310" i="6"/>
  <c r="F310" i="6"/>
  <c r="I310" i="6" s="1"/>
  <c r="Q309" i="6"/>
  <c r="M309" i="6"/>
  <c r="H309" i="6"/>
  <c r="F309" i="6"/>
  <c r="Q308" i="6"/>
  <c r="M308" i="6"/>
  <c r="H308" i="6"/>
  <c r="F308" i="6"/>
  <c r="I308" i="6" s="1"/>
  <c r="Q307" i="6"/>
  <c r="M307" i="6"/>
  <c r="H307" i="6"/>
  <c r="F307" i="6"/>
  <c r="I307" i="6" s="1"/>
  <c r="Q306" i="6"/>
  <c r="M306" i="6"/>
  <c r="H306" i="6"/>
  <c r="F306" i="6"/>
  <c r="Q305" i="6"/>
  <c r="M305" i="6"/>
  <c r="H305" i="6"/>
  <c r="F305" i="6"/>
  <c r="Q304" i="6"/>
  <c r="M304" i="6"/>
  <c r="H304" i="6"/>
  <c r="F304" i="6"/>
  <c r="I304" i="6" s="1"/>
  <c r="Q303" i="6"/>
  <c r="M303" i="6"/>
  <c r="H303" i="6"/>
  <c r="F303" i="6"/>
  <c r="I303" i="6" s="1"/>
  <c r="Q302" i="6"/>
  <c r="M302" i="6"/>
  <c r="H302" i="6"/>
  <c r="I302" i="6" s="1"/>
  <c r="F302" i="6"/>
  <c r="Q301" i="6"/>
  <c r="M301" i="6"/>
  <c r="H301" i="6"/>
  <c r="F301" i="6"/>
  <c r="I301" i="6" s="1"/>
  <c r="Q300" i="6"/>
  <c r="M300" i="6"/>
  <c r="H300" i="6"/>
  <c r="F300" i="6"/>
  <c r="I300" i="6" s="1"/>
  <c r="Q299" i="6"/>
  <c r="M299" i="6"/>
  <c r="H299" i="6"/>
  <c r="F299" i="6"/>
  <c r="Q298" i="6"/>
  <c r="M298" i="6"/>
  <c r="H298" i="6"/>
  <c r="F298" i="6"/>
  <c r="I298" i="6" s="1"/>
  <c r="Q297" i="6"/>
  <c r="M297" i="6"/>
  <c r="H297" i="6"/>
  <c r="F297" i="6"/>
  <c r="Q296" i="6"/>
  <c r="M296" i="6"/>
  <c r="H296" i="6"/>
  <c r="F296" i="6"/>
  <c r="I296" i="6" s="1"/>
  <c r="Q295" i="6"/>
  <c r="M295" i="6"/>
  <c r="H295" i="6"/>
  <c r="F295" i="6"/>
  <c r="I295" i="6" s="1"/>
  <c r="Q294" i="6"/>
  <c r="M294" i="6"/>
  <c r="H294" i="6"/>
  <c r="F294" i="6"/>
  <c r="I294" i="6" s="1"/>
  <c r="Q293" i="6"/>
  <c r="M293" i="6"/>
  <c r="H293" i="6"/>
  <c r="F293" i="6"/>
  <c r="Q292" i="6"/>
  <c r="M292" i="6"/>
  <c r="H292" i="6"/>
  <c r="F292" i="6"/>
  <c r="I292" i="6" s="1"/>
  <c r="Q291" i="6"/>
  <c r="M291" i="6"/>
  <c r="H291" i="6"/>
  <c r="F291" i="6"/>
  <c r="I291" i="6" s="1"/>
  <c r="Q290" i="6"/>
  <c r="M290" i="6"/>
  <c r="H290" i="6"/>
  <c r="F290" i="6"/>
  <c r="I290" i="6" s="1"/>
  <c r="Q289" i="6"/>
  <c r="M289" i="6"/>
  <c r="H289" i="6"/>
  <c r="F289" i="6"/>
  <c r="I289" i="6" s="1"/>
  <c r="Q288" i="6"/>
  <c r="M288" i="6"/>
  <c r="H288" i="6"/>
  <c r="F288" i="6"/>
  <c r="I288" i="6" s="1"/>
  <c r="Q287" i="6"/>
  <c r="M287" i="6"/>
  <c r="H287" i="6"/>
  <c r="F287" i="6"/>
  <c r="I287" i="6" s="1"/>
  <c r="Q286" i="6"/>
  <c r="M286" i="6"/>
  <c r="H286" i="6"/>
  <c r="F286" i="6"/>
  <c r="I286" i="6" s="1"/>
  <c r="Q285" i="6"/>
  <c r="M285" i="6"/>
  <c r="H285" i="6"/>
  <c r="F285" i="6"/>
  <c r="I285" i="6" s="1"/>
  <c r="Q284" i="6"/>
  <c r="M284" i="6"/>
  <c r="H284" i="6"/>
  <c r="F284" i="6"/>
  <c r="Q283" i="6"/>
  <c r="M283" i="6"/>
  <c r="H283" i="6"/>
  <c r="F283" i="6"/>
  <c r="Q282" i="6"/>
  <c r="M282" i="6"/>
  <c r="H282" i="6"/>
  <c r="F282" i="6"/>
  <c r="Q281" i="6"/>
  <c r="M281" i="6"/>
  <c r="H281" i="6"/>
  <c r="F281" i="6"/>
  <c r="I281" i="6" s="1"/>
  <c r="Q280" i="6"/>
  <c r="M280" i="6"/>
  <c r="H280" i="6"/>
  <c r="F280" i="6"/>
  <c r="I280" i="6" s="1"/>
  <c r="Q279" i="6"/>
  <c r="M279" i="6"/>
  <c r="H279" i="6"/>
  <c r="F279" i="6"/>
  <c r="I279" i="6" s="1"/>
  <c r="Q278" i="6"/>
  <c r="M278" i="6"/>
  <c r="H278" i="6"/>
  <c r="F278" i="6"/>
  <c r="Q277" i="6"/>
  <c r="M277" i="6"/>
  <c r="H277" i="6"/>
  <c r="F277" i="6"/>
  <c r="I277" i="6" s="1"/>
  <c r="Q276" i="6"/>
  <c r="M276" i="6"/>
  <c r="H276" i="6"/>
  <c r="F276" i="6"/>
  <c r="I276" i="6" s="1"/>
  <c r="Q275" i="6"/>
  <c r="M275" i="6"/>
  <c r="H275" i="6"/>
  <c r="F275" i="6"/>
  <c r="I275" i="6" s="1"/>
  <c r="Q274" i="6"/>
  <c r="M274" i="6"/>
  <c r="H274" i="6"/>
  <c r="I274" i="6" s="1"/>
  <c r="F274" i="6"/>
  <c r="Q273" i="6"/>
  <c r="M273" i="6"/>
  <c r="H273" i="6"/>
  <c r="F273" i="6"/>
  <c r="I273" i="6" s="1"/>
  <c r="Q272" i="6"/>
  <c r="M272" i="6"/>
  <c r="H272" i="6"/>
  <c r="F272" i="6"/>
  <c r="I272" i="6" s="1"/>
  <c r="Q271" i="6"/>
  <c r="M271" i="6"/>
  <c r="H271" i="6"/>
  <c r="F271" i="6"/>
  <c r="I271" i="6" s="1"/>
  <c r="Q270" i="6"/>
  <c r="M270" i="6"/>
  <c r="H270" i="6"/>
  <c r="F270" i="6"/>
  <c r="I270" i="6" s="1"/>
  <c r="Q269" i="6"/>
  <c r="M269" i="6"/>
  <c r="H269" i="6"/>
  <c r="F269" i="6"/>
  <c r="Q268" i="6"/>
  <c r="M268" i="6"/>
  <c r="H268" i="6"/>
  <c r="F268" i="6"/>
  <c r="I268" i="6" s="1"/>
  <c r="Q267" i="6"/>
  <c r="M267" i="6"/>
  <c r="H267" i="6"/>
  <c r="I267" i="6" s="1"/>
  <c r="F267" i="6"/>
  <c r="Q266" i="6"/>
  <c r="M266" i="6"/>
  <c r="H266" i="6"/>
  <c r="F266" i="6"/>
  <c r="I266" i="6" s="1"/>
  <c r="Q265" i="6"/>
  <c r="M265" i="6"/>
  <c r="H265" i="6"/>
  <c r="F265" i="6"/>
  <c r="I265" i="6" s="1"/>
  <c r="Q264" i="6"/>
  <c r="M264" i="6"/>
  <c r="Q263" i="6"/>
  <c r="M263" i="6"/>
  <c r="Q262" i="6"/>
  <c r="M262" i="6"/>
  <c r="Q261" i="6"/>
  <c r="M261" i="6"/>
  <c r="Q260" i="6"/>
  <c r="M260" i="6"/>
  <c r="Q259" i="6"/>
  <c r="M259" i="6"/>
  <c r="Q258" i="6"/>
  <c r="M258" i="6"/>
  <c r="Q257" i="6"/>
  <c r="M257" i="6"/>
  <c r="Q256" i="6"/>
  <c r="M256" i="6"/>
  <c r="Q255" i="6"/>
  <c r="M255" i="6"/>
  <c r="Q254" i="6"/>
  <c r="M254" i="6"/>
  <c r="Q253" i="6"/>
  <c r="M253" i="6"/>
  <c r="Q252" i="6"/>
  <c r="M252" i="6"/>
  <c r="Q251" i="6"/>
  <c r="M251" i="6"/>
  <c r="Q250" i="6"/>
  <c r="M250" i="6"/>
  <c r="Q249" i="6"/>
  <c r="M249" i="6"/>
  <c r="Q248" i="6"/>
  <c r="M248" i="6"/>
  <c r="Q247" i="6"/>
  <c r="M247" i="6"/>
  <c r="Q246" i="6"/>
  <c r="M246" i="6"/>
  <c r="Q245" i="6"/>
  <c r="M245" i="6"/>
  <c r="Q244" i="6"/>
  <c r="M244" i="6"/>
  <c r="Q243" i="6"/>
  <c r="M243" i="6"/>
  <c r="Q242" i="6"/>
  <c r="M242" i="6"/>
  <c r="Q241" i="6"/>
  <c r="M241" i="6"/>
  <c r="Q240" i="6"/>
  <c r="M240" i="6"/>
  <c r="Q239" i="6"/>
  <c r="M239" i="6"/>
  <c r="Q238" i="6"/>
  <c r="M238" i="6"/>
  <c r="Q237" i="6"/>
  <c r="M237" i="6"/>
  <c r="Q236" i="6"/>
  <c r="M236" i="6"/>
  <c r="Q235" i="6"/>
  <c r="M235" i="6"/>
  <c r="Q234" i="6"/>
  <c r="M234" i="6"/>
  <c r="Q233" i="6"/>
  <c r="M233" i="6"/>
  <c r="Q232" i="6"/>
  <c r="M232" i="6"/>
  <c r="Q231" i="6"/>
  <c r="M231" i="6"/>
  <c r="Q230" i="6"/>
  <c r="M230" i="6"/>
  <c r="Q229" i="6"/>
  <c r="M229" i="6"/>
  <c r="Q228" i="6"/>
  <c r="M228" i="6"/>
  <c r="Q227" i="6"/>
  <c r="M227" i="6"/>
  <c r="H227" i="6"/>
  <c r="F227" i="6"/>
  <c r="Q226" i="6"/>
  <c r="M226" i="6"/>
  <c r="H226" i="6"/>
  <c r="F226" i="6"/>
  <c r="I226" i="6" s="1"/>
  <c r="Q224" i="6"/>
  <c r="M224" i="6"/>
  <c r="H224" i="6"/>
  <c r="F224" i="6"/>
  <c r="I224" i="6" s="1"/>
  <c r="Q223" i="6"/>
  <c r="M223" i="6"/>
  <c r="H223" i="6"/>
  <c r="F223" i="6"/>
  <c r="F221" i="6" s="1"/>
  <c r="Q222" i="6"/>
  <c r="M222" i="6"/>
  <c r="H222" i="6"/>
  <c r="I222" i="6" s="1"/>
  <c r="F222" i="6"/>
  <c r="Q221" i="6"/>
  <c r="Q220" i="6"/>
  <c r="Q219" i="6"/>
  <c r="Q218" i="6"/>
  <c r="Q217" i="6"/>
  <c r="Q216" i="6"/>
  <c r="N216" i="6"/>
  <c r="O216" i="6" s="1"/>
  <c r="K216" i="6"/>
  <c r="L216" i="6" s="1"/>
  <c r="H216" i="6"/>
  <c r="F216" i="6"/>
  <c r="F196" i="6" s="1"/>
  <c r="Q215" i="6"/>
  <c r="Q214" i="6"/>
  <c r="Q213" i="6"/>
  <c r="Q212" i="6"/>
  <c r="Q211" i="6"/>
  <c r="Q210" i="6"/>
  <c r="Q209" i="6"/>
  <c r="Q208" i="6"/>
  <c r="Q207" i="6"/>
  <c r="Q206" i="6"/>
  <c r="Q205" i="6"/>
  <c r="Q204" i="6"/>
  <c r="Q203" i="6"/>
  <c r="Q202" i="6"/>
  <c r="Q201" i="6"/>
  <c r="Q200" i="6"/>
  <c r="Q199" i="6"/>
  <c r="Q198" i="6"/>
  <c r="Q197" i="6"/>
  <c r="O197" i="6"/>
  <c r="N197" i="6"/>
  <c r="K197" i="6"/>
  <c r="L197" i="6" s="1"/>
  <c r="H197" i="6"/>
  <c r="H196" i="6" s="1"/>
  <c r="F197" i="6"/>
  <c r="Q196" i="6"/>
  <c r="Q195" i="6"/>
  <c r="M195" i="6"/>
  <c r="H195" i="6"/>
  <c r="F195" i="6"/>
  <c r="I195" i="6" s="1"/>
  <c r="I194" i="6" s="1"/>
  <c r="Q194" i="6"/>
  <c r="H194" i="6"/>
  <c r="F194" i="6"/>
  <c r="Q193" i="6"/>
  <c r="M193" i="6"/>
  <c r="H193" i="6"/>
  <c r="F193" i="6"/>
  <c r="Q192" i="6"/>
  <c r="M192" i="6"/>
  <c r="H192" i="6"/>
  <c r="F192" i="6"/>
  <c r="I192" i="6" s="1"/>
  <c r="Q191" i="6"/>
  <c r="M191" i="6"/>
  <c r="H191" i="6"/>
  <c r="F191" i="6"/>
  <c r="I191" i="6" s="1"/>
  <c r="Q190" i="6"/>
  <c r="M190" i="6"/>
  <c r="H190" i="6"/>
  <c r="F190" i="6"/>
  <c r="F189" i="6" s="1"/>
  <c r="Q189" i="6"/>
  <c r="H189" i="6"/>
  <c r="Q188" i="6"/>
  <c r="N188" i="6"/>
  <c r="O188" i="6" s="1"/>
  <c r="K188" i="6"/>
  <c r="L188" i="6" s="1"/>
  <c r="H188" i="6"/>
  <c r="F188" i="6"/>
  <c r="Q187" i="6"/>
  <c r="H187" i="6"/>
  <c r="Q186" i="6"/>
  <c r="N186" i="6"/>
  <c r="O186" i="6" s="1"/>
  <c r="K186" i="6"/>
  <c r="L186" i="6" s="1"/>
  <c r="H186" i="6"/>
  <c r="F186" i="6"/>
  <c r="I186" i="6" s="1"/>
  <c r="Q185" i="6"/>
  <c r="H185" i="6"/>
  <c r="F185" i="6"/>
  <c r="I185" i="6" s="1"/>
  <c r="Q184" i="6"/>
  <c r="H184" i="6"/>
  <c r="I184" i="6" s="1"/>
  <c r="F184" i="6"/>
  <c r="Q183" i="6"/>
  <c r="H183" i="6"/>
  <c r="I183" i="6" s="1"/>
  <c r="F183" i="6"/>
  <c r="Q182" i="6"/>
  <c r="M182" i="6"/>
  <c r="H182" i="6"/>
  <c r="F182" i="6"/>
  <c r="I182" i="6" s="1"/>
  <c r="Q181" i="6"/>
  <c r="N181" i="6"/>
  <c r="O181" i="6" s="1"/>
  <c r="K181" i="6"/>
  <c r="L181" i="6" s="1"/>
  <c r="H181" i="6"/>
  <c r="H180" i="6" s="1"/>
  <c r="F181" i="6"/>
  <c r="Q180" i="6"/>
  <c r="Q178" i="6"/>
  <c r="M178" i="6"/>
  <c r="Q177" i="6"/>
  <c r="M177" i="6"/>
  <c r="Q176" i="6"/>
  <c r="M176" i="6"/>
  <c r="Q175" i="6"/>
  <c r="M175" i="6"/>
  <c r="Q174" i="6"/>
  <c r="M174" i="6"/>
  <c r="Q173" i="6"/>
  <c r="M173" i="6"/>
  <c r="Q172" i="6"/>
  <c r="M172" i="6"/>
  <c r="H172" i="6"/>
  <c r="F172" i="6"/>
  <c r="Q171" i="6"/>
  <c r="M171" i="6"/>
  <c r="Q170" i="6"/>
  <c r="M170" i="6"/>
  <c r="Q169" i="6"/>
  <c r="M169" i="6"/>
  <c r="Q168" i="6"/>
  <c r="M168" i="6"/>
  <c r="Q167" i="6"/>
  <c r="M167" i="6"/>
  <c r="Q166" i="6"/>
  <c r="M166" i="6"/>
  <c r="Q165" i="6"/>
  <c r="M165" i="6"/>
  <c r="Q164" i="6"/>
  <c r="M164" i="6"/>
  <c r="Q163" i="6"/>
  <c r="M163" i="6"/>
  <c r="Q162" i="6"/>
  <c r="M162" i="6"/>
  <c r="Q161" i="6"/>
  <c r="M161" i="6"/>
  <c r="H161" i="6"/>
  <c r="F161" i="6"/>
  <c r="Q160" i="6"/>
  <c r="M160" i="6"/>
  <c r="Q159" i="6"/>
  <c r="M159" i="6"/>
  <c r="Q158" i="6"/>
  <c r="M158" i="6"/>
  <c r="Q157" i="6"/>
  <c r="M157" i="6"/>
  <c r="Q156" i="6"/>
  <c r="M156" i="6"/>
  <c r="Q155" i="6"/>
  <c r="M155" i="6"/>
  <c r="Q154" i="6"/>
  <c r="M154" i="6"/>
  <c r="Q153" i="6"/>
  <c r="M153" i="6"/>
  <c r="Q152" i="6"/>
  <c r="M152" i="6"/>
  <c r="Q151" i="6"/>
  <c r="M151" i="6"/>
  <c r="Q150" i="6"/>
  <c r="M150" i="6"/>
  <c r="H150" i="6"/>
  <c r="F150" i="6"/>
  <c r="I150" i="6" s="1"/>
  <c r="Q149" i="6"/>
  <c r="M149" i="6"/>
  <c r="Q148" i="6"/>
  <c r="M148" i="6"/>
  <c r="Q147" i="6"/>
  <c r="M147" i="6"/>
  <c r="Q146" i="6"/>
  <c r="M146" i="6"/>
  <c r="Q145" i="6"/>
  <c r="M145" i="6"/>
  <c r="Q144" i="6"/>
  <c r="M144" i="6"/>
  <c r="Q143" i="6"/>
  <c r="M143" i="6"/>
  <c r="Q142" i="6"/>
  <c r="M142" i="6"/>
  <c r="Q141" i="6"/>
  <c r="M141" i="6"/>
  <c r="Q140" i="6"/>
  <c r="M140" i="6"/>
  <c r="Q139" i="6"/>
  <c r="M139" i="6"/>
  <c r="Q138" i="6"/>
  <c r="M138" i="6"/>
  <c r="Q137" i="6"/>
  <c r="M137" i="6"/>
  <c r="Q136" i="6"/>
  <c r="M136" i="6"/>
  <c r="Q135" i="6"/>
  <c r="M135" i="6"/>
  <c r="H135" i="6"/>
  <c r="F135" i="6"/>
  <c r="I135" i="6" s="1"/>
  <c r="Q134" i="6"/>
  <c r="M134" i="6"/>
  <c r="H134" i="6"/>
  <c r="F134" i="6"/>
  <c r="I134" i="6" s="1"/>
  <c r="Q133" i="6"/>
  <c r="M133" i="6"/>
  <c r="Q132" i="6"/>
  <c r="M132" i="6"/>
  <c r="Q131" i="6"/>
  <c r="M131" i="6"/>
  <c r="Q130" i="6"/>
  <c r="M130" i="6"/>
  <c r="Q129" i="6"/>
  <c r="M129" i="6"/>
  <c r="Q128" i="6"/>
  <c r="M128" i="6"/>
  <c r="Q127" i="6"/>
  <c r="M127" i="6"/>
  <c r="Q126" i="6"/>
  <c r="M126" i="6"/>
  <c r="Q125" i="6"/>
  <c r="M125" i="6"/>
  <c r="Q124" i="6"/>
  <c r="M124" i="6"/>
  <c r="Q123" i="6"/>
  <c r="M123" i="6"/>
  <c r="Q122" i="6"/>
  <c r="M122" i="6"/>
  <c r="Q121" i="6"/>
  <c r="M121" i="6"/>
  <c r="Q120" i="6"/>
  <c r="N120" i="6"/>
  <c r="O120" i="6" s="1"/>
  <c r="L120" i="6"/>
  <c r="K120" i="6"/>
  <c r="H120" i="6"/>
  <c r="F120" i="6"/>
  <c r="Q119" i="6"/>
  <c r="M119" i="6"/>
  <c r="Q118" i="6"/>
  <c r="M118" i="6"/>
  <c r="Q117" i="6"/>
  <c r="M117" i="6"/>
  <c r="Q116" i="6"/>
  <c r="M116" i="6"/>
  <c r="Q115" i="6"/>
  <c r="M115" i="6"/>
  <c r="Q114" i="6"/>
  <c r="M114" i="6"/>
  <c r="Q113" i="6"/>
  <c r="M113" i="6"/>
  <c r="Q112" i="6"/>
  <c r="M112" i="6"/>
  <c r="Q111" i="6"/>
  <c r="M111" i="6"/>
  <c r="Q110" i="6"/>
  <c r="M110" i="6"/>
  <c r="Q109" i="6"/>
  <c r="M109" i="6"/>
  <c r="Q108" i="6"/>
  <c r="M108" i="6"/>
  <c r="Q107" i="6"/>
  <c r="M107" i="6"/>
  <c r="Q106" i="6"/>
  <c r="M106" i="6"/>
  <c r="Q105" i="6"/>
  <c r="M105" i="6"/>
  <c r="Q104" i="6"/>
  <c r="M104" i="6"/>
  <c r="Q103" i="6"/>
  <c r="M103" i="6"/>
  <c r="H103" i="6"/>
  <c r="F103" i="6"/>
  <c r="Q102" i="6"/>
  <c r="M102" i="6"/>
  <c r="Q101" i="6"/>
  <c r="M101" i="6"/>
  <c r="Q100" i="6"/>
  <c r="M100" i="6"/>
  <c r="Q99" i="6"/>
  <c r="M99" i="6"/>
  <c r="Q98" i="6"/>
  <c r="M98" i="6"/>
  <c r="Q97" i="6"/>
  <c r="M97" i="6"/>
  <c r="Q96" i="6"/>
  <c r="M96" i="6"/>
  <c r="Q95" i="6"/>
  <c r="M95" i="6"/>
  <c r="Q94" i="6"/>
  <c r="M94" i="6"/>
  <c r="Q93" i="6"/>
  <c r="M93" i="6"/>
  <c r="Q92" i="6"/>
  <c r="M92" i="6"/>
  <c r="Q91" i="6"/>
  <c r="M91" i="6"/>
  <c r="Q90" i="6"/>
  <c r="M90" i="6"/>
  <c r="Q89" i="6"/>
  <c r="M89" i="6"/>
  <c r="Q88" i="6"/>
  <c r="M88" i="6"/>
  <c r="Q87" i="6"/>
  <c r="M87" i="6"/>
  <c r="Q86" i="6"/>
  <c r="M86" i="6"/>
  <c r="Q85" i="6"/>
  <c r="M85" i="6"/>
  <c r="Q84" i="6"/>
  <c r="M84" i="6"/>
  <c r="Q83" i="6"/>
  <c r="M83" i="6"/>
  <c r="Q82" i="6"/>
  <c r="M82" i="6"/>
  <c r="Q81" i="6"/>
  <c r="M81" i="6"/>
  <c r="Q80" i="6"/>
  <c r="M80" i="6"/>
  <c r="Q79" i="6"/>
  <c r="M79" i="6"/>
  <c r="Q78" i="6"/>
  <c r="M78" i="6"/>
  <c r="Q77" i="6"/>
  <c r="M77" i="6"/>
  <c r="Q76" i="6"/>
  <c r="M76" i="6"/>
  <c r="Q75" i="6"/>
  <c r="M75" i="6"/>
  <c r="Q74" i="6"/>
  <c r="M74" i="6"/>
  <c r="Q73" i="6"/>
  <c r="M73" i="6"/>
  <c r="Q72" i="6"/>
  <c r="M72" i="6"/>
  <c r="Q71" i="6"/>
  <c r="M71" i="6"/>
  <c r="Q70" i="6"/>
  <c r="M70" i="6"/>
  <c r="Q69" i="6"/>
  <c r="M69" i="6"/>
  <c r="Q68" i="6"/>
  <c r="M68" i="6"/>
  <c r="Q67" i="6"/>
  <c r="M67" i="6"/>
  <c r="Q66" i="6"/>
  <c r="M66" i="6"/>
  <c r="Q65" i="6"/>
  <c r="M65" i="6"/>
  <c r="H65" i="6"/>
  <c r="F65" i="6"/>
  <c r="Q64" i="6"/>
  <c r="M64" i="6"/>
  <c r="Q63" i="6"/>
  <c r="M63" i="6"/>
  <c r="Q62" i="6"/>
  <c r="M62" i="6"/>
  <c r="Q61" i="6"/>
  <c r="M61" i="6"/>
  <c r="Q60" i="6"/>
  <c r="M60" i="6"/>
  <c r="Q59" i="6"/>
  <c r="M59" i="6"/>
  <c r="Q58" i="6"/>
  <c r="M58" i="6"/>
  <c r="Q57" i="6"/>
  <c r="M57" i="6"/>
  <c r="Q56" i="6"/>
  <c r="M56" i="6"/>
  <c r="Q55" i="6"/>
  <c r="O55" i="6"/>
  <c r="N55" i="6"/>
  <c r="K55" i="6"/>
  <c r="L55" i="6" s="1"/>
  <c r="H55" i="6"/>
  <c r="F55" i="6"/>
  <c r="I55" i="6" s="1"/>
  <c r="Q54" i="6"/>
  <c r="N54" i="6"/>
  <c r="O54" i="6" s="1"/>
  <c r="K54" i="6"/>
  <c r="L54" i="6" s="1"/>
  <c r="H54" i="6"/>
  <c r="F54" i="6"/>
  <c r="Q53" i="6"/>
  <c r="N53" i="6"/>
  <c r="O53" i="6" s="1"/>
  <c r="K53" i="6"/>
  <c r="L53" i="6" s="1"/>
  <c r="H53" i="6"/>
  <c r="F53" i="6"/>
  <c r="I53" i="6" s="1"/>
  <c r="Q52" i="6"/>
  <c r="M52" i="6"/>
  <c r="Q51" i="6"/>
  <c r="M51" i="6"/>
  <c r="Q50" i="6"/>
  <c r="M50" i="6"/>
  <c r="Q49" i="6"/>
  <c r="M49" i="6"/>
  <c r="Q48" i="6"/>
  <c r="M48" i="6"/>
  <c r="Q47" i="6"/>
  <c r="M47" i="6"/>
  <c r="Q46" i="6"/>
  <c r="M46" i="6"/>
  <c r="Q45" i="6"/>
  <c r="M45" i="6"/>
  <c r="Q44" i="6"/>
  <c r="M44" i="6"/>
  <c r="Q43" i="6"/>
  <c r="M43" i="6"/>
  <c r="Q42" i="6"/>
  <c r="M42" i="6"/>
  <c r="Q41" i="6"/>
  <c r="M41" i="6"/>
  <c r="Q40" i="6"/>
  <c r="M40" i="6"/>
  <c r="H40" i="6"/>
  <c r="F40" i="6"/>
  <c r="I40" i="6" s="1"/>
  <c r="Q39" i="6"/>
  <c r="M39" i="6"/>
  <c r="H39" i="6"/>
  <c r="F39" i="6"/>
  <c r="I39" i="6" s="1"/>
  <c r="Q38" i="6"/>
  <c r="N38" i="6"/>
  <c r="O38" i="6" s="1"/>
  <c r="K38" i="6"/>
  <c r="L38" i="6" s="1"/>
  <c r="H38" i="6"/>
  <c r="F38" i="6"/>
  <c r="I38" i="6" s="1"/>
  <c r="Q37" i="6"/>
  <c r="N37" i="6"/>
  <c r="O37" i="6" s="1"/>
  <c r="L37" i="6"/>
  <c r="H37" i="6"/>
  <c r="F37" i="6"/>
  <c r="Q36" i="6"/>
  <c r="N36" i="6"/>
  <c r="O36" i="6" s="1"/>
  <c r="K36" i="6"/>
  <c r="L36" i="6" s="1"/>
  <c r="H36" i="6"/>
  <c r="F36" i="6"/>
  <c r="I36" i="6" s="1"/>
  <c r="Q35" i="6"/>
  <c r="M35" i="6"/>
  <c r="H35" i="6"/>
  <c r="F35" i="6"/>
  <c r="I35" i="6" s="1"/>
  <c r="Q34" i="6"/>
  <c r="M34" i="6"/>
  <c r="H34" i="6"/>
  <c r="F34" i="6"/>
  <c r="I34" i="6" s="1"/>
  <c r="Q33" i="6"/>
  <c r="N33" i="6"/>
  <c r="O33" i="6" s="1"/>
  <c r="K33" i="6"/>
  <c r="L33" i="6" s="1"/>
  <c r="I33" i="6"/>
  <c r="H33" i="6"/>
  <c r="F33" i="6"/>
  <c r="Q32" i="6"/>
  <c r="O32" i="6"/>
  <c r="N32" i="6"/>
  <c r="L32" i="6"/>
  <c r="K32" i="6"/>
  <c r="K37" i="6" s="1"/>
  <c r="H32" i="6"/>
  <c r="F32" i="6"/>
  <c r="I32" i="6" s="1"/>
  <c r="Q31" i="6"/>
  <c r="Q30" i="6"/>
  <c r="O30" i="6"/>
  <c r="N30" i="6"/>
  <c r="K30" i="6"/>
  <c r="L30" i="6" s="1"/>
  <c r="H30" i="6"/>
  <c r="I30" i="6" s="1"/>
  <c r="F30" i="6"/>
  <c r="Q29" i="6"/>
  <c r="M29" i="6"/>
  <c r="H29" i="6"/>
  <c r="I29" i="6" s="1"/>
  <c r="F29" i="6"/>
  <c r="Q28" i="6"/>
  <c r="Q27" i="6"/>
  <c r="M27" i="6"/>
  <c r="D27" i="6"/>
  <c r="H27" i="6" s="1"/>
  <c r="Q26" i="6"/>
  <c r="M26" i="6"/>
  <c r="H26" i="6"/>
  <c r="F26" i="6"/>
  <c r="I26" i="6" s="1"/>
  <c r="D26" i="6"/>
  <c r="Q25" i="6"/>
  <c r="M25" i="6"/>
  <c r="H25" i="6"/>
  <c r="F25" i="6"/>
  <c r="Q24" i="6"/>
  <c r="M24" i="6"/>
  <c r="H24" i="6"/>
  <c r="F24" i="6"/>
  <c r="I24" i="6" s="1"/>
  <c r="Q23" i="6"/>
  <c r="M23" i="6"/>
  <c r="H23" i="6"/>
  <c r="F23" i="6"/>
  <c r="I23" i="6" s="1"/>
  <c r="Q22" i="6"/>
  <c r="K22" i="6"/>
  <c r="L22" i="6" s="1"/>
  <c r="H22" i="6"/>
  <c r="F22" i="6"/>
  <c r="I22" i="6" s="1"/>
  <c r="Q21" i="6"/>
  <c r="M21" i="6"/>
  <c r="H21" i="6"/>
  <c r="F21" i="6"/>
  <c r="Q20" i="6"/>
  <c r="K20" i="6"/>
  <c r="L20" i="6" s="1"/>
  <c r="H20" i="6"/>
  <c r="F20" i="6"/>
  <c r="Q19" i="6"/>
  <c r="M19" i="6"/>
  <c r="Q18" i="6"/>
  <c r="M18" i="6"/>
  <c r="Q17" i="6"/>
  <c r="M17" i="6"/>
  <c r="Q16" i="6"/>
  <c r="M16" i="6"/>
  <c r="Q15" i="6"/>
  <c r="M15" i="6"/>
  <c r="H15" i="6"/>
  <c r="F15" i="6"/>
  <c r="Q14" i="6"/>
  <c r="O14" i="6"/>
  <c r="N14" i="6"/>
  <c r="L14" i="6"/>
  <c r="K14" i="6"/>
  <c r="H14" i="6"/>
  <c r="F14" i="6"/>
  <c r="I14" i="6" s="1"/>
  <c r="Q13" i="6"/>
  <c r="M13" i="6"/>
  <c r="Q12" i="6"/>
  <c r="N12" i="6"/>
  <c r="O12" i="6" s="1"/>
  <c r="L12" i="6"/>
  <c r="K12" i="6"/>
  <c r="H12" i="6"/>
  <c r="F12" i="6"/>
  <c r="Q11" i="6"/>
  <c r="M11" i="6"/>
  <c r="Q10" i="6"/>
  <c r="M10" i="6"/>
  <c r="Q9" i="6"/>
  <c r="M9" i="6"/>
  <c r="Q8" i="6"/>
  <c r="N8" i="6"/>
  <c r="O8" i="6" s="1"/>
  <c r="K8" i="6"/>
  <c r="L8" i="6" s="1"/>
  <c r="H8" i="6"/>
  <c r="F8" i="6"/>
  <c r="I8" i="6" s="1"/>
  <c r="Q7" i="6"/>
  <c r="M7" i="6"/>
  <c r="H7" i="6"/>
  <c r="F7" i="6"/>
  <c r="Q6" i="6"/>
  <c r="M6" i="6"/>
  <c r="K6" i="6"/>
  <c r="L6" i="6" s="1"/>
  <c r="H6" i="6"/>
  <c r="I6" i="6" s="1"/>
  <c r="F6" i="6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269" i="5"/>
  <c r="Q270" i="5"/>
  <c r="Q271" i="5"/>
  <c r="Q272" i="5"/>
  <c r="Q273" i="5"/>
  <c r="Q274" i="5"/>
  <c r="Q275" i="5"/>
  <c r="Q276" i="5"/>
  <c r="Q277" i="5"/>
  <c r="Q278" i="5"/>
  <c r="Q279" i="5"/>
  <c r="Q280" i="5"/>
  <c r="Q281" i="5"/>
  <c r="Q282" i="5"/>
  <c r="Q283" i="5"/>
  <c r="Q284" i="5"/>
  <c r="Q285" i="5"/>
  <c r="Q286" i="5"/>
  <c r="Q287" i="5"/>
  <c r="Q288" i="5"/>
  <c r="Q289" i="5"/>
  <c r="Q290" i="5"/>
  <c r="Q291" i="5"/>
  <c r="Q292" i="5"/>
  <c r="Q293" i="5"/>
  <c r="Q294" i="5"/>
  <c r="Q295" i="5"/>
  <c r="Q296" i="5"/>
  <c r="Q297" i="5"/>
  <c r="Q298" i="5"/>
  <c r="Q299" i="5"/>
  <c r="Q300" i="5"/>
  <c r="Q301" i="5"/>
  <c r="Q302" i="5"/>
  <c r="Q303" i="5"/>
  <c r="Q304" i="5"/>
  <c r="Q305" i="5"/>
  <c r="Q306" i="5"/>
  <c r="Q307" i="5"/>
  <c r="Q308" i="5"/>
  <c r="Q309" i="5"/>
  <c r="Q310" i="5"/>
  <c r="Q311" i="5"/>
  <c r="Q312" i="5"/>
  <c r="Q313" i="5"/>
  <c r="Q314" i="5"/>
  <c r="Q315" i="5"/>
  <c r="Q316" i="5"/>
  <c r="Q317" i="5"/>
  <c r="Q318" i="5"/>
  <c r="Q319" i="5"/>
  <c r="Q320" i="5"/>
  <c r="Q321" i="5"/>
  <c r="Q322" i="5"/>
  <c r="Q323" i="5"/>
  <c r="Q324" i="5"/>
  <c r="Q325" i="5"/>
  <c r="Q326" i="5"/>
  <c r="Q327" i="5"/>
  <c r="Q328" i="5"/>
  <c r="Q329" i="5"/>
  <c r="Q330" i="5"/>
  <c r="Q331" i="5"/>
  <c r="Q332" i="5"/>
  <c r="Q333" i="5"/>
  <c r="Q334" i="5"/>
  <c r="Q335" i="5"/>
  <c r="Q336" i="5"/>
  <c r="Q337" i="5"/>
  <c r="Q338" i="5"/>
  <c r="Q339" i="5"/>
  <c r="Q340" i="5"/>
  <c r="Q341" i="5"/>
  <c r="Q342" i="5"/>
  <c r="Q343" i="5"/>
  <c r="Q345" i="5"/>
  <c r="Q346" i="5"/>
  <c r="Q347" i="5"/>
  <c r="Q348" i="5"/>
  <c r="Q349" i="5"/>
  <c r="Q350" i="5"/>
  <c r="Q351" i="5"/>
  <c r="Q352" i="5"/>
  <c r="Q353" i="5"/>
  <c r="Q354" i="5"/>
  <c r="Q355" i="5"/>
  <c r="Q356" i="5"/>
  <c r="Q357" i="5"/>
  <c r="Q358" i="5"/>
  <c r="Q359" i="5"/>
  <c r="Q360" i="5"/>
  <c r="Q361" i="5"/>
  <c r="Q362" i="5"/>
  <c r="Q363" i="5"/>
  <c r="Q364" i="5"/>
  <c r="Q365" i="5"/>
  <c r="Q366" i="5"/>
  <c r="Q367" i="5"/>
  <c r="Q368" i="5"/>
  <c r="Q369" i="5"/>
  <c r="Q370" i="5"/>
  <c r="Q371" i="5"/>
  <c r="Q372" i="5"/>
  <c r="Q373" i="5"/>
  <c r="Q374" i="5"/>
  <c r="Q375" i="5"/>
  <c r="Q376" i="5"/>
  <c r="Q377" i="5"/>
  <c r="Q378" i="5"/>
  <c r="Q379" i="5"/>
  <c r="Q380" i="5"/>
  <c r="Q381" i="5"/>
  <c r="Q382" i="5"/>
  <c r="Q383" i="5"/>
  <c r="Q384" i="5"/>
  <c r="Q385" i="5"/>
  <c r="Q386" i="5"/>
  <c r="Q387" i="5"/>
  <c r="Q388" i="5"/>
  <c r="Q389" i="5"/>
  <c r="Q390" i="5"/>
  <c r="Q391" i="5"/>
  <c r="Q392" i="5"/>
  <c r="Q393" i="5"/>
  <c r="Q394" i="5"/>
  <c r="Q395" i="5"/>
  <c r="Q397" i="5"/>
  <c r="Q398" i="5"/>
  <c r="Q399" i="5"/>
  <c r="Q400" i="5"/>
  <c r="Q401" i="5"/>
  <c r="Q402" i="5"/>
  <c r="Q403" i="5"/>
  <c r="Q404" i="5"/>
  <c r="Q405" i="5"/>
  <c r="Q406" i="5"/>
  <c r="Q407" i="5"/>
  <c r="Q408" i="5"/>
  <c r="Q409" i="5"/>
  <c r="Q410" i="5"/>
  <c r="Q411" i="5"/>
  <c r="Q412" i="5"/>
  <c r="Q413" i="5"/>
  <c r="Q414" i="5"/>
  <c r="Q415" i="5"/>
  <c r="Q416" i="5"/>
  <c r="Q417" i="5"/>
  <c r="Q418" i="5"/>
  <c r="Q419" i="5"/>
  <c r="Q420" i="5"/>
  <c r="Q421" i="5"/>
  <c r="Q422" i="5"/>
  <c r="Q423" i="5"/>
  <c r="Q424" i="5"/>
  <c r="Q425" i="5"/>
  <c r="Q426" i="5"/>
  <c r="Q427" i="5"/>
  <c r="Q428" i="5"/>
  <c r="Q429" i="5"/>
  <c r="Q430" i="5"/>
  <c r="Q431" i="5"/>
  <c r="Q432" i="5"/>
  <c r="Q433" i="5"/>
  <c r="Q434" i="5"/>
  <c r="Q435" i="5"/>
  <c r="Q436" i="5"/>
  <c r="Q437" i="5"/>
  <c r="Q438" i="5"/>
  <c r="Q439" i="5"/>
  <c r="Q440" i="5"/>
  <c r="Q441" i="5"/>
  <c r="Q442" i="5"/>
  <c r="Q443" i="5"/>
  <c r="Q444" i="5"/>
  <c r="Q445" i="5"/>
  <c r="Q446" i="5"/>
  <c r="Q447" i="5"/>
  <c r="Q448" i="5"/>
  <c r="Q449" i="5"/>
  <c r="Q450" i="5"/>
  <c r="Q451" i="5"/>
  <c r="Q452" i="5"/>
  <c r="Q453" i="5"/>
  <c r="Q454" i="5"/>
  <c r="Q455" i="5"/>
  <c r="Q456" i="5"/>
  <c r="Q457" i="5"/>
  <c r="Q458" i="5"/>
  <c r="Q459" i="5"/>
  <c r="Q460" i="5"/>
  <c r="Q461" i="5"/>
  <c r="Q462" i="5"/>
  <c r="Q463" i="5"/>
  <c r="Q464" i="5"/>
  <c r="Q465" i="5"/>
  <c r="Q466" i="5"/>
  <c r="Q467" i="5"/>
  <c r="Q468" i="5"/>
  <c r="Q469" i="5"/>
  <c r="Q470" i="5"/>
  <c r="Q471" i="5"/>
  <c r="Q472" i="5"/>
  <c r="Q473" i="5"/>
  <c r="Q474" i="5"/>
  <c r="Q475" i="5"/>
  <c r="Q476" i="5"/>
  <c r="Q477" i="5"/>
  <c r="Q478" i="5"/>
  <c r="Q479" i="5"/>
  <c r="Q480" i="5"/>
  <c r="Q481" i="5"/>
  <c r="Q482" i="5"/>
  <c r="Q483" i="5"/>
  <c r="Q484" i="5"/>
  <c r="Q485" i="5"/>
  <c r="Q486" i="5"/>
  <c r="Q487" i="5"/>
  <c r="Q488" i="5"/>
  <c r="Q489" i="5"/>
  <c r="Q490" i="5"/>
  <c r="Q491" i="5"/>
  <c r="Q492" i="5"/>
  <c r="Q493" i="5"/>
  <c r="Q494" i="5"/>
  <c r="Q495" i="5"/>
  <c r="Q496" i="5"/>
  <c r="Q497" i="5"/>
  <c r="Q498" i="5"/>
  <c r="Q499" i="5"/>
  <c r="Q500" i="5"/>
  <c r="Q501" i="5"/>
  <c r="Q502" i="5"/>
  <c r="Q503" i="5"/>
  <c r="Q504" i="5"/>
  <c r="Q505" i="5"/>
  <c r="Q506" i="5"/>
  <c r="Q507" i="5"/>
  <c r="Q508" i="5"/>
  <c r="Q509" i="5"/>
  <c r="Q510" i="5"/>
  <c r="Q511" i="5"/>
  <c r="Q512" i="5"/>
  <c r="Q513" i="5"/>
  <c r="Q514" i="5"/>
  <c r="Q515" i="5"/>
  <c r="Q516" i="5"/>
  <c r="Q517" i="5"/>
  <c r="Q518" i="5"/>
  <c r="Q519" i="5"/>
  <c r="Q520" i="5"/>
  <c r="Q521" i="5"/>
  <c r="Q522" i="5"/>
  <c r="Q523" i="5"/>
  <c r="Q524" i="5"/>
  <c r="Q525" i="5"/>
  <c r="Q526" i="5"/>
  <c r="Q527" i="5"/>
  <c r="Q528" i="5"/>
  <c r="Q529" i="5"/>
  <c r="Q530" i="5"/>
  <c r="Q531" i="5"/>
  <c r="Q532" i="5"/>
  <c r="Q533" i="5"/>
  <c r="Q534" i="5"/>
  <c r="Q535" i="5"/>
  <c r="Q536" i="5"/>
  <c r="Q537" i="5"/>
  <c r="Q538" i="5"/>
  <c r="Q539" i="5"/>
  <c r="Q540" i="5"/>
  <c r="Q541" i="5"/>
  <c r="Q542" i="5"/>
  <c r="Q543" i="5"/>
  <c r="Q544" i="5"/>
  <c r="Q545" i="5"/>
  <c r="Q546" i="5"/>
  <c r="Q547" i="5"/>
  <c r="Q548" i="5"/>
  <c r="Q549" i="5"/>
  <c r="Q550" i="5"/>
  <c r="Q551" i="5"/>
  <c r="Q552" i="5"/>
  <c r="Q553" i="5"/>
  <c r="Q554" i="5"/>
  <c r="Q555" i="5"/>
  <c r="Q556" i="5"/>
  <c r="Q557" i="5"/>
  <c r="Q558" i="5"/>
  <c r="Q559" i="5"/>
  <c r="Q560" i="5"/>
  <c r="Q561" i="5"/>
  <c r="Q562" i="5"/>
  <c r="Q563" i="5"/>
  <c r="Q564" i="5"/>
  <c r="Q565" i="5"/>
  <c r="Q566" i="5"/>
  <c r="Q567" i="5"/>
  <c r="Q568" i="5"/>
  <c r="Q569" i="5"/>
  <c r="Q570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590" i="5"/>
  <c r="Q591" i="5"/>
  <c r="Q592" i="5"/>
  <c r="Q593" i="5"/>
  <c r="Q594" i="5"/>
  <c r="Q595" i="5"/>
  <c r="Q596" i="5"/>
  <c r="Q597" i="5"/>
  <c r="Q598" i="5"/>
  <c r="Q599" i="5"/>
  <c r="Q600" i="5"/>
  <c r="Q601" i="5"/>
  <c r="Q602" i="5"/>
  <c r="Q603" i="5"/>
  <c r="Q604" i="5"/>
  <c r="Q605" i="5"/>
  <c r="Q606" i="5"/>
  <c r="Q607" i="5"/>
  <c r="Q608" i="5"/>
  <c r="Q609" i="5"/>
  <c r="Q610" i="5"/>
  <c r="Q611" i="5"/>
  <c r="Q612" i="5"/>
  <c r="Q613" i="5"/>
  <c r="Q614" i="5"/>
  <c r="Q615" i="5"/>
  <c r="Q616" i="5"/>
  <c r="Q617" i="5"/>
  <c r="Q618" i="5"/>
  <c r="Q619" i="5"/>
  <c r="Q620" i="5"/>
  <c r="Q621" i="5"/>
  <c r="Q622" i="5"/>
  <c r="Q623" i="5"/>
  <c r="Q624" i="5"/>
  <c r="Q625" i="5"/>
  <c r="Q626" i="5"/>
  <c r="Q627" i="5"/>
  <c r="Q628" i="5"/>
  <c r="Q629" i="5"/>
  <c r="Q630" i="5"/>
  <c r="Q631" i="5"/>
  <c r="Q632" i="5"/>
  <c r="Q633" i="5"/>
  <c r="Q634" i="5"/>
  <c r="Q635" i="5"/>
  <c r="Q636" i="5"/>
  <c r="Q637" i="5"/>
  <c r="Q638" i="5"/>
  <c r="Q639" i="5"/>
  <c r="Q640" i="5"/>
  <c r="Q641" i="5"/>
  <c r="Q642" i="5"/>
  <c r="Q643" i="5"/>
  <c r="Q644" i="5"/>
  <c r="Q645" i="5"/>
  <c r="Q646" i="5"/>
  <c r="Q647" i="5"/>
  <c r="Q648" i="5"/>
  <c r="Q649" i="5"/>
  <c r="Q650" i="5"/>
  <c r="Q651" i="5"/>
  <c r="Q652" i="5"/>
  <c r="Q653" i="5"/>
  <c r="Q654" i="5"/>
  <c r="Q655" i="5"/>
  <c r="Q656" i="5"/>
  <c r="Q657" i="5"/>
  <c r="Q658" i="5"/>
  <c r="Q659" i="5"/>
  <c r="Q660" i="5"/>
  <c r="Q661" i="5"/>
  <c r="Q662" i="5"/>
  <c r="Q663" i="5"/>
  <c r="Q664" i="5"/>
  <c r="Q665" i="5"/>
  <c r="Q666" i="5"/>
  <c r="Q667" i="5"/>
  <c r="Q668" i="5"/>
  <c r="Q669" i="5"/>
  <c r="Q670" i="5"/>
  <c r="Q671" i="5"/>
  <c r="Q672" i="5"/>
  <c r="Q673" i="5"/>
  <c r="Q674" i="5"/>
  <c r="Q675" i="5"/>
  <c r="Q676" i="5"/>
  <c r="Q677" i="5"/>
  <c r="Q678" i="5"/>
  <c r="Q679" i="5"/>
  <c r="Q680" i="5"/>
  <c r="Q681" i="5"/>
  <c r="Q682" i="5"/>
  <c r="Q683" i="5"/>
  <c r="Q684" i="5"/>
  <c r="Q685" i="5"/>
  <c r="Q686" i="5"/>
  <c r="Q687" i="5"/>
  <c r="Q688" i="5"/>
  <c r="Q689" i="5"/>
  <c r="Q690" i="5"/>
  <c r="Q691" i="5"/>
  <c r="Q692" i="5"/>
  <c r="Q693" i="5"/>
  <c r="Q694" i="5"/>
  <c r="Q695" i="5"/>
  <c r="Q696" i="5"/>
  <c r="Q697" i="5"/>
  <c r="Q698" i="5"/>
  <c r="Q699" i="5"/>
  <c r="Q700" i="5"/>
  <c r="Q701" i="5"/>
  <c r="Q703" i="5"/>
  <c r="Q704" i="5"/>
  <c r="Q705" i="5"/>
  <c r="Q706" i="5"/>
  <c r="Q707" i="5"/>
  <c r="Q708" i="5"/>
  <c r="Q709" i="5"/>
  <c r="Q710" i="5"/>
  <c r="Q711" i="5"/>
  <c r="Q712" i="5"/>
  <c r="Q713" i="5"/>
  <c r="Q714" i="5"/>
  <c r="Q715" i="5"/>
  <c r="Q716" i="5"/>
  <c r="Q717" i="5"/>
  <c r="Q718" i="5"/>
  <c r="Q719" i="5"/>
  <c r="Q720" i="5"/>
  <c r="Q721" i="5"/>
  <c r="Q722" i="5"/>
  <c r="Q723" i="5"/>
  <c r="Q724" i="5"/>
  <c r="Q725" i="5"/>
  <c r="Q726" i="5"/>
  <c r="Q727" i="5"/>
  <c r="Q728" i="5"/>
  <c r="Q729" i="5"/>
  <c r="Q730" i="5"/>
  <c r="Q731" i="5"/>
  <c r="Q732" i="5"/>
  <c r="Q733" i="5"/>
  <c r="Q734" i="5"/>
  <c r="Q735" i="5"/>
  <c r="Q736" i="5"/>
  <c r="Q737" i="5"/>
  <c r="Q738" i="5"/>
  <c r="Q739" i="5"/>
  <c r="Q740" i="5"/>
  <c r="Q741" i="5"/>
  <c r="Q742" i="5"/>
  <c r="Q743" i="5"/>
  <c r="Q744" i="5"/>
  <c r="Q745" i="5"/>
  <c r="Q746" i="5"/>
  <c r="Q747" i="5"/>
  <c r="Q748" i="5"/>
  <c r="Q749" i="5"/>
  <c r="Q750" i="5"/>
  <c r="Q751" i="5"/>
  <c r="Q752" i="5"/>
  <c r="Q753" i="5"/>
  <c r="Q754" i="5"/>
  <c r="Q755" i="5"/>
  <c r="Q756" i="5"/>
  <c r="Q757" i="5"/>
  <c r="Q758" i="5"/>
  <c r="Q759" i="5"/>
  <c r="Q760" i="5"/>
  <c r="Q761" i="5"/>
  <c r="Q762" i="5"/>
  <c r="Q763" i="5"/>
  <c r="Q764" i="5"/>
  <c r="Q765" i="5"/>
  <c r="Q766" i="5"/>
  <c r="Q767" i="5"/>
  <c r="Q768" i="5"/>
  <c r="Q769" i="5"/>
  <c r="Q770" i="5"/>
  <c r="Q771" i="5"/>
  <c r="Q772" i="5"/>
  <c r="Q773" i="5"/>
  <c r="Q774" i="5"/>
  <c r="Q775" i="5"/>
  <c r="Q776" i="5"/>
  <c r="Q777" i="5"/>
  <c r="Q778" i="5"/>
  <c r="Q779" i="5"/>
  <c r="Q780" i="5"/>
  <c r="Q781" i="5"/>
  <c r="Q782" i="5"/>
  <c r="Q783" i="5"/>
  <c r="Q784" i="5"/>
  <c r="Q785" i="5"/>
  <c r="Q786" i="5"/>
  <c r="Q787" i="5"/>
  <c r="Q788" i="5"/>
  <c r="Q789" i="5"/>
  <c r="Q790" i="5"/>
  <c r="Q791" i="5"/>
  <c r="Q792" i="5"/>
  <c r="Q793" i="5"/>
  <c r="Q794" i="5"/>
  <c r="Q795" i="5"/>
  <c r="Q796" i="5"/>
  <c r="Q797" i="5"/>
  <c r="Q798" i="5"/>
  <c r="Q799" i="5"/>
  <c r="Q800" i="5"/>
  <c r="Q801" i="5"/>
  <c r="Q802" i="5"/>
  <c r="Q803" i="5"/>
  <c r="Q804" i="5"/>
  <c r="Q805" i="5"/>
  <c r="Q806" i="5"/>
  <c r="Q807" i="5"/>
  <c r="Q808" i="5"/>
  <c r="Q809" i="5"/>
  <c r="Q810" i="5"/>
  <c r="Q811" i="5"/>
  <c r="Q812" i="5"/>
  <c r="Q813" i="5"/>
  <c r="Q814" i="5"/>
  <c r="Q815" i="5"/>
  <c r="Q816" i="5"/>
  <c r="Q817" i="5"/>
  <c r="Q818" i="5"/>
  <c r="Q819" i="5"/>
  <c r="Q820" i="5"/>
  <c r="Q821" i="5"/>
  <c r="Q822" i="5"/>
  <c r="Q823" i="5"/>
  <c r="Q824" i="5"/>
  <c r="Q825" i="5"/>
  <c r="Q826" i="5"/>
  <c r="Q827" i="5"/>
  <c r="Q828" i="5"/>
  <c r="Q829" i="5"/>
  <c r="Q830" i="5"/>
  <c r="Q831" i="5"/>
  <c r="Q832" i="5"/>
  <c r="Q833" i="5"/>
  <c r="Q834" i="5"/>
  <c r="Q835" i="5"/>
  <c r="Q836" i="5"/>
  <c r="Q837" i="5"/>
  <c r="Q838" i="5"/>
  <c r="Q839" i="5"/>
  <c r="Q840" i="5"/>
  <c r="Q841" i="5"/>
  <c r="Q842" i="5"/>
  <c r="Q843" i="5"/>
  <c r="Q844" i="5"/>
  <c r="Q845" i="5"/>
  <c r="Q846" i="5"/>
  <c r="Q847" i="5"/>
  <c r="Q848" i="5"/>
  <c r="Q849" i="5"/>
  <c r="Q850" i="5"/>
  <c r="Q851" i="5"/>
  <c r="Q852" i="5"/>
  <c r="Q853" i="5"/>
  <c r="Q854" i="5"/>
  <c r="Q855" i="5"/>
  <c r="Q856" i="5"/>
  <c r="Q857" i="5"/>
  <c r="Q858" i="5"/>
  <c r="Q859" i="5"/>
  <c r="Q860" i="5"/>
  <c r="Q861" i="5"/>
  <c r="Q862" i="5"/>
  <c r="Q863" i="5"/>
  <c r="Q864" i="5"/>
  <c r="Q865" i="5"/>
  <c r="Q866" i="5"/>
  <c r="Q868" i="5"/>
  <c r="Q869" i="5"/>
  <c r="Q870" i="5"/>
  <c r="Q871" i="5"/>
  <c r="Q872" i="5"/>
  <c r="Q873" i="5"/>
  <c r="Q874" i="5"/>
  <c r="Q875" i="5"/>
  <c r="Q876" i="5"/>
  <c r="Q877" i="5"/>
  <c r="Q878" i="5"/>
  <c r="Q879" i="5"/>
  <c r="Q880" i="5"/>
  <c r="Q881" i="5"/>
  <c r="Q882" i="5"/>
  <c r="Q883" i="5"/>
  <c r="Q884" i="5"/>
  <c r="Q885" i="5"/>
  <c r="Q886" i="5"/>
  <c r="Q887" i="5"/>
  <c r="Q888" i="5"/>
  <c r="Q889" i="5"/>
  <c r="Q890" i="5"/>
  <c r="Q891" i="5"/>
  <c r="Q892" i="5"/>
  <c r="Q893" i="5"/>
  <c r="Q894" i="5"/>
  <c r="Q895" i="5"/>
  <c r="Q896" i="5"/>
  <c r="Q897" i="5"/>
  <c r="Q898" i="5"/>
  <c r="Q899" i="5"/>
  <c r="Q900" i="5"/>
  <c r="Q901" i="5"/>
  <c r="Q902" i="5"/>
  <c r="Q903" i="5"/>
  <c r="Q904" i="5"/>
  <c r="Q905" i="5"/>
  <c r="Q906" i="5"/>
  <c r="Q907" i="5"/>
  <c r="Q908" i="5"/>
  <c r="Q909" i="5"/>
  <c r="Q910" i="5"/>
  <c r="Q911" i="5"/>
  <c r="Q912" i="5"/>
  <c r="Q913" i="5"/>
  <c r="Q914" i="5"/>
  <c r="Q915" i="5"/>
  <c r="Q916" i="5"/>
  <c r="Q917" i="5"/>
  <c r="Q918" i="5"/>
  <c r="Q919" i="5"/>
  <c r="Q920" i="5"/>
  <c r="Q921" i="5"/>
  <c r="Q922" i="5"/>
  <c r="Q923" i="5"/>
  <c r="Q924" i="5"/>
  <c r="Q925" i="5"/>
  <c r="Q927" i="5"/>
  <c r="Q928" i="5"/>
  <c r="Q929" i="5"/>
  <c r="Q930" i="5"/>
  <c r="Q931" i="5"/>
  <c r="Q932" i="5"/>
  <c r="Q933" i="5"/>
  <c r="Q934" i="5"/>
  <c r="Q935" i="5"/>
  <c r="Q936" i="5"/>
  <c r="Q937" i="5"/>
  <c r="Q938" i="5"/>
  <c r="Q939" i="5"/>
  <c r="Q940" i="5"/>
  <c r="Q941" i="5"/>
  <c r="Q943" i="5"/>
  <c r="Q944" i="5"/>
  <c r="Q945" i="5"/>
  <c r="Q946" i="5"/>
  <c r="Q947" i="5"/>
  <c r="Q948" i="5"/>
  <c r="Q949" i="5"/>
  <c r="Q950" i="5"/>
  <c r="Q951" i="5"/>
  <c r="Q952" i="5"/>
  <c r="Q953" i="5"/>
  <c r="Q954" i="5"/>
  <c r="Q955" i="5"/>
  <c r="Q956" i="5"/>
  <c r="Q957" i="5"/>
  <c r="Q958" i="5"/>
  <c r="Q959" i="5"/>
  <c r="Q960" i="5"/>
  <c r="Q961" i="5"/>
  <c r="Q962" i="5"/>
  <c r="Q964" i="5"/>
  <c r="Q965" i="5"/>
  <c r="Q966" i="5"/>
  <c r="Q967" i="5"/>
  <c r="Q968" i="5"/>
  <c r="Q969" i="5"/>
  <c r="Q970" i="5"/>
  <c r="Q971" i="5"/>
  <c r="Q972" i="5"/>
  <c r="Q973" i="5"/>
  <c r="Q974" i="5"/>
  <c r="Q975" i="5"/>
  <c r="Q977" i="5"/>
  <c r="Q978" i="5"/>
  <c r="Q979" i="5"/>
  <c r="Q980" i="5"/>
  <c r="Q981" i="5"/>
  <c r="Q982" i="5"/>
  <c r="Q983" i="5"/>
  <c r="Q984" i="5"/>
  <c r="Q985" i="5"/>
  <c r="Q986" i="5"/>
  <c r="Q987" i="5"/>
  <c r="Q988" i="5"/>
  <c r="Q989" i="5"/>
  <c r="Q990" i="5"/>
  <c r="Q991" i="5"/>
  <c r="Q992" i="5"/>
  <c r="Q993" i="5"/>
  <c r="Q994" i="5"/>
  <c r="Q995" i="5"/>
  <c r="Q996" i="5"/>
  <c r="Q997" i="5"/>
  <c r="Q998" i="5"/>
  <c r="Q999" i="5"/>
  <c r="Q1000" i="5"/>
  <c r="Q1001" i="5"/>
  <c r="Q1002" i="5"/>
  <c r="Q1003" i="5"/>
  <c r="Q1004" i="5"/>
  <c r="Q1005" i="5"/>
  <c r="Q1006" i="5"/>
  <c r="Q1007" i="5"/>
  <c r="Q1008" i="5"/>
  <c r="Q1009" i="5"/>
  <c r="Q1010" i="5"/>
  <c r="Q1011" i="5"/>
  <c r="Q1012" i="5"/>
  <c r="Q1013" i="5"/>
  <c r="Q1014" i="5"/>
  <c r="Q1015" i="5"/>
  <c r="Q1016" i="5"/>
  <c r="Q1017" i="5"/>
  <c r="Q1018" i="5"/>
  <c r="Q1019" i="5"/>
  <c r="Q1020" i="5"/>
  <c r="Q1021" i="5"/>
  <c r="Q1022" i="5"/>
  <c r="Q1023" i="5"/>
  <c r="Q1024" i="5"/>
  <c r="Q1025" i="5"/>
  <c r="Q1026" i="5"/>
  <c r="Q1027" i="5"/>
  <c r="Q1028" i="5"/>
  <c r="Q1029" i="5"/>
  <c r="Q1030" i="5"/>
  <c r="Q1031" i="5"/>
  <c r="Q1032" i="5"/>
  <c r="Q1033" i="5"/>
  <c r="Q1034" i="5"/>
  <c r="Q1035" i="5"/>
  <c r="Q1036" i="5"/>
  <c r="Q1037" i="5"/>
  <c r="Q1038" i="5"/>
  <c r="Q1039" i="5"/>
  <c r="Q1040" i="5"/>
  <c r="Q1041" i="5"/>
  <c r="Q1042" i="5"/>
  <c r="Q1043" i="5"/>
  <c r="Q1044" i="5"/>
  <c r="Q1045" i="5"/>
  <c r="Q1046" i="5"/>
  <c r="Q1047" i="5"/>
  <c r="Q1048" i="5"/>
  <c r="Q1049" i="5"/>
  <c r="Q1050" i="5"/>
  <c r="Q1051" i="5"/>
  <c r="Q1052" i="5"/>
  <c r="Q1053" i="5"/>
  <c r="Q1054" i="5"/>
  <c r="Q1055" i="5"/>
  <c r="Q1056" i="5"/>
  <c r="Q1057" i="5"/>
  <c r="Q1058" i="5"/>
  <c r="Q1059" i="5"/>
  <c r="Q1060" i="5"/>
  <c r="Q1061" i="5"/>
  <c r="Q1062" i="5"/>
  <c r="Q1064" i="5"/>
  <c r="Q1065" i="5"/>
  <c r="Q1066" i="5"/>
  <c r="Q1067" i="5"/>
  <c r="Q1068" i="5"/>
  <c r="Q1069" i="5"/>
  <c r="Q1070" i="5"/>
  <c r="Q1071" i="5"/>
  <c r="Q1072" i="5"/>
  <c r="Q1073" i="5"/>
  <c r="Q1074" i="5"/>
  <c r="Q1075" i="5"/>
  <c r="Q1076" i="5"/>
  <c r="Q1077" i="5"/>
  <c r="Q1078" i="5"/>
  <c r="Q1079" i="5"/>
  <c r="Q1080" i="5"/>
  <c r="Q1081" i="5"/>
  <c r="Q1082" i="5"/>
  <c r="Q1083" i="5"/>
  <c r="Q1084" i="5"/>
  <c r="Q1085" i="5"/>
  <c r="Q1086" i="5"/>
  <c r="Q1088" i="5"/>
  <c r="Q1089" i="5"/>
  <c r="Q1090" i="5"/>
  <c r="Q1091" i="5"/>
  <c r="Q1092" i="5"/>
  <c r="Q1093" i="5"/>
  <c r="Q1094" i="5"/>
  <c r="Q1095" i="5"/>
  <c r="Q1096" i="5"/>
  <c r="Q1097" i="5"/>
  <c r="Q1098" i="5"/>
  <c r="Q1099" i="5"/>
  <c r="Q1100" i="5"/>
  <c r="Q1101" i="5"/>
  <c r="Q1102" i="5"/>
  <c r="Q1103" i="5"/>
  <c r="Q1104" i="5"/>
  <c r="Q1105" i="5"/>
  <c r="Q1106" i="5"/>
  <c r="Q1107" i="5"/>
  <c r="Q1108" i="5"/>
  <c r="Q1109" i="5"/>
  <c r="Q1110" i="5"/>
  <c r="Q1111" i="5"/>
  <c r="Q1112" i="5"/>
  <c r="Q1113" i="5"/>
  <c r="Q1114" i="5"/>
  <c r="Q1115" i="5"/>
  <c r="Q1116" i="5"/>
  <c r="Q1117" i="5"/>
  <c r="Q1118" i="5"/>
  <c r="Q1119" i="5"/>
  <c r="Q1120" i="5"/>
  <c r="Q1121" i="5"/>
  <c r="Q1122" i="5"/>
  <c r="Q1123" i="5"/>
  <c r="Q1124" i="5"/>
  <c r="Q1125" i="5"/>
  <c r="Q1126" i="5"/>
  <c r="Q1127" i="5"/>
  <c r="Q1128" i="5"/>
  <c r="Q1129" i="5"/>
  <c r="Q1130" i="5"/>
  <c r="Q1131" i="5"/>
  <c r="Q1132" i="5"/>
  <c r="Q1133" i="5"/>
  <c r="Q1134" i="5"/>
  <c r="Q1135" i="5"/>
  <c r="Q1136" i="5"/>
  <c r="Q1137" i="5"/>
  <c r="Q1138" i="5"/>
  <c r="Q1139" i="5"/>
  <c r="Q1140" i="5"/>
  <c r="Q1141" i="5"/>
  <c r="Q1142" i="5"/>
  <c r="Q1143" i="5"/>
  <c r="Q1144" i="5"/>
  <c r="Q1145" i="5"/>
  <c r="Q1146" i="5"/>
  <c r="Q1147" i="5"/>
  <c r="Q1148" i="5"/>
  <c r="Q1149" i="5"/>
  <c r="Q1150" i="5"/>
  <c r="Q1151" i="5"/>
  <c r="Q1152" i="5"/>
  <c r="Q1153" i="5"/>
  <c r="Q1154" i="5"/>
  <c r="Q1155" i="5"/>
  <c r="Q1156" i="5"/>
  <c r="Q1157" i="5"/>
  <c r="Q1158" i="5"/>
  <c r="Q1159" i="5"/>
  <c r="Q1160" i="5"/>
  <c r="Q1162" i="5"/>
  <c r="Q1163" i="5"/>
  <c r="Q1164" i="5"/>
  <c r="Q1165" i="5"/>
  <c r="Q1166" i="5"/>
  <c r="Q1167" i="5"/>
  <c r="Q1168" i="5"/>
  <c r="Q1169" i="5"/>
  <c r="Q1170" i="5"/>
  <c r="Q1171" i="5"/>
  <c r="Q1172" i="5"/>
  <c r="Q1173" i="5"/>
  <c r="Q1174" i="5"/>
  <c r="Q1175" i="5"/>
  <c r="Q1176" i="5"/>
  <c r="Q1177" i="5"/>
  <c r="Q1179" i="5"/>
  <c r="Q1180" i="5"/>
  <c r="Q1181" i="5"/>
  <c r="Q1182" i="5"/>
  <c r="Q1183" i="5"/>
  <c r="Q1184" i="5"/>
  <c r="Q1185" i="5"/>
  <c r="Q1186" i="5"/>
  <c r="Q1187" i="5"/>
  <c r="Q1188" i="5"/>
  <c r="Q1189" i="5"/>
  <c r="Q1190" i="5"/>
  <c r="Q1191" i="5"/>
  <c r="Q1192" i="5"/>
  <c r="Q1193" i="5"/>
  <c r="Q1194" i="5"/>
  <c r="Q1195" i="5"/>
  <c r="Q1196" i="5"/>
  <c r="Q1197" i="5"/>
  <c r="Q1198" i="5"/>
  <c r="Q1199" i="5"/>
  <c r="Q1200" i="5"/>
  <c r="Q1201" i="5"/>
  <c r="Q1202" i="5"/>
  <c r="Q1203" i="5"/>
  <c r="Q1204" i="5"/>
  <c r="Q1205" i="5"/>
  <c r="Q1206" i="5"/>
  <c r="Q1207" i="5"/>
  <c r="Q1208" i="5"/>
  <c r="Q1209" i="5"/>
  <c r="Q1210" i="5"/>
  <c r="Q1211" i="5"/>
  <c r="Q1212" i="5"/>
  <c r="Q1213" i="5"/>
  <c r="Q1215" i="5"/>
  <c r="Q1216" i="5"/>
  <c r="Q1217" i="5"/>
  <c r="Q1218" i="5"/>
  <c r="Q1219" i="5"/>
  <c r="Q1220" i="5"/>
  <c r="Q1221" i="5"/>
  <c r="Q1222" i="5"/>
  <c r="Q1223" i="5"/>
  <c r="Q1224" i="5"/>
  <c r="Q1225" i="5"/>
  <c r="Q1226" i="5"/>
  <c r="Q1227" i="5"/>
  <c r="Q1228" i="5"/>
  <c r="Q1229" i="5"/>
  <c r="Q1230" i="5"/>
  <c r="Q1231" i="5"/>
  <c r="Q1232" i="5"/>
  <c r="Q1233" i="5"/>
  <c r="Q1234" i="5"/>
  <c r="Q1235" i="5"/>
  <c r="Q1236" i="5"/>
  <c r="Q1237" i="5"/>
  <c r="Q1238" i="5"/>
  <c r="Q1239" i="5"/>
  <c r="Q1240" i="5"/>
  <c r="Q1241" i="5"/>
  <c r="Q1242" i="5"/>
  <c r="Q1243" i="5"/>
  <c r="Q1244" i="5"/>
  <c r="Q1245" i="5"/>
  <c r="Q1246" i="5"/>
  <c r="Q1247" i="5"/>
  <c r="Q1248" i="5"/>
  <c r="Q1249" i="5"/>
  <c r="Q1250" i="5"/>
  <c r="Q1251" i="5"/>
  <c r="Q1252" i="5"/>
  <c r="Q1253" i="5"/>
  <c r="Q1254" i="5"/>
  <c r="Q1255" i="5"/>
  <c r="Q1256" i="5"/>
  <c r="Q1257" i="5"/>
  <c r="Q1258" i="5"/>
  <c r="Q1259" i="5"/>
  <c r="Q1260" i="5"/>
  <c r="Q1261" i="5"/>
  <c r="Q1262" i="5"/>
  <c r="Q1263" i="5"/>
  <c r="Q1264" i="5"/>
  <c r="Q1265" i="5"/>
  <c r="Q1266" i="5"/>
  <c r="Q1267" i="5"/>
  <c r="Q1268" i="5"/>
  <c r="Q1269" i="5"/>
  <c r="Q1270" i="5"/>
  <c r="Q1271" i="5"/>
  <c r="Q1272" i="5"/>
  <c r="Q1273" i="5"/>
  <c r="Q1274" i="5"/>
  <c r="Q1275" i="5"/>
  <c r="Q1276" i="5"/>
  <c r="Q1277" i="5"/>
  <c r="Q1278" i="5"/>
  <c r="Q1279" i="5"/>
  <c r="Q1280" i="5"/>
  <c r="Q1281" i="5"/>
  <c r="Q1282" i="5"/>
  <c r="Q1283" i="5"/>
  <c r="Q1284" i="5"/>
  <c r="Q1285" i="5"/>
  <c r="Q1286" i="5"/>
  <c r="Q1287" i="5"/>
  <c r="Q1288" i="5"/>
  <c r="Q1289" i="5"/>
  <c r="Q1290" i="5"/>
  <c r="Q1291" i="5"/>
  <c r="Q1292" i="5"/>
  <c r="Q1293" i="5"/>
  <c r="Q1294" i="5"/>
  <c r="Q1295" i="5"/>
  <c r="Q1296" i="5"/>
  <c r="Q1297" i="5"/>
  <c r="Q1298" i="5"/>
  <c r="Q1299" i="5"/>
  <c r="Q1300" i="5"/>
  <c r="Q1301" i="5"/>
  <c r="Q1302" i="5"/>
  <c r="Q1303" i="5"/>
  <c r="Q1304" i="5"/>
  <c r="Q1305" i="5"/>
  <c r="Q1306" i="5"/>
  <c r="Q1307" i="5"/>
  <c r="Q1308" i="5"/>
  <c r="Q1309" i="5"/>
  <c r="Q1310" i="5"/>
  <c r="Q1311" i="5"/>
  <c r="Q1312" i="5"/>
  <c r="Q1313" i="5"/>
  <c r="Q1314" i="5"/>
  <c r="Q1315" i="5"/>
  <c r="Q1316" i="5"/>
  <c r="Q1317" i="5"/>
  <c r="Q1318" i="5"/>
  <c r="Q1319" i="5"/>
  <c r="Q1320" i="5"/>
  <c r="Q1321" i="5"/>
  <c r="Q1322" i="5"/>
  <c r="Q1323" i="5"/>
  <c r="Q1324" i="5"/>
  <c r="Q1325" i="5"/>
  <c r="Q1326" i="5"/>
  <c r="Q1327" i="5"/>
  <c r="Q1328" i="5"/>
  <c r="Q1329" i="5"/>
  <c r="Q1330" i="5"/>
  <c r="Q1331" i="5"/>
  <c r="Q1332" i="5"/>
  <c r="Q1333" i="5"/>
  <c r="Q1334" i="5"/>
  <c r="Q1335" i="5"/>
  <c r="Q1336" i="5"/>
  <c r="Q1337" i="5"/>
  <c r="Q1339" i="5"/>
  <c r="Q1340" i="5"/>
  <c r="Q1341" i="5"/>
  <c r="Q1342" i="5"/>
  <c r="Q1343" i="5"/>
  <c r="Q1344" i="5"/>
  <c r="Q1345" i="5"/>
  <c r="Q1346" i="5"/>
  <c r="Q1347" i="5"/>
  <c r="Q1348" i="5"/>
  <c r="Q1349" i="5"/>
  <c r="Q1350" i="5"/>
  <c r="Q1351" i="5"/>
  <c r="Q1352" i="5"/>
  <c r="Q1353" i="5"/>
  <c r="Q1354" i="5"/>
  <c r="Q1355" i="5"/>
  <c r="Q1356" i="5"/>
  <c r="Q1357" i="5"/>
  <c r="Q1358" i="5"/>
  <c r="Q1359" i="5"/>
  <c r="Q1360" i="5"/>
  <c r="Q1361" i="5"/>
  <c r="Q1362" i="5"/>
  <c r="Q1363" i="5"/>
  <c r="Q1364" i="5"/>
  <c r="Q1365" i="5"/>
  <c r="Q1366" i="5"/>
  <c r="Q1367" i="5"/>
  <c r="Q1368" i="5"/>
  <c r="Q1369" i="5"/>
  <c r="Q1370" i="5"/>
  <c r="Q1371" i="5"/>
  <c r="Q1372" i="5"/>
  <c r="Q1373" i="5"/>
  <c r="Q1374" i="5"/>
  <c r="Q1375" i="5"/>
  <c r="Q1376" i="5"/>
  <c r="Q1378" i="5"/>
  <c r="Q1379" i="5"/>
  <c r="Q1380" i="5"/>
  <c r="Q1381" i="5"/>
  <c r="Q1382" i="5"/>
  <c r="Q1383" i="5"/>
  <c r="Q1384" i="5"/>
  <c r="Q1385" i="5"/>
  <c r="Q1386" i="5"/>
  <c r="Q1387" i="5"/>
  <c r="Q1388" i="5"/>
  <c r="Q1389" i="5"/>
  <c r="Q1390" i="5"/>
  <c r="Q1391" i="5"/>
  <c r="Q1392" i="5"/>
  <c r="Q1393" i="5"/>
  <c r="Q1394" i="5"/>
  <c r="Q1395" i="5"/>
  <c r="Q1397" i="5"/>
  <c r="Q1398" i="5"/>
  <c r="Q1399" i="5"/>
  <c r="Q1400" i="5"/>
  <c r="Q1401" i="5"/>
  <c r="Q1402" i="5"/>
  <c r="Q1403" i="5"/>
  <c r="Q1404" i="5"/>
  <c r="Q1405" i="5"/>
  <c r="Q1406" i="5"/>
  <c r="Q1407" i="5"/>
  <c r="Q1408" i="5"/>
  <c r="Q1409" i="5"/>
  <c r="Q1410" i="5"/>
  <c r="Q1411" i="5"/>
  <c r="Q1412" i="5"/>
  <c r="Q1413" i="5"/>
  <c r="Q1414" i="5"/>
  <c r="Q1415" i="5"/>
  <c r="Q1416" i="5"/>
  <c r="Q1417" i="5"/>
  <c r="Q1418" i="5"/>
  <c r="Q1419" i="5"/>
  <c r="Q1420" i="5"/>
  <c r="Q1421" i="5"/>
  <c r="Q1422" i="5"/>
  <c r="Q1423" i="5"/>
  <c r="Q1424" i="5"/>
  <c r="Q1425" i="5"/>
  <c r="Q1426" i="5"/>
  <c r="Q1427" i="5"/>
  <c r="Q1428" i="5"/>
  <c r="Q1429" i="5"/>
  <c r="Q1430" i="5"/>
  <c r="Q1431" i="5"/>
  <c r="Q1432" i="5"/>
  <c r="Q1433" i="5"/>
  <c r="Q1434" i="5"/>
  <c r="Q1435" i="5"/>
  <c r="Q1436" i="5"/>
  <c r="Q1437" i="5"/>
  <c r="Q1438" i="5"/>
  <c r="Q1439" i="5"/>
  <c r="Q1440" i="5"/>
  <c r="Q1441" i="5"/>
  <c r="Q1442" i="5"/>
  <c r="Q1444" i="5"/>
  <c r="Q1445" i="5"/>
  <c r="Q1446" i="5"/>
  <c r="Q1447" i="5"/>
  <c r="Q1448" i="5"/>
  <c r="Q1449" i="5"/>
  <c r="Q1450" i="5"/>
  <c r="Q1451" i="5"/>
  <c r="Q1452" i="5"/>
  <c r="Q1453" i="5"/>
  <c r="Q1454" i="5"/>
  <c r="Q1455" i="5"/>
  <c r="Q1456" i="5"/>
  <c r="Q1457" i="5"/>
  <c r="Q1458" i="5"/>
  <c r="Q1459" i="5"/>
  <c r="Q1460" i="5"/>
  <c r="Q1461" i="5"/>
  <c r="Q1462" i="5"/>
  <c r="Q1463" i="5"/>
  <c r="Q1464" i="5"/>
  <c r="Q1465" i="5"/>
  <c r="Q1466" i="5"/>
  <c r="Q1468" i="5"/>
  <c r="Q1469" i="5"/>
  <c r="Q1470" i="5"/>
  <c r="Q1471" i="5"/>
  <c r="Q1472" i="5"/>
  <c r="Q1473" i="5"/>
  <c r="Q1474" i="5"/>
  <c r="Q1475" i="5"/>
  <c r="Q1476" i="5"/>
  <c r="Q1477" i="5"/>
  <c r="Q1478" i="5"/>
  <c r="Q1479" i="5"/>
  <c r="Q1481" i="5"/>
  <c r="Q1482" i="5"/>
  <c r="Q1483" i="5"/>
  <c r="Q1484" i="5"/>
  <c r="Q1485" i="5"/>
  <c r="Q1486" i="5"/>
  <c r="Q1487" i="5"/>
  <c r="Q1488" i="5"/>
  <c r="Q1489" i="5"/>
  <c r="Q1490" i="5"/>
  <c r="Q1491" i="5"/>
  <c r="Q1492" i="5"/>
  <c r="Q1493" i="5"/>
  <c r="Q1494" i="5"/>
  <c r="Q1495" i="5"/>
  <c r="Q1496" i="5"/>
  <c r="Q1497" i="5"/>
  <c r="Q1498" i="5"/>
  <c r="Q1499" i="5"/>
  <c r="Q1500" i="5"/>
  <c r="Q1501" i="5"/>
  <c r="Q1502" i="5"/>
  <c r="Q1503" i="5"/>
  <c r="Q1504" i="5"/>
  <c r="Q1505" i="5"/>
  <c r="Q1506" i="5"/>
  <c r="Q1507" i="5"/>
  <c r="Q1508" i="5"/>
  <c r="Q1509" i="5"/>
  <c r="Q1510" i="5"/>
  <c r="Q1511" i="5"/>
  <c r="Q1512" i="5"/>
  <c r="Q1513" i="5"/>
  <c r="Q1514" i="5"/>
  <c r="Q1515" i="5"/>
  <c r="Q1516" i="5"/>
  <c r="Q1517" i="5"/>
  <c r="Q1518" i="5"/>
  <c r="Q1519" i="5"/>
  <c r="Q1520" i="5"/>
  <c r="Q1521" i="5"/>
  <c r="Q1522" i="5"/>
  <c r="Q1523" i="5"/>
  <c r="Q1524" i="5"/>
  <c r="Q1525" i="5"/>
  <c r="Q1526" i="5"/>
  <c r="Q1527" i="5"/>
  <c r="Q1528" i="5"/>
  <c r="Q1529" i="5"/>
  <c r="Q1530" i="5"/>
  <c r="Q1531" i="5"/>
  <c r="Q1532" i="5"/>
  <c r="Q1533" i="5"/>
  <c r="Q1534" i="5"/>
  <c r="Q1535" i="5"/>
  <c r="Q1536" i="5"/>
  <c r="Q1537" i="5"/>
  <c r="Q1538" i="5"/>
  <c r="Q1539" i="5"/>
  <c r="Q1540" i="5"/>
  <c r="Q1541" i="5"/>
  <c r="Q1542" i="5"/>
  <c r="Q1543" i="5"/>
  <c r="Q1544" i="5"/>
  <c r="Q1545" i="5"/>
  <c r="Q1546" i="5"/>
  <c r="Q1547" i="5"/>
  <c r="Q1548" i="5"/>
  <c r="Q1549" i="5"/>
  <c r="Q1550" i="5"/>
  <c r="Q1551" i="5"/>
  <c r="Q1552" i="5"/>
  <c r="Q1553" i="5"/>
  <c r="Q1554" i="5"/>
  <c r="Q1555" i="5"/>
  <c r="Q1556" i="5"/>
  <c r="Q1557" i="5"/>
  <c r="Q1558" i="5"/>
  <c r="Q1559" i="5"/>
  <c r="Q1560" i="5"/>
  <c r="Q1561" i="5"/>
  <c r="Q1562" i="5"/>
  <c r="Q1563" i="5"/>
  <c r="Q1564" i="5"/>
  <c r="Q1565" i="5"/>
  <c r="Q1566" i="5"/>
  <c r="Q1567" i="5"/>
  <c r="Q1568" i="5"/>
  <c r="Q1569" i="5"/>
  <c r="Q1570" i="5"/>
  <c r="Q1571" i="5"/>
  <c r="Q1572" i="5"/>
  <c r="Q1573" i="5"/>
  <c r="Q1574" i="5"/>
  <c r="Q1575" i="5"/>
  <c r="Q1576" i="5"/>
  <c r="Q1577" i="5"/>
  <c r="Q1578" i="5"/>
  <c r="Q1579" i="5"/>
  <c r="Q1580" i="5"/>
  <c r="Q1581" i="5"/>
  <c r="Q1582" i="5"/>
  <c r="Q1583" i="5"/>
  <c r="Q1584" i="5"/>
  <c r="Q1585" i="5"/>
  <c r="Q1586" i="5"/>
  <c r="Q1587" i="5"/>
  <c r="Q1588" i="5"/>
  <c r="Q1589" i="5"/>
  <c r="Q1590" i="5"/>
  <c r="Q1591" i="5"/>
  <c r="Q1592" i="5"/>
  <c r="Q1593" i="5"/>
  <c r="Q1594" i="5"/>
  <c r="Q1595" i="5"/>
  <c r="Q1596" i="5"/>
  <c r="Q1597" i="5"/>
  <c r="Q1598" i="5"/>
  <c r="Q1599" i="5"/>
  <c r="Q1600" i="5"/>
  <c r="Q1601" i="5"/>
  <c r="Q1602" i="5"/>
  <c r="Q1603" i="5"/>
  <c r="Q1604" i="5"/>
  <c r="Q1605" i="5"/>
  <c r="Q1606" i="5"/>
  <c r="Q1607" i="5"/>
  <c r="Q1608" i="5"/>
  <c r="Q1609" i="5"/>
  <c r="Q1610" i="5"/>
  <c r="Q1611" i="5"/>
  <c r="Q1612" i="5"/>
  <c r="Q1613" i="5"/>
  <c r="Q1614" i="5"/>
  <c r="Q1615" i="5"/>
  <c r="Q1616" i="5"/>
  <c r="Q1617" i="5"/>
  <c r="Q1618" i="5"/>
  <c r="Q1619" i="5"/>
  <c r="Q1620" i="5"/>
  <c r="Q1621" i="5"/>
  <c r="Q1622" i="5"/>
  <c r="Q1480" i="5" s="1"/>
  <c r="Q1623" i="5"/>
  <c r="Q1625" i="5"/>
  <c r="Q1626" i="5"/>
  <c r="Q1627" i="5"/>
  <c r="Q1628" i="5"/>
  <c r="Q1629" i="5"/>
  <c r="Q1630" i="5"/>
  <c r="Q1631" i="5"/>
  <c r="Q1632" i="5"/>
  <c r="Q1633" i="5"/>
  <c r="Q1634" i="5"/>
  <c r="Q1635" i="5"/>
  <c r="Q1636" i="5"/>
  <c r="Q1637" i="5"/>
  <c r="Q1638" i="5"/>
  <c r="Q1639" i="5"/>
  <c r="Q1640" i="5"/>
  <c r="Q1641" i="5"/>
  <c r="Q1642" i="5"/>
  <c r="Q1643" i="5"/>
  <c r="Q1644" i="5"/>
  <c r="Q1645" i="5"/>
  <c r="Q6" i="5"/>
  <c r="F1337" i="5"/>
  <c r="H1337" i="5"/>
  <c r="I795" i="6" l="1"/>
  <c r="I837" i="6"/>
  <c r="I736" i="6"/>
  <c r="I832" i="6"/>
  <c r="I836" i="6"/>
  <c r="I840" i="6"/>
  <c r="I769" i="6"/>
  <c r="I849" i="6"/>
  <c r="I833" i="6"/>
  <c r="I857" i="6"/>
  <c r="I710" i="6"/>
  <c r="I761" i="6"/>
  <c r="I747" i="6"/>
  <c r="I704" i="6"/>
  <c r="I708" i="6"/>
  <c r="I716" i="6"/>
  <c r="I809" i="6"/>
  <c r="I821" i="6"/>
  <c r="I732" i="6"/>
  <c r="I740" i="6"/>
  <c r="I744" i="6"/>
  <c r="I748" i="6"/>
  <c r="I756" i="6"/>
  <c r="I760" i="6"/>
  <c r="I803" i="6"/>
  <c r="I776" i="6"/>
  <c r="I717" i="6"/>
  <c r="I768" i="6"/>
  <c r="I792" i="6"/>
  <c r="I729" i="6"/>
  <c r="I733" i="6"/>
  <c r="I800" i="6"/>
  <c r="I804" i="6"/>
  <c r="I808" i="6"/>
  <c r="I812" i="6"/>
  <c r="I816" i="6"/>
  <c r="I820" i="6"/>
  <c r="I757" i="6"/>
  <c r="I777" i="6"/>
  <c r="I706" i="6"/>
  <c r="I718" i="6"/>
  <c r="I781" i="6"/>
  <c r="I789" i="6"/>
  <c r="I793" i="6"/>
  <c r="I120" i="6"/>
  <c r="I20" i="6"/>
  <c r="I54" i="6"/>
  <c r="I172" i="6"/>
  <c r="I15" i="6"/>
  <c r="I21" i="6"/>
  <c r="I25" i="6"/>
  <c r="I103" i="6"/>
  <c r="I161" i="6"/>
  <c r="I37" i="6"/>
  <c r="I12" i="6"/>
  <c r="I7" i="6"/>
  <c r="I65" i="6"/>
  <c r="I216" i="6"/>
  <c r="I188" i="6"/>
  <c r="I187" i="6" s="1"/>
  <c r="H221" i="6"/>
  <c r="I197" i="6"/>
  <c r="I196" i="6" s="1"/>
  <c r="H179" i="6"/>
  <c r="I193" i="6"/>
  <c r="I284" i="6"/>
  <c r="I278" i="6"/>
  <c r="I282" i="6"/>
  <c r="I293" i="6"/>
  <c r="I297" i="6"/>
  <c r="I316" i="6"/>
  <c r="I306" i="6"/>
  <c r="I299" i="6"/>
  <c r="I305" i="6"/>
  <c r="I309" i="6"/>
  <c r="I313" i="6"/>
  <c r="I269" i="6"/>
  <c r="I315" i="6"/>
  <c r="I283" i="6"/>
  <c r="Q225" i="6"/>
  <c r="I372" i="6"/>
  <c r="I387" i="6"/>
  <c r="I346" i="6"/>
  <c r="I361" i="6"/>
  <c r="I365" i="6"/>
  <c r="Q344" i="6"/>
  <c r="I384" i="6"/>
  <c r="I347" i="6"/>
  <c r="I358" i="6"/>
  <c r="I362" i="6"/>
  <c r="I377" i="6"/>
  <c r="I381" i="6"/>
  <c r="I386" i="6"/>
  <c r="I356" i="6"/>
  <c r="I375" i="6"/>
  <c r="I349" i="6"/>
  <c r="I360" i="6"/>
  <c r="I364" i="6"/>
  <c r="I379" i="6"/>
  <c r="I348" i="6"/>
  <c r="H344" i="6"/>
  <c r="I383" i="6"/>
  <c r="I591" i="6"/>
  <c r="I624" i="6"/>
  <c r="I635" i="6"/>
  <c r="I444" i="6"/>
  <c r="I663" i="6"/>
  <c r="I411" i="6"/>
  <c r="I567" i="6"/>
  <c r="I608" i="6"/>
  <c r="I626" i="6"/>
  <c r="I530" i="6"/>
  <c r="I676" i="6"/>
  <c r="I680" i="6"/>
  <c r="I487" i="6"/>
  <c r="I409" i="6"/>
  <c r="I417" i="6"/>
  <c r="I473" i="6"/>
  <c r="I569" i="6"/>
  <c r="I584" i="6"/>
  <c r="I681" i="6"/>
  <c r="I692" i="6"/>
  <c r="I448" i="6"/>
  <c r="I415" i="6"/>
  <c r="I582" i="6"/>
  <c r="I427" i="6"/>
  <c r="I519" i="6"/>
  <c r="I416" i="6"/>
  <c r="I442" i="6"/>
  <c r="I631" i="6"/>
  <c r="I672" i="6"/>
  <c r="I535" i="6"/>
  <c r="I495" i="6"/>
  <c r="I573" i="6"/>
  <c r="I689" i="6"/>
  <c r="I419" i="6"/>
  <c r="I464" i="6"/>
  <c r="I534" i="6"/>
  <c r="I483" i="6"/>
  <c r="I461" i="6"/>
  <c r="I480" i="6"/>
  <c r="I561" i="6"/>
  <c r="I578" i="6"/>
  <c r="I452" i="6"/>
  <c r="I475" i="6"/>
  <c r="I656" i="6"/>
  <c r="I435" i="6"/>
  <c r="I594" i="6"/>
  <c r="I408" i="6"/>
  <c r="I472" i="6"/>
  <c r="I476" i="6"/>
  <c r="I424" i="6"/>
  <c r="I646" i="6"/>
  <c r="I447" i="6"/>
  <c r="I466" i="6"/>
  <c r="I543" i="6"/>
  <c r="I562" i="6"/>
  <c r="I577" i="6"/>
  <c r="I592" i="6"/>
  <c r="I636" i="6"/>
  <c r="I700" i="6"/>
  <c r="I593" i="6"/>
  <c r="I471" i="6"/>
  <c r="I438" i="6"/>
  <c r="I493" i="6"/>
  <c r="I571" i="6"/>
  <c r="I616" i="6"/>
  <c r="I568" i="6"/>
  <c r="I587" i="6"/>
  <c r="I432" i="6"/>
  <c r="F396" i="6"/>
  <c r="I414" i="6"/>
  <c r="I418" i="6"/>
  <c r="I451" i="6"/>
  <c r="I455" i="6"/>
  <c r="I585" i="6"/>
  <c r="I607" i="6"/>
  <c r="I682" i="6"/>
  <c r="I693" i="6"/>
  <c r="I507" i="6"/>
  <c r="I537" i="6"/>
  <c r="I460" i="6"/>
  <c r="I671" i="6"/>
  <c r="I687" i="6"/>
  <c r="I545" i="6"/>
  <c r="I583" i="6"/>
  <c r="I609" i="6"/>
  <c r="I553" i="6"/>
  <c r="I598" i="6"/>
  <c r="I657" i="6"/>
  <c r="I642" i="6"/>
  <c r="I446" i="6"/>
  <c r="I589" i="6"/>
  <c r="I644" i="6"/>
  <c r="I655" i="6"/>
  <c r="I670" i="6"/>
  <c r="I674" i="6"/>
  <c r="I725" i="6"/>
  <c r="I805" i="6"/>
  <c r="I746" i="6"/>
  <c r="I783" i="6"/>
  <c r="I787" i="6"/>
  <c r="I798" i="6"/>
  <c r="I741" i="6"/>
  <c r="I752" i="6"/>
  <c r="I745" i="6"/>
  <c r="I713" i="6"/>
  <c r="I750" i="6"/>
  <c r="I791" i="6"/>
  <c r="I813" i="6"/>
  <c r="I773" i="6"/>
  <c r="I785" i="6"/>
  <c r="I861" i="6"/>
  <c r="I796" i="6"/>
  <c r="I703" i="6"/>
  <c r="I721" i="6"/>
  <c r="I758" i="6"/>
  <c r="I765" i="6"/>
  <c r="I784" i="6"/>
  <c r="I799" i="6"/>
  <c r="I843" i="6"/>
  <c r="I825" i="6"/>
  <c r="I829" i="6"/>
  <c r="I841" i="6"/>
  <c r="I845" i="6"/>
  <c r="I853" i="6"/>
  <c r="I864" i="6"/>
  <c r="I863" i="6"/>
  <c r="I854" i="6"/>
  <c r="I909" i="6"/>
  <c r="I891" i="6"/>
  <c r="I889" i="6"/>
  <c r="H867" i="6"/>
  <c r="I906" i="6"/>
  <c r="I892" i="6"/>
  <c r="I899" i="6"/>
  <c r="I922" i="6"/>
  <c r="H926" i="6"/>
  <c r="I933" i="6"/>
  <c r="I931" i="6"/>
  <c r="I935" i="6"/>
  <c r="I958" i="6"/>
  <c r="I948" i="6"/>
  <c r="I960" i="6"/>
  <c r="I957" i="6"/>
  <c r="I967" i="6"/>
  <c r="I975" i="6"/>
  <c r="I968" i="6"/>
  <c r="Q976" i="6"/>
  <c r="I1054" i="6"/>
  <c r="I1012" i="6"/>
  <c r="F1011" i="6"/>
  <c r="F976" i="6" s="1"/>
  <c r="I1049" i="6"/>
  <c r="I1069" i="6"/>
  <c r="H1063" i="6"/>
  <c r="O1068" i="6"/>
  <c r="I1066" i="6"/>
  <c r="I1071" i="6"/>
  <c r="Q1063" i="6"/>
  <c r="I1073" i="6"/>
  <c r="I1113" i="6"/>
  <c r="I1159" i="6"/>
  <c r="F1088" i="6"/>
  <c r="I1109" i="6"/>
  <c r="I1135" i="6"/>
  <c r="I1143" i="6"/>
  <c r="F1155" i="6"/>
  <c r="I1151" i="6"/>
  <c r="I1148" i="6" s="1"/>
  <c r="H1155" i="6"/>
  <c r="I1118" i="6"/>
  <c r="I1147" i="6"/>
  <c r="I1136" i="6"/>
  <c r="I1098" i="6"/>
  <c r="I1140" i="6"/>
  <c r="O1092" i="6"/>
  <c r="I1090" i="6"/>
  <c r="I1157" i="6"/>
  <c r="I1124" i="6"/>
  <c r="F1129" i="6"/>
  <c r="F1148" i="6"/>
  <c r="I1127" i="6"/>
  <c r="H1148" i="6"/>
  <c r="I1100" i="6"/>
  <c r="F1141" i="6"/>
  <c r="H1141" i="6"/>
  <c r="I1095" i="6"/>
  <c r="H1106" i="6"/>
  <c r="I1134" i="6"/>
  <c r="I1142" i="6"/>
  <c r="I1176" i="6"/>
  <c r="I1165" i="6"/>
  <c r="I1172" i="6"/>
  <c r="F1161" i="6"/>
  <c r="I1169" i="6"/>
  <c r="I1173" i="6"/>
  <c r="I1177" i="6"/>
  <c r="I1166" i="6"/>
  <c r="I1171" i="6"/>
  <c r="I1174" i="6"/>
  <c r="I1202" i="6"/>
  <c r="O1189" i="6"/>
  <c r="I1200" i="6"/>
  <c r="I1211" i="6"/>
  <c r="I1189" i="6"/>
  <c r="I1199" i="6"/>
  <c r="I1192" i="6"/>
  <c r="I1190" i="6"/>
  <c r="I1276" i="6"/>
  <c r="I1250" i="6"/>
  <c r="I1222" i="6"/>
  <c r="I1246" i="6"/>
  <c r="I1272" i="6"/>
  <c r="I1308" i="6"/>
  <c r="I1324" i="6"/>
  <c r="I1221" i="6"/>
  <c r="I1236" i="6"/>
  <c r="I1317" i="6"/>
  <c r="I1237" i="6"/>
  <c r="I1266" i="6"/>
  <c r="I1278" i="6"/>
  <c r="I1282" i="6"/>
  <c r="I1268" i="6"/>
  <c r="I1328" i="6"/>
  <c r="I1313" i="6"/>
  <c r="I1229" i="6"/>
  <c r="I1306" i="6"/>
  <c r="I1322" i="6"/>
  <c r="I1285" i="6"/>
  <c r="I1258" i="6"/>
  <c r="I1333" i="6"/>
  <c r="I1263" i="6"/>
  <c r="I1292" i="6"/>
  <c r="I1232" i="6"/>
  <c r="I1281" i="6"/>
  <c r="I1309" i="6"/>
  <c r="I1337" i="6"/>
  <c r="I1279" i="6"/>
  <c r="I1283" i="6"/>
  <c r="I1291" i="6"/>
  <c r="I1295" i="6"/>
  <c r="I1299" i="6"/>
  <c r="I1254" i="6"/>
  <c r="I1225" i="6"/>
  <c r="I1273" i="6"/>
  <c r="I1238" i="6"/>
  <c r="I1267" i="6"/>
  <c r="I1307" i="6"/>
  <c r="I1220" i="6"/>
  <c r="I1253" i="6"/>
  <c r="I1288" i="6"/>
  <c r="I1217" i="6"/>
  <c r="I1331" i="6"/>
  <c r="I1280" i="6"/>
  <c r="I1275" i="6"/>
  <c r="I1332" i="6"/>
  <c r="I1269" i="6"/>
  <c r="I1296" i="6"/>
  <c r="I1300" i="6"/>
  <c r="I1311" i="6"/>
  <c r="I1315" i="6"/>
  <c r="I1298" i="6"/>
  <c r="I1336" i="6"/>
  <c r="I1321" i="6"/>
  <c r="I1277" i="6"/>
  <c r="I1290" i="6"/>
  <c r="I1303" i="6"/>
  <c r="I1289" i="6"/>
  <c r="I1319" i="6"/>
  <c r="I1323" i="6"/>
  <c r="I1314" i="6"/>
  <c r="I1293" i="6"/>
  <c r="I1297" i="6"/>
  <c r="I1301" i="6"/>
  <c r="I1312" i="6"/>
  <c r="I1327" i="6"/>
  <c r="I1320" i="6"/>
  <c r="Q1214" i="6"/>
  <c r="I1274" i="6"/>
  <c r="I1305" i="6"/>
  <c r="I1335" i="6"/>
  <c r="I1357" i="6"/>
  <c r="I1360" i="6"/>
  <c r="I1367" i="6"/>
  <c r="I1352" i="6"/>
  <c r="I1353" i="6"/>
  <c r="H1338" i="6"/>
  <c r="I1346" i="6"/>
  <c r="I1375" i="6"/>
  <c r="I1368" i="6"/>
  <c r="I1370" i="6"/>
  <c r="I1351" i="6"/>
  <c r="I1356" i="6"/>
  <c r="O1354" i="6"/>
  <c r="I1358" i="6"/>
  <c r="Q1338" i="6"/>
  <c r="I1381" i="6"/>
  <c r="I1378" i="6"/>
  <c r="I1386" i="6"/>
  <c r="I1390" i="6"/>
  <c r="I1380" i="6"/>
  <c r="I1383" i="6"/>
  <c r="I1387" i="6"/>
  <c r="F1398" i="6"/>
  <c r="I1398" i="6" s="1"/>
  <c r="H1397" i="6"/>
  <c r="H1467" i="6"/>
  <c r="I1475" i="6"/>
  <c r="F1467" i="6"/>
  <c r="I1494" i="6"/>
  <c r="H1545" i="6"/>
  <c r="I1516" i="6"/>
  <c r="H1582" i="6"/>
  <c r="I1595" i="6"/>
  <c r="I1520" i="6"/>
  <c r="I1558" i="6"/>
  <c r="I1524" i="6"/>
  <c r="I1517" i="6"/>
  <c r="H1481" i="6"/>
  <c r="I1484" i="6"/>
  <c r="I1492" i="6"/>
  <c r="I1488" i="6"/>
  <c r="I1548" i="6"/>
  <c r="I1552" i="6"/>
  <c r="I1639" i="6"/>
  <c r="I1635" i="6"/>
  <c r="I1637" i="6"/>
  <c r="I1643" i="6"/>
  <c r="I1642" i="6"/>
  <c r="A1544" i="6"/>
  <c r="A1543" i="6"/>
  <c r="A1594" i="6"/>
  <c r="A1595" i="6"/>
  <c r="A1597" i="6" s="1"/>
  <c r="A1598" i="6" s="1"/>
  <c r="A1599" i="6" s="1"/>
  <c r="A1600" i="6" s="1"/>
  <c r="A1601" i="6" s="1"/>
  <c r="A1602" i="6" s="1"/>
  <c r="A1603" i="6" s="1"/>
  <c r="A1604" i="6" s="1"/>
  <c r="A1605" i="6" s="1"/>
  <c r="A1606" i="6" s="1"/>
  <c r="A1607" i="6" s="1"/>
  <c r="A1608" i="6" s="1"/>
  <c r="A1609" i="6" s="1"/>
  <c r="A1610" i="6" s="1"/>
  <c r="A1611" i="6" s="1"/>
  <c r="A1612" i="6" s="1"/>
  <c r="A1613" i="6" s="1"/>
  <c r="A1614" i="6" s="1"/>
  <c r="H4" i="6"/>
  <c r="Q1087" i="6"/>
  <c r="Q179" i="6"/>
  <c r="I576" i="6"/>
  <c r="I620" i="6"/>
  <c r="I701" i="6"/>
  <c r="F1114" i="6"/>
  <c r="I1126" i="6"/>
  <c r="I1249" i="6"/>
  <c r="I1363" i="6"/>
  <c r="I1443" i="6"/>
  <c r="I1473" i="6"/>
  <c r="F1624" i="6"/>
  <c r="F180" i="6"/>
  <c r="I223" i="6"/>
  <c r="I221" i="6" s="1"/>
  <c r="I395" i="6"/>
  <c r="I398" i="6"/>
  <c r="I413" i="6"/>
  <c r="I431" i="6"/>
  <c r="I694" i="6"/>
  <c r="I749" i="6"/>
  <c r="F1106" i="6"/>
  <c r="H1114" i="6"/>
  <c r="I1242" i="6"/>
  <c r="I1325" i="6"/>
  <c r="I1625" i="6"/>
  <c r="I600" i="6"/>
  <c r="I1201" i="6"/>
  <c r="I552" i="6"/>
  <c r="I611" i="6"/>
  <c r="I977" i="6"/>
  <c r="H976" i="6"/>
  <c r="F1063" i="6"/>
  <c r="I1156" i="6"/>
  <c r="I1155" i="6" s="1"/>
  <c r="Q1178" i="6"/>
  <c r="I1287" i="6"/>
  <c r="I345" i="6"/>
  <c r="F344" i="6"/>
  <c r="I456" i="6"/>
  <c r="I604" i="6"/>
  <c r="I711" i="6"/>
  <c r="Q867" i="6"/>
  <c r="I938" i="6"/>
  <c r="I1064" i="6"/>
  <c r="I1063" i="6" s="1"/>
  <c r="H1088" i="6"/>
  <c r="I1089" i="6"/>
  <c r="I1088" i="6" s="1"/>
  <c r="I1108" i="6"/>
  <c r="I1106" i="6" s="1"/>
  <c r="O1159" i="6"/>
  <c r="I1265" i="6"/>
  <c r="I1334" i="6"/>
  <c r="I1345" i="6"/>
  <c r="I1395" i="6"/>
  <c r="I1585" i="6"/>
  <c r="Q1396" i="6"/>
  <c r="H396" i="6"/>
  <c r="Q4" i="6"/>
  <c r="F225" i="6"/>
  <c r="I872" i="6"/>
  <c r="F867" i="6"/>
  <c r="Q942" i="6"/>
  <c r="H1103" i="6"/>
  <c r="I1104" i="6"/>
  <c r="I1103" i="6" s="1"/>
  <c r="I566" i="6"/>
  <c r="Q702" i="6"/>
  <c r="Q1161" i="6"/>
  <c r="H225" i="6"/>
  <c r="I601" i="6"/>
  <c r="I637" i="6"/>
  <c r="I648" i="6"/>
  <c r="I928" i="6"/>
  <c r="H1091" i="6"/>
  <c r="L1104" i="6"/>
  <c r="K1118" i="6"/>
  <c r="L1118" i="6" s="1"/>
  <c r="I1137" i="6"/>
  <c r="I1342" i="6"/>
  <c r="I1369" i="6"/>
  <c r="I1239" i="6"/>
  <c r="H943" i="6"/>
  <c r="H942" i="6" s="1"/>
  <c r="I1116" i="6"/>
  <c r="I1114" i="6" s="1"/>
  <c r="I190" i="6"/>
  <c r="I453" i="6"/>
  <c r="I496" i="6"/>
  <c r="I1093" i="6"/>
  <c r="I1262" i="6"/>
  <c r="F1338" i="6"/>
  <c r="H1377" i="6"/>
  <c r="I668" i="6"/>
  <c r="I966" i="6"/>
  <c r="H1214" i="6"/>
  <c r="I1341" i="6"/>
  <c r="I426" i="6"/>
  <c r="I528" i="6"/>
  <c r="I575" i="6"/>
  <c r="I652" i="6"/>
  <c r="H1122" i="6"/>
  <c r="I1153" i="6"/>
  <c r="I1152" i="6" s="1"/>
  <c r="I1209" i="6"/>
  <c r="I1362" i="6"/>
  <c r="I1385" i="6"/>
  <c r="F1582" i="6"/>
  <c r="I1086" i="6"/>
  <c r="I520" i="6"/>
  <c r="I559" i="6"/>
  <c r="F187" i="6"/>
  <c r="H1178" i="6"/>
  <c r="F1377" i="6"/>
  <c r="H1624" i="6"/>
  <c r="I181" i="6"/>
  <c r="I180" i="6" s="1"/>
  <c r="I410" i="6"/>
  <c r="F1214" i="6"/>
  <c r="Q1467" i="6"/>
  <c r="I470" i="6"/>
  <c r="H714" i="6"/>
  <c r="H702" i="6" s="1"/>
  <c r="I227" i="6"/>
  <c r="Q396" i="6"/>
  <c r="I479" i="6"/>
  <c r="I504" i="6"/>
  <c r="I511" i="6"/>
  <c r="I518" i="6"/>
  <c r="I649" i="6"/>
  <c r="I858" i="6"/>
  <c r="I903" i="6"/>
  <c r="I1366" i="6"/>
  <c r="I445" i="6"/>
  <c r="I544" i="6"/>
  <c r="I596" i="6"/>
  <c r="I738" i="6"/>
  <c r="Q926" i="6"/>
  <c r="I934" i="6"/>
  <c r="I1099" i="6"/>
  <c r="H1161" i="6"/>
  <c r="I1162" i="6"/>
  <c r="I1227" i="6"/>
  <c r="I1286" i="6"/>
  <c r="I1310" i="6"/>
  <c r="Q1443" i="6"/>
  <c r="I1523" i="6"/>
  <c r="I1640" i="6"/>
  <c r="I580" i="6"/>
  <c r="I669" i="6"/>
  <c r="I677" i="6"/>
  <c r="I1067" i="6"/>
  <c r="I1170" i="6"/>
  <c r="I1270" i="6"/>
  <c r="I1294" i="6"/>
  <c r="I1374" i="6"/>
  <c r="I1318" i="6"/>
  <c r="I1339" i="6"/>
  <c r="I1392" i="6"/>
  <c r="I1471" i="6"/>
  <c r="F27" i="6"/>
  <c r="I27" i="6" s="1"/>
  <c r="I632" i="6"/>
  <c r="I753" i="6"/>
  <c r="I794" i="6"/>
  <c r="I818" i="6"/>
  <c r="I885" i="6"/>
  <c r="F944" i="6"/>
  <c r="I944" i="6" s="1"/>
  <c r="F963" i="6"/>
  <c r="F1042" i="6"/>
  <c r="I1042" i="6" s="1"/>
  <c r="H1097" i="6"/>
  <c r="I1120" i="6"/>
  <c r="I1146" i="6"/>
  <c r="I1206" i="6"/>
  <c r="I1468" i="6"/>
  <c r="I1587" i="6"/>
  <c r="I801" i="6"/>
  <c r="I842" i="6"/>
  <c r="I895" i="6"/>
  <c r="I919" i="6"/>
  <c r="O1069" i="6"/>
  <c r="H1129" i="6"/>
  <c r="Q1377" i="6"/>
  <c r="H1396" i="6"/>
  <c r="F926" i="6"/>
  <c r="I963" i="6"/>
  <c r="F1091" i="6"/>
  <c r="F1178" i="6"/>
  <c r="I1397" i="6"/>
  <c r="F1513" i="6"/>
  <c r="I512" i="6"/>
  <c r="I536" i="6"/>
  <c r="I560" i="6"/>
  <c r="I605" i="6"/>
  <c r="I653" i="6"/>
  <c r="I660" i="6"/>
  <c r="F702" i="6"/>
  <c r="I1094" i="6"/>
  <c r="I1091" i="6" s="1"/>
  <c r="F1097" i="6"/>
  <c r="I1243" i="6"/>
  <c r="I1302" i="6"/>
  <c r="I1326" i="6"/>
  <c r="I1379" i="6"/>
  <c r="H1515" i="6"/>
  <c r="H1513" i="6" s="1"/>
  <c r="H1622" i="6" s="1"/>
  <c r="H1480" i="6" s="1"/>
  <c r="Q963" i="6"/>
  <c r="I468" i="6"/>
  <c r="I509" i="6"/>
  <c r="I664" i="6"/>
  <c r="I685" i="6"/>
  <c r="I737" i="6"/>
  <c r="I802" i="6"/>
  <c r="I1074" i="6"/>
  <c r="F1443" i="6"/>
  <c r="F1549" i="6"/>
  <c r="I1549" i="6" s="1"/>
  <c r="I640" i="6"/>
  <c r="I826" i="6"/>
  <c r="I941" i="6"/>
  <c r="I1133" i="6"/>
  <c r="I1186" i="6"/>
  <c r="I1197" i="6"/>
  <c r="H1443" i="6"/>
  <c r="I1525" i="6"/>
  <c r="F1483" i="6"/>
  <c r="F1586" i="6"/>
  <c r="I1586" i="6" s="1"/>
  <c r="F1399" i="6"/>
  <c r="I1399" i="6" s="1"/>
  <c r="L1555" i="6"/>
  <c r="Q179" i="5"/>
  <c r="Q976" i="5"/>
  <c r="Q1624" i="5"/>
  <c r="Q1443" i="5"/>
  <c r="Q1377" i="5"/>
  <c r="Q1214" i="5"/>
  <c r="Q926" i="5"/>
  <c r="Q225" i="5"/>
  <c r="Q942" i="5"/>
  <c r="Q1161" i="5"/>
  <c r="Q1063" i="5"/>
  <c r="Q702" i="5"/>
  <c r="Q1178" i="5"/>
  <c r="Q867" i="5"/>
  <c r="Q1338" i="5"/>
  <c r="Q4" i="5"/>
  <c r="Q1467" i="5"/>
  <c r="Q1396" i="5"/>
  <c r="Q963" i="5"/>
  <c r="Q1087" i="5"/>
  <c r="Q344" i="5"/>
  <c r="Q396" i="5"/>
  <c r="I1337" i="5"/>
  <c r="F1627" i="5"/>
  <c r="I714" i="6" l="1"/>
  <c r="I702" i="6" s="1"/>
  <c r="I4" i="6"/>
  <c r="F4" i="6"/>
  <c r="I189" i="6"/>
  <c r="I225" i="6"/>
  <c r="I867" i="6"/>
  <c r="I926" i="6"/>
  <c r="F942" i="6"/>
  <c r="I1011" i="6"/>
  <c r="I976" i="6" s="1"/>
  <c r="I1129" i="6"/>
  <c r="F1087" i="6"/>
  <c r="I1122" i="6"/>
  <c r="I1087" i="6" s="1"/>
  <c r="I1141" i="6"/>
  <c r="I1097" i="6"/>
  <c r="I1161" i="6"/>
  <c r="I1178" i="6"/>
  <c r="I1214" i="6"/>
  <c r="I1377" i="6"/>
  <c r="F1396" i="6"/>
  <c r="F1545" i="6"/>
  <c r="I1545" i="6"/>
  <c r="I1624" i="6"/>
  <c r="I1515" i="6"/>
  <c r="I1513" i="6" s="1"/>
  <c r="I1467" i="6"/>
  <c r="I1396" i="6"/>
  <c r="I1338" i="6"/>
  <c r="I943" i="6"/>
  <c r="I942" i="6" s="1"/>
  <c r="F1622" i="6"/>
  <c r="F1480" i="6" s="1"/>
  <c r="F179" i="6"/>
  <c r="A1615" i="6"/>
  <c r="A1616" i="6"/>
  <c r="A1618" i="6" s="1"/>
  <c r="A1619" i="6" s="1"/>
  <c r="A1620" i="6" s="1"/>
  <c r="A1621" i="6" s="1"/>
  <c r="I1582" i="6"/>
  <c r="H1087" i="6"/>
  <c r="H1646" i="6" s="1"/>
  <c r="I1483" i="6"/>
  <c r="I1481" i="6" s="1"/>
  <c r="F1481" i="6"/>
  <c r="Q1646" i="6"/>
  <c r="I179" i="6"/>
  <c r="I344" i="6"/>
  <c r="I396" i="6"/>
  <c r="Q1646" i="5"/>
  <c r="M1627" i="5"/>
  <c r="G4459" i="1"/>
  <c r="G4451" i="1"/>
  <c r="H4460" i="1"/>
  <c r="N1187" i="5"/>
  <c r="K1071" i="5"/>
  <c r="G7265" i="1"/>
  <c r="G5271" i="1"/>
  <c r="G5262" i="1"/>
  <c r="K441" i="5" s="1"/>
  <c r="O1350" i="5"/>
  <c r="G7036" i="1"/>
  <c r="N1349" i="5" s="1"/>
  <c r="G7019" i="1"/>
  <c r="N1354" i="5" s="1"/>
  <c r="G7007" i="1"/>
  <c r="N1353" i="5" s="1"/>
  <c r="G7002" i="1"/>
  <c r="N1355" i="5" s="1"/>
  <c r="K1348" i="5"/>
  <c r="G6982" i="1"/>
  <c r="G6984" i="1"/>
  <c r="N1348" i="5" s="1"/>
  <c r="K1355" i="5"/>
  <c r="G6977" i="1"/>
  <c r="G6972" i="1"/>
  <c r="K1349" i="5" s="1"/>
  <c r="L1349" i="5" s="1"/>
  <c r="G6973" i="1"/>
  <c r="N1351" i="5" s="1"/>
  <c r="O1351" i="5" s="1"/>
  <c r="G7035" i="1"/>
  <c r="G7219" i="1"/>
  <c r="G7225" i="1"/>
  <c r="G7223" i="1"/>
  <c r="G7224" i="1"/>
  <c r="G7229" i="1"/>
  <c r="G7096" i="1"/>
  <c r="G7097" i="1"/>
  <c r="G7545" i="1"/>
  <c r="G7544" i="1"/>
  <c r="G7090" i="1"/>
  <c r="G6943" i="1"/>
  <c r="G7204" i="1"/>
  <c r="G7203" i="1"/>
  <c r="N1361" i="5" s="1"/>
  <c r="O1361" i="5" s="1"/>
  <c r="G7201" i="1"/>
  <c r="G7200" i="1"/>
  <c r="K1361" i="5" s="1"/>
  <c r="L1361" i="5" s="1"/>
  <c r="G7195" i="1"/>
  <c r="N1347" i="5" s="1"/>
  <c r="G7194" i="1"/>
  <c r="K1347" i="5" s="1"/>
  <c r="G7170" i="1"/>
  <c r="G7172" i="1"/>
  <c r="G7171" i="1"/>
  <c r="G7164" i="1"/>
  <c r="K1339" i="5" s="1"/>
  <c r="G7259" i="1"/>
  <c r="G7250" i="1"/>
  <c r="M1074" i="5"/>
  <c r="F1073" i="5"/>
  <c r="K1073" i="5"/>
  <c r="G7303" i="1"/>
  <c r="G7302" i="1"/>
  <c r="N1073" i="5" s="1"/>
  <c r="G7298" i="1"/>
  <c r="K1359" i="5" s="1"/>
  <c r="G7266" i="1"/>
  <c r="N1071" i="5"/>
  <c r="N1069" i="5"/>
  <c r="N1070" i="5"/>
  <c r="G7271" i="1"/>
  <c r="G7285" i="1"/>
  <c r="K1072" i="5" s="1"/>
  <c r="G7280" i="1"/>
  <c r="G7270" i="1"/>
  <c r="N1072" i="5"/>
  <c r="G7275" i="1"/>
  <c r="K1070" i="5"/>
  <c r="K1069" i="5"/>
  <c r="G8341" i="1"/>
  <c r="K928" i="5" s="1"/>
  <c r="L928" i="5" s="1"/>
  <c r="N928" i="5"/>
  <c r="O928" i="5" s="1"/>
  <c r="G8342" i="1"/>
  <c r="G8347" i="1"/>
  <c r="N927" i="5" s="1"/>
  <c r="O927" i="5" s="1"/>
  <c r="K927" i="5"/>
  <c r="L927" i="5" s="1"/>
  <c r="G8346" i="1"/>
  <c r="G8432" i="1"/>
  <c r="G7272" i="1"/>
  <c r="G7281" i="1"/>
  <c r="G7276" i="1"/>
  <c r="G7261" i="1"/>
  <c r="G7260" i="1"/>
  <c r="G8431" i="1"/>
  <c r="N889" i="5" s="1"/>
  <c r="G8430" i="1"/>
  <c r="K889" i="5" s="1"/>
  <c r="G8409" i="1"/>
  <c r="N881" i="5" s="1"/>
  <c r="G8408" i="1"/>
  <c r="G8369" i="1"/>
  <c r="G8368" i="1"/>
  <c r="G8367" i="1"/>
  <c r="K877" i="5" s="1"/>
  <c r="G8363" i="1"/>
  <c r="N868" i="5" s="1"/>
  <c r="G8362" i="1"/>
  <c r="G9108" i="1"/>
  <c r="G9107" i="1"/>
  <c r="G9106" i="1"/>
  <c r="N1627" i="5" s="1"/>
  <c r="G9105" i="1"/>
  <c r="G9104" i="1"/>
  <c r="G9103" i="1"/>
  <c r="G9102" i="1"/>
  <c r="G9097" i="1"/>
  <c r="G9093" i="1"/>
  <c r="G9089" i="1"/>
  <c r="G9088" i="1"/>
  <c r="G9084" i="1"/>
  <c r="G9083" i="1"/>
  <c r="G9079" i="1"/>
  <c r="G9075" i="1"/>
  <c r="N1626" i="5" s="1"/>
  <c r="G9074" i="1"/>
  <c r="K1626" i="5" s="1"/>
  <c r="G9070" i="1"/>
  <c r="G9069" i="1"/>
  <c r="G9064" i="1"/>
  <c r="K1625" i="5" s="1"/>
  <c r="G9061" i="1"/>
  <c r="G9060" i="1"/>
  <c r="G9059" i="1"/>
  <c r="G9055" i="1"/>
  <c r="G9054" i="1"/>
  <c r="G7255" i="1"/>
  <c r="G6968" i="1"/>
  <c r="N1066" i="5" s="1"/>
  <c r="G6959" i="1"/>
  <c r="G6307" i="1"/>
  <c r="G6303" i="1"/>
  <c r="G6298" i="1"/>
  <c r="G6297" i="1"/>
  <c r="G6279" i="1"/>
  <c r="G6278" i="1"/>
  <c r="G6277" i="1"/>
  <c r="G6276" i="1"/>
  <c r="G6275" i="1"/>
  <c r="G6274" i="1"/>
  <c r="G6273" i="1"/>
  <c r="G6272" i="1"/>
  <c r="G6257" i="1"/>
  <c r="G6256" i="1"/>
  <c r="G6250" i="1"/>
  <c r="G6249" i="1"/>
  <c r="G6237" i="1"/>
  <c r="G6236" i="1"/>
  <c r="G6226" i="1"/>
  <c r="G6221" i="1"/>
  <c r="G6216" i="1"/>
  <c r="G6215" i="1"/>
  <c r="G6191" i="1"/>
  <c r="G6190" i="1"/>
  <c r="G6185" i="1"/>
  <c r="G6179" i="1"/>
  <c r="G6175" i="1"/>
  <c r="G6174" i="1"/>
  <c r="G6170" i="1"/>
  <c r="G6169" i="1"/>
  <c r="G6165" i="1"/>
  <c r="G6164" i="1"/>
  <c r="G5266" i="1"/>
  <c r="G5265" i="1"/>
  <c r="G5264" i="1"/>
  <c r="G5263" i="1"/>
  <c r="G5258" i="1"/>
  <c r="G5257" i="1"/>
  <c r="G5256" i="1"/>
  <c r="G5255" i="1"/>
  <c r="H5256" i="1" s="1"/>
  <c r="N441" i="5" s="1"/>
  <c r="G5254" i="1"/>
  <c r="G5253" i="1"/>
  <c r="G5209" i="1"/>
  <c r="G5197" i="1"/>
  <c r="G5184" i="1"/>
  <c r="G5181" i="1"/>
  <c r="G5180" i="1"/>
  <c r="G5179" i="1"/>
  <c r="G5178" i="1"/>
  <c r="G5177" i="1"/>
  <c r="G5171" i="1"/>
  <c r="G5170" i="1"/>
  <c r="G5165" i="1"/>
  <c r="G5164" i="1"/>
  <c r="G5156" i="1"/>
  <c r="G5155" i="1"/>
  <c r="G5150" i="1"/>
  <c r="G5149" i="1"/>
  <c r="G5144" i="1"/>
  <c r="G5143" i="1"/>
  <c r="G5142" i="1"/>
  <c r="G5141" i="1"/>
  <c r="G5140" i="1"/>
  <c r="G5131" i="1"/>
  <c r="G5125" i="1"/>
  <c r="G5124" i="1"/>
  <c r="G5118" i="1"/>
  <c r="G5109" i="1"/>
  <c r="G5108" i="1"/>
  <c r="G5107" i="1"/>
  <c r="G5106" i="1"/>
  <c r="G5096" i="1"/>
  <c r="H5106" i="1" s="1"/>
  <c r="N443" i="5" s="1"/>
  <c r="G5095" i="1"/>
  <c r="G5043" i="1"/>
  <c r="G5042" i="1"/>
  <c r="G5041" i="1"/>
  <c r="M969" i="5"/>
  <c r="H969" i="5"/>
  <c r="G4793" i="1"/>
  <c r="G4783" i="1"/>
  <c r="G4769" i="1"/>
  <c r="G4768" i="1"/>
  <c r="G4764" i="1"/>
  <c r="G4760" i="1"/>
  <c r="H4764" i="1" s="1"/>
  <c r="K398" i="5" s="1"/>
  <c r="G4733" i="1"/>
  <c r="G4732" i="1"/>
  <c r="G4728" i="1"/>
  <c r="G4724" i="1"/>
  <c r="G4720" i="1"/>
  <c r="G4697" i="1"/>
  <c r="G4696" i="1"/>
  <c r="G4692" i="1"/>
  <c r="G4688" i="1"/>
  <c r="G4684" i="1"/>
  <c r="G4680" i="1"/>
  <c r="G4509" i="1"/>
  <c r="G4505" i="1"/>
  <c r="G4504" i="1"/>
  <c r="G4503" i="1"/>
  <c r="G4499" i="1"/>
  <c r="G4494" i="1"/>
  <c r="G4490" i="1"/>
  <c r="G4491" i="1"/>
  <c r="G4492" i="1"/>
  <c r="G4493" i="1"/>
  <c r="G4483" i="1"/>
  <c r="G4484" i="1"/>
  <c r="G4485" i="1"/>
  <c r="G4486" i="1"/>
  <c r="G4487" i="1"/>
  <c r="G4488" i="1"/>
  <c r="G4489" i="1"/>
  <c r="G4482" i="1"/>
  <c r="N967" i="5"/>
  <c r="G4481" i="1"/>
  <c r="G4476" i="1"/>
  <c r="G4475" i="1"/>
  <c r="G4470" i="1"/>
  <c r="G4469" i="1"/>
  <c r="G4464" i="1"/>
  <c r="G4463" i="1"/>
  <c r="G4462" i="1"/>
  <c r="G4461" i="1"/>
  <c r="G4460" i="1"/>
  <c r="G4454" i="1"/>
  <c r="K1555" i="5" s="1"/>
  <c r="G4382" i="1"/>
  <c r="G3198" i="1"/>
  <c r="G3197" i="1"/>
  <c r="G3196" i="1"/>
  <c r="G3195" i="1"/>
  <c r="G3194" i="1"/>
  <c r="G3189" i="1"/>
  <c r="G3104" i="1"/>
  <c r="G2937" i="1"/>
  <c r="G2933" i="1"/>
  <c r="K22" i="5" s="1"/>
  <c r="L22" i="5" s="1"/>
  <c r="G2661" i="1"/>
  <c r="G2656" i="1"/>
  <c r="G2633" i="1"/>
  <c r="G2632" i="1"/>
  <c r="I2552" i="1"/>
  <c r="H2552" i="1"/>
  <c r="I2551" i="1"/>
  <c r="H2551" i="1"/>
  <c r="G2484" i="1"/>
  <c r="G2483" i="1"/>
  <c r="G2482" i="1"/>
  <c r="G2478" i="1"/>
  <c r="G2477" i="1"/>
  <c r="G2473" i="1"/>
  <c r="G2449" i="1"/>
  <c r="G2448" i="1"/>
  <c r="K967" i="5"/>
  <c r="G2447" i="1"/>
  <c r="G2423" i="1"/>
  <c r="G2422" i="1"/>
  <c r="G2421" i="1"/>
  <c r="G2362" i="1"/>
  <c r="G2361" i="1"/>
  <c r="G2360" i="1"/>
  <c r="G2359" i="1"/>
  <c r="G1955" i="1"/>
  <c r="G1954" i="1"/>
  <c r="G1950" i="1"/>
  <c r="G1949" i="1"/>
  <c r="G1945" i="1"/>
  <c r="G1944" i="1"/>
  <c r="G1927" i="1"/>
  <c r="G1926" i="1"/>
  <c r="N966" i="5"/>
  <c r="G1925" i="1"/>
  <c r="G1822" i="1"/>
  <c r="G1821" i="1"/>
  <c r="G1820" i="1"/>
  <c r="G1819" i="1"/>
  <c r="G6963" i="1"/>
  <c r="K1353" i="5" s="1"/>
  <c r="G1263" i="1"/>
  <c r="G1262" i="1"/>
  <c r="G1261" i="1"/>
  <c r="G1257" i="1"/>
  <c r="G1256" i="1"/>
  <c r="G1252" i="1"/>
  <c r="G1248" i="1"/>
  <c r="G1247" i="1"/>
  <c r="G723" i="1"/>
  <c r="K6" i="5" s="1"/>
  <c r="L6" i="5" s="1"/>
  <c r="G469" i="1"/>
  <c r="G468" i="1"/>
  <c r="G467" i="1"/>
  <c r="G466" i="1"/>
  <c r="G465" i="1"/>
  <c r="G398" i="1"/>
  <c r="G397" i="1"/>
  <c r="G393" i="1"/>
  <c r="G388" i="1"/>
  <c r="G387" i="1"/>
  <c r="G383" i="1"/>
  <c r="G382" i="1"/>
  <c r="G381" i="1"/>
  <c r="G73" i="1"/>
  <c r="G72" i="1"/>
  <c r="G68" i="1"/>
  <c r="G67" i="1"/>
  <c r="G66" i="1"/>
  <c r="G65" i="1"/>
  <c r="G64" i="1"/>
  <c r="G63" i="1"/>
  <c r="G62" i="1"/>
  <c r="G61" i="1"/>
  <c r="G60" i="1"/>
  <c r="G56" i="1"/>
  <c r="G55" i="1"/>
  <c r="F103" i="5"/>
  <c r="H103" i="5"/>
  <c r="N965" i="5"/>
  <c r="K1185" i="5"/>
  <c r="K1187" i="5"/>
  <c r="N1188" i="5"/>
  <c r="O1188" i="5" s="1"/>
  <c r="K1188" i="5"/>
  <c r="L1188" i="5" s="1"/>
  <c r="K1190" i="5"/>
  <c r="L1190" i="5" s="1"/>
  <c r="N1192" i="5"/>
  <c r="O1192" i="5" s="1"/>
  <c r="K1192" i="5"/>
  <c r="L1192" i="5" s="1"/>
  <c r="N1190" i="5"/>
  <c r="O1190" i="5" s="1"/>
  <c r="N1189" i="5"/>
  <c r="K1189" i="5"/>
  <c r="N1183" i="5"/>
  <c r="N1184" i="5"/>
  <c r="K1184" i="5"/>
  <c r="N1179" i="5"/>
  <c r="O1179" i="5"/>
  <c r="K1179" i="5"/>
  <c r="L1179" i="5" s="1"/>
  <c r="M1185" i="5"/>
  <c r="H1186" i="5"/>
  <c r="I1627" i="5"/>
  <c r="K1627" i="5"/>
  <c r="M1583" i="5"/>
  <c r="M1582" i="5"/>
  <c r="M1581" i="5"/>
  <c r="M1580" i="5"/>
  <c r="M1579" i="5"/>
  <c r="M1578" i="5"/>
  <c r="M1577" i="5"/>
  <c r="M1576" i="5"/>
  <c r="M1575" i="5"/>
  <c r="M1574" i="5"/>
  <c r="M1573" i="5"/>
  <c r="M1572" i="5"/>
  <c r="M1571" i="5"/>
  <c r="M1570" i="5"/>
  <c r="M1569" i="5"/>
  <c r="M1568" i="5"/>
  <c r="M1567" i="5"/>
  <c r="M1566" i="5"/>
  <c r="M1565" i="5"/>
  <c r="M1564" i="5"/>
  <c r="M1563" i="5"/>
  <c r="M1562" i="5"/>
  <c r="M1561" i="5"/>
  <c r="M1560" i="5"/>
  <c r="M1559" i="5"/>
  <c r="M1545" i="5"/>
  <c r="M1544" i="5"/>
  <c r="M1543" i="5"/>
  <c r="M1542" i="5"/>
  <c r="M1541" i="5"/>
  <c r="M1540" i="5"/>
  <c r="M1539" i="5"/>
  <c r="M1538" i="5"/>
  <c r="M1537" i="5"/>
  <c r="M1536" i="5"/>
  <c r="M1535" i="5"/>
  <c r="M1534" i="5"/>
  <c r="M1533" i="5"/>
  <c r="M1532" i="5"/>
  <c r="M1531" i="5"/>
  <c r="M1530" i="5"/>
  <c r="M1529" i="5"/>
  <c r="M1528" i="5"/>
  <c r="M1527" i="5"/>
  <c r="M1514" i="5"/>
  <c r="M1513" i="5"/>
  <c r="M1512" i="5"/>
  <c r="M1511" i="5"/>
  <c r="M1510" i="5"/>
  <c r="M1509" i="5"/>
  <c r="M1508" i="5"/>
  <c r="M1507" i="5"/>
  <c r="M1506" i="5"/>
  <c r="M1505" i="5"/>
  <c r="M1504" i="5"/>
  <c r="M1503" i="5"/>
  <c r="M1502" i="5"/>
  <c r="M1501" i="5"/>
  <c r="M1500" i="5"/>
  <c r="M1499" i="5"/>
  <c r="M1498" i="5"/>
  <c r="M1497" i="5"/>
  <c r="M1496" i="5"/>
  <c r="M1495" i="5"/>
  <c r="M1461" i="5"/>
  <c r="M1460" i="5"/>
  <c r="M1459" i="5"/>
  <c r="M1458" i="5"/>
  <c r="M1457" i="5"/>
  <c r="M1456" i="5"/>
  <c r="M1193" i="5"/>
  <c r="M1182" i="5"/>
  <c r="M1181" i="5"/>
  <c r="M1180" i="5"/>
  <c r="K1158" i="5"/>
  <c r="G1234" i="1"/>
  <c r="M1053" i="5"/>
  <c r="M1052" i="5"/>
  <c r="M1051" i="5"/>
  <c r="M1050" i="5"/>
  <c r="M1048" i="5"/>
  <c r="M1047" i="5"/>
  <c r="M1046" i="5"/>
  <c r="M1045" i="5"/>
  <c r="M1044" i="5"/>
  <c r="M1043" i="5"/>
  <c r="M1040" i="5"/>
  <c r="M1039" i="5"/>
  <c r="M1038" i="5"/>
  <c r="M1037" i="5"/>
  <c r="M1036" i="5"/>
  <c r="M1035" i="5"/>
  <c r="M1034" i="5"/>
  <c r="M1033" i="5"/>
  <c r="M1032" i="5"/>
  <c r="M1031" i="5"/>
  <c r="M1030" i="5"/>
  <c r="M1029" i="5"/>
  <c r="M1028" i="5"/>
  <c r="M1027" i="5"/>
  <c r="M1026" i="5"/>
  <c r="M1025" i="5"/>
  <c r="M1024" i="5"/>
  <c r="M997" i="5"/>
  <c r="M956" i="5"/>
  <c r="M955" i="5"/>
  <c r="M954" i="5"/>
  <c r="M953" i="5"/>
  <c r="M952" i="5"/>
  <c r="M951" i="5"/>
  <c r="M950" i="5"/>
  <c r="M949" i="5"/>
  <c r="M940" i="5"/>
  <c r="M866" i="5"/>
  <c r="M343" i="5"/>
  <c r="M342" i="5"/>
  <c r="M341" i="5"/>
  <c r="M340" i="5"/>
  <c r="M339" i="5"/>
  <c r="M338" i="5"/>
  <c r="M337" i="5"/>
  <c r="M336" i="5"/>
  <c r="M335" i="5"/>
  <c r="M334" i="5"/>
  <c r="M333" i="5"/>
  <c r="M332" i="5"/>
  <c r="M331" i="5"/>
  <c r="M330" i="5"/>
  <c r="M329" i="5"/>
  <c r="M328" i="5"/>
  <c r="M327" i="5"/>
  <c r="M326" i="5"/>
  <c r="M325" i="5"/>
  <c r="M324" i="5"/>
  <c r="M323" i="5"/>
  <c r="M322" i="5"/>
  <c r="M321" i="5"/>
  <c r="M320" i="5"/>
  <c r="M319" i="5"/>
  <c r="M318" i="5"/>
  <c r="M264" i="5"/>
  <c r="M263" i="5"/>
  <c r="M262" i="5"/>
  <c r="M261" i="5"/>
  <c r="M260" i="5"/>
  <c r="M259" i="5"/>
  <c r="M258" i="5"/>
  <c r="M257" i="5"/>
  <c r="M256" i="5"/>
  <c r="M255" i="5"/>
  <c r="M254" i="5"/>
  <c r="M253" i="5"/>
  <c r="M252" i="5"/>
  <c r="M251" i="5"/>
  <c r="M250" i="5"/>
  <c r="M249" i="5"/>
  <c r="M248" i="5"/>
  <c r="M247" i="5"/>
  <c r="M246" i="5"/>
  <c r="M245" i="5"/>
  <c r="M244" i="5"/>
  <c r="M243" i="5"/>
  <c r="M242" i="5"/>
  <c r="M241" i="5"/>
  <c r="M240" i="5"/>
  <c r="M239" i="5"/>
  <c r="M238" i="5"/>
  <c r="M237" i="5"/>
  <c r="M236" i="5"/>
  <c r="M235" i="5"/>
  <c r="M234" i="5"/>
  <c r="M233" i="5"/>
  <c r="M232" i="5"/>
  <c r="M231" i="5"/>
  <c r="M230" i="5"/>
  <c r="M229" i="5"/>
  <c r="M228" i="5"/>
  <c r="H2546" i="1"/>
  <c r="N668" i="5"/>
  <c r="O668" i="5" s="1"/>
  <c r="K668" i="5"/>
  <c r="N442" i="5"/>
  <c r="K442" i="5"/>
  <c r="L442" i="5" s="1"/>
  <c r="G50" i="1"/>
  <c r="H5264" i="1"/>
  <c r="K188" i="5"/>
  <c r="K443" i="5"/>
  <c r="L443" i="5" s="1"/>
  <c r="N398" i="5"/>
  <c r="N397" i="5"/>
  <c r="H4689" i="1"/>
  <c r="K397" i="5" s="1"/>
  <c r="N1126" i="5"/>
  <c r="K1126" i="5"/>
  <c r="L7208" i="1"/>
  <c r="L7212" i="1"/>
  <c r="D1106" i="5"/>
  <c r="H1950" i="1"/>
  <c r="H1945" i="1"/>
  <c r="H2548" i="1"/>
  <c r="I2548" i="1"/>
  <c r="I2547" i="1"/>
  <c r="I2546" i="1"/>
  <c r="H2630" i="1"/>
  <c r="N1093" i="5"/>
  <c r="N1092" i="5" s="1"/>
  <c r="K1093" i="5"/>
  <c r="K1092" i="5" s="1"/>
  <c r="K20" i="5"/>
  <c r="K33" i="5"/>
  <c r="L33" i="5" s="1"/>
  <c r="N33" i="5"/>
  <c r="G2631" i="1"/>
  <c r="G2630" i="1"/>
  <c r="H2547" i="1"/>
  <c r="D1633" i="5"/>
  <c r="A1626" i="5"/>
  <c r="A1627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D1619" i="5"/>
  <c r="D1618" i="5"/>
  <c r="D1614" i="5"/>
  <c r="D1613" i="5"/>
  <c r="H1591" i="5"/>
  <c r="F1591" i="5"/>
  <c r="M1586" i="5"/>
  <c r="D1586" i="5"/>
  <c r="D1579" i="5"/>
  <c r="D1578" i="5"/>
  <c r="D1574" i="5"/>
  <c r="D1573" i="5"/>
  <c r="H1554" i="5"/>
  <c r="F1554" i="5"/>
  <c r="M1549" i="5"/>
  <c r="D1549" i="5"/>
  <c r="A1548" i="5"/>
  <c r="A1549" i="5" s="1"/>
  <c r="A1551" i="5" s="1"/>
  <c r="A1552" i="5" s="1"/>
  <c r="A1553" i="5" s="1"/>
  <c r="A1555" i="5" s="1"/>
  <c r="A1556" i="5" s="1"/>
  <c r="A1557" i="5" s="1"/>
  <c r="A1558" i="5" s="1"/>
  <c r="A1584" i="5" s="1"/>
  <c r="A1585" i="5" s="1"/>
  <c r="A1586" i="5" s="1"/>
  <c r="A1588" i="5" s="1"/>
  <c r="A1589" i="5" s="1"/>
  <c r="A1590" i="5" s="1"/>
  <c r="A1592" i="5" s="1"/>
  <c r="A1593" i="5" s="1"/>
  <c r="D1542" i="5"/>
  <c r="D1541" i="5"/>
  <c r="A1529" i="5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H1522" i="5"/>
  <c r="F1522" i="5"/>
  <c r="M1517" i="5"/>
  <c r="D1517" i="5"/>
  <c r="A1516" i="5"/>
  <c r="A1517" i="5" s="1"/>
  <c r="A1519" i="5" s="1"/>
  <c r="A1520" i="5" s="1"/>
  <c r="A1521" i="5" s="1"/>
  <c r="A1523" i="5" s="1"/>
  <c r="A1524" i="5" s="1"/>
  <c r="A1525" i="5" s="1"/>
  <c r="A1526" i="5" s="1"/>
  <c r="M1515" i="5"/>
  <c r="D1515" i="5"/>
  <c r="D1510" i="5"/>
  <c r="D1509" i="5"/>
  <c r="H1490" i="5"/>
  <c r="F1490" i="5"/>
  <c r="M1485" i="5"/>
  <c r="D1485" i="5"/>
  <c r="A1484" i="5"/>
  <c r="A1485" i="5" s="1"/>
  <c r="A1487" i="5" s="1"/>
  <c r="A1488" i="5" s="1"/>
  <c r="A1489" i="5" s="1"/>
  <c r="A1491" i="5" s="1"/>
  <c r="A1492" i="5" s="1"/>
  <c r="A1493" i="5" s="1"/>
  <c r="A1494" i="5" s="1"/>
  <c r="M1483" i="5"/>
  <c r="D1483" i="5"/>
  <c r="M1399" i="5"/>
  <c r="D1399" i="5"/>
  <c r="D1398" i="5"/>
  <c r="M1397" i="5"/>
  <c r="D1397" i="5"/>
  <c r="M1378" i="5"/>
  <c r="M1360" i="5"/>
  <c r="M1213" i="5"/>
  <c r="M1212" i="5"/>
  <c r="M1211" i="5"/>
  <c r="M1210" i="5"/>
  <c r="M1209" i="5"/>
  <c r="M1208" i="5"/>
  <c r="M1207" i="5"/>
  <c r="M1206" i="5"/>
  <c r="M1205" i="5"/>
  <c r="M1204" i="5"/>
  <c r="M1203" i="5"/>
  <c r="M1202" i="5"/>
  <c r="M1201" i="5"/>
  <c r="M1200" i="5"/>
  <c r="M1198" i="5"/>
  <c r="M1197" i="5"/>
  <c r="M1196" i="5"/>
  <c r="M1195" i="5"/>
  <c r="M1194" i="5"/>
  <c r="M1191" i="5"/>
  <c r="M1189" i="5"/>
  <c r="O1187" i="5"/>
  <c r="M1186" i="5"/>
  <c r="H1184" i="5"/>
  <c r="H1160" i="5"/>
  <c r="H1159" i="5"/>
  <c r="H1156" i="5"/>
  <c r="F1156" i="5"/>
  <c r="H1127" i="5"/>
  <c r="F1127" i="5"/>
  <c r="H1126" i="5"/>
  <c r="H1125" i="5"/>
  <c r="F1125" i="5"/>
  <c r="F1092" i="5"/>
  <c r="D1042" i="5"/>
  <c r="D1011" i="5"/>
  <c r="M968" i="5"/>
  <c r="O968" i="5" s="1"/>
  <c r="M944" i="5"/>
  <c r="D944" i="5"/>
  <c r="M943" i="5"/>
  <c r="D943" i="5"/>
  <c r="M714" i="5"/>
  <c r="D714" i="5"/>
  <c r="M443" i="5"/>
  <c r="O442" i="5"/>
  <c r="M441" i="5"/>
  <c r="M402" i="5"/>
  <c r="H216" i="5"/>
  <c r="F216" i="5"/>
  <c r="H185" i="5"/>
  <c r="F185" i="5"/>
  <c r="H184" i="5"/>
  <c r="F184" i="5"/>
  <c r="H183" i="5"/>
  <c r="F183" i="5"/>
  <c r="M178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6" i="5"/>
  <c r="M155" i="5"/>
  <c r="M154" i="5"/>
  <c r="M153" i="5"/>
  <c r="M152" i="5"/>
  <c r="M151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4" i="5"/>
  <c r="F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4" i="5"/>
  <c r="M63" i="5"/>
  <c r="M62" i="5"/>
  <c r="M61" i="5"/>
  <c r="M60" i="5"/>
  <c r="M59" i="5"/>
  <c r="M58" i="5"/>
  <c r="M57" i="5"/>
  <c r="M56" i="5"/>
  <c r="F55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5" i="5"/>
  <c r="M34" i="5"/>
  <c r="O33" i="5"/>
  <c r="F32" i="5"/>
  <c r="M27" i="5"/>
  <c r="D27" i="5"/>
  <c r="M26" i="5"/>
  <c r="D26" i="5"/>
  <c r="M25" i="5"/>
  <c r="H22" i="5"/>
  <c r="M21" i="5"/>
  <c r="F21" i="5"/>
  <c r="H20" i="5"/>
  <c r="M18" i="5"/>
  <c r="M17" i="5"/>
  <c r="M16" i="5"/>
  <c r="H12" i="5"/>
  <c r="F12" i="5"/>
  <c r="M11" i="5"/>
  <c r="M10" i="5"/>
  <c r="M9" i="5"/>
  <c r="F8" i="5"/>
  <c r="M7" i="5"/>
  <c r="M6" i="5"/>
  <c r="L1240" i="1"/>
  <c r="M1240" i="1" s="1"/>
  <c r="O1240" i="1" s="1"/>
  <c r="L1239" i="1"/>
  <c r="M1239" i="1" s="1"/>
  <c r="O1239" i="1" s="1"/>
  <c r="G1238" i="1"/>
  <c r="H1238" i="1" s="1"/>
  <c r="L1234" i="1"/>
  <c r="M1234" i="1" s="1"/>
  <c r="O1234" i="1" s="1"/>
  <c r="G1233" i="1"/>
  <c r="H1233" i="1" s="1"/>
  <c r="J1233" i="1" s="1"/>
  <c r="G1229" i="1"/>
  <c r="H1229" i="1" s="1"/>
  <c r="G601" i="1"/>
  <c r="I601" i="1" s="1"/>
  <c r="N53" i="5" s="1"/>
  <c r="G600" i="1"/>
  <c r="I600" i="1" s="1"/>
  <c r="K53" i="5" s="1"/>
  <c r="L53" i="5" s="1"/>
  <c r="G595" i="1"/>
  <c r="G590" i="1"/>
  <c r="G589" i="1"/>
  <c r="G585" i="1"/>
  <c r="H585" i="1" s="1"/>
  <c r="G584" i="1"/>
  <c r="L583" i="1" s="1"/>
  <c r="N55" i="5" s="1"/>
  <c r="O55" i="5" s="1"/>
  <c r="G583" i="1"/>
  <c r="H583" i="1" s="1"/>
  <c r="J583" i="1" s="1"/>
  <c r="K55" i="5" s="1"/>
  <c r="G164" i="1"/>
  <c r="G165" i="1"/>
  <c r="G169" i="1"/>
  <c r="G170" i="1"/>
  <c r="G174" i="1"/>
  <c r="G176" i="1"/>
  <c r="G180" i="1"/>
  <c r="G181" i="1"/>
  <c r="G25" i="4"/>
  <c r="G20" i="4"/>
  <c r="H20" i="4" s="1"/>
  <c r="G19" i="4"/>
  <c r="G24" i="4"/>
  <c r="G18" i="4"/>
  <c r="H18" i="4" s="1"/>
  <c r="J18" i="4" s="1"/>
  <c r="G36" i="4"/>
  <c r="G35" i="4"/>
  <c r="G30" i="4"/>
  <c r="G51" i="1"/>
  <c r="F1646" i="6" l="1"/>
  <c r="I1622" i="6"/>
  <c r="I1480" i="6" s="1"/>
  <c r="I1646" i="6" s="1"/>
  <c r="K1351" i="5"/>
  <c r="N877" i="5"/>
  <c r="K1352" i="5"/>
  <c r="N1359" i="5"/>
  <c r="O1359" i="5" s="1"/>
  <c r="L18" i="4"/>
  <c r="N1384" i="5"/>
  <c r="K1491" i="5"/>
  <c r="K1350" i="5"/>
  <c r="K1523" i="5"/>
  <c r="K1354" i="5"/>
  <c r="N1352" i="5"/>
  <c r="O443" i="5"/>
  <c r="O1189" i="5"/>
  <c r="O441" i="5"/>
  <c r="L441" i="5"/>
  <c r="I1554" i="5"/>
  <c r="M103" i="5"/>
  <c r="I185" i="5"/>
  <c r="F969" i="5"/>
  <c r="I969" i="5" s="1"/>
  <c r="H714" i="5"/>
  <c r="I216" i="5"/>
  <c r="H1185" i="5"/>
  <c r="I103" i="5"/>
  <c r="H1189" i="5"/>
  <c r="H1074" i="5"/>
  <c r="F1185" i="5"/>
  <c r="F1074" i="5"/>
  <c r="L1158" i="5"/>
  <c r="I1490" i="5"/>
  <c r="H1073" i="5"/>
  <c r="I1073" i="5" s="1"/>
  <c r="M1073" i="5"/>
  <c r="L1073" i="5"/>
  <c r="K966" i="5"/>
  <c r="L966" i="5" s="1"/>
  <c r="K1068" i="5"/>
  <c r="L1068" i="5" s="1"/>
  <c r="K1067" i="5"/>
  <c r="L1067" i="5" s="1"/>
  <c r="K965" i="5"/>
  <c r="L965" i="5" s="1"/>
  <c r="K1066" i="5"/>
  <c r="N1068" i="5"/>
  <c r="N1067" i="5"/>
  <c r="K881" i="5"/>
  <c r="L881" i="5" s="1"/>
  <c r="K880" i="5"/>
  <c r="L880" i="5" s="1"/>
  <c r="K870" i="5"/>
  <c r="K869" i="5"/>
  <c r="K868" i="5"/>
  <c r="N12" i="5"/>
  <c r="O12" i="5" s="1"/>
  <c r="N197" i="5"/>
  <c r="N1011" i="5"/>
  <c r="O1011" i="5" s="1"/>
  <c r="N1104" i="5"/>
  <c r="N1110" i="5" s="1"/>
  <c r="N30" i="5"/>
  <c r="O30" i="5" s="1"/>
  <c r="K120" i="5"/>
  <c r="L120" i="5" s="1"/>
  <c r="K36" i="5"/>
  <c r="L36" i="5" s="1"/>
  <c r="N120" i="5"/>
  <c r="O120" i="5" s="1"/>
  <c r="N36" i="5"/>
  <c r="O36" i="5" s="1"/>
  <c r="N14" i="5"/>
  <c r="O14" i="5" s="1"/>
  <c r="N216" i="5"/>
  <c r="O216" i="5" s="1"/>
  <c r="K216" i="5"/>
  <c r="L216" i="5" s="1"/>
  <c r="K14" i="5"/>
  <c r="L14" i="5" s="1"/>
  <c r="K8" i="5"/>
  <c r="L8" i="5" s="1"/>
  <c r="K186" i="5"/>
  <c r="L186" i="5" s="1"/>
  <c r="K181" i="5"/>
  <c r="L181" i="5" s="1"/>
  <c r="N8" i="5"/>
  <c r="O8" i="5" s="1"/>
  <c r="N186" i="5"/>
  <c r="O186" i="5" s="1"/>
  <c r="N181" i="5"/>
  <c r="O181" i="5" s="1"/>
  <c r="N188" i="5"/>
  <c r="O188" i="5" s="1"/>
  <c r="K12" i="5"/>
  <c r="L12" i="5" s="1"/>
  <c r="K1011" i="5"/>
  <c r="K197" i="5"/>
  <c r="K1104" i="5"/>
  <c r="K30" i="5"/>
  <c r="L30" i="5" s="1"/>
  <c r="K1592" i="5"/>
  <c r="N1555" i="5"/>
  <c r="N1592" i="5" s="1"/>
  <c r="N1523" i="5"/>
  <c r="N1491" i="5" s="1"/>
  <c r="N1625" i="5"/>
  <c r="L1185" i="5"/>
  <c r="L1187" i="5"/>
  <c r="F1484" i="5"/>
  <c r="H1484" i="5"/>
  <c r="M1484" i="5"/>
  <c r="F1486" i="5"/>
  <c r="H1486" i="5"/>
  <c r="M1486" i="5"/>
  <c r="F1487" i="5"/>
  <c r="H1487" i="5"/>
  <c r="M1487" i="5"/>
  <c r="F1488" i="5"/>
  <c r="H1488" i="5"/>
  <c r="M1488" i="5"/>
  <c r="F1489" i="5"/>
  <c r="H1489" i="5"/>
  <c r="M1489" i="5"/>
  <c r="H1491" i="5"/>
  <c r="M1491" i="5"/>
  <c r="F1491" i="5"/>
  <c r="F1492" i="5"/>
  <c r="H1492" i="5"/>
  <c r="M1492" i="5"/>
  <c r="F1493" i="5"/>
  <c r="H1493" i="5"/>
  <c r="M1493" i="5"/>
  <c r="F1494" i="5"/>
  <c r="H1494" i="5"/>
  <c r="M1494" i="5"/>
  <c r="F1516" i="5"/>
  <c r="H1516" i="5"/>
  <c r="M1516" i="5"/>
  <c r="F1518" i="5"/>
  <c r="H1518" i="5"/>
  <c r="M1518" i="5"/>
  <c r="F1519" i="5"/>
  <c r="H1519" i="5"/>
  <c r="M1519" i="5"/>
  <c r="F1520" i="5"/>
  <c r="H1520" i="5"/>
  <c r="M1520" i="5"/>
  <c r="F1521" i="5"/>
  <c r="H1521" i="5"/>
  <c r="M1521" i="5"/>
  <c r="H1523" i="5"/>
  <c r="M1523" i="5"/>
  <c r="F1523" i="5"/>
  <c r="F1524" i="5"/>
  <c r="H1524" i="5"/>
  <c r="M1524" i="5"/>
  <c r="F1525" i="5"/>
  <c r="H1525" i="5"/>
  <c r="M1525" i="5"/>
  <c r="F1526" i="5"/>
  <c r="H1526" i="5"/>
  <c r="M1526" i="5"/>
  <c r="F1546" i="5"/>
  <c r="H1546" i="5"/>
  <c r="M1546" i="5"/>
  <c r="F1547" i="5"/>
  <c r="H1547" i="5"/>
  <c r="M1547" i="5"/>
  <c r="F1548" i="5"/>
  <c r="H1548" i="5"/>
  <c r="M1548" i="5"/>
  <c r="F1550" i="5"/>
  <c r="H1550" i="5"/>
  <c r="M1550" i="5"/>
  <c r="F1551" i="5"/>
  <c r="H1551" i="5"/>
  <c r="M1551" i="5"/>
  <c r="F1552" i="5"/>
  <c r="H1552" i="5"/>
  <c r="M1552" i="5"/>
  <c r="F1553" i="5"/>
  <c r="H1553" i="5"/>
  <c r="M1553" i="5"/>
  <c r="H1555" i="5"/>
  <c r="M1555" i="5"/>
  <c r="F1555" i="5"/>
  <c r="F1556" i="5"/>
  <c r="H1556" i="5"/>
  <c r="M1556" i="5"/>
  <c r="F1557" i="5"/>
  <c r="H1557" i="5"/>
  <c r="M1557" i="5"/>
  <c r="F1558" i="5"/>
  <c r="H1558" i="5"/>
  <c r="M1558" i="5"/>
  <c r="F1584" i="5"/>
  <c r="H1584" i="5"/>
  <c r="M1584" i="5"/>
  <c r="F1585" i="5"/>
  <c r="H1585" i="5"/>
  <c r="M1585" i="5"/>
  <c r="F1587" i="5"/>
  <c r="H1587" i="5"/>
  <c r="M1587" i="5"/>
  <c r="F1588" i="5"/>
  <c r="H1588" i="5"/>
  <c r="M1588" i="5"/>
  <c r="F1589" i="5"/>
  <c r="H1589" i="5"/>
  <c r="M1589" i="5"/>
  <c r="F1590" i="5"/>
  <c r="H1590" i="5"/>
  <c r="M1590" i="5"/>
  <c r="H1592" i="5"/>
  <c r="M1592" i="5"/>
  <c r="F1592" i="5"/>
  <c r="F1593" i="5"/>
  <c r="H1593" i="5"/>
  <c r="M1593" i="5"/>
  <c r="F1594" i="5"/>
  <c r="H1594" i="5"/>
  <c r="M1594" i="5"/>
  <c r="F1595" i="5"/>
  <c r="H1595" i="5"/>
  <c r="M1595" i="5"/>
  <c r="F1625" i="5"/>
  <c r="H1625" i="5"/>
  <c r="M1625" i="5"/>
  <c r="F1626" i="5"/>
  <c r="H1626" i="5"/>
  <c r="M1626" i="5"/>
  <c r="O1626" i="5" s="1"/>
  <c r="F1635" i="5"/>
  <c r="H1635" i="5"/>
  <c r="M1635" i="5"/>
  <c r="F1636" i="5"/>
  <c r="H1636" i="5"/>
  <c r="M1636" i="5"/>
  <c r="F1637" i="5"/>
  <c r="H1637" i="5"/>
  <c r="M1637" i="5"/>
  <c r="F1638" i="5"/>
  <c r="H1638" i="5"/>
  <c r="M1638" i="5"/>
  <c r="F1639" i="5"/>
  <c r="H1639" i="5"/>
  <c r="M1639" i="5"/>
  <c r="F1640" i="5"/>
  <c r="H1640" i="5"/>
  <c r="M1640" i="5"/>
  <c r="F1641" i="5"/>
  <c r="H1641" i="5"/>
  <c r="M1641" i="5"/>
  <c r="F1642" i="5"/>
  <c r="H1642" i="5"/>
  <c r="M1642" i="5"/>
  <c r="F1643" i="5"/>
  <c r="H1643" i="5"/>
  <c r="M1643" i="5"/>
  <c r="F1644" i="5"/>
  <c r="H1644" i="5"/>
  <c r="M1644" i="5"/>
  <c r="F1645" i="5"/>
  <c r="H1645" i="5"/>
  <c r="M1645" i="5"/>
  <c r="F1123" i="5"/>
  <c r="H1123" i="5"/>
  <c r="M1123" i="5"/>
  <c r="F1124" i="5"/>
  <c r="H1124" i="5"/>
  <c r="M1124" i="5"/>
  <c r="F1128" i="5"/>
  <c r="H1128" i="5"/>
  <c r="M1128" i="5"/>
  <c r="F1131" i="5"/>
  <c r="H1131" i="5"/>
  <c r="M1131" i="5"/>
  <c r="F1132" i="5"/>
  <c r="H1132" i="5"/>
  <c r="M1132" i="5"/>
  <c r="F1133" i="5"/>
  <c r="H1133" i="5"/>
  <c r="M1133" i="5"/>
  <c r="F1134" i="5"/>
  <c r="H1134" i="5"/>
  <c r="M1134" i="5"/>
  <c r="F1135" i="5"/>
  <c r="H1135" i="5"/>
  <c r="M1135" i="5"/>
  <c r="F1136" i="5"/>
  <c r="H1136" i="5"/>
  <c r="M1136" i="5"/>
  <c r="F1137" i="5"/>
  <c r="H1137" i="5"/>
  <c r="M1137" i="5"/>
  <c r="F1138" i="5"/>
  <c r="H1138" i="5"/>
  <c r="M1138" i="5"/>
  <c r="F1139" i="5"/>
  <c r="H1139" i="5"/>
  <c r="M1139" i="5"/>
  <c r="F1140" i="5"/>
  <c r="H1140" i="5"/>
  <c r="M1140" i="5"/>
  <c r="F1142" i="5"/>
  <c r="H1142" i="5"/>
  <c r="M1142" i="5"/>
  <c r="F1143" i="5"/>
  <c r="H1143" i="5"/>
  <c r="M1143" i="5"/>
  <c r="F1144" i="5"/>
  <c r="H1144" i="5"/>
  <c r="M1144" i="5"/>
  <c r="F1145" i="5"/>
  <c r="H1145" i="5"/>
  <c r="M1145" i="5"/>
  <c r="F1146" i="5"/>
  <c r="H1146" i="5"/>
  <c r="M1146" i="5"/>
  <c r="F1147" i="5"/>
  <c r="H1147" i="5"/>
  <c r="M1147" i="5"/>
  <c r="F1149" i="5"/>
  <c r="H1149" i="5"/>
  <c r="M1149" i="5"/>
  <c r="F1150" i="5"/>
  <c r="H1150" i="5"/>
  <c r="M1150" i="5"/>
  <c r="F1151" i="5"/>
  <c r="H1151" i="5"/>
  <c r="M1151" i="5"/>
  <c r="F1153" i="5"/>
  <c r="H1153" i="5"/>
  <c r="M1153" i="5"/>
  <c r="F1154" i="5"/>
  <c r="H1154" i="5"/>
  <c r="M1154" i="5"/>
  <c r="F1162" i="5"/>
  <c r="H1162" i="5"/>
  <c r="M1162" i="5"/>
  <c r="F1163" i="5"/>
  <c r="H1163" i="5"/>
  <c r="M1163" i="5"/>
  <c r="F1164" i="5"/>
  <c r="H1164" i="5"/>
  <c r="M1164" i="5"/>
  <c r="F1165" i="5"/>
  <c r="H1165" i="5"/>
  <c r="M1165" i="5"/>
  <c r="F1166" i="5"/>
  <c r="H1166" i="5"/>
  <c r="M1166" i="5"/>
  <c r="F1167" i="5"/>
  <c r="H1167" i="5"/>
  <c r="M1167" i="5"/>
  <c r="F1168" i="5"/>
  <c r="H1168" i="5"/>
  <c r="M1168" i="5"/>
  <c r="F1169" i="5"/>
  <c r="H1169" i="5"/>
  <c r="M1169" i="5"/>
  <c r="F1170" i="5"/>
  <c r="H1170" i="5"/>
  <c r="M1170" i="5"/>
  <c r="F1171" i="5"/>
  <c r="H1171" i="5"/>
  <c r="M1171" i="5"/>
  <c r="F1172" i="5"/>
  <c r="H1172" i="5"/>
  <c r="M1172" i="5"/>
  <c r="F1173" i="5"/>
  <c r="H1173" i="5"/>
  <c r="M1173" i="5"/>
  <c r="F1174" i="5"/>
  <c r="H1174" i="5"/>
  <c r="M1174" i="5"/>
  <c r="F1175" i="5"/>
  <c r="H1175" i="5"/>
  <c r="M1175" i="5"/>
  <c r="F1176" i="5"/>
  <c r="H1176" i="5"/>
  <c r="M1176" i="5"/>
  <c r="F1177" i="5"/>
  <c r="H1177" i="5"/>
  <c r="M1177" i="5"/>
  <c r="H1183" i="5"/>
  <c r="M1183" i="5"/>
  <c r="O1183" i="5" s="1"/>
  <c r="F1183" i="5"/>
  <c r="F1217" i="5"/>
  <c r="H1217" i="5"/>
  <c r="M1217" i="5"/>
  <c r="F1218" i="5"/>
  <c r="H1218" i="5"/>
  <c r="M1218" i="5"/>
  <c r="F1219" i="5"/>
  <c r="H1219" i="5"/>
  <c r="M1219" i="5"/>
  <c r="F1220" i="5"/>
  <c r="H1220" i="5"/>
  <c r="M1220" i="5"/>
  <c r="F1221" i="5"/>
  <c r="H1221" i="5"/>
  <c r="M1221" i="5"/>
  <c r="F1222" i="5"/>
  <c r="H1222" i="5"/>
  <c r="M1222" i="5"/>
  <c r="F1223" i="5"/>
  <c r="H1223" i="5"/>
  <c r="M1223" i="5"/>
  <c r="F1224" i="5"/>
  <c r="H1224" i="5"/>
  <c r="M1224" i="5"/>
  <c r="F1225" i="5"/>
  <c r="H1225" i="5"/>
  <c r="M1225" i="5"/>
  <c r="F1226" i="5"/>
  <c r="H1226" i="5"/>
  <c r="M1226" i="5"/>
  <c r="F1227" i="5"/>
  <c r="H1227" i="5"/>
  <c r="M1227" i="5"/>
  <c r="F1228" i="5"/>
  <c r="H1228" i="5"/>
  <c r="M1228" i="5"/>
  <c r="F1229" i="5"/>
  <c r="H1229" i="5"/>
  <c r="M1229" i="5"/>
  <c r="F1230" i="5"/>
  <c r="H1230" i="5"/>
  <c r="M1230" i="5"/>
  <c r="F1231" i="5"/>
  <c r="H1231" i="5"/>
  <c r="M1231" i="5"/>
  <c r="F1232" i="5"/>
  <c r="H1232" i="5"/>
  <c r="M1232" i="5"/>
  <c r="F1233" i="5"/>
  <c r="H1233" i="5"/>
  <c r="M1233" i="5"/>
  <c r="F1234" i="5"/>
  <c r="H1234" i="5"/>
  <c r="M1234" i="5"/>
  <c r="F1235" i="5"/>
  <c r="H1235" i="5"/>
  <c r="M1235" i="5"/>
  <c r="F1236" i="5"/>
  <c r="H1236" i="5"/>
  <c r="M1236" i="5"/>
  <c r="F1237" i="5"/>
  <c r="H1237" i="5"/>
  <c r="M1237" i="5"/>
  <c r="F1238" i="5"/>
  <c r="H1238" i="5"/>
  <c r="M1238" i="5"/>
  <c r="F1239" i="5"/>
  <c r="H1239" i="5"/>
  <c r="M1239" i="5"/>
  <c r="F1240" i="5"/>
  <c r="H1240" i="5"/>
  <c r="M1240" i="5"/>
  <c r="F1241" i="5"/>
  <c r="H1241" i="5"/>
  <c r="M1241" i="5"/>
  <c r="F1242" i="5"/>
  <c r="H1242" i="5"/>
  <c r="M1242" i="5"/>
  <c r="F1243" i="5"/>
  <c r="H1243" i="5"/>
  <c r="M1243" i="5"/>
  <c r="F1244" i="5"/>
  <c r="H1244" i="5"/>
  <c r="M1244" i="5"/>
  <c r="F1245" i="5"/>
  <c r="H1245" i="5"/>
  <c r="M1245" i="5"/>
  <c r="F1246" i="5"/>
  <c r="H1246" i="5"/>
  <c r="M1246" i="5"/>
  <c r="F1247" i="5"/>
  <c r="H1247" i="5"/>
  <c r="M1247" i="5"/>
  <c r="F1248" i="5"/>
  <c r="H1248" i="5"/>
  <c r="M1248" i="5"/>
  <c r="F1249" i="5"/>
  <c r="H1249" i="5"/>
  <c r="M1249" i="5"/>
  <c r="F1250" i="5"/>
  <c r="H1250" i="5"/>
  <c r="M1250" i="5"/>
  <c r="F1251" i="5"/>
  <c r="H1251" i="5"/>
  <c r="M1251" i="5"/>
  <c r="F1252" i="5"/>
  <c r="H1252" i="5"/>
  <c r="M1252" i="5"/>
  <c r="F1253" i="5"/>
  <c r="H1253" i="5"/>
  <c r="M1253" i="5"/>
  <c r="F1254" i="5"/>
  <c r="H1254" i="5"/>
  <c r="M1254" i="5"/>
  <c r="F1255" i="5"/>
  <c r="H1255" i="5"/>
  <c r="M1255" i="5"/>
  <c r="F1256" i="5"/>
  <c r="H1256" i="5"/>
  <c r="M1256" i="5"/>
  <c r="F1257" i="5"/>
  <c r="H1257" i="5"/>
  <c r="M1257" i="5"/>
  <c r="F1258" i="5"/>
  <c r="H1258" i="5"/>
  <c r="M1258" i="5"/>
  <c r="F1259" i="5"/>
  <c r="H1259" i="5"/>
  <c r="M1259" i="5"/>
  <c r="F1260" i="5"/>
  <c r="H1260" i="5"/>
  <c r="M1260" i="5"/>
  <c r="F1261" i="5"/>
  <c r="H1261" i="5"/>
  <c r="M1261" i="5"/>
  <c r="F1262" i="5"/>
  <c r="H1262" i="5"/>
  <c r="M1262" i="5"/>
  <c r="F1263" i="5"/>
  <c r="H1263" i="5"/>
  <c r="M1263" i="5"/>
  <c r="F1265" i="5"/>
  <c r="H1265" i="5"/>
  <c r="M1265" i="5"/>
  <c r="F1266" i="5"/>
  <c r="H1266" i="5"/>
  <c r="M1266" i="5"/>
  <c r="F1267" i="5"/>
  <c r="H1267" i="5"/>
  <c r="M1267" i="5"/>
  <c r="F1268" i="5"/>
  <c r="H1268" i="5"/>
  <c r="M1268" i="5"/>
  <c r="F1269" i="5"/>
  <c r="H1269" i="5"/>
  <c r="M1269" i="5"/>
  <c r="F1270" i="5"/>
  <c r="H1270" i="5"/>
  <c r="M1270" i="5"/>
  <c r="F1271" i="5"/>
  <c r="H1271" i="5"/>
  <c r="M1271" i="5"/>
  <c r="F1272" i="5"/>
  <c r="H1272" i="5"/>
  <c r="M1272" i="5"/>
  <c r="F1273" i="5"/>
  <c r="H1273" i="5"/>
  <c r="M1273" i="5"/>
  <c r="F1274" i="5"/>
  <c r="H1274" i="5"/>
  <c r="M1274" i="5"/>
  <c r="F1275" i="5"/>
  <c r="H1275" i="5"/>
  <c r="M1275" i="5"/>
  <c r="F1276" i="5"/>
  <c r="H1276" i="5"/>
  <c r="M1276" i="5"/>
  <c r="F1277" i="5"/>
  <c r="H1277" i="5"/>
  <c r="M1277" i="5"/>
  <c r="F1278" i="5"/>
  <c r="H1278" i="5"/>
  <c r="M1278" i="5"/>
  <c r="F1279" i="5"/>
  <c r="H1279" i="5"/>
  <c r="M1279" i="5"/>
  <c r="F1280" i="5"/>
  <c r="H1280" i="5"/>
  <c r="M1280" i="5"/>
  <c r="F1281" i="5"/>
  <c r="H1281" i="5"/>
  <c r="M1281" i="5"/>
  <c r="F1282" i="5"/>
  <c r="H1282" i="5"/>
  <c r="M1282" i="5"/>
  <c r="F1283" i="5"/>
  <c r="H1283" i="5"/>
  <c r="M1283" i="5"/>
  <c r="F1284" i="5"/>
  <c r="H1284" i="5"/>
  <c r="M1284" i="5"/>
  <c r="F1285" i="5"/>
  <c r="H1285" i="5"/>
  <c r="M1285" i="5"/>
  <c r="F1286" i="5"/>
  <c r="H1286" i="5"/>
  <c r="M1286" i="5"/>
  <c r="F1287" i="5"/>
  <c r="H1287" i="5"/>
  <c r="M1287" i="5"/>
  <c r="F1288" i="5"/>
  <c r="H1288" i="5"/>
  <c r="M1288" i="5"/>
  <c r="F1289" i="5"/>
  <c r="H1289" i="5"/>
  <c r="M1289" i="5"/>
  <c r="F1290" i="5"/>
  <c r="H1290" i="5"/>
  <c r="M1290" i="5"/>
  <c r="F1291" i="5"/>
  <c r="H1291" i="5"/>
  <c r="M1291" i="5"/>
  <c r="F1292" i="5"/>
  <c r="H1292" i="5"/>
  <c r="M1292" i="5"/>
  <c r="F1293" i="5"/>
  <c r="H1293" i="5"/>
  <c r="M1293" i="5"/>
  <c r="F1294" i="5"/>
  <c r="H1294" i="5"/>
  <c r="M1294" i="5"/>
  <c r="F1295" i="5"/>
  <c r="H1295" i="5"/>
  <c r="M1295" i="5"/>
  <c r="F1296" i="5"/>
  <c r="H1296" i="5"/>
  <c r="M1296" i="5"/>
  <c r="F1297" i="5"/>
  <c r="H1297" i="5"/>
  <c r="M1297" i="5"/>
  <c r="F1298" i="5"/>
  <c r="H1298" i="5"/>
  <c r="M1298" i="5"/>
  <c r="F1299" i="5"/>
  <c r="H1299" i="5"/>
  <c r="M1299" i="5"/>
  <c r="F1300" i="5"/>
  <c r="H1300" i="5"/>
  <c r="M1300" i="5"/>
  <c r="F1301" i="5"/>
  <c r="H1301" i="5"/>
  <c r="M1301" i="5"/>
  <c r="F1302" i="5"/>
  <c r="H1302" i="5"/>
  <c r="M1302" i="5"/>
  <c r="F1303" i="5"/>
  <c r="H1303" i="5"/>
  <c r="M1303" i="5"/>
  <c r="F1304" i="5"/>
  <c r="H1304" i="5"/>
  <c r="M1304" i="5"/>
  <c r="F1305" i="5"/>
  <c r="H1305" i="5"/>
  <c r="M1305" i="5"/>
  <c r="F1306" i="5"/>
  <c r="H1306" i="5"/>
  <c r="M1306" i="5"/>
  <c r="F1307" i="5"/>
  <c r="H1307" i="5"/>
  <c r="M1307" i="5"/>
  <c r="F1308" i="5"/>
  <c r="H1308" i="5"/>
  <c r="M1308" i="5"/>
  <c r="F1309" i="5"/>
  <c r="H1309" i="5"/>
  <c r="M1309" i="5"/>
  <c r="F1310" i="5"/>
  <c r="H1310" i="5"/>
  <c r="M1310" i="5"/>
  <c r="F1311" i="5"/>
  <c r="H1311" i="5"/>
  <c r="M1311" i="5"/>
  <c r="F1312" i="5"/>
  <c r="H1312" i="5"/>
  <c r="M1312" i="5"/>
  <c r="F1313" i="5"/>
  <c r="H1313" i="5"/>
  <c r="M1313" i="5"/>
  <c r="F1314" i="5"/>
  <c r="H1314" i="5"/>
  <c r="M1314" i="5"/>
  <c r="F1315" i="5"/>
  <c r="H1315" i="5"/>
  <c r="M1315" i="5"/>
  <c r="F1316" i="5"/>
  <c r="H1316" i="5"/>
  <c r="M1316" i="5"/>
  <c r="F1317" i="5"/>
  <c r="H1317" i="5"/>
  <c r="M1317" i="5"/>
  <c r="F1318" i="5"/>
  <c r="H1318" i="5"/>
  <c r="M1318" i="5"/>
  <c r="F1319" i="5"/>
  <c r="H1319" i="5"/>
  <c r="M1319" i="5"/>
  <c r="F1320" i="5"/>
  <c r="H1320" i="5"/>
  <c r="M1320" i="5"/>
  <c r="F1321" i="5"/>
  <c r="H1321" i="5"/>
  <c r="M1321" i="5"/>
  <c r="F1322" i="5"/>
  <c r="H1322" i="5"/>
  <c r="M1322" i="5"/>
  <c r="F1323" i="5"/>
  <c r="H1323" i="5"/>
  <c r="M1323" i="5"/>
  <c r="F1324" i="5"/>
  <c r="H1324" i="5"/>
  <c r="M1324" i="5"/>
  <c r="F1325" i="5"/>
  <c r="H1325" i="5"/>
  <c r="M1325" i="5"/>
  <c r="F1326" i="5"/>
  <c r="H1326" i="5"/>
  <c r="M1326" i="5"/>
  <c r="F1327" i="5"/>
  <c r="H1327" i="5"/>
  <c r="M1327" i="5"/>
  <c r="F1328" i="5"/>
  <c r="H1328" i="5"/>
  <c r="M1328" i="5"/>
  <c r="F1329" i="5"/>
  <c r="H1329" i="5"/>
  <c r="M1329" i="5"/>
  <c r="F1330" i="5"/>
  <c r="H1330" i="5"/>
  <c r="M1330" i="5"/>
  <c r="F1331" i="5"/>
  <c r="H1331" i="5"/>
  <c r="M1331" i="5"/>
  <c r="F1332" i="5"/>
  <c r="H1332" i="5"/>
  <c r="M1332" i="5"/>
  <c r="F1333" i="5"/>
  <c r="H1333" i="5"/>
  <c r="M1333" i="5"/>
  <c r="F1334" i="5"/>
  <c r="H1334" i="5"/>
  <c r="M1334" i="5"/>
  <c r="F1335" i="5"/>
  <c r="H1335" i="5"/>
  <c r="M1335" i="5"/>
  <c r="F1336" i="5"/>
  <c r="H1336" i="5"/>
  <c r="M1336" i="5"/>
  <c r="M1337" i="5"/>
  <c r="F1339" i="5"/>
  <c r="L1339" i="5"/>
  <c r="H1339" i="5"/>
  <c r="M1339" i="5"/>
  <c r="F1340" i="5"/>
  <c r="H1340" i="5"/>
  <c r="M1340" i="5"/>
  <c r="F1341" i="5"/>
  <c r="H1341" i="5"/>
  <c r="M1341" i="5"/>
  <c r="F1342" i="5"/>
  <c r="H1342" i="5"/>
  <c r="M1342" i="5"/>
  <c r="F1343" i="5"/>
  <c r="H1343" i="5"/>
  <c r="M1343" i="5"/>
  <c r="F1344" i="5"/>
  <c r="H1344" i="5"/>
  <c r="M1344" i="5"/>
  <c r="F1345" i="5"/>
  <c r="H1345" i="5"/>
  <c r="M1345" i="5"/>
  <c r="F1346" i="5"/>
  <c r="H1346" i="5"/>
  <c r="M1346" i="5"/>
  <c r="F1347" i="5"/>
  <c r="L1347" i="5"/>
  <c r="H1347" i="5"/>
  <c r="M1347" i="5"/>
  <c r="O1347" i="5" s="1"/>
  <c r="F1348" i="5"/>
  <c r="L1348" i="5"/>
  <c r="H1348" i="5"/>
  <c r="M1348" i="5"/>
  <c r="O1348" i="5" s="1"/>
  <c r="F1349" i="5"/>
  <c r="H1349" i="5"/>
  <c r="M1349" i="5"/>
  <c r="O1349" i="5" s="1"/>
  <c r="F1350" i="5"/>
  <c r="L1350" i="5"/>
  <c r="H1350" i="5"/>
  <c r="F1351" i="5"/>
  <c r="L1351" i="5"/>
  <c r="H1351" i="5"/>
  <c r="F1352" i="5"/>
  <c r="L1352" i="5"/>
  <c r="H1352" i="5"/>
  <c r="M1352" i="5"/>
  <c r="O1352" i="5" s="1"/>
  <c r="F1353" i="5"/>
  <c r="L1353" i="5"/>
  <c r="H1353" i="5"/>
  <c r="M1353" i="5"/>
  <c r="O1353" i="5" s="1"/>
  <c r="F1354" i="5"/>
  <c r="L1354" i="5"/>
  <c r="H1354" i="5"/>
  <c r="M1354" i="5"/>
  <c r="O1354" i="5" s="1"/>
  <c r="F1355" i="5"/>
  <c r="L1355" i="5"/>
  <c r="H1355" i="5"/>
  <c r="M1355" i="5"/>
  <c r="O1355" i="5" s="1"/>
  <c r="F1356" i="5"/>
  <c r="H1356" i="5"/>
  <c r="M1356" i="5"/>
  <c r="F1357" i="5"/>
  <c r="H1357" i="5"/>
  <c r="M1357" i="5"/>
  <c r="F1358" i="5"/>
  <c r="H1358" i="5"/>
  <c r="M1358" i="5"/>
  <c r="F1359" i="5"/>
  <c r="L1359" i="5"/>
  <c r="H1359" i="5"/>
  <c r="F1360" i="5"/>
  <c r="H1360" i="5"/>
  <c r="F1361" i="5"/>
  <c r="H1361" i="5"/>
  <c r="F1362" i="5"/>
  <c r="H1362" i="5"/>
  <c r="M1362" i="5"/>
  <c r="F1363" i="5"/>
  <c r="H1363" i="5"/>
  <c r="M1363" i="5"/>
  <c r="F1364" i="5"/>
  <c r="H1364" i="5"/>
  <c r="M1364" i="5"/>
  <c r="F1365" i="5"/>
  <c r="H1365" i="5"/>
  <c r="M1365" i="5"/>
  <c r="F1366" i="5"/>
  <c r="H1366" i="5"/>
  <c r="M1366" i="5"/>
  <c r="F1367" i="5"/>
  <c r="H1367" i="5"/>
  <c r="M1367" i="5"/>
  <c r="F1368" i="5"/>
  <c r="H1368" i="5"/>
  <c r="M1368" i="5"/>
  <c r="F1369" i="5"/>
  <c r="H1369" i="5"/>
  <c r="M1369" i="5"/>
  <c r="F1370" i="5"/>
  <c r="H1370" i="5"/>
  <c r="M1370" i="5"/>
  <c r="F1371" i="5"/>
  <c r="H1371" i="5"/>
  <c r="M1371" i="5"/>
  <c r="F1372" i="5"/>
  <c r="H1372" i="5"/>
  <c r="M1372" i="5"/>
  <c r="F1373" i="5"/>
  <c r="H1373" i="5"/>
  <c r="M1373" i="5"/>
  <c r="F1374" i="5"/>
  <c r="H1374" i="5"/>
  <c r="M1374" i="5"/>
  <c r="F1375" i="5"/>
  <c r="H1375" i="5"/>
  <c r="M1375" i="5"/>
  <c r="H1376" i="5"/>
  <c r="M1376" i="5"/>
  <c r="F1378" i="5"/>
  <c r="F1379" i="5"/>
  <c r="H1379" i="5"/>
  <c r="M1379" i="5"/>
  <c r="F1380" i="5"/>
  <c r="H1380" i="5"/>
  <c r="M1380" i="5"/>
  <c r="F1381" i="5"/>
  <c r="H1381" i="5"/>
  <c r="M1381" i="5"/>
  <c r="F1382" i="5"/>
  <c r="H1382" i="5"/>
  <c r="M1382" i="5"/>
  <c r="F1383" i="5"/>
  <c r="H1383" i="5"/>
  <c r="M1383" i="5"/>
  <c r="F1384" i="5"/>
  <c r="H1384" i="5"/>
  <c r="F1385" i="5"/>
  <c r="H1385" i="5"/>
  <c r="M1385" i="5"/>
  <c r="F1386" i="5"/>
  <c r="H1386" i="5"/>
  <c r="M1386" i="5"/>
  <c r="F1387" i="5"/>
  <c r="H1387" i="5"/>
  <c r="M1387" i="5"/>
  <c r="F1388" i="5"/>
  <c r="H1388" i="5"/>
  <c r="M1388" i="5"/>
  <c r="F1389" i="5"/>
  <c r="H1389" i="5"/>
  <c r="M1389" i="5"/>
  <c r="F1390" i="5"/>
  <c r="H1390" i="5"/>
  <c r="M1390" i="5"/>
  <c r="F1391" i="5"/>
  <c r="H1391" i="5"/>
  <c r="M1391" i="5"/>
  <c r="F1392" i="5"/>
  <c r="H1392" i="5"/>
  <c r="M1392" i="5"/>
  <c r="F1393" i="5"/>
  <c r="H1393" i="5"/>
  <c r="M1393" i="5"/>
  <c r="F1394" i="5"/>
  <c r="H1394" i="5"/>
  <c r="M1394" i="5"/>
  <c r="H1395" i="5"/>
  <c r="M1395" i="5"/>
  <c r="M1400" i="5"/>
  <c r="M1401" i="5"/>
  <c r="M1402" i="5"/>
  <c r="M1403" i="5"/>
  <c r="M1404" i="5"/>
  <c r="M1405" i="5"/>
  <c r="M1406" i="5"/>
  <c r="M1407" i="5"/>
  <c r="M1408" i="5"/>
  <c r="M1409" i="5"/>
  <c r="M1410" i="5"/>
  <c r="M1411" i="5"/>
  <c r="M1412" i="5"/>
  <c r="M1413" i="5"/>
  <c r="M1414" i="5"/>
  <c r="M1415" i="5"/>
  <c r="M1416" i="5"/>
  <c r="M1417" i="5"/>
  <c r="M1418" i="5"/>
  <c r="M1419" i="5"/>
  <c r="M1420" i="5"/>
  <c r="M1421" i="5"/>
  <c r="M1422" i="5"/>
  <c r="M1423" i="5"/>
  <c r="M1424" i="5"/>
  <c r="M1425" i="5"/>
  <c r="M1426" i="5"/>
  <c r="M1427" i="5"/>
  <c r="M1428" i="5"/>
  <c r="M1429" i="5"/>
  <c r="M1430" i="5"/>
  <c r="M1431" i="5"/>
  <c r="M1432" i="5"/>
  <c r="M1433" i="5"/>
  <c r="M1434" i="5"/>
  <c r="M1435" i="5"/>
  <c r="M1436" i="5"/>
  <c r="M1437" i="5"/>
  <c r="M1438" i="5"/>
  <c r="M1439" i="5"/>
  <c r="M1440" i="5"/>
  <c r="M1441" i="5"/>
  <c r="H1442" i="5"/>
  <c r="M1442" i="5"/>
  <c r="F1444" i="5"/>
  <c r="H1444" i="5"/>
  <c r="M1444" i="5"/>
  <c r="F1445" i="5"/>
  <c r="H1445" i="5"/>
  <c r="M1445" i="5"/>
  <c r="M1446" i="5"/>
  <c r="M1447" i="5"/>
  <c r="M1448" i="5"/>
  <c r="M1449" i="5"/>
  <c r="M1450" i="5"/>
  <c r="M1451" i="5"/>
  <c r="M1452" i="5"/>
  <c r="M1453" i="5"/>
  <c r="M1454" i="5"/>
  <c r="M1455" i="5"/>
  <c r="M1462" i="5"/>
  <c r="M1463" i="5"/>
  <c r="M1464" i="5"/>
  <c r="F1465" i="5"/>
  <c r="H1465" i="5"/>
  <c r="M1465" i="5"/>
  <c r="F1468" i="5"/>
  <c r="H1468" i="5"/>
  <c r="M1468" i="5"/>
  <c r="F1469" i="5"/>
  <c r="H1469" i="5"/>
  <c r="M1469" i="5"/>
  <c r="F1470" i="5"/>
  <c r="H1470" i="5"/>
  <c r="M1470" i="5"/>
  <c r="F1471" i="5"/>
  <c r="H1471" i="5"/>
  <c r="M1471" i="5"/>
  <c r="F1472" i="5"/>
  <c r="H1472" i="5"/>
  <c r="M1472" i="5"/>
  <c r="F1473" i="5"/>
  <c r="H1473" i="5"/>
  <c r="M1473" i="5"/>
  <c r="F1474" i="5"/>
  <c r="H1474" i="5"/>
  <c r="M1474" i="5"/>
  <c r="F1475" i="5"/>
  <c r="H1475" i="5"/>
  <c r="M1475" i="5"/>
  <c r="F1476" i="5"/>
  <c r="H1476" i="5"/>
  <c r="M1476" i="5"/>
  <c r="F1477" i="5"/>
  <c r="H1477" i="5"/>
  <c r="M1477" i="5"/>
  <c r="F1478" i="5"/>
  <c r="H1478" i="5"/>
  <c r="M1478" i="5"/>
  <c r="F1442" i="5"/>
  <c r="H1378" i="5"/>
  <c r="F1395" i="5"/>
  <c r="F1376" i="5"/>
  <c r="F1264" i="5"/>
  <c r="H1264" i="5"/>
  <c r="M1264" i="5"/>
  <c r="O1184" i="5"/>
  <c r="F1089" i="5"/>
  <c r="F1090" i="5"/>
  <c r="H1090" i="5"/>
  <c r="M1090" i="5"/>
  <c r="H1092" i="5"/>
  <c r="I1092" i="5" s="1"/>
  <c r="M1092" i="5"/>
  <c r="F1094" i="5"/>
  <c r="H1094" i="5"/>
  <c r="M1094" i="5"/>
  <c r="H1095" i="5"/>
  <c r="M1095" i="5"/>
  <c r="F1095" i="5"/>
  <c r="F1096" i="5"/>
  <c r="F1098" i="5"/>
  <c r="H1098" i="5"/>
  <c r="M1098" i="5"/>
  <c r="F1099" i="5"/>
  <c r="H1099" i="5"/>
  <c r="M1099" i="5"/>
  <c r="F1100" i="5"/>
  <c r="H1100" i="5"/>
  <c r="M1100" i="5"/>
  <c r="F1101" i="5"/>
  <c r="H1101" i="5"/>
  <c r="M1101" i="5"/>
  <c r="F1102" i="5"/>
  <c r="H1102" i="5"/>
  <c r="M1102" i="5"/>
  <c r="F1107" i="5"/>
  <c r="H1107" i="5"/>
  <c r="M1107" i="5"/>
  <c r="F1108" i="5"/>
  <c r="H1108" i="5"/>
  <c r="M1108" i="5"/>
  <c r="F1109" i="5"/>
  <c r="H1109" i="5"/>
  <c r="M1109" i="5"/>
  <c r="F1112" i="5"/>
  <c r="H1112" i="5"/>
  <c r="M1112" i="5"/>
  <c r="F1113" i="5"/>
  <c r="H1113" i="5"/>
  <c r="M1113" i="5"/>
  <c r="F1115" i="5"/>
  <c r="H1115" i="5"/>
  <c r="M1115" i="5"/>
  <c r="F1116" i="5"/>
  <c r="H1116" i="5"/>
  <c r="M1116" i="5"/>
  <c r="F1117" i="5"/>
  <c r="H1117" i="5"/>
  <c r="M1117" i="5"/>
  <c r="F1120" i="5"/>
  <c r="H1120" i="5"/>
  <c r="M1120" i="5"/>
  <c r="F1121" i="5"/>
  <c r="H1121" i="5"/>
  <c r="M1121" i="5"/>
  <c r="F1064" i="5"/>
  <c r="H1064" i="5"/>
  <c r="M1064" i="5"/>
  <c r="F1065" i="5"/>
  <c r="H1065" i="5"/>
  <c r="M1065" i="5"/>
  <c r="F1066" i="5"/>
  <c r="L1066" i="5"/>
  <c r="H1066" i="5"/>
  <c r="M1066" i="5"/>
  <c r="O1066" i="5" s="1"/>
  <c r="F1067" i="5"/>
  <c r="H1067" i="5"/>
  <c r="M1067" i="5"/>
  <c r="F1068" i="5"/>
  <c r="H1068" i="5"/>
  <c r="M1068" i="5"/>
  <c r="F1069" i="5"/>
  <c r="L1069" i="5"/>
  <c r="H1069" i="5"/>
  <c r="M1069" i="5"/>
  <c r="O1069" i="5" s="1"/>
  <c r="F1070" i="5"/>
  <c r="L1070" i="5"/>
  <c r="H1070" i="5"/>
  <c r="M1070" i="5"/>
  <c r="O1070" i="5" s="1"/>
  <c r="F1071" i="5"/>
  <c r="L1071" i="5"/>
  <c r="H1071" i="5"/>
  <c r="M1071" i="5"/>
  <c r="O1071" i="5" s="1"/>
  <c r="F1072" i="5"/>
  <c r="L1072" i="5"/>
  <c r="H1072" i="5"/>
  <c r="M1072" i="5"/>
  <c r="O1072" i="5" s="1"/>
  <c r="M1075" i="5"/>
  <c r="M1076" i="5"/>
  <c r="M1077" i="5"/>
  <c r="M1078" i="5"/>
  <c r="M1079" i="5"/>
  <c r="M1080" i="5"/>
  <c r="M1081" i="5"/>
  <c r="M1082" i="5"/>
  <c r="M1083" i="5"/>
  <c r="M1084" i="5"/>
  <c r="M1085" i="5"/>
  <c r="F1086" i="5"/>
  <c r="H1086" i="5"/>
  <c r="M1086" i="5"/>
  <c r="F977" i="5"/>
  <c r="H977" i="5"/>
  <c r="M977" i="5"/>
  <c r="F1012" i="5"/>
  <c r="H1012" i="5"/>
  <c r="M1012" i="5"/>
  <c r="F1023" i="5"/>
  <c r="H1023" i="5"/>
  <c r="M1023" i="5"/>
  <c r="H1041" i="5"/>
  <c r="M1041" i="5"/>
  <c r="H1042" i="5"/>
  <c r="M1042" i="5"/>
  <c r="F1049" i="5"/>
  <c r="H1049" i="5"/>
  <c r="M1049" i="5"/>
  <c r="H1054" i="5"/>
  <c r="M1054" i="5"/>
  <c r="F1054" i="5"/>
  <c r="F399" i="5"/>
  <c r="H399" i="5"/>
  <c r="M399" i="5"/>
  <c r="F400" i="5"/>
  <c r="H400" i="5"/>
  <c r="M400" i="5"/>
  <c r="M401" i="5"/>
  <c r="M403" i="5"/>
  <c r="F404" i="5"/>
  <c r="H404" i="5"/>
  <c r="M404" i="5"/>
  <c r="F405" i="5"/>
  <c r="H405" i="5"/>
  <c r="M405" i="5"/>
  <c r="F406" i="5"/>
  <c r="H406" i="5"/>
  <c r="M406" i="5"/>
  <c r="F407" i="5"/>
  <c r="H407" i="5"/>
  <c r="M407" i="5"/>
  <c r="F408" i="5"/>
  <c r="H408" i="5"/>
  <c r="M408" i="5"/>
  <c r="F409" i="5"/>
  <c r="H409" i="5"/>
  <c r="M409" i="5"/>
  <c r="F410" i="5"/>
  <c r="H410" i="5"/>
  <c r="M410" i="5"/>
  <c r="F411" i="5"/>
  <c r="H411" i="5"/>
  <c r="M411" i="5"/>
  <c r="F412" i="5"/>
  <c r="H412" i="5"/>
  <c r="M412" i="5"/>
  <c r="F413" i="5"/>
  <c r="H413" i="5"/>
  <c r="M413" i="5"/>
  <c r="F414" i="5"/>
  <c r="H414" i="5"/>
  <c r="M414" i="5"/>
  <c r="F415" i="5"/>
  <c r="H415" i="5"/>
  <c r="M415" i="5"/>
  <c r="F416" i="5"/>
  <c r="H416" i="5"/>
  <c r="M416" i="5"/>
  <c r="F417" i="5"/>
  <c r="H417" i="5"/>
  <c r="M417" i="5"/>
  <c r="F418" i="5"/>
  <c r="H418" i="5"/>
  <c r="M418" i="5"/>
  <c r="F419" i="5"/>
  <c r="H419" i="5"/>
  <c r="M419" i="5"/>
  <c r="F420" i="5"/>
  <c r="H420" i="5"/>
  <c r="M420" i="5"/>
  <c r="F421" i="5"/>
  <c r="H421" i="5"/>
  <c r="M421" i="5"/>
  <c r="F422" i="5"/>
  <c r="H422" i="5"/>
  <c r="M422" i="5"/>
  <c r="F423" i="5"/>
  <c r="H423" i="5"/>
  <c r="M423" i="5"/>
  <c r="F424" i="5"/>
  <c r="H424" i="5"/>
  <c r="M424" i="5"/>
  <c r="F425" i="5"/>
  <c r="H425" i="5"/>
  <c r="M425" i="5"/>
  <c r="F426" i="5"/>
  <c r="H426" i="5"/>
  <c r="M426" i="5"/>
  <c r="F427" i="5"/>
  <c r="H427" i="5"/>
  <c r="M427" i="5"/>
  <c r="F428" i="5"/>
  <c r="H428" i="5"/>
  <c r="M428" i="5"/>
  <c r="F429" i="5"/>
  <c r="H429" i="5"/>
  <c r="M429" i="5"/>
  <c r="F430" i="5"/>
  <c r="H430" i="5"/>
  <c r="M430" i="5"/>
  <c r="F431" i="5"/>
  <c r="H431" i="5"/>
  <c r="M431" i="5"/>
  <c r="F432" i="5"/>
  <c r="H432" i="5"/>
  <c r="M432" i="5"/>
  <c r="F433" i="5"/>
  <c r="H433" i="5"/>
  <c r="M433" i="5"/>
  <c r="F434" i="5"/>
  <c r="H434" i="5"/>
  <c r="M434" i="5"/>
  <c r="F435" i="5"/>
  <c r="H435" i="5"/>
  <c r="M435" i="5"/>
  <c r="F436" i="5"/>
  <c r="H436" i="5"/>
  <c r="M436" i="5"/>
  <c r="F437" i="5"/>
  <c r="H437" i="5"/>
  <c r="M437" i="5"/>
  <c r="F438" i="5"/>
  <c r="H438" i="5"/>
  <c r="M438" i="5"/>
  <c r="F439" i="5"/>
  <c r="H439" i="5"/>
  <c r="M439" i="5"/>
  <c r="F440" i="5"/>
  <c r="H440" i="5"/>
  <c r="M440" i="5"/>
  <c r="F657" i="5"/>
  <c r="F927" i="5"/>
  <c r="H927" i="5"/>
  <c r="F928" i="5"/>
  <c r="H928" i="5"/>
  <c r="F929" i="5"/>
  <c r="H929" i="5"/>
  <c r="M929" i="5"/>
  <c r="F930" i="5"/>
  <c r="H930" i="5"/>
  <c r="M930" i="5"/>
  <c r="F931" i="5"/>
  <c r="H931" i="5"/>
  <c r="M931" i="5"/>
  <c r="F932" i="5"/>
  <c r="H932" i="5"/>
  <c r="M932" i="5"/>
  <c r="F933" i="5"/>
  <c r="H933" i="5"/>
  <c r="M933" i="5"/>
  <c r="F934" i="5"/>
  <c r="H934" i="5"/>
  <c r="M934" i="5"/>
  <c r="F935" i="5"/>
  <c r="H935" i="5"/>
  <c r="M935" i="5"/>
  <c r="F936" i="5"/>
  <c r="H936" i="5"/>
  <c r="M936" i="5"/>
  <c r="F937" i="5"/>
  <c r="H937" i="5"/>
  <c r="M937" i="5"/>
  <c r="F938" i="5"/>
  <c r="H938" i="5"/>
  <c r="M938" i="5"/>
  <c r="F939" i="5"/>
  <c r="H939" i="5"/>
  <c r="M939" i="5"/>
  <c r="F941" i="5"/>
  <c r="H941" i="5"/>
  <c r="M941" i="5"/>
  <c r="F868" i="5"/>
  <c r="H868" i="5"/>
  <c r="M868" i="5"/>
  <c r="O868" i="5" s="1"/>
  <c r="F869" i="5"/>
  <c r="H869" i="5"/>
  <c r="M869" i="5"/>
  <c r="F870" i="5"/>
  <c r="H870" i="5"/>
  <c r="M870" i="5"/>
  <c r="F871" i="5"/>
  <c r="H871" i="5"/>
  <c r="M871" i="5"/>
  <c r="F872" i="5"/>
  <c r="H872" i="5"/>
  <c r="M872" i="5"/>
  <c r="F873" i="5"/>
  <c r="H873" i="5"/>
  <c r="M873" i="5"/>
  <c r="F874" i="5"/>
  <c r="H874" i="5"/>
  <c r="M874" i="5"/>
  <c r="F875" i="5"/>
  <c r="H875" i="5"/>
  <c r="M875" i="5"/>
  <c r="F876" i="5"/>
  <c r="H876" i="5"/>
  <c r="M876" i="5"/>
  <c r="F877" i="5"/>
  <c r="L877" i="5"/>
  <c r="H877" i="5"/>
  <c r="M877" i="5"/>
  <c r="O877" i="5" s="1"/>
  <c r="F878" i="5"/>
  <c r="H878" i="5"/>
  <c r="M878" i="5"/>
  <c r="F879" i="5"/>
  <c r="H879" i="5"/>
  <c r="M879" i="5"/>
  <c r="F880" i="5"/>
  <c r="H880" i="5"/>
  <c r="M880" i="5"/>
  <c r="F881" i="5"/>
  <c r="H881" i="5"/>
  <c r="M881" i="5"/>
  <c r="O881" i="5" s="1"/>
  <c r="F882" i="5"/>
  <c r="H882" i="5"/>
  <c r="M882" i="5"/>
  <c r="F883" i="5"/>
  <c r="H883" i="5"/>
  <c r="M883" i="5"/>
  <c r="F884" i="5"/>
  <c r="H884" i="5"/>
  <c r="M884" i="5"/>
  <c r="F885" i="5"/>
  <c r="H885" i="5"/>
  <c r="M885" i="5"/>
  <c r="F886" i="5"/>
  <c r="H886" i="5"/>
  <c r="M886" i="5"/>
  <c r="F887" i="5"/>
  <c r="H887" i="5"/>
  <c r="M887" i="5"/>
  <c r="F888" i="5"/>
  <c r="H888" i="5"/>
  <c r="M888" i="5"/>
  <c r="F889" i="5"/>
  <c r="L889" i="5"/>
  <c r="H889" i="5"/>
  <c r="O889" i="5"/>
  <c r="F890" i="5"/>
  <c r="H890" i="5"/>
  <c r="M890" i="5"/>
  <c r="F891" i="5"/>
  <c r="H891" i="5"/>
  <c r="M891" i="5"/>
  <c r="F892" i="5"/>
  <c r="H892" i="5"/>
  <c r="M892" i="5"/>
  <c r="F893" i="5"/>
  <c r="H893" i="5"/>
  <c r="M893" i="5"/>
  <c r="F894" i="5"/>
  <c r="H894" i="5"/>
  <c r="M894" i="5"/>
  <c r="F895" i="5"/>
  <c r="H895" i="5"/>
  <c r="M895" i="5"/>
  <c r="F896" i="5"/>
  <c r="H896" i="5"/>
  <c r="M896" i="5"/>
  <c r="F897" i="5"/>
  <c r="H897" i="5"/>
  <c r="M897" i="5"/>
  <c r="F898" i="5"/>
  <c r="H898" i="5"/>
  <c r="M898" i="5"/>
  <c r="F899" i="5"/>
  <c r="H899" i="5"/>
  <c r="M899" i="5"/>
  <c r="F900" i="5"/>
  <c r="H900" i="5"/>
  <c r="M900" i="5"/>
  <c r="F901" i="5"/>
  <c r="H901" i="5"/>
  <c r="M901" i="5"/>
  <c r="F902" i="5"/>
  <c r="H902" i="5"/>
  <c r="M902" i="5"/>
  <c r="F903" i="5"/>
  <c r="H903" i="5"/>
  <c r="M903" i="5"/>
  <c r="F904" i="5"/>
  <c r="H904" i="5"/>
  <c r="M904" i="5"/>
  <c r="F905" i="5"/>
  <c r="H905" i="5"/>
  <c r="M905" i="5"/>
  <c r="F906" i="5"/>
  <c r="H906" i="5"/>
  <c r="M906" i="5"/>
  <c r="F907" i="5"/>
  <c r="H907" i="5"/>
  <c r="M907" i="5"/>
  <c r="F908" i="5"/>
  <c r="H908" i="5"/>
  <c r="M908" i="5"/>
  <c r="F909" i="5"/>
  <c r="H909" i="5"/>
  <c r="M909" i="5"/>
  <c r="F910" i="5"/>
  <c r="H910" i="5"/>
  <c r="M910" i="5"/>
  <c r="F911" i="5"/>
  <c r="H911" i="5"/>
  <c r="M911" i="5"/>
  <c r="F912" i="5"/>
  <c r="H912" i="5"/>
  <c r="M912" i="5"/>
  <c r="F913" i="5"/>
  <c r="H913" i="5"/>
  <c r="M913" i="5"/>
  <c r="F914" i="5"/>
  <c r="H914" i="5"/>
  <c r="M914" i="5"/>
  <c r="F915" i="5"/>
  <c r="H915" i="5"/>
  <c r="M915" i="5"/>
  <c r="F916" i="5"/>
  <c r="H916" i="5"/>
  <c r="M916" i="5"/>
  <c r="F917" i="5"/>
  <c r="H917" i="5"/>
  <c r="M917" i="5"/>
  <c r="F918" i="5"/>
  <c r="H918" i="5"/>
  <c r="M918" i="5"/>
  <c r="F919" i="5"/>
  <c r="H919" i="5"/>
  <c r="M919" i="5"/>
  <c r="F920" i="5"/>
  <c r="H920" i="5"/>
  <c r="M920" i="5"/>
  <c r="F921" i="5"/>
  <c r="H921" i="5"/>
  <c r="M921" i="5"/>
  <c r="F922" i="5"/>
  <c r="H922" i="5"/>
  <c r="M922" i="5"/>
  <c r="F923" i="5"/>
  <c r="H923" i="5"/>
  <c r="M923" i="5"/>
  <c r="F924" i="5"/>
  <c r="H924" i="5"/>
  <c r="M924" i="5"/>
  <c r="F925" i="5"/>
  <c r="H925" i="5"/>
  <c r="M925" i="5"/>
  <c r="F703" i="5"/>
  <c r="H703" i="5"/>
  <c r="M703" i="5"/>
  <c r="F704" i="5"/>
  <c r="H704" i="5"/>
  <c r="M704" i="5"/>
  <c r="F705" i="5"/>
  <c r="H705" i="5"/>
  <c r="M705" i="5"/>
  <c r="F706" i="5"/>
  <c r="H706" i="5"/>
  <c r="M706" i="5"/>
  <c r="F707" i="5"/>
  <c r="H707" i="5"/>
  <c r="M707" i="5"/>
  <c r="F708" i="5"/>
  <c r="H708" i="5"/>
  <c r="M708" i="5"/>
  <c r="F709" i="5"/>
  <c r="H709" i="5"/>
  <c r="M709" i="5"/>
  <c r="F710" i="5"/>
  <c r="H710" i="5"/>
  <c r="M710" i="5"/>
  <c r="F711" i="5"/>
  <c r="H711" i="5"/>
  <c r="M711" i="5"/>
  <c r="F712" i="5"/>
  <c r="H712" i="5"/>
  <c r="M712" i="5"/>
  <c r="F713" i="5"/>
  <c r="H713" i="5"/>
  <c r="M713" i="5"/>
  <c r="F715" i="5"/>
  <c r="H715" i="5"/>
  <c r="M715" i="5"/>
  <c r="F716" i="5"/>
  <c r="H716" i="5"/>
  <c r="M716" i="5"/>
  <c r="F717" i="5"/>
  <c r="H717" i="5"/>
  <c r="M717" i="5"/>
  <c r="F718" i="5"/>
  <c r="H718" i="5"/>
  <c r="M718" i="5"/>
  <c r="F719" i="5"/>
  <c r="H719" i="5"/>
  <c r="M719" i="5"/>
  <c r="F720" i="5"/>
  <c r="H720" i="5"/>
  <c r="M720" i="5"/>
  <c r="F721" i="5"/>
  <c r="H721" i="5"/>
  <c r="M721" i="5"/>
  <c r="F722" i="5"/>
  <c r="H722" i="5"/>
  <c r="M722" i="5"/>
  <c r="F723" i="5"/>
  <c r="H723" i="5"/>
  <c r="M723" i="5"/>
  <c r="F724" i="5"/>
  <c r="H724" i="5"/>
  <c r="M724" i="5"/>
  <c r="F725" i="5"/>
  <c r="H725" i="5"/>
  <c r="M725" i="5"/>
  <c r="F726" i="5"/>
  <c r="H726" i="5"/>
  <c r="M726" i="5"/>
  <c r="F727" i="5"/>
  <c r="H727" i="5"/>
  <c r="M727" i="5"/>
  <c r="F728" i="5"/>
  <c r="H728" i="5"/>
  <c r="M728" i="5"/>
  <c r="F729" i="5"/>
  <c r="H729" i="5"/>
  <c r="M729" i="5"/>
  <c r="F730" i="5"/>
  <c r="H730" i="5"/>
  <c r="M730" i="5"/>
  <c r="F731" i="5"/>
  <c r="H731" i="5"/>
  <c r="M731" i="5"/>
  <c r="F732" i="5"/>
  <c r="H732" i="5"/>
  <c r="M732" i="5"/>
  <c r="F733" i="5"/>
  <c r="H733" i="5"/>
  <c r="M733" i="5"/>
  <c r="F734" i="5"/>
  <c r="H734" i="5"/>
  <c r="M734" i="5"/>
  <c r="F735" i="5"/>
  <c r="H735" i="5"/>
  <c r="M735" i="5"/>
  <c r="F736" i="5"/>
  <c r="H736" i="5"/>
  <c r="M736" i="5"/>
  <c r="F737" i="5"/>
  <c r="H737" i="5"/>
  <c r="M737" i="5"/>
  <c r="F738" i="5"/>
  <c r="H738" i="5"/>
  <c r="M738" i="5"/>
  <c r="F739" i="5"/>
  <c r="H739" i="5"/>
  <c r="M739" i="5"/>
  <c r="F740" i="5"/>
  <c r="H740" i="5"/>
  <c r="M740" i="5"/>
  <c r="F741" i="5"/>
  <c r="H741" i="5"/>
  <c r="M741" i="5"/>
  <c r="F742" i="5"/>
  <c r="H742" i="5"/>
  <c r="M742" i="5"/>
  <c r="F743" i="5"/>
  <c r="H743" i="5"/>
  <c r="M743" i="5"/>
  <c r="F744" i="5"/>
  <c r="H744" i="5"/>
  <c r="M744" i="5"/>
  <c r="F745" i="5"/>
  <c r="H745" i="5"/>
  <c r="M745" i="5"/>
  <c r="F746" i="5"/>
  <c r="H746" i="5"/>
  <c r="M746" i="5"/>
  <c r="F747" i="5"/>
  <c r="H747" i="5"/>
  <c r="M747" i="5"/>
  <c r="F748" i="5"/>
  <c r="H748" i="5"/>
  <c r="M748" i="5"/>
  <c r="F749" i="5"/>
  <c r="H749" i="5"/>
  <c r="M749" i="5"/>
  <c r="F750" i="5"/>
  <c r="H750" i="5"/>
  <c r="M750" i="5"/>
  <c r="F751" i="5"/>
  <c r="H751" i="5"/>
  <c r="M751" i="5"/>
  <c r="F752" i="5"/>
  <c r="H752" i="5"/>
  <c r="M752" i="5"/>
  <c r="F753" i="5"/>
  <c r="H753" i="5"/>
  <c r="M753" i="5"/>
  <c r="F754" i="5"/>
  <c r="H754" i="5"/>
  <c r="M754" i="5"/>
  <c r="F755" i="5"/>
  <c r="H755" i="5"/>
  <c r="M755" i="5"/>
  <c r="F756" i="5"/>
  <c r="H756" i="5"/>
  <c r="M756" i="5"/>
  <c r="F757" i="5"/>
  <c r="H757" i="5"/>
  <c r="M757" i="5"/>
  <c r="F758" i="5"/>
  <c r="H758" i="5"/>
  <c r="M758" i="5"/>
  <c r="F759" i="5"/>
  <c r="H759" i="5"/>
  <c r="M759" i="5"/>
  <c r="F760" i="5"/>
  <c r="H760" i="5"/>
  <c r="M760" i="5"/>
  <c r="F761" i="5"/>
  <c r="H761" i="5"/>
  <c r="M761" i="5"/>
  <c r="F762" i="5"/>
  <c r="H762" i="5"/>
  <c r="M762" i="5"/>
  <c r="F763" i="5"/>
  <c r="H763" i="5"/>
  <c r="M763" i="5"/>
  <c r="F764" i="5"/>
  <c r="H764" i="5"/>
  <c r="M764" i="5"/>
  <c r="F765" i="5"/>
  <c r="H765" i="5"/>
  <c r="M765" i="5"/>
  <c r="F766" i="5"/>
  <c r="H766" i="5"/>
  <c r="M766" i="5"/>
  <c r="F767" i="5"/>
  <c r="H767" i="5"/>
  <c r="M767" i="5"/>
  <c r="F768" i="5"/>
  <c r="H768" i="5"/>
  <c r="M768" i="5"/>
  <c r="F769" i="5"/>
  <c r="H769" i="5"/>
  <c r="M769" i="5"/>
  <c r="F770" i="5"/>
  <c r="H770" i="5"/>
  <c r="M770" i="5"/>
  <c r="F771" i="5"/>
  <c r="H771" i="5"/>
  <c r="M771" i="5"/>
  <c r="F772" i="5"/>
  <c r="H772" i="5"/>
  <c r="M772" i="5"/>
  <c r="F773" i="5"/>
  <c r="H773" i="5"/>
  <c r="M773" i="5"/>
  <c r="F774" i="5"/>
  <c r="H774" i="5"/>
  <c r="M774" i="5"/>
  <c r="F775" i="5"/>
  <c r="H775" i="5"/>
  <c r="M775" i="5"/>
  <c r="F776" i="5"/>
  <c r="H776" i="5"/>
  <c r="M776" i="5"/>
  <c r="F777" i="5"/>
  <c r="H777" i="5"/>
  <c r="M777" i="5"/>
  <c r="F778" i="5"/>
  <c r="H778" i="5"/>
  <c r="M778" i="5"/>
  <c r="F779" i="5"/>
  <c r="H779" i="5"/>
  <c r="M779" i="5"/>
  <c r="F780" i="5"/>
  <c r="H780" i="5"/>
  <c r="M780" i="5"/>
  <c r="F781" i="5"/>
  <c r="H781" i="5"/>
  <c r="M781" i="5"/>
  <c r="F782" i="5"/>
  <c r="H782" i="5"/>
  <c r="M782" i="5"/>
  <c r="F783" i="5"/>
  <c r="H783" i="5"/>
  <c r="M783" i="5"/>
  <c r="F784" i="5"/>
  <c r="H784" i="5"/>
  <c r="M784" i="5"/>
  <c r="F785" i="5"/>
  <c r="H785" i="5"/>
  <c r="M785" i="5"/>
  <c r="F786" i="5"/>
  <c r="H786" i="5"/>
  <c r="M786" i="5"/>
  <c r="F787" i="5"/>
  <c r="H787" i="5"/>
  <c r="M787" i="5"/>
  <c r="F788" i="5"/>
  <c r="H788" i="5"/>
  <c r="M788" i="5"/>
  <c r="F789" i="5"/>
  <c r="H789" i="5"/>
  <c r="M789" i="5"/>
  <c r="F790" i="5"/>
  <c r="H790" i="5"/>
  <c r="M790" i="5"/>
  <c r="F791" i="5"/>
  <c r="H791" i="5"/>
  <c r="M791" i="5"/>
  <c r="F792" i="5"/>
  <c r="H792" i="5"/>
  <c r="M792" i="5"/>
  <c r="F793" i="5"/>
  <c r="H793" i="5"/>
  <c r="M793" i="5"/>
  <c r="F794" i="5"/>
  <c r="H794" i="5"/>
  <c r="M794" i="5"/>
  <c r="F795" i="5"/>
  <c r="H795" i="5"/>
  <c r="M795" i="5"/>
  <c r="F796" i="5"/>
  <c r="H796" i="5"/>
  <c r="M796" i="5"/>
  <c r="F797" i="5"/>
  <c r="H797" i="5"/>
  <c r="M797" i="5"/>
  <c r="F798" i="5"/>
  <c r="H798" i="5"/>
  <c r="M798" i="5"/>
  <c r="F799" i="5"/>
  <c r="H799" i="5"/>
  <c r="M799" i="5"/>
  <c r="F800" i="5"/>
  <c r="H800" i="5"/>
  <c r="M800" i="5"/>
  <c r="F801" i="5"/>
  <c r="H801" i="5"/>
  <c r="M801" i="5"/>
  <c r="F802" i="5"/>
  <c r="H802" i="5"/>
  <c r="M802" i="5"/>
  <c r="F803" i="5"/>
  <c r="H803" i="5"/>
  <c r="M803" i="5"/>
  <c r="F804" i="5"/>
  <c r="H804" i="5"/>
  <c r="M804" i="5"/>
  <c r="F805" i="5"/>
  <c r="H805" i="5"/>
  <c r="M805" i="5"/>
  <c r="F806" i="5"/>
  <c r="H806" i="5"/>
  <c r="M806" i="5"/>
  <c r="F807" i="5"/>
  <c r="H807" i="5"/>
  <c r="M807" i="5"/>
  <c r="F808" i="5"/>
  <c r="H808" i="5"/>
  <c r="M808" i="5"/>
  <c r="F809" i="5"/>
  <c r="H809" i="5"/>
  <c r="M809" i="5"/>
  <c r="F810" i="5"/>
  <c r="H810" i="5"/>
  <c r="M810" i="5"/>
  <c r="F811" i="5"/>
  <c r="H811" i="5"/>
  <c r="M811" i="5"/>
  <c r="F812" i="5"/>
  <c r="H812" i="5"/>
  <c r="M812" i="5"/>
  <c r="F813" i="5"/>
  <c r="H813" i="5"/>
  <c r="M813" i="5"/>
  <c r="F814" i="5"/>
  <c r="H814" i="5"/>
  <c r="M814" i="5"/>
  <c r="F815" i="5"/>
  <c r="H815" i="5"/>
  <c r="M815" i="5"/>
  <c r="F816" i="5"/>
  <c r="H816" i="5"/>
  <c r="M816" i="5"/>
  <c r="F817" i="5"/>
  <c r="H817" i="5"/>
  <c r="M817" i="5"/>
  <c r="F818" i="5"/>
  <c r="H818" i="5"/>
  <c r="M818" i="5"/>
  <c r="F819" i="5"/>
  <c r="H819" i="5"/>
  <c r="M819" i="5"/>
  <c r="F820" i="5"/>
  <c r="H820" i="5"/>
  <c r="M820" i="5"/>
  <c r="F821" i="5"/>
  <c r="H821" i="5"/>
  <c r="M821" i="5"/>
  <c r="F822" i="5"/>
  <c r="H822" i="5"/>
  <c r="M822" i="5"/>
  <c r="F823" i="5"/>
  <c r="H823" i="5"/>
  <c r="M823" i="5"/>
  <c r="F824" i="5"/>
  <c r="H824" i="5"/>
  <c r="M824" i="5"/>
  <c r="F825" i="5"/>
  <c r="H825" i="5"/>
  <c r="M825" i="5"/>
  <c r="F826" i="5"/>
  <c r="H826" i="5"/>
  <c r="M826" i="5"/>
  <c r="F827" i="5"/>
  <c r="H827" i="5"/>
  <c r="M827" i="5"/>
  <c r="F828" i="5"/>
  <c r="H828" i="5"/>
  <c r="M828" i="5"/>
  <c r="F829" i="5"/>
  <c r="H829" i="5"/>
  <c r="M829" i="5"/>
  <c r="F830" i="5"/>
  <c r="H830" i="5"/>
  <c r="M830" i="5"/>
  <c r="F831" i="5"/>
  <c r="H831" i="5"/>
  <c r="M831" i="5"/>
  <c r="F832" i="5"/>
  <c r="H832" i="5"/>
  <c r="M832" i="5"/>
  <c r="F833" i="5"/>
  <c r="H833" i="5"/>
  <c r="M833" i="5"/>
  <c r="F834" i="5"/>
  <c r="H834" i="5"/>
  <c r="M834" i="5"/>
  <c r="F835" i="5"/>
  <c r="H835" i="5"/>
  <c r="M835" i="5"/>
  <c r="F836" i="5"/>
  <c r="H836" i="5"/>
  <c r="M836" i="5"/>
  <c r="F837" i="5"/>
  <c r="H837" i="5"/>
  <c r="M837" i="5"/>
  <c r="F838" i="5"/>
  <c r="H838" i="5"/>
  <c r="M838" i="5"/>
  <c r="F839" i="5"/>
  <c r="H839" i="5"/>
  <c r="M839" i="5"/>
  <c r="F840" i="5"/>
  <c r="H840" i="5"/>
  <c r="M840" i="5"/>
  <c r="F841" i="5"/>
  <c r="H841" i="5"/>
  <c r="M841" i="5"/>
  <c r="F842" i="5"/>
  <c r="H842" i="5"/>
  <c r="M842" i="5"/>
  <c r="F843" i="5"/>
  <c r="H843" i="5"/>
  <c r="M843" i="5"/>
  <c r="F844" i="5"/>
  <c r="H844" i="5"/>
  <c r="M844" i="5"/>
  <c r="F845" i="5"/>
  <c r="H845" i="5"/>
  <c r="M845" i="5"/>
  <c r="F847" i="5"/>
  <c r="H847" i="5"/>
  <c r="M847" i="5"/>
  <c r="F848" i="5"/>
  <c r="H848" i="5"/>
  <c r="M848" i="5"/>
  <c r="F849" i="5"/>
  <c r="H849" i="5"/>
  <c r="M849" i="5"/>
  <c r="F850" i="5"/>
  <c r="H850" i="5"/>
  <c r="M850" i="5"/>
  <c r="F851" i="5"/>
  <c r="H851" i="5"/>
  <c r="M851" i="5"/>
  <c r="F852" i="5"/>
  <c r="H852" i="5"/>
  <c r="M852" i="5"/>
  <c r="F853" i="5"/>
  <c r="H853" i="5"/>
  <c r="M853" i="5"/>
  <c r="F854" i="5"/>
  <c r="H854" i="5"/>
  <c r="M854" i="5"/>
  <c r="F855" i="5"/>
  <c r="H855" i="5"/>
  <c r="M855" i="5"/>
  <c r="F856" i="5"/>
  <c r="H856" i="5"/>
  <c r="M856" i="5"/>
  <c r="F857" i="5"/>
  <c r="H857" i="5"/>
  <c r="M857" i="5"/>
  <c r="F858" i="5"/>
  <c r="H858" i="5"/>
  <c r="M858" i="5"/>
  <c r="F859" i="5"/>
  <c r="H859" i="5"/>
  <c r="M859" i="5"/>
  <c r="F860" i="5"/>
  <c r="H860" i="5"/>
  <c r="M860" i="5"/>
  <c r="F861" i="5"/>
  <c r="H861" i="5"/>
  <c r="M861" i="5"/>
  <c r="F862" i="5"/>
  <c r="H862" i="5"/>
  <c r="M862" i="5"/>
  <c r="F863" i="5"/>
  <c r="H863" i="5"/>
  <c r="M863" i="5"/>
  <c r="F864" i="5"/>
  <c r="H864" i="5"/>
  <c r="M864" i="5"/>
  <c r="F865" i="5"/>
  <c r="H865" i="5"/>
  <c r="M865" i="5"/>
  <c r="F866" i="5"/>
  <c r="I866" i="5" s="1"/>
  <c r="F345" i="5"/>
  <c r="H345" i="5"/>
  <c r="M345" i="5"/>
  <c r="F346" i="5"/>
  <c r="H346" i="5"/>
  <c r="M346" i="5"/>
  <c r="F347" i="5"/>
  <c r="H347" i="5"/>
  <c r="M347" i="5"/>
  <c r="F348" i="5"/>
  <c r="H348" i="5"/>
  <c r="M348" i="5"/>
  <c r="F349" i="5"/>
  <c r="H349" i="5"/>
  <c r="M349" i="5"/>
  <c r="F350" i="5"/>
  <c r="H350" i="5"/>
  <c r="M350" i="5"/>
  <c r="F351" i="5"/>
  <c r="H351" i="5"/>
  <c r="M351" i="5"/>
  <c r="F352" i="5"/>
  <c r="H352" i="5"/>
  <c r="M352" i="5"/>
  <c r="F353" i="5"/>
  <c r="H353" i="5"/>
  <c r="M353" i="5"/>
  <c r="F354" i="5"/>
  <c r="H354" i="5"/>
  <c r="M354" i="5"/>
  <c r="F355" i="5"/>
  <c r="H355" i="5"/>
  <c r="M355" i="5"/>
  <c r="F356" i="5"/>
  <c r="H356" i="5"/>
  <c r="M356" i="5"/>
  <c r="F357" i="5"/>
  <c r="H357" i="5"/>
  <c r="M357" i="5"/>
  <c r="F358" i="5"/>
  <c r="H358" i="5"/>
  <c r="M358" i="5"/>
  <c r="F359" i="5"/>
  <c r="H359" i="5"/>
  <c r="M359" i="5"/>
  <c r="F360" i="5"/>
  <c r="H360" i="5"/>
  <c r="M360" i="5"/>
  <c r="F361" i="5"/>
  <c r="H361" i="5"/>
  <c r="M361" i="5"/>
  <c r="F362" i="5"/>
  <c r="H362" i="5"/>
  <c r="M362" i="5"/>
  <c r="F363" i="5"/>
  <c r="H363" i="5"/>
  <c r="M363" i="5"/>
  <c r="F364" i="5"/>
  <c r="H364" i="5"/>
  <c r="M364" i="5"/>
  <c r="F365" i="5"/>
  <c r="H365" i="5"/>
  <c r="M365" i="5"/>
  <c r="F366" i="5"/>
  <c r="H366" i="5"/>
  <c r="M366" i="5"/>
  <c r="F367" i="5"/>
  <c r="H367" i="5"/>
  <c r="M367" i="5"/>
  <c r="F368" i="5"/>
  <c r="H368" i="5"/>
  <c r="M368" i="5"/>
  <c r="F369" i="5"/>
  <c r="H369" i="5"/>
  <c r="M369" i="5"/>
  <c r="F370" i="5"/>
  <c r="H370" i="5"/>
  <c r="M370" i="5"/>
  <c r="F371" i="5"/>
  <c r="H371" i="5"/>
  <c r="M371" i="5"/>
  <c r="F372" i="5"/>
  <c r="H372" i="5"/>
  <c r="M372" i="5"/>
  <c r="F373" i="5"/>
  <c r="H373" i="5"/>
  <c r="M373" i="5"/>
  <c r="F374" i="5"/>
  <c r="H374" i="5"/>
  <c r="M374" i="5"/>
  <c r="F375" i="5"/>
  <c r="H375" i="5"/>
  <c r="M375" i="5"/>
  <c r="F376" i="5"/>
  <c r="H376" i="5"/>
  <c r="M376" i="5"/>
  <c r="F377" i="5"/>
  <c r="H377" i="5"/>
  <c r="M377" i="5"/>
  <c r="F378" i="5"/>
  <c r="H378" i="5"/>
  <c r="M378" i="5"/>
  <c r="F379" i="5"/>
  <c r="H379" i="5"/>
  <c r="M379" i="5"/>
  <c r="F380" i="5"/>
  <c r="H380" i="5"/>
  <c r="M380" i="5"/>
  <c r="F381" i="5"/>
  <c r="H381" i="5"/>
  <c r="M381" i="5"/>
  <c r="F382" i="5"/>
  <c r="H382" i="5"/>
  <c r="M382" i="5"/>
  <c r="F383" i="5"/>
  <c r="H383" i="5"/>
  <c r="M383" i="5"/>
  <c r="F384" i="5"/>
  <c r="H384" i="5"/>
  <c r="M384" i="5"/>
  <c r="F385" i="5"/>
  <c r="H385" i="5"/>
  <c r="M385" i="5"/>
  <c r="F386" i="5"/>
  <c r="H386" i="5"/>
  <c r="M386" i="5"/>
  <c r="F387" i="5"/>
  <c r="H387" i="5"/>
  <c r="M387" i="5"/>
  <c r="F388" i="5"/>
  <c r="H388" i="5"/>
  <c r="M388" i="5"/>
  <c r="F389" i="5"/>
  <c r="H389" i="5"/>
  <c r="M389" i="5"/>
  <c r="F390" i="5"/>
  <c r="H390" i="5"/>
  <c r="M390" i="5"/>
  <c r="F391" i="5"/>
  <c r="H391" i="5"/>
  <c r="M391" i="5"/>
  <c r="F392" i="5"/>
  <c r="H392" i="5"/>
  <c r="M392" i="5"/>
  <c r="F393" i="5"/>
  <c r="H393" i="5"/>
  <c r="M393" i="5"/>
  <c r="F394" i="5"/>
  <c r="H394" i="5"/>
  <c r="M394" i="5"/>
  <c r="F395" i="5"/>
  <c r="H395" i="5"/>
  <c r="M395" i="5"/>
  <c r="F226" i="5"/>
  <c r="H226" i="5"/>
  <c r="M226" i="5"/>
  <c r="F227" i="5"/>
  <c r="H227" i="5"/>
  <c r="M227" i="5"/>
  <c r="F265" i="5"/>
  <c r="H265" i="5"/>
  <c r="M265" i="5"/>
  <c r="F266" i="5"/>
  <c r="H266" i="5"/>
  <c r="M266" i="5"/>
  <c r="F267" i="5"/>
  <c r="H267" i="5"/>
  <c r="M267" i="5"/>
  <c r="F268" i="5"/>
  <c r="H268" i="5"/>
  <c r="M268" i="5"/>
  <c r="F269" i="5"/>
  <c r="H269" i="5"/>
  <c r="M269" i="5"/>
  <c r="F270" i="5"/>
  <c r="H270" i="5"/>
  <c r="M270" i="5"/>
  <c r="F271" i="5"/>
  <c r="H271" i="5"/>
  <c r="M271" i="5"/>
  <c r="F272" i="5"/>
  <c r="H272" i="5"/>
  <c r="M272" i="5"/>
  <c r="F273" i="5"/>
  <c r="H273" i="5"/>
  <c r="M273" i="5"/>
  <c r="F274" i="5"/>
  <c r="H274" i="5"/>
  <c r="M274" i="5"/>
  <c r="F275" i="5"/>
  <c r="H275" i="5"/>
  <c r="M275" i="5"/>
  <c r="F276" i="5"/>
  <c r="H276" i="5"/>
  <c r="M276" i="5"/>
  <c r="F277" i="5"/>
  <c r="H277" i="5"/>
  <c r="M277" i="5"/>
  <c r="F278" i="5"/>
  <c r="H278" i="5"/>
  <c r="M278" i="5"/>
  <c r="F279" i="5"/>
  <c r="H279" i="5"/>
  <c r="M279" i="5"/>
  <c r="F280" i="5"/>
  <c r="H280" i="5"/>
  <c r="M280" i="5"/>
  <c r="F281" i="5"/>
  <c r="H281" i="5"/>
  <c r="M281" i="5"/>
  <c r="F282" i="5"/>
  <c r="H282" i="5"/>
  <c r="M282" i="5"/>
  <c r="F283" i="5"/>
  <c r="H283" i="5"/>
  <c r="M283" i="5"/>
  <c r="F284" i="5"/>
  <c r="H284" i="5"/>
  <c r="M284" i="5"/>
  <c r="F285" i="5"/>
  <c r="H285" i="5"/>
  <c r="M285" i="5"/>
  <c r="F286" i="5"/>
  <c r="H286" i="5"/>
  <c r="M286" i="5"/>
  <c r="F287" i="5"/>
  <c r="H287" i="5"/>
  <c r="M287" i="5"/>
  <c r="F288" i="5"/>
  <c r="H288" i="5"/>
  <c r="M288" i="5"/>
  <c r="F289" i="5"/>
  <c r="H289" i="5"/>
  <c r="M289" i="5"/>
  <c r="F290" i="5"/>
  <c r="H290" i="5"/>
  <c r="M290" i="5"/>
  <c r="F291" i="5"/>
  <c r="H291" i="5"/>
  <c r="M291" i="5"/>
  <c r="F292" i="5"/>
  <c r="H292" i="5"/>
  <c r="M292" i="5"/>
  <c r="F293" i="5"/>
  <c r="H293" i="5"/>
  <c r="M293" i="5"/>
  <c r="F294" i="5"/>
  <c r="H294" i="5"/>
  <c r="M294" i="5"/>
  <c r="F295" i="5"/>
  <c r="H295" i="5"/>
  <c r="M295" i="5"/>
  <c r="F296" i="5"/>
  <c r="H296" i="5"/>
  <c r="M296" i="5"/>
  <c r="F297" i="5"/>
  <c r="H297" i="5"/>
  <c r="M297" i="5"/>
  <c r="F298" i="5"/>
  <c r="H298" i="5"/>
  <c r="M298" i="5"/>
  <c r="F299" i="5"/>
  <c r="H299" i="5"/>
  <c r="M299" i="5"/>
  <c r="F300" i="5"/>
  <c r="H300" i="5"/>
  <c r="M300" i="5"/>
  <c r="F301" i="5"/>
  <c r="H301" i="5"/>
  <c r="M301" i="5"/>
  <c r="F302" i="5"/>
  <c r="H302" i="5"/>
  <c r="M302" i="5"/>
  <c r="F303" i="5"/>
  <c r="H303" i="5"/>
  <c r="M303" i="5"/>
  <c r="F304" i="5"/>
  <c r="H304" i="5"/>
  <c r="M304" i="5"/>
  <c r="F305" i="5"/>
  <c r="H305" i="5"/>
  <c r="M305" i="5"/>
  <c r="F306" i="5"/>
  <c r="H306" i="5"/>
  <c r="M306" i="5"/>
  <c r="F307" i="5"/>
  <c r="H307" i="5"/>
  <c r="M307" i="5"/>
  <c r="F308" i="5"/>
  <c r="H308" i="5"/>
  <c r="M308" i="5"/>
  <c r="F309" i="5"/>
  <c r="H309" i="5"/>
  <c r="M309" i="5"/>
  <c r="F310" i="5"/>
  <c r="H310" i="5"/>
  <c r="M310" i="5"/>
  <c r="F311" i="5"/>
  <c r="H311" i="5"/>
  <c r="M311" i="5"/>
  <c r="F312" i="5"/>
  <c r="H312" i="5"/>
  <c r="M312" i="5"/>
  <c r="F313" i="5"/>
  <c r="H313" i="5"/>
  <c r="M313" i="5"/>
  <c r="F314" i="5"/>
  <c r="H314" i="5"/>
  <c r="M314" i="5"/>
  <c r="F315" i="5"/>
  <c r="H315" i="5"/>
  <c r="M315" i="5"/>
  <c r="F316" i="5"/>
  <c r="H316" i="5"/>
  <c r="M316" i="5"/>
  <c r="F317" i="5"/>
  <c r="H317" i="5"/>
  <c r="M317" i="5"/>
  <c r="F190" i="5"/>
  <c r="H190" i="5"/>
  <c r="M190" i="5"/>
  <c r="F191" i="5"/>
  <c r="H191" i="5"/>
  <c r="M191" i="5"/>
  <c r="F192" i="5"/>
  <c r="H192" i="5"/>
  <c r="M192" i="5"/>
  <c r="F193" i="5"/>
  <c r="H193" i="5"/>
  <c r="M193" i="5"/>
  <c r="H195" i="5"/>
  <c r="H194" i="5" s="1"/>
  <c r="M195" i="5"/>
  <c r="F222" i="5"/>
  <c r="H222" i="5"/>
  <c r="M222" i="5"/>
  <c r="F223" i="5"/>
  <c r="H223" i="5"/>
  <c r="M223" i="5"/>
  <c r="F224" i="5"/>
  <c r="H224" i="5"/>
  <c r="M224" i="5"/>
  <c r="F964" i="5"/>
  <c r="H964" i="5"/>
  <c r="M964" i="5"/>
  <c r="F965" i="5"/>
  <c r="H965" i="5"/>
  <c r="O965" i="5"/>
  <c r="F966" i="5"/>
  <c r="H966" i="5"/>
  <c r="O966" i="5"/>
  <c r="F967" i="5"/>
  <c r="L967" i="5"/>
  <c r="H967" i="5"/>
  <c r="O967" i="5"/>
  <c r="F968" i="5"/>
  <c r="L968" i="5"/>
  <c r="H968" i="5"/>
  <c r="M970" i="5"/>
  <c r="M971" i="5"/>
  <c r="M972" i="5"/>
  <c r="M973" i="5"/>
  <c r="M974" i="5"/>
  <c r="F975" i="5"/>
  <c r="H975" i="5"/>
  <c r="M975" i="5"/>
  <c r="F946" i="5"/>
  <c r="H946" i="5"/>
  <c r="M946" i="5"/>
  <c r="F947" i="5"/>
  <c r="H947" i="5"/>
  <c r="M947" i="5"/>
  <c r="F948" i="5"/>
  <c r="H948" i="5"/>
  <c r="M948" i="5"/>
  <c r="F957" i="5"/>
  <c r="H957" i="5"/>
  <c r="M957" i="5"/>
  <c r="F958" i="5"/>
  <c r="H958" i="5"/>
  <c r="M958" i="5"/>
  <c r="F959" i="5"/>
  <c r="H959" i="5"/>
  <c r="M959" i="5"/>
  <c r="F960" i="5"/>
  <c r="H960" i="5"/>
  <c r="M960" i="5"/>
  <c r="F961" i="5"/>
  <c r="H961" i="5"/>
  <c r="M961" i="5"/>
  <c r="F962" i="5"/>
  <c r="H962" i="5"/>
  <c r="M962" i="5"/>
  <c r="H657" i="5"/>
  <c r="M657" i="5"/>
  <c r="F23" i="5"/>
  <c r="H23" i="5"/>
  <c r="M23" i="5"/>
  <c r="H24" i="5"/>
  <c r="M24" i="5"/>
  <c r="F25" i="5"/>
  <c r="H29" i="5"/>
  <c r="M29" i="5"/>
  <c r="F35" i="5"/>
  <c r="L668" i="5"/>
  <c r="H1011" i="5"/>
  <c r="H181" i="5"/>
  <c r="F182" i="5"/>
  <c r="H182" i="5"/>
  <c r="M182" i="5"/>
  <c r="F186" i="5"/>
  <c r="F188" i="5"/>
  <c r="F187" i="5" s="1"/>
  <c r="L188" i="5"/>
  <c r="H188" i="5"/>
  <c r="H187" i="5" s="1"/>
  <c r="F441" i="5"/>
  <c r="H441" i="5"/>
  <c r="F181" i="5"/>
  <c r="H186" i="5"/>
  <c r="F443" i="5"/>
  <c r="H443" i="5"/>
  <c r="F444" i="5"/>
  <c r="H444" i="5"/>
  <c r="M444" i="5"/>
  <c r="F445" i="5"/>
  <c r="H445" i="5"/>
  <c r="M445" i="5"/>
  <c r="F446" i="5"/>
  <c r="H446" i="5"/>
  <c r="M446" i="5"/>
  <c r="F447" i="5"/>
  <c r="H447" i="5"/>
  <c r="M447" i="5"/>
  <c r="F448" i="5"/>
  <c r="H448" i="5"/>
  <c r="M448" i="5"/>
  <c r="F449" i="5"/>
  <c r="H449" i="5"/>
  <c r="M449" i="5"/>
  <c r="F450" i="5"/>
  <c r="H450" i="5"/>
  <c r="M450" i="5"/>
  <c r="F451" i="5"/>
  <c r="H451" i="5"/>
  <c r="M451" i="5"/>
  <c r="F452" i="5"/>
  <c r="H452" i="5"/>
  <c r="M452" i="5"/>
  <c r="F453" i="5"/>
  <c r="H453" i="5"/>
  <c r="M453" i="5"/>
  <c r="F454" i="5"/>
  <c r="H454" i="5"/>
  <c r="M454" i="5"/>
  <c r="F455" i="5"/>
  <c r="H455" i="5"/>
  <c r="M455" i="5"/>
  <c r="F456" i="5"/>
  <c r="H456" i="5"/>
  <c r="M456" i="5"/>
  <c r="F457" i="5"/>
  <c r="H457" i="5"/>
  <c r="M457" i="5"/>
  <c r="F458" i="5"/>
  <c r="H458" i="5"/>
  <c r="M458" i="5"/>
  <c r="F459" i="5"/>
  <c r="H459" i="5"/>
  <c r="M459" i="5"/>
  <c r="F460" i="5"/>
  <c r="H460" i="5"/>
  <c r="M460" i="5"/>
  <c r="F461" i="5"/>
  <c r="H461" i="5"/>
  <c r="M461" i="5"/>
  <c r="F462" i="5"/>
  <c r="H462" i="5"/>
  <c r="M462" i="5"/>
  <c r="F463" i="5"/>
  <c r="H463" i="5"/>
  <c r="M463" i="5"/>
  <c r="F464" i="5"/>
  <c r="H464" i="5"/>
  <c r="M464" i="5"/>
  <c r="F465" i="5"/>
  <c r="H465" i="5"/>
  <c r="M465" i="5"/>
  <c r="F466" i="5"/>
  <c r="H466" i="5"/>
  <c r="M466" i="5"/>
  <c r="F467" i="5"/>
  <c r="H467" i="5"/>
  <c r="M467" i="5"/>
  <c r="F468" i="5"/>
  <c r="H468" i="5"/>
  <c r="M468" i="5"/>
  <c r="F469" i="5"/>
  <c r="H469" i="5"/>
  <c r="M469" i="5"/>
  <c r="F470" i="5"/>
  <c r="H470" i="5"/>
  <c r="M470" i="5"/>
  <c r="F471" i="5"/>
  <c r="H471" i="5"/>
  <c r="M471" i="5"/>
  <c r="F472" i="5"/>
  <c r="H472" i="5"/>
  <c r="M472" i="5"/>
  <c r="F473" i="5"/>
  <c r="H473" i="5"/>
  <c r="M473" i="5"/>
  <c r="F474" i="5"/>
  <c r="H474" i="5"/>
  <c r="M474" i="5"/>
  <c r="F475" i="5"/>
  <c r="H475" i="5"/>
  <c r="M475" i="5"/>
  <c r="F476" i="5"/>
  <c r="H476" i="5"/>
  <c r="M476" i="5"/>
  <c r="F477" i="5"/>
  <c r="H477" i="5"/>
  <c r="M477" i="5"/>
  <c r="F478" i="5"/>
  <c r="H478" i="5"/>
  <c r="M478" i="5"/>
  <c r="F479" i="5"/>
  <c r="H479" i="5"/>
  <c r="M479" i="5"/>
  <c r="F480" i="5"/>
  <c r="H480" i="5"/>
  <c r="M480" i="5"/>
  <c r="F481" i="5"/>
  <c r="H481" i="5"/>
  <c r="M481" i="5"/>
  <c r="F482" i="5"/>
  <c r="H482" i="5"/>
  <c r="M482" i="5"/>
  <c r="F483" i="5"/>
  <c r="H483" i="5"/>
  <c r="M483" i="5"/>
  <c r="F484" i="5"/>
  <c r="H484" i="5"/>
  <c r="M484" i="5"/>
  <c r="F485" i="5"/>
  <c r="H485" i="5"/>
  <c r="M485" i="5"/>
  <c r="F486" i="5"/>
  <c r="H486" i="5"/>
  <c r="M486" i="5"/>
  <c r="F487" i="5"/>
  <c r="H487" i="5"/>
  <c r="M487" i="5"/>
  <c r="F488" i="5"/>
  <c r="H488" i="5"/>
  <c r="M488" i="5"/>
  <c r="F489" i="5"/>
  <c r="H489" i="5"/>
  <c r="M489" i="5"/>
  <c r="F490" i="5"/>
  <c r="H490" i="5"/>
  <c r="M490" i="5"/>
  <c r="F491" i="5"/>
  <c r="H491" i="5"/>
  <c r="M491" i="5"/>
  <c r="F492" i="5"/>
  <c r="H492" i="5"/>
  <c r="M492" i="5"/>
  <c r="F493" i="5"/>
  <c r="H493" i="5"/>
  <c r="M493" i="5"/>
  <c r="F494" i="5"/>
  <c r="H494" i="5"/>
  <c r="M494" i="5"/>
  <c r="F495" i="5"/>
  <c r="H495" i="5"/>
  <c r="M495" i="5"/>
  <c r="F496" i="5"/>
  <c r="H496" i="5"/>
  <c r="M496" i="5"/>
  <c r="F497" i="5"/>
  <c r="H497" i="5"/>
  <c r="M497" i="5"/>
  <c r="F498" i="5"/>
  <c r="H498" i="5"/>
  <c r="M498" i="5"/>
  <c r="F499" i="5"/>
  <c r="H499" i="5"/>
  <c r="M499" i="5"/>
  <c r="F500" i="5"/>
  <c r="H500" i="5"/>
  <c r="M500" i="5"/>
  <c r="F501" i="5"/>
  <c r="H501" i="5"/>
  <c r="M501" i="5"/>
  <c r="F502" i="5"/>
  <c r="H502" i="5"/>
  <c r="M502" i="5"/>
  <c r="F503" i="5"/>
  <c r="H503" i="5"/>
  <c r="M503" i="5"/>
  <c r="F504" i="5"/>
  <c r="H504" i="5"/>
  <c r="M504" i="5"/>
  <c r="F505" i="5"/>
  <c r="H505" i="5"/>
  <c r="M505" i="5"/>
  <c r="F506" i="5"/>
  <c r="H506" i="5"/>
  <c r="M506" i="5"/>
  <c r="F507" i="5"/>
  <c r="H507" i="5"/>
  <c r="M507" i="5"/>
  <c r="F508" i="5"/>
  <c r="H508" i="5"/>
  <c r="M508" i="5"/>
  <c r="F509" i="5"/>
  <c r="H509" i="5"/>
  <c r="M509" i="5"/>
  <c r="F510" i="5"/>
  <c r="H510" i="5"/>
  <c r="M510" i="5"/>
  <c r="F511" i="5"/>
  <c r="H511" i="5"/>
  <c r="M511" i="5"/>
  <c r="F512" i="5"/>
  <c r="H512" i="5"/>
  <c r="M512" i="5"/>
  <c r="F513" i="5"/>
  <c r="H513" i="5"/>
  <c r="M513" i="5"/>
  <c r="F514" i="5"/>
  <c r="H514" i="5"/>
  <c r="M514" i="5"/>
  <c r="F515" i="5"/>
  <c r="H515" i="5"/>
  <c r="M515" i="5"/>
  <c r="F516" i="5"/>
  <c r="H516" i="5"/>
  <c r="M516" i="5"/>
  <c r="F517" i="5"/>
  <c r="H517" i="5"/>
  <c r="M517" i="5"/>
  <c r="F518" i="5"/>
  <c r="H518" i="5"/>
  <c r="M518" i="5"/>
  <c r="F519" i="5"/>
  <c r="H519" i="5"/>
  <c r="M519" i="5"/>
  <c r="F520" i="5"/>
  <c r="H520" i="5"/>
  <c r="M520" i="5"/>
  <c r="F521" i="5"/>
  <c r="H521" i="5"/>
  <c r="M521" i="5"/>
  <c r="F522" i="5"/>
  <c r="H522" i="5"/>
  <c r="M522" i="5"/>
  <c r="F523" i="5"/>
  <c r="H523" i="5"/>
  <c r="M523" i="5"/>
  <c r="F524" i="5"/>
  <c r="H524" i="5"/>
  <c r="M524" i="5"/>
  <c r="F525" i="5"/>
  <c r="H525" i="5"/>
  <c r="M525" i="5"/>
  <c r="F526" i="5"/>
  <c r="H526" i="5"/>
  <c r="M526" i="5"/>
  <c r="F527" i="5"/>
  <c r="H527" i="5"/>
  <c r="M527" i="5"/>
  <c r="F528" i="5"/>
  <c r="H528" i="5"/>
  <c r="M528" i="5"/>
  <c r="F529" i="5"/>
  <c r="H529" i="5"/>
  <c r="M529" i="5"/>
  <c r="F530" i="5"/>
  <c r="H530" i="5"/>
  <c r="M530" i="5"/>
  <c r="F531" i="5"/>
  <c r="H531" i="5"/>
  <c r="M531" i="5"/>
  <c r="F532" i="5"/>
  <c r="H532" i="5"/>
  <c r="M532" i="5"/>
  <c r="F533" i="5"/>
  <c r="H533" i="5"/>
  <c r="M533" i="5"/>
  <c r="F534" i="5"/>
  <c r="H534" i="5"/>
  <c r="M534" i="5"/>
  <c r="F535" i="5"/>
  <c r="H535" i="5"/>
  <c r="M535" i="5"/>
  <c r="F536" i="5"/>
  <c r="H536" i="5"/>
  <c r="M536" i="5"/>
  <c r="F537" i="5"/>
  <c r="H537" i="5"/>
  <c r="M537" i="5"/>
  <c r="F538" i="5"/>
  <c r="H538" i="5"/>
  <c r="M538" i="5"/>
  <c r="F539" i="5"/>
  <c r="H539" i="5"/>
  <c r="M539" i="5"/>
  <c r="F540" i="5"/>
  <c r="H540" i="5"/>
  <c r="M540" i="5"/>
  <c r="F541" i="5"/>
  <c r="H541" i="5"/>
  <c r="M541" i="5"/>
  <c r="F542" i="5"/>
  <c r="H542" i="5"/>
  <c r="M542" i="5"/>
  <c r="F543" i="5"/>
  <c r="H543" i="5"/>
  <c r="M543" i="5"/>
  <c r="F544" i="5"/>
  <c r="H544" i="5"/>
  <c r="M544" i="5"/>
  <c r="F545" i="5"/>
  <c r="H545" i="5"/>
  <c r="M545" i="5"/>
  <c r="F546" i="5"/>
  <c r="H546" i="5"/>
  <c r="M546" i="5"/>
  <c r="F547" i="5"/>
  <c r="H547" i="5"/>
  <c r="M547" i="5"/>
  <c r="F548" i="5"/>
  <c r="H548" i="5"/>
  <c r="M548" i="5"/>
  <c r="F549" i="5"/>
  <c r="H549" i="5"/>
  <c r="M549" i="5"/>
  <c r="F550" i="5"/>
  <c r="H550" i="5"/>
  <c r="M550" i="5"/>
  <c r="F551" i="5"/>
  <c r="H551" i="5"/>
  <c r="M551" i="5"/>
  <c r="F552" i="5"/>
  <c r="H552" i="5"/>
  <c r="M552" i="5"/>
  <c r="F553" i="5"/>
  <c r="H553" i="5"/>
  <c r="M553" i="5"/>
  <c r="F554" i="5"/>
  <c r="H554" i="5"/>
  <c r="M554" i="5"/>
  <c r="F555" i="5"/>
  <c r="H555" i="5"/>
  <c r="M555" i="5"/>
  <c r="F556" i="5"/>
  <c r="H556" i="5"/>
  <c r="M556" i="5"/>
  <c r="F557" i="5"/>
  <c r="H557" i="5"/>
  <c r="M557" i="5"/>
  <c r="F558" i="5"/>
  <c r="H558" i="5"/>
  <c r="M558" i="5"/>
  <c r="F559" i="5"/>
  <c r="H559" i="5"/>
  <c r="M559" i="5"/>
  <c r="F560" i="5"/>
  <c r="H560" i="5"/>
  <c r="M560" i="5"/>
  <c r="F561" i="5"/>
  <c r="H561" i="5"/>
  <c r="M561" i="5"/>
  <c r="F562" i="5"/>
  <c r="H562" i="5"/>
  <c r="M562" i="5"/>
  <c r="F563" i="5"/>
  <c r="H563" i="5"/>
  <c r="M563" i="5"/>
  <c r="F564" i="5"/>
  <c r="H564" i="5"/>
  <c r="M564" i="5"/>
  <c r="F565" i="5"/>
  <c r="H565" i="5"/>
  <c r="M565" i="5"/>
  <c r="F566" i="5"/>
  <c r="H566" i="5"/>
  <c r="M566" i="5"/>
  <c r="F567" i="5"/>
  <c r="H567" i="5"/>
  <c r="M567" i="5"/>
  <c r="F568" i="5"/>
  <c r="H568" i="5"/>
  <c r="M568" i="5"/>
  <c r="F569" i="5"/>
  <c r="H569" i="5"/>
  <c r="M569" i="5"/>
  <c r="F570" i="5"/>
  <c r="H570" i="5"/>
  <c r="M570" i="5"/>
  <c r="F571" i="5"/>
  <c r="H571" i="5"/>
  <c r="M571" i="5"/>
  <c r="F572" i="5"/>
  <c r="H572" i="5"/>
  <c r="M572" i="5"/>
  <c r="F573" i="5"/>
  <c r="H573" i="5"/>
  <c r="M573" i="5"/>
  <c r="F574" i="5"/>
  <c r="H574" i="5"/>
  <c r="M574" i="5"/>
  <c r="F575" i="5"/>
  <c r="H575" i="5"/>
  <c r="M575" i="5"/>
  <c r="F576" i="5"/>
  <c r="H576" i="5"/>
  <c r="M576" i="5"/>
  <c r="F577" i="5"/>
  <c r="H577" i="5"/>
  <c r="M577" i="5"/>
  <c r="F578" i="5"/>
  <c r="H578" i="5"/>
  <c r="M578" i="5"/>
  <c r="F579" i="5"/>
  <c r="H579" i="5"/>
  <c r="M579" i="5"/>
  <c r="F580" i="5"/>
  <c r="H580" i="5"/>
  <c r="M580" i="5"/>
  <c r="F581" i="5"/>
  <c r="H581" i="5"/>
  <c r="M581" i="5"/>
  <c r="F582" i="5"/>
  <c r="H582" i="5"/>
  <c r="M582" i="5"/>
  <c r="F583" i="5"/>
  <c r="H583" i="5"/>
  <c r="M583" i="5"/>
  <c r="F584" i="5"/>
  <c r="H584" i="5"/>
  <c r="M584" i="5"/>
  <c r="F585" i="5"/>
  <c r="H585" i="5"/>
  <c r="M585" i="5"/>
  <c r="F586" i="5"/>
  <c r="H586" i="5"/>
  <c r="M586" i="5"/>
  <c r="F587" i="5"/>
  <c r="H587" i="5"/>
  <c r="M587" i="5"/>
  <c r="F588" i="5"/>
  <c r="H588" i="5"/>
  <c r="M588" i="5"/>
  <c r="F589" i="5"/>
  <c r="H589" i="5"/>
  <c r="M589" i="5"/>
  <c r="F590" i="5"/>
  <c r="H590" i="5"/>
  <c r="M590" i="5"/>
  <c r="F591" i="5"/>
  <c r="H591" i="5"/>
  <c r="M591" i="5"/>
  <c r="F592" i="5"/>
  <c r="H592" i="5"/>
  <c r="M592" i="5"/>
  <c r="F593" i="5"/>
  <c r="H593" i="5"/>
  <c r="M593" i="5"/>
  <c r="F594" i="5"/>
  <c r="H594" i="5"/>
  <c r="M594" i="5"/>
  <c r="F595" i="5"/>
  <c r="H595" i="5"/>
  <c r="M595" i="5"/>
  <c r="F596" i="5"/>
  <c r="H596" i="5"/>
  <c r="M596" i="5"/>
  <c r="F597" i="5"/>
  <c r="H597" i="5"/>
  <c r="M597" i="5"/>
  <c r="F598" i="5"/>
  <c r="H598" i="5"/>
  <c r="M598" i="5"/>
  <c r="F599" i="5"/>
  <c r="H599" i="5"/>
  <c r="M599" i="5"/>
  <c r="F600" i="5"/>
  <c r="H600" i="5"/>
  <c r="M600" i="5"/>
  <c r="F601" i="5"/>
  <c r="H601" i="5"/>
  <c r="M601" i="5"/>
  <c r="F602" i="5"/>
  <c r="H602" i="5"/>
  <c r="M602" i="5"/>
  <c r="F603" i="5"/>
  <c r="H603" i="5"/>
  <c r="M603" i="5"/>
  <c r="F604" i="5"/>
  <c r="H604" i="5"/>
  <c r="M604" i="5"/>
  <c r="F605" i="5"/>
  <c r="H605" i="5"/>
  <c r="M605" i="5"/>
  <c r="F606" i="5"/>
  <c r="H606" i="5"/>
  <c r="M606" i="5"/>
  <c r="F607" i="5"/>
  <c r="H607" i="5"/>
  <c r="M607" i="5"/>
  <c r="F608" i="5"/>
  <c r="H608" i="5"/>
  <c r="M608" i="5"/>
  <c r="F609" i="5"/>
  <c r="H609" i="5"/>
  <c r="M609" i="5"/>
  <c r="F610" i="5"/>
  <c r="H610" i="5"/>
  <c r="M610" i="5"/>
  <c r="F611" i="5"/>
  <c r="H611" i="5"/>
  <c r="M611" i="5"/>
  <c r="F612" i="5"/>
  <c r="H612" i="5"/>
  <c r="M612" i="5"/>
  <c r="F613" i="5"/>
  <c r="H613" i="5"/>
  <c r="M613" i="5"/>
  <c r="F614" i="5"/>
  <c r="H614" i="5"/>
  <c r="M614" i="5"/>
  <c r="F615" i="5"/>
  <c r="H615" i="5"/>
  <c r="M615" i="5"/>
  <c r="F616" i="5"/>
  <c r="H616" i="5"/>
  <c r="M616" i="5"/>
  <c r="F617" i="5"/>
  <c r="H617" i="5"/>
  <c r="M617" i="5"/>
  <c r="F618" i="5"/>
  <c r="H618" i="5"/>
  <c r="M618" i="5"/>
  <c r="F619" i="5"/>
  <c r="H619" i="5"/>
  <c r="M619" i="5"/>
  <c r="F620" i="5"/>
  <c r="H620" i="5"/>
  <c r="M620" i="5"/>
  <c r="F621" i="5"/>
  <c r="H621" i="5"/>
  <c r="M621" i="5"/>
  <c r="F622" i="5"/>
  <c r="H622" i="5"/>
  <c r="M622" i="5"/>
  <c r="F623" i="5"/>
  <c r="H623" i="5"/>
  <c r="M623" i="5"/>
  <c r="F624" i="5"/>
  <c r="H624" i="5"/>
  <c r="M624" i="5"/>
  <c r="F625" i="5"/>
  <c r="H625" i="5"/>
  <c r="M625" i="5"/>
  <c r="F626" i="5"/>
  <c r="H626" i="5"/>
  <c r="M626" i="5"/>
  <c r="F627" i="5"/>
  <c r="H627" i="5"/>
  <c r="M627" i="5"/>
  <c r="F628" i="5"/>
  <c r="H628" i="5"/>
  <c r="M628" i="5"/>
  <c r="F629" i="5"/>
  <c r="H629" i="5"/>
  <c r="M629" i="5"/>
  <c r="F630" i="5"/>
  <c r="H630" i="5"/>
  <c r="M630" i="5"/>
  <c r="F631" i="5"/>
  <c r="H631" i="5"/>
  <c r="M631" i="5"/>
  <c r="F632" i="5"/>
  <c r="H632" i="5"/>
  <c r="M632" i="5"/>
  <c r="F633" i="5"/>
  <c r="H633" i="5"/>
  <c r="M633" i="5"/>
  <c r="F634" i="5"/>
  <c r="H634" i="5"/>
  <c r="M634" i="5"/>
  <c r="F635" i="5"/>
  <c r="H635" i="5"/>
  <c r="M635" i="5"/>
  <c r="F636" i="5"/>
  <c r="H636" i="5"/>
  <c r="M636" i="5"/>
  <c r="F637" i="5"/>
  <c r="H637" i="5"/>
  <c r="M637" i="5"/>
  <c r="F638" i="5"/>
  <c r="H638" i="5"/>
  <c r="M638" i="5"/>
  <c r="F639" i="5"/>
  <c r="H639" i="5"/>
  <c r="M639" i="5"/>
  <c r="F640" i="5"/>
  <c r="H640" i="5"/>
  <c r="M640" i="5"/>
  <c r="F641" i="5"/>
  <c r="H641" i="5"/>
  <c r="M641" i="5"/>
  <c r="F642" i="5"/>
  <c r="H642" i="5"/>
  <c r="M642" i="5"/>
  <c r="F643" i="5"/>
  <c r="H643" i="5"/>
  <c r="M643" i="5"/>
  <c r="F644" i="5"/>
  <c r="H644" i="5"/>
  <c r="M644" i="5"/>
  <c r="F645" i="5"/>
  <c r="H645" i="5"/>
  <c r="M645" i="5"/>
  <c r="F646" i="5"/>
  <c r="H646" i="5"/>
  <c r="M646" i="5"/>
  <c r="F647" i="5"/>
  <c r="H647" i="5"/>
  <c r="M647" i="5"/>
  <c r="F648" i="5"/>
  <c r="H648" i="5"/>
  <c r="M648" i="5"/>
  <c r="F649" i="5"/>
  <c r="H649" i="5"/>
  <c r="M649" i="5"/>
  <c r="F650" i="5"/>
  <c r="H650" i="5"/>
  <c r="M650" i="5"/>
  <c r="F651" i="5"/>
  <c r="H651" i="5"/>
  <c r="M651" i="5"/>
  <c r="F652" i="5"/>
  <c r="H652" i="5"/>
  <c r="M652" i="5"/>
  <c r="F653" i="5"/>
  <c r="H653" i="5"/>
  <c r="M653" i="5"/>
  <c r="F654" i="5"/>
  <c r="H654" i="5"/>
  <c r="M654" i="5"/>
  <c r="F655" i="5"/>
  <c r="H655" i="5"/>
  <c r="M655" i="5"/>
  <c r="F656" i="5"/>
  <c r="H656" i="5"/>
  <c r="M656" i="5"/>
  <c r="F658" i="5"/>
  <c r="H658" i="5"/>
  <c r="M658" i="5"/>
  <c r="F659" i="5"/>
  <c r="H659" i="5"/>
  <c r="M659" i="5"/>
  <c r="F660" i="5"/>
  <c r="H660" i="5"/>
  <c r="M660" i="5"/>
  <c r="F661" i="5"/>
  <c r="H661" i="5"/>
  <c r="M661" i="5"/>
  <c r="F662" i="5"/>
  <c r="H662" i="5"/>
  <c r="M662" i="5"/>
  <c r="F663" i="5"/>
  <c r="H663" i="5"/>
  <c r="M663" i="5"/>
  <c r="F664" i="5"/>
  <c r="H664" i="5"/>
  <c r="M664" i="5"/>
  <c r="F665" i="5"/>
  <c r="H665" i="5"/>
  <c r="M665" i="5"/>
  <c r="F666" i="5"/>
  <c r="H666" i="5"/>
  <c r="M666" i="5"/>
  <c r="F667" i="5"/>
  <c r="H667" i="5"/>
  <c r="M667" i="5"/>
  <c r="F668" i="5"/>
  <c r="H668" i="5"/>
  <c r="F669" i="5"/>
  <c r="H669" i="5"/>
  <c r="M669" i="5"/>
  <c r="F670" i="5"/>
  <c r="H670" i="5"/>
  <c r="M670" i="5"/>
  <c r="F671" i="5"/>
  <c r="H671" i="5"/>
  <c r="M671" i="5"/>
  <c r="F672" i="5"/>
  <c r="H672" i="5"/>
  <c r="M672" i="5"/>
  <c r="F673" i="5"/>
  <c r="H673" i="5"/>
  <c r="M673" i="5"/>
  <c r="F674" i="5"/>
  <c r="H674" i="5"/>
  <c r="M674" i="5"/>
  <c r="F676" i="5"/>
  <c r="H676" i="5"/>
  <c r="M676" i="5"/>
  <c r="F677" i="5"/>
  <c r="H677" i="5"/>
  <c r="M677" i="5"/>
  <c r="F678" i="5"/>
  <c r="H678" i="5"/>
  <c r="M678" i="5"/>
  <c r="F679" i="5"/>
  <c r="H679" i="5"/>
  <c r="M679" i="5"/>
  <c r="F680" i="5"/>
  <c r="H680" i="5"/>
  <c r="M680" i="5"/>
  <c r="F681" i="5"/>
  <c r="H681" i="5"/>
  <c r="M681" i="5"/>
  <c r="F682" i="5"/>
  <c r="H682" i="5"/>
  <c r="M682" i="5"/>
  <c r="F683" i="5"/>
  <c r="H683" i="5"/>
  <c r="M683" i="5"/>
  <c r="F684" i="5"/>
  <c r="H684" i="5"/>
  <c r="M684" i="5"/>
  <c r="F685" i="5"/>
  <c r="H685" i="5"/>
  <c r="M685" i="5"/>
  <c r="F686" i="5"/>
  <c r="H686" i="5"/>
  <c r="M686" i="5"/>
  <c r="F687" i="5"/>
  <c r="H687" i="5"/>
  <c r="M687" i="5"/>
  <c r="F688" i="5"/>
  <c r="H688" i="5"/>
  <c r="M688" i="5"/>
  <c r="F689" i="5"/>
  <c r="H689" i="5"/>
  <c r="M689" i="5"/>
  <c r="F690" i="5"/>
  <c r="H690" i="5"/>
  <c r="M690" i="5"/>
  <c r="F691" i="5"/>
  <c r="H691" i="5"/>
  <c r="M691" i="5"/>
  <c r="F692" i="5"/>
  <c r="H692" i="5"/>
  <c r="M692" i="5"/>
  <c r="F693" i="5"/>
  <c r="H693" i="5"/>
  <c r="M693" i="5"/>
  <c r="F694" i="5"/>
  <c r="H694" i="5"/>
  <c r="M694" i="5"/>
  <c r="F695" i="5"/>
  <c r="H695" i="5"/>
  <c r="M695" i="5"/>
  <c r="F696" i="5"/>
  <c r="H696" i="5"/>
  <c r="M696" i="5"/>
  <c r="F697" i="5"/>
  <c r="H697" i="5"/>
  <c r="M697" i="5"/>
  <c r="F698" i="5"/>
  <c r="H698" i="5"/>
  <c r="M698" i="5"/>
  <c r="F699" i="5"/>
  <c r="H699" i="5"/>
  <c r="M699" i="5"/>
  <c r="F700" i="5"/>
  <c r="H700" i="5"/>
  <c r="F701" i="5"/>
  <c r="H701" i="5"/>
  <c r="M701" i="5"/>
  <c r="F398" i="5"/>
  <c r="L398" i="5"/>
  <c r="H398" i="5"/>
  <c r="O398" i="5"/>
  <c r="F442" i="5"/>
  <c r="H442" i="5"/>
  <c r="F397" i="5"/>
  <c r="L397" i="5"/>
  <c r="H397" i="5"/>
  <c r="O397" i="5"/>
  <c r="F1126" i="5"/>
  <c r="I1126" i="5" s="1"/>
  <c r="L1126" i="5"/>
  <c r="O1126" i="5"/>
  <c r="K38" i="5"/>
  <c r="P38" i="1"/>
  <c r="N38" i="5"/>
  <c r="O38" i="5" s="1"/>
  <c r="I35" i="4"/>
  <c r="H35" i="4"/>
  <c r="I36" i="4"/>
  <c r="H36" i="4"/>
  <c r="I164" i="1"/>
  <c r="H164" i="1"/>
  <c r="J1229" i="1"/>
  <c r="I1229" i="1"/>
  <c r="J1238" i="1"/>
  <c r="I1238" i="1"/>
  <c r="K1238" i="1" s="1"/>
  <c r="K1160" i="5" s="1"/>
  <c r="L1160" i="5" s="1"/>
  <c r="F6" i="5"/>
  <c r="H27" i="5"/>
  <c r="F29" i="5"/>
  <c r="H35" i="5"/>
  <c r="H38" i="5"/>
  <c r="O53" i="5"/>
  <c r="H65" i="5"/>
  <c r="M65" i="5"/>
  <c r="H135" i="5"/>
  <c r="M135" i="5"/>
  <c r="F161" i="5"/>
  <c r="F943" i="5"/>
  <c r="H943" i="5"/>
  <c r="F1093" i="5"/>
  <c r="H1093" i="5"/>
  <c r="M1093" i="5"/>
  <c r="F1104" i="5"/>
  <c r="F1103" i="5" s="1"/>
  <c r="H1104" i="5"/>
  <c r="L1104" i="5"/>
  <c r="F1110" i="5"/>
  <c r="H1110" i="5"/>
  <c r="F1118" i="5"/>
  <c r="H1118" i="5"/>
  <c r="H1179" i="5"/>
  <c r="F1187" i="5"/>
  <c r="H1187" i="5"/>
  <c r="H1188" i="5"/>
  <c r="H1190" i="5"/>
  <c r="H1191" i="5"/>
  <c r="H1192" i="5"/>
  <c r="H1196" i="5"/>
  <c r="H1197" i="5"/>
  <c r="H1198" i="5"/>
  <c r="H1200" i="5"/>
  <c r="H1201" i="5"/>
  <c r="H1202" i="5"/>
  <c r="F1203" i="5"/>
  <c r="H1203" i="5"/>
  <c r="H1204" i="5"/>
  <c r="H1205" i="5"/>
  <c r="H1206" i="5"/>
  <c r="H1207" i="5"/>
  <c r="H1209" i="5"/>
  <c r="H1211" i="5"/>
  <c r="H1212" i="5"/>
  <c r="H1213" i="5"/>
  <c r="F1213" i="5"/>
  <c r="F1398" i="5"/>
  <c r="H1398" i="5"/>
  <c r="F1399" i="5"/>
  <c r="F1483" i="5"/>
  <c r="H1483" i="5"/>
  <c r="F1515" i="5"/>
  <c r="H1517" i="5"/>
  <c r="H1549" i="5"/>
  <c r="H1586" i="5"/>
  <c r="I2630" i="1"/>
  <c r="K32" i="5"/>
  <c r="K37" i="5" s="1"/>
  <c r="K1118" i="5"/>
  <c r="K1110" i="5"/>
  <c r="N32" i="5"/>
  <c r="O32" i="5" s="1"/>
  <c r="F26" i="5"/>
  <c r="F34" i="5"/>
  <c r="H55" i="5"/>
  <c r="I55" i="5" s="1"/>
  <c r="F120" i="5"/>
  <c r="M13" i="5"/>
  <c r="F33" i="5"/>
  <c r="H37" i="5"/>
  <c r="F7" i="5"/>
  <c r="F14" i="5"/>
  <c r="H53" i="5"/>
  <c r="F150" i="5"/>
  <c r="H1158" i="5"/>
  <c r="F172" i="5"/>
  <c r="H8" i="5"/>
  <c r="I8" i="5" s="1"/>
  <c r="I12" i="5"/>
  <c r="H26" i="5"/>
  <c r="H30" i="5"/>
  <c r="F53" i="5"/>
  <c r="L55" i="5"/>
  <c r="H161" i="5"/>
  <c r="H172" i="5"/>
  <c r="H6" i="5"/>
  <c r="H33" i="5"/>
  <c r="H34" i="5"/>
  <c r="F39" i="5"/>
  <c r="F54" i="5"/>
  <c r="F65" i="5"/>
  <c r="H21" i="5"/>
  <c r="I21" i="5" s="1"/>
  <c r="F24" i="5"/>
  <c r="F37" i="5"/>
  <c r="F38" i="5"/>
  <c r="H39" i="5"/>
  <c r="H54" i="5"/>
  <c r="H134" i="5"/>
  <c r="I134" i="5" s="1"/>
  <c r="F15" i="5"/>
  <c r="H15" i="5"/>
  <c r="M15" i="5"/>
  <c r="F135" i="5"/>
  <c r="H7" i="5"/>
  <c r="H25" i="5"/>
  <c r="H120" i="5"/>
  <c r="I183" i="5"/>
  <c r="H14" i="5"/>
  <c r="H36" i="5"/>
  <c r="F40" i="5"/>
  <c r="H150" i="5"/>
  <c r="H32" i="5"/>
  <c r="I32" i="5" s="1"/>
  <c r="F30" i="5"/>
  <c r="M19" i="5"/>
  <c r="F22" i="5"/>
  <c r="H40" i="5"/>
  <c r="F20" i="5"/>
  <c r="I20" i="5" s="1"/>
  <c r="F27" i="5"/>
  <c r="F36" i="5"/>
  <c r="I184" i="5"/>
  <c r="F714" i="5"/>
  <c r="I1125" i="5"/>
  <c r="F944" i="5"/>
  <c r="I1156" i="5"/>
  <c r="F1157" i="5"/>
  <c r="H944" i="5"/>
  <c r="I1127" i="5"/>
  <c r="H1208" i="5"/>
  <c r="H1157" i="5"/>
  <c r="M1159" i="5"/>
  <c r="F1160" i="5"/>
  <c r="I1160" i="5" s="1"/>
  <c r="F1159" i="5"/>
  <c r="H1194" i="5"/>
  <c r="F1158" i="5"/>
  <c r="F1207" i="5"/>
  <c r="H1210" i="5"/>
  <c r="F1194" i="5"/>
  <c r="F1198" i="5"/>
  <c r="F1208" i="5"/>
  <c r="H1195" i="5"/>
  <c r="F1189" i="5"/>
  <c r="F1212" i="5"/>
  <c r="A1544" i="5"/>
  <c r="A1543" i="5"/>
  <c r="H1397" i="5"/>
  <c r="F1397" i="5"/>
  <c r="H1399" i="5"/>
  <c r="A1595" i="5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594" i="5"/>
  <c r="H1485" i="5"/>
  <c r="H1515" i="5"/>
  <c r="I1522" i="5"/>
  <c r="I1591" i="5"/>
  <c r="I1233" i="1"/>
  <c r="K1233" i="1" s="1"/>
  <c r="N1239" i="1"/>
  <c r="P1239" i="1" s="1"/>
  <c r="N1160" i="5" s="1"/>
  <c r="N1234" i="1"/>
  <c r="P1234" i="1" s="1"/>
  <c r="N1157" i="5" s="1"/>
  <c r="O1157" i="5" s="1"/>
  <c r="N1240" i="1"/>
  <c r="P1240" i="1" s="1"/>
  <c r="N1159" i="5" s="1"/>
  <c r="K1229" i="1"/>
  <c r="K1156" i="5" s="1"/>
  <c r="L1156" i="5" s="1"/>
  <c r="H600" i="1"/>
  <c r="K54" i="5" s="1"/>
  <c r="L54" i="5" s="1"/>
  <c r="H601" i="1"/>
  <c r="N54" i="5" s="1"/>
  <c r="O54" i="5" s="1"/>
  <c r="N1118" i="5" l="1"/>
  <c r="O1118" i="5" s="1"/>
  <c r="N37" i="5"/>
  <c r="O37" i="5" s="1"/>
  <c r="H1481" i="5"/>
  <c r="I1120" i="5"/>
  <c r="I135" i="5"/>
  <c r="I65" i="5"/>
  <c r="I714" i="5"/>
  <c r="O1625" i="5"/>
  <c r="I1518" i="5"/>
  <c r="O1523" i="5"/>
  <c r="O1067" i="5"/>
  <c r="I1137" i="5"/>
  <c r="I1124" i="5"/>
  <c r="I1149" i="5"/>
  <c r="I1139" i="5"/>
  <c r="I1131" i="5"/>
  <c r="I1393" i="5"/>
  <c r="I1154" i="5"/>
  <c r="I1144" i="5"/>
  <c r="I1135" i="5"/>
  <c r="H1152" i="5"/>
  <c r="I968" i="5"/>
  <c r="I966" i="5"/>
  <c r="I1351" i="5"/>
  <c r="I1146" i="5"/>
  <c r="I1474" i="5"/>
  <c r="I1476" i="5"/>
  <c r="I1444" i="5"/>
  <c r="I1151" i="5"/>
  <c r="I1142" i="5"/>
  <c r="I1133" i="5"/>
  <c r="I1555" i="5"/>
  <c r="I1185" i="5"/>
  <c r="I828" i="5"/>
  <c r="L32" i="5"/>
  <c r="O1068" i="5"/>
  <c r="I1645" i="5"/>
  <c r="I1643" i="5"/>
  <c r="I1641" i="5"/>
  <c r="I1639" i="5"/>
  <c r="I1637" i="5"/>
  <c r="I1635" i="5"/>
  <c r="I1625" i="5"/>
  <c r="I1584" i="5"/>
  <c r="I397" i="5"/>
  <c r="I695" i="5"/>
  <c r="I679" i="5"/>
  <c r="I964" i="5"/>
  <c r="O1555" i="5"/>
  <c r="I665" i="5"/>
  <c r="I663" i="5"/>
  <c r="I661" i="5"/>
  <c r="I659" i="5"/>
  <c r="I656" i="5"/>
  <c r="I654" i="5"/>
  <c r="I650" i="5"/>
  <c r="I648" i="5"/>
  <c r="I646" i="5"/>
  <c r="I644" i="5"/>
  <c r="I642" i="5"/>
  <c r="I640" i="5"/>
  <c r="I638" i="5"/>
  <c r="I636" i="5"/>
  <c r="I634" i="5"/>
  <c r="I632" i="5"/>
  <c r="I630" i="5"/>
  <c r="I620" i="5"/>
  <c r="I618" i="5"/>
  <c r="I614" i="5"/>
  <c r="I612" i="5"/>
  <c r="I610" i="5"/>
  <c r="I604" i="5"/>
  <c r="I598" i="5"/>
  <c r="I596" i="5"/>
  <c r="I594" i="5"/>
  <c r="I590" i="5"/>
  <c r="I588" i="5"/>
  <c r="I586" i="5"/>
  <c r="I582" i="5"/>
  <c r="I580" i="5"/>
  <c r="I578" i="5"/>
  <c r="I570" i="5"/>
  <c r="I566" i="5"/>
  <c r="I564" i="5"/>
  <c r="I562" i="5"/>
  <c r="I556" i="5"/>
  <c r="I548" i="5"/>
  <c r="I544" i="5"/>
  <c r="I540" i="5"/>
  <c r="I536" i="5"/>
  <c r="I532" i="5"/>
  <c r="I528" i="5"/>
  <c r="I524" i="5"/>
  <c r="I520" i="5"/>
  <c r="I516" i="5"/>
  <c r="I512" i="5"/>
  <c r="I508" i="5"/>
  <c r="I504" i="5"/>
  <c r="I500" i="5"/>
  <c r="I496" i="5"/>
  <c r="I492" i="5"/>
  <c r="I488" i="5"/>
  <c r="I484" i="5"/>
  <c r="I480" i="5"/>
  <c r="I476" i="5"/>
  <c r="I472" i="5"/>
  <c r="I468" i="5"/>
  <c r="I464" i="5"/>
  <c r="I460" i="5"/>
  <c r="I456" i="5"/>
  <c r="I452" i="5"/>
  <c r="I448" i="5"/>
  <c r="I444" i="5"/>
  <c r="I313" i="5"/>
  <c r="I309" i="5"/>
  <c r="I305" i="5"/>
  <c r="I299" i="5"/>
  <c r="I295" i="5"/>
  <c r="I291" i="5"/>
  <c r="I273" i="5"/>
  <c r="I265" i="5"/>
  <c r="I1357" i="5"/>
  <c r="I1355" i="5"/>
  <c r="I1353" i="5"/>
  <c r="H1148" i="5"/>
  <c r="H1129" i="5"/>
  <c r="H1122" i="5"/>
  <c r="I1547" i="5"/>
  <c r="I1384" i="5"/>
  <c r="I1382" i="5"/>
  <c r="I1380" i="5"/>
  <c r="I1374" i="5"/>
  <c r="I1372" i="5"/>
  <c r="I1368" i="5"/>
  <c r="I1366" i="5"/>
  <c r="I1364" i="5"/>
  <c r="I1362" i="5"/>
  <c r="I1348" i="5"/>
  <c r="I1346" i="5"/>
  <c r="I1344" i="5"/>
  <c r="I1342" i="5"/>
  <c r="I1340" i="5"/>
  <c r="I1335" i="5"/>
  <c r="I1333" i="5"/>
  <c r="I1331" i="5"/>
  <c r="I1329" i="5"/>
  <c r="I1327" i="5"/>
  <c r="I1325" i="5"/>
  <c r="I1323" i="5"/>
  <c r="I1321" i="5"/>
  <c r="I1319" i="5"/>
  <c r="I1317" i="5"/>
  <c r="I1315" i="5"/>
  <c r="I1311" i="5"/>
  <c r="I1309" i="5"/>
  <c r="I1307" i="5"/>
  <c r="I1305" i="5"/>
  <c r="I1303" i="5"/>
  <c r="I1301" i="5"/>
  <c r="I1299" i="5"/>
  <c r="I1297" i="5"/>
  <c r="I1295" i="5"/>
  <c r="I1293" i="5"/>
  <c r="I1291" i="5"/>
  <c r="I1289" i="5"/>
  <c r="I1287" i="5"/>
  <c r="I1283" i="5"/>
  <c r="I1279" i="5"/>
  <c r="I1277" i="5"/>
  <c r="I1275" i="5"/>
  <c r="I1271" i="5"/>
  <c r="I1269" i="5"/>
  <c r="I1267" i="5"/>
  <c r="I1262" i="5"/>
  <c r="I1258" i="5"/>
  <c r="I1256" i="5"/>
  <c r="I1254" i="5"/>
  <c r="I1252" i="5"/>
  <c r="I1250" i="5"/>
  <c r="I1248" i="5"/>
  <c r="I1246" i="5"/>
  <c r="I1240" i="5"/>
  <c r="I1238" i="5"/>
  <c r="I1234" i="5"/>
  <c r="I1230" i="5"/>
  <c r="I1228" i="5"/>
  <c r="I1226" i="5"/>
  <c r="I1224" i="5"/>
  <c r="I1222" i="5"/>
  <c r="I1220" i="5"/>
  <c r="I1176" i="5"/>
  <c r="I1174" i="5"/>
  <c r="I1172" i="5"/>
  <c r="I1170" i="5"/>
  <c r="I1168" i="5"/>
  <c r="I1166" i="5"/>
  <c r="I1164" i="5"/>
  <c r="I37" i="5"/>
  <c r="I268" i="5"/>
  <c r="H1141" i="5"/>
  <c r="I227" i="5"/>
  <c r="I387" i="5"/>
  <c r="I943" i="5"/>
  <c r="I1483" i="5"/>
  <c r="I441" i="5"/>
  <c r="I936" i="5"/>
  <c r="I932" i="5"/>
  <c r="I927" i="5"/>
  <c r="I1072" i="5"/>
  <c r="I1066" i="5"/>
  <c r="I1116" i="5"/>
  <c r="I1107" i="5"/>
  <c r="I1095" i="5"/>
  <c r="I1212" i="5"/>
  <c r="I1525" i="5"/>
  <c r="H221" i="5"/>
  <c r="H963" i="5"/>
  <c r="I405" i="5"/>
  <c r="I1150" i="5"/>
  <c r="I1138" i="5"/>
  <c r="I1638" i="5"/>
  <c r="I1477" i="5"/>
  <c r="I1475" i="5"/>
  <c r="I1473" i="5"/>
  <c r="I1471" i="5"/>
  <c r="I1465" i="5"/>
  <c r="I1445" i="5"/>
  <c r="H1214" i="5"/>
  <c r="H1161" i="5"/>
  <c r="I975" i="5"/>
  <c r="I437" i="5"/>
  <c r="I427" i="5"/>
  <c r="I413" i="5"/>
  <c r="I977" i="5"/>
  <c r="I1388" i="5"/>
  <c r="I1143" i="5"/>
  <c r="I1132" i="5"/>
  <c r="I1128" i="5"/>
  <c r="I865" i="5"/>
  <c r="I859" i="5"/>
  <c r="I857" i="5"/>
  <c r="I855" i="5"/>
  <c r="I849" i="5"/>
  <c r="I847" i="5"/>
  <c r="I840" i="5"/>
  <c r="I838" i="5"/>
  <c r="I836" i="5"/>
  <c r="I834" i="5"/>
  <c r="I826" i="5"/>
  <c r="I824" i="5"/>
  <c r="I820" i="5"/>
  <c r="I818" i="5"/>
  <c r="I816" i="5"/>
  <c r="I814" i="5"/>
  <c r="I812" i="5"/>
  <c r="I802" i="5"/>
  <c r="I800" i="5"/>
  <c r="I798" i="5"/>
  <c r="I796" i="5"/>
  <c r="I780" i="5"/>
  <c r="I774" i="5"/>
  <c r="I764" i="5"/>
  <c r="I750" i="5"/>
  <c r="I734" i="5"/>
  <c r="I730" i="5"/>
  <c r="I726" i="5"/>
  <c r="I722" i="5"/>
  <c r="I718" i="5"/>
  <c r="I713" i="5"/>
  <c r="I711" i="5"/>
  <c r="I709" i="5"/>
  <c r="I705" i="5"/>
  <c r="I922" i="5"/>
  <c r="I918" i="5"/>
  <c r="I908" i="5"/>
  <c r="I902" i="5"/>
  <c r="I896" i="5"/>
  <c r="I894" i="5"/>
  <c r="I888" i="5"/>
  <c r="I878" i="5"/>
  <c r="I876" i="5"/>
  <c r="I872" i="5"/>
  <c r="I870" i="5"/>
  <c r="I868" i="5"/>
  <c r="I937" i="5"/>
  <c r="I1098" i="5"/>
  <c r="I1592" i="5"/>
  <c r="I1523" i="5"/>
  <c r="I442" i="5"/>
  <c r="I27" i="5"/>
  <c r="I433" i="5"/>
  <c r="I425" i="5"/>
  <c r="I417" i="5"/>
  <c r="I411" i="5"/>
  <c r="I1023" i="5"/>
  <c r="I1442" i="5"/>
  <c r="I1390" i="5"/>
  <c r="I1147" i="5"/>
  <c r="I1136" i="5"/>
  <c r="I1123" i="5"/>
  <c r="I662" i="5"/>
  <c r="I649" i="5"/>
  <c r="I561" i="5"/>
  <c r="I551" i="5"/>
  <c r="I503" i="5"/>
  <c r="I1369" i="5"/>
  <c r="I1363" i="5"/>
  <c r="I1326" i="5"/>
  <c r="I1312" i="5"/>
  <c r="I1241" i="5"/>
  <c r="I1225" i="5"/>
  <c r="I1163" i="5"/>
  <c r="I435" i="5"/>
  <c r="I409" i="5"/>
  <c r="I1394" i="5"/>
  <c r="I1350" i="5"/>
  <c r="I1140" i="5"/>
  <c r="I1636" i="5"/>
  <c r="I1376" i="5"/>
  <c r="I429" i="5"/>
  <c r="I1145" i="5"/>
  <c r="I1134" i="5"/>
  <c r="I1395" i="5"/>
  <c r="I1378" i="5"/>
  <c r="I1183" i="5"/>
  <c r="I1487" i="5"/>
  <c r="I1484" i="5"/>
  <c r="I657" i="5"/>
  <c r="I6" i="5"/>
  <c r="I25" i="5"/>
  <c r="F1091" i="5"/>
  <c r="F180" i="5"/>
  <c r="F1377" i="5"/>
  <c r="I186" i="5"/>
  <c r="I962" i="5"/>
  <c r="I424" i="5"/>
  <c r="I1383" i="5"/>
  <c r="I1381" i="5"/>
  <c r="I1343" i="5"/>
  <c r="I1341" i="5"/>
  <c r="I1339" i="5"/>
  <c r="I1336" i="5"/>
  <c r="I1332" i="5"/>
  <c r="I1324" i="5"/>
  <c r="I1322" i="5"/>
  <c r="I1314" i="5"/>
  <c r="I1310" i="5"/>
  <c r="I1306" i="5"/>
  <c r="I1300" i="5"/>
  <c r="I1296" i="5"/>
  <c r="I1294" i="5"/>
  <c r="I1290" i="5"/>
  <c r="I1284" i="5"/>
  <c r="I1274" i="5"/>
  <c r="I1272" i="5"/>
  <c r="I1263" i="5"/>
  <c r="I1255" i="5"/>
  <c r="I1253" i="5"/>
  <c r="I1249" i="5"/>
  <c r="I1239" i="5"/>
  <c r="I1237" i="5"/>
  <c r="I1235" i="5"/>
  <c r="I1231" i="5"/>
  <c r="I1229" i="5"/>
  <c r="I1223" i="5"/>
  <c r="I1221" i="5"/>
  <c r="I1219" i="5"/>
  <c r="I1175" i="5"/>
  <c r="I1558" i="5"/>
  <c r="I1556" i="5"/>
  <c r="I1553" i="5"/>
  <c r="I1551" i="5"/>
  <c r="I1548" i="5"/>
  <c r="I161" i="5"/>
  <c r="I1360" i="5"/>
  <c r="I14" i="5"/>
  <c r="I686" i="5"/>
  <c r="I684" i="5"/>
  <c r="I678" i="5"/>
  <c r="I669" i="5"/>
  <c r="I700" i="5"/>
  <c r="I443" i="5"/>
  <c r="F1161" i="5"/>
  <c r="F1152" i="5"/>
  <c r="F1122" i="5"/>
  <c r="I1213" i="5"/>
  <c r="I1162" i="5"/>
  <c r="I1104" i="5"/>
  <c r="F189" i="5"/>
  <c r="I1398" i="5"/>
  <c r="I1187" i="5"/>
  <c r="I641" i="5"/>
  <c r="I635" i="5"/>
  <c r="I633" i="5"/>
  <c r="I631" i="5"/>
  <c r="I599" i="5"/>
  <c r="I535" i="5"/>
  <c r="I487" i="5"/>
  <c r="I471" i="5"/>
  <c r="I455" i="5"/>
  <c r="F1467" i="5"/>
  <c r="F1141" i="5"/>
  <c r="I1093" i="5"/>
  <c r="F225" i="5"/>
  <c r="I701" i="5"/>
  <c r="I667" i="5"/>
  <c r="I652" i="5"/>
  <c r="I628" i="5"/>
  <c r="I626" i="5"/>
  <c r="I622" i="5"/>
  <c r="I606" i="5"/>
  <c r="I602" i="5"/>
  <c r="I574" i="5"/>
  <c r="I572" i="5"/>
  <c r="I558" i="5"/>
  <c r="I554" i="5"/>
  <c r="I346" i="5"/>
  <c r="I1285" i="5"/>
  <c r="F1129" i="5"/>
  <c r="I1469" i="5"/>
  <c r="I1392" i="5"/>
  <c r="I1386" i="5"/>
  <c r="I1361" i="5"/>
  <c r="I1356" i="5"/>
  <c r="F1338" i="5"/>
  <c r="I1153" i="5"/>
  <c r="I698" i="5"/>
  <c r="I682" i="5"/>
  <c r="I680" i="5"/>
  <c r="I621" i="5"/>
  <c r="I611" i="5"/>
  <c r="I589" i="5"/>
  <c r="I581" i="5"/>
  <c r="I571" i="5"/>
  <c r="I559" i="5"/>
  <c r="I519" i="5"/>
  <c r="I967" i="5"/>
  <c r="I965" i="5"/>
  <c r="I222" i="5"/>
  <c r="I190" i="5"/>
  <c r="I308" i="5"/>
  <c r="I304" i="5"/>
  <c r="I300" i="5"/>
  <c r="I296" i="5"/>
  <c r="I292" i="5"/>
  <c r="I288" i="5"/>
  <c r="I392" i="5"/>
  <c r="I771" i="5"/>
  <c r="I763" i="5"/>
  <c r="I723" i="5"/>
  <c r="I710" i="5"/>
  <c r="F867" i="5"/>
  <c r="I941" i="5"/>
  <c r="I938" i="5"/>
  <c r="I934" i="5"/>
  <c r="I930" i="5"/>
  <c r="I440" i="5"/>
  <c r="I412" i="5"/>
  <c r="I1086" i="5"/>
  <c r="I1070" i="5"/>
  <c r="I1068" i="5"/>
  <c r="I1064" i="5"/>
  <c r="H1114" i="5"/>
  <c r="I1113" i="5"/>
  <c r="I1109" i="5"/>
  <c r="I1101" i="5"/>
  <c r="I1099" i="5"/>
  <c r="F1443" i="5"/>
  <c r="I1217" i="5"/>
  <c r="I35" i="5"/>
  <c r="O1592" i="5"/>
  <c r="I699" i="5"/>
  <c r="I697" i="5"/>
  <c r="I691" i="5"/>
  <c r="I689" i="5"/>
  <c r="I687" i="5"/>
  <c r="I685" i="5"/>
  <c r="I683" i="5"/>
  <c r="I681" i="5"/>
  <c r="I674" i="5"/>
  <c r="I672" i="5"/>
  <c r="I1265" i="5"/>
  <c r="I1242" i="5"/>
  <c r="I1218" i="5"/>
  <c r="F1148" i="5"/>
  <c r="I1359" i="5"/>
  <c r="I359" i="5"/>
  <c r="I863" i="5"/>
  <c r="I822" i="5"/>
  <c r="I804" i="5"/>
  <c r="I770" i="5"/>
  <c r="I760" i="5"/>
  <c r="I758" i="5"/>
  <c r="I756" i="5"/>
  <c r="I914" i="5"/>
  <c r="I423" i="5"/>
  <c r="I419" i="5"/>
  <c r="I415" i="5"/>
  <c r="I1049" i="5"/>
  <c r="I1644" i="5"/>
  <c r="I1642" i="5"/>
  <c r="I1640" i="5"/>
  <c r="I1626" i="5"/>
  <c r="I1595" i="5"/>
  <c r="H1582" i="5"/>
  <c r="H1545" i="5"/>
  <c r="I1519" i="5"/>
  <c r="L1491" i="5"/>
  <c r="H1103" i="5"/>
  <c r="H396" i="5"/>
  <c r="I398" i="5"/>
  <c r="I664" i="5"/>
  <c r="I660" i="5"/>
  <c r="I655" i="5"/>
  <c r="I653" i="5"/>
  <c r="I651" i="5"/>
  <c r="I647" i="5"/>
  <c r="I645" i="5"/>
  <c r="I643" i="5"/>
  <c r="I639" i="5"/>
  <c r="I637" i="5"/>
  <c r="I629" i="5"/>
  <c r="I627" i="5"/>
  <c r="I623" i="5"/>
  <c r="I619" i="5"/>
  <c r="I615" i="5"/>
  <c r="I613" i="5"/>
  <c r="I607" i="5"/>
  <c r="I605" i="5"/>
  <c r="I603" i="5"/>
  <c r="I597" i="5"/>
  <c r="I595" i="5"/>
  <c r="I591" i="5"/>
  <c r="I587" i="5"/>
  <c r="I585" i="5"/>
  <c r="I583" i="5"/>
  <c r="I579" i="5"/>
  <c r="I577" i="5"/>
  <c r="I575" i="5"/>
  <c r="I573" i="5"/>
  <c r="I569" i="5"/>
  <c r="I567" i="5"/>
  <c r="I565" i="5"/>
  <c r="I563" i="5"/>
  <c r="I557" i="5"/>
  <c r="I555" i="5"/>
  <c r="I553" i="5"/>
  <c r="I547" i="5"/>
  <c r="I543" i="5"/>
  <c r="I539" i="5"/>
  <c r="I531" i="5"/>
  <c r="I527" i="5"/>
  <c r="I523" i="5"/>
  <c r="I515" i="5"/>
  <c r="I511" i="5"/>
  <c r="I507" i="5"/>
  <c r="I499" i="5"/>
  <c r="I495" i="5"/>
  <c r="I491" i="5"/>
  <c r="I483" i="5"/>
  <c r="I479" i="5"/>
  <c r="I475" i="5"/>
  <c r="I467" i="5"/>
  <c r="I463" i="5"/>
  <c r="I459" i="5"/>
  <c r="I451" i="5"/>
  <c r="I447" i="5"/>
  <c r="I23" i="5"/>
  <c r="I1399" i="5"/>
  <c r="H1097" i="5"/>
  <c r="I24" i="5"/>
  <c r="I34" i="5"/>
  <c r="I53" i="5"/>
  <c r="I29" i="5"/>
  <c r="O1073" i="5"/>
  <c r="H180" i="5"/>
  <c r="H344" i="5"/>
  <c r="I1207" i="5"/>
  <c r="H942" i="5"/>
  <c r="I150" i="5"/>
  <c r="I38" i="5"/>
  <c r="I26" i="5"/>
  <c r="I694" i="5"/>
  <c r="I692" i="5"/>
  <c r="I690" i="5"/>
  <c r="I676" i="5"/>
  <c r="I673" i="5"/>
  <c r="I671" i="5"/>
  <c r="I391" i="5"/>
  <c r="I928" i="5"/>
  <c r="I286" i="5"/>
  <c r="I284" i="5"/>
  <c r="I280" i="5"/>
  <c r="I276" i="5"/>
  <c r="I272" i="5"/>
  <c r="H225" i="5"/>
  <c r="I383" i="5"/>
  <c r="I375" i="5"/>
  <c r="I367" i="5"/>
  <c r="I351" i="5"/>
  <c r="F344" i="5"/>
  <c r="I864" i="5"/>
  <c r="I852" i="5"/>
  <c r="I837" i="5"/>
  <c r="I823" i="5"/>
  <c r="I811" i="5"/>
  <c r="I809" i="5"/>
  <c r="I795" i="5"/>
  <c r="I779" i="5"/>
  <c r="I777" i="5"/>
  <c r="I767" i="5"/>
  <c r="I755" i="5"/>
  <c r="I753" i="5"/>
  <c r="I749" i="5"/>
  <c r="I747" i="5"/>
  <c r="I743" i="5"/>
  <c r="I739" i="5"/>
  <c r="I737" i="5"/>
  <c r="I731" i="5"/>
  <c r="I729" i="5"/>
  <c r="I715" i="5"/>
  <c r="H702" i="5"/>
  <c r="I923" i="5"/>
  <c r="I919" i="5"/>
  <c r="I915" i="5"/>
  <c r="I907" i="5"/>
  <c r="I903" i="5"/>
  <c r="I899" i="5"/>
  <c r="I895" i="5"/>
  <c r="I891" i="5"/>
  <c r="I883" i="5"/>
  <c r="I879" i="5"/>
  <c r="I871" i="5"/>
  <c r="I869" i="5"/>
  <c r="I939" i="5"/>
  <c r="I935" i="5"/>
  <c r="I933" i="5"/>
  <c r="I931" i="5"/>
  <c r="I929" i="5"/>
  <c r="I438" i="5"/>
  <c r="I436" i="5"/>
  <c r="I434" i="5"/>
  <c r="I430" i="5"/>
  <c r="I426" i="5"/>
  <c r="I422" i="5"/>
  <c r="I420" i="5"/>
  <c r="I416" i="5"/>
  <c r="I414" i="5"/>
  <c r="I410" i="5"/>
  <c r="I408" i="5"/>
  <c r="I406" i="5"/>
  <c r="I404" i="5"/>
  <c r="H976" i="5"/>
  <c r="I1071" i="5"/>
  <c r="I1069" i="5"/>
  <c r="I1067" i="5"/>
  <c r="F1063" i="5"/>
  <c r="I1121" i="5"/>
  <c r="I1117" i="5"/>
  <c r="F1114" i="5"/>
  <c r="I1112" i="5"/>
  <c r="I1108" i="5"/>
  <c r="I1102" i="5"/>
  <c r="I1100" i="5"/>
  <c r="F1097" i="5"/>
  <c r="I1094" i="5"/>
  <c r="I1090" i="5"/>
  <c r="I1264" i="5"/>
  <c r="I1074" i="5"/>
  <c r="I1389" i="5"/>
  <c r="I1385" i="5"/>
  <c r="I1358" i="5"/>
  <c r="I1354" i="5"/>
  <c r="I1352" i="5"/>
  <c r="H1338" i="5"/>
  <c r="H1106" i="5"/>
  <c r="I1478" i="5"/>
  <c r="I1472" i="5"/>
  <c r="I1470" i="5"/>
  <c r="H1467" i="5"/>
  <c r="H1443" i="5"/>
  <c r="I1375" i="5"/>
  <c r="I1373" i="5"/>
  <c r="I1371" i="5"/>
  <c r="I1367" i="5"/>
  <c r="I1365" i="5"/>
  <c r="I1347" i="5"/>
  <c r="I1345" i="5"/>
  <c r="I1334" i="5"/>
  <c r="I1330" i="5"/>
  <c r="I1328" i="5"/>
  <c r="I1320" i="5"/>
  <c r="I1318" i="5"/>
  <c r="I1316" i="5"/>
  <c r="I1308" i="5"/>
  <c r="I1304" i="5"/>
  <c r="I1292" i="5"/>
  <c r="I1288" i="5"/>
  <c r="I1286" i="5"/>
  <c r="I1282" i="5"/>
  <c r="I1280" i="5"/>
  <c r="I1278" i="5"/>
  <c r="I1276" i="5"/>
  <c r="I1270" i="5"/>
  <c r="I1266" i="5"/>
  <c r="I1261" i="5"/>
  <c r="I1259" i="5"/>
  <c r="I1257" i="5"/>
  <c r="I1251" i="5"/>
  <c r="I1247" i="5"/>
  <c r="I1245" i="5"/>
  <c r="I1233" i="5"/>
  <c r="I1177" i="5"/>
  <c r="I1173" i="5"/>
  <c r="I1171" i="5"/>
  <c r="O1491" i="5"/>
  <c r="I1203" i="5"/>
  <c r="F1106" i="5"/>
  <c r="H1377" i="5"/>
  <c r="F926" i="5"/>
  <c r="F1088" i="5"/>
  <c r="I1012" i="5"/>
  <c r="I181" i="5"/>
  <c r="I1468" i="5"/>
  <c r="I1198" i="5"/>
  <c r="I1115" i="5"/>
  <c r="I1065" i="5"/>
  <c r="H1063" i="5"/>
  <c r="H926" i="5"/>
  <c r="I188" i="5"/>
  <c r="H867" i="5"/>
  <c r="F1214" i="5"/>
  <c r="F396" i="5"/>
  <c r="I1349" i="5"/>
  <c r="I36" i="5"/>
  <c r="F1396" i="5"/>
  <c r="I1110" i="5"/>
  <c r="F963" i="5"/>
  <c r="I33" i="5"/>
  <c r="I1118" i="5"/>
  <c r="L868" i="5"/>
  <c r="L869" i="5"/>
  <c r="L870" i="5"/>
  <c r="L38" i="5"/>
  <c r="L37" i="5"/>
  <c r="L20" i="5"/>
  <c r="L1189" i="5"/>
  <c r="F1517" i="5"/>
  <c r="I1517" i="5" s="1"/>
  <c r="F1485" i="5"/>
  <c r="F1481" i="5" s="1"/>
  <c r="I1594" i="5"/>
  <c r="I1593" i="5"/>
  <c r="L1592" i="5"/>
  <c r="I1590" i="5"/>
  <c r="I1589" i="5"/>
  <c r="I1588" i="5"/>
  <c r="I1587" i="5"/>
  <c r="I1585" i="5"/>
  <c r="I1557" i="5"/>
  <c r="L1555" i="5"/>
  <c r="I1552" i="5"/>
  <c r="I1550" i="5"/>
  <c r="I1546" i="5"/>
  <c r="I1526" i="5"/>
  <c r="I1524" i="5"/>
  <c r="L1523" i="5"/>
  <c r="I1521" i="5"/>
  <c r="I1520" i="5"/>
  <c r="I1516" i="5"/>
  <c r="I1494" i="5"/>
  <c r="I1493" i="5"/>
  <c r="I1492" i="5"/>
  <c r="I1491" i="5"/>
  <c r="I1489" i="5"/>
  <c r="I1488" i="5"/>
  <c r="I1486" i="5"/>
  <c r="L1626" i="5"/>
  <c r="L1625" i="5"/>
  <c r="F1186" i="5"/>
  <c r="I1186" i="5" s="1"/>
  <c r="F1199" i="5"/>
  <c r="F1211" i="5"/>
  <c r="I1211" i="5" s="1"/>
  <c r="F1209" i="5"/>
  <c r="I1209" i="5" s="1"/>
  <c r="H1199" i="5"/>
  <c r="H1178" i="5" s="1"/>
  <c r="M1199" i="5"/>
  <c r="F1210" i="5"/>
  <c r="I1210" i="5" s="1"/>
  <c r="F1206" i="5"/>
  <c r="I1206" i="5" s="1"/>
  <c r="F1205" i="5"/>
  <c r="I1205" i="5" s="1"/>
  <c r="F1204" i="5"/>
  <c r="I1204" i="5" s="1"/>
  <c r="F1202" i="5"/>
  <c r="I1202" i="5" s="1"/>
  <c r="F1201" i="5"/>
  <c r="I1201" i="5" s="1"/>
  <c r="F1200" i="5"/>
  <c r="I1200" i="5" s="1"/>
  <c r="F1197" i="5"/>
  <c r="I1197" i="5" s="1"/>
  <c r="F1196" i="5"/>
  <c r="I1196" i="5" s="1"/>
  <c r="F1195" i="5"/>
  <c r="I1195" i="5" s="1"/>
  <c r="F1192" i="5"/>
  <c r="I1192" i="5" s="1"/>
  <c r="F1191" i="5"/>
  <c r="I1191" i="5" s="1"/>
  <c r="F1190" i="5"/>
  <c r="I1190" i="5" s="1"/>
  <c r="F1188" i="5"/>
  <c r="I1188" i="5" s="1"/>
  <c r="F1184" i="5"/>
  <c r="I1184" i="5" s="1"/>
  <c r="F1179" i="5"/>
  <c r="I1179" i="5" s="1"/>
  <c r="I1391" i="5"/>
  <c r="I1387" i="5"/>
  <c r="I1379" i="5"/>
  <c r="I1370" i="5"/>
  <c r="I1313" i="5"/>
  <c r="I1302" i="5"/>
  <c r="I1298" i="5"/>
  <c r="I1281" i="5"/>
  <c r="I1273" i="5"/>
  <c r="I1268" i="5"/>
  <c r="I1260" i="5"/>
  <c r="I1244" i="5"/>
  <c r="I1243" i="5"/>
  <c r="I1236" i="5"/>
  <c r="I1232" i="5"/>
  <c r="I1227" i="5"/>
  <c r="I1169" i="5"/>
  <c r="I1167" i="5"/>
  <c r="I1165" i="5"/>
  <c r="H1096" i="5"/>
  <c r="M1096" i="5"/>
  <c r="H1089" i="5"/>
  <c r="M1089" i="5"/>
  <c r="O1104" i="5"/>
  <c r="F1041" i="5"/>
  <c r="I1041" i="5" s="1"/>
  <c r="F1042" i="5"/>
  <c r="I1042" i="5" s="1"/>
  <c r="I1054" i="5"/>
  <c r="I439" i="5"/>
  <c r="I432" i="5"/>
  <c r="I431" i="5"/>
  <c r="I428" i="5"/>
  <c r="I421" i="5"/>
  <c r="I418" i="5"/>
  <c r="I407" i="5"/>
  <c r="I400" i="5"/>
  <c r="I399" i="5"/>
  <c r="I925" i="5"/>
  <c r="I924" i="5"/>
  <c r="I921" i="5"/>
  <c r="I920" i="5"/>
  <c r="I917" i="5"/>
  <c r="I916" i="5"/>
  <c r="I913" i="5"/>
  <c r="I912" i="5"/>
  <c r="I911" i="5"/>
  <c r="I910" i="5"/>
  <c r="I909" i="5"/>
  <c r="I906" i="5"/>
  <c r="I905" i="5"/>
  <c r="I904" i="5"/>
  <c r="I901" i="5"/>
  <c r="I900" i="5"/>
  <c r="I898" i="5"/>
  <c r="I897" i="5"/>
  <c r="I893" i="5"/>
  <c r="I892" i="5"/>
  <c r="I890" i="5"/>
  <c r="I889" i="5"/>
  <c r="I887" i="5"/>
  <c r="I886" i="5"/>
  <c r="I885" i="5"/>
  <c r="I884" i="5"/>
  <c r="I882" i="5"/>
  <c r="I881" i="5"/>
  <c r="I880" i="5"/>
  <c r="I877" i="5"/>
  <c r="I875" i="5"/>
  <c r="I874" i="5"/>
  <c r="I873" i="5"/>
  <c r="I862" i="5"/>
  <c r="I861" i="5"/>
  <c r="I860" i="5"/>
  <c r="I858" i="5"/>
  <c r="I856" i="5"/>
  <c r="I854" i="5"/>
  <c r="I853" i="5"/>
  <c r="I851" i="5"/>
  <c r="I850" i="5"/>
  <c r="I848" i="5"/>
  <c r="I845" i="5"/>
  <c r="I844" i="5"/>
  <c r="I843" i="5"/>
  <c r="I842" i="5"/>
  <c r="I841" i="5"/>
  <c r="I839" i="5"/>
  <c r="I835" i="5"/>
  <c r="I833" i="5"/>
  <c r="I832" i="5"/>
  <c r="I831" i="5"/>
  <c r="I830" i="5"/>
  <c r="I829" i="5"/>
  <c r="I827" i="5"/>
  <c r="I825" i="5"/>
  <c r="I821" i="5"/>
  <c r="I819" i="5"/>
  <c r="I817" i="5"/>
  <c r="I815" i="5"/>
  <c r="I813" i="5"/>
  <c r="I810" i="5"/>
  <c r="I808" i="5"/>
  <c r="I807" i="5"/>
  <c r="I806" i="5"/>
  <c r="I805" i="5"/>
  <c r="I803" i="5"/>
  <c r="I801" i="5"/>
  <c r="I799" i="5"/>
  <c r="I797" i="5"/>
  <c r="I794" i="5"/>
  <c r="I793" i="5"/>
  <c r="I792" i="5"/>
  <c r="I791" i="5"/>
  <c r="I790" i="5"/>
  <c r="I789" i="5"/>
  <c r="I788" i="5"/>
  <c r="I787" i="5"/>
  <c r="I786" i="5"/>
  <c r="I785" i="5"/>
  <c r="I784" i="5"/>
  <c r="I783" i="5"/>
  <c r="I782" i="5"/>
  <c r="I781" i="5"/>
  <c r="I778" i="5"/>
  <c r="I776" i="5"/>
  <c r="I775" i="5"/>
  <c r="I773" i="5"/>
  <c r="I772" i="5"/>
  <c r="I769" i="5"/>
  <c r="I768" i="5"/>
  <c r="I766" i="5"/>
  <c r="I765" i="5"/>
  <c r="I762" i="5"/>
  <c r="I761" i="5"/>
  <c r="I759" i="5"/>
  <c r="I757" i="5"/>
  <c r="I754" i="5"/>
  <c r="I752" i="5"/>
  <c r="I751" i="5"/>
  <c r="I748" i="5"/>
  <c r="I746" i="5"/>
  <c r="I745" i="5"/>
  <c r="I744" i="5"/>
  <c r="I742" i="5"/>
  <c r="I741" i="5"/>
  <c r="I740" i="5"/>
  <c r="I738" i="5"/>
  <c r="I736" i="5"/>
  <c r="I735" i="5"/>
  <c r="I733" i="5"/>
  <c r="I732" i="5"/>
  <c r="I728" i="5"/>
  <c r="I727" i="5"/>
  <c r="I725" i="5"/>
  <c r="I724" i="5"/>
  <c r="I721" i="5"/>
  <c r="I720" i="5"/>
  <c r="I719" i="5"/>
  <c r="I717" i="5"/>
  <c r="I716" i="5"/>
  <c r="I712" i="5"/>
  <c r="I708" i="5"/>
  <c r="I707" i="5"/>
  <c r="I706" i="5"/>
  <c r="I704" i="5"/>
  <c r="I703" i="5"/>
  <c r="I395" i="5"/>
  <c r="I394" i="5"/>
  <c r="I393" i="5"/>
  <c r="I390" i="5"/>
  <c r="I389" i="5"/>
  <c r="I388" i="5"/>
  <c r="I386" i="5"/>
  <c r="I385" i="5"/>
  <c r="I384" i="5"/>
  <c r="I382" i="5"/>
  <c r="I381" i="5"/>
  <c r="I380" i="5"/>
  <c r="I379" i="5"/>
  <c r="I378" i="5"/>
  <c r="I377" i="5"/>
  <c r="I376" i="5"/>
  <c r="I374" i="5"/>
  <c r="I373" i="5"/>
  <c r="I372" i="5"/>
  <c r="I371" i="5"/>
  <c r="I370" i="5"/>
  <c r="I369" i="5"/>
  <c r="I368" i="5"/>
  <c r="I366" i="5"/>
  <c r="I365" i="5"/>
  <c r="I364" i="5"/>
  <c r="I363" i="5"/>
  <c r="I362" i="5"/>
  <c r="I361" i="5"/>
  <c r="I360" i="5"/>
  <c r="I358" i="5"/>
  <c r="I357" i="5"/>
  <c r="I356" i="5"/>
  <c r="I355" i="5"/>
  <c r="I354" i="5"/>
  <c r="I353" i="5"/>
  <c r="I352" i="5"/>
  <c r="I350" i="5"/>
  <c r="I349" i="5"/>
  <c r="I348" i="5"/>
  <c r="I347" i="5"/>
  <c r="I345" i="5"/>
  <c r="I317" i="5"/>
  <c r="I316" i="5"/>
  <c r="I315" i="5"/>
  <c r="I314" i="5"/>
  <c r="I312" i="5"/>
  <c r="I311" i="5"/>
  <c r="I310" i="5"/>
  <c r="I307" i="5"/>
  <c r="I306" i="5"/>
  <c r="I303" i="5"/>
  <c r="I302" i="5"/>
  <c r="I301" i="5"/>
  <c r="I298" i="5"/>
  <c r="I297" i="5"/>
  <c r="I294" i="5"/>
  <c r="I293" i="5"/>
  <c r="I290" i="5"/>
  <c r="I289" i="5"/>
  <c r="I287" i="5"/>
  <c r="I285" i="5"/>
  <c r="I283" i="5"/>
  <c r="I282" i="5"/>
  <c r="I281" i="5"/>
  <c r="I279" i="5"/>
  <c r="I278" i="5"/>
  <c r="I277" i="5"/>
  <c r="I275" i="5"/>
  <c r="I274" i="5"/>
  <c r="I271" i="5"/>
  <c r="I270" i="5"/>
  <c r="I269" i="5"/>
  <c r="I267" i="5"/>
  <c r="I266" i="5"/>
  <c r="I226" i="5"/>
  <c r="F195" i="5"/>
  <c r="I224" i="5"/>
  <c r="I223" i="5"/>
  <c r="F221" i="5"/>
  <c r="I193" i="5"/>
  <c r="I192" i="5"/>
  <c r="I191" i="5"/>
  <c r="H189" i="5"/>
  <c r="I961" i="5"/>
  <c r="I960" i="5"/>
  <c r="I959" i="5"/>
  <c r="I958" i="5"/>
  <c r="I957" i="5"/>
  <c r="I948" i="5"/>
  <c r="I947" i="5"/>
  <c r="I946" i="5"/>
  <c r="F1011" i="5"/>
  <c r="L1011" i="5"/>
  <c r="H197" i="5"/>
  <c r="H196" i="5" s="1"/>
  <c r="O197" i="5"/>
  <c r="F197" i="5"/>
  <c r="L197" i="5"/>
  <c r="I182" i="5"/>
  <c r="I696" i="5"/>
  <c r="I693" i="5"/>
  <c r="I688" i="5"/>
  <c r="I677" i="5"/>
  <c r="I670" i="5"/>
  <c r="I668" i="5"/>
  <c r="I666" i="5"/>
  <c r="I658" i="5"/>
  <c r="I625" i="5"/>
  <c r="I624" i="5"/>
  <c r="I617" i="5"/>
  <c r="I616" i="5"/>
  <c r="I609" i="5"/>
  <c r="I608" i="5"/>
  <c r="I601" i="5"/>
  <c r="I600" i="5"/>
  <c r="I593" i="5"/>
  <c r="I592" i="5"/>
  <c r="I584" i="5"/>
  <c r="I576" i="5"/>
  <c r="I568" i="5"/>
  <c r="I560" i="5"/>
  <c r="I552" i="5"/>
  <c r="I550" i="5"/>
  <c r="I549" i="5"/>
  <c r="I546" i="5"/>
  <c r="I545" i="5"/>
  <c r="I542" i="5"/>
  <c r="I541" i="5"/>
  <c r="I538" i="5"/>
  <c r="I537" i="5"/>
  <c r="I534" i="5"/>
  <c r="I533" i="5"/>
  <c r="I530" i="5"/>
  <c r="I529" i="5"/>
  <c r="I526" i="5"/>
  <c r="I525" i="5"/>
  <c r="I522" i="5"/>
  <c r="I521" i="5"/>
  <c r="I518" i="5"/>
  <c r="I517" i="5"/>
  <c r="I514" i="5"/>
  <c r="I513" i="5"/>
  <c r="I510" i="5"/>
  <c r="I509" i="5"/>
  <c r="I506" i="5"/>
  <c r="I505" i="5"/>
  <c r="I502" i="5"/>
  <c r="I501" i="5"/>
  <c r="I498" i="5"/>
  <c r="I497" i="5"/>
  <c r="I494" i="5"/>
  <c r="I493" i="5"/>
  <c r="I490" i="5"/>
  <c r="I489" i="5"/>
  <c r="I486" i="5"/>
  <c r="I485" i="5"/>
  <c r="I482" i="5"/>
  <c r="I481" i="5"/>
  <c r="I478" i="5"/>
  <c r="I477" i="5"/>
  <c r="I474" i="5"/>
  <c r="I473" i="5"/>
  <c r="I470" i="5"/>
  <c r="I469" i="5"/>
  <c r="I466" i="5"/>
  <c r="I465" i="5"/>
  <c r="I462" i="5"/>
  <c r="I461" i="5"/>
  <c r="I458" i="5"/>
  <c r="I457" i="5"/>
  <c r="I454" i="5"/>
  <c r="I453" i="5"/>
  <c r="I450" i="5"/>
  <c r="I449" i="5"/>
  <c r="I446" i="5"/>
  <c r="I445" i="5"/>
  <c r="I22" i="5"/>
  <c r="K1159" i="5"/>
  <c r="L1159" i="5" s="1"/>
  <c r="K1157" i="5"/>
  <c r="L1157" i="5" s="1"/>
  <c r="I1194" i="5"/>
  <c r="O1159" i="5"/>
  <c r="O1160" i="5"/>
  <c r="L1118" i="5"/>
  <c r="O1110" i="5"/>
  <c r="L1110" i="5"/>
  <c r="O1092" i="5"/>
  <c r="O1093" i="5"/>
  <c r="L1092" i="5"/>
  <c r="L1093" i="5"/>
  <c r="I120" i="5"/>
  <c r="I30" i="5"/>
  <c r="I1158" i="5"/>
  <c r="F1155" i="5"/>
  <c r="I40" i="5"/>
  <c r="I172" i="5"/>
  <c r="I54" i="5"/>
  <c r="I39" i="5"/>
  <c r="I944" i="5"/>
  <c r="F942" i="5"/>
  <c r="I1208" i="5"/>
  <c r="F4" i="5"/>
  <c r="H4" i="5"/>
  <c r="I1159" i="5"/>
  <c r="I1189" i="5"/>
  <c r="F702" i="5"/>
  <c r="H1396" i="5"/>
  <c r="I1397" i="5"/>
  <c r="H1155" i="5"/>
  <c r="I1157" i="5"/>
  <c r="H1513" i="5"/>
  <c r="I1515" i="5"/>
  <c r="A1616" i="5"/>
  <c r="A1618" i="5" s="1"/>
  <c r="A1619" i="5" s="1"/>
  <c r="A1620" i="5" s="1"/>
  <c r="A1621" i="5" s="1"/>
  <c r="A1615" i="5"/>
  <c r="I15" i="5"/>
  <c r="I7" i="5"/>
  <c r="K1241" i="1"/>
  <c r="P1241" i="1"/>
  <c r="I4" i="5" l="1"/>
  <c r="I1129" i="5"/>
  <c r="I1148" i="5"/>
  <c r="I1141" i="5"/>
  <c r="I1152" i="5"/>
  <c r="I1122" i="5"/>
  <c r="F1513" i="5"/>
  <c r="I187" i="5"/>
  <c r="I963" i="5"/>
  <c r="I1103" i="5"/>
  <c r="I180" i="5"/>
  <c r="I1377" i="5"/>
  <c r="I1443" i="5"/>
  <c r="I1467" i="5"/>
  <c r="I1114" i="5"/>
  <c r="I1161" i="5"/>
  <c r="I1063" i="5"/>
  <c r="H179" i="5"/>
  <c r="I189" i="5"/>
  <c r="I221" i="5"/>
  <c r="I1199" i="5"/>
  <c r="I1178" i="5" s="1"/>
  <c r="I225" i="5"/>
  <c r="I926" i="5"/>
  <c r="I1097" i="5"/>
  <c r="I1106" i="5"/>
  <c r="I702" i="5"/>
  <c r="I942" i="5"/>
  <c r="I1214" i="5"/>
  <c r="I344" i="5"/>
  <c r="I867" i="5"/>
  <c r="I1338" i="5"/>
  <c r="F1178" i="5"/>
  <c r="H1622" i="5"/>
  <c r="H1480" i="5" s="1"/>
  <c r="L1184" i="5"/>
  <c r="I396" i="5"/>
  <c r="F1549" i="5"/>
  <c r="F1545" i="5" s="1"/>
  <c r="I1485" i="5"/>
  <c r="I1481" i="5" s="1"/>
  <c r="I1089" i="5"/>
  <c r="H1088" i="5"/>
  <c r="I1096" i="5"/>
  <c r="H1091" i="5"/>
  <c r="I195" i="5"/>
  <c r="F194" i="5"/>
  <c r="I1011" i="5"/>
  <c r="F976" i="5"/>
  <c r="I197" i="5"/>
  <c r="F196" i="5"/>
  <c r="F1087" i="5"/>
  <c r="I1155" i="5"/>
  <c r="I1396" i="5"/>
  <c r="I1513" i="5"/>
  <c r="I976" i="5" l="1"/>
  <c r="H1087" i="5"/>
  <c r="I1549" i="5"/>
  <c r="I1545" i="5" s="1"/>
  <c r="F179" i="5"/>
  <c r="F1586" i="5"/>
  <c r="F1582" i="5" s="1"/>
  <c r="F1622" i="5" s="1"/>
  <c r="F1480" i="5" s="1"/>
  <c r="I1091" i="5"/>
  <c r="I1088" i="5"/>
  <c r="I194" i="5"/>
  <c r="I196" i="5"/>
  <c r="I1586" i="5" l="1"/>
  <c r="I1087" i="5"/>
  <c r="I179" i="5"/>
  <c r="I1582" i="5" l="1"/>
  <c r="I1622" i="5" l="1"/>
  <c r="I1480" i="5" l="1"/>
  <c r="H1624" i="5"/>
  <c r="L1627" i="5"/>
  <c r="O1627" i="5"/>
  <c r="I1624" i="5"/>
  <c r="F1624" i="5"/>
  <c r="F1646" i="5" l="1"/>
  <c r="H1646" i="5"/>
  <c r="I164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Гость</author>
  </authors>
  <commentList>
    <comment ref="B1095" authorId="0" shapeId="0" xr:uid="{F4B9558C-2E19-4AE3-8991-EF42C7219E12}">
      <text>
        <r>
          <rPr>
            <sz val="11"/>
            <rFont val="Calibri"/>
            <family val="2"/>
            <charset val="204"/>
          </rPr>
          <t xml:space="preserve">Неизвестный пользователь:
проработать уменьшение стоимости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Гость</author>
  </authors>
  <commentList>
    <comment ref="B1095" authorId="0" shapeId="0" xr:uid="{00000000-0006-0000-0000-000001000000}">
      <text>
        <r>
          <rPr>
            <sz val="11"/>
            <rFont val="Calibri"/>
            <family val="2"/>
            <charset val="204"/>
          </rPr>
          <t xml:space="preserve">Неизвестный пользователь:
проработать уменьшение стоимости </t>
        </r>
      </text>
    </comment>
  </commentList>
</comments>
</file>

<file path=xl/sharedStrings.xml><?xml version="1.0" encoding="utf-8"?>
<sst xmlns="http://schemas.openxmlformats.org/spreadsheetml/2006/main" count="21050" uniqueCount="6950">
  <si>
    <t>№</t>
  </si>
  <si>
    <t>Наименовение</t>
  </si>
  <si>
    <t>Ед.изм</t>
  </si>
  <si>
    <t>Кол-во</t>
  </si>
  <si>
    <t>Стоимость работ, руб с НДС</t>
  </si>
  <si>
    <t>Стоимость материалов, руб с НДС</t>
  </si>
  <si>
    <t>Итого, руб с НДС</t>
  </si>
  <si>
    <t>Ед расценка СМР КиК</t>
  </si>
  <si>
    <t>Смета ФЕР СМР</t>
  </si>
  <si>
    <t>СМР Разница КиК/ФЕР в %</t>
  </si>
  <si>
    <t>Ед расценка материалы КиК</t>
  </si>
  <si>
    <t>Смета ФССЦ материалы</t>
  </si>
  <si>
    <t>МТР разница КиК/ФССЦ</t>
  </si>
  <si>
    <t>за ед.</t>
  </si>
  <si>
    <t>итого</t>
  </si>
  <si>
    <t>за ед</t>
  </si>
  <si>
    <t>Материалы</t>
  </si>
  <si>
    <t>Оборудование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</si>
  <si>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</si>
  <si>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</si>
  <si>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</si>
  <si>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Демонтажные работы</t>
  </si>
  <si>
    <t>Частичный демонтаж крестовых связей</t>
  </si>
  <si>
    <t>Демонтаж сэндвич панелей</t>
  </si>
  <si>
    <t>Устройство фахверка</t>
  </si>
  <si>
    <t>Швеллер гнутый 160х80х4</t>
  </si>
  <si>
    <t>Уголок 75х5</t>
  </si>
  <si>
    <t>Листовая сталь t10 C245</t>
  </si>
  <si>
    <t>Устройство сэндвич панелей</t>
  </si>
  <si>
    <t>Устройство перегородок</t>
  </si>
  <si>
    <t>Устройство отверстий под воздуховоды</t>
  </si>
  <si>
    <t>шт</t>
  </si>
  <si>
    <t>Круглое d=500мм</t>
  </si>
  <si>
    <t>Обрамление отверстия уголком 75х5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</si>
  <si>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</si>
  <si>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</si>
  <si>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</si>
  <si>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</si>
  <si>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</si>
  <si>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</si>
  <si>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</si>
  <si>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</si>
  <si>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</si>
  <si>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</si>
  <si>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</si>
  <si>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Устройство армирования пола сеткой арм. Ш6 А500С ячейкой 150х150 мм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</si>
  <si>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</si>
  <si>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</si>
  <si>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</si>
  <si>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</si>
  <si>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</si>
  <si>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</si>
  <si>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</si>
  <si>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</si>
  <si>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</si>
  <si>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</si>
  <si>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Грунтовка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</si>
  <si>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</si>
  <si>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</si>
  <si>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</si>
  <si>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</si>
  <si>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Установка потивопожарных окон</t>
  </si>
  <si>
    <t>Установка внутренних окон</t>
  </si>
  <si>
    <t>Установка потивопожарных дверей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</si>
  <si>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</si>
  <si>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</si>
  <si>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</si>
  <si>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</si>
  <si>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</si>
  <si>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</si>
  <si>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</si>
  <si>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Устройство стен из газобетонных блоков</t>
  </si>
  <si>
    <t>Клей для газоблоков</t>
  </si>
  <si>
    <t>Устройство опорных подушек ОП-1</t>
  </si>
  <si>
    <t>Устройство перемычек 3ПБ 16-37 П</t>
  </si>
  <si>
    <t>Устройство пояса из бетона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</si>
  <si>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</si>
  <si>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</si>
  <si>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</si>
  <si>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</si>
  <si>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</si>
  <si>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</si>
  <si>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</si>
  <si>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</si>
  <si>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</si>
  <si>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</si>
  <si>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</si>
  <si>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</si>
  <si>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</si>
  <si>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</si>
  <si>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</si>
  <si>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</si>
  <si>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</si>
  <si>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</si>
  <si>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</si>
  <si>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</si>
  <si>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</si>
  <si>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перекрытия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</si>
  <si>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</si>
  <si>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</si>
  <si>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</si>
  <si>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</si>
  <si>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Усиление металлических колонн</t>
  </si>
  <si>
    <t>Лист стальной с чечевичным рифлением 4мм</t>
  </si>
  <si>
    <t>Пол АБК</t>
  </si>
  <si>
    <t>Очищение поверхности пола,выполнение насечки</t>
  </si>
  <si>
    <t>Грунтовка поверхности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</si>
  <si>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</si>
  <si>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</si>
  <si>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</si>
  <si>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</si>
  <si>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</si>
  <si>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</si>
  <si>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</si>
  <si>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</si>
  <si>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</si>
  <si>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</si>
  <si>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Прорезка проёмов дверных и оконных</t>
  </si>
  <si>
    <t>Устройство отверстия на кровле в осях В/32-34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</si>
  <si>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</si>
  <si>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</si>
  <si>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</si>
  <si>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</si>
  <si>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</si>
  <si>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</si>
  <si>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</si>
  <si>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</si>
  <si>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</si>
  <si>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</si>
  <si>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</si>
  <si>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</si>
  <si>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Проходка воздуховодов сквозь кровлю АБК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</si>
  <si>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</si>
  <si>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</si>
  <si>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</si>
  <si>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</si>
  <si>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</si>
  <si>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</si>
  <si>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</si>
  <si>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</si>
  <si>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</si>
  <si>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Устройство мк отверстий диам. 400 мм в покрытии здания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</si>
  <si>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</si>
  <si>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</si>
  <si>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</si>
  <si>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</si>
  <si>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</si>
  <si>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</si>
  <si>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</si>
  <si>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</si>
  <si>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</si>
  <si>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</si>
  <si>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</si>
  <si>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</si>
  <si>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</si>
  <si>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</si>
  <si>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1.2</t>
  </si>
  <si>
    <t>130-23-АС1 Архитектурно-строительные решения</t>
  </si>
  <si>
    <t xml:space="preserve">Металлоконструкции огрунтованные </t>
  </si>
  <si>
    <t>Уголки стальные горячекатаные 75х6 сталь марки С245</t>
  </si>
  <si>
    <t>Окраска металлоконструкций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</si>
  <si>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</si>
  <si>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</si>
  <si>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</si>
  <si>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</si>
  <si>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</si>
  <si>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</si>
  <si>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</si>
  <si>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</si>
  <si>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Оцинкованная сталь с полимерным покрытием t=0,5 мм</t>
  </si>
  <si>
    <t>Устройство фасонных элементов из оцинкованной стали t=0,2 мм</t>
  </si>
  <si>
    <t>Оцинкованная сталь с полимерным покрытием t=0,2 мм</t>
  </si>
  <si>
    <t>Устройство мин. ваты толщиной 20мм</t>
  </si>
  <si>
    <t>Минеральная вата</t>
  </si>
  <si>
    <t>Устройство силиконового герметика</t>
  </si>
  <si>
    <t>Герметик силиконовый (0,195 кг/м.п.)</t>
  </si>
  <si>
    <t>кг</t>
  </si>
  <si>
    <t>Герметик силиконовый (0,78 кг/м.п.)</t>
  </si>
  <si>
    <t>Шнур пенополиэтиленовый теплоизоляционный прокладочный</t>
  </si>
  <si>
    <t>Саморез 5.5х135мм с EPDM-прокладкой</t>
  </si>
  <si>
    <t>Саморез 5.5х32 с EPDM-прокладкой</t>
  </si>
  <si>
    <t>Пружинный анкер «Spike» 4.8х140мм с шайбой А14</t>
  </si>
  <si>
    <t>Анкерный дюбель 8х80</t>
  </si>
  <si>
    <t>Анкерный дюбель 6х60</t>
  </si>
  <si>
    <t>Анкерный дюбель 6х30</t>
  </si>
  <si>
    <t>Устройство противопожарной перегородки «Knauf» С112 с двухслойной обшивкой с каждой стороны</t>
  </si>
  <si>
    <t>Гипсокартон огнестойкий</t>
  </si>
  <si>
    <t>Профиль направляющий</t>
  </si>
  <si>
    <t>м</t>
  </si>
  <si>
    <t>Профиль стоечный</t>
  </si>
  <si>
    <t>Материалы теплоизоляционные из минеральных волокон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</si>
  <si>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</si>
  <si>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</si>
  <si>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</si>
  <si>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1.3</t>
  </si>
  <si>
    <t>130-23-ВК Внутренние трубопроводы</t>
  </si>
  <si>
    <t>Хозяйственно-питьевой водопровод В1.</t>
  </si>
  <si>
    <t>сис</t>
  </si>
  <si>
    <t>Трубопровод из стальных водогазопроводных оцинкованных обыкновенных труб. Труба Ц-65×4,0 Ду=65 ГОСТ 3262-75</t>
  </si>
  <si>
    <t>м.</t>
  </si>
  <si>
    <t>Трубопровод из стальных водогазопроводных оцинкованных обыкновенных труб. Труба Ц-50×3,5 Ду=50 ГОСТ 3262-75</t>
  </si>
  <si>
    <t>Трубопровод из стальных водогазопроводных оцинкованных обыкновенных труб. Труба Ц-40×3,5 Ду=40 ГОСТ 3262-75</t>
  </si>
  <si>
    <t>Трубопровод из стальных водогазопроводных оцинкованных обыкновенных труб. Труба Ц-32×3,2 Ду=32 ГОСТ 3262-75</t>
  </si>
  <si>
    <t>Трубопровод из стальных водогазопроводных оцинкованных обыкновенных труб. Труба Ц-25×3,2 Ду=25 ГОСТ 3262-75</t>
  </si>
  <si>
    <t>Трубопровод из стальных водогазопроводных оцинкованных обыкновенных труб. Труба Ц-20×2,8 Ду=20 ГОСТ 3262-75</t>
  </si>
  <si>
    <t>Трубопровод из стальных водогазопроводных оцинкованных обыкновенных труб. Труба Ц-15×2,8 Ду=15 ГОСТ 3262-75</t>
  </si>
  <si>
    <t>Монтаж задвижки с обрезин. клином серии KR, Ду 65 мм, Ру 16 в комл. С фланцами, прокладками, крепежом). АДЛ</t>
  </si>
  <si>
    <t>Монтаж крана шарового латунного наружн. Резьба, DN 32 VALTEC BASE</t>
  </si>
  <si>
    <t>Монтаж крана шарового латунного наружн. Резьба, DN 25 VALTEC BASE</t>
  </si>
  <si>
    <t>Монтаж крана шарового латунного наружн. Резьба, DN 20 VALTEC BASE</t>
  </si>
  <si>
    <t>Монтаж крана шарового латунного наружн. Резьба, DN 15 VALTEC BASE</t>
  </si>
  <si>
    <t>Монтаж крана шарового углового наружн. Резьба, DN 15 VALTEC VT.392.N.04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</si>
  <si>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</si>
  <si>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</si>
  <si>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Монтаж гибкой подводки ВР-ВР в металлической оплетке для воды 1/2" L=0,5м.</t>
  </si>
  <si>
    <t>Монтаж гибкой подводки ВР-ВР в металлической оплетке для воды 1/2" L=0,8м.</t>
  </si>
  <si>
    <t>Монтаж фитинга полипропиленового с накидной головкой 25×3/4" VALTEC</t>
  </si>
  <si>
    <t>Монтаж фитинга полипропиленового с накидной головкой 20×1/2" VALTEC</t>
  </si>
  <si>
    <t>Монтаж фитинга полипропиленового с накидной головкой 32×1"</t>
  </si>
  <si>
    <t>Монтаж шпильки резьбовой М10-1000 (L=1000мм.) IRRT 101000</t>
  </si>
  <si>
    <t>Монтаж шпильки резьбовой М8-1000 (L=1000мм.) IRRT 081000</t>
  </si>
  <si>
    <t>Монтаж теплоизоляции из вспененного полиэтилена b=9мм, Д внутр = 76мм. "Energoflex"</t>
  </si>
  <si>
    <t>Монтаж теплоизоляции из вспененного полиэтилена b=9мм, Д внутр = 60мм. "Energoflex"</t>
  </si>
  <si>
    <t>Монтаж теплоизоляции из вспененного полиэтилена b=9мм, Д внутр = 48мм. "Energoflex"</t>
  </si>
  <si>
    <t>Монтаж теплоизоляции из вспененного полиэтилена b=9мм, Д внутр = 42мм. "Energoflex"</t>
  </si>
  <si>
    <t>Монтаж теплоизоляции из вспененного полиэтилена b=9мм, Д внутр = 35мм. "Energoflex"</t>
  </si>
  <si>
    <t>Монтаж теплоизоляции из вспененного полиэтилена b=9мм, Д внутр = 28мм. "Energoflex"</t>
  </si>
  <si>
    <t>Монотаж автоматического воздухоотводчика Ду 15мм.</t>
  </si>
  <si>
    <t>Горячее водоснабжение (Т3, Т4)</t>
  </si>
  <si>
    <t>Монтаж задвижки с обрезин. клином серии KR, Ду 50 мм, Ру 16 в комл. С фланцами, прокладками, крепежом). АДЛ</t>
  </si>
  <si>
    <t>Монтаж крана шарового латунного наружн. Резьба, DN 40 VALTEC BASE</t>
  </si>
  <si>
    <t>Противопожарный водопровод, В2</t>
  </si>
  <si>
    <t>Монтаж задвижки с обрезин. клином серии KR, Ду 100 мм, Ру 16 в комл. С фланцами, прокладками, крепежом). АДЛ</t>
  </si>
  <si>
    <t>Монтаж пожарного шкафа ШП-К-0 320 НЗК</t>
  </si>
  <si>
    <t>Монтаж головки цапковой Ру 1,2 Мпа Ду 50мм. ГОСТ 28352-89</t>
  </si>
  <si>
    <t>Рукав пожарный напорный "Универсал" для пожарного крана в сборе сголовками Ру 1,0 L=20м. Ду 50мм.</t>
  </si>
  <si>
    <t>Монтаж крана шарового латунного наружн. Резьба, DN 15 E</t>
  </si>
  <si>
    <t>Монтаж шпильки резьбовой М10-1000 (L=1000мм.) IRRT 1211000</t>
  </si>
  <si>
    <t>Уголок Б-50×50×5</t>
  </si>
  <si>
    <t>Бытовая канализация К1</t>
  </si>
  <si>
    <t>Монтаж трубы ТК 110-РР-В</t>
  </si>
  <si>
    <t>Монтаж трубы ТК 50-РР-В</t>
  </si>
  <si>
    <t>Монтаж ревизии Р 110К-РР-В</t>
  </si>
  <si>
    <t>Монтаж отвода 110</t>
  </si>
  <si>
    <t>Монтаж отвода 50</t>
  </si>
  <si>
    <t>Монтаж отвода 110 45˚</t>
  </si>
  <si>
    <t xml:space="preserve">Монтаж отвода 50 45˚ </t>
  </si>
  <si>
    <t>Монтаж тройника 110×110 88˚</t>
  </si>
  <si>
    <t>Монтаж тройника 110×50 88˚</t>
  </si>
  <si>
    <t>Монтаж тройника 50×50 88˚</t>
  </si>
  <si>
    <t>Монтаж тройника 110×110 45˚</t>
  </si>
  <si>
    <t>Монтаж тройника 110×50 45˚</t>
  </si>
  <si>
    <t>Монтаж крестовины 110×110 45˚</t>
  </si>
  <si>
    <t>Монтаж умывальника фарфорового с сифоном и смесителем Универсал Катунь, керамика, 50 см, цвет белый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</si>
  <si>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</si>
  <si>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Монтаж лючка с пробкой из ПП и крышкой для скрытой проводки канализационных магистралей DN110 HL98</t>
  </si>
  <si>
    <t>Монтаж трапа Ду50/100 с вертикальным отводом и сухим сифоном HL310NPr</t>
  </si>
  <si>
    <t>Монтаж трапа Ду50(без перехода) с горизонтальным отводом и сухим сифоном HL310NPr</t>
  </si>
  <si>
    <t>Монтаж манжета гафрированного для подключения унитаза DN110</t>
  </si>
  <si>
    <t>1.4</t>
  </si>
  <si>
    <t>130-23-ПС Пожарная сигнализация</t>
  </si>
  <si>
    <t>Сервер "Орион Про"</t>
  </si>
  <si>
    <t>Шкаф пожарной сигнализации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</si>
  <si>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</si>
  <si>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</si>
  <si>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</si>
  <si>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</si>
  <si>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</si>
  <si>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</si>
  <si>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</si>
  <si>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</si>
  <si>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</si>
  <si>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</si>
  <si>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</si>
  <si>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</si>
  <si>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</si>
  <si>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</si>
  <si>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</si>
  <si>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</si>
  <si>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</si>
  <si>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</si>
  <si>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</si>
  <si>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</si>
  <si>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</si>
  <si>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</si>
  <si>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</si>
  <si>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</si>
  <si>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</si>
  <si>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</si>
  <si>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</si>
  <si>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</si>
  <si>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</si>
  <si>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</si>
  <si>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</si>
  <si>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</si>
  <si>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</si>
  <si>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</si>
  <si>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</si>
  <si>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</si>
  <si>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</si>
  <si>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</si>
  <si>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</si>
  <si>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</si>
  <si>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</si>
  <si>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</si>
  <si>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</si>
  <si>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</si>
  <si>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к-т</t>
  </si>
  <si>
    <t>Монтаж вытяжных и приточно-вытяжных систем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</si>
  <si>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</si>
  <si>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</si>
  <si>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</si>
  <si>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</si>
  <si>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</si>
  <si>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</si>
  <si>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</si>
  <si>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</si>
  <si>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</si>
  <si>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</si>
  <si>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</si>
  <si>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</si>
  <si>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</si>
  <si>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</si>
  <si>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</si>
  <si>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</si>
  <si>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</si>
  <si>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</si>
  <si>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</si>
  <si>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</si>
  <si>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</si>
  <si>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</si>
  <si>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</si>
  <si>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</si>
  <si>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Огнезадерживающий клапан НО ф1400, ЕI90 220В</t>
  </si>
  <si>
    <t>Огнезадерживающий клапан НО 800х800, ЕI90 220В</t>
  </si>
  <si>
    <t>Решетка наружная металлическая 800х800</t>
  </si>
  <si>
    <t>Диффузор вихревой ф500</t>
  </si>
  <si>
    <t>Дроссель-клапан круглый ф500</t>
  </si>
  <si>
    <t>Воздуховод из оц. Стали круглого сечения толщ. 0,7мм</t>
  </si>
  <si>
    <t>ф500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</si>
  <si>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</si>
  <si>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</si>
  <si>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</si>
  <si>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</si>
  <si>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</si>
  <si>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</si>
  <si>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</si>
  <si>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</si>
  <si>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</si>
  <si>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</si>
  <si>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</si>
  <si>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</si>
  <si>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</si>
  <si>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</si>
  <si>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Сетка металлическая , ячейкой 10х10мм</t>
  </si>
  <si>
    <t>Расходный материал для креплений и монтажа</t>
  </si>
  <si>
    <t>Огнезадерживающий клапан НО ф1000, ЕI90 220В</t>
  </si>
  <si>
    <t>Решетка однорядная регулируемая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</si>
  <si>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</si>
  <si>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</si>
  <si>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</si>
  <si>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</si>
  <si>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</si>
  <si>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</si>
  <si>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</si>
  <si>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</si>
  <si>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</si>
  <si>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</si>
  <si>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</si>
  <si>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</si>
  <si>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</si>
  <si>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</si>
  <si>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</si>
  <si>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В2</t>
  </si>
  <si>
    <t>В3</t>
  </si>
  <si>
    <t>Решетка однорядная нерегулируемая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</si>
  <si>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</si>
  <si>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</si>
  <si>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</si>
  <si>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</si>
  <si>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Решетка наружная металлическая 1000х500</t>
  </si>
  <si>
    <t>800х500</t>
  </si>
  <si>
    <t>1000х500</t>
  </si>
  <si>
    <t>Монтаж фильтрационных агрегатов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</si>
  <si>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</si>
  <si>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</si>
  <si>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</si>
  <si>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Блок фильтра предварительной очистки MDV</t>
  </si>
  <si>
    <t>Решетка напорная</t>
  </si>
  <si>
    <t>Решетка вытяжная</t>
  </si>
  <si>
    <t>Средство для предварительного запыления ПолиПреко (5кг)</t>
  </si>
  <si>
    <t>Соединительный патрубок 0 град. Ф500</t>
  </si>
  <si>
    <t>Монтаж шумоглушителей</t>
  </si>
  <si>
    <t>Шумоглушитель ф500 L=900мм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</si>
  <si>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</si>
  <si>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</si>
  <si>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</si>
  <si>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</si>
  <si>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</si>
  <si>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Обвязка тепловых завес</t>
  </si>
  <si>
    <t>Кран шаровый муфтовый Ду=40мм LD Pride, полнопроходной</t>
  </si>
  <si>
    <t>Кран шаровый муфтовый Ду=15мм LD Pride, полнопроходной</t>
  </si>
  <si>
    <t>Автоматический воздухоотводчик Ду=15мм</t>
  </si>
  <si>
    <t>Сильфонная подводка Ду32 L=500мм</t>
  </si>
  <si>
    <t>Труба стальная электросварная ф89х4,0</t>
  </si>
  <si>
    <t>Труба стальная ВГП Ø40</t>
  </si>
  <si>
    <t xml:space="preserve">Фиттинги </t>
  </si>
  <si>
    <t>Эмаль КО-8101 (Грунтовка ГФ-021 выдерживает максимальную температуру на поверхности до 60С)</t>
  </si>
  <si>
    <t xml:space="preserve">Крепеж и расходные материалы </t>
  </si>
  <si>
    <t>Обвязка приточных установок</t>
  </si>
  <si>
    <t>Гибкие вставки фланцевые Ду50 Ру 10/16 пр-ва Китай</t>
  </si>
  <si>
    <t>Изоляция CUTWOOL®CL-Protect толщ. 50мм</t>
  </si>
  <si>
    <t>50х89</t>
  </si>
  <si>
    <t>Прокладка кабелей системы автоматизации вентиляции</t>
  </si>
  <si>
    <t>Кабельная продукция</t>
  </si>
  <si>
    <t xml:space="preserve">Пуско-наладочные работы </t>
  </si>
  <si>
    <t>1.6</t>
  </si>
  <si>
    <t>130-23-ОВ1 Отопление, вентиляция и кондиционирование</t>
  </si>
  <si>
    <t>Прокладка трубопроводов отопления в изоляции</t>
  </si>
  <si>
    <t xml:space="preserve">Насос циркуляционный </t>
  </si>
  <si>
    <t>Фильтр-грязевик</t>
  </si>
  <si>
    <t>BILUX RT500/14</t>
  </si>
  <si>
    <t>BILUX RT500/12</t>
  </si>
  <si>
    <t>BILUX RT500/10</t>
  </si>
  <si>
    <t>BILUX RT500/8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</si>
  <si>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</si>
  <si>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</si>
  <si>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</si>
  <si>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Труба стальная э/св Ø76х4</t>
  </si>
  <si>
    <t>Труба стальная ВГП Ø50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</si>
  <si>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</si>
  <si>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</si>
  <si>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</si>
  <si>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</si>
  <si>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Труба полипропиленовая PN25</t>
  </si>
  <si>
    <t>Гильза стальная</t>
  </si>
  <si>
    <t>Изоляция d=13мм Трубки ТЕПЛОФЛЕКС</t>
  </si>
  <si>
    <t>13х76</t>
  </si>
  <si>
    <t>13х63</t>
  </si>
  <si>
    <t>13х50</t>
  </si>
  <si>
    <t>13х40</t>
  </si>
  <si>
    <t>13х32</t>
  </si>
  <si>
    <t>13х25</t>
  </si>
  <si>
    <t>13х20</t>
  </si>
  <si>
    <t>Теплоснабжение установки П1</t>
  </si>
  <si>
    <t>Прокладка трубопроводов теплоснабжения в изоляции</t>
  </si>
  <si>
    <t>Труба стальная ВГП Ø25</t>
  </si>
  <si>
    <t>Изоляция d=13мм Трубки  ТЕПЛОФЛЕКС 13х32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</si>
  <si>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</si>
  <si>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</si>
  <si>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</si>
  <si>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</si>
  <si>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Система П1</t>
  </si>
  <si>
    <t xml:space="preserve">Вставка гибкая </t>
  </si>
  <si>
    <t>Клапан воздушный с электроприводом</t>
  </si>
  <si>
    <t>Канальный фильтр</t>
  </si>
  <si>
    <t xml:space="preserve">Воздухонагреватель водяной </t>
  </si>
  <si>
    <t xml:space="preserve">Узел терморегулирования </t>
  </si>
  <si>
    <t>Решетка наружная</t>
  </si>
  <si>
    <t>Диффузор приточный</t>
  </si>
  <si>
    <t>Решетка вентиляционная</t>
  </si>
  <si>
    <t>Воздуховоды из оц. Стали  б=0,5мм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</si>
  <si>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</si>
  <si>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</si>
  <si>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</si>
  <si>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Система В1</t>
  </si>
  <si>
    <t>Канальный шумоглушитель</t>
  </si>
  <si>
    <t>Диффузор вытяжной</t>
  </si>
  <si>
    <t>Зонт вентиляционный</t>
  </si>
  <si>
    <t>Воздуховод  Ø200, Ø160 б=0,5мм</t>
  </si>
  <si>
    <t>Фасонные изделия  Ø200, Ø160 б=0,5мм</t>
  </si>
  <si>
    <t>Система В2</t>
  </si>
  <si>
    <t>Воздуховод  Ø125 б=0,5мм</t>
  </si>
  <si>
    <t>Фасонные изделия  Ø125 б=0,5мм</t>
  </si>
  <si>
    <t>Система В3</t>
  </si>
  <si>
    <t>Воздуховод  Ø250, Ø200, Ø160, Ø125 б=0,5мм</t>
  </si>
  <si>
    <t>Фасонные изделия  Ø250, Ø200, Ø160, Ø125 б=0,5мм</t>
  </si>
  <si>
    <t>Система В4</t>
  </si>
  <si>
    <t>Система В5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</si>
  <si>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</si>
  <si>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</si>
  <si>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</si>
  <si>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Система ПД1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</si>
  <si>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</si>
  <si>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</si>
  <si>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 xml:space="preserve">Гибкая вставка </t>
  </si>
  <si>
    <t>Декоративная решетка</t>
  </si>
  <si>
    <t>Фасонные детали воздуховодов из черной стали  Ø500, 600х400</t>
  </si>
  <si>
    <t>Воздуховод из черной стали б=1,2 мм Ø500, 600х400</t>
  </si>
  <si>
    <t>Система ДУ1</t>
  </si>
  <si>
    <t>Клапан противопожарный универсальный нормально закрытый 800х600</t>
  </si>
  <si>
    <t>Клапан противопожарный универсальный нормально закрытый ф800</t>
  </si>
  <si>
    <t>Гибкая вставка термостойкая ф800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</si>
  <si>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</si>
  <si>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</si>
  <si>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</si>
  <si>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</si>
  <si>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</si>
  <si>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</si>
  <si>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</si>
  <si>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</si>
  <si>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</si>
  <si>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VRV Сплит-система производства MDV, с настенным внутренним блоком в составе</t>
  </si>
  <si>
    <t>Внутренний блок</t>
  </si>
  <si>
    <t>Наружный блок</t>
  </si>
  <si>
    <t>ИК-пульт управления</t>
  </si>
  <si>
    <t>Медные трубки в изоляции</t>
  </si>
  <si>
    <t>∅6,4 мм</t>
  </si>
  <si>
    <t>∅9,5 мм</t>
  </si>
  <si>
    <t>∅12,7мм (газ)</t>
  </si>
  <si>
    <t>∅19мм (газ)</t>
  </si>
  <si>
    <t>Помпа дренажная для кондиционера</t>
  </si>
  <si>
    <t>Поставка под наружный блок</t>
  </si>
  <si>
    <t xml:space="preserve">Дренажный трубопровод из труб PPRC 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</si>
  <si>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</si>
  <si>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</si>
  <si>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</si>
  <si>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</si>
  <si>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</si>
  <si>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</si>
  <si>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</si>
  <si>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</si>
  <si>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</si>
  <si>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</si>
  <si>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</si>
  <si>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</si>
  <si>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</si>
  <si>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</si>
  <si>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</si>
  <si>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</si>
  <si>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</si>
  <si>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</si>
  <si>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</si>
  <si>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</si>
  <si>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</si>
  <si>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</si>
  <si>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</si>
  <si>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</si>
  <si>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</si>
  <si>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</si>
  <si>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</si>
  <si>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</si>
  <si>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</si>
  <si>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</si>
  <si>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</si>
  <si>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</si>
  <si>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</si>
  <si>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</si>
  <si>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</si>
  <si>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</si>
  <si>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</si>
  <si>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</si>
  <si>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</si>
  <si>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</si>
  <si>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</si>
  <si>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</si>
  <si>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</si>
  <si>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</si>
  <si>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</si>
  <si>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</si>
  <si>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</si>
  <si>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</si>
  <si>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</si>
  <si>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</si>
  <si>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</si>
  <si>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</si>
  <si>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</si>
  <si>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</si>
  <si>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</si>
  <si>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</si>
  <si>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</si>
  <si>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</si>
  <si>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</si>
  <si>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1.9</t>
  </si>
  <si>
    <t>130-23-УА1 Устройства автоматики</t>
  </si>
  <si>
    <t>Пост кнопочный</t>
  </si>
  <si>
    <t>Реле</t>
  </si>
  <si>
    <t>Коробка клеммная</t>
  </si>
  <si>
    <t xml:space="preserve">Дин-рейка </t>
  </si>
  <si>
    <t>Клемма</t>
  </si>
  <si>
    <t>Труба гофр. ПВХ</t>
  </si>
  <si>
    <t>Держатель с защелкой и дюбелем</t>
  </si>
  <si>
    <t>Кабель КВВГнг(А)-LS</t>
  </si>
  <si>
    <t>Кабель КВВГэнг(А)-LS</t>
  </si>
  <si>
    <t>Кабель ВВГнг(А)-LS</t>
  </si>
  <si>
    <t>Провод ПВЗ-1,5</t>
  </si>
  <si>
    <t>Провод ПуВнг(А)-1,5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</si>
  <si>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</si>
  <si>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</si>
  <si>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</si>
  <si>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</si>
  <si>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</si>
  <si>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</si>
  <si>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</si>
  <si>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</si>
  <si>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Труба D=25 гибкая  гофрированная не распространяющая горение, с зондом</t>
  </si>
  <si>
    <t>Коробка распределительная T25 влагозащищенная IP 65 80x51</t>
  </si>
  <si>
    <t>Дюбель-гвоздь</t>
  </si>
  <si>
    <t>Держатель оцинкованный односторонний D=20 под крепёж М6</t>
  </si>
  <si>
    <t>1.11</t>
  </si>
  <si>
    <t>130-23-АС4 Архитектурно-строительные решения</t>
  </si>
  <si>
    <t>Устройство металлического каркаса</t>
  </si>
  <si>
    <t>Листовая сталь толщ. 8 мм</t>
  </si>
  <si>
    <t>Листовая сталь толщ. 12 мм марки С245</t>
  </si>
  <si>
    <t>Двутавр 20 Б1 из стали марки С245</t>
  </si>
  <si>
    <t>Листовая сталь толщ. 8 мм марки С245</t>
  </si>
  <si>
    <t>Профиль из гнутого швеллера 24 С245</t>
  </si>
  <si>
    <t>Листовая сталь толщ. 4 мм марки С245</t>
  </si>
  <si>
    <t>листовая сталь толщ. 12 мм марки С245</t>
  </si>
  <si>
    <t>уголки стальные равнополочные 100х10</t>
  </si>
  <si>
    <t>уголки стальные равнополочные 100х7</t>
  </si>
  <si>
    <t>уголки стальные равнополочные 75х6</t>
  </si>
  <si>
    <t>Устройство грунтовки ГФ-021 в 1 слой</t>
  </si>
  <si>
    <t>Устройство эмали ПФ 115 в 2 слоя</t>
  </si>
  <si>
    <t>Крепление мк с помощью анкер шпильки HSТ М12/115 мм фирмы Hilti</t>
  </si>
  <si>
    <t>Крепление мк с помощью болтов М16</t>
  </si>
  <si>
    <t>Заполнение проемов</t>
  </si>
  <si>
    <t>Установка внутренней металлической противопожарной однопольной двери для проёма 1000х2400(h)</t>
  </si>
  <si>
    <t>Установка металлической жалюжийной решетки ЖР-1 массой до 0,1 т</t>
  </si>
  <si>
    <t>Устройство покрытия(Монтаж кровельных сэндвич-панелей)</t>
  </si>
  <si>
    <t>Устройство фасонных элементов</t>
  </si>
  <si>
    <t>Крепление фасонных элементов</t>
  </si>
  <si>
    <t>Заделка швов мин. ватой</t>
  </si>
  <si>
    <t>Крепление фасонных элементов самонарезающими винтами .4,2х19</t>
  </si>
  <si>
    <t>Крепление фасонных элементов самонарезающими винтами .4,2х32</t>
  </si>
  <si>
    <t>Оконный проем в осях А/32-33 на отм. +7,600</t>
  </si>
  <si>
    <t>Демонтаж существующих оконных блоков из ПВХ-профилей</t>
  </si>
  <si>
    <t>Заделка оконного проема кирпичем</t>
  </si>
  <si>
    <t>Расход раствора М75</t>
  </si>
  <si>
    <t>Арматура .8 АIII (А400), l=0,7 м</t>
  </si>
  <si>
    <t>Лист 10х250, l700</t>
  </si>
  <si>
    <t>Шпилька М16, l=350</t>
  </si>
  <si>
    <t>Гайка М16</t>
  </si>
  <si>
    <t>Шайба 16</t>
  </si>
  <si>
    <t>Установка , сборка и разборка инвертарных лесов</t>
  </si>
  <si>
    <t>Отделка оконного проема</t>
  </si>
  <si>
    <t>Грунтовка раствором</t>
  </si>
  <si>
    <t>Штукатурка</t>
  </si>
  <si>
    <t>Шпаклевка</t>
  </si>
  <si>
    <t>Покраска внутри здания</t>
  </si>
  <si>
    <t>Покраска снаруже здания</t>
  </si>
  <si>
    <t>Устройство отверстия под жалюзийные решетки в осях 33/А1-А2</t>
  </si>
  <si>
    <t>Пробивка ниш в существующей кирпичной стене для устройства проема размером 4,0х1,5h м</t>
  </si>
  <si>
    <t>Металлоконструкции для обрамления проёма</t>
  </si>
  <si>
    <t>Пробивка проема</t>
  </si>
  <si>
    <t>Очистка металлоконструкций от пыли,</t>
  </si>
  <si>
    <t>Покраска металлоконструкций эмалью</t>
  </si>
  <si>
    <t>грунтовка ГФ-021</t>
  </si>
  <si>
    <t>эмаль ПФ-115</t>
  </si>
  <si>
    <t>Земляные работы</t>
  </si>
  <si>
    <t>Разработка грунта в котловане</t>
  </si>
  <si>
    <t>Доработка вручную</t>
  </si>
  <si>
    <t>Лишний грунт</t>
  </si>
  <si>
    <t>Арматура Ш12 (А400)</t>
  </si>
  <si>
    <t>Устройство бетонной подготовки</t>
  </si>
  <si>
    <t>Обмазка битумной мастикой</t>
  </si>
  <si>
    <t>Ограждение</t>
  </si>
  <si>
    <t>Установка металлических оцинкованных панелей шириной 2500 мм и высотой 2130 мм с полимерным покрытием зеленого цвета, фирмы ОАО«Солнечногорский завод металлических</t>
  </si>
  <si>
    <t>Установка металлических оцинкованных панелей шириной 3000 мм и высотой 2130 мм с полимерным</t>
  </si>
  <si>
    <t>Установка металлических оцинкованных опорных столбов 60х60 мм высотой 2200 мм с полимерным</t>
  </si>
  <si>
    <t>Установка металлических калиток шириной 1000 мм и высотой 2000 мм с заполнением вертикальным металлическим профилем с полимерным покрытием зеленого цвета</t>
  </si>
  <si>
    <t>Полоса -8х200, l=200</t>
  </si>
  <si>
    <t>Анкер-шуруп HILTI HUS3-H M10x90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</si>
  <si>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</si>
  <si>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</si>
  <si>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</si>
  <si>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</si>
  <si>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</si>
  <si>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</si>
  <si>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</si>
  <si>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</si>
  <si>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</si>
  <si>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</si>
  <si>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Выключатель одноклавишный в стену, "Avanti", "Ванильная дымка"</t>
  </si>
  <si>
    <t>Одноклавишный выключатель Гермес PLUS  наружный IP54</t>
  </si>
  <si>
    <t>Переключатель одноклавишный в стену, "Avanti", "Ванильная дымка"</t>
  </si>
  <si>
    <t>Розетка силовая Viva 2 модуля белая</t>
  </si>
  <si>
    <t>Коробка ответвительная с кабельными вводами IP55, 150х110х70</t>
  </si>
  <si>
    <t>Коробка установочная ГСК 1 пост Dвнеш=68мм Н=45мм</t>
  </si>
  <si>
    <t>Короб 25x30 TA-EN</t>
  </si>
  <si>
    <t>1.13</t>
  </si>
  <si>
    <t>130-23-АС2 Полы. Архитектурно-строительные решения</t>
  </si>
  <si>
    <t>Модульный офис 2МД5</t>
  </si>
  <si>
    <t>Модульный офис 4МД-6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</si>
  <si>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</si>
  <si>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</si>
  <si>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</si>
  <si>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</si>
  <si>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</si>
  <si>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Арматура А500</t>
  </si>
  <si>
    <t>Арматура А240</t>
  </si>
  <si>
    <t>Кладка из кирпича на растворе М150 КР-р-по 250х120х65/1НФ/150/2,0/100/ГОСТ 530-2012</t>
  </si>
  <si>
    <t>Подстилающий слой пола вокруг ж/д путей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</si>
  <si>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</si>
  <si>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</si>
  <si>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</si>
  <si>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</si>
  <si>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</si>
  <si>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Затирка поверхности с использованием порошкового упрочнителя по типу Duracor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</si>
  <si>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</si>
  <si>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</si>
  <si>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</si>
  <si>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бетонной подготовки из бетона В7,5 100 мм</t>
  </si>
  <si>
    <t>Анкеры</t>
  </si>
  <si>
    <t>Кабельные лотки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</si>
  <si>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</si>
  <si>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</si>
  <si>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</si>
  <si>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</si>
  <si>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</si>
  <si>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</si>
  <si>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</si>
  <si>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</si>
  <si>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</si>
  <si>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</si>
  <si>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</si>
  <si>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</si>
  <si>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</si>
  <si>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</si>
  <si>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</si>
  <si>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</si>
  <si>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</si>
  <si>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</si>
  <si>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</si>
  <si>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</si>
  <si>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</si>
  <si>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</si>
  <si>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</si>
  <si>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</si>
  <si>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</si>
  <si>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</si>
  <si>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</si>
  <si>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</si>
  <si>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</si>
  <si>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</si>
  <si>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75 кВт / 380В/50 Гц. </t>
  </si>
  <si>
    <t>Сепартатор влагоотделитель СЦ-1200Р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</si>
  <si>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</si>
  <si>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</si>
  <si>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</si>
  <si>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</si>
  <si>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</si>
  <si>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</si>
  <si>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9.8 атм, 1/2M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</si>
  <si>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</si>
  <si>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</si>
  <si>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</si>
  <si>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</si>
  <si>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</si>
  <si>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</si>
  <si>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</si>
  <si>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</si>
  <si>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</si>
  <si>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</si>
  <si>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</si>
  <si>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</si>
  <si>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</si>
  <si>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</si>
  <si>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</si>
  <si>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</si>
  <si>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</si>
  <si>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</si>
  <si>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</si>
  <si>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Канальный фильтр G4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</si>
  <si>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</si>
  <si>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</si>
  <si>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</si>
  <si>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наружная 900х500</t>
  </si>
  <si>
    <t>Решетка вентиляционная 300х100</t>
  </si>
  <si>
    <t>Решетка вентиляционная 100х100</t>
  </si>
  <si>
    <t>Зонт вентиляционный 600х350</t>
  </si>
  <si>
    <t>Система К1</t>
  </si>
  <si>
    <t>Система К2</t>
  </si>
  <si>
    <t>∅15,9мм (газ)</t>
  </si>
  <si>
    <t>Система К3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</si>
  <si>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</si>
  <si>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</si>
  <si>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</si>
  <si>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</si>
  <si>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</si>
  <si>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</si>
  <si>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1.17</t>
  </si>
  <si>
    <t>Ящик силовой с рубильником ЯВЗШ 100А IP54</t>
  </si>
  <si>
    <t>Щит силовой</t>
  </si>
  <si>
    <t>Щит управления воротами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</si>
  <si>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</si>
  <si>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</si>
  <si>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</si>
  <si>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</si>
  <si>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</si>
  <si>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</si>
  <si>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</si>
  <si>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</si>
  <si>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</si>
  <si>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</si>
  <si>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</si>
  <si>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</si>
  <si>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</si>
  <si>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</si>
  <si>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</si>
  <si>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</si>
  <si>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</si>
  <si>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</si>
  <si>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</si>
  <si>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</si>
  <si>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</si>
  <si>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Вывоз лишнего грунта</t>
  </si>
  <si>
    <t>1.18</t>
  </si>
  <si>
    <t>Труба гофрированная ПВХ 50 мм с протяжкой</t>
  </si>
  <si>
    <t>1.19</t>
  </si>
  <si>
    <t>130-23-УА2 Устройства автоматики</t>
  </si>
  <si>
    <t>Преобразователь частоты</t>
  </si>
  <si>
    <t>Настенный датчик температуры наружного воздуха</t>
  </si>
  <si>
    <t>Автоматика воздушно-тепловых завес (Шкаф автоматики, датчики перепада давления, концевой выключатель, узел регулирующий)</t>
  </si>
  <si>
    <t>Стакан монтажный</t>
  </si>
  <si>
    <t>Шкаф автоматики МСАУ-ВЕРСА 120-Ф133-АЗН00 160-Д1-М</t>
  </si>
  <si>
    <t>Шкаф ШСАУ-Aeroblast-2-2.2(3)-2R-0-X-0-0</t>
  </si>
  <si>
    <t>1.20</t>
  </si>
  <si>
    <t>130-23-УА3 Устройства автоматики</t>
  </si>
  <si>
    <t>Кабель КВВГнг(А)-FRLS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</si>
  <si>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</si>
  <si>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</si>
  <si>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</si>
  <si>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</si>
  <si>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</si>
  <si>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</si>
  <si>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Анкер клиновой</t>
  </si>
  <si>
    <t>3.1</t>
  </si>
  <si>
    <t>130-23-ПЖ Пути железнодорожные</t>
  </si>
  <si>
    <t>Железнодорожный путь №1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</si>
  <si>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</si>
  <si>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</si>
  <si>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</si>
  <si>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 xml:space="preserve"> - гравийно-песчаная подушка</t>
  </si>
  <si>
    <t xml:space="preserve"> - геотекстиль, 3м</t>
  </si>
  <si>
    <t>Верхнее строение пути №1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</si>
  <si>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</si>
  <si>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</si>
  <si>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</si>
  <si>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Материалы. Железнодорожный путь №1</t>
  </si>
  <si>
    <t xml:space="preserve">Рельсы типа Р65, длиной 12,5м </t>
  </si>
  <si>
    <t>Шпалы ж.б.</t>
  </si>
  <si>
    <t>Подкладка КБ65</t>
  </si>
  <si>
    <t>Клемма промежуточная</t>
  </si>
  <si>
    <t>Болт клемный с гайкой исполнение 2</t>
  </si>
  <si>
    <t xml:space="preserve">Болт закладной с гайкой </t>
  </si>
  <si>
    <t>Скоба для изолирующей втулки ЦП-138</t>
  </si>
  <si>
    <t>Втулка изолирующая ЦП-142</t>
  </si>
  <si>
    <t>Прокладка под подошву рельсов Р65 ЦП-328</t>
  </si>
  <si>
    <t>Прокладка на шпалу ж/б ЦП-153</t>
  </si>
  <si>
    <t>Накладка 6-дырная Р65</t>
  </si>
  <si>
    <t>Болт стыковой в сборе Р65 (с гайкой,шайбой)</t>
  </si>
  <si>
    <t>Изделие соединительное МС1 (уголок 75х50х5) 452,48м</t>
  </si>
  <si>
    <t>Изделие соединительное МС2 (уголок 63х5) 452,48м</t>
  </si>
  <si>
    <t>Доставка материалов</t>
  </si>
  <si>
    <t>т</t>
  </si>
  <si>
    <t>Расходные и прочие сопутствующие материалы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</si>
  <si>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</si>
  <si>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</si>
  <si>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</si>
  <si>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Материалы. Железнодорожный путь №2</t>
  </si>
  <si>
    <t>Железнодорожный путь №3</t>
  </si>
  <si>
    <t>Верхнее строение пути №3</t>
  </si>
  <si>
    <t>Материалы. Железнодорожный путь №3</t>
  </si>
  <si>
    <t>Изделие соединительное МС1 (уголок 75х50х5) 312,78м</t>
  </si>
  <si>
    <t>Изделие соединительное МС2 (уголок 63х5) 312,78м</t>
  </si>
  <si>
    <t>Упор РУ1:</t>
  </si>
  <si>
    <t>Колодка сборная деревянная</t>
  </si>
  <si>
    <t>Накладка двухголовая к рельсам Р65</t>
  </si>
  <si>
    <t>Железнодорожный путь №4</t>
  </si>
  <si>
    <t>Верхнее строение пути №4</t>
  </si>
  <si>
    <t>Материалы. Железнодорожный путь №4</t>
  </si>
  <si>
    <t>Гравийно-песчаная подушка</t>
  </si>
  <si>
    <t>Геотекстиль, 3м</t>
  </si>
  <si>
    <t>Изделие соединительное МС1 (уголок 75х50х5) 194,40м</t>
  </si>
  <si>
    <t>Изделие соединительное МС2 (уголок 63х5) 194,40м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</si>
  <si>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</si>
  <si>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</si>
  <si>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</si>
  <si>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</si>
  <si>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</si>
  <si>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</si>
  <si>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</si>
  <si>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Плита дница ПН10</t>
  </si>
  <si>
    <t>Кольцо стеновое КС10.3</t>
  </si>
  <si>
    <t>Кольцо стеновое КС10.6</t>
  </si>
  <si>
    <t>Кольцо стеновое КС10.9</t>
  </si>
  <si>
    <t>Плита перекрытия ПП10</t>
  </si>
  <si>
    <t>Кольцо опорное КО6</t>
  </si>
  <si>
    <t>Люк чугунный канализационный тяжелый Т(С250)</t>
  </si>
  <si>
    <t>Монтаж тройника НПВХ Т 160/160</t>
  </si>
  <si>
    <t>Монтаж отвода НПВХ О 45° 160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</si>
  <si>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</si>
  <si>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</si>
  <si>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</si>
  <si>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</si>
  <si>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</si>
  <si>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</si>
  <si>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ИТОГО</t>
  </si>
  <si>
    <t>НДС</t>
  </si>
  <si>
    <t>ВЗиС</t>
  </si>
  <si>
    <t>СМЕТА № 02-01-04</t>
  </si>
  <si>
    <t>на Архитектурно-строительные решения. Цех №417. Марка АС1. Этап 1, АО " МЕТРОВАГОНМАШ"</t>
  </si>
  <si>
    <t>(наименование сметы, наименование объекта)</t>
  </si>
  <si>
    <t xml:space="preserve">Составлен в ценах по состоянию на </t>
  </si>
  <si>
    <t>Август 2023</t>
  </si>
  <si>
    <t>№ п.п</t>
  </si>
  <si>
    <t>Обоснование</t>
  </si>
  <si>
    <t>Наименование работ и затрат, единица измерения</t>
  </si>
  <si>
    <t xml:space="preserve">Количество </t>
  </si>
  <si>
    <t>Стоимость единицы, руб.</t>
  </si>
  <si>
    <t>Общая стоимость, руб.</t>
  </si>
  <si>
    <t>Раздел 1. Элементы каркаса и перекрытия встройки в осях 5-33/И-И1.    (1727-1/9-52-АС1   л.2)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</si>
  <si>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</si>
  <si>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 (Колонны К1, стойки Ст1, Р1)
(т)</t>
  </si>
  <si>
    <t>Накладные расходы 93% ФОТ (от 79 234,49)</t>
  </si>
  <si>
    <t>Сметная прибыль 62% ФОТ (от 79 234,49)</t>
  </si>
  <si>
    <t>Итого c накладными и см. прибылью</t>
  </si>
  <si>
    <t>ФССЦ-07.2.07.12-0032</t>
  </si>
  <si>
    <t>Прочие конструкции одноэтажных производственных зданий, масса сборочной единицы от 0,1 до 0,5 т
(т)</t>
  </si>
  <si>
    <t>ФССЦ-01.7.15.02-0047</t>
  </si>
  <si>
    <t>Болты анкерные с гайкой, размер 20,0х150 мм(прим. Механический анкер R-XPT M20x200)
(100 шт)</t>
  </si>
  <si>
    <t>ФЕР09-01-001-01</t>
  </si>
  <si>
    <t>Монтаж каркасов одноэтажных производственных зданий (Б1, Б2)
(т)</t>
  </si>
  <si>
    <t>Накладные расходы 93% ФОТ (от 187 964,85)</t>
  </si>
  <si>
    <t>Сметная прибыль 62% ФОТ (от 187 964,85)</t>
  </si>
  <si>
    <t>ФССЦ-07.2.07.12-0031</t>
  </si>
  <si>
    <t>Прочие конструкции одноэтажных производственных зданий, масса сборочной единицы до 0,1 т
(т)</t>
  </si>
  <si>
    <t>ФЕР06-03-002-01</t>
  </si>
  <si>
    <t>Устройство подливки толщиной 20 мм (V=0,33м3)
(100 м2)</t>
  </si>
  <si>
    <t>Накладные расходы 102% ФОТ (от 2 597,90)</t>
  </si>
  <si>
    <t>Сметная прибыль 58% ФОТ (от 2 597,90)</t>
  </si>
  <si>
    <t>ФССЦ-04.3.01.09-0018</t>
  </si>
  <si>
    <t>Раствор готовый кладочный, цементный, М300
(м3)</t>
  </si>
  <si>
    <t>ФЕР06-03-002-02</t>
  </si>
  <si>
    <t>На каждые 10 мм изменения толщины добавлять или исключать к расценке 06-03-002-01 (до общей толщины 30 мм)
(100 м2)</t>
  </si>
  <si>
    <t>Накладные расходы 102% ФОТ (от 744,46)</t>
  </si>
  <si>
    <t>Сметная прибыль 58% ФОТ (от 744,46)</t>
  </si>
  <si>
    <t>ФЕР06-07-002-01</t>
  </si>
  <si>
    <t>Устройство поясов: в опалубке (Опорные подушки ОП1)
(100 м3)</t>
  </si>
  <si>
    <t>Накладные расходы 102% ФОТ (от 422,02)</t>
  </si>
  <si>
    <t>Сметная прибыль 58% ФОТ (от 422,02)</t>
  </si>
  <si>
    <t>ФССЦ-04.1.02.05-0007</t>
  </si>
  <si>
    <t>Смеси бетонные тяжелого бетона (БСТ), класс В20 (М250)
(м3)</t>
  </si>
  <si>
    <t>ФССЦ-08.4.02.03-0021</t>
  </si>
  <si>
    <t>Каркасы и сетки арматурные плоские, собранные и сваренные (связанные) в арматурные изделия, класс ВР-I, диаметр 4 мм / прим. 5мм
(т)</t>
  </si>
  <si>
    <t>ФЕР06-03-004-10</t>
  </si>
  <si>
    <t>Установка закладных деталей весом: до 20 кг
(т)</t>
  </si>
  <si>
    <t>Накладные расходы 102% ФОТ (от 1 218,01)</t>
  </si>
  <si>
    <t>Сметная прибыль 58% ФОТ (от 1 218,01)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</si>
  <si>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</si>
  <si>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
(т)</t>
  </si>
  <si>
    <t>комплекс работ по устройству перекрытия из кровельных сэндвич-панелей</t>
  </si>
  <si>
    <t>ФЕР09-04-002-03</t>
  </si>
  <si>
    <t>Монтаж кровельного покрытия: из многослойных панелей заводской готовности при высоте до 50 м
(100 м2)</t>
  </si>
  <si>
    <t>Накладные расходы 93% ФОТ (от 190 199,25)</t>
  </si>
  <si>
    <t>Сметная прибыль 62% ФОТ (от 190 199,25)</t>
  </si>
  <si>
    <t>Счет на оплату № УТ-23 от 18.01.24, п.1,п.2</t>
  </si>
  <si>
    <t>Сэндвич панель кровельная МВП-PVDF 100х1000х3580 / 100х1000х3700
(м2)</t>
  </si>
  <si>
    <t>ФЕР07-01-037-03</t>
  </si>
  <si>
    <t>Герметизация мастикой швов: горизонтальных (силиконовый герметик)
(100 м)</t>
  </si>
  <si>
    <t>Накладные расходы 110% ФОТ (от 26 541,84)</t>
  </si>
  <si>
    <t>Сметная прибыль 73% ФОТ (от 26 541,84)</t>
  </si>
  <si>
    <t>ФССЦ-01.7.06.11-0001</t>
  </si>
  <si>
    <t>Лента предварительно сжатая, уплотнительная
(10 м)</t>
  </si>
  <si>
    <t>ФЕР12-01-010-01</t>
  </si>
  <si>
    <t>Устройство мелких покрытий (брандмауэры, парапеты, свесы и т.п.) из листовой оцинкованной стали (фасонные элементы)
(100 м2)</t>
  </si>
  <si>
    <t>Накладные расходы 109% ФОТ (от 55 552,36)</t>
  </si>
  <si>
    <t>Сметная прибыль 57% ФОТ (от 55 552,36)</t>
  </si>
  <si>
    <t>ФССЦ-08.3.05.05-0051</t>
  </si>
  <si>
    <t>Сталь листовая оцинкованная, толщина 0,5 мм
(т)</t>
  </si>
  <si>
    <t>Счет на оплату № УТ-23 от 18.01.24, п.6</t>
  </si>
  <si>
    <t>Фасонное изделие Нщ1 по чертежу 1727-1/9-52-АС1
(м.п.)</t>
  </si>
  <si>
    <t>Счет на оплату № УТ-23 от 18.01.24, п.7</t>
  </si>
  <si>
    <t>Фасонное изделие Нщ2 по чертежу 1727-1/9-52-АС1
(м.п.)</t>
  </si>
  <si>
    <t>Счет на оплату № УТ-23 от 18.01.24, п.8</t>
  </si>
  <si>
    <t>Фасонное изделие Нщ3 по чертежу 1727-1/9-52-АС1
(м.п.)</t>
  </si>
  <si>
    <t>Счет на оплату № УТ-23 от 18.01.24, п.9</t>
  </si>
  <si>
    <t>Фасонное изделие Нщ4 по чертежу 1727-1/9-52-АС1
(м.п.)</t>
  </si>
  <si>
    <t>Счет на оплату № УТ-23 от 18.01.24, п.10</t>
  </si>
  <si>
    <t>Фасонное изделие Нщ5 по чертежу 1727-1/9-52-АС1
(м.п.)</t>
  </si>
  <si>
    <t>Счет на оплату № УТ-23 от 18.01.24, п.11</t>
  </si>
  <si>
    <t>Фасонное изделие Нщ6 по чертежу 1727-1/9-52-АС1
(м.п.)</t>
  </si>
  <si>
    <t>Счет на оплату № УТ-23 от 18.01.24, п.12</t>
  </si>
  <si>
    <t>Фасонное изделие Нщ7 по чертежу 1727-1/9-52-АС1
(м.п.)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</si>
  <si>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</si>
  <si>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 (заделка швов)
(100 м2)</t>
  </si>
  <si>
    <t>Накладные расходы 97% ФОТ (от 1 484,98)</t>
  </si>
  <si>
    <t>Сметная прибыль 55% ФОТ (от 1 484,98)</t>
  </si>
  <si>
    <t>ФССЦ-12.2.03.02-0002</t>
  </si>
  <si>
    <t>Вата минеральная
(м3)</t>
  </si>
  <si>
    <t>-демонтаж конструкций перекрытия в осях 31-33/И-И1</t>
  </si>
  <si>
    <t>Демонтаж. Монтаж каркасов одноэтажных производственных зданий одно- и многопролетных без фонарей пролетом: до 24 м, высотой до 15 м без кранов
(т)</t>
  </si>
  <si>
    <t>Накладные расходы 93% ФОТ (от 18 726,60)</t>
  </si>
  <si>
    <t>Сметная прибыль 62% ФОТ (от 18 726,60)</t>
  </si>
  <si>
    <t>ФЕР46-04-002-02</t>
  </si>
  <si>
    <t>Разборка монолитных перекрытий: железобетонных
(м3)</t>
  </si>
  <si>
    <t>Накладные расходы 91% ФОТ (от 38 796,69)</t>
  </si>
  <si>
    <t>Сметная прибыль 52% ФОТ (от 38 796,69)</t>
  </si>
  <si>
    <t>ФЕР46-04-002-01</t>
  </si>
  <si>
    <t>Разборка монолитных перекрытий: бетонных
(м3)</t>
  </si>
  <si>
    <t>Накладные расходы 91% ФОТ (от 23 276,01)</t>
  </si>
  <si>
    <t>Сметная прибыль 52% ФОТ (от 23 276,01)</t>
  </si>
  <si>
    <t>ФЕРр68-12-5</t>
  </si>
  <si>
    <t>Разборка покрытий и оснований: цементно-бетонных
(100 м3)</t>
  </si>
  <si>
    <t>Накладные расходы 102% ФОТ (от 384,60)</t>
  </si>
  <si>
    <t>Сметная прибыль 54% ФОТ (от 384,60)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</si>
  <si>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</si>
  <si>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</si>
  <si>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</si>
  <si>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Элементы каркаса и перекрытия встройки в осях 5-33/И-И1.    (1727-1/9-52-АС1   л.2)</t>
  </si>
  <si>
    <t>Раздел 2. Разные работы</t>
  </si>
  <si>
    <t>-погрузка и вывоз строительного мусора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</si>
  <si>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</si>
  <si>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
(1 т груза)</t>
  </si>
  <si>
    <t>ФССЦпг-03-21-01-110
ТБО Тимохово</t>
  </si>
  <si>
    <t>Перевозка грузов I класса автомобилями-самосвалами грузоподъемностью 10 т работающих вне карьера на расстояние до 110 км
(1 т груза)</t>
  </si>
  <si>
    <t>- погрузка и вывоз металлолома</t>
  </si>
  <si>
    <t>ФССЦпг-01-01-01-045</t>
  </si>
  <si>
    <t>Погрузо-разгрузочные работы при автомобильных перевозках: Погрузка прочих материалов, деталей (с использованием погрузчика)
(1 т груза)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</si>
  <si>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</si>
  <si>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 (на склад)
(1 т груза)</t>
  </si>
  <si>
    <t>Итого по разделу 2 Разные работы</t>
  </si>
  <si>
    <t>Итого прямые затраты по смете в текущих ценах</t>
  </si>
  <si>
    <t>ВСЕГО по смете</t>
  </si>
  <si>
    <t>Составил:</t>
  </si>
  <si>
    <t xml:space="preserve">                                                      (Начальник сметного отдела А.А.Елизарьев)</t>
  </si>
  <si>
    <t>[должность, подпись (инициалы, фамилия)]</t>
  </si>
  <si>
    <t>Проверил:</t>
  </si>
  <si>
    <t>СМР</t>
  </si>
  <si>
    <t>МТР</t>
  </si>
  <si>
    <t>ФССЦ-07.2.05.05-0010</t>
  </si>
  <si>
    <t>Сэндвич-панель трехслойная кровельная "Металл Профиль" с наполнителем из минеральной ваты (НГ) плотностью 110кг/м3, марка МП ТСП-K, толщина: 100 мм, тип покрытия полиэстер, толщина металлических облицовок 0,5 мм (Россия)
(м2)</t>
  </si>
  <si>
    <t>ФССЦ-07.2.05.02-0001</t>
  </si>
  <si>
    <t>Изделия фасонные (толщина 0,5 мм) для трехслойных стеновых сэндвич-панелей с покрытием полиэстер
(м2)</t>
  </si>
  <si>
    <t>СМЕТА № 02-01-06</t>
  </si>
  <si>
    <t>на Архитектурно-строительные решения цеха  №417. (АС3)., Заказчик - АО " МЕТРОВАГОНМАШ"</t>
  </si>
  <si>
    <t>Раздел 1. Элементы опор для технологических коммуникаций "ВС" в осях 1-33/И-Л.    (1727-1/9-52-АС3   л.2 )</t>
  </si>
  <si>
    <t>ФЕР09-03-039-01</t>
  </si>
  <si>
    <t>Монтаж опорных конструкций: для крепления трубопроводов внутри зданий и сооружений массой до 0,1 т (ОП1-ОП6)
(т)</t>
  </si>
  <si>
    <t>Накладные расходы 93% ФОТ (от 19 295,50)</t>
  </si>
  <si>
    <t>Сметная прибыль 62% ФОТ (от 19 295,50)</t>
  </si>
  <si>
    <t>ФССЦ-01.7.15.02-0041</t>
  </si>
  <si>
    <t>Болты анкерные с гайкой, размер 12,0х130 мм  (прим. Механический анкер R-XPT M12x150)
(100 шт)</t>
  </si>
  <si>
    <t>ФЕРр66-38-3</t>
  </si>
  <si>
    <t>Заполнение трубопроводов или межтрубного пространства при трубах в футляре: цементным раствором
(м3)</t>
  </si>
  <si>
    <t>Накладные расходы 104% ФОТ (от 85,45)</t>
  </si>
  <si>
    <t>Сметная прибыль 60% ФОТ (от 85,45)</t>
  </si>
  <si>
    <t>ФЕР46-03-017-03</t>
  </si>
  <si>
    <t>Заделка отверстий: в стенах после установки балки бетоном В20
(м3)</t>
  </si>
  <si>
    <t>Накладные расходы 103% ФОТ (от 1 672,13)</t>
  </si>
  <si>
    <t>Сметная прибыль 59% ФОТ (от 1 672,13)</t>
  </si>
  <si>
    <t>Смеси бетонные тяжелого бетона (БСТ), класс B20 (М250)
(м3)</t>
  </si>
  <si>
    <t>ФЕР13-03-004-26</t>
  </si>
  <si>
    <t>Окраска металлических огрунтованных поверхностей: эмалью ПФ-115 за 2 раза
(100 м2)</t>
  </si>
  <si>
    <t>Накладные расходы 94% ФОТ (от 390,49)</t>
  </si>
  <si>
    <t>Сметная прибыль 51% ФОТ (от 390,49)</t>
  </si>
  <si>
    <t>Итого по разделу 1 Элементы опор для технологических коммуникаций "ВС" в осях 1-33/И-Л.    (1727-1/9-52-АС3   л.2 )</t>
  </si>
  <si>
    <t>Раздел 2. Металлические рамы для пневмощитов "ВС" в осях 1-33/И-Л.    (1727-1/9-52-АС3   л.3 )</t>
  </si>
  <si>
    <t>ФЕР09-03-043-01</t>
  </si>
  <si>
    <t>Монтаж металлоконструкций постаментов под технологическое оборудование / рамы для пневмощитов
(т металлоконструкций)</t>
  </si>
  <si>
    <t>Накладные расходы 93% ФОТ (от 76 304,22)</t>
  </si>
  <si>
    <t>Сметная прибыль 62% ФОТ (от 76 304,22)</t>
  </si>
  <si>
    <t>Болты анкерные с гайкой, размер 20,0х150 мм  (прим. Механический анкер R-XPT M20x200)
(100 шт)</t>
  </si>
  <si>
    <t>Устройство подливки толщиной 20 мм
(100 м2)</t>
  </si>
  <si>
    <t>Накладные расходы 102% ФОТ (от 590,43)</t>
  </si>
  <si>
    <t>Сметная прибыль 58% ФОТ (от 590,43)</t>
  </si>
  <si>
    <t>На каждые 10 мм изменения толщины добавлять или исключать к расценке 06-03-002-01
(100 м2)</t>
  </si>
  <si>
    <t>Накладные расходы 102% ФОТ (от 1,69)</t>
  </si>
  <si>
    <t>Сметная прибыль 58% ФОТ (от 1,69)</t>
  </si>
  <si>
    <t>Накладные расходы 94% ФОТ (от 1 586,38)</t>
  </si>
  <si>
    <t>Сметная прибыль 51% ФОТ (от 1 586,38)</t>
  </si>
  <si>
    <t>Итого по разделу 2 Металлические рамы для пневмощитов "ВС" в осях 1-33/И-Л.    (1727-1/9-52-АС3   л.3 )</t>
  </si>
  <si>
    <t>Раздел 3. Опоры для коммуникаций "ЭМ" в осях 1-33/И-Л; дополнительных балок и опор для системы пожаротушения "ВК" в осях 5-32/И-И1.     (1727-1/9-52-АС3   л.4 )</t>
  </si>
  <si>
    <t>Монтаж опорных конструкций: для крепления трубопроводов внутри зданий и сооружений массой до 0,1 т (Ст1, ОП1-ОП2)
(т)</t>
  </si>
  <si>
    <t>Накладные расходы 93% ФОТ (от 167 991,93)</t>
  </si>
  <si>
    <t>Сметная прибыль 62% ФОТ (от 167 991,93)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</si>
  <si>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</si>
  <si>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 (Б1, Б2)
(т)</t>
  </si>
  <si>
    <t>Накладные расходы 93% ФОТ (от 50 530,48)</t>
  </si>
  <si>
    <t>Сметная прибыль 62% ФОТ (от 50 530,48)</t>
  </si>
  <si>
    <t>Накладные расходы 94% ФОТ (от 6 770,17)</t>
  </si>
  <si>
    <t>Сметная прибыль 51% ФОТ (от 6 770,17)</t>
  </si>
  <si>
    <t>Итого по разделу 3 Опоры для коммуникаций "ЭМ" в осях 1-33/И-Л; дополнительных балок и опор для системы пожаротушения "ВК" в осях 5-32/И-И1.     (1727-1/9-52-АС3   л.4 )</t>
  </si>
  <si>
    <t>Раздел 4. Опоры для крепления системы пожаротушения к плитам покрытия на отм. +13.900 в осях 1-25/И-И1, 1-25/И3-К (лист 5)</t>
  </si>
  <si>
    <t>Монтаж опорных конструкций: для крепления трубопроводов внутри зданий и сооружений массой до 0,1 т (Д1,Д2 ОП-1..ОП-5.4)
(т)</t>
  </si>
  <si>
    <t>Накладные расходы 93% ФОТ (от 55 068,83)</t>
  </si>
  <si>
    <t>Сметная прибыль 62% ФОТ (от 55 068,83)</t>
  </si>
  <si>
    <t>Монтаж балок, ригелей перекрытия, покрытия и под установку оборудования многоэтажных зданий при высоте здания: до 25 м (Б1)
(т)</t>
  </si>
  <si>
    <t>Накладные расходы 93% ФОТ (от 125 615,02)</t>
  </si>
  <si>
    <t>Сметная прибыль 62% ФОТ (от 125 615,02)</t>
  </si>
  <si>
    <t>Накладные расходы 94% ФОТ (от 9 518,26)</t>
  </si>
  <si>
    <t>Сметная прибыль 51% ФОТ (от 9 518,26)</t>
  </si>
  <si>
    <t>Итого по разделу 4 Опоры для крепления системы пожаротушения к плитам покрытия на отм. +13.900 в осях 1-25/И-И1, 1-25/И3-К (лист 5)</t>
  </si>
  <si>
    <t>Раздел 5. Опоры для крепления системы пожаротушения к плитам покрытия на отм. +16.900 в осях 2-10, 12-32, 24-22/И1-И3 (лист 7)</t>
  </si>
  <si>
    <t>Монтаж опорных конструкций: для крепления трубопроводов внутри зданий и сооружений массой до 0,1 т (Д7..Д10))
(т)</t>
  </si>
  <si>
    <t>Накладные расходы 93% ФОТ (от 53 646,18)</t>
  </si>
  <si>
    <t>Сметная прибыль 62% ФОТ (от 53 646,18)</t>
  </si>
  <si>
    <t>Накладные расходы 94% ФОТ (от 942,07)</t>
  </si>
  <si>
    <t>Сметная прибыль 51% ФОТ (от 942,07)</t>
  </si>
  <si>
    <t>Итого по разделу 5 Опоры для крепления системы пожаротушения к плитам покрытия на отм. +16.900 в осях 2-10, 12-32, 24-22/И1-И3 (лист 7)</t>
  </si>
  <si>
    <t>Раздел 6. Опоры для крепления системы пожаротушения к нижним поясам ферм в осях 4-12/И-К, 17-25/И-И2 (лист 8)</t>
  </si>
  <si>
    <t>Монтаж опорных конструкций: для крепления трубопроводов внутри зданий и сооружений массой до 0,1 т (Д13)
(т)</t>
  </si>
  <si>
    <t>Накладные расходы 93% ФОТ (от 21 261,42)</t>
  </si>
  <si>
    <t>Сметная прибыль 62% ФОТ (от 21 261,42)</t>
  </si>
  <si>
    <t>Накладные расходы 93% ФОТ (от 101 532,79)</t>
  </si>
  <si>
    <t>Сметная прибыль 62% ФОТ (от 101 532,79)</t>
  </si>
  <si>
    <t>Накладные расходы 94% ФОТ (от 7 243,64)</t>
  </si>
  <si>
    <t>Сметная прибыль 51% ФОТ (от 7 243,64)</t>
  </si>
  <si>
    <t>Итого по разделу 6 Опоры для крепления системы пожаротушения к нижним поясам ферм в осях 4-12/И-К, 17-25/И-И2 (лист 8)</t>
  </si>
  <si>
    <t>Раздел 7. Опоры для крепления системы пожаротушения к верхним поясам ферм в осях 1-33/И1-И3 (лист 10)</t>
  </si>
  <si>
    <t>Монтаж опорных конструкций: для крепления трубопроводов внутри зданий и сооружений массой до 0,1 т (Д3..Д6, П-1..П-1.32)
(т)</t>
  </si>
  <si>
    <t>Накладные расходы 93% ФОТ (от 138 097,95)</t>
  </si>
  <si>
    <t>Сметная прибыль 62% ФОТ (от 138 097,95)</t>
  </si>
  <si>
    <t>Накладные расходы 93% ФОТ (от 61 418,34)</t>
  </si>
  <si>
    <t>Сметная прибыль 62% ФОТ (от 61 418,34)</t>
  </si>
  <si>
    <t>Накладные расходы 94% ФОТ (от 6 898,30)</t>
  </si>
  <si>
    <t>Сметная прибыль 51% ФОТ (от 6 898,30)</t>
  </si>
  <si>
    <t>Итого по разделу 7 Опоры для крепления системы пожаротушения к верхним поясам ферм в осях 1-33/И1-И3 (лист 10)</t>
  </si>
  <si>
    <t>Раздел 8. Фундаменты под оборудование (лист 11)</t>
  </si>
  <si>
    <t>Установка фанеры бакелитовой</t>
  </si>
  <si>
    <t>за м3 фундамента</t>
  </si>
  <si>
    <t>ФЕР11-01-053-01</t>
  </si>
  <si>
    <t>Устройство оснований полов из фанеры в один слой площадью: до 20 м2
(100 м2)</t>
  </si>
  <si>
    <t>Накладные расходы 112% ФОТ (от 2 876,98)</t>
  </si>
  <si>
    <t>Сметная прибыль 65% ФОТ (от 2 876,98)</t>
  </si>
  <si>
    <t>ФССЦ-11.2.11.04-0052</t>
  </si>
  <si>
    <t>Фанера общего назначения из шпона лиственных пород водостойкая, ФК, сорт II/IV, толщина 12 мм
(м3)</t>
  </si>
  <si>
    <t>ФССЦ-11.2.11.02-0011</t>
  </si>
  <si>
    <t>Фанера бакелизированная ФБС, толщина 14-18 мм
(м3)</t>
  </si>
  <si>
    <t>ФЕР06-01-001-02</t>
  </si>
  <si>
    <t>Устройство бетонных фундаментов общего назначения под колонны объемом: до 3 м3
(100 м3)</t>
  </si>
  <si>
    <t>Накладные расходы 102% ФОТ (от 7 121,88)</t>
  </si>
  <si>
    <t>Сметная прибыль 58% ФОТ (от 7 121,88)</t>
  </si>
  <si>
    <t>ФССЦ-04.1.01.03-0019</t>
  </si>
  <si>
    <t>Смеси бетонные (пенобетон), средняя плотность D1000 кг/м3
(м3)</t>
  </si>
  <si>
    <t>Обработка битумно-полимерной мастикой</t>
  </si>
  <si>
    <t>ФЕР08-01-003-09</t>
  </si>
  <si>
    <t>Огрунтовка поверхности полимерной мастикой на основе бутилкаучука
(100 м2)</t>
  </si>
  <si>
    <t>Накладные расходы 110% ФОТ (от 297,66)</t>
  </si>
  <si>
    <t>Сметная прибыль 69% ФОТ (от 297,66)</t>
  </si>
  <si>
    <t>ФЕР08-01-003-10</t>
  </si>
  <si>
    <t>Гидроизоляция боковая обмазочная полимерной мастикой на основе бутилкаучука в один слой
(100 м2)</t>
  </si>
  <si>
    <t>Накладные расходы 110% ФОТ (от 283,76)</t>
  </si>
  <si>
    <t>Сметная прибыль 69% ФОТ (от 283,76)</t>
  </si>
  <si>
    <t>ФССЦ-01.2.03.03-0122</t>
  </si>
  <si>
    <t>Мастика битумно-полимерная гидроизоляционная, кровельная, для строительных конструкций и устройства (ремонта) кровли, холодная, готовая к применению, диапазон температур от -20 до +40 °С, прочность сцепления с металлом/бетоном не менее 0,9/0,6 МПа, расход для гидроизоляции/устройства кровли 2,5-3,5/3,8-5,7 кг/м2 при толщине слоя покрытия 2 мм
(кг)</t>
  </si>
  <si>
    <t>Сверление отверстий в существующей плите под гильзы (Г1-5 шт, Г2-2 шт, Г3-4 шт; Г4-3 шт) ТЧ п.2.46.7., лист 11 прим.5</t>
  </si>
  <si>
    <t>ФЕР46-03-004-49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</si>
  <si>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160 мм/ Г1
(100 отверстий)</t>
  </si>
  <si>
    <t>Накладные расходы 103% ФОТ (от 6 020,32)</t>
  </si>
  <si>
    <t>Сметная прибыль 59% ФОТ (от 6 020,32)</t>
  </si>
  <si>
    <t>ФЕР46-03-004-68</t>
  </si>
  <si>
    <t>На каждые 10 мм изменения глубины сверления добавлять или исключать: к расценке 46-03-004-49 / 30 мм
(100 отверстий)</t>
  </si>
  <si>
    <t>Накладные расходы 103% ФОТ (от -3 883,28)</t>
  </si>
  <si>
    <t>Сметная прибыль 59% ФОТ (от -3 883,28)</t>
  </si>
  <si>
    <t>ФССЦ-01.7.17.09-1177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</si>
  <si>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430 мм, диаметр 162 мм
(шт)</t>
  </si>
  <si>
    <t>ФЕР46-03-004-51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</si>
  <si>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220 мм/Г2
(100 отверстий)</t>
  </si>
  <si>
    <t>Накладные расходы 103% ФОТ (от 2 529,41)</t>
  </si>
  <si>
    <t>Сметная прибыль 59% ФОТ (от 2 529,41)</t>
  </si>
  <si>
    <t>ФЕР46-03-004-70</t>
  </si>
  <si>
    <t>На каждые 10 мм изменения глубины сверления добавлять или исключать: к расценке 46-03-004-51
(100 отверстий)</t>
  </si>
  <si>
    <t>Накладные расходы 103% ФОТ (от -96,34)</t>
  </si>
  <si>
    <t>Сметная прибыль 59% ФОТ (от -96,34)</t>
  </si>
  <si>
    <t>ФССЦ-01.7.17.09-1180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</si>
  <si>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430 мм, диаметр 202 мм
(шт)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</si>
  <si>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160 мм/ Г3
(100 отверстий)</t>
  </si>
  <si>
    <t>Накладные расходы 103% ФОТ (от 4 816,26)</t>
  </si>
  <si>
    <t>Сметная прибыль 59% ФОТ (от 4 816,26)</t>
  </si>
  <si>
    <t>Накладные расходы 103% ФОТ (от -3 106,62)</t>
  </si>
  <si>
    <t>Сметная прибыль 59% ФОТ (от -3 106,62)</t>
  </si>
  <si>
    <t>ФЕР46-03-004-55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</si>
  <si>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400 мм/ Г4
(100 отверстий)</t>
  </si>
  <si>
    <t>Накладные расходы 103% ФОТ (от 7 153,37)</t>
  </si>
  <si>
    <t>Сметная прибыль 59% ФОТ (от 7 153,37)</t>
  </si>
  <si>
    <t>ФЕР46-03-004-74</t>
  </si>
  <si>
    <t>На каждые 10 мм изменения глубины сверления добавлять или исключать: к расценке 46-03-004-55
(100 отверстий)</t>
  </si>
  <si>
    <t>Накладные расходы 103% ФОТ (от -5 129,19)</t>
  </si>
  <si>
    <t>Сметная прибыль 59% ФОТ (от -5 129,19)</t>
  </si>
  <si>
    <t>ФССЦ-01.7.15.01-0032</t>
  </si>
  <si>
    <t>Анкер высокопрочный забивной, АВЗ-10/500
(шт)</t>
  </si>
  <si>
    <t>ФССЦ-01.7.17.09-1185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</si>
  <si>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400 мм
(шт)</t>
  </si>
  <si>
    <t>Установка закладных деталей</t>
  </si>
  <si>
    <t>Установка закладных деталей весом: до 20 кг (Г1-Г4)
(т)</t>
  </si>
  <si>
    <t>Накладные расходы 102% ФОТ (от 8 638,61)</t>
  </si>
  <si>
    <t>Сметная прибыль 58% ФОТ (от 8 638,61)</t>
  </si>
  <si>
    <t>ФССЦ-08.4.03.03-0003</t>
  </si>
  <si>
    <t>Сталь арматурная рифленая свариваемая, класс А500С, диаметр 10 мм
(т)</t>
  </si>
  <si>
    <t>ФССЦ-23.3.03.02-0088</t>
  </si>
  <si>
    <t>Трубы стальные бесшовные горячедеформированные со снятой фаской из стали марок 15, 20, 35, наружный диаметр 114 мм, толщина стенки 6 мм
(м)</t>
  </si>
  <si>
    <t>ФССЦ-23.3.03.02-0111</t>
  </si>
  <si>
    <t>Трубы стальные бесшовные горячедеформированные со снятой фаской из стали марок 15, 20, 35, наружный диаметр 133 мм, толщина стенки 4 мм
(м)</t>
  </si>
  <si>
    <t>ФССЦ-23.3.03.02-0075</t>
  </si>
  <si>
    <t>Трубы стальные бесшовные горячедеформированные со снятой фаской из стали марок 15, 20, 35, наружный диаметр 108 мм, толщина стенки 4 мм
(м)</t>
  </si>
  <si>
    <t>ФССЦ-23.3.03.02-0162</t>
  </si>
  <si>
    <t>Трубы стальные бесшовные горячедеформированные со снятой фаской из стали марок 15, 20, 35, наружный диаметр 273 мм, толщина стенки 7 мм
(м)</t>
  </si>
  <si>
    <t>ФССЦ-23.8.04.06-0076</t>
  </si>
  <si>
    <t>Отводы 90 град. с радиусом кривизны R=1,5 Ду на Ру до 16 МПа (160 кгс/см2), диаметром условного прохода: 100 мм, наружным диаметром 114 мм, толщиной стенки 6 мм
(шт)</t>
  </si>
  <si>
    <t>Итого по разделу 8 Фундаменты под оборудование (лист 11)</t>
  </si>
  <si>
    <t>Раздел 9. Элементы площадки под вентилятор на отм +14,300 между осями 25-26/И-И1 (лист 11.1)</t>
  </si>
  <si>
    <t>Накладные расходы 93% ФОТ (от 3 418,97)</t>
  </si>
  <si>
    <t>Сметная прибыль 62% ФОТ (от 3 418,97)</t>
  </si>
  <si>
    <t>Накладные расходы 94% ФОТ (от 226,97)</t>
  </si>
  <si>
    <t>Сметная прибыль 51% ФОТ (от 226,97)</t>
  </si>
  <si>
    <t>ФЕР06-01-001-05</t>
  </si>
  <si>
    <t>Устройство железобетонных фундаментов общего назначения под колонны объемом: до 3 м3
(100 м3)</t>
  </si>
  <si>
    <t>Накладные расходы 102% ФОТ (от 879,93)</t>
  </si>
  <si>
    <t>Сметная прибыль 58% ФОТ (от 879,93)</t>
  </si>
  <si>
    <t>ФССЦ-08.4.03.03-0006</t>
  </si>
  <si>
    <t>Сталь арматурная рифленая свариваемая, класс А500С, диаметр 16 мм
(т)</t>
  </si>
  <si>
    <t>ФССЦ-08.4.03.02-0002</t>
  </si>
  <si>
    <t>Сталь арматурная, горячекатаная, гладкая, класс А-I, диаметр 8 мм
(т)</t>
  </si>
  <si>
    <t>ФЕР06-03-004-08</t>
  </si>
  <si>
    <t>Установка стальных конструкций, остающихся в теле бетона
(т)</t>
  </si>
  <si>
    <t>Накладные расходы 102% ФОТ (от 1 044,24)</t>
  </si>
  <si>
    <t>Сметная прибыль 58% ФОТ (от 1 044,24)</t>
  </si>
  <si>
    <t>ФССЦ-08.4.01.02-0011</t>
  </si>
  <si>
    <t>Детали закладные и накладные, изготовленные без применения сварки, гнутья, сверления (пробивки) отверстий, поставляемые отдельно
(т)</t>
  </si>
  <si>
    <t>Итого по разделу 9 Элементы площадки под вентилятор на отм +14,300 между осями 25-26/И-И1 (лист 11.1)</t>
  </si>
  <si>
    <t>Раздел 10. Опоры для коммуникаций "ОВ" в осях 1-33/И-И1 (лист 12,13)</t>
  </si>
  <si>
    <t>Монтаж опорных конструкций: для крепления трубопроводов внутри зданий и сооружений массой до 0,1 т (Оп1-Оп11)
(т)</t>
  </si>
  <si>
    <t>Накладные расходы 93% ФОТ (от 215 427,27)</t>
  </si>
  <si>
    <t>Сметная прибыль 62% ФОТ (от 215 427,27)</t>
  </si>
  <si>
    <t>Накладные расходы 94% ФОТ (от 2 611,42)</t>
  </si>
  <si>
    <t>Сметная прибыль 51% ФОТ (от 2 611,42)</t>
  </si>
  <si>
    <t>ФЕР46-05-008-03</t>
  </si>
  <si>
    <t>Монтаж мелких металлоконструкций массой до 10 кг
(т металлоконструкций)</t>
  </si>
  <si>
    <t>Накладные расходы 103% ФОТ (от 4 676,08)</t>
  </si>
  <si>
    <t>Сметная прибыль 59% ФОТ (от 4 676,08)</t>
  </si>
  <si>
    <t>ФССЦ-08.3.07.01-0031</t>
  </si>
  <si>
    <t>Сталь полосовая: 16х4 мм
(т)</t>
  </si>
  <si>
    <t>ФЕР26-01-039-01</t>
  </si>
  <si>
    <t>Изоляция покрытий и перекрытий изделиями из волокнистых и зернистых материалов насухо
(м3)</t>
  </si>
  <si>
    <t>Накладные расходы 97% ФОТ (от 919,09)</t>
  </si>
  <si>
    <t>Сметная прибыль 55% ФОТ (от 919,09)</t>
  </si>
  <si>
    <t>ФССЦ-12.2.05.10-0007</t>
  </si>
  <si>
    <t>Плиты минераловатные "Тех Баттс 50" ROCKWOOL
(м3)</t>
  </si>
  <si>
    <t>Итого по разделу 10 Опоры для коммуникаций "ОВ" в осях 1-33/И-И1 (лист 12,13)</t>
  </si>
  <si>
    <t>Раздел 11. Опоры вертикальных воздуховодов наружных стен в осях 11-14/И, 26-26/И (лист 15)</t>
  </si>
  <si>
    <t>Монтаж опорных конструкций: для крепления трубопроводов внутри зданий и сооружений массой до 0,1 т (Оп1-Оп6, Г1, Ст1)
(т)</t>
  </si>
  <si>
    <t>Накладные расходы 93% ФОТ (от 44 300,00)</t>
  </si>
  <si>
    <t>Сметная прибыль 62% ФОТ (от 44 300,00)</t>
  </si>
  <si>
    <t>Монтаж металлоконструкций постаментов под технологическое оборудование (Рама Р1)
(т металлоконструкций)</t>
  </si>
  <si>
    <t>Накладные расходы 93% ФОТ (от 4 863,83)</t>
  </si>
  <si>
    <t>Сметная прибыль 62% ФОТ (от 4 863,83)</t>
  </si>
  <si>
    <t>Накладные расходы 93% ФОТ (от 7 073,17)</t>
  </si>
  <si>
    <t>Сметная прибыль 62% ФОТ (от 7 073,17)</t>
  </si>
  <si>
    <t>ФССЦ-08.3.01.02-0038</t>
  </si>
  <si>
    <t>Двутавр с параллельными гранями полок №20-24 Б1, Б2, сталь спокойная
(т)</t>
  </si>
  <si>
    <t>Накладные расходы 94% ФОТ (от 976,24)</t>
  </si>
  <si>
    <t>Сметная прибыль 51% ФОТ (от 976,24)</t>
  </si>
  <si>
    <t>Итого по разделу 11 Опоры вертикальных воздуховодов наружных стен в осях 11-14/И, 26-26/И (лист 15)</t>
  </si>
  <si>
    <t>Раздел 12. Подвесные опоры, гильзы, стойки между осями М-И1/31-33 (лист 17)</t>
  </si>
  <si>
    <t>Монтаж опорных конструкций: для крепления трубопроводов внутри зданий и сооружений массой до 0,1 т (Оп1-Оп4, П-1.1..П-3.2, СТ-1)
(т)</t>
  </si>
  <si>
    <t>Накладные расходы 93% ФОТ (от 21 836,92)</t>
  </si>
  <si>
    <t>Сметная прибыль 62% ФОТ (от 21 836,92)</t>
  </si>
  <si>
    <t>Установка закладных деталей весом: до 20 кг (Г1-Г3)
(т)</t>
  </si>
  <si>
    <t>Накладные расходы 102% ФОТ (от 2 696,73)</t>
  </si>
  <si>
    <t>Сметная прибыль 58% ФОТ (от 2 696,73)</t>
  </si>
  <si>
    <t>ФССЦ-23.3.03.02-0157</t>
  </si>
  <si>
    <t>Трубы стальные бесшовные горячедеформированные со снятой фаской из стали марок 15, 20, 35, наружный диаметр 219 мм, толщина стенки 6 мм (прим. 219х4)
(м)</t>
  </si>
  <si>
    <t>ФССЦ-23.3.03.02-0136</t>
  </si>
  <si>
    <t>Трубы стальные бесшовные горячедеформированные со снятой фаской из стали марок 15, 20, 35, наружный диаметр 159 мм, толщина стенки 4,5 мм (прим. 159х3.2)
(м)</t>
  </si>
  <si>
    <t>ФССЦ-08.3.05.02-0057</t>
  </si>
  <si>
    <t>Сталь листовая горячекатаная марки Ст3 толщиной: 5,0 мм
(т)</t>
  </si>
  <si>
    <t>ФССЦ-08.3.05.02-0060</t>
  </si>
  <si>
    <t>Сталь листовая горячекатаная марки Ст3 толщиной: 6,0 мм
(т)</t>
  </si>
  <si>
    <t>Монтаж балок, ригелей перекрытия, покрытия и под установку оборудования многоэтажных зданий при высоте здания: до 25 м
(т)</t>
  </si>
  <si>
    <t>Накладные расходы 93% ФОТ (от 240,75)</t>
  </si>
  <si>
    <t>Сметная прибыль 62% ФОТ (от 240,75)</t>
  </si>
  <si>
    <t>ФССЦ-08.3.11.01-0041</t>
  </si>
  <si>
    <t>Швеллеры: №12 сталь марки ВСт3пс5
(т)</t>
  </si>
  <si>
    <t>Накладные расходы 94% ФОТ (от 512,53)</t>
  </si>
  <si>
    <t>Сметная прибыль 51% ФОТ (от 512,53)</t>
  </si>
  <si>
    <t>Итого по разделу 12 Подвесные опоры, гильзы, стойки между осями М-И1/31-33 (лист 17)</t>
  </si>
  <si>
    <t>СМЕТА № 02-01-05</t>
  </si>
  <si>
    <t>на Архитектурно-строительные решения. Цех №417. Марка АС2. Этап 1, АО " МЕТРОВАГОНМАШ"</t>
  </si>
  <si>
    <t>Раздел 1. Проёмы (лист 7)</t>
  </si>
  <si>
    <t>- двери металлические</t>
  </si>
  <si>
    <t>ФЕР09-04-012-01</t>
  </si>
  <si>
    <t>Установка металлических дверных блоков в готовые проемы
(м2)</t>
  </si>
  <si>
    <t>Накладные расходы 93% ФОТ (от 11 560,35)</t>
  </si>
  <si>
    <t>Сметная прибыль 62% ФОТ (от 11 560,35)</t>
  </si>
  <si>
    <t>ФССЦ-01.7.04.07-0003</t>
  </si>
  <si>
    <t>Комплект скобяных изделий для блоков входных дверей в помещение однопольных
(компл)</t>
  </si>
  <si>
    <t>ФССЦ-07.1.01.03-0002</t>
  </si>
  <si>
    <t>Блок дверной стальной наружный двупольный типа ДСН ДКН, площадь 2,73 м2.
(м2)</t>
  </si>
  <si>
    <t>ФЕР09-04-012-02</t>
  </si>
  <si>
    <t>Установка дверного доводчика к металлическим дверям
(шт)</t>
  </si>
  <si>
    <t>Накладные расходы 93% ФОТ (от 2 060,74)</t>
  </si>
  <si>
    <t>Сметная прибыль 62% ФОТ (от 2 060,74)</t>
  </si>
  <si>
    <t>ФССЦ-01.7.04.01-0002</t>
  </si>
  <si>
    <t>Доводчик дверной гидравлический TS-68 с зубчатым приводом (нагрузка до 90 кг)
(шт)</t>
  </si>
  <si>
    <t>- окна ПВХ</t>
  </si>
  <si>
    <t>ФЕР10-01-034-02</t>
  </si>
  <si>
    <t>Установка в жилых и общественных зданиях оконных блоков из ПВХ профилей: глухих с площадью проема более 2 м2
(100 м2)</t>
  </si>
  <si>
    <t>Накладные расходы 108% ФОТ (от 7 795,41)</t>
  </si>
  <si>
    <t>Сметная прибыль 55% ФОТ (от 7 795,41)</t>
  </si>
  <si>
    <t>ФССЦ-11.3.02.04-0001</t>
  </si>
  <si>
    <t>Блок оконный из ПВХ-профилей, трехстворчатый, глухой, с двухкамерным стеклопакетом (32 мм), площадью более 3 м2 (ОК-1)
(м2)</t>
  </si>
  <si>
    <t>ФЕР09-04-009-04</t>
  </si>
  <si>
    <t>Монтаж оконных блоков: из алюминиевых многокамерных профилей с герметичными стеклопакетами
(100 м2)</t>
  </si>
  <si>
    <t>Накладные расходы 93% ФОТ (от 87 083,82)</t>
  </si>
  <si>
    <t>Сметная прибыль 62% ФОТ (от 87 083,82)</t>
  </si>
  <si>
    <t>ФССЦ-09.4.03.05-0001</t>
  </si>
  <si>
    <t>Блоки оконные из алюминиевого комбинированного профиля одинарной конструкции: с двухкамерным стеклопакетом двухстворчатые, неоткрываемые (ГОСТ 23166-99)
(м2)</t>
  </si>
  <si>
    <t>Итого по разделу 1 Проёмы (лист 7)</t>
  </si>
  <si>
    <t>Раздел 2. Стены (лист 7)</t>
  </si>
  <si>
    <t>ФЕР08-02-001-01</t>
  </si>
  <si>
    <t>Кладка стен кирпичных наружных: простых при высоте этажа до 4 м
(м3)</t>
  </si>
  <si>
    <t>Накладные расходы 110% ФОТ (от 122 407,57)</t>
  </si>
  <si>
    <t>Сметная прибыль 69% ФОТ (от 122 407,57)</t>
  </si>
  <si>
    <t>ФССЦ-04.3.01.09-0012</t>
  </si>
  <si>
    <t>Раствор готовый кладочный, цементный, М50
(м3)</t>
  </si>
  <si>
    <t>ФССЦ-06.1.01.05-0035</t>
  </si>
  <si>
    <t>Кирпич керамический одинарный, марка 100, размер 250х120х65 мм
(1000 шт)</t>
  </si>
  <si>
    <t>ФЕР08-02-007-01</t>
  </si>
  <si>
    <t>Армирование кладки стен и других конструкций
(т)</t>
  </si>
  <si>
    <t>Накладные расходы 110% ФОТ (от 8 272,90)</t>
  </si>
  <si>
    <t>Сметная прибыль 69% ФОТ (от 8 272,90)</t>
  </si>
  <si>
    <t>ФЕР15-02-041-03</t>
  </si>
  <si>
    <t>Устройство металлического каркаса из направляющих профилей под облицовку различными материалами: стен
(100 м2)</t>
  </si>
  <si>
    <t>Накладные расходы 100% ФОТ (от 172 275,39)</t>
  </si>
  <si>
    <t>Сметная прибыль 49% ФОТ (от 172 275,39)</t>
  </si>
  <si>
    <t>ФЕР09-04-006-02</t>
  </si>
  <si>
    <t>Монтаж ограждающих конструкций стен: из профилированного листа при высоте здания до 30 м
(100 м2)</t>
  </si>
  <si>
    <t>Накладные расходы 93% ФОТ (от 481 695,78)</t>
  </si>
  <si>
    <t>Сметная прибыль 62% ФОТ (от 481 695,78)</t>
  </si>
  <si>
    <t>ФССЦ-08.3.09.04-0016</t>
  </si>
  <si>
    <t>Профнастил оцинкованный с покрытием: полиэстер С21-1000-0,7
(м2)</t>
  </si>
  <si>
    <t>ФССЦ-01.7.15.04-0045</t>
  </si>
  <si>
    <t>Винты самонарезающие для крепления профилированного настила и панелей к несущим конструкциям
(т)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</si>
  <si>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</si>
  <si>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
(т)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</si>
  <si>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</si>
  <si>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
(100 м2)</t>
  </si>
  <si>
    <t>Накладные расходы 97% ФОТ (от 58 337,16)</t>
  </si>
  <si>
    <t>Сметная прибыль 55% ФОТ (от 58 337,16)</t>
  </si>
  <si>
    <t>ФССЦ-12.2.05.05-0026</t>
  </si>
  <si>
    <t>Плиты минераловатные на синтетическом связующем Техно (ТУ 5762-043-17925162-2006), марки: ТЕХНОВЕНТ СТАНДАРТ
(м3)</t>
  </si>
  <si>
    <t>Итого по разделу 2 Стены (лист 7)</t>
  </si>
  <si>
    <t>Раздел 3. Перемычки (лист 7)</t>
  </si>
  <si>
    <t>ФЕРр53-25-1</t>
  </si>
  <si>
    <t>Устройство металлических перемычек в стенах существующих зданий
(т)</t>
  </si>
  <si>
    <t>Накладные расходы 92% ФОТ (от 22 112,61)</t>
  </si>
  <si>
    <t>Сметная прибыль 52% ФОТ (от 22 112,61)</t>
  </si>
  <si>
    <t>Накладные расходы 93% ФОТ (от 18 249,39)</t>
  </si>
  <si>
    <t>Сметная прибыль 62% ФОТ (от 18 249,39)</t>
  </si>
  <si>
    <t>ФЕР15-02-036-01</t>
  </si>
  <si>
    <t>Штукатурка по сетке без устройства каркаса: улучшенная стен
(100 м2)</t>
  </si>
  <si>
    <t>Накладные расходы 100% ФОТ (от 6 312,16)</t>
  </si>
  <si>
    <t>Сметная прибыль 49% ФОТ (от 6 312,16)</t>
  </si>
  <si>
    <t>Итого по разделу 3 Перемычки (лист 7)</t>
  </si>
  <si>
    <t>Раздел 4. Отмостка (лист 7)</t>
  </si>
  <si>
    <t>ФЕР11-01-001-02</t>
  </si>
  <si>
    <t>Уплотнение грунта: щебнем
(100 м2)</t>
  </si>
  <si>
    <t>Накладные расходы 112% ФОТ (от 2 621,70)</t>
  </si>
  <si>
    <t>Сметная прибыль 65% ФОТ (от 2 621,70)</t>
  </si>
  <si>
    <t>ФССЦ-02.2.05.04-1572</t>
  </si>
  <si>
    <t>Щебень М 600, фракция 5(3)-10 мм, группа 2
(м3)</t>
  </si>
  <si>
    <t>ФЕР06-01-001-01</t>
  </si>
  <si>
    <t>Устройство бетонной подготовки
(100 м3)</t>
  </si>
  <si>
    <t>Накладные расходы 102% ФОТ (от 2 632,64)</t>
  </si>
  <si>
    <t>Сметная прибыль 58% ФОТ (от 2 632,64)</t>
  </si>
  <si>
    <t>ФССЦ-04.1.02.05-0003</t>
  </si>
  <si>
    <t>Смеси бетонные тяжелого бетона (БСТ), класс В7,5 (М100)
(м3)</t>
  </si>
  <si>
    <t>ФЕР11-01-004-09</t>
  </si>
  <si>
    <t>Устройство гидроизоляции обмазочной: в один слой праймером
(100 м2)</t>
  </si>
  <si>
    <t>Накладные расходы 112% ФОТ (от 11 634,28)</t>
  </si>
  <si>
    <t>Сметная прибыль 65% ФОТ (от 11 634,28)</t>
  </si>
  <si>
    <t>ФЕР08-01-008-03</t>
  </si>
  <si>
    <t>Устройство горизонтальной изоляции: методом наплавления
(100 м2)</t>
  </si>
  <si>
    <t>Накладные расходы 110% ФОТ (от 2 368,28)</t>
  </si>
  <si>
    <t>Сметная прибыль 69% ФОТ (от 2 368,28)</t>
  </si>
  <si>
    <t>Цена поставщика</t>
  </si>
  <si>
    <t>Техноэласт Терра
(м2)</t>
  </si>
  <si>
    <t>ФЕР11-01-009-01</t>
  </si>
  <si>
    <t>Устройство тепло- и звукоизоляции сплошной из плит: или матов минераловатных или стекловолокнистых
(100 м2)</t>
  </si>
  <si>
    <t>Накладные расходы 112% ФОТ (от 9 646,34)</t>
  </si>
  <si>
    <t>Сметная прибыль 65% ФОТ (от 9 646,34)</t>
  </si>
  <si>
    <t>ФССЦ-12.2.05.09-0009</t>
  </si>
  <si>
    <t>Пенополистирол экструдированный ТЕХНОНИКОЛЬ XPS CARBON 35-300
(м3)</t>
  </si>
  <si>
    <t>Накладные расходы 102% ФОТ (от 5 183,00)</t>
  </si>
  <si>
    <t>Сметная прибыль 58% ФОТ (от 5 183,00)</t>
  </si>
  <si>
    <t>ФССЦ-04.1.02.05-0005</t>
  </si>
  <si>
    <t>Смеси бетонные тяжелого бетона (БСТ), класс В12,5 (М150)
(м3)</t>
  </si>
  <si>
    <t>ФЕР06-03-004-12</t>
  </si>
  <si>
    <t>Армирование подстилающих слоев и набетонок
(т)</t>
  </si>
  <si>
    <t>Накладные расходы 102% ФОТ (от 853,85)</t>
  </si>
  <si>
    <t>Сметная прибыль 58% ФОТ (от 853,85)</t>
  </si>
  <si>
    <t>ФССЦ-08.4.02.06-0003</t>
  </si>
  <si>
    <t>Сетка сварная из холоднотянутой проволоки 4-5 мм
(т)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</si>
  <si>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</si>
  <si>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
(100 м2)</t>
  </si>
  <si>
    <t>Накладные расходы 113% ФОТ (от 4 599,77)</t>
  </si>
  <si>
    <t>Сметная прибыль 77% ФОТ (от 4 599,77)</t>
  </si>
  <si>
    <t>ФССЦ-04.2.01.01-0046</t>
  </si>
  <si>
    <t>Смеси асфальтобетонные плотные мелкозернистые тип А марка I
(т)</t>
  </si>
  <si>
    <t>ФЕР27-07-001-02</t>
  </si>
  <si>
    <t>На каждые 0,5 см изменения толщины покрытия добавлять к расценке 27-07-001-01
(100 м2)</t>
  </si>
  <si>
    <t>Накладные расходы 113% ФОТ (от 2 946,21)</t>
  </si>
  <si>
    <t>Сметная прибыль 77% ФОТ (от 2 946,21)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</si>
  <si>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</si>
  <si>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
(100 м)</t>
  </si>
  <si>
    <t>Накладные расходы 103% ФОТ (от 3 086,68)</t>
  </si>
  <si>
    <t>Сметная прибыль 59% ФОТ (от 3 086,68)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</si>
  <si>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</si>
  <si>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
(100 м)</t>
  </si>
  <si>
    <t>Итого по разделу 4 Отмостка (лист 7)</t>
  </si>
  <si>
    <t>Раздел 5. Демонтажные работы (лист 7)</t>
  </si>
  <si>
    <t>Демонтаж. Установка в жилых и общественных зданиях оконных блоков из ПВХ профилей: глухих с площадью проема более 2 м2
(100 м2)</t>
  </si>
  <si>
    <t>Накладные расходы 108% ФОТ (от 10 735,34)</t>
  </si>
  <si>
    <t>Сметная прибыль 55% ФОТ (от 10 735,34)</t>
  </si>
  <si>
    <t>ФЕР09-04-011-01</t>
  </si>
  <si>
    <t>Демонтаж. Монтаж каркасов ворот большепролетных зданий, ангаров и др. без механизмов открывания
(т)</t>
  </si>
  <si>
    <t>Накладные расходы 93% ФОТ (от 19 206,52)</t>
  </si>
  <si>
    <t>Сметная прибыль 62% ФОТ (от 19 206,52)</t>
  </si>
  <si>
    <t>ФЕР09-04-006-01</t>
  </si>
  <si>
    <t>Демонтаж. Монтаж фахверка
(т)</t>
  </si>
  <si>
    <t>Накладные расходы 93% ФОТ (от 48 331,46)</t>
  </si>
  <si>
    <t>Сметная прибыль 62% ФОТ (от 48 331,46)</t>
  </si>
  <si>
    <t>ФЕР46-04-001-04</t>
  </si>
  <si>
    <t>Разборка: кирпичных стен
(м3)</t>
  </si>
  <si>
    <t>Накладные расходы 91% ФОТ (от 208 192,59)</t>
  </si>
  <si>
    <t>Сметная прибыль 52% ФОТ (от 208 192,59)</t>
  </si>
  <si>
    <t>ФЕР07-01-035-08</t>
  </si>
  <si>
    <t>Установка панелей наружных стен многоэтажных зданий длиной: до 6 м рядовых при наибольшей массе монтажных элементов в здании до 8 т, площадь панелей до 10 м2 (разборка плитограждения ПЗ-6)
(100 шт)</t>
  </si>
  <si>
    <t>Накладные расходы 110% ФОТ (от 111 734,00)</t>
  </si>
  <si>
    <t>Сметная прибыль 73% ФОТ (от 111 734,00)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</si>
  <si>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</si>
  <si>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
(1 т груза)</t>
  </si>
  <si>
    <t>Итого по разделу 5 Демонтажные работы (лист 7)</t>
  </si>
  <si>
    <t>Раздел 6. Рамы ворот в осях 1/И1-Л1; 33/И1-Л1 (лист 8)</t>
  </si>
  <si>
    <t>Монтаж каркасов ворот большепролетных зданий, ангаров и др. без механизмов открывания
(т)</t>
  </si>
  <si>
    <t>Накладные расходы 93% ФОТ (от 315 747,21)</t>
  </si>
  <si>
    <t>Сметная прибыль 62% ФОТ (от 315 747,21)</t>
  </si>
  <si>
    <t>Накладные расходы 102% ФОТ (от 614,05)</t>
  </si>
  <si>
    <t>Сметная прибыль 58% ФОТ (от 614,05)</t>
  </si>
  <si>
    <t>Накладные расходы 102% ФОТ (от 175,97)</t>
  </si>
  <si>
    <t>Сметная прибыль 58% ФОТ (от 175,97)</t>
  </si>
  <si>
    <t>ФЕР46-08-012-03</t>
  </si>
  <si>
    <t>Установка анкеров в отверстия глубиной 100 мм с применением составов на цементно-эпоксидной основе, диаметр анкера: 12 мм
(100 шт)</t>
  </si>
  <si>
    <t>Накладные расходы 103% ФОТ (от 18 036,66)</t>
  </si>
  <si>
    <t>Сметная прибыль 59% ФОТ (от 18 036,66)</t>
  </si>
  <si>
    <t>Итого по разделу 6 Рамы ворот в осях 1/И1-Л1; 33/И1-Л1 (лист 8)</t>
  </si>
  <si>
    <t>Раздел 7. Разные работы (лист 7)</t>
  </si>
  <si>
    <t>ФЕР29-01-253-02</t>
  </si>
  <si>
    <t>Установка гильз из стальных труб диаметром: 150 мм
(10 шт)</t>
  </si>
  <si>
    <t>Накладные расходы 146% ФОТ (от 1 078,80)</t>
  </si>
  <si>
    <t>Сметная прибыль 75% ФОТ (от 1 078,80)</t>
  </si>
  <si>
    <t>Накладные расходы 102% ФОТ (от 57,44)</t>
  </si>
  <si>
    <t>Сметная прибыль 58% ФОТ (от 57,44)</t>
  </si>
  <si>
    <t>Итого по разделу 7 Разные работы (лист 7)</t>
  </si>
  <si>
    <t>СМЕТА № 02-01-02</t>
  </si>
  <si>
    <t>на Архитектурные решения. Цех №417. Марка АР1. Этап 1., АО " МЕТРОВАГОНМАШ"</t>
  </si>
  <si>
    <t>Раздел 1. Полы (1727-1/9-52-АР1-лист 10)</t>
  </si>
  <si>
    <t>тип 1- 401м2.</t>
  </si>
  <si>
    <t>ФЕР11-01-011-03</t>
  </si>
  <si>
    <t>Устройство стяжек: бетонных толщиной 20 мм
(100 м2)</t>
  </si>
  <si>
    <t>Накладные расходы 112% ФОТ (от 76 086,01)</t>
  </si>
  <si>
    <t>Сметная прибыль 65% ФОТ (от 76 086,01)</t>
  </si>
  <si>
    <t>ФССЦ-04.1.02.01-0010</t>
  </si>
  <si>
    <t>Смеси бетонные мелкозернистого бетона (БСМ), класс В30 (М400)
(м3)</t>
  </si>
  <si>
    <t>ФЕР11-01-011-04</t>
  </si>
  <si>
    <t>Устройство стяжек: на каждые 5 мм изменения толщины стяжки добавлять или исключать к расценке 11-01-011-03 (до 95 мм)
(100 м2)</t>
  </si>
  <si>
    <t>Накладные расходы 112% ФОТ (от 24 456,49)</t>
  </si>
  <si>
    <t>Сметная прибыль 65% ФОТ (от 24 456,49)</t>
  </si>
  <si>
    <t>Накладные расходы 102% ФОТ (от 8 337,32)</t>
  </si>
  <si>
    <t>Сметная прибыль 58% ФОТ (от 8 337,32)</t>
  </si>
  <si>
    <t>ФЕР11-01-052-03</t>
  </si>
  <si>
    <t>Устройство полимерных наливных полов из полиуретана: кварценаполненных с толщиной покрытия 4 мм
(100 м2)</t>
  </si>
  <si>
    <t>Накладные расходы 112% ФОТ (от 124 279,98)</t>
  </si>
  <si>
    <t>Сметная прибыль 65% ФОТ (от 124 279,98)</t>
  </si>
  <si>
    <t>ФССЦ-04.3.02.02-0102</t>
  </si>
  <si>
    <t>Состав двухкомпонентный полиуретановый для устройства монолитных покрытий пола
(кг)</t>
  </si>
  <si>
    <t>ФЕР11-01-052-04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</si>
  <si>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 (до 5 мм)
(100 м2)</t>
  </si>
  <si>
    <t>Накладные расходы 112% ФОТ (от 18 154,59)</t>
  </si>
  <si>
    <t>Сметная прибыль 65% ФОТ (от 18 154,59)</t>
  </si>
  <si>
    <t>Система полиуретанового наливного покрытия Sikafloor-21 Purcem
(кг)</t>
  </si>
  <si>
    <t>тип 2.1- 1734,8м2</t>
  </si>
  <si>
    <t>Накладные расходы 112% ФОТ (от 329 162,12)</t>
  </si>
  <si>
    <t>Сметная прибыль 65% ФОТ (от 329 162,12)</t>
  </si>
  <si>
    <t>Устройство стяжек: на каждые 5 мм изменения толщины стяжки добавлять или исключать к расценке 11-01-011-03
(100 м2)</t>
  </si>
  <si>
    <t>Накладные расходы 112% ФОТ (от 105 803,27)</t>
  </si>
  <si>
    <t>Сметная прибыль 65% ФОТ (от 105 803,27)</t>
  </si>
  <si>
    <t>Накладные расходы 102% ФОТ (от 36 072,49)</t>
  </si>
  <si>
    <t>Сметная прибыль 58% ФОТ (от 36 072,49)</t>
  </si>
  <si>
    <t>Накладные расходы 112% ФОТ (от 537 658,12)</t>
  </si>
  <si>
    <t>Сметная прибыль 65% ФОТ (от 537 658,12)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</si>
  <si>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
(100 м2)</t>
  </si>
  <si>
    <t>Накладные расходы 112% ФОТ (от 78 540,11)</t>
  </si>
  <si>
    <t>Сметная прибыль 65% ФОТ (от 78 540,11)</t>
  </si>
  <si>
    <t>тип 2.2- 77,3м2</t>
  </si>
  <si>
    <t>Накладные расходы 112% ФОТ (от 14 666,95)</t>
  </si>
  <si>
    <t>Сметная прибыль 65% ФОТ (от 14 666,95)</t>
  </si>
  <si>
    <t>Накладные расходы 112% ФОТ (от 4 714,43)</t>
  </si>
  <si>
    <t>Сметная прибыль 65% ФОТ (от 4 714,43)</t>
  </si>
  <si>
    <t>Накладные расходы 102% ФОТ (от 1 609,78)</t>
  </si>
  <si>
    <t>Сметная прибыль 58% ФОТ (от 1 609,78)</t>
  </si>
  <si>
    <t>Накладные расходы 112% ФОТ (от 23 957,22)</t>
  </si>
  <si>
    <t>Сметная прибыль 65% ФОТ (от 23 957,22)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</si>
  <si>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 (до 5.5 мм)
(100 м2)</t>
  </si>
  <si>
    <t>Накладные расходы 112% ФОТ (от 5 249,44)</t>
  </si>
  <si>
    <t>Сметная прибыль 65% ФОТ (от 5 249,44)</t>
  </si>
  <si>
    <t>тип 2.3- 77,5м2</t>
  </si>
  <si>
    <t>Накладные расходы 112% ФОТ (от 14 704,91)</t>
  </si>
  <si>
    <t>Сметная прибыль 65% ФОТ (от 14 704,91)</t>
  </si>
  <si>
    <t>Накладные расходы 112% ФОТ (от 3 592,23)</t>
  </si>
  <si>
    <t>Сметная прибыль 65% ФОТ (от 3 592,23)</t>
  </si>
  <si>
    <t>Накладные расходы 112% ФОТ (от 24 019,20)</t>
  </si>
  <si>
    <t>Сметная прибыль 65% ФОТ (от 24 019,20)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</si>
  <si>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 до 6 мм
(100 м2)</t>
  </si>
  <si>
    <t>Накладные расходы 112% ФОТ (от 7 017,37)</t>
  </si>
  <si>
    <t>Сметная прибыль 65% ФОТ (от 7 017,37)</t>
  </si>
  <si>
    <t>Система полиуретанового наливного покрытия Sikafloor-20 Purcem
(кг)</t>
  </si>
  <si>
    <t>тип 3- 134,7м2</t>
  </si>
  <si>
    <t>Накладные расходы 112% ФОТ (от 25 558,07)</t>
  </si>
  <si>
    <t>Сметная прибыль 65% ФОТ (от 25 558,07)</t>
  </si>
  <si>
    <t>Накладные расходы 112% ФОТ (от 8 215,18)</t>
  </si>
  <si>
    <t>Сметная прибыль 65% ФОТ (от 8 215,18)</t>
  </si>
  <si>
    <t>Накладные расходы 102% ФОТ (от 2 803,70)</t>
  </si>
  <si>
    <t>Сметная прибыль 58% ФОТ (от 2 803,70)</t>
  </si>
  <si>
    <t>Накладные расходы 112% ФОТ (от 41 746,91)</t>
  </si>
  <si>
    <t>Сметная прибыль 65% ФОТ (от 41 746,91)</t>
  </si>
  <si>
    <t>Устройство полимерных наливных полов из полиуретана: на каждые 0,5 мм изменения толщины покрытия добавлять или исключать к расценке 11-01-052-03 до толщины  5 мм
(100 м2)</t>
  </si>
  <si>
    <t>Накладные расходы 112% ФОТ (от 6 098,31)</t>
  </si>
  <si>
    <t>Сметная прибыль 65% ФОТ (от 6 098,31)</t>
  </si>
  <si>
    <t>тип 4- 416,4м2; 10,5м2</t>
  </si>
  <si>
    <t>ФЕР11-01-011-01</t>
  </si>
  <si>
    <t>Устройство стяжек: цементных толщиной 20 мм
(100 м2)</t>
  </si>
  <si>
    <t>Накладные расходы 112% ФОТ (от 78 275,41)</t>
  </si>
  <si>
    <t>Сметная прибыль 65% ФОТ (от 78 275,41)</t>
  </si>
  <si>
    <t>ФССЦ-04.3.01.09-0016</t>
  </si>
  <si>
    <t>Раствор готовый кладочный, цементный, М200
(м3)</t>
  </si>
  <si>
    <t>ФЕР11-01-011-02</t>
  </si>
  <si>
    <t>Устройство стяжек: на каждые 5 мм изменения толщины стяжки добавлять или исключать к расценке 11-01-011-01
(100 м2)</t>
  </si>
  <si>
    <t>Накладные расходы 112% ФОТ (от 25 629,53)</t>
  </si>
  <si>
    <t>Сметная прибыль 65% ФОТ (от 25 629,53)</t>
  </si>
  <si>
    <t>Накладные расходы 102% ФОТ (от 5 587,28)</t>
  </si>
  <si>
    <t>Сметная прибыль 58% ФОТ (от 5 587,28)</t>
  </si>
  <si>
    <t>Каркасы и сетки арматурные плоские, собранные и сваренные (связанные) в арматурные изделия, класс ВР-I, диаметр 4 мм
(т)</t>
  </si>
  <si>
    <t>ФЕР11-01-047-02</t>
  </si>
  <si>
    <t>Устройство покрытий из плит керамогранитных размером: 60х60 см
(100 м2)</t>
  </si>
  <si>
    <t>Накладные расходы 112% ФОТ (от 551 928,48)</t>
  </si>
  <si>
    <t>Сметная прибыль 65% ФОТ (от 551 928,48)</t>
  </si>
  <si>
    <t>ФССЦ-14.3.01.03-0001</t>
  </si>
  <si>
    <t>Состав грунтовочный глубокого проникновения
(кг)</t>
  </si>
  <si>
    <t>ФССЦ-04.3.02.09-0102</t>
  </si>
  <si>
    <t>Смеси сухие водостойкие для затирки межплиточных швов шириной 1-6 мм (различная цветовая гамма)
(т)</t>
  </si>
  <si>
    <t>Эпоксидный состав
SikaCeram-815 EG (расход 0,29 кг/м2)
(кг)</t>
  </si>
  <si>
    <t>ФССЦ-06.2.05.03-0002</t>
  </si>
  <si>
    <t>Плитка керамогранитная многоцветная неполированная, размер 300х600х10 мм, 600х600х10 мм
(м2)</t>
  </si>
  <si>
    <t>ФССЦ-14.1.02.01-0004</t>
  </si>
  <si>
    <t>Клей плиточный ВГТ, для внутренних работ
(кг)</t>
  </si>
  <si>
    <t>ФССЦ-11.2.04.05-0001</t>
  </si>
  <si>
    <t>Рейки деревянные, сечение 8х18 мм
(м3)</t>
  </si>
  <si>
    <t>-прочее</t>
  </si>
  <si>
    <t>ФЕР09-03-049-02</t>
  </si>
  <si>
    <t>Монтаж съемных металлических полов из плит размером 500х500 мм: алюминиевых
(100 м2)</t>
  </si>
  <si>
    <t>Накладные расходы 93% ФОТ (от 5 320,90)</t>
  </si>
  <si>
    <t>Сметная прибыль 62% ФОТ (от 5 320,90)</t>
  </si>
  <si>
    <t>Люк напольный алюмининиевый 300х300мм "Премиум-Р"
(шт)</t>
  </si>
  <si>
    <t>Итого по разделу 1 Полы (1727-1/9-52-АР1-лист 10)</t>
  </si>
  <si>
    <t>Раздел 2. Узлы примыкания полов (1727-1/9-52-АР1-лист 3, 4, 5, 10, 11, 12, 13)</t>
  </si>
  <si>
    <t>тип 1</t>
  </si>
  <si>
    <t>-примыкания к ж.д путям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</si>
  <si>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</si>
  <si>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 (при ширине шва 15мм и глубине-8мм-1 туба на 5 мп)
(100 м)</t>
  </si>
  <si>
    <t>Накладные расходы 103% ФОТ (от 22 178,81)</t>
  </si>
  <si>
    <t>Сметная прибыль 59% ФОТ (от 22 178,81)</t>
  </si>
  <si>
    <t>Герметик Sikaflex-718 (600мл)
(шт)</t>
  </si>
  <si>
    <t>-примыкания к другим типам полов</t>
  </si>
  <si>
    <t>Накладные расходы 103% ФОТ (от 21 990,85)</t>
  </si>
  <si>
    <t>Сметная прибыль 59% ФОТ (от 21 990,85)</t>
  </si>
  <si>
    <t>-деформационный шов</t>
  </si>
  <si>
    <t>ФЕР06-14-002-03</t>
  </si>
  <si>
    <t>Устройство деформационных швов с применением: герметика
(100 м)</t>
  </si>
  <si>
    <t>Накладные расходы 102% ФОТ (от 313,36)</t>
  </si>
  <si>
    <t>Сметная прибыль 58% ФОТ (от 313,36)</t>
  </si>
  <si>
    <t>ФССЦ-01.7.07.14-0001</t>
  </si>
  <si>
    <t>Гермит, диаметр 40 мм
(кг)</t>
  </si>
  <si>
    <t>ФССЦ-14.5.01.11-0212</t>
  </si>
  <si>
    <t>Герметик высыхающий высокоэластичный антикоррозийный на основе дивинилстирольного термоэластопласта для герметизации химической аппаратуры и оборудования, диапазон рабочих температур от -15 до +20 град. C
(кг)</t>
  </si>
  <si>
    <t>ФЕР11-01-049-01</t>
  </si>
  <si>
    <t>Укладка металлического накладного профиля (порога)
(100 м)</t>
  </si>
  <si>
    <t>Накладные расходы 112% ФОТ (от 212,53)</t>
  </si>
  <si>
    <t>Сметная прибыль 65% ФОТ (от 212,53)</t>
  </si>
  <si>
    <t>Дилатационное устройство АКВАСТОП® ДША.Т-УГЛ.2.100/085 (А.Т1-075, КД-080х8)
(м)</t>
  </si>
  <si>
    <t>-примыкания к приямкам</t>
  </si>
  <si>
    <t>Накладные расходы 103% ФОТ (от 375,91)</t>
  </si>
  <si>
    <t>Сметная прибыль 59% ФОТ (от 375,91)</t>
  </si>
  <si>
    <t>тип 2.1</t>
  </si>
  <si>
    <t>Накладные расходы 103% ФОТ (от 2 443,43)</t>
  </si>
  <si>
    <t>Сметная прибыль 59% ФОТ (от 2 443,43)</t>
  </si>
  <si>
    <t>Накладные расходы 103% ФОТ (от 6 578,46)</t>
  </si>
  <si>
    <t>Сметная прибыль 59% ФОТ (от 6 578,46)</t>
  </si>
  <si>
    <t>Накладные расходы 102% ФОТ (от 3 368,57)</t>
  </si>
  <si>
    <t>Сметная прибыль 58% ФОТ (от 3 368,57)</t>
  </si>
  <si>
    <t>Накладные расходы 112% ФОТ (от 2 284,75)</t>
  </si>
  <si>
    <t>Сметная прибыль 65% ФОТ (от 2 284,75)</t>
  </si>
  <si>
    <t>-плинтус</t>
  </si>
  <si>
    <t>ФЕР11-01-045-01</t>
  </si>
  <si>
    <t>Устройство покрытий наливных составом на эпоксидной смоле толщиной 3 мм и грунтовкой толщиной 0,5 мм (Устройство галтели)
(100 м2)</t>
  </si>
  <si>
    <t>Накладные расходы 112% ФОТ (от 6 312,27)</t>
  </si>
  <si>
    <t>Сметная прибыль 65% ФОТ (от 6 312,27)</t>
  </si>
  <si>
    <t>ФССЦ-04.3.02.03-0102</t>
  </si>
  <si>
    <t>Состав двухкомпонентный эпоксидный самовыравнивающийся для покрытия пола
(т)</t>
  </si>
  <si>
    <t>ФССЦ-14.4.01.09-0314</t>
  </si>
  <si>
    <t>Грунтовка двухкомпонентная на основе эпоксидной смолы, содержащая растворитель, с низкой вязкостью
(т)</t>
  </si>
  <si>
    <t>Грунтовочный слой Sikafloor-21 Purcem
(кг)</t>
  </si>
  <si>
    <t>Sikafloor-29 Purcem
(кг)</t>
  </si>
  <si>
    <t>Устройство гидроизоляции обмазочной: в 2 слоя праймером
(100 м2)</t>
  </si>
  <si>
    <t>Накладные расходы 112% ФОТ (от 3 997,02)</t>
  </si>
  <si>
    <t>Сметная прибыль 65% ФОТ (от 3 997,02)</t>
  </si>
  <si>
    <t>ФССЦ-01.2.01.02-0054</t>
  </si>
  <si>
    <t>Битумы нефтяные строительные БН-90/10
(т)</t>
  </si>
  <si>
    <t>Sikafloor-31 Purcem (в 2 слоя)
(кг)</t>
  </si>
  <si>
    <t>-примыкания к стенам и колоннам</t>
  </si>
  <si>
    <t>ФЕР08-01-008-01</t>
  </si>
  <si>
    <t>Укладка ленты бандажной рулонной
(100 м)</t>
  </si>
  <si>
    <t>Накладные расходы 110% ФОТ (от 4 718,16)</t>
  </si>
  <si>
    <t>Сметная прибыль 69% ФОТ (от 4 718,16)</t>
  </si>
  <si>
    <t>Лента демпферная Х-Glass 100мм
(м)</t>
  </si>
  <si>
    <t>Накладные расходы 103% ФОТ (от 187,96)</t>
  </si>
  <si>
    <t>Сметная прибыль 59% ФОТ (от 187,96)</t>
  </si>
  <si>
    <t>-примыкания к приямкам и люкам</t>
  </si>
  <si>
    <t>Накладные расходы 103% ФОТ (от 2 067,52)</t>
  </si>
  <si>
    <t>Сметная прибыль 59% ФОТ (от 2 067,52)</t>
  </si>
  <si>
    <t>тип 2.2</t>
  </si>
  <si>
    <t>Накладные расходы 103% ФОТ (от 1 503,64)</t>
  </si>
  <si>
    <t>Сметная прибыль 59% ФОТ (от 1 503,64)</t>
  </si>
  <si>
    <t>Накладные расходы 112% ФОТ (от 204,14)</t>
  </si>
  <si>
    <t>Сметная прибыль 65% ФОТ (от 204,14)</t>
  </si>
  <si>
    <t>Накладные расходы 112% ФОТ (от 129,27)</t>
  </si>
  <si>
    <t>Сметная прибыль 65% ФОТ (от 129,27)</t>
  </si>
  <si>
    <t>Накладные расходы 110% ФОТ (от 119,15)</t>
  </si>
  <si>
    <t>Сметная прибыль 69% ФОТ (от 119,15)</t>
  </si>
  <si>
    <t>тип 2.3</t>
  </si>
  <si>
    <t>-примыкания к трапу ВК</t>
  </si>
  <si>
    <t>Накладные расходы 102% ФОТ (от 354,26)</t>
  </si>
  <si>
    <t>Сметная прибыль 58% ФОТ (от 354,26)</t>
  </si>
  <si>
    <t>Ремонтный раствор SikaGrout-212
(кг)</t>
  </si>
  <si>
    <t>тип 3</t>
  </si>
  <si>
    <t>Накладные расходы 103% ФОТ (от 34 583,91)</t>
  </si>
  <si>
    <t>Сметная прибыль 59% ФОТ (от 34 583,91)</t>
  </si>
  <si>
    <t>Накладные расходы 102% ФОТ (от 117,51)</t>
  </si>
  <si>
    <t>Сметная прибыль 58% ФОТ (от 117,51)</t>
  </si>
  <si>
    <t>Накладные расходы 112% ФОТ (от 79,70)</t>
  </si>
  <si>
    <t>Сметная прибыль 65% ФОТ (от 79,70)</t>
  </si>
  <si>
    <t>тип 4</t>
  </si>
  <si>
    <t>- лоток</t>
  </si>
  <si>
    <t>ФЕР27-07-009-01</t>
  </si>
  <si>
    <t>Устройство водоотводных лотков из композиционных полимерных материалов: весом до 10 кг/м в комплекте с решеткой (крышкой) на подготовленные основания
(100 м)</t>
  </si>
  <si>
    <t>Накладные расходы 113% ФОТ (от 35 587,14)</t>
  </si>
  <si>
    <t>Сметная прибыль 77% ФОТ (от 35 587,14)</t>
  </si>
  <si>
    <t>Лоток водоотводной ЛВ-10.16.06-П-З
(шт)</t>
  </si>
  <si>
    <t>Решетка серии Drive C250 РВ-10.15.50-ВЧ-ЩЗ-ЛВ
(шт)</t>
  </si>
  <si>
    <t>-примыкания к стенам канавы</t>
  </si>
  <si>
    <t>Накладные расходы 103% ФОТ (от 100 047,75)</t>
  </si>
  <si>
    <t>Сметная прибыль 59% ФОТ (от 100 047,75)</t>
  </si>
  <si>
    <t>ФССЦ-14.5.01.07-0117</t>
  </si>
  <si>
    <t>Герметик силиконовый сантехнический однокомпонентный влаго-термостойкий, устойчивый к УФ-излучению, адгезионный к непористым поверхностям
(л)</t>
  </si>
  <si>
    <t>Накладные расходы 112% ФОТ (от 584,47)</t>
  </si>
  <si>
    <t>Сметная прибыль 65% ФОТ (от 584,47)</t>
  </si>
  <si>
    <t>ФССЦ-01.7.15.04-0048</t>
  </si>
  <si>
    <t>Винты самонарезающие, остроконечные, длина 35 мм
(100 шт)</t>
  </si>
  <si>
    <t>Деформационный шов АКВАСТОП ДШС 16/055 закладной
(м)</t>
  </si>
  <si>
    <t>ФЕР09-05-003-01</t>
  </si>
  <si>
    <t>Постановка болтов: строительных с гайками и шайбами
(100 шт)</t>
  </si>
  <si>
    <t>Накладные расходы 93% ФОТ (от 3 242,61)</t>
  </si>
  <si>
    <t>Сметная прибыль 62% ФОТ (от 3 242,61)</t>
  </si>
  <si>
    <t>ФССЦ-01.7.15.02-0071</t>
  </si>
  <si>
    <t>Болты распорный МР 6х65
(шт)</t>
  </si>
  <si>
    <t>Итого по разделу 2 Узлы примыкания полов (1727-1/9-52-АР1-лист 3, 4, 5, 10, 11, 12, 13)</t>
  </si>
  <si>
    <t>Раздел 3. Шкафы пожарных кранов  1727-1/9-52-АР1-лист 10</t>
  </si>
  <si>
    <t>ФЕР16-08-001-02</t>
  </si>
  <si>
    <t>Установка шкафов металлических для санитарно-технических систем: на стене или в нише массой свыше 10 до 20 кг
(100 шт)</t>
  </si>
  <si>
    <t>Накладные расходы 121% ФОТ (от 11 837,46)</t>
  </si>
  <si>
    <t>Сметная прибыль 72% ФОТ (от 11 837,46)</t>
  </si>
  <si>
    <t>ФССЦ-18.3.02.02-0011</t>
  </si>
  <si>
    <t>Шкаф пожарный, навесной закрытый, ШПК-320Н
(шт)</t>
  </si>
  <si>
    <t>Итого по разделу 3 Шкафы пожарных кранов  1727-1/9-52-АР1-лист 10</t>
  </si>
  <si>
    <t>Раздел 4. Внутренняя отделка. 1727-1/9-52-АР1-лист 10</t>
  </si>
  <si>
    <t>отделка  элементов интерьера</t>
  </si>
  <si>
    <t>-потолки</t>
  </si>
  <si>
    <t>ФЕРр62-47-1</t>
  </si>
  <si>
    <t>Расчистка поверхностей шпателем, щетками от старых покрасок (в том числе ребра плиты ТЧ 2.62.5)
(м2)</t>
  </si>
  <si>
    <t>Накладные расходы 90% ФОТ (от 98 547,33)</t>
  </si>
  <si>
    <t>Сметная прибыль 46% ФОТ (от 98 547,33)</t>
  </si>
  <si>
    <t>ФЕР15-07-003-02</t>
  </si>
  <si>
    <t>Нанесение водно-дисперсионной грунтовки на поверхности: пористые (камень, кирпич, бетон и т.д.)
(100 м2)</t>
  </si>
  <si>
    <t>Накладные расходы 100% ФОТ (от 8 926,74)</t>
  </si>
  <si>
    <t>Сметная прибыль 49% ФОТ (от 8 926,74)</t>
  </si>
  <si>
    <t>ФССЦ-14.4.01.02-0113</t>
  </si>
  <si>
    <t>Грунтовка акриловая, антисептическая, глубокого проникновения
(кг)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</si>
  <si>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</si>
  <si>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
(100 м2)</t>
  </si>
  <si>
    <t>Накладные расходы 100% ФОТ (от 75 443,77)</t>
  </si>
  <si>
    <t>Сметная прибыль 49% ФОТ (от 75 443,77)</t>
  </si>
  <si>
    <t>ФССЦ-14.3.02.03-0021</t>
  </si>
  <si>
    <t>Краска водно-дисперсионная поливинилацетатная ВД-ВА-27А, ВД-ВА-224 белая
(т)</t>
  </si>
  <si>
    <t>ИТОГО на м2</t>
  </si>
  <si>
    <t>-стены или перегородки</t>
  </si>
  <si>
    <t>Накладные расходы 100% ФОТ (от 464,94)</t>
  </si>
  <si>
    <t>Сметная прибыль 49% ФОТ (от 464,94)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</si>
  <si>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</si>
  <si>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
(100 м2)</t>
  </si>
  <si>
    <t>Накладные расходы 100% ФОТ (от 10 153,61)</t>
  </si>
  <si>
    <t>Сметная прибыль 49% ФОТ (от 10 153,61)</t>
  </si>
  <si>
    <t>Накладные расходы 100% ФОТ (от 3 926,71)</t>
  </si>
  <si>
    <t>Сметная прибыль 49% ФОТ (от 3 926,71)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</si>
  <si>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</si>
  <si>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
(100 м2)</t>
  </si>
  <si>
    <t>Накладные расходы 100% ФОТ (от 585 538,18)</t>
  </si>
  <si>
    <t>Сметная прибыль 49% ФОТ (от 585 538,18)</t>
  </si>
  <si>
    <t>ФССЦ-06.2.01.02-0019</t>
  </si>
  <si>
    <t>Плитка керамическая глазурованная для внутренней облицовки стен гладкая, цветная декорированная методом сериографии с рисунком одноцветная с завалом
(м2)</t>
  </si>
  <si>
    <t>отделка стен (панели), колонн</t>
  </si>
  <si>
    <t>Расчистка поверхностей шпателем, щетками от старых покрасок
(м2)</t>
  </si>
  <si>
    <t>Накладные расходы 90% ФОТ (от 106 194,06)</t>
  </si>
  <si>
    <t>Сметная прибыль 46% ФОТ (от 106 194,06)</t>
  </si>
  <si>
    <t>Накладные расходы 100% ФОТ (от 9 619,41)</t>
  </si>
  <si>
    <t>Сметная прибыль 49% ФОТ (от 9 619,41)</t>
  </si>
  <si>
    <t>Накладные расходы 100% ФОТ (от 210 076,33)</t>
  </si>
  <si>
    <t>Сметная прибыль 49% ФОТ (от 210 076,33)</t>
  </si>
  <si>
    <t>ФЕР15-02-033-03</t>
  </si>
  <si>
    <t>Обивка поверхностей: сеткой проволочной тканой
(100 м2)</t>
  </si>
  <si>
    <t>Накладные расходы 100% ФОТ (от 70 386,66)</t>
  </si>
  <si>
    <t>Сметная прибыль 49% ФОТ (от 70 386,66)</t>
  </si>
  <si>
    <t>Накладные расходы 100% ФОТ (от 81 242,94)</t>
  </si>
  <si>
    <t>Сметная прибыль 49% ФОТ (от 81 242,94)</t>
  </si>
  <si>
    <t>-жб ниши в стенах</t>
  </si>
  <si>
    <t>Накладные расходы 100% ФОТ (от 4 035,89)</t>
  </si>
  <si>
    <t>Сметная прибыль 49% ФОТ (от 4 035,89)</t>
  </si>
  <si>
    <t>Накладные расходы 100% ФОТ (от 34 086,04)</t>
  </si>
  <si>
    <t>Сметная прибыль 49% ФОТ (от 34 086,04)</t>
  </si>
  <si>
    <t>Итого по разделу 4 Внутренняя отделка. 1727-1/9-52-АР1-лист 10</t>
  </si>
  <si>
    <t>Раздел 5. Огнезащитное покрытие стальных конструкций. АР1-лист 14</t>
  </si>
  <si>
    <t>ФЕР26-02-010-02</t>
  </si>
  <si>
    <t>Очистка и огрунтовка поверхности металлических конструкций перед нанесением огнезащитного покрытия
(м2)</t>
  </si>
  <si>
    <t>Накладные расходы 97% ФОТ (от 3 277 038,79)</t>
  </si>
  <si>
    <t>Сметная прибыль 55% ФОТ (от 3 277 038,79)</t>
  </si>
  <si>
    <t>ФЕР26-02-011-01</t>
  </si>
  <si>
    <t>Огнезащитное покрытие металлоконструкций краской по подготовленной поверхности,: толщина покрытия 1 мм
(100 м2)</t>
  </si>
  <si>
    <t>Накладные расходы 97% ФОТ (от 127 518,13)</t>
  </si>
  <si>
    <t>Сметная прибыль 55% ФОТ (от 127 518,13)</t>
  </si>
  <si>
    <t>Огнезащитная краска "Нертекс"
(кг)</t>
  </si>
  <si>
    <t>Окраска металлических огрунтованных поверхностей: эмалью ПФ-115
(100 м2)</t>
  </si>
  <si>
    <t>Накладные расходы 94% ФОТ (от 51 900,13)</t>
  </si>
  <si>
    <t>Сметная прибыль 51% ФОТ (от 51 900,13)</t>
  </si>
  <si>
    <t>ФССЦ-14.4.04.08-0003</t>
  </si>
  <si>
    <t>Эмаль ПФ-115, серая
(т)</t>
  </si>
  <si>
    <t>Эмаль Антикор-03
(кг)</t>
  </si>
  <si>
    <t>Итого по разделу 5 Огнезащитное покрытие стальных конструкций. АР1-лист 14</t>
  </si>
  <si>
    <t>='ВСЕ СМЕТЫ КДС'!G9054+'ВСЕ СМЕТЫ КДС'!G9059+'ВСЕ СМЕТЫ КДС'!G9064+</t>
  </si>
  <si>
    <t>ФЕР13-06-003-01</t>
  </si>
  <si>
    <t>Очистка поверхности щетками
(м2)</t>
  </si>
  <si>
    <t>Накладные расходы 94% ФОТ (от 938 345,79)</t>
  </si>
  <si>
    <t>Сметная прибыль 51% ФОТ (от 938 345,79)</t>
  </si>
  <si>
    <t>ФЕР13-06-004-01</t>
  </si>
  <si>
    <t>Обеспыливание поверхности
(м2)</t>
  </si>
  <si>
    <t>Накладные расходы 94% ФОТ (от 73 308,26)</t>
  </si>
  <si>
    <t>Сметная прибыль 51% ФОТ (от 73 308,26)</t>
  </si>
  <si>
    <t>ФЕР13-03-002-04</t>
  </si>
  <si>
    <t>Огрунтовка металлических поверхностей за один раз: грунтовкой ГФ-021
(100 м2)</t>
  </si>
  <si>
    <t>Накладные расходы 94% ФОТ (от 150 786,60)</t>
  </si>
  <si>
    <t>Сметная прибыль 51% ФОТ (от 150 786,60)</t>
  </si>
  <si>
    <t>ФССЦ-14.4.01.01-0003</t>
  </si>
  <si>
    <t>Грунтовка ГФ-021
(т)</t>
  </si>
  <si>
    <t>СМЕТА № 02-01-03</t>
  </si>
  <si>
    <t>на Архитектурные решения. Цех №417. Марка АР2. Этап 1., АО "Метровагонмаш"</t>
  </si>
  <si>
    <t>Раздел 1. Полы (1727-1/9-52-АР2-лист 4)</t>
  </si>
  <si>
    <t>тип 5</t>
  </si>
  <si>
    <t>ФЕР11-01-014-01</t>
  </si>
  <si>
    <t>Устройство полов бетонных толщиной: 100 мм
(100 м2)</t>
  </si>
  <si>
    <t>Накладные расходы 112% ФОТ (от 13 857,08)</t>
  </si>
  <si>
    <t>Сметная прибыль 65% ФОТ (от 13 857,08)</t>
  </si>
  <si>
    <t>ФССЦ-04.1.02.05-0009</t>
  </si>
  <si>
    <t>Смеси бетонные тяжелого бетона (БСТ), класс B25 (М350)
(м3)</t>
  </si>
  <si>
    <t>Накладные расходы 102% ФОТ (от 1 073,19)</t>
  </si>
  <si>
    <t>Сметная прибыль 58% ФОТ (от 1 073,19)</t>
  </si>
  <si>
    <t>Каркасы и сетки арматурные плоские, собранные и сваренные (связанные) в арматурные изделия, класс ВР-I, диаметр 4 мм (прим. 5 мм)
(т)</t>
  </si>
  <si>
    <t>ФЕР11-01-055-01</t>
  </si>
  <si>
    <t>Устройство упрочненных (топпинговых) покрытий бетонных полов
(100 м2)</t>
  </si>
  <si>
    <t>Накладные расходы 112% ФОТ (от 6 336,90)</t>
  </si>
  <si>
    <t>Сметная прибыль 65% ФОТ (от 6 336,90)</t>
  </si>
  <si>
    <t>ФССЦ-04.3.02.09-0828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</si>
  <si>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
(кг)</t>
  </si>
  <si>
    <t>ФССЦ-14.2.06.08-0101</t>
  </si>
  <si>
    <t>Средство пленкообразующее на основе парафина для предотвращения высыхания свежего бетона
(кг)</t>
  </si>
  <si>
    <t>Упрочняющая смесь Sikafloor-2+ CorCrete RU - 4мм
(кг)</t>
  </si>
  <si>
    <t>Средство для ухода Sikafloor Proseal‐12
(л)</t>
  </si>
  <si>
    <t>тип 6</t>
  </si>
  <si>
    <t>за м2</t>
  </si>
  <si>
    <t>за м3</t>
  </si>
  <si>
    <t>Накладные расходы 112% ФОТ (от 20 397,12)</t>
  </si>
  <si>
    <t>Сметная прибыль 65% ФОТ (от 20 397,12)</t>
  </si>
  <si>
    <t>ФЕР11-01-015-02</t>
  </si>
  <si>
    <t>Устройство покрытий: на каждые 5 мм изменения толщины покрытия добавлять или исключать к расценке 11-01-015-01 (до 100 мм)
(100 м2)</t>
  </si>
  <si>
    <t>Накладные расходы 112% ФОТ (от 11 861,53)</t>
  </si>
  <si>
    <t>Сметная прибыль 65% ФОТ (от 11 861,53)</t>
  </si>
  <si>
    <t>Накладные расходы 102% ФОТ (от 2 233,57)</t>
  </si>
  <si>
    <t>Сметная прибыль 58% ФОТ (от 2 233,57)</t>
  </si>
  <si>
    <t>ФЕР11-01-045-02</t>
  </si>
  <si>
    <t>Устройство покрытий наливных составом на эпоксидной смоле толщиной 2 мм, наполненным кварцевым песком
(100 м2)</t>
  </si>
  <si>
    <t>Накладные расходы 112% ФОТ (от 60 429,52)</t>
  </si>
  <si>
    <t>Сметная прибыль 65% ФОТ (от 60 429,52)</t>
  </si>
  <si>
    <t>ФЕР11-01-045-03</t>
  </si>
  <si>
    <t>На каждые 0,5 мм изменения толщины основного слоя добавлять или исключать к расценке 11-01-045-02 (до 3 мм)
(100 м2)</t>
  </si>
  <si>
    <t>Накладные расходы 112% ФОТ (от 11 642,25)</t>
  </si>
  <si>
    <t>Сметная прибыль 65% ФОТ (от 11 642,25)</t>
  </si>
  <si>
    <t>Sikafloor 267 эпоксидный наливной пол
(кг)</t>
  </si>
  <si>
    <t>тип 7</t>
  </si>
  <si>
    <t>Накладные расходы 112% ФОТ (от 7 425,26)</t>
  </si>
  <si>
    <t>Сметная прибыль 65% ФОТ (от 7 425,26)</t>
  </si>
  <si>
    <t>Устройство стяжек: на каждые 5 мм изменения толщины стяжки добавлять или исключать к расценке 11-01-011-01 (до 25 мм)
(100 м2)</t>
  </si>
  <si>
    <t>Накладные расходы 112% ФОТ (от 162,08)</t>
  </si>
  <si>
    <t>Сметная прибыль 65% ФОТ (от 162,08)</t>
  </si>
  <si>
    <t>ФЕР11-01-004-03</t>
  </si>
  <si>
    <t>Устройство гидроизоляции оклеечной рулонными материалами: на резино-битумной мастике, первый слой
(100 м2)</t>
  </si>
  <si>
    <t>Накладные расходы 112% ФОТ (от 7 524,38)</t>
  </si>
  <si>
    <t>Сметная прибыль 65% ФОТ (от 7 524,38)</t>
  </si>
  <si>
    <t>ФССЦ-12.1.02.07-0031</t>
  </si>
  <si>
    <t>Гидростеклоизол СКП-3Г
(м2)</t>
  </si>
  <si>
    <t>ФЕР11-01-004-04</t>
  </si>
  <si>
    <t>Устройство гидроизоляции оклеечной рулонными материалами: на резино-битумной мастике, последующий слой
(100 м2)</t>
  </si>
  <si>
    <t>Накладные расходы 112% ФОТ (от 5 406,88)</t>
  </si>
  <si>
    <t>Сметная прибыль 65% ФОТ (от 5 406,88)</t>
  </si>
  <si>
    <t>ФЕР11-01-007-01</t>
  </si>
  <si>
    <t>Затирка поверхности гидроизоляции песком
(100 м2)</t>
  </si>
  <si>
    <t>Накладные расходы 112% ФОТ (от 2 711,83)</t>
  </si>
  <si>
    <t>Сметная прибыль 65% ФОТ (от 2 711,83)</t>
  </si>
  <si>
    <t>ФССЦ-02.3.01.02-0013</t>
  </si>
  <si>
    <t>Песок природный для строительных: работ очень мелкий с крупностью зерен размером свыше 1,25 мм-до 5% по массе
(м3)</t>
  </si>
  <si>
    <t>Устройство стяжек: на каждые 5 мм изменения толщины стяжки добавлять или исключать к расценке 11-01-011-01 (до 50 мм)
(100 м2)</t>
  </si>
  <si>
    <t>Накладные расходы 112% ФОТ (от 972,49)</t>
  </si>
  <si>
    <t>Сметная прибыль 65% ФОТ (от 972,49)</t>
  </si>
  <si>
    <t>Накладные расходы 102% ФОТ (от 529,88)</t>
  </si>
  <si>
    <t>Сметная прибыль 58% ФОТ (от 529,88)</t>
  </si>
  <si>
    <t>Накладные расходы 112% ФОТ (от 51 068,57)</t>
  </si>
  <si>
    <t>Сметная прибыль 65% ФОТ (от 51 068,57)</t>
  </si>
  <si>
    <t>ФССЦ-14.1.06.02-0203</t>
  </si>
  <si>
    <t>Смеси сухие (клеи) для облицовки стен и полов керамическими плитками и плитками из природного камня
(т)</t>
  </si>
  <si>
    <t>тип 8</t>
  </si>
  <si>
    <t>Накладные расходы 112% ФОТ (от 33 223,59)</t>
  </si>
  <si>
    <t>Сметная прибыль 65% ФОТ (от 33 223,59)</t>
  </si>
  <si>
    <t>Накладные расходы 112% ФОТ (от 19 320,52)</t>
  </si>
  <si>
    <t>Сметная прибыль 65% ФОТ (от 19 320,52)</t>
  </si>
  <si>
    <t>Накладные расходы 102% ФОТ (от 3 642,13)</t>
  </si>
  <si>
    <t>Сметная прибыль 58% ФОТ (от 3 642,13)</t>
  </si>
  <si>
    <t>Накладные расходы 112% ФОТ (от 98 429,86)</t>
  </si>
  <si>
    <t>Сметная прибыль 65% ФОТ (от 98 429,86)</t>
  </si>
  <si>
    <t>тип 9</t>
  </si>
  <si>
    <t>Накладные расходы 112% ФОТ (от 2 580,47)</t>
  </si>
  <si>
    <t>Сметная прибыль 65% ФОТ (от 2 580,47)</t>
  </si>
  <si>
    <t>Устройство покрытий: на каждые 5 мм изменения толщины покрытия добавлять или исключать к расценке 11-01-015-01
(100 м2)</t>
  </si>
  <si>
    <t>Накладные расходы 112% ФОТ (от 1 500,62)</t>
  </si>
  <si>
    <t>Сметная прибыль 65% ФОТ (от 1 500,62)</t>
  </si>
  <si>
    <t>Накладные расходы 102% ФОТ (от 281,71)</t>
  </si>
  <si>
    <t>Сметная прибыль 58% ФОТ (от 281,71)</t>
  </si>
  <si>
    <t>Накладные расходы 112% ФОТ (от 7 645,04)</t>
  </si>
  <si>
    <t>Сметная прибыль 65% ФОТ (от 7 645,04)</t>
  </si>
  <si>
    <t>На каждые 0,5 мм изменения толщины основного слоя добавлять или исключать к расценке 11-01-045-02
(100 м2)</t>
  </si>
  <si>
    <t>Накладные расходы 112% ФОТ (от -736,44)</t>
  </si>
  <si>
    <t>Сметная прибыль 65% ФОТ (от -736,44)</t>
  </si>
  <si>
    <t>Sikafloor 262 AS эпоксидный наливной пол
(кг)</t>
  </si>
  <si>
    <t>тип 10</t>
  </si>
  <si>
    <t>Накладные расходы 112% ФОТ (от 23 685,64)</t>
  </si>
  <si>
    <t>Сметная прибыль 65% ФОТ (от 23 685,64)</t>
  </si>
  <si>
    <t>Устройство стяжек: на каждые 5 мм изменения толщины стяжки добавлять или исключать к расценке 11-01-011-01 (до 95 мм)
(100 м2)</t>
  </si>
  <si>
    <t>Накладные расходы 112% ФОТ (от 7 755,33)</t>
  </si>
  <si>
    <t>Сметная прибыль 65% ФОТ (от 7 755,33)</t>
  </si>
  <si>
    <t>Накладные расходы 102% ФОТ (от 1 690,27)</t>
  </si>
  <si>
    <t>Сметная прибыль 58% ФОТ (от 1 690,27)</t>
  </si>
  <si>
    <t>ФЕР11-01-036-01</t>
  </si>
  <si>
    <t>Устройство покрытий: из линолеума на клее
(100 м2)</t>
  </si>
  <si>
    <t>Накладные расходы 112% ФОТ (от 25 854,08)</t>
  </si>
  <si>
    <t>Сметная прибыль 65% ФОТ (от 25 854,08)</t>
  </si>
  <si>
    <t>ФССЦ-01.6.03.04-0111</t>
  </si>
  <si>
    <t>Линолеум коммерческий гомогенный: "ТАРКЕТТ GRANIT MULTISAFE" (толщина 2,5 мм, класс 34/43, пож. безопасность Г4, В3, РП1, Д2, Т2) (прим. 3 мм)
(м2)</t>
  </si>
  <si>
    <t>ФССЦ-14.1.02.04-0101</t>
  </si>
  <si>
    <t>Клей-мастика Бустилат
(т)</t>
  </si>
  <si>
    <t>Итого по разделу 1 Полы (1727-1/9-52-АР2-лист 4)</t>
  </si>
  <si>
    <t>Раздел 2. Узлы примыкания полов к стенам и фундаментам (1727-1/9-52-АР2-лист 11)</t>
  </si>
  <si>
    <t>Накладные расходы 103% ФОТ (от 4 311,56)</t>
  </si>
  <si>
    <t>Сметная прибыль 59% ФОТ (от 4 311,56)</t>
  </si>
  <si>
    <t>Огнестойкий шовный герметик Sikasil-670 Fire (V=600 мл)
(шт)</t>
  </si>
  <si>
    <t>Уплотнительный шнур Sika Ø6
(м)</t>
  </si>
  <si>
    <t>Накладные расходы 110% ФОТ (от 698,99)</t>
  </si>
  <si>
    <t>Сметная прибыль 69% ФОТ (от 698,99)</t>
  </si>
  <si>
    <t>Накладные расходы 110% ФОТ (от 1 405,92)</t>
  </si>
  <si>
    <t>Сметная прибыль 69% ФОТ (от 1 405,92)</t>
  </si>
  <si>
    <t>Накладные расходы 103% ФОТ (от 587,94)</t>
  </si>
  <si>
    <t>Сметная прибыль 59% ФОТ (от 587,94)</t>
  </si>
  <si>
    <t>Накладные расходы 112% ФОТ (от 3 616,35)</t>
  </si>
  <si>
    <t>Сметная прибыль 65% ФОТ (от 3 616,35)</t>
  </si>
  <si>
    <t>Грунтовочный слой ‐   Sikafloor 151 
(кг)</t>
  </si>
  <si>
    <t>Основной слой‐Sikafloor‐280 
(кг)</t>
  </si>
  <si>
    <t>Накладные расходы 112% ФОТ (от 1 144,96)</t>
  </si>
  <si>
    <t>Сметная прибыль 65% ФОТ (от 1 144,96)</t>
  </si>
  <si>
    <t>Цветной финишный слой‐  Sikafloor 267 
(кг)</t>
  </si>
  <si>
    <t>Накладные расходы 112% ФОТ (от 3 962,20)</t>
  </si>
  <si>
    <t>Сметная прибыль 65% ФОТ (от 3 962,20)</t>
  </si>
  <si>
    <t>Накладные расходы 112% ФОТ (от 2 847,17)</t>
  </si>
  <si>
    <t>Сметная прибыль 65% ФОТ (от 2 847,17)</t>
  </si>
  <si>
    <t>Накладные расходы 110% ФОТ (от 826,08)</t>
  </si>
  <si>
    <t>Сметная прибыль 69% ФОТ (от 826,08)</t>
  </si>
  <si>
    <t>Гидроизоляция полиуретановым герметиком без уплотнения пенополиэтиленовым прокладочным шнуром: горизонтальных швов
(100 м)</t>
  </si>
  <si>
    <t>Накладные расходы 103% ФОТ (от 3 909,49)</t>
  </si>
  <si>
    <t>Сметная прибыль 59% ФОТ (от 3 909,49)</t>
  </si>
  <si>
    <t>Накладные расходы 112% ФОТ (от 5 465,34)</t>
  </si>
  <si>
    <t>Сметная прибыль 65% ФОТ (от 5 465,34)</t>
  </si>
  <si>
    <t>Накладные расходы 112% ФОТ (от 1 730,37)</t>
  </si>
  <si>
    <t>Сметная прибыль 65% ФОТ (от 1 730,37)</t>
  </si>
  <si>
    <t>Накладные расходы 103% ФОТ (от 3 202,77)</t>
  </si>
  <si>
    <t>Сметная прибыль 59% ФОТ (от 3 202,77)</t>
  </si>
  <si>
    <t>Накладные расходы 110% ФОТ (от 676,75)</t>
  </si>
  <si>
    <t>Сметная прибыль 69% ФОТ (от 676,75)</t>
  </si>
  <si>
    <t>Накладные расходы 110% ФОТ (от 263,71)</t>
  </si>
  <si>
    <t>Сметная прибыль 69% ФОТ (от 263,71)</t>
  </si>
  <si>
    <t>Накладные расходы 103% ФОТ (от 984,89)</t>
  </si>
  <si>
    <t>Сметная прибыль 59% ФОТ (от 984,89)</t>
  </si>
  <si>
    <t>Огнестойкий шовный герметик Sikasil-670 Fire (600мл)
(шт)</t>
  </si>
  <si>
    <t>Накладные расходы 102% ФОТ (от 456,98)</t>
  </si>
  <si>
    <t>Сметная прибыль 58% ФОТ (от 456,98)</t>
  </si>
  <si>
    <t>Накладные расходы 112% ФОТ (от 309,95)</t>
  </si>
  <si>
    <t>Сметная прибыль 65% ФОТ (от 309,95)</t>
  </si>
  <si>
    <t>ФЕР06-03-004-06</t>
  </si>
  <si>
    <t>Установка анкерных болтов: механических с контролем момента затяжки (Установка заземляющего анкера)
(100 шт)</t>
  </si>
  <si>
    <t>Накладные расходы 102% ФОТ (от 392,96)</t>
  </si>
  <si>
    <t>Сметная прибыль 58% ФОТ (от 392,96)</t>
  </si>
  <si>
    <t>Sikafloor earthing kit
(к-т)</t>
  </si>
  <si>
    <t>Тип 10</t>
  </si>
  <si>
    <t>Накладные расходы 110% ФОТ (от 55,61)</t>
  </si>
  <si>
    <t>Сметная прибыль 69% ФОТ (от 55,61)</t>
  </si>
  <si>
    <t>ФССЦ-14.5.01.07-0122</t>
  </si>
  <si>
    <t>Герметик силиконовый: FLEX PLUS, прозрачный
(л)</t>
  </si>
  <si>
    <t>ФЕР11-01-040-01</t>
  </si>
  <si>
    <t>Устройство плинтусов поливинилхлоридных: на клее КН-2
(100 м)</t>
  </si>
  <si>
    <t>Накладные расходы 112% ФОТ (от 8 112,63)</t>
  </si>
  <si>
    <t>Сметная прибыль 65% ФОТ (от 8 112,63)</t>
  </si>
  <si>
    <t>ФССЦ-11.3.03.06-0002</t>
  </si>
  <si>
    <t>Плинтус для полов из ПВХ, размер 22х49 мм с кабель-каналом
(м)</t>
  </si>
  <si>
    <t>ФССЦ-11.3.03.14-0011</t>
  </si>
  <si>
    <t>Заглушки торцевые для плинтуса из ПВХ, правые, высота 48 мм
(100 шт)</t>
  </si>
  <si>
    <t>ФССЦ-11.3.03.14-0031</t>
  </si>
  <si>
    <t>Уголок внутренний для плинтуса из ПВХ, высота 48 мм
(100 шт)</t>
  </si>
  <si>
    <t>ФССЦ-11.3.03.14-0021</t>
  </si>
  <si>
    <t>Соединитель для плинтуса из ПВХ, высота 48 мм
(100 шт)</t>
  </si>
  <si>
    <t>Накладные расходы 110% ФОТ (от 1 168,42)</t>
  </si>
  <si>
    <t>Сметная прибыль 69% ФОТ (от 1 168,42)</t>
  </si>
  <si>
    <t>Итого по разделу 2 Узлы примыкания полов к стенам и фундаментам (1727-1/9-52-АР2-лист 11)</t>
  </si>
  <si>
    <t>Раздел 3. Сантехнические перегородки (1727-1/9-52-АР2-лист 6)</t>
  </si>
  <si>
    <t>ФЕР10-04-014-04</t>
  </si>
  <si>
    <t>Устройство сантехнических перегородок: (душевые перегородки) на каркасе из алюминиевого профиля
(100 м2)</t>
  </si>
  <si>
    <t>Накладные расходы 108% ФОТ (от 1 329,26)</t>
  </si>
  <si>
    <t>Сметная прибыль 55% ФОТ (от 1 329,26)</t>
  </si>
  <si>
    <t>Душевая перегородка из сэндвич-панелей ПВХ 0,9х2,0(h)
(шт)</t>
  </si>
  <si>
    <t>ФЕРм08-03-602-01</t>
  </si>
  <si>
    <t>Электрополотенце
(шт)</t>
  </si>
  <si>
    <t>Накладные расходы 97% ФОТ (от 3 057,91)</t>
  </si>
  <si>
    <t>Сметная прибыль 51% ФОТ (от 3 057,91)</t>
  </si>
  <si>
    <t>Автоматический электросушитель для рук Puff-8820
(шт)</t>
  </si>
  <si>
    <t>Итого по разделу 3 Сантехнические перегородки (1727-1/9-52-АР2-лист 6)</t>
  </si>
  <si>
    <t>Раздел 4. Шкафы пожарных кранов  1727-1/9-52-АР2-лист 12</t>
  </si>
  <si>
    <t>Накладные расходы 121% ФОТ (от 6 628,98)</t>
  </si>
  <si>
    <t>Сметная прибыль 72% ФОТ (от 6 628,98)</t>
  </si>
  <si>
    <t>Итого по разделу 4 Шкафы пожарных кранов  1727-1/9-52-АР2-лист 12</t>
  </si>
  <si>
    <t>Раздел 5. Оборудование бытовых помещений (1727-1/9-52-АР2-лист 6)</t>
  </si>
  <si>
    <t>ФЕР16-08-001-04</t>
  </si>
  <si>
    <t>Установка шкафов металлических для санитарно-технических систем: на стене или в нише массой свыше 30 кг
(100 шт)</t>
  </si>
  <si>
    <t>Накладные расходы 121% ФОТ (от 25 455,44)</t>
  </si>
  <si>
    <t>Сметная прибыль 72% ФОТ (от 25 455,44)</t>
  </si>
  <si>
    <t>Шкаф полнодверный двухсекционный, мод.321С, 625х500х1800(h)мм (1 дверь на 1 сотрудника)
(шт)</t>
  </si>
  <si>
    <t>Шкаф полнодверный четырехсекцион-ный (1 дверь на 1 сотрудника), мод.341С, 1225х500х2100(h)мм
(шт)</t>
  </si>
  <si>
    <t>Шкаф полнодверный трехсекционный (1 дверь на 1 сотрудника), мод.331L (на лавке), 925х500х2100(h)мм
(шт)</t>
  </si>
  <si>
    <t>Шкаф полнодверный четырехсекционный (1 дверь на 1 сотрудника), мод.341L (на лавке), 1225х500х2100(h)мм
(шт)</t>
  </si>
  <si>
    <t>Шкаф для сбора грязной спецодежды, мод.1069С (на 250л, с откидной крышкой), 400х500х1800(h)мм
(шт)</t>
  </si>
  <si>
    <t>Итого по разделу 5 Оборудование бытовых помещений (1727-1/9-52-АР2-лист 6)</t>
  </si>
  <si>
    <t>Раздел 6. Внутренняя отделка (1727-1/9-52-АР2-лист 8, 12)</t>
  </si>
  <si>
    <t>отделка стен, колонн, перегородок</t>
  </si>
  <si>
    <t>ФЕР15-02-016-01</t>
  </si>
  <si>
    <t>Штукатурка поверхностей внутри здания цементно-известковым или цементным раствором по камню и бетону: простая стен
(100 м2)</t>
  </si>
  <si>
    <t>Накладные расходы 100% ФОТ (от 224 706,54)</t>
  </si>
  <si>
    <t>Сметная прибыль 49% ФОТ (от 224 706,54)</t>
  </si>
  <si>
    <t>ФЕР15-04-006-03</t>
  </si>
  <si>
    <t>Покрытие поверхностей грунтовкой глубокого проникновения: за 1 раз стен
(100 м2)</t>
  </si>
  <si>
    <t>Накладные расходы 100% ФОТ (от 38 513,40)</t>
  </si>
  <si>
    <t>Сметная прибыль 49% ФОТ (от 38 513,40)</t>
  </si>
  <si>
    <t>ФЕР15-04-027-01</t>
  </si>
  <si>
    <t>Третья шпатлевка при высококачественной окраске по дереву: стен
(100 м2)</t>
  </si>
  <si>
    <t>Накладные расходы 100% ФОТ (от 89 037,03)</t>
  </si>
  <si>
    <t>Сметная прибыль 49% ФОТ (от 89 037,03)</t>
  </si>
  <si>
    <t>Накладные расходы 100% ФОТ (от 82 606,38)</t>
  </si>
  <si>
    <t>Сметная прибыль 49% ФОТ (от 82 606,38)</t>
  </si>
  <si>
    <t>Накладные расходы 90% ФОТ (от 146 281,19)</t>
  </si>
  <si>
    <t>Сметная прибыль 46% ФОТ (от 146 281,19)</t>
  </si>
  <si>
    <t>Накладные расходы 100% ФОТ (от 17 288,06)</t>
  </si>
  <si>
    <t>Сметная прибыль 49% ФОТ (от 17 288,06)</t>
  </si>
  <si>
    <t>Накладные расходы 100% ФОТ (от 247 407,24)</t>
  </si>
  <si>
    <t>Сметная прибыль 49% ФОТ (от 247 407,24)</t>
  </si>
  <si>
    <t>- потолки</t>
  </si>
  <si>
    <t>ФЕР15-01-047-16</t>
  </si>
  <si>
    <t>Устройство потолков: реечных алюминиевых
(100 м2)</t>
  </si>
  <si>
    <t>Накладные расходы 100% ФОТ (от 20 316,41)</t>
  </si>
  <si>
    <t>Сметная прибыль 49% ФОТ (от 20 316,41)</t>
  </si>
  <si>
    <t>ФЕР15-01-047-15</t>
  </si>
  <si>
    <t>Устройство потолков: плитно-ячеистых по каркасу из оцинкованного профиля
(100 м2)</t>
  </si>
  <si>
    <t>Накладные расходы 100% ФОТ (от 175 198,82)</t>
  </si>
  <si>
    <t>Сметная прибыль 49% ФОТ (от 175 198,82)</t>
  </si>
  <si>
    <t>Накладные расходы 100% ФОТ (от 234 166,55)</t>
  </si>
  <si>
    <t>Сметная прибыль 49% ФОТ (от 234 166,55)</t>
  </si>
  <si>
    <t>Накладные расходы 100% ФОТ (от 10 053,11)</t>
  </si>
  <si>
    <t>Сметная прибыль 49% ФОТ (от 10 053,11)</t>
  </si>
  <si>
    <t>ФССЦ-14.3.02.04-0012</t>
  </si>
  <si>
    <t>Краска водно-дисперсионная стирол-бутадиеновая ВД-КЧ-26А светло-бежевая
(т)</t>
  </si>
  <si>
    <t>ФССЦ-14.4.01.17-1000</t>
  </si>
  <si>
    <t>Грунтовка (праймер) полиуретановая неокрашенная однокомпонентная
(кг)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</si>
  <si>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</si>
  <si>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
(100 м2)</t>
  </si>
  <si>
    <t>Накладные расходы 100% ФОТ (от 172 177,95)</t>
  </si>
  <si>
    <t>Сметная прибыль 49% ФОТ (от 172 177,95)</t>
  </si>
  <si>
    <t>ФССЦ-06.2.01.02-0014</t>
  </si>
  <si>
    <t>Плитка керамическая глазурованная для внутренней облицовки стен гладкая, цветная однотонная с завалом
(м2)</t>
  </si>
  <si>
    <t>Итого по разделу 6 Внутренняя отделка (1727-1/9-52-АР2-лист 8, 12)</t>
  </si>
  <si>
    <t>Раздел 7. Проёмы (1727-1/9-52-АР2-лист 12)</t>
  </si>
  <si>
    <t>- двери ПВХ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</si>
  <si>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</si>
  <si>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
(100 м2)</t>
  </si>
  <si>
    <t>Накладные расходы 108% ФОТ (от 19 532,39)</t>
  </si>
  <si>
    <t>Сметная прибыль 55% ФОТ (от 19 532,39)</t>
  </si>
  <si>
    <t>ФССЦ-11.3.01.02-0012</t>
  </si>
  <si>
    <t>Блок дверной входной из ПВХ-профилей, с простой коробкой, однопольный с офисной фурнитурой, без стеклопакета по типу сэндвич, площадь от 1,5-2 м2
(м2)</t>
  </si>
  <si>
    <t>ФССЦ-11.3.01.02-0009</t>
  </si>
  <si>
    <t>Блок дверной входной из ПВХ-профилей, с простой коробкой, однопольный с клювовой фурнитурой, с однокамерным стеклопакетом (24 мм), площадь от 1,5-2 м2
(м2)</t>
  </si>
  <si>
    <t>- противопожарные металлические</t>
  </si>
  <si>
    <t>ФЕР09-04-013-01</t>
  </si>
  <si>
    <t>Установка противопожарных дверей: однопольных глухих
(м2)</t>
  </si>
  <si>
    <t>Накладные расходы 93% ФОТ (от 39 069,75)</t>
  </si>
  <si>
    <t>Сметная прибыль 62% ФОТ (от 39 069,75)</t>
  </si>
  <si>
    <t>ФССЦ-07.1.01.01-0015</t>
  </si>
  <si>
    <t>Дверь противопожарная металлическая однопольная ДПМ-01/30, размером 1000х2100 мм (ДПС 01 2100-1000 л EI15, Е130)
(шт)</t>
  </si>
  <si>
    <t>Дверь противопожарная металлическая однопольная ДПМ-01/30, размером 1000х2100 мм (ДПС 01 2200-1000 л EI15)
(шт)</t>
  </si>
  <si>
    <t>ФССЦ-07.1.01.01-0013</t>
  </si>
  <si>
    <t>Дверь противопожарная металлическая однопольная ДПМ-01/30, размером 900х2100 мм (ДПС 01 2100-900 л EI15)
(шт)</t>
  </si>
  <si>
    <t>ФЕР09-04-013-02</t>
  </si>
  <si>
    <t>Установка противопожарных дверей: двупольных глухих
(м2)</t>
  </si>
  <si>
    <t>Накладные расходы 93% ФОТ (от 17 817,68)</t>
  </si>
  <si>
    <t>Сметная прибыль 62% ФОТ (от 17 817,68)</t>
  </si>
  <si>
    <t>ФССЦ-07.1.01.01-0009</t>
  </si>
  <si>
    <t>Дверь противопожарная металлическая: двупольная ДПМ-02/60, размером 1600х2100 мм  (ДПС 02 2700-2300 EI15,
без порога)
(шт)</t>
  </si>
  <si>
    <t>Дверь противопожарная металлическая: двупольная ДПМ-02/60, размером 1600х2100 мм  (ДПС 02 2300-1700 EI15,
пыленепроницаемая)
(шт)</t>
  </si>
  <si>
    <t>Накладные расходы 93% ФОТ (от 2 902,31)</t>
  </si>
  <si>
    <t>Сметная прибыль 62% ФОТ (от 2 902,31)</t>
  </si>
  <si>
    <t>Люк технический металлический 600х600мм (ООО "ПФ Хаммер")
(шт.)</t>
  </si>
  <si>
    <t>Итого по разделу 7 Проёмы (1727-1/9-52-АР2-лист 12)</t>
  </si>
  <si>
    <t>Раздел 8. Стены (1727-1/9-52-АР2-лист 12, 14)</t>
  </si>
  <si>
    <t>ФЕР46-02-007-01</t>
  </si>
  <si>
    <t>Кладка отдельных участков кирпичных стен и заделка проемов в кирпичных стенах при объеме кладки в одном месте: до 5 м3
(м3)</t>
  </si>
  <si>
    <t>Накладные расходы 103% ФОТ (от 19 454,22)</t>
  </si>
  <si>
    <t>Сметная прибыль 59% ФОТ (от 19 454,22)</t>
  </si>
  <si>
    <t>Накладные расходы 110% ФОТ (от 550,39)</t>
  </si>
  <si>
    <t>Сметная прибыль 69% ФОТ (от 550,39)</t>
  </si>
  <si>
    <t>Накладные расходы 110% ФОТ (от 73 104,52)</t>
  </si>
  <si>
    <t>Сметная прибыль 69% ФОТ (от 73 104,52)</t>
  </si>
  <si>
    <t>Накладные расходы 110% ФОТ (от 4 942,17)</t>
  </si>
  <si>
    <t>Сметная прибыль 69% ФОТ (от 4 942,17)</t>
  </si>
  <si>
    <t>ФЕР08-02-002-03</t>
  </si>
  <si>
    <t>Кладка перегородок из кирпича: армированных толщиной в 1/2 кирпича при высоте этажа до 4 м
(100 м2)</t>
  </si>
  <si>
    <t>Накладные расходы 110% ФОТ (от 45 728,06)</t>
  </si>
  <si>
    <t>Сметная прибыль 69% ФОТ (от 45 728,06)</t>
  </si>
  <si>
    <t>Накладные расходы 110% ФОТ (от 1 240,40)</t>
  </si>
  <si>
    <t>Сметная прибыль 69% ФОТ (от 1 240,40)</t>
  </si>
  <si>
    <t>Накладные расходы 110% ФОТ (от 85,11)</t>
  </si>
  <si>
    <t>Сметная прибыль 69% ФОТ (от 85,11)</t>
  </si>
  <si>
    <t>ФЕР46-08-012-01</t>
  </si>
  <si>
    <t>Установка анкеров в отверстия глубиной 100 мм с применением составов на цементно-эпоксидной основе, диаметр анкера: до 8 мм
(100 шт)</t>
  </si>
  <si>
    <t>Накладные расходы 103% ФОТ (от 3 395,63)</t>
  </si>
  <si>
    <t>Сметная прибыль 59% ФОТ (от 3 395,63)</t>
  </si>
  <si>
    <t>ФССЦ-08.4.03.02-0001</t>
  </si>
  <si>
    <t>Сталь арматурная, горячекатаная, гладкая, класс А-I, диаметр 6 мм
(т)</t>
  </si>
  <si>
    <t>устройство перегородок и облицовок каркасных</t>
  </si>
  <si>
    <t>ФЕР10-07-002-01</t>
  </si>
  <si>
    <t>Устройство перегородок из армированных цементно-минеральных плит внутренних с одинарным металлическим каркасом и двухслойной обшивкой с обеих сторон
(100 м2)</t>
  </si>
  <si>
    <t>Накладные расходы 108% ФОТ (от 525 343,75)</t>
  </si>
  <si>
    <t>Сметная прибыль 55% ФОТ (от 525 343,75)</t>
  </si>
  <si>
    <t>ФССЦ-01.6.01.05-0001</t>
  </si>
  <si>
    <t>Плита армированная цементно-минеральная внутренняя
(м2)</t>
  </si>
  <si>
    <t>ФССЦ-12.2.05.10-0002</t>
  </si>
  <si>
    <t>Плиты минераловатные "Кавити Баттс" ROCKWOOL
(м3)</t>
  </si>
  <si>
    <t>ФЕР10-07-011-01</t>
  </si>
  <si>
    <t>Облицовка стен армированными цементно-минеральными плитами внутренними по одинарному металлическому каркасу из направляющих и стоечных профилей в два слоя
(100 м2)</t>
  </si>
  <si>
    <t>Накладные расходы 108% ФОТ (от 23 755,08)</t>
  </si>
  <si>
    <t>Сметная прибыль 55% ФОТ (от 23 755,08)</t>
  </si>
  <si>
    <t>ФССЦ-07.2.06.03-0112</t>
  </si>
  <si>
    <t>Профиль направляющий, стальной, оцинкованный, для монтажа гипсовых перегородок и подвесных потолков, длина 3 м, сечение 50х40х0,6 мм
(м)</t>
  </si>
  <si>
    <t>ФССЦ-07.2.06.03-0195</t>
  </si>
  <si>
    <t>Профиль стоечный, стальной, оцинкованный, для монтажа гипсовых перегородок, длина 3 м, сечение 50х50х0,6 мм
(м)</t>
  </si>
  <si>
    <t>ФССЦ-07.2.06.03-0116</t>
  </si>
  <si>
    <t>Профиль направляющий, стальной, оцинкованный, для монтажа гипсовых перегородок и подвесных потолков, длина 3 м, сечение 75х40х0,6 мм
(м)</t>
  </si>
  <si>
    <t>ФССЦ-07.2.06.03-0199</t>
  </si>
  <si>
    <t>Профиль стоечный, стальной, оцинкованный, для монтажа гипсовых перегородок, длина 3 м, сечение 75х50х0,6 мм
(м)</t>
  </si>
  <si>
    <t>ФССЦ-12.2.05.10-1006</t>
  </si>
  <si>
    <t>Плиты минераловатные, толщина 50 мм
(м2)</t>
  </si>
  <si>
    <t>светопрозрачная перегородка ВИ-1-ВИ-5</t>
  </si>
  <si>
    <t>ФЕР09-03-046-01</t>
  </si>
  <si>
    <t>Монтаж перегородок: из алюминиевых сплавов сборно-разборных с остеклением
(100 м2)</t>
  </si>
  <si>
    <t>Накладные расходы 93% ФОТ (от 237 687,32)</t>
  </si>
  <si>
    <t>Сметная прибыль 62% ФОТ (от 237 687,32)</t>
  </si>
  <si>
    <t>ВИ-1. Перегородка противопожарная Syntera-Fireproof EIW15 
светопрозрачная толщина перегородки 72 мм.
Видимая ширина профилей примыкающих к проёму и дверям - 46 мм. Видимая ширина межсекционных профилей - 68 мм, оклеенным на высоту 1200 мм плёнкой Black OUT с одной стороны, с другой - прозрачной противоударной 112 мкм, 
2250х3640(h)мм  с дверью распашной 1000х2100(h)мм светопрозрачной, противопожарной, дымогазонепроницаемой Syntera-Fire 63/90 EIWS 30 в алюминиевой обвязке (полотно: P16, толщина 63 мм, с обвязкой 90 мм. Стальное армирование.
(шт)</t>
  </si>
  <si>
    <t>ВИ-2. Перегородка противопожарная Syntera-Fireproof EIW15 
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
высоту 1200 мм плёнкой Black OUT с одной стороны, с другой - прозрачной противоударной 112 мкм, 4000х3640(h)мм
(шт)</t>
  </si>
  <si>
    <t>ВИ-3. Перегородка противопожарная Syntera-Fireproof EIW15 
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
высоту 1200 мм плёнкой Black OUT с одной стороны, с другой - прозрачной противоударной 112 мкм, 4250х3640(h)мм  с дверью распашной 1000х2100(h)мм светопрозрачной, противопожарной, дымогазонепроницаемой Syntera-Fire 63/90 EIWS 30 в алюминиевой обвязке (полотно: P16, толщина 63 мм, с 
обвязкой 90 мм. Стальное армирование.
(шт)</t>
  </si>
  <si>
    <t>ВИ-4. Перегородка противопожарная Syntera-Fireproof EIW15 
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
высоту 1200 мм плёнкой Black OUT с одной стороны, с другой - прозрачной противоударной 112 мкм, 4000х3640(h)мм  с дверью распашной 1000х2100(h)мм светопрозрачной, противопожарной, дымогазонепроницаемой Syntera-Fire 63/90 EIWS 30 в алюминиевой обвязке (полотно: P16, толщина 63 мм, с 
обвязкой 90 мм. Стальное армирование.
(шт)</t>
  </si>
  <si>
    <t>ВИ-5. Перегородка противопожарная Syntera-Fireproof EIW15 
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
высоту 1200 мм плёнкой Black OUT с одной стороны, с другой - прозрачной противоударной 112 мкм, 5000х3640(h)мм
(шт)</t>
  </si>
  <si>
    <t>фахверк перегородок</t>
  </si>
  <si>
    <t>Монтаж фахверка
(т)</t>
  </si>
  <si>
    <t>Накладные расходы 93% ФОТ (от 3 328,89)</t>
  </si>
  <si>
    <t>Сметная прибыль 62% ФОТ (от 3 328,89)</t>
  </si>
  <si>
    <t>ФССЦ-07.2.03.06-0121</t>
  </si>
  <si>
    <t>Стойки фахверка
(т)</t>
  </si>
  <si>
    <t>ФССЦ-01.7.15.01-0001</t>
  </si>
  <si>
    <t>Анкер-шпилька HST3 M10Х130/50
(шт)</t>
  </si>
  <si>
    <t>перемычки</t>
  </si>
  <si>
    <t>Накладные расходы 92% ФОТ (от 11 356,35)</t>
  </si>
  <si>
    <t>Сметная прибыль 52% ФОТ (от 11 356,35)</t>
  </si>
  <si>
    <t>ФЕР07-05-007-10</t>
  </si>
  <si>
    <t>Укладка перемычек массой до 0,3 т
(100 шт)</t>
  </si>
  <si>
    <t>Накладные расходы 116% ФОТ (от 491,48)</t>
  </si>
  <si>
    <t>Сметная прибыль 80% ФОТ (от 491,48)</t>
  </si>
  <si>
    <t>ФССЦ-05.1.03.09-0025</t>
  </si>
  <si>
    <t>Перемычка брусковая 3ПБ 30-8-п, бетон B15, объем 0,079 м3, расход арматуры 3,86 кг
(шт)</t>
  </si>
  <si>
    <t>Накладные расходы 100% ФОТ (от 1 611,62)</t>
  </si>
  <si>
    <t>Сметная прибыль 49% ФОТ (от 1 611,62)</t>
  </si>
  <si>
    <t>Итого по разделу 8 Стены (1727-1/9-52-АР2-лист 12, 14)</t>
  </si>
  <si>
    <t>Раздел 9. Огнезащитное покрытие стальных конструкций. 1727-1/9-52-АР2-лист 15</t>
  </si>
  <si>
    <t>Накладные расходы 97% ФОТ (от 1 186 490,38)</t>
  </si>
  <si>
    <t>Сметная прибыль 55% ФОТ (от 1 186 490,38)</t>
  </si>
  <si>
    <t>Накладные расходы 97% ФОТ (от 46 169,43)</t>
  </si>
  <si>
    <t>Сметная прибыль 55% ФОТ (от 46 169,43)</t>
  </si>
  <si>
    <t>Накладные расходы 94% ФОТ (от 18 791,05)</t>
  </si>
  <si>
    <t>Сметная прибыль 51% ФОТ (от 18 791,05)</t>
  </si>
  <si>
    <t>Итого по разделу 9 Огнезащитное покрытие стальных конструкций. 1727-1/9-52-АР2-лист 15</t>
  </si>
  <si>
    <t>Раздел 10. Демонтаж 1727-1/9-52-АР2-лист 12</t>
  </si>
  <si>
    <t>Накладные расходы 91% ФОТ (от 162 117,18)</t>
  </si>
  <si>
    <t>Сметная прибыль 52% ФОТ (от 162 117,18)</t>
  </si>
  <si>
    <t>ФЕР46-04-012-03</t>
  </si>
  <si>
    <t>Разборка деревянных заполнений проемов: дверных и воротных  (мусор: 0,105*2,5=0,2625 тн)
(100 м2)</t>
  </si>
  <si>
    <t>Накладные расходы 91% ФОТ (от 1 141,86)</t>
  </si>
  <si>
    <t>Сметная прибыль 52% ФОТ (от 1 141,86)</t>
  </si>
  <si>
    <t>Накладные расходы 93% ФОТ (от 7 694,92)</t>
  </si>
  <si>
    <t>Сметная прибыль 62% ФОТ (от 7 694,92)</t>
  </si>
  <si>
    <t>ФЕР09-03-029-01</t>
  </si>
  <si>
    <t>(Демонтаж) Монтаж лестниц прямолинейных и криволинейных, пожарных с ограждением
(т)</t>
  </si>
  <si>
    <t>Накладные расходы 93% ФОТ (от 14 227,86)</t>
  </si>
  <si>
    <t>Сметная прибыль 62% ФОТ (от 14 227,86)</t>
  </si>
  <si>
    <t>Итого по разделу 10 Демонтаж 1727-1/9-52-АР2-лист 12</t>
  </si>
  <si>
    <t>Раздел 11. Погрузка и вывоз мусора</t>
  </si>
  <si>
    <t>ФССЦпг-03-21-01-101
ТБО Тимохово</t>
  </si>
  <si>
    <t>Перевозка грузов I класса автомобилями-самосвалами грузоподъемностью 10 т работающих вне карьера на расстояние до 101 км
(1 т груза)</t>
  </si>
  <si>
    <t>Итого по разделу 11 Погрузка и вывоз мусора</t>
  </si>
  <si>
    <t>Накладные расходы 94% ФОТ (от 26 542,12)</t>
  </si>
  <si>
    <t>Сметная прибыль 51% ФОТ (от 26 542,12)</t>
  </si>
  <si>
    <t>Накладные расходы 94% ФОТ (от 54 594,06)</t>
  </si>
  <si>
    <t>Сметная прибыль 51% ФОТ (от 54 594,06)</t>
  </si>
  <si>
    <t>Накладные расходы 94% ФОТ (от 339 739,11)</t>
  </si>
  <si>
    <t>Сметная прибыль 51% ФОТ (от 339 739,11)</t>
  </si>
  <si>
    <t>СМЕТА № 02-01-01</t>
  </si>
  <si>
    <t>на Конструктивные решения. Марка КЖ1. Этап 1, АО " МЕТРОВАГОНМАШ"</t>
  </si>
  <si>
    <t>Раздел 1. Элементы подземного хозяйства и плиты пола между осями 1-33/И-И3 (лист 2, 20, 21)</t>
  </si>
  <si>
    <t>ФЕР46-04-009-01</t>
  </si>
  <si>
    <t>Разборка бетонных оснований под полы: на гравии
(м3)</t>
  </si>
  <si>
    <t>Накладные расходы 91% ФОТ (от 317 893,72)</t>
  </si>
  <si>
    <t>Сметная прибыль 52% ФОТ (от 317 893,72)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</si>
  <si>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</si>
  <si>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
(м3)</t>
  </si>
  <si>
    <t>Накладные расходы 126% ФОТ (от 545 025,68)</t>
  </si>
  <si>
    <t>Сметная прибыль 60% ФОТ (от 545 025,68)</t>
  </si>
  <si>
    <t>ФССЦпг-03-21-01-110</t>
  </si>
  <si>
    <t>Строительные работы</t>
  </si>
  <si>
    <t>Накладные расходы 102% ФОТ (от 234 468,84)</t>
  </si>
  <si>
    <t>Сметная прибыль 58% ФОТ (от 234 468,84)</t>
  </si>
  <si>
    <t>Смеси бетонные тяжелого бетона (БСТ), класс B7,5 (М100)
(м3)</t>
  </si>
  <si>
    <t>ФЕР06-01-001-16</t>
  </si>
  <si>
    <t>Устройство фундаментных плит железобетонных: плоских
(100 м3)</t>
  </si>
  <si>
    <t>Накладные расходы 102% ФОТ (от 902 760,74)</t>
  </si>
  <si>
    <t>Сметная прибыль 58% ФОТ (от 902 760,74)</t>
  </si>
  <si>
    <t>ФССЦ-04.3.02.04-0154</t>
  </si>
  <si>
    <t>Смеси бетонные, БСГ, тяжелого бетона на гранитном щебне, фракция 5-20 мм, класс: B25 (М350), П3, F150, W6
(м3)</t>
  </si>
  <si>
    <t>ФССЦ-08.4.03.03-0004</t>
  </si>
  <si>
    <t>Сталь арматурная рифленая свариваемая, класс А500С, диаметр 12 мм
(т)</t>
  </si>
  <si>
    <t>ФССЦ-08.4.03.02-0003</t>
  </si>
  <si>
    <t>Сталь арматурная, горячекатаная, гладкая, класс А-I, диаметр 10 мм
(т)</t>
  </si>
  <si>
    <t>Накладные расходы 102% ФОТ (от 137 622,08)</t>
  </si>
  <si>
    <t>Сметная прибыль 58% ФОТ (от 137 622,08)</t>
  </si>
  <si>
    <t>Накладные расходы 102% ФОТ (от 11 022,53)</t>
  </si>
  <si>
    <t>Сметная прибыль 58% ФОТ (от 11 022,53)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</si>
  <si>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</si>
  <si>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
(м)</t>
  </si>
  <si>
    <t>ФССЦ-23.5.02.02-0037</t>
  </si>
  <si>
    <t>Трубы стальные электросварные прямошовные со снятой фаской из стали марок Ст2кп-Ст4кп и Ст2пс-Ст4пс, наружный диаметр 76 мм, толщина стенки 3,5 мм
(м)</t>
  </si>
  <si>
    <t>Накладные расходы 102% ФОТ (от 6 555,50)</t>
  </si>
  <si>
    <t>Сметная прибыль 58% ФОТ (от 6 555,50)</t>
  </si>
  <si>
    <t>ФССЦ-23.5.02.02-0055</t>
  </si>
  <si>
    <t>Трубы стальные электросварные прямошовные со снятой фаской из стали марок Ст2кп-Ст4кп и Ст2пс-Ст4пс, наружный диаметр 108 мм, толщина стенки 4 мм
(м)</t>
  </si>
  <si>
    <t>ФССЦ-23.1.02.06-0019</t>
  </si>
  <si>
    <t>Хомут металлический с шурупом для крепления трубопроводов диаметром: 108-116 мм
(10 шт)</t>
  </si>
  <si>
    <t>ФССЦ-01.7.15.12-0043</t>
  </si>
  <si>
    <t>Шпильки оцинкованные стяжные, диаметр 12 мм, длина 700-1050 мм
(т)</t>
  </si>
  <si>
    <t>ФЕР07-01-037-02</t>
  </si>
  <si>
    <t>Заполнение вертикальных швов стеновых панелей: упругими прокладками
(100 м)</t>
  </si>
  <si>
    <t>Накладные расходы 110% ФОТ (от 1 657,85)</t>
  </si>
  <si>
    <t>Сметная прибыль 73% ФОТ (от 1 657,85)</t>
  </si>
  <si>
    <t>УПД № УТ-495 от 05.10.23 г.</t>
  </si>
  <si>
    <t>Гидроизоляционная шпонка типа ДЗС 140/50-2/40
(м)</t>
  </si>
  <si>
    <t>Накладные расходы 110% ФОТ (от 40 341,09)</t>
  </si>
  <si>
    <t>Сметная прибыль 73% ФОТ (от 40 341,09)</t>
  </si>
  <si>
    <t>Профильный уплотнитель типа Ёлочка-А 32
(м)</t>
  </si>
  <si>
    <t>ФЕР46-08-022-05</t>
  </si>
  <si>
    <t>Гидроизоляция набухающей самоклеящейся лентой: горизонтальных швов
(100 м)</t>
  </si>
  <si>
    <t>Накладные расходы 103% ФОТ (от 869,36)</t>
  </si>
  <si>
    <t>Сметная прибыль 59% ФОТ (от 869,36)</t>
  </si>
  <si>
    <t>Гидроизоляционная лента Герлен Т-1,5-80
(м)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</si>
  <si>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
(100 м2)</t>
  </si>
  <si>
    <t>Накладные расходы 97% ФОТ (от 21 007,13)</t>
  </si>
  <si>
    <t>Сметная прибыль 55% ФОТ (от 21 007,13)</t>
  </si>
  <si>
    <t>ФССЦ-12.2.05.09-0043</t>
  </si>
  <si>
    <t>Плиты теплоизоляционные из экструзионного вспененного полистирола ПЕНОПЛЭКС-35
(м3)</t>
  </si>
  <si>
    <t>ФЕР46-08-022-04</t>
  </si>
  <si>
    <t>Гидроизоляция полиуретановым герметиком с уплотнением пенополиэтиленовым прокладочным шнуром: вертикальных швов
(100 м)</t>
  </si>
  <si>
    <t>Накладные расходы 103% ФОТ (от 55 134,66)</t>
  </si>
  <si>
    <t>Сметная прибыль 59% ФОТ (от 55 134,66)</t>
  </si>
  <si>
    <t>ФССЦ-01.7.07.26-0021</t>
  </si>
  <si>
    <t>Шнур пенополиэтиленовый теплоизоляционный прокладочный "Вилатерм",: сечение круглое с отверстием, диаметр 30 мм
(100 м)</t>
  </si>
  <si>
    <t>ФССЦ-14.5.01.06-0020</t>
  </si>
  <si>
    <t>Герметик полиуретановый: САЗИЛАСТ 25, долговременная герметизация швов
(кг)</t>
  </si>
  <si>
    <t>ФЕР08-01-003-07</t>
  </si>
  <si>
    <t>Гидроизоляция боковая обмазочная битумная в 2 слоя по выровненной поверхности бутовой кладки, кирпичу, бетону
(100 м2)</t>
  </si>
  <si>
    <t>Накладные расходы 110% ФОТ (от 358 511,03)</t>
  </si>
  <si>
    <t>Сметная прибыль 69% ФОТ (от 358 511,03)</t>
  </si>
  <si>
    <t>ФСЭМ-91.08.04-021</t>
  </si>
  <si>
    <t>Котлы битумные передвижные 400 л
(маш.-ч)</t>
  </si>
  <si>
    <t>Накладные расходы 110% ФОТ (от 0,00)</t>
  </si>
  <si>
    <t>Сметная прибыль 69% ФОТ (от 0,00)</t>
  </si>
  <si>
    <t>1-3-9</t>
  </si>
  <si>
    <t>Затраты труда рабочих (ср 3,9)
(чел.-ч)</t>
  </si>
  <si>
    <t>Накладные расходы 110% ФОТ (от -39 083,04)</t>
  </si>
  <si>
    <t>Сметная прибыль 69% ФОТ (от -39 083,04)</t>
  </si>
  <si>
    <t>ФССЦ-01.2.03.05-0010</t>
  </si>
  <si>
    <t>Праймер битумный производства «Техно-Николь» (Праймер №01 Технониколь)
(т)</t>
  </si>
  <si>
    <t>ФССЦ-01.2.03.03-0122
(Технониколь 21 "Техномаст")</t>
  </si>
  <si>
    <t>ФЕР08-01-008-05</t>
  </si>
  <si>
    <t>Устройство боковой изоляции: методом механического крепления
(100 м2)</t>
  </si>
  <si>
    <t>Накладные расходы 110% ФОТ (от 24 432,73)</t>
  </si>
  <si>
    <t>Сметная прибыль 69% ФОТ (от 24 432,73)</t>
  </si>
  <si>
    <t>ФССЦ-01.7.15.07-0006</t>
  </si>
  <si>
    <t>Дюбели монтажные стальные
(10 шт)</t>
  </si>
  <si>
    <t>Профилированная мембрана Planter-standart
(м2)</t>
  </si>
  <si>
    <t>Крепежный элемент Planter fixing
(шт)</t>
  </si>
  <si>
    <t>Лента PlanterBand, 10 м.п.
(шт)</t>
  </si>
  <si>
    <t>ФЕР46-03-017-05</t>
  </si>
  <si>
    <t>Заделка отверстий, гнезд и борозд: в стенах и перегородках бетонных площадью до 0,1 м2 (заделка отверстий "ВК")
(м3)</t>
  </si>
  <si>
    <t>Накладные расходы 103% ФОТ (от 3 326,57)</t>
  </si>
  <si>
    <t>Сметная прибыль 59% ФОТ (от 3 326,57)</t>
  </si>
  <si>
    <t>КТтрон-3 Л400 (литьевой ремонтный состав)
(кг)</t>
  </si>
  <si>
    <t>ФЕР09-03-049-01</t>
  </si>
  <si>
    <t>Монтаж съемных металлических полов из плит размером 500х500 мм: стальных штампованных
(100 м2)</t>
  </si>
  <si>
    <t>Накладные расходы 93% ФОТ (от 74 368,27)</t>
  </si>
  <si>
    <t>Сметная прибыль 62% ФОТ (от 74 368,27)</t>
  </si>
  <si>
    <t>ФССЦ-07.2.07.13-0181</t>
  </si>
  <si>
    <t>Стальные настилы и щиты междуэтажных перекрытий зданий производственного назначения (Съемный щит Щ2)
(т)</t>
  </si>
  <si>
    <t>Накладные расходы 94% ФОТ (от 14 101,39)</t>
  </si>
  <si>
    <t>Сметная прибыль 51% ФОТ (от 14 101,39)</t>
  </si>
  <si>
    <t>Окраска металлических огрунтованных поверхностей: эмалью ПФ-115 (2 слоя)
(100 м2)</t>
  </si>
  <si>
    <t>Накладные расходы 94% ФОТ (от 9 832,27)</t>
  </si>
  <si>
    <t>Сметная прибыль 51% ФОТ (от 9 832,27)</t>
  </si>
  <si>
    <t>ФЕР06-07-002-02</t>
  </si>
  <si>
    <t>Устройство поясов: без опалубки (заполнение канала ВС)
(100 м3)</t>
  </si>
  <si>
    <t>Накладные расходы 102% ФОТ (от 5 764,25)</t>
  </si>
  <si>
    <t>Сметная прибыль 58% ФОТ (от 5 764,25)</t>
  </si>
  <si>
    <t>Итого по разделу 1 Элементы подземного хозяйства и плиты пола между осями 1-33/И-И3 (лист 2, 20, 21)</t>
  </si>
  <si>
    <t>Раздел 2. Фундамент Ф1 под рельсовые пути (лист 5)</t>
  </si>
  <si>
    <t>Накладные расходы 102% ФОТ (от 10 283,72)</t>
  </si>
  <si>
    <t>Сметная прибыль 58% ФОТ (от 10 283,72)</t>
  </si>
  <si>
    <t>Накладные расходы 102% ФОТ (от 54 529,17)</t>
  </si>
  <si>
    <t>Сметная прибыль 58% ФОТ (от 54 529,17)</t>
  </si>
  <si>
    <t>Сетка сварная из холоднотянутой проволоки 4-5 мм (Сетка сварная из арматурной проволоки без покрытия, диаметр проволоки 5,0 мм, размер ячейки 100х100 мм)
(т)</t>
  </si>
  <si>
    <t>Устройство поясов: без опалубки (для заливки)
(100 м3)</t>
  </si>
  <si>
    <t>Накладные расходы 102% ФОТ (от 69 171,08)</t>
  </si>
  <si>
    <t>Сметная прибыль 58% ФОТ (от 69 171,08)</t>
  </si>
  <si>
    <t>Накладные расходы 102% ФОТ (от 17 200,95)</t>
  </si>
  <si>
    <t>Сметная прибыль 58% ФОТ (от 17 200,95)</t>
  </si>
  <si>
    <t>Установка стальных конструкций, остающихся в теле бетона (ЗД-3)
(т)</t>
  </si>
  <si>
    <t>Накладные расходы 102% ФОТ (от 29 981,27)</t>
  </si>
  <si>
    <t>Сметная прибыль 58% ФОТ (от 29 981,27)</t>
  </si>
  <si>
    <t>Накладные расходы 110% ФОТ (от 24 325,26)</t>
  </si>
  <si>
    <t>Сметная прибыль 69% ФОТ (от 24 325,26)</t>
  </si>
  <si>
    <t>Накладные расходы 110% ФОТ (от -2 651,82)</t>
  </si>
  <si>
    <t>Сметная прибыль 69% ФОТ (от -2 651,82)</t>
  </si>
  <si>
    <t>Итого по разделу 2 Фундамент Ф1 под рельсовые пути (лист 5)</t>
  </si>
  <si>
    <t>Раздел 3. Приямки (лист 5, 20, 21)</t>
  </si>
  <si>
    <t>- приямки Пр1/Пр1а</t>
  </si>
  <si>
    <t>Накладные расходы 102% ФОТ (от 1 118,87)</t>
  </si>
  <si>
    <t>Сметная прибыль 58% ФОТ (от 1 118,87)</t>
  </si>
  <si>
    <t>ФЕР06-13-001-03</t>
  </si>
  <si>
    <t>Устройство стен и плоских днищ при толщине: до 150 мм прямоугольных сооружений
(100 м3)</t>
  </si>
  <si>
    <t>Накладные расходы 102% ФОТ (от 51 617,30)</t>
  </si>
  <si>
    <t>Сметная прибыль 58% ФОТ (от 51 617,30)</t>
  </si>
  <si>
    <t>Накладные расходы 110% ФОТ (от 6 113,16)</t>
  </si>
  <si>
    <t>Сметная прибыль 69% ФОТ (от 6 113,16)</t>
  </si>
  <si>
    <t>Накладные расходы 110% ФОТ (от -666,42)</t>
  </si>
  <si>
    <t>Сметная прибыль 69% ФОТ (от -666,42)</t>
  </si>
  <si>
    <t>ФЕР06-14-002-01</t>
  </si>
  <si>
    <t>Устройство деформационных швов в емкостных сооружениях с применением: резиновых прокладок
(100 м)</t>
  </si>
  <si>
    <t>Накладные расходы 102% ФОТ (от 3 748,13)</t>
  </si>
  <si>
    <t>Сметная прибыль 58% ФОТ (от 3 748,13)</t>
  </si>
  <si>
    <t>ФССЦ-01.7.19.04-0031</t>
  </si>
  <si>
    <t>Прокладки резиновые (пластина техническая прессованная)
(кг)</t>
  </si>
  <si>
    <t>Бентонитовый шнур ПНБ 25х15мм
(м)</t>
  </si>
  <si>
    <t>Заделка отверстий, гнезд и борозд: в стенах и перегородках бетонных площадью до 0,1 м2
(м3)</t>
  </si>
  <si>
    <t>Накладные расходы 103% ФОТ (от 18 628,79)</t>
  </si>
  <si>
    <t>Сметная прибыль 59% ФОТ (от 18 628,79)</t>
  </si>
  <si>
    <t>Накладные расходы 93% ФОТ (от 3 528,43)</t>
  </si>
  <si>
    <t>Сметная прибыль 62% ФОТ (от 3 528,43)</t>
  </si>
  <si>
    <t>Стальные настилы и щиты междуэтажных перекрытий зданий производственного назначения (съемный щит Щ1)
(т)</t>
  </si>
  <si>
    <t>Накладные расходы 94% ФОТ (от 322,42)</t>
  </si>
  <si>
    <t>Сметная прибыль 51% ФОТ (от 322,42)</t>
  </si>
  <si>
    <t>Накладные расходы 94% ФОТ (от 224,81)</t>
  </si>
  <si>
    <t>Сметная прибыль 51% ФОТ (от 224,81)</t>
  </si>
  <si>
    <t>Накладные расходы 102% ФОТ (от 508,94)</t>
  </si>
  <si>
    <t>Сметная прибыль 58% ФОТ (от 508,94)</t>
  </si>
  <si>
    <t>ФЕР06-03-004-09</t>
  </si>
  <si>
    <t>Установка закладных деталей весом: до 4 кг
(т)</t>
  </si>
  <si>
    <t>Накладные расходы 102% ФОТ (от 19 206,84)</t>
  </si>
  <si>
    <t>Сметная прибыль 58% ФОТ (от 19 206,84)</t>
  </si>
  <si>
    <t>ФССЦ-08.4.01.02-0001</t>
  </si>
  <si>
    <t>Детали закладные, вес до 1 кг
(т)</t>
  </si>
  <si>
    <t>Накладные расходы 102% ФОТ (от 5 917,36)</t>
  </si>
  <si>
    <t>Сметная прибыль 58% ФОТ (от 5 917,36)</t>
  </si>
  <si>
    <t>ФССЦ-07.2.07.04-0012</t>
  </si>
  <si>
    <t>Прочие индивидуальные сварные конструкции из листовой стали толщиной 3-10 мм, масса сборочной единицы до 0,1 т
(т)</t>
  </si>
  <si>
    <t>Накладные расходы 102% ФОТ (от 6 156,25)</t>
  </si>
  <si>
    <t>Сметная прибыль 58% ФОТ (от 6 156,25)</t>
  </si>
  <si>
    <t>- приямок Пр2</t>
  </si>
  <si>
    <t>Накладные расходы 102% ФОТ (от 370,21)</t>
  </si>
  <si>
    <t>Сметная прибыль 58% ФОТ (от 370,21)</t>
  </si>
  <si>
    <t>Накладные расходы 102% ФОТ (от 21 937,35)</t>
  </si>
  <si>
    <t>Сметная прибыль 58% ФОТ (от 21 937,35)</t>
  </si>
  <si>
    <t>Накладные расходы 110% ФОТ (от 2 598,10)</t>
  </si>
  <si>
    <t>Сметная прибыль 69% ФОТ (от 2 598,10)</t>
  </si>
  <si>
    <t>Накладные расходы 110% ФОТ (от 3 540,98)</t>
  </si>
  <si>
    <t>Сметная прибыль 69% ФОТ (от 3 540,98)</t>
  </si>
  <si>
    <t>Накладные расходы 102% ФОТ (от 1 405,55)</t>
  </si>
  <si>
    <t>Сметная прибыль 58% ФОТ (от 1 405,55)</t>
  </si>
  <si>
    <t>Накладные расходы 103% ФОТ (от 6 985,79)</t>
  </si>
  <si>
    <t>Сметная прибыль 59% ФОТ (от 6 985,79)</t>
  </si>
  <si>
    <t>Накладные расходы 102% ФОТ (от 327,18)</t>
  </si>
  <si>
    <t>Сметная прибыль 58% ФОТ (от 327,18)</t>
  </si>
  <si>
    <t>Накладные расходы 102% ФОТ (от 11 569,03)</t>
  </si>
  <si>
    <t>Сметная прибыль 58% ФОТ (от 11 569,03)</t>
  </si>
  <si>
    <t>Накладные расходы 102% ФОТ (от 3 585,22)</t>
  </si>
  <si>
    <t>Сметная прибыль 58% ФОТ (от 3 585,22)</t>
  </si>
  <si>
    <t>Накладные расходы 102% ФОТ (от 3 243,62)</t>
  </si>
  <si>
    <t>Сметная прибыль 58% ФОТ (от 3 243,62)</t>
  </si>
  <si>
    <t>- приямок Пр3</t>
  </si>
  <si>
    <t>Накладные расходы 102% ФОТ (от 1 645,40)</t>
  </si>
  <si>
    <t>Сметная прибыль 58% ФОТ (от 1 645,40)</t>
  </si>
  <si>
    <t>Накладные расходы 102% ФОТ (от 75 705,37)</t>
  </si>
  <si>
    <t>Сметная прибыль 58% ФОТ (от 75 705,37)</t>
  </si>
  <si>
    <t>Накладные расходы 110% ФОТ (от 8 660,30)</t>
  </si>
  <si>
    <t>Сметная прибыль 69% ФОТ (от 8 660,30)</t>
  </si>
  <si>
    <t>Накладные расходы 110% ФОТ (от -944,10)</t>
  </si>
  <si>
    <t>Сметная прибыль 69% ФОТ (от -944,10)</t>
  </si>
  <si>
    <t>Накладные расходы 102% ФОТ (от 775,52)</t>
  </si>
  <si>
    <t>Сметная прибыль 58% ФОТ (от 775,52)</t>
  </si>
  <si>
    <t>Накладные расходы 102% ФОТ (от 25 946,08)</t>
  </si>
  <si>
    <t>Сметная прибыль 58% ФОТ (от 25 946,08)</t>
  </si>
  <si>
    <t>Накладные расходы 102% ФОТ (от 7 889,80)</t>
  </si>
  <si>
    <t>Сметная прибыль 58% ФОТ (от 7 889,80)</t>
  </si>
  <si>
    <t>Накладные расходы 102% ФОТ (от 9 995,64)</t>
  </si>
  <si>
    <t>Сметная прибыль 58% ФОТ (от 9 995,64)</t>
  </si>
  <si>
    <t>- приямок Пр4</t>
  </si>
  <si>
    <t>Накладные расходы 102% ФОТ (от 329,08)</t>
  </si>
  <si>
    <t>Сметная прибыль 58% ФОТ (от 329,08)</t>
  </si>
  <si>
    <t>Накладные расходы 102% ФОТ (от 12 904,33)</t>
  </si>
  <si>
    <t>Сметная прибыль 58% ФОТ (от 12 904,33)</t>
  </si>
  <si>
    <t>Накладные расходы 110% ФОТ (от 1 655,64)</t>
  </si>
  <si>
    <t>Сметная прибыль 69% ФОТ (от 1 655,64)</t>
  </si>
  <si>
    <t>Накладные расходы 110% ФОТ (от -180,49)</t>
  </si>
  <si>
    <t>Сметная прибыль 69% ФОТ (от -180,49)</t>
  </si>
  <si>
    <t>Накладные расходы 102% ФОТ (от 468,52)</t>
  </si>
  <si>
    <t>Сметная прибыль 58% ФОТ (от 468,52)</t>
  </si>
  <si>
    <t>Накладные расходы 103% ФОТ (от 2 328,60)</t>
  </si>
  <si>
    <t>Сметная прибыль 59% ФОТ (от 2 328,60)</t>
  </si>
  <si>
    <t>Накладные расходы 102% ФОТ (от 218,12)</t>
  </si>
  <si>
    <t>Сметная прибыль 58% ФОТ (от 218,12)</t>
  </si>
  <si>
    <t>Накладные расходы 102% ФОТ (от 8 536,37)</t>
  </si>
  <si>
    <t>Сметная прибыль 58% ФОТ (от 8 536,37)</t>
  </si>
  <si>
    <t>Накладные расходы 102% ФОТ (от 2 216,11)</t>
  </si>
  <si>
    <t>Сметная прибыль 58% ФОТ (от 2 216,11)</t>
  </si>
  <si>
    <t>Накладные расходы 102% ФОТ (от 1 886,59)</t>
  </si>
  <si>
    <t>Сметная прибыль 58% ФОТ (от 1 886,59)</t>
  </si>
  <si>
    <t>Итого по разделу 3 Приямки (лист 5, 20, 21)</t>
  </si>
  <si>
    <t>Раздел 4. Земляные работы при устройстве смотровых ям (лист 2, 13)</t>
  </si>
  <si>
    <t>ФЕР01-01-019-02</t>
  </si>
  <si>
    <t>Разработка грунта с погрузкой на автомобили-самосвалы в котлованах объемом до 1000 м3 экскаваторами с ковшом вместимостью 0,5 м3, группа грунтов: 2
(1000 м3)</t>
  </si>
  <si>
    <t>Накладные расходы 92% ФОТ (от 84 015,66)</t>
  </si>
  <si>
    <t>Сметная прибыль 46% ФОТ (от 84 015,66)</t>
  </si>
  <si>
    <t>ФЕР01-02-055-02</t>
  </si>
  <si>
    <t>Разработка грунта вручную с креплениями в траншеях шириной до 2 м, глубиной: до 2 м, группа грунтов 2
(100 м3)</t>
  </si>
  <si>
    <t>Накладные расходы 89% ФОТ (от 166 007,88)</t>
  </si>
  <si>
    <t>Сметная прибыль 40% ФОТ (от 166 007,88)</t>
  </si>
  <si>
    <t>ФЕР01-01-033-01</t>
  </si>
  <si>
    <t>Засыпка траншей и котлованов с перемещением грунта до 5 м бульдозерами мощностью: 59 кВт (80 л.с.), группа грунтов 1
(1000 м3)</t>
  </si>
  <si>
    <t>Накладные расходы 92% ФОТ (от 5 436,05)</t>
  </si>
  <si>
    <t>Сметная прибыль 46% ФОТ (от 5 436,05)</t>
  </si>
  <si>
    <t>ФЕР01-02-061-01</t>
  </si>
  <si>
    <t>Засыпка вручную траншей, пазух котлованов и ям, группа грунтов: 1
(100 м3)</t>
  </si>
  <si>
    <t>Накладные расходы 89% ФОТ (от 103 528,07)</t>
  </si>
  <si>
    <t>Сметная прибыль 40% ФОТ (от 103 528,07)</t>
  </si>
  <si>
    <t>ФССЦ-02.3.01.02-1012</t>
  </si>
  <si>
    <t>Песок природный II класс, средний, круглые сита
(м3)</t>
  </si>
  <si>
    <t>Погрузка при автомобильных перевозках мусора строительного с погрузкой экскаваторами емкостью ковша до 0,5 м3
(1 т груза)</t>
  </si>
  <si>
    <t>Итого по разделу 4 Земляные работы при устройстве смотровых ям (лист 2, 13)</t>
  </si>
  <si>
    <t>Раздел 5. Смотровая канава Кс1 между осями 3-11/И1-И2 (лист 6, 20, 21)</t>
  </si>
  <si>
    <t>- смотровая канава</t>
  </si>
  <si>
    <t>Накладные расходы 102% ФОТ (от 15 384,45)</t>
  </si>
  <si>
    <t>Сметная прибыль 58% ФОТ (от 15 384,45)</t>
  </si>
  <si>
    <t>ФЕР29-02-034-06</t>
  </si>
  <si>
    <t>Устройство монолитных железобетонных смотровых ям в тупиках
(100 м3)</t>
  </si>
  <si>
    <t>Накладные расходы 126% ФОТ (от 334 193,59)</t>
  </si>
  <si>
    <t>Сметная прибыль 60% ФОТ (от 334 193,59)</t>
  </si>
  <si>
    <t>ФССЦ-08.4.03.03-0008</t>
  </si>
  <si>
    <t>Сталь арматурная рифленая свариваемая, класс А500С, диаметр 20 мм
(т)</t>
  </si>
  <si>
    <t>Накладные расходы 102% ФОТ (от 78 641,19)</t>
  </si>
  <si>
    <t>Сметная прибыль 58% ФОТ (от 78 641,19)</t>
  </si>
  <si>
    <t>Накладные расходы 102% ФОТ (от 14 706,37)</t>
  </si>
  <si>
    <t>Сметная прибыль 58% ФОТ (от 14 706,37)</t>
  </si>
  <si>
    <t>ФССЦ-23.5.02.02-0029</t>
  </si>
  <si>
    <t>Трубы стальные электросварные прямошовные со снятой фаской из стали марок БСт2кп-БСт4кп и БСт2пс-БСт4пс, наружный диаметр 40 мм, толщина стенки 3 мм
(м)</t>
  </si>
  <si>
    <t>Накладные расходы 110% ФОТ (от 4 789,35)</t>
  </si>
  <si>
    <t>Сметная прибыль 73% ФОТ (от 4 789,35)</t>
  </si>
  <si>
    <t>Гидрошпонка Аквастоп ХВН-120 (2х0,6)
(м)</t>
  </si>
  <si>
    <t>ФЕР11-01-002-09</t>
  </si>
  <si>
    <t>Устройство подстилающих слоев: бетонных (стяжка в приямках)
(м3)</t>
  </si>
  <si>
    <t>Накладные расходы 112% ФОТ (от 57,40)</t>
  </si>
  <si>
    <t>Сметная прибыль 65% ФОТ (от 57,40)</t>
  </si>
  <si>
    <t>Накладные расходы 110% ФОТ (от 56 674,03)</t>
  </si>
  <si>
    <t>Сметная прибыль 69% ФОТ (от 56 674,03)</t>
  </si>
  <si>
    <t>Накладные расходы 110% ФОТ (от -6 178,31)</t>
  </si>
  <si>
    <t>Сметная прибыль 69% ФОТ (от -6 178,31)</t>
  </si>
  <si>
    <t>Накладные расходы 110% ФОТ (от 294,73)</t>
  </si>
  <si>
    <t>Сметная прибыль 73% ФОТ (от 294,73)</t>
  </si>
  <si>
    <t>Накладные расходы 103% ФОТ (от 154,55)</t>
  </si>
  <si>
    <t>Сметная прибыль 59% ФОТ (от 154,55)</t>
  </si>
  <si>
    <t>Накладные расходы 97% ФОТ (от 434,63)</t>
  </si>
  <si>
    <t>Сметная прибыль 55% ФОТ (от 434,63)</t>
  </si>
  <si>
    <t>ФССЦ-14.1.06.04-0001</t>
  </si>
  <si>
    <t>Клей для приклеивания минеральной ваты
(кг)</t>
  </si>
  <si>
    <t>Накладные расходы 93% ФОТ (от 3 238,19)</t>
  </si>
  <si>
    <t>Сметная прибыль 62% ФОТ (от 3 238,19)</t>
  </si>
  <si>
    <t>Люк напольный на газовых амортизаторах, посадочный размер 1000х1000мм
(шт.)</t>
  </si>
  <si>
    <t>ФЕР08-02-007-03</t>
  </si>
  <si>
    <t>Установка металлических решеток приямков
(т)</t>
  </si>
  <si>
    <t>Накладные расходы 110% ФОТ (от 506,25)</t>
  </si>
  <si>
    <t>Сметная прибыль 69% ФОТ (от 506,25)</t>
  </si>
  <si>
    <t>Настил SP 850х850 (34х38/30х2)
(шт.)</t>
  </si>
  <si>
    <t>- лестница</t>
  </si>
  <si>
    <t>Накладные расходы 102% ФОТ (от 1 555,62)</t>
  </si>
  <si>
    <t>Сметная прибыль 58% ФОТ (от 1 555,62)</t>
  </si>
  <si>
    <t>ФЕР06-01-004-01</t>
  </si>
  <si>
    <t>Устройство: бетонных ступеней
(м3)</t>
  </si>
  <si>
    <t>Накладные расходы 102% ФОТ (от 19 101,37)</t>
  </si>
  <si>
    <t>Сметная прибыль 58% ФОТ (от 19 101,37)</t>
  </si>
  <si>
    <t>- выходы из смотровой ямы, совмещенные с приямком под "ЭМ"</t>
  </si>
  <si>
    <t>Накладные расходы 102% ФОТ (от 822,69)</t>
  </si>
  <si>
    <t>Сметная прибыль 58% ФОТ (от 822,69)</t>
  </si>
  <si>
    <t>ФЕР06-01-004-04</t>
  </si>
  <si>
    <t>Устройство: железобетонных ступеней
(м3)</t>
  </si>
  <si>
    <t>Накладные расходы 102% ФОТ (от 54 061,25)</t>
  </si>
  <si>
    <t>Сметная прибыль 58% ФОТ (от 54 061,25)</t>
  </si>
  <si>
    <t>ФССЦ-08.4.03.02-0007</t>
  </si>
  <si>
    <t>Сталь арматурная, горячекатаная, гладкая, класс А-I, диаметр 20-22 мм
(т)</t>
  </si>
  <si>
    <t>Накладные расходы 102% ФОТ (от 2 714,04)</t>
  </si>
  <si>
    <t>Сметная прибыль 58% ФОТ (от 2 714,04)</t>
  </si>
  <si>
    <t>Накладные расходы 93% ФОТ (от 359,60)</t>
  </si>
  <si>
    <t>Сметная прибыль 62% ФОТ (от 359,60)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</si>
  <si>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</si>
  <si>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
(т)</t>
  </si>
  <si>
    <t>Накладные расходы 110% ФОТ (от 368,41)</t>
  </si>
  <si>
    <t>Сметная прибыль 73% ФОТ (от 368,41)</t>
  </si>
  <si>
    <t>Накладные расходы 93% ФОТ (от 2 934,56)</t>
  </si>
  <si>
    <t>Сметная прибыль 62% ФОТ (от 2 934,56)</t>
  </si>
  <si>
    <t>Стальные настилы и щиты междуэтажных перекрытий зданий производственного назначения (съемный щит Щ3)
(т)</t>
  </si>
  <si>
    <t>Накладные расходы 94% ФОТ (от 124,01)</t>
  </si>
  <si>
    <t>Сметная прибыль 51% ФОТ (от 124,01)</t>
  </si>
  <si>
    <t>Накладные расходы 94% ФОТ (от 86,47)</t>
  </si>
  <si>
    <t>Сметная прибыль 51% ФОТ (от 86,47)</t>
  </si>
  <si>
    <t>Накладные расходы 102% ФОТ (от 121,17)</t>
  </si>
  <si>
    <t>Сметная прибыль 58% ФОТ (от 121,17)</t>
  </si>
  <si>
    <t>Накладные расходы 102% ФОТ (от 5 503,71)</t>
  </si>
  <si>
    <t>Сметная прибыль 58% ФОТ (от 5 503,71)</t>
  </si>
  <si>
    <t>Накладные расходы 102% ФОТ (от 1 311,10)</t>
  </si>
  <si>
    <t>Сметная прибыль 58% ФОТ (от 1 311,10)</t>
  </si>
  <si>
    <t>Накладные расходы 110% ФОТ (от 4 533,92)</t>
  </si>
  <si>
    <t>Сметная прибыль 69% ФОТ (от 4 533,92)</t>
  </si>
  <si>
    <t>Накладные расходы 110% ФОТ (от -494,24)</t>
  </si>
  <si>
    <t>Сметная прибыль 69% ФОТ (от -494,24)</t>
  </si>
  <si>
    <t>Итого по разделу 5 Смотровая канава Кс1 между осями 3-11/И1-И2 (лист 6, 20, 21)</t>
  </si>
  <si>
    <t>Раздел 6. Смотровая канава Кс1 между осями 16-23/И1-И2 (лист 8, 20, 21)</t>
  </si>
  <si>
    <t>Накладные расходы 102% ФОТ (от 24 680,93)</t>
  </si>
  <si>
    <t>Сметная прибыль 58% ФОТ (от 24 680,93)</t>
  </si>
  <si>
    <t>Накладные расходы 126% ФОТ (от 479 174,64)</t>
  </si>
  <si>
    <t>Сметная прибыль 60% ФОТ (от 479 174,64)</t>
  </si>
  <si>
    <t>Накладные расходы 102% ФОТ (от 96 083,91)</t>
  </si>
  <si>
    <t>Сметная прибыль 58% ФОТ (от 96 083,91)</t>
  </si>
  <si>
    <t>Накладные расходы 102% ФОТ (от 24 858,70)</t>
  </si>
  <si>
    <t>Сметная прибыль 58% ФОТ (от 24 858,70)</t>
  </si>
  <si>
    <t>ФССЦ-23.5.02.02-0038</t>
  </si>
  <si>
    <t>Трубы стальные электросварные прямошовные со снятой фаской из стали марок Ст2кп-Ст4кп и Ст2пс-Ст4пс, наружный диаметр 76 мм, толщина стенки 4 мм
(м)</t>
  </si>
  <si>
    <t>Накладные расходы 110% ФОТ (от 7 736,65)</t>
  </si>
  <si>
    <t>Сметная прибыль 73% ФОТ (от 7 736,65)</t>
  </si>
  <si>
    <t>Накладные расходы 110% ФОТ (от 89 150,17)</t>
  </si>
  <si>
    <t>Сметная прибыль 69% ФОТ (от 89 150,17)</t>
  </si>
  <si>
    <t>Накладные расходы 110% ФОТ (от -9 718,70)</t>
  </si>
  <si>
    <t>Сметная прибыль 69% ФОТ (от -9 718,70)</t>
  </si>
  <si>
    <t>Накладные расходы 110% ФОТ (от 147,36)</t>
  </si>
  <si>
    <t>Сметная прибыль 73% ФОТ (от 147,36)</t>
  </si>
  <si>
    <t>Накладные расходы 103% ФОТ (от 77,28)</t>
  </si>
  <si>
    <t>Сметная прибыль 59% ФОТ (от 77,28)</t>
  </si>
  <si>
    <t>Накладные расходы 97% ФОТ (от 217,31)</t>
  </si>
  <si>
    <t>Сметная прибыль 55% ФОТ (от 217,31)</t>
  </si>
  <si>
    <t>ФЕР26-01-054-02</t>
  </si>
  <si>
    <t>Оклеивание поверхности изоляции: рулонными материалами на битумной мастике
(100 м2)</t>
  </si>
  <si>
    <t>Накладные расходы 97% ФОТ (от 48,18)</t>
  </si>
  <si>
    <t>Сметная прибыль 55% ФОТ (от 48,18)</t>
  </si>
  <si>
    <t>ФССЦ-01.2.03.03-0107</t>
  </si>
  <si>
    <t>Мастика битумно-масляная морозостойкая горячего применения
(т)</t>
  </si>
  <si>
    <t>Гидроизоляционная лента "КТтрон-Гидролента ТРЕ" 1мм*200мм
(м)</t>
  </si>
  <si>
    <t>ФССЦ-01.7.10.04-0016</t>
  </si>
  <si>
    <t>Клей эпоксидный, двухкомпонентный, водостойкий
(кг)</t>
  </si>
  <si>
    <t>Накладные расходы 103% ФОТ (от 100,70)</t>
  </si>
  <si>
    <t>Сметная прибыль 59% ФОТ (от 100,70)</t>
  </si>
  <si>
    <t>Шнур пенополиэтиленовый теплоизоляционный прокладочный "Вилатерм",: сечение круглое с отверстием, диаметр 30 мм (20мм)
(100 м)</t>
  </si>
  <si>
    <t>Накладные расходы 93% ФОТ (от 4 857,29)</t>
  </si>
  <si>
    <t>Сметная прибыль 62% ФОТ (от 4 857,29)</t>
  </si>
  <si>
    <t>Накладные расходы 102% ФОТ (от 1 234,05)</t>
  </si>
  <si>
    <t>Сметная прибыль 58% ФОТ (от 1 234,05)</t>
  </si>
  <si>
    <t>Накладные расходы 102% ФОТ (от 81 091,88)</t>
  </si>
  <si>
    <t>Сметная прибыль 58% ФОТ (от 81 091,88)</t>
  </si>
  <si>
    <t>Накладные расходы 102% ФОТ (от 4 104,17)</t>
  </si>
  <si>
    <t>Сметная прибыль 58% ФОТ (от 4 104,17)</t>
  </si>
  <si>
    <t>Накладные расходы 93% ФОТ (от 552,23)</t>
  </si>
  <si>
    <t>Сметная прибыль 62% ФОТ (от 552,23)</t>
  </si>
  <si>
    <t>Накладные расходы 110% ФОТ (от 552,62)</t>
  </si>
  <si>
    <t>Сметная прибыль 73% ФОТ (от 552,62)</t>
  </si>
  <si>
    <t>Накладные расходы 93% ФОТ (от 5 006,02)</t>
  </si>
  <si>
    <t>Сметная прибыль 62% ФОТ (от 5 006,02)</t>
  </si>
  <si>
    <t>Стальные настилы и щиты междуэтажных перекрытий зданий производственного назначения
(т)</t>
  </si>
  <si>
    <t>Накладные расходы 94% ФОТ (от 403,91)</t>
  </si>
  <si>
    <t>Сметная прибыль 51% ФОТ (от 403,91)</t>
  </si>
  <si>
    <t>Накладные расходы 94% ФОТ (от 281,62)</t>
  </si>
  <si>
    <t>Сметная прибыль 51% ФОТ (от 281,62)</t>
  </si>
  <si>
    <t>Накладные расходы 102% ФОТ (от 363,52)</t>
  </si>
  <si>
    <t>Сметная прибыль 58% ФОТ (от 363,52)</t>
  </si>
  <si>
    <t>Накладные расходы 102% ФОТ (от 16 511,14)</t>
  </si>
  <si>
    <t>Сметная прибыль 58% ФОТ (от 16 511,14)</t>
  </si>
  <si>
    <t>Накладные расходы 102% ФОТ (от 3 933,30)</t>
  </si>
  <si>
    <t>Сметная прибыль 58% ФОТ (от 3 933,30)</t>
  </si>
  <si>
    <t>Накладные расходы 110% ФОТ (от 6 495,23)</t>
  </si>
  <si>
    <t>Сметная прибыль 69% ФОТ (от 6 495,23)</t>
  </si>
  <si>
    <t>Накладные расходы 110% ФОТ (от -708,08)</t>
  </si>
  <si>
    <t>Сметная прибыль 69% ФОТ (от -708,08)</t>
  </si>
  <si>
    <t>Итого по разделу 6 Смотровая канава Кс1 между осями 16-23/И1-И2 (лист 8, 20, 21)</t>
  </si>
  <si>
    <t>Раздел 7. Смотровая канава Кс2 между осями 3-13 (лист 10, 20, 21)</t>
  </si>
  <si>
    <t>Накладные расходы 102% ФОТ (от 14 967,43)</t>
  </si>
  <si>
    <t>Сметная прибыль 58% ФОТ (от 14 967,43)</t>
  </si>
  <si>
    <t>Трубы стальные электросварные прямошовные со снятой фаской из стали марок Ст2кп-Ст4кп и Ст2пс-Ст4пс, наружный диаметр 76 мм, толщина стенки 4 мм (5 мм)
(м)</t>
  </si>
  <si>
    <t>Шнур пенополиэтиленовый теплоизоляционный прокладочный "Вилатерм",: сечение круглое с отверстием, диаметр 30 мм (20 мм)
(100 м)</t>
  </si>
  <si>
    <t>Настил SP 850х850 (34х38/30х2)
(шт)</t>
  </si>
  <si>
    <t>Накладные расходы 102% ФОТ (от 411,35)</t>
  </si>
  <si>
    <t>Сметная прибыль 58% ФОТ (от 411,35)</t>
  </si>
  <si>
    <t>Накладные расходы 102% ФОТ (от 27 030,63)</t>
  </si>
  <si>
    <t>Сметная прибыль 58% ФОТ (от 27 030,63)</t>
  </si>
  <si>
    <t>Накладные расходы 102% ФОТ (от 1 357,02)</t>
  </si>
  <si>
    <t>Сметная прибыль 58% ФОТ (от 1 357,02)</t>
  </si>
  <si>
    <t>Накладные расходы 93% ФОТ (от 179,79)</t>
  </si>
  <si>
    <t>Сметная прибыль 62% ФОТ (от 179,79)</t>
  </si>
  <si>
    <t>Накладные расходы 110% ФОТ (от 184,21)</t>
  </si>
  <si>
    <t>Сметная прибыль 73% ФОТ (от 184,21)</t>
  </si>
  <si>
    <t>Накладные расходы 110% ФОТ (от 2 165,08)</t>
  </si>
  <si>
    <t>Сметная прибыль 69% ФОТ (от 2 165,08)</t>
  </si>
  <si>
    <t>Накладные расходы 110% ФОТ (от -236,03)</t>
  </si>
  <si>
    <t>Сметная прибыль 69% ФОТ (от -236,03)</t>
  </si>
  <si>
    <t>Накладные расходы 93% ФОТ (от 2 985,59)</t>
  </si>
  <si>
    <t>Сметная прибыль 62% ФОТ (от 2 985,59)</t>
  </si>
  <si>
    <t>- выходы из смотровой ямы</t>
  </si>
  <si>
    <t>Накладные расходы 102% ФОТ (от 20 272,97)</t>
  </si>
  <si>
    <t>Сметная прибыль 58% ФОТ (от 20 272,97)</t>
  </si>
  <si>
    <t>Накладные расходы 110% ФОТ (от 1 795,74)</t>
  </si>
  <si>
    <t>Сметная прибыль 69% ФОТ (от 1 795,74)</t>
  </si>
  <si>
    <t>Накладные расходы 110% ФОТ (от -195,76)</t>
  </si>
  <si>
    <t>Сметная прибыль 69% ФОТ (от -195,76)</t>
  </si>
  <si>
    <t>Итого по разделу 7 Смотровая канава Кс2 между осями 3-13 (лист 10, 20, 21)</t>
  </si>
  <si>
    <t>Раздел 8. Смотровая канава Кс2 между осями 13-31 (лист 12, 20, 21)</t>
  </si>
  <si>
    <t>Накладные расходы 102% ФОТ (от 24 626,64)</t>
  </si>
  <si>
    <t>Сметная прибыль 58% ФОТ (от 24 626,64)</t>
  </si>
  <si>
    <t>Накладные расходы 93% ФОТ (от 4 885,51)</t>
  </si>
  <si>
    <t>Сметная прибыль 62% ФОТ (от 4 885,51)</t>
  </si>
  <si>
    <t>Накладные расходы 94% ФОТ (от 405,48)</t>
  </si>
  <si>
    <t>Сметная прибыль 51% ФОТ (от 405,48)</t>
  </si>
  <si>
    <t>Накладные расходы 94% ФОТ (от 282,72)</t>
  </si>
  <si>
    <t>Сметная прибыль 51% ФОТ (от 282,72)</t>
  </si>
  <si>
    <t>Накладные расходы 93% ФОТ (от 146 728,05)</t>
  </si>
  <si>
    <t>Сметная прибыль 62% ФОТ (от 146 728,05)</t>
  </si>
  <si>
    <t>Итого по разделу 8 Смотровая канава Кс2 между осями 13-31 (лист 12, 20, 21)</t>
  </si>
  <si>
    <t>Раздел 9. Рельсовые скрепления и закладные детали под них между осями 1-7/И1-И3 (лист 15, 16)</t>
  </si>
  <si>
    <t>ФЕР29-03-040-09</t>
  </si>
  <si>
    <t>Укладка путей в депо при нераздельном скреплении с шурупным прикреплением на канавах: смотровых (разборка путей)
(км пути)</t>
  </si>
  <si>
    <t>Накладные расходы 126% ФОТ (от 9 416,18)</t>
  </si>
  <si>
    <t>Сметная прибыль 60% ФОТ (от 9 416,18)</t>
  </si>
  <si>
    <t>Укладка путей с помощью скрепления рельс типа ЖБР-65 ПШ-Д</t>
  </si>
  <si>
    <t>ФЕР09-01-002-01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</si>
  <si>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 укладка рельс с скреплением
(т)</t>
  </si>
  <si>
    <t>Накладные расходы 93% ФОТ (от 1 412 345,40)</t>
  </si>
  <si>
    <t>Сметная прибыль 62% ФОТ (от 1 412 345,40)</t>
  </si>
  <si>
    <t>ТЦ_25.1.05.00_78_7842217590_30.11.2023_02</t>
  </si>
  <si>
    <t>Рельсы железнодорожные Р-65 Э76ХФ ДТ350 (12.5 м)
(шт)</t>
  </si>
  <si>
    <t>ФССЦ-25.1.05.01-0002</t>
  </si>
  <si>
    <t>Накладка рельсовая двухголовая 2Р65
(шт)</t>
  </si>
  <si>
    <t>ФССЦ-25.1.04.03-0002</t>
  </si>
  <si>
    <t>Болты путевые с гайками и с шайбами, М27х160-180
(т)</t>
  </si>
  <si>
    <t>ФССЦ-01.3.01.06-0033</t>
  </si>
  <si>
    <t>Смазка графитная общего назначения
(кг)</t>
  </si>
  <si>
    <t>Скрепление типа ЖБР-65 ПШ-Д
(комплект)</t>
  </si>
  <si>
    <t>Стык изолирующий типа Р65 со скрепление ЖБР-65 ПШ-Д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</si>
  <si>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 установка изолирующего стыка
(т)</t>
  </si>
  <si>
    <t>Накладные расходы 93% ФОТ (от 6 295,98)</t>
  </si>
  <si>
    <t>Сметная прибыль 62% ФОТ (от 6 295,98)</t>
  </si>
  <si>
    <t>ФССЦ-25.1.06.23-0011</t>
  </si>
  <si>
    <t>Стык изолирующий рельсов типа Р65 с комбинированными (металлокомпозитными) накладками в составе: накладка АпАТэК Р65 МК 2 шт, прокладка стыковая 1 шт, шайба-6шт, втулка 6 шт, болт М27х150 6 шт, гайка 6 шт
(компл)</t>
  </si>
  <si>
    <t>- укладка контррельсов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</si>
  <si>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</si>
  <si>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Установка контррельса
(т)</t>
  </si>
  <si>
    <t>Накладные расходы 93% ФОТ (от 775 278,34)</t>
  </si>
  <si>
    <t>Сметная прибыль 62% ФОТ (от 775 278,34)</t>
  </si>
  <si>
    <t>Уголок контррельса СП 850 (L=3,65 м)
(шт.)</t>
  </si>
  <si>
    <t>- контррельсовое скрепление с упором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</si>
  <si>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Установка контррельсового скрепления
(т)</t>
  </si>
  <si>
    <t>Накладные расходы 93% ФОТ (от 941 270,79)</t>
  </si>
  <si>
    <t>Сметная прибыль 62% ФОТ (от 941 270,79)</t>
  </si>
  <si>
    <t>ФССЦ-25.1.03.01-0002</t>
  </si>
  <si>
    <t>Клемма ПК
(шт)</t>
  </si>
  <si>
    <t>ФССЦ-25.1.03.06-0011</t>
  </si>
  <si>
    <t>Шайбы двухвитковые
(т)</t>
  </si>
  <si>
    <t>ФССЦ-25.1.04.02-0011</t>
  </si>
  <si>
    <t>Болты клеммные для рельсовых скреплений железнодорожного пути, М22х75
(т)</t>
  </si>
  <si>
    <t>ФССЦ-25.1.06.20-0004</t>
  </si>
  <si>
    <t>Прокладка под подошву рельсов из полимерного материала "Технолой 2070" ПБР65х8 ЦП-143-02 категории II или III
(шт)</t>
  </si>
  <si>
    <t>ФССЦ-25.1.05.02-0006</t>
  </si>
  <si>
    <t>Подкладка раздельного скрепления железнодорожного пути КБ-65
(шт)</t>
  </si>
  <si>
    <t>ФССЦ-08.3.07.01-0051</t>
  </si>
  <si>
    <t>Прокат полосовой, горячекатаный, марка стали Ст3сп, размер 50х4 мм
(т)</t>
  </si>
  <si>
    <t>Заглушка дюбеля МКС-027
(шт.)</t>
  </si>
  <si>
    <t>Дюбель пластмассовый модернизированный с пробкой
(шт.)</t>
  </si>
  <si>
    <t>ФССЦ-25.3.14.01-1924</t>
  </si>
  <si>
    <t>Шурупы путевые с шестигранной головкой ЦП 54
(т)</t>
  </si>
  <si>
    <t>ФССЦ-26.1.01.02-0081</t>
  </si>
  <si>
    <t>Шайба электросоединительная
(шт)</t>
  </si>
  <si>
    <t>Прокладки регулировочные по типу МКС-048, толщиной 1мм 180х500мм (индивидуального изготовления)
(шт.)</t>
  </si>
  <si>
    <t>Прокладки регулировочные по типу МКС-048, толщиной 2мм 180х500мм (индивидуального изготовления)
(шт.)</t>
  </si>
  <si>
    <t>Сверление отверстий под скрепление типа ЖБР-65</t>
  </si>
  <si>
    <t>ФЕР46-03-001-04</t>
  </si>
  <si>
    <t>Сверление установками алмазного бурения в железобетонных конструкциях вертикальных отверстий глубиной 200 мм диаметром: 40 мм
(100 отверстий)</t>
  </si>
  <si>
    <t>Накладные расходы 103% ФОТ (от 343 361,47)</t>
  </si>
  <si>
    <t>Сметная прибыль 59% ФОТ (от 343 361,47)</t>
  </si>
  <si>
    <t>ФЕР06-03-004-07</t>
  </si>
  <si>
    <t>Установка анкерных болтов: химических
(100 шт)</t>
  </si>
  <si>
    <t>Накладные расходы 102% ФОТ (от 47 239,95)</t>
  </si>
  <si>
    <t>Сметная прибыль 58% ФОТ (от 47 239,95)</t>
  </si>
  <si>
    <t>КП ООО "ВИД-Строй ОПТ"</t>
  </si>
  <si>
    <t>Химический анкер EASYFIX BIT 200
(шт.)</t>
  </si>
  <si>
    <t>ФССЦ-12.2.04.12-0012</t>
  </si>
  <si>
    <t>Маты из базальтового штапельного супертонкого волокна МБВ-3 (прим. Волокно (сечка) из базальтовой ткани для клеевого состава дюбеля)
(т)</t>
  </si>
  <si>
    <t>Итого по разделу 9 Рельсовые скрепления и закладные детали под них между осями 1-7/И1-И3 (лист 15, 16)</t>
  </si>
  <si>
    <t>Раздел 10. Фундамент под оборудование между осями И-И1/31-33 (лист 22)</t>
  </si>
  <si>
    <t>- земляные работы</t>
  </si>
  <si>
    <t>Накладные расходы 92% ФОТ (от 252,68)</t>
  </si>
  <si>
    <t>Сметная прибыль 46% ФОТ (от 252,68)</t>
  </si>
  <si>
    <t>Накладные расходы 89% ФОТ (от 296,44)</t>
  </si>
  <si>
    <t>Сметная прибыль 40% ФОТ (от 296,44)</t>
  </si>
  <si>
    <t>Накладные расходы 92% ФОТ (от 7,61)</t>
  </si>
  <si>
    <t>Сметная прибыль 46% ФОТ (от 7,61)</t>
  </si>
  <si>
    <t>Накладные расходы 89% ФОТ (от 140,80)</t>
  </si>
  <si>
    <t>Сметная прибыль 40% ФОТ (от 140,80)</t>
  </si>
  <si>
    <t>ФЕР01-02-005-01</t>
  </si>
  <si>
    <t>Уплотнение грунта пневматическими трамбовками, группа грунтов: 1-2
(100 м3)</t>
  </si>
  <si>
    <t>Накладные расходы 92% ФОТ (от 28,75)</t>
  </si>
  <si>
    <t>Сметная прибыль 46% ФОТ (от 28,75)</t>
  </si>
  <si>
    <t>- фундамент под оборудование Фо1</t>
  </si>
  <si>
    <t>Накладные расходы 102% ФОТ (от 40,31)</t>
  </si>
  <si>
    <t>Сметная прибыль 58% ФОТ (от 40,31)</t>
  </si>
  <si>
    <t>ФЕР06-02-001-01</t>
  </si>
  <si>
    <t>Устройство бетонных фундаментов общего назначения объемом: до 5 м3
(100 м3)</t>
  </si>
  <si>
    <t>Накладные расходы 102% ФОТ (от 589,37)</t>
  </si>
  <si>
    <t>Сметная прибыль 58% ФОТ (от 589,37)</t>
  </si>
  <si>
    <t>Накладные расходы 102% ФОТ (от 389,23)</t>
  </si>
  <si>
    <t>Сметная прибыль 58% ФОТ (от 389,23)</t>
  </si>
  <si>
    <t>Накладные расходы 110% ФОТ (от 103,16)</t>
  </si>
  <si>
    <t>Сметная прибыль 73% ФОТ (от 103,16)</t>
  </si>
  <si>
    <t>Накладные расходы 97% ФОТ (от 70,99)</t>
  </si>
  <si>
    <t>Сметная прибыль 55% ФОТ (от 70,99)</t>
  </si>
  <si>
    <t>Накладные расходы 103% ФОТ (от 140,98)</t>
  </si>
  <si>
    <t>Сметная прибыль 59% ФОТ (от 140,98)</t>
  </si>
  <si>
    <t>КТгиперфлекс (однокомпонентный полиуретановый герметик) (туба 600мл)
(шт.)</t>
  </si>
  <si>
    <t>Накладные расходы 103% ФОТ (от 172,98)</t>
  </si>
  <si>
    <t>Сметная прибыль 59% ФОТ (от 172,98)</t>
  </si>
  <si>
    <t>ФЕР13-03-003-18</t>
  </si>
  <si>
    <t>Окраска огрунтованных бетонных и оштукатуренных поверхностей эмалью эпоксидной, не содержащей растворитель
(100 м2)</t>
  </si>
  <si>
    <t>Накладные расходы 94% ФОТ (от 61,15)</t>
  </si>
  <si>
    <t>Сметная прибыль 51% ФОТ (от 61,15)</t>
  </si>
  <si>
    <t>ФССЦ-14.4.04.12-0001</t>
  </si>
  <si>
    <t>Эмаль эпоксидная БЭП-610
(т)</t>
  </si>
  <si>
    <t>Эпоксидная краска Sikagard - 680RU Betoncolor
(кг)</t>
  </si>
  <si>
    <t>Накладные расходы 110% ФОТ (от 201,23)</t>
  </si>
  <si>
    <t>Сметная прибыль 69% ФОТ (от 201,23)</t>
  </si>
  <si>
    <t>Накладные расходы 110% ФОТ (от -21,95)</t>
  </si>
  <si>
    <t>Сметная прибыль 69% ФОТ (от -21,95)</t>
  </si>
  <si>
    <t>- фундамент под оборудование Фо2</t>
  </si>
  <si>
    <t>Накладные расходы 102% ФОТ (от 394,89)</t>
  </si>
  <si>
    <t>Сметная прибыль 58% ФОТ (от 394,89)</t>
  </si>
  <si>
    <t>ФЕР06-02-001-02</t>
  </si>
  <si>
    <t>Устройство бетонных фундаментов общего назначения объемом: до 25 м3
(100 м3)</t>
  </si>
  <si>
    <t>Накладные расходы 102% ФОТ (от 9 823,84)</t>
  </si>
  <si>
    <t>Сметная прибыль 58% ФОТ (от 9 823,84)</t>
  </si>
  <si>
    <t>Накладные расходы 102% ФОТ (от 1 277,59)</t>
  </si>
  <si>
    <t>Сметная прибыль 58% ФОТ (от 1 277,59)</t>
  </si>
  <si>
    <t>Накладные расходы 110% ФОТ (от 338,94)</t>
  </si>
  <si>
    <t>Сметная прибыль 73% ФОТ (от 338,94)</t>
  </si>
  <si>
    <t>Накладные расходы 97% ФОТ (от 633,11)</t>
  </si>
  <si>
    <t>Сметная прибыль 55% ФОТ (от 633,11)</t>
  </si>
  <si>
    <t>Накладные расходы 103% ФОТ (от 463,24)</t>
  </si>
  <si>
    <t>Сметная прибыль 59% ФОТ (от 463,24)</t>
  </si>
  <si>
    <t>Накладные расходы 94% ФОТ (от 602,96)</t>
  </si>
  <si>
    <t>Сметная прибыль 51% ФОТ (от 602,96)</t>
  </si>
  <si>
    <t>Накладные расходы 110% ФОТ (от 1 311,79)</t>
  </si>
  <si>
    <t>Сметная прибыль 69% ФОТ (от 1 311,79)</t>
  </si>
  <si>
    <t>Накладные расходы 110% ФОТ (от -142,99)</t>
  </si>
  <si>
    <t>Сметная прибыль 69% ФОТ (от -142,99)</t>
  </si>
  <si>
    <t>Итого по разделу 10 Фундамент под оборудование между осями И-И1/31-33 (лист 22)</t>
  </si>
  <si>
    <t>СМЕТА № 02-01-07</t>
  </si>
  <si>
    <t xml:space="preserve">на Отопление и вентиляция, </t>
  </si>
  <si>
    <t>Раздел 1. Вентиляция</t>
  </si>
  <si>
    <t>П5.1-П5.2  (Замена согласно письма № И/459 от 08.11.2023 г.)</t>
  </si>
  <si>
    <t>ФЕР20-06-002-01</t>
  </si>
  <si>
    <t>Установка камер приточных типовых: без секции орошения производительностью до 10 тыс.м3/час (3760м3/ч)
(шт)</t>
  </si>
  <si>
    <t>Накладные расходы 121% ФОТ (от 49 110,66)</t>
  </si>
  <si>
    <t>Сметная прибыль 72%*0.85 ФОТ (от 49 110,66)</t>
  </si>
  <si>
    <t>ФЕРм11-06-001-01</t>
  </si>
  <si>
    <t>Щиты и пульты, масса: до 50 кг (щит автоматики)
(шт)</t>
  </si>
  <si>
    <t>Накладные расходы 90% ФОТ (от 2 523,80)</t>
  </si>
  <si>
    <t>Сметная прибыль 46% ФОТ (от 2 523,80)</t>
  </si>
  <si>
    <t>ФЕРм11-03-001-01</t>
  </si>
  <si>
    <t>Приборы, устанавливаемые на металлоконструкциях, щитах и пультах, масса: до 5 кг (датчики)
(шт)</t>
  </si>
  <si>
    <t>Накладные расходы 90% ФОТ (от 1 399,70)</t>
  </si>
  <si>
    <t>Сметная прибыль 46% ФОТ (от 1 399,70)</t>
  </si>
  <si>
    <t>Приборы, устанавливаемые на металлоконструкциях, щитах и пультах, масса: до 5 кг (Частотный преобразователь)
(шт)</t>
  </si>
  <si>
    <t>Накладные расходы 90% ФОТ (от 279,94)</t>
  </si>
  <si>
    <t>Сметная прибыль 46% ФОТ (от 279,94)</t>
  </si>
  <si>
    <t>ФЕРм11-05-001-01</t>
  </si>
  <si>
    <t>Механизм исполнительный, масса: до 20 кг (Привод воздушной заслонки)
(шт)</t>
  </si>
  <si>
    <t>Накладные расходы 90% ФОТ (от 399,84)</t>
  </si>
  <si>
    <t>Сметная прибыль 46% ФОТ (от 399,84)</t>
  </si>
  <si>
    <t>КП № VX23-011239-01 от 26.10.2023г. п.1 (ТЦ_64.4.01.03_77_9721098528_26.10.2023_01)</t>
  </si>
  <si>
    <t>П5.1-П5.Вентилятор канальный (с прямой посадкой) DCF 70-40/V01312.2 в составе:	
( заслонка F 70-40		шт.	1+ корпус фильтра кассетного AFC 70-40		шт.	1+ вставка кассетная фильтрующая FCI 70-40 G3		шт.	1+ корпус фильтра карманного RAF 70-40 шт.	1+ вставка карманная фильтрующая FPI 70-40 M5 шт.	1+ воздухонагреватель электрический EH 70-40/60		шт.	1+ вставка гибкая FL 70-40		шт.	2+ шумоглушитель PM 70-40/10		шт.	1   )                                                                                   Автоматика в комплекте:			
( щит питания и управления ZAN.O.S3Vb013/10-.3E4/600 (P +MR.1.4.6.2.0)		шт.	1+ датчик перепада давления LF32-05 (50-500 Па)		шт.	3+ датчик температуры наружный TS-E01		шт.	1+ датчик температуры канальный TS-K150		шт.	1+ привод воздушной заслонки TS05-230S (с пруж. возвратом)		шт.	1+ частотный преобразователь IVD222B43E (2,2 кВтx380 В), выходной ток 5 А		шт.	1
(к-т)</t>
  </si>
  <si>
    <t>П7 (Замена согласно письма № И/459 от 08.11.2023 г.)</t>
  </si>
  <si>
    <t>ФЕР20-06-002-03</t>
  </si>
  <si>
    <t>Установка камер приточных типовых: без секции орошения производительностью до 31,5 тыс.м3/час (26400м3/ч)
(шт)</t>
  </si>
  <si>
    <t>Накладные расходы 121% ФОТ (от 38 524,71)</t>
  </si>
  <si>
    <t>Сметная прибыль 72%*0.85 ФОТ (от 38 524,71)</t>
  </si>
  <si>
    <t>узел смешения</t>
  </si>
  <si>
    <t>ФЕРм12-12-009-06</t>
  </si>
  <si>
    <t>Арматура муфтовая с ручным приводом или без привода водопроводная на номинальное давление до 10 МПа, номинальный диаметр: 40 мм (клапан поворотный 3-ходовой RMV03100-112-25 (DN40,Kvs25,PN10,ВР 1 1/2)
(шт)</t>
  </si>
  <si>
    <t>Накладные расходы 90% ФОТ (от 2 818,39)</t>
  </si>
  <si>
    <t>Сметная прибыль 46% ФОТ (от 2 818,39)</t>
  </si>
  <si>
    <t>Механизм исполнительный, масса: до 20 кг ( привод поворотный пропорциональный 24В (0-10В, 6Нм, 90°,60/120сек)
(шт)</t>
  </si>
  <si>
    <t>ФЕР18-05-001-01</t>
  </si>
  <si>
    <t>Установка насосов центробежных с электродвигателем, масса агрегата: до 0,1 т (насос циркуляционный UPF 65-120 300 (25467)
(шт)</t>
  </si>
  <si>
    <t>Накладные расходы 121% ФОТ (от 7 604,67)</t>
  </si>
  <si>
    <t>Сметная прибыль 72%*0.85 ФОТ (от 7 604,67)</t>
  </si>
  <si>
    <t>автоматика</t>
  </si>
  <si>
    <t>Щиты и пульты, масса: до 50 кг (Блок управления, щит управления)
(шт)</t>
  </si>
  <si>
    <t>Приборы, устанавливаемые на металлоконструкциях, щитах и пультах, масса: до 5 кг (датчики, термостат)
(шт)</t>
  </si>
  <si>
    <t>Накладные расходы 90% ФОТ (от 1 679,64)</t>
  </si>
  <si>
    <t>Сметная прибыль 46% ФОТ (от 1 679,64)</t>
  </si>
  <si>
    <t>КП № VX23-011239-01 от 26.10.2023г. п.2 (ТЦ_64.4.01.03_77_9721098528_26.10.2023_01)</t>
  </si>
  <si>
    <t>П7 Приточная установка VENTER 105 [FL]-[CF]-[FS3]-[FS2]-[WH2n]-[V01.80(SII) (18.5/1500)]-[SN2]-[FL] в составе:( клапан поворотный 3-ходовой RMV03100-112-25 (DN40,Kvs25,PN10,ВР 1 1/2)		шт.	1+ привод поворотный пропорциональный 24В (0-10В, 6Нм, 90°,60/120сек)		шт.	1+- насос циркуляционный UPF 65-120 300 (25467)		шт.	1)
Автоматика в комплекте:	
( щит питания и управления ZAN.K.S3Vb013/63-.2W (P.2.3.2.1.0)		шт.	1+ датчик температуры наружный TS-E01		шт.	1+ датчик температуры канальный TS-K150		шт.	1+ термостат 6 м TS-6 LEFOO		шт.	1+ датчик температуры воды накладной TS-C01		шт.	1+ датчик перепада давления LF32-05 (50-500 Па)		шт.	2+ частотный преобразователь IVD183B43E (18,5 кВтx380 В), выходной ток 40 А		шт.	1+ привод воздушной заслонки TS10-230S (с пруж. возвратом)		шт.	1)
(к-т)</t>
  </si>
  <si>
    <t>П6  (Замена согласно письма № И/459 от 08.11.2023 г.)</t>
  </si>
  <si>
    <t>Установка камер приточных типовых: без секции орошения производительностью до 10 тыс.м3/час  (775м3/ч)
(шт)</t>
  </si>
  <si>
    <t>Накладные расходы 121% ФОТ (от 24 555,33)</t>
  </si>
  <si>
    <t>Сметная прибыль 72%*0.85 ФОТ (от 24 555,33)</t>
  </si>
  <si>
    <t>Накладные расходы 90% ФОТ (от 1 119,76)</t>
  </si>
  <si>
    <t>Сметная прибыль 46% ФОТ (от 1 119,76)</t>
  </si>
  <si>
    <t>КП № VX23-011239-01 от 26.10.2023г. п.3 (ТЦ_64.4.01.03_77_9721098528_26.10.2023_01</t>
  </si>
  <si>
    <t>П6 Приточная установка REVENT 101 [FL]-[CF]-[FS1]-[E15]-[V01.22 (0.37/3000)]-[FL]
Автоматика в комлекте:			
(Щит питания и управления ZAN.K.S3Vb011/10-.3E2/150 (P.1.4..2.0)		шт.	1+Датчик перепада давления LF32-05 (50-500 Па)		шт.	2+Датчик температуры наружный TS-E01		шт.	1+Датчик температуры канальный TS-K150		шт.	1+Привод воздушной заслонки TS05-230S (с пруж. возвратом)		шт.	1+Частотный преобразователь IVD401B21E (0,4 кВтx220 В), выходной ток 2,5 А		шт.	1)
(к-т)</t>
  </si>
  <si>
    <t>В3,В3р  (Замена согласно письма № И/459 от 08.11.2023 г.)</t>
  </si>
  <si>
    <t>ФЕР20-03-001-02</t>
  </si>
  <si>
    <t>Установка вентиляторов радиальных массой: свыше 0,05 до 0,12 т
(шт)</t>
  </si>
  <si>
    <t>Накладные расходы 121% ФОТ (от 9 372,56)</t>
  </si>
  <si>
    <t>Сметная прибыль 72%*0.85 ФОТ (от 9 372,56)</t>
  </si>
  <si>
    <t>ФЕР07-01-028-11</t>
  </si>
  <si>
    <t>Установка опорных стаканов для вентиляционных устройств при высоте зданий: до 25 м
(100 шт)</t>
  </si>
  <si>
    <t>Накладные расходы 110% ФОТ (от 1 227,71)</t>
  </si>
  <si>
    <t>Сметная прибыль 73%*0.85 ФОТ (от 1 227,71)</t>
  </si>
  <si>
    <t>Щиты и пульты, масса: до 50 кг
(шт)</t>
  </si>
  <si>
    <t>КП №24/10-1 от 24.10.2023 г п.1 (ТЦ_64.4.01.02_77_7721732282_24.10.2023_01)</t>
  </si>
  <si>
    <t>В3,В3р Радиальный вентилятор, взрывозащищенный, исп. 1, полож Л0, L=4200 мЗ/ч, Рсв=500 Па, с электродвигателем Nу=1,1 кВт, n=1500 об/мин, ВР-80-70-5,0-0,9Дн-Вз-01,Ю/4-ЛО-У 1 АИМ80А4+Монтажный стакан утепленный		шт	1+ автоматика VAD-DU-SB (1,5 КВт)
(шт)</t>
  </si>
  <si>
    <t>В11  (Замена согласно письма № И/459 от 08.11.2023 г.)</t>
  </si>
  <si>
    <t>ФЕР20-03-001-05</t>
  </si>
  <si>
    <t>Установка вентиляторов радиальных массой: свыше 0,4 до 0,6 т
(шт)</t>
  </si>
  <si>
    <t>Накладные расходы 121% ФОТ (от 7 760,06)</t>
  </si>
  <si>
    <t>Сметная прибыль 72%*0.85 ФОТ (от 7 760,06)</t>
  </si>
  <si>
    <t>Накладные расходы 110% ФОТ (от 1 289,09)</t>
  </si>
  <si>
    <t>Сметная прибыль 73%*0.85 ФОТ (от 1 289,09)</t>
  </si>
  <si>
    <t>КП №24/10-1 от 24.10.2023 г п.2 (ТЦ_64.4.01.02_77_7721732282_24.10.2023_01)</t>
  </si>
  <si>
    <t>В11 Радиальный вентилятор, исп.1, ЛО, L= 25000 мЗ/ч, Рсв= 700 Па, с электродвигателем Ny=11,0 кВт, n=750 об/мин,ВР-80-70-11,2-0,9Дн-11,00/8-ЛО-У 1 АИР160М8+ автоматика VAD-DU-SB (7,5 КВт)		шт1+Монтажный стакан утепленный		шт1
(шт)</t>
  </si>
  <si>
    <t>В13  (Замена согласно письма № И/459 от 08.11.2023 г.)</t>
  </si>
  <si>
    <t>ФЕР20-03-001-03</t>
  </si>
  <si>
    <t>Установка вентиляторов радиальных массой: свыше 0,12 до 0,2 т
(шт)</t>
  </si>
  <si>
    <t>Накладные расходы 121% ФОТ (от 5 380,50)</t>
  </si>
  <si>
    <t>Сметная прибыль 72%*0.85 ФОТ (от 5 380,50)</t>
  </si>
  <si>
    <t>КП №24/10-1 от 24.10.2023 г п.3 (ТЦ_64.4.01.02_77_7721732282_24.10.2023_01)</t>
  </si>
  <si>
    <t>В13 Радиальный вентилятор, исп.1, ЛО, L=10600 мЗ/ч, Рсв=500 Па, с электродвигателем Ny=4,0 кВт, n=1500 об/мин,ВР-80-70-6,3-0,9Дн-04.00/4-ЛО-У1 АИР160М8	+ автоматика VAD-DU-SB (4 КВт)		шт	1
(шт)</t>
  </si>
  <si>
    <t>В1мо,В1мор</t>
  </si>
  <si>
    <t>ФЕР20-03-001-01</t>
  </si>
  <si>
    <t>Установка вентиляторов радиальных массой: до 0,05 т
(шт)</t>
  </si>
  <si>
    <t>Накладные расходы 121% ФОТ (от 6 742,56)</t>
  </si>
  <si>
    <t>Сметная прибыль 72%*0.85 ФОТ (от 6 742,56)</t>
  </si>
  <si>
    <t>ФЕР20-02-018-01</t>
  </si>
  <si>
    <t>Установка вставок гибких к радиальным вентиляторам
(м2)</t>
  </si>
  <si>
    <t>Накладные расходы 121% ФОТ (от 765,84)</t>
  </si>
  <si>
    <t>Сметная прибыль 72%*0.85 ФОТ (от 765,84)</t>
  </si>
  <si>
    <t>КП №24/10-1 от 24.10.2023 г п.4 (ТЦ_64.4.01.02_77_7721732282_24.10.2023_01)</t>
  </si>
  <si>
    <t>В1мо,В1мор Радиальный вентилятор, взрывозащищенный, исп. 1, полож Л0,1 L=800 мЗ/ч, Рсв=500 Па, с электродвигателем Nу=0,37 кВт, n=3000 об/мин	 ВРП-С-2,25-Б-Вз-00,37/2-06-У1 АИМ63А2 с гибкими вставками
(шт)</t>
  </si>
  <si>
    <t>ФЕР20-02-020-01</t>
  </si>
  <si>
    <t>Установка виброизолятора: номер 38
(10 шт)</t>
  </si>
  <si>
    <t>Накладные расходы 121% ФОТ (от 965,10)</t>
  </si>
  <si>
    <t>Сметная прибыль 72%*0.85 ФОТ (от 965,10)</t>
  </si>
  <si>
    <t>ФССЦ-19.2.01.01-0001</t>
  </si>
  <si>
    <t>Виброизоляторы пружинные ДО-38
(шт)</t>
  </si>
  <si>
    <t>КП №24/10-1 от 24.10.2023 г п.5 (ТЦ_64.4.02.02_77_7721732282_24.10.2023_01)</t>
  </si>
  <si>
    <t>Шкаф управления ALTAIR
(к-т)</t>
  </si>
  <si>
    <t>Накладные расходы 90% ФОТ (от 559,88)</t>
  </si>
  <si>
    <t>Сметная прибыль 46% ФОТ (от 559,88)</t>
  </si>
  <si>
    <t>КП № VX23-011239-01 от 26.10.2023г. п.5</t>
  </si>
  <si>
    <t>Частотный преобразователь
(шт)</t>
  </si>
  <si>
    <t>В2мо,В2мор</t>
  </si>
  <si>
    <t>Радиальный вентилятор, взрывозащищенный, исп. 1, полож Л0,1 L=800 мЗ/ч, Рсв=500 Па, с электродвигателем Nу=0,37 кВт, n=3000 об/мин	ВРП-С-2,25-Б-Вз-00,37/2-06-У1 АИМ63А2 с гибкими вставками
(шт)</t>
  </si>
  <si>
    <t>ФЕР20-03-002-01</t>
  </si>
  <si>
    <t>Установка вентиляторов осевых массой: до 0,025 т
(шт)</t>
  </si>
  <si>
    <t>Накладные расходы 121% ФОТ (от 2 342,75)</t>
  </si>
  <si>
    <t>Сметная прибыль 72%*0.85 ФОТ (от 2 342,75)</t>
  </si>
  <si>
    <t>ФССЦ-64.1.02.01-0093</t>
  </si>
  <si>
    <t>Вентиляторы канальные для круглых воздуховодов OSTBERG марки: CK 250 C, производительность 1100 м3/час (прим.)
(шт)</t>
  </si>
  <si>
    <t>ФССЦ-19.1.01.11-0055</t>
  </si>
  <si>
    <t>Хомут быстросъемный для соединения элементов вентиляционных систем: МХ 250 (АРКТОС)
(шт)</t>
  </si>
  <si>
    <t>В5</t>
  </si>
  <si>
    <t>ФССЦ-64.1.02.01-0082</t>
  </si>
  <si>
    <t>Вентиляторы канальные для круглых воздуховодов OSTBERG марки: RKC 315 B3, производительность 2300 м3/час  (прим.)
(шт)</t>
  </si>
  <si>
    <t>Накладные расходы 121% ФОТ (от 980,41)</t>
  </si>
  <si>
    <t>Сметная прибыль 72%*0.85 ФОТ (от 980,41)</t>
  </si>
  <si>
    <t>КП № VX23-011239-01 от 26.10.2023г. п.6</t>
  </si>
  <si>
    <t>Гибкие вставки 	DS  315
(шт.)</t>
  </si>
  <si>
    <t>В6</t>
  </si>
  <si>
    <t>ФССЦ-64.1.02.01-0089</t>
  </si>
  <si>
    <t>Вентиляторы канальные для круглых воздуховодов OSTBERG марки: CK 160 C, производительность 860 м3/час (прим.)
(шт)</t>
  </si>
  <si>
    <t>ФССЦ-19.1.01.11-1036</t>
  </si>
  <si>
    <t>Хомуты быстросъемные из оцинкованной стали с микропористой резиной, диаметр 160 мм
(шт)</t>
  </si>
  <si>
    <t>В7</t>
  </si>
  <si>
    <t>В8</t>
  </si>
  <si>
    <t>ФССЦ-64.1.02.01-0085</t>
  </si>
  <si>
    <t>Вентиляторы канальные для круглых воздуховодов OSTBERG марки: CK 100 C, производительность 320 м3/час (прим.)
(шт)</t>
  </si>
  <si>
    <t>ФССЦ-19.1.01.11-0051</t>
  </si>
  <si>
    <t>Хомут быстросъемный для соединения элементов вентиляционных систем: МХ 100 (АРКТОС)
(шт)</t>
  </si>
  <si>
    <t>В9</t>
  </si>
  <si>
    <t>В10</t>
  </si>
  <si>
    <t>ФССЦ-64.1.02.01-0095</t>
  </si>
  <si>
    <t>Вентиляторы канальные для круглых воздуховодов OSTBERG марки: CK 315 C, производительность 1620 м3/час (прим.)
(шт)</t>
  </si>
  <si>
    <t>ФССЦ-19.1.01.11-0057</t>
  </si>
  <si>
    <t>Хомут быстросъемный для соединения элементов вентиляционных систем: МХ 355 (АРКТОС)
(шт)</t>
  </si>
  <si>
    <t>В12</t>
  </si>
  <si>
    <t>ФЕР20-03-002-02</t>
  </si>
  <si>
    <t>Установка вентиляторов осевых массой: до 0,05 т
(шт)</t>
  </si>
  <si>
    <t>Накладные расходы 121% ФОТ (от 3 210,12)</t>
  </si>
  <si>
    <t>Сметная прибыль 72%*0.85 ФОТ (от 3 210,12)</t>
  </si>
  <si>
    <t>КП №24/10-1 от 24.10.2023 г п.6 (ТЦ_64.1.02.02_77_7721732282_24.10.2023_01)</t>
  </si>
  <si>
    <t>Вентилятор L=1400 мЗ/час, Рсв=450Па.N=1,0кВт; n=1200 об/мин;	IRЕ 50x30
(шт)</t>
  </si>
  <si>
    <t>Накладные расходы 121% ФОТ (от 64,37)</t>
  </si>
  <si>
    <t>Сметная прибыль 72%*0.85 ФОТ (от 64,37)</t>
  </si>
  <si>
    <t>КП № VX23-011239-01 от 26.10.2023г. п.7</t>
  </si>
  <si>
    <t>Гибкие вставки 	DS  500х300L=0,13
(шт.)</t>
  </si>
  <si>
    <t>ПЕ1 клапан</t>
  </si>
  <si>
    <t>ФЕР20-02-007-02</t>
  </si>
  <si>
    <t>Установка клапанов воздушных утепленных КВУ с электрическим или пневматическим приводом периметром: до 5600 мм
(шт)</t>
  </si>
  <si>
    <t>Накладные расходы 121% ФОТ (от 2 469,30)</t>
  </si>
  <si>
    <t>Сметная прибыль 72%*0.85 ФОТ (от 2 469,30)</t>
  </si>
  <si>
    <t>КП №24/10-1 от 24.10.2023 г п.7 (ТЦ_69.2.02.05_77_7721732282_24.10.2023_01)</t>
  </si>
  <si>
    <t>Клапан утепленный размером 1200х800 Гермик-Т-1200х800-Н-
с ТЭНом – 1 шт, Nобщ = 0,32кВт, 1хNM230A-S-1-УХЛ2 с электроприводом
(шт)</t>
  </si>
  <si>
    <t>ФЕР20-02-002-02</t>
  </si>
  <si>
    <t>Установка решеток жалюзийных площадью в свету: до 1,0 м2
(шт)</t>
  </si>
  <si>
    <t>Накладные расходы 121% ФОТ (от 835,41)</t>
  </si>
  <si>
    <t>Сметная прибыль 72%*0.85 ФОТ (от 835,41)</t>
  </si>
  <si>
    <t>КП № VX23-011239-01 от 26.10.2023г. п.8</t>
  </si>
  <si>
    <t>Решетка накладная объемная 	РОН 1200x800x3 0-С
(шт)</t>
  </si>
  <si>
    <t>ВГ1 дымосос</t>
  </si>
  <si>
    <t>Накладные расходы 121% ФОТ (от 3 371,28)</t>
  </si>
  <si>
    <t>Сметная прибыль 72%*0.85 ФОТ (от 3 371,28)</t>
  </si>
  <si>
    <t>ФЕР09-06-001-03</t>
  </si>
  <si>
    <t>Монтаж: стеллажей и других конструкций, закрепляемых на фундаментах внутри зданий ("применительно шкаф ШДП-15")
(т)</t>
  </si>
  <si>
    <t>Накладные расходы 93% ФОТ (от 3 562,48)</t>
  </si>
  <si>
    <t>Сметная прибыль 62%*0.85 ФОТ (от 3 562,48)</t>
  </si>
  <si>
    <t>ФЕР20-02-002-01</t>
  </si>
  <si>
    <t>Установка решеток жалюзийных площадью в свету: до 0,5 м2  (прим. Узел стыковочный УС-1вп Е190)
(шт)</t>
  </si>
  <si>
    <t>Накладные расходы 121% ФОТ (от 3 642,48)</t>
  </si>
  <si>
    <t>Сметная прибыль 72%*0.85 ФОТ (от 3 642,48)</t>
  </si>
  <si>
    <t>КП №24/10-1 от 24.10.2023 г п.8 (ТЦ_64.4.01.02_77_7721732282_24.10.2023_01)</t>
  </si>
  <si>
    <t>Радиальный вентилятор для удаления продуктов АГПТ, ДПЭ-7 (1ЦМ), L=600мЗ/ч, Nуст = 0,75кВтДПЭ-7 (1ЦМ)в комплекте ( всасывающей двухзонной обвязкой			
РВ верхний-3м, РВ нижний с переходной муфтой (тройник)+ воздуховодами специальными рукавом напорным+Воздуховод специальный для УС-1вп (300x300)	комплект	1+Шкаф для хранения дымососа ШДП-15		комплект	1+Узел стыковочный УС-1вп Е190 (отсос загазованного и приток свежего воздуха) врезной размер 320x320		комплект	6)
(компл)</t>
  </si>
  <si>
    <t>К1 сплит-система</t>
  </si>
  <si>
    <t>ФЕР20-06-018-09</t>
  </si>
  <si>
    <t>Установка сплит-систем с внутренним блоком кассетного типа мощностью: до 5 кВт
(компл)</t>
  </si>
  <si>
    <t>Накладные расходы 121% ФОТ (от 3 189,37)</t>
  </si>
  <si>
    <t>Сметная прибыль 72%*0.85 ФОТ (от 3 189,37)</t>
  </si>
  <si>
    <t>Приборы, устанавливаемые на металлоконструкциях, щитах и пультах, масса: до 5 кг (термостат)
(шт)</t>
  </si>
  <si>
    <t>КП №24/10-1 от 24.10.2023 г п.9 (ТЦ_64.2.03.06_77_7721732282_24.10.2023_01)</t>
  </si>
  <si>
    <t>Сплит-система в составе: - внутренний блок кассетного типа, - наружный блок, фреон - R-410А,Qх=5,28кВт, Nпотр=2,9кВт; L=2500 м3/ч,с низкотемпературным комплектом;
со встроенной дренажной помпой.в комплекте:- пульт управления беспроводной;-электронный термостат; - панель декоративная.
(шт)</t>
  </si>
  <si>
    <t>ФЕРм12-01-105-01</t>
  </si>
  <si>
    <t>Трубопровод из медных труб на номинальное давление до 2,5 МПа, диаметр труб наружный: 18 мм (прокладка 10м учтера в расценке на установку сплит систем)
(100 м)</t>
  </si>
  <si>
    <t>Накладные расходы 90% ФОТ (от 8 439,44)</t>
  </si>
  <si>
    <t>Сметная прибыль 46% ФОТ (от 8 439,44)</t>
  </si>
  <si>
    <t>ФССЦ-23.2.02.03-0001</t>
  </si>
  <si>
    <t>Трубы медные круглого сечения твердые, универсальные в штангах, размером 6х1 мм
(м)</t>
  </si>
  <si>
    <t>ФССЦ-23.2.02.03-0004</t>
  </si>
  <si>
    <t>Трубы медные круглого сечения твердые, универсальные в штангах, размером 12х1 мм
(м)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</si>
  <si>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</si>
  <si>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 (прокладка 10м учтена в расценке на установку сплит систем)
(10 м)</t>
  </si>
  <si>
    <t>Накладные расходы 97% ФОТ (от 3 116,02)</t>
  </si>
  <si>
    <t>Сметная прибыль 55%*0.85 ФОТ (от 3 116,02)</t>
  </si>
  <si>
    <t>ФССЦ-12.2.07.04-0182</t>
  </si>
  <si>
    <t>Трубки из вспененного каучука, толщина 9 мм, диаметр 10 мм
(10 м)</t>
  </si>
  <si>
    <t>ФССЦ-12.2.07.04-0183</t>
  </si>
  <si>
    <t>Трубки из вспененного каучука, толщина 9 мм, диаметр 12 мм
(10 м)</t>
  </si>
  <si>
    <t>К6 сплит-система</t>
  </si>
  <si>
    <t>КП №24/10-1 от 24.10.2023 г п.10 (ТЦ_64.2.03.06_77_7721732282_24.10.2023_01)</t>
  </si>
  <si>
    <t>Сплит-система в составе: - внутренний блок кассетного типа,- наружный блок, фреон - R-410А,Qх=3,52кВт, Nпотр=1,65кВт; L=2500 м3/ч,с низкотемпературным комплектом;
со встроенной дренажной помпой.в комплекте:- пульт управления беспроводной;
- электронный термостат;- панель декоративная.
(шт)</t>
  </si>
  <si>
    <t>Изоляция изделиями из вспененного каучука, вспененного полиэтилена трубопроводов наружным диметром: до 160 мм трубками (прокладка 10м учтера в расценке на установку сплит систем)
(10 м)</t>
  </si>
  <si>
    <t>К2-К5 сплит-система</t>
  </si>
  <si>
    <t>ФЕР20-06-018-03</t>
  </si>
  <si>
    <t>Установка сплит-систем с внутренним блоком настенного типа мощностью: до 5 кВт
(компл)</t>
  </si>
  <si>
    <t>Накладные расходы 121% ФОТ (от 10 628,73)</t>
  </si>
  <si>
    <t>Сметная прибыль 72%*0.85 ФОТ (от 10 628,73)</t>
  </si>
  <si>
    <t>КП №24/10-1 от 24.10.2023 г п.11 (ТЦ_64.2.03.06_77_7721732282_24.10.2023_01)</t>
  </si>
  <si>
    <t>Сплит-система в составе: - внутренний блок настенного типа, - наружный блок, фреон - R-410А, Qх=2,29кВт, Nпотр=1,15кВт; L=530 м3/ч, в комплекте: - пульт управления беспроводной; - электронный термостат; -дренажная помпа.
(шт)</t>
  </si>
  <si>
    <t>Трубопровод из медных труб на номинальное давление до 2,5 МПа, диаметр труб наружный: 18 мм (прокладка 40м учтера в расценке на установку сплит систем)
(100 м)</t>
  </si>
  <si>
    <t>Накладные расходы 90% ФОТ (от 37 133,54)</t>
  </si>
  <si>
    <t>Сметная прибыль 46% ФОТ (от 37 133,54)</t>
  </si>
  <si>
    <t>ФССЦ-23.2.02.03-0003</t>
  </si>
  <si>
    <t>Трубы медные круглого сечения твердые, универсальные в штангах, размером 10х1 мм(прим.9,53*1мм)
(м)</t>
  </si>
  <si>
    <t>Накладные расходы 97% ФОТ (от 13 710,48)</t>
  </si>
  <si>
    <t>Сметная прибыль 55%*0.85 ФОТ (от 13 710,48)</t>
  </si>
  <si>
    <t>ФССЦ-12.2.07.04-0180</t>
  </si>
  <si>
    <t>Трубки из вспененного каучука, толщина 9 мм, диаметр 6 мм
(10 м)</t>
  </si>
  <si>
    <t>ПК1,ПК1р прецизионная система кондиционирования ( (Замена согласно письма № И/459 от 08.11.2023 г.)</t>
  </si>
  <si>
    <t>ФЕРм07-01-035-01</t>
  </si>
  <si>
    <t>Агрегат или машина компрессорно-конденсаторная, масса: 0,18 т (вес 162 кг)
(шт)</t>
  </si>
  <si>
    <t>Накладные расходы 91% ФОТ (от 29 735,14)</t>
  </si>
  <si>
    <t>Сметная прибыль 47% ФОТ (от 29 735,14)</t>
  </si>
  <si>
    <t>Приборы, устанавливаемые на металлоконструкциях, щитах и пультах, масса: до 5 кг (датчики утечки, датчик выносной)
(шт)</t>
  </si>
  <si>
    <t>Приборы, устанавливаемые на металлоконструкциях, щитах и пультах, масса: до 5 кг (регулируемое основание АВ35)
(шт)</t>
  </si>
  <si>
    <t>Приборы, устанавливаемые на металлоконструкциях, щитах и пультах, масса: до 5 кг (модуль-Пленум для раздачи воздуха,реле контроля фаз)
(шт)</t>
  </si>
  <si>
    <t>Приборы, устанавливаемые на металлоконструкциях, щитах и пультах, масса: до 5 кг (Дренажная помпа DP)
(шт)</t>
  </si>
  <si>
    <t>Механизм исполнительный, масса: до 20 кг (обратный клапан фреона)
(шт)</t>
  </si>
  <si>
    <t>КП №24/10-1 от 24.10.2023 г п.12 (ТЦ_64.2.03.06_77_7721732282_24.10.2023_01)</t>
  </si>
  <si>
    <t>AR17U(WL-SS-DP-LTK-AB35) прецизионная система кондиционирования ROYAL Clima в составе:	(- Датчик утечки воды  WL,	- Дренажная помпа DP,- низкотемпературный комплект LTK;шт1- регулируемое основание АВ35;шт1- обратный клапан фреона;		шт1- модуль-Пленум для раздачи воздуха;шт	1- реле контроля фаз;шт1- карта мониторинга;шт1- выносной датчик на подаче.шт1
(шт)</t>
  </si>
  <si>
    <t>Трубопровод из медных труб на номинальное давление до 2,5 МПа, диаметр труб наружный: 18 мм
(100 м)</t>
  </si>
  <si>
    <t>Накладные расходы 90% ФОТ (от 25 318,32)</t>
  </si>
  <si>
    <t>Сметная прибыль 46% ФОТ (от 25 318,32)</t>
  </si>
  <si>
    <t>ФССЦ-23.2.02.03-0005</t>
  </si>
  <si>
    <t>Трубы медные круглого сечения твердые, универсальные в штангах, размером 15х1 мм (прим.16*1)
(м)</t>
  </si>
  <si>
    <t>Изоляция изделиями из вспененного каучука, вспененного полиэтилена трубопроводов наружным диметром: до 160 мм трубками
(10 м)</t>
  </si>
  <si>
    <t>Накладные расходы 97% ФОТ (от 9 348,05)</t>
  </si>
  <si>
    <t>Сметная прибыль 55%*0.85 ФОТ (от 9 348,05)</t>
  </si>
  <si>
    <t>ФССЦ-12.2.07.04-0175</t>
  </si>
  <si>
    <t>Трубки из вспененного каучука, толщина 6 мм, диаметр 15 мм
(10 м)</t>
  </si>
  <si>
    <t>Клапаны противопожарные</t>
  </si>
  <si>
    <t>ФЕР20-02-004-16</t>
  </si>
  <si>
    <t>Установка клапанов: огнезадерживающих с ручной регулировкой периметром до 3200 мм
(шт)</t>
  </si>
  <si>
    <t>Накладные расходы 121% ФОТ (от 12 643,97)</t>
  </si>
  <si>
    <t>Сметная прибыль 72%*0.85 ФОТ (от 12 643,97)</t>
  </si>
  <si>
    <t>КП №24/10-1 от 24.10.2023 г п.13</t>
  </si>
  <si>
    <t>Клапан  противопожарный КПУ-1Н-О-Н-700х600-2*ф-МВ220-Т-СН-КЛ
(шт)</t>
  </si>
  <si>
    <t>КП №24/10-1 от 24.10.2023 г п.14</t>
  </si>
  <si>
    <t>Клапан  противопожарный КПУ-1Н-О-Н-600х350-2*ф-МВ220-Т-СН-КЛ
(шт)</t>
  </si>
  <si>
    <t>Воздуховоды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</si>
  <si>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</si>
  <si>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
(100 м2)</t>
  </si>
  <si>
    <t>Накладные расходы 121% ФОТ (от 504,75)</t>
  </si>
  <si>
    <t>Сметная прибыль 72%*0.85 ФОТ (от 504,75)</t>
  </si>
  <si>
    <t>ФССЦ-19.1.01.03-0029</t>
  </si>
  <si>
    <t>Воздуховоды из оцинкованной стали с шиной и уголками толщиной: 0,7 мм, периметром 1800 мм (прим. периметр 1900)
(м2)</t>
  </si>
  <si>
    <t>ФССЦ-19.2.03.08-0002</t>
  </si>
  <si>
    <t>Сетки металлические в рамках, площадь в свету до 0,2 м2
(м2)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</si>
  <si>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</si>
  <si>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 (прим.периметр 2600мм)
(100 м2)</t>
  </si>
  <si>
    <t>Накладные расходы 121% ФОТ (от 560,19)</t>
  </si>
  <si>
    <t>Сметная прибыль 72%*0.85 ФОТ (от 560,19)</t>
  </si>
  <si>
    <t>ФССЦ-19.1.01.03-0038</t>
  </si>
  <si>
    <t>Воздуховоды из оцинкованной стали с шиной и уголками толщиной: 0,7 мм, периметром 2600 мм
(м2)</t>
  </si>
  <si>
    <t>Итого по разделу 1 Вентиляция</t>
  </si>
  <si>
    <t>Раздел 2. Общеобменная вентиляция (приток)</t>
  </si>
  <si>
    <t>Воздухораспределители, решетки</t>
  </si>
  <si>
    <t>Установка решеток жалюзийных площадью в свету: до 0,5 м2
(шт)</t>
  </si>
  <si>
    <t>Накладные расходы 121% ФОТ (от 12 111,24)</t>
  </si>
  <si>
    <t>Сметная прибыль 72%*0.85 ФОТ (от 12 111,24)</t>
  </si>
  <si>
    <t>КП №24/10-1 от 24.10.2023 г п.15</t>
  </si>
  <si>
    <t>Диффузоры 4АПР 300x300 + ЗКСД
(шт)</t>
  </si>
  <si>
    <t>КП №24/10-1 от 24.10.2023 г п.16</t>
  </si>
  <si>
    <t>Диффузоры 4АПР 450x450 + ЗКСД
(шт)</t>
  </si>
  <si>
    <t>КП №24/10-1 от 24.10.2023 г п.17</t>
  </si>
  <si>
    <t>Диффузоры 4АПР 600x600 + ЗКСД
(шт)</t>
  </si>
  <si>
    <t>Накладные расходы 121% ФОТ (от 7 649,21)</t>
  </si>
  <si>
    <t>Сметная прибыль 72%*0.85 ФОТ (от 7 649,21)</t>
  </si>
  <si>
    <t>ФССЦ-19.2.03.02-0107</t>
  </si>
  <si>
    <t>Решетки вентиляционные алюминиевые "АРКТОС" типа: АМР, размером 100х200 мм
(шт)</t>
  </si>
  <si>
    <t>ФССЦ-19.2.03.02-0113</t>
  </si>
  <si>
    <t>Решетки вентиляционные алюминиевые "АРКТОС" типа: АМР, размером 150х400 мм
(шт)</t>
  </si>
  <si>
    <t>ФССЦ-19.2.03.02-0131</t>
  </si>
  <si>
    <t>Решетки вентиляционные алюминиевые "АРКТОС" типа: АМР, размером 300х1000 мм
(шт)</t>
  </si>
  <si>
    <t>ФССЦ-19.2.03.02-0133</t>
  </si>
  <si>
    <t>Решетки вентиляционные алюминиевые "АРКТОС" типа: АРН размером 200х200 мм (250х200)
(шт)</t>
  </si>
  <si>
    <t>ФССЦ-19.2.03.02-0143</t>
  </si>
  <si>
    <t>Решетки вентиляционные алюминиевые "АРКТОС" типа: АРН размером 500х1000 мм
(шт)</t>
  </si>
  <si>
    <t>КП №24/10-1 от 24.10.2023 г п.18</t>
  </si>
  <si>
    <t>Решетка вентиляционная наружная
АРН 1200х800
(шт)</t>
  </si>
  <si>
    <t>Клапан огнезадерживающий</t>
  </si>
  <si>
    <t>ФЕР20-02-004-15</t>
  </si>
  <si>
    <t>Установка клапанов: огнезадерживающих с ручной регулировкой периметром до 1600 мм
(шт)</t>
  </si>
  <si>
    <t>Накладные расходы 121% ФОТ (от 9 588,05)</t>
  </si>
  <si>
    <t>Сметная прибыль 72%*0.85 ФОТ (от 9 588,05)</t>
  </si>
  <si>
    <t>КП №24/10-1 от 24.10.2023 г п.25</t>
  </si>
  <si>
    <t>Клапан  противопожарный EI90 КПУ-1Н-О-Н-150х200-2*ф-МВ220-Т-СН-КЛ
(шт)</t>
  </si>
  <si>
    <t>КП №24/10-1 от 24.10.2023 г п.26</t>
  </si>
  <si>
    <t>Клапан  противопожарный EI90 КПУ-1Н-О-Н-250х200-2*ф-МВ220-Т-СН-КЛ
(шт)</t>
  </si>
  <si>
    <t>ФЕР20-02-006-01</t>
  </si>
  <si>
    <t>Установка заслонок воздушных и клапанов воздушных КВР с электрическим или пневматическим приводом: диаметром до 250 мм
(шт)</t>
  </si>
  <si>
    <t>Накладные расходы 121% ФОТ (от 2 529,40)</t>
  </si>
  <si>
    <t>Сметная прибыль 72%*0.85 ФОТ (от 2 529,40)</t>
  </si>
  <si>
    <t>КП №24/10-1 от 24.10.2023 г п.27</t>
  </si>
  <si>
    <t>Клапан  противопожарный EI90 КПУ-1Н-О-Н-100-2*ф-МВ220-Т-СН-КЛ
(шт)</t>
  </si>
  <si>
    <t>КП №24/10-1 от 24.10.2023 г п.28</t>
  </si>
  <si>
    <t>Клапан  противопожарный EI90 КПУ-1Н-О-Н-200-2*ф-МВ220-Т-СН-КЛ
(шт)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</si>
  <si>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</si>
  <si>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
(шт)</t>
  </si>
  <si>
    <t>Накладные расходы 121% ФОТ (от 948,60)</t>
  </si>
  <si>
    <t>Сметная прибыль 72%*0.85 ФОТ (от 948,60)</t>
  </si>
  <si>
    <t>КП №24/10-1 от 24.10.2023 г п.54 (ТЦ_69.2.02.05_77_7721732282_24.10.2023_01)</t>
  </si>
  <si>
    <t>Клапан  противопожарный EI90 КПУ-1Н-О-Н-1120-2*ф-МВ220-Т-СН-КЛ
(шт)</t>
  </si>
  <si>
    <t>Накладные расходы 121% ФОТ (от 18 965,96)</t>
  </si>
  <si>
    <t>Сметная прибыль 72%*0.85 ФОТ (от 18 965,96)</t>
  </si>
  <si>
    <t>КП №24/10-1 от 24.10.2023 г п.29</t>
  </si>
  <si>
    <t>Клапан  противопожарный EI90 КПУ-1Н-О-Н-300х250-2*ф-МВ220-Т-СН-КЛ
(шт)</t>
  </si>
  <si>
    <t>КП №24/10-1 от 24.10.2023 г п.30</t>
  </si>
  <si>
    <t>Клапан  противопожарный EI90 КПУ-1Н-О-Н-400х300-2*ф-МВ220-Т-СН-КЛ
(шт)</t>
  </si>
  <si>
    <t>КП №24/10-1 от 24.10.2023 г п.31</t>
  </si>
  <si>
    <t>Клапан  противопожарный EI90 КПУ-1Н-О-Н-700х400-2*ф-МВ220-Т-СН-КЛ
(шт)</t>
  </si>
  <si>
    <t>КП №24/10-1 от 24.10.2023 г п.32 (ТЦ_69.2.02.05_77_7721732282_24.10.2023_01)</t>
  </si>
  <si>
    <t>Клапан  противопожарный EI90 КПУ-1Н-О-Н-1000х500-2*ф-МВ220-Т-СН-КЛ
(шт)</t>
  </si>
  <si>
    <t>ФЕР20-02-004-17</t>
  </si>
  <si>
    <t>Установка клапанов: огнезадерживающих с ручной регулировкой периметром до 4500 мм (компл)
(шт)</t>
  </si>
  <si>
    <t>Накладные расходы 121% ФОТ (от 4 170,06)</t>
  </si>
  <si>
    <t>Сметная прибыль 72%*0.85 ФОТ (от 4 170,06)</t>
  </si>
  <si>
    <t>КП №24/10-1 от 24.10.2023 г п.33 (ТЦ_69.2.02.05_77_7721732282_24.10.2023_01)</t>
  </si>
  <si>
    <t>Кассета 1600х500 из 2-х клапанов противопожарных нормально-открытых, с электроприводом, EI90 КПУ-1Н-О-Н-800х500-2*ф-МВ220-Т-СН-КЛ
(шт)</t>
  </si>
  <si>
    <t>ФЕР20-02-004-07</t>
  </si>
  <si>
    <t>Установка клапанов обратных: периметром до 2400 мм
(шт)</t>
  </si>
  <si>
    <t>Накладные расходы 121% ФОТ (от 2 253,86)</t>
  </si>
  <si>
    <t>Сметная прибыль 72%*0.85 ФОТ (от 2 253,86)</t>
  </si>
  <si>
    <t>КП №24/10-1 от 24.10.2023 г п.34</t>
  </si>
  <si>
    <t>Клапан обратный универсальный 
общего назначения, прямоугольный         
КЛАРА-700х400-Н
(шт)</t>
  </si>
  <si>
    <t>Воздуховоды нормальные</t>
  </si>
  <si>
    <t>ФЕР20-01-001-02</t>
  </si>
  <si>
    <t>Прокладка воздуховодов из листовой, оцинкованной стали и алюминия класса Н (нормальные) толщиной: 0,5 мм, периметром до 600 мм
(100 м2)</t>
  </si>
  <si>
    <t>Накладные расходы 121% ФОТ (от 892,29)</t>
  </si>
  <si>
    <t>Сметная прибыль 72%*0.85 ФОТ (от 892,29)</t>
  </si>
  <si>
    <t>ФССЦ-19.1.01.03-0072</t>
  </si>
  <si>
    <t>Воздуховоды из оцинкованной стали толщиной: 0,5 мм, периметром до 600 мм (100х150)
(м2)</t>
  </si>
  <si>
    <t>КП №24/10-1 от 24.10.2023 г п.19</t>
  </si>
  <si>
    <t>Клапан РЕГУЛЯР-Л- 150x100-Н-1 *ручка
(шт)</t>
  </si>
  <si>
    <t>ФССЦ-19.1.01.11-0001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</si>
  <si>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
(т)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</si>
  <si>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</si>
  <si>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
(100 м2)</t>
  </si>
  <si>
    <t>Накладные расходы 121% ФОТ (от 21 205,04)</t>
  </si>
  <si>
    <t>Сметная прибыль 72%*0.85 ФОТ (от 21 205,04)</t>
  </si>
  <si>
    <t>ФССЦ-19.1.01.03-0077</t>
  </si>
  <si>
    <t>Воздуховоды из оцинкованной стали толщиной: 0,7 мм, периметром до 1000 мм   (прим. 200x150)
(м2)</t>
  </si>
  <si>
    <t>Воздуховоды из оцинкованной стали толщиной: 0,7 мм, периметром до 1000 мм  (прим. 200х200)
(м2)</t>
  </si>
  <si>
    <t>Воздуховоды из оцинкованной стали толщиной: 0,7 мм, периметром до 1000 мм  (прим. 250x200)
(м2)</t>
  </si>
  <si>
    <t>КП №24/10-1 от 24.10.2023 г п.20</t>
  </si>
  <si>
    <t>Клапан РЕГУЛЯР-Л- 250x200-Н-1 *ручка
(шт)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</si>
  <si>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</si>
  <si>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
(100 м2)</t>
  </si>
  <si>
    <t>Накладные расходы 121% ФОТ (от 25 422,27)</t>
  </si>
  <si>
    <t>Сметная прибыль 72%*0.85 ФОТ (от 25 422,27)</t>
  </si>
  <si>
    <t>ФССЦ-19.1.01.03-0078</t>
  </si>
  <si>
    <t>Воздуховоды из оцинкованной стали толщиной: 0,7 мм, периметром от 1100 до 1600 мм (300x250)
(м2)</t>
  </si>
  <si>
    <t>Воздуховоды из оцинкованной стали толщиной: 0,7 мм, периметром от 1100 до 1600 мм  (400x200)
(м2)</t>
  </si>
  <si>
    <t>Воздуховоды из оцинкованной стали толщиной: 0,7 мм, периметром от 1100 до 1600 мм (400х300)
(м2)</t>
  </si>
  <si>
    <t>Воздуховоды из оцинкованной стали толщиной: 0,7 мм, периметром от 1100 до 1600 мм (500х400)
(м2)</t>
  </si>
  <si>
    <t>Накладные расходы 121% ФОТ (от 14 876,92)</t>
  </si>
  <si>
    <t>Сметная прибыль 72%*0.85 ФОТ (от 14 876,92)</t>
  </si>
  <si>
    <t>ФССЦ-19.1.01.03-0079</t>
  </si>
  <si>
    <t>Воздуховоды из оцинкованной стали толщиной: 0,7 мм, периметром от 1700 до 4000 мм  (700х400)
(м2)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</si>
  <si>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</si>
  <si>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
(100 м2)</t>
  </si>
  <si>
    <t>Накладные расходы 121% ФОТ (от 6 246,02)</t>
  </si>
  <si>
    <t>Сметная прибыль 72%*0.85 ФОТ (от 6 246,02)</t>
  </si>
  <si>
    <t>ФССЦ-19.1.01.03-0071</t>
  </si>
  <si>
    <t>Воздуховоды из оцинкованной стали, толщина 0,5 мм, диаметр до 200 мм (Ду 100,125,160,200)
(м2)</t>
  </si>
  <si>
    <t>КП №24/10-1 от 24.10.2023 г п.21</t>
  </si>
  <si>
    <t>Клапан РЕГУЛЯР-Л-100-Н-1*ручка
(шт)</t>
  </si>
  <si>
    <t>КП №24/10-1 от 24.10.2023 г п.22</t>
  </si>
  <si>
    <t>Клапан РЕГУЛЯР-Л-160-Н-1*ручка
(шт)</t>
  </si>
  <si>
    <t>КП №24/10-1 от 24.10.2023 г п.23</t>
  </si>
  <si>
    <t>Клапан РЕГУЛЯР-Л-200-Н-1*ручка
(шт)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</si>
  <si>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</si>
  <si>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
(100 м2)</t>
  </si>
  <si>
    <t>Накладные расходы 121% ФОТ (от 4 461,87)</t>
  </si>
  <si>
    <t>Сметная прибыль 72%*0.85 ФОТ (от 4 461,87)</t>
  </si>
  <si>
    <t>ФССЦ-19.1.01.03-0073</t>
  </si>
  <si>
    <t>Воздуховоды из оцинкованной стали, толщина 0,6 мм, диаметр до 250 мм
(м2)</t>
  </si>
  <si>
    <t>ФЕР20-01-001-06</t>
  </si>
  <si>
    <t>Прокладка воздуховодов из листовой, оцинкованной стали и алюминия класса Н (нормальные) толщиной: 0,6 мм, диаметром до 450 мм
(100 м2)</t>
  </si>
  <si>
    <t>Накладные расходы 121% ФОТ (от 3 530,87)</t>
  </si>
  <si>
    <t>Сметная прибыль 72%*0.85 ФОТ (от 3 530,87)</t>
  </si>
  <si>
    <t>ФССЦ-19.1.01.03-0074</t>
  </si>
  <si>
    <t>Воздуховоды из оцинкованной стали, толщина 0,6 мм, диаметр до 450 мм (Ду 400)
(м2)</t>
  </si>
  <si>
    <t>КП №24/10-1 от 24.10.2023 г п.24</t>
  </si>
  <si>
    <t>Клапан РЕГУЛЯР-Л-400-Н-1*ручка
(шт)</t>
  </si>
  <si>
    <t>Накладные расходы 121% ФОТ (от 7 138,31)</t>
  </si>
  <si>
    <t>Сметная прибыль 72%*0.85 ФОТ (от 7 138,31)</t>
  </si>
  <si>
    <t>ФССЦ-19.1.01.01-0031</t>
  </si>
  <si>
    <t>Воздуховоды типа: ALUDUCT (POLAR BEAR) неизолированные гибкие диаметром 102 мм
(м2)</t>
  </si>
  <si>
    <t>ФССЦ-19.1.01.01-0021</t>
  </si>
  <si>
    <t>Воздуховоды типа: ALUDUCT (POLAR BEAR) неизолированные гибкие диаметром 127 мм
(м2)</t>
  </si>
  <si>
    <t>ФССЦ-19.1.01.01-0022</t>
  </si>
  <si>
    <t>Воздуховоды типа: ALUDUCT (POLAR BEAR) неизолированные гибкие диаметром 160 мм
(м2)</t>
  </si>
  <si>
    <t>ФССЦ-19.1.01.01-0023</t>
  </si>
  <si>
    <t>Воздуховоды типа: ALUDUCT (POLAR BEAR) неизолированные гибкие диаметром 203 мм
(м2)</t>
  </si>
  <si>
    <t>Воздуховоды плотные</t>
  </si>
  <si>
    <t>ФЕР20-01-002-10</t>
  </si>
  <si>
    <t>Прокладка воздуховодов из листовой оцинкованной стали и алюминия класса П (плотные) толщиной: 0,7 мм, периметром от 1100 до 1600 мм
(100 м2)</t>
  </si>
  <si>
    <t>Накладные расходы 121% ФОТ (от 45 901,32)</t>
  </si>
  <si>
    <t>Сметная прибыль 72%*0.85 ФОТ (от 45 901,32)</t>
  </si>
  <si>
    <t>Воздуховоды из оцинкованной стали толщиной: 0,7 мм, периметром до 1000 мм (200х150)
(м2)</t>
  </si>
  <si>
    <t>Воздуховоды из оцинкованной стали толщиной: 0,7 мм, периметром до 1000 мм (250х200)
(м2)</t>
  </si>
  <si>
    <t>ФЕР20-01-002-12</t>
  </si>
  <si>
    <t>Прокладка воздуховодов из листовой оцинкованной стали и алюминия класса П (плотные) толщиной: 0,7 мм, периметром до 3200 мм
(100 м2)</t>
  </si>
  <si>
    <t>Накладные расходы 121% ФОТ (от 69 377,36)</t>
  </si>
  <si>
    <t>Сметная прибыль 72%*0.85 ФОТ (от 69 377,36)</t>
  </si>
  <si>
    <t>Воздуховоды из оцинкованной стали толщиной: 0,7 мм, периметром от 1700 до 4000 мм (1000х500)
(м2)</t>
  </si>
  <si>
    <t>ФЕР20-01-002-15</t>
  </si>
  <si>
    <t>Прокладка воздуховодов из листовой, оцинкованной стали и алюминия класса П (плотные) толщиной: 0,9 мм, периметром до 4500 мм
(100 м2)</t>
  </si>
  <si>
    <t>Накладные расходы 121% ФОТ (от 25 779,53)</t>
  </si>
  <si>
    <t>Сметная прибыль 72%*0.85 ФОТ (от 25 779,53)</t>
  </si>
  <si>
    <t>ФССЦ-19.1.01.03-0081</t>
  </si>
  <si>
    <t>Воздуховоды из оцинкованной стали толщиной: 0,9 мм, периметром от 4200 до 5200 мм (прим.1600х500)
(м2)</t>
  </si>
  <si>
    <t>ФЕР20-01-002-17</t>
  </si>
  <si>
    <t>Прокладка воздуховодов из листовой оцинкованной стали и алюминия класса П (плотные) толщиной: 0,9 мм, периметром до 7200 мм
(100 м2)</t>
  </si>
  <si>
    <t>Накладные расходы 121% ФОТ (от 3 333,41)</t>
  </si>
  <si>
    <t>Сметная прибыль 72%*0.85 ФОТ (от 3 333,41)</t>
  </si>
  <si>
    <t>ФССЦ-19.1.01.03-0063</t>
  </si>
  <si>
    <t>Воздуховоды из оцинкованной стали с шиной и уголками толщиной: 1,0 мм, периметром 6400 мм (применит.1800х1400)
(м2)</t>
  </si>
  <si>
    <t>ФЕР20-01-002-04</t>
  </si>
  <si>
    <t>Прокладка воздуховодов из листовой оцинкованной стали и алюминия класса П (плотные) толщиной: 0,6 мм, диаметром до 250 мм
(100 м2)</t>
  </si>
  <si>
    <t>Накладные расходы 121% ФОТ (от 8 923,74)</t>
  </si>
  <si>
    <t>Сметная прибыль 72%*0.85 ФОТ (от 8 923,74)</t>
  </si>
  <si>
    <t>Воздуховоды из оцинкованной стали, толщина 0,5 мм, диаметр до 200 мм (ду 100)
(м2)</t>
  </si>
  <si>
    <t>ФЕР20-01-002-19</t>
  </si>
  <si>
    <t>Прокладка воздуховодов из листовой оцинкованной стали и алюминия класса П (плотные) толщиной: 1,0 мм, диаметром до 1250 мм
(100 м2)</t>
  </si>
  <si>
    <t>Накладные расходы 121% ФОТ (от 46 412,81)</t>
  </si>
  <si>
    <t>Сметная прибыль 72%*0.85 ФОТ (от 46 412,81)</t>
  </si>
  <si>
    <t>ФССЦ-19.1.01.03-0083</t>
  </si>
  <si>
    <t>Воздуховоды из оцинкованной стали, толщина 1,0 мм, диаметр до 1250 мм (Ду 1100)
(м2)</t>
  </si>
  <si>
    <t>ФССЦ-20.2.02.02-0013</t>
  </si>
  <si>
    <t>Колпачки заглушки 2" (прим. Лючки)
(10 шт)</t>
  </si>
  <si>
    <t>Огнезащита</t>
  </si>
  <si>
    <t>Оклеивание поверхности изоляции: рулонными материалами на битумной мастике (прим.обкладка поверхности защищаемого воздуховода материалом PRO-МБО на клее и закрепеление скочем)
(100 м2)</t>
  </si>
  <si>
    <t>Накладные расходы 97% ФОТ (от 59 352,08)</t>
  </si>
  <si>
    <t>Сметная прибыль 55%*0.85 ФОТ (от 59 352,08)</t>
  </si>
  <si>
    <t>ФССЦ-08.3.02.01-0041</t>
  </si>
  <si>
    <t>Лента стальная упаковочная мягкая нормальной точности 0,7х20-50 мм
(т)</t>
  </si>
  <si>
    <t>КП №24/10-1 от 24.10.2023 г п.35</t>
  </si>
  <si>
    <t>Огнезащита воздуховодов толщиной 5 мм PRO-МБОР-VENT-5-1НФ (EI не менее 15 минут)
(м2)</t>
  </si>
  <si>
    <t>КП №24/10-1 от 24.10.2023 г п.36</t>
  </si>
  <si>
    <t>Огнезащитный состав «Kleber»
(кг)</t>
  </si>
  <si>
    <t>КП №24/10-1 от 24.10.2023 г п.62</t>
  </si>
  <si>
    <t>Скотч алюминиевый
(м.)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</si>
  <si>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</si>
  <si>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 (Крепление прошивного мата из супертонкого базальтового волокна на воздуховоды при помощи сетки Манье BOS-Manie)
(м3)</t>
  </si>
  <si>
    <t>Накладные расходы 97% ФОТ (от 160 013,59)</t>
  </si>
  <si>
    <t>Сметная прибыль 55%*0.85 ФОТ (от 160 013,59)</t>
  </si>
  <si>
    <t>ФССЦ-08.3.05.05-0054</t>
  </si>
  <si>
    <t>Сталь листовая оцинкованная, толщина 0,8 мм
(т)</t>
  </si>
  <si>
    <t>ФССЦ-08.3.03.05-0020</t>
  </si>
  <si>
    <t>Проволока стальная низкоуглеродистая разного назначения оцинкованная, диаметр 6,0-6,3 мм
(т)</t>
  </si>
  <si>
    <t>ФССЦ-08.3.03.05-0011</t>
  </si>
  <si>
    <t>Проволока стальная низкоуглеродистая разного назначения оцинкованная, диаметр 1,1 мм
(т)</t>
  </si>
  <si>
    <t>ФССЦ-08.3.03.04-0025</t>
  </si>
  <si>
    <t>Проволока стальная низкоуглеродистая общего назначения, диаметр 2,0 мм
(кг)</t>
  </si>
  <si>
    <t>ФССЦ-08.3.03.04-0021</t>
  </si>
  <si>
    <t>Проволока стальная низкоуглеродистая общего назначения, диаметр 0,8 мм
(кг)</t>
  </si>
  <si>
    <t>КП №24/10-1 от 24.10.2023 г п.37</t>
  </si>
  <si>
    <t>Теплоогнезащитное покрытие воздуховодов PRO-VENT
толщиной 60 мм, EI 150
(м2)</t>
  </si>
  <si>
    <t>КП №24/10-1 от 24.10.2023 г п.38</t>
  </si>
  <si>
    <t>металлическая сетка (расход сетки 1,1 кг/м2)	Bos-Manie
(м2)</t>
  </si>
  <si>
    <t>Итого по разделу 2 Общеобменная вентиляция (приток)</t>
  </si>
  <si>
    <t>Раздел 3. Общеобменная вентиляция (вытяжка)</t>
  </si>
  <si>
    <t>Накладные расходы 121% ФОТ (от 14 023,54)</t>
  </si>
  <si>
    <t>Сметная прибыль 72%*0.85 ФОТ (от 14 023,54)</t>
  </si>
  <si>
    <t>ФССЦ-19.1.05.04-0006</t>
  </si>
  <si>
    <t>Диффузоры потолочные пластиковые универсальные, диаметр 100 мм
(шт)</t>
  </si>
  <si>
    <t>ФССЦ-19.1.05.04-0007</t>
  </si>
  <si>
    <t>Диффузоры потолочные пластиковые универсальные, диаметр 125 мм
(шт)</t>
  </si>
  <si>
    <t>Накладные расходы 121% ФОТ (от 6 374,34)</t>
  </si>
  <si>
    <t>Сметная прибыль 72%*0.85 ФОТ (от 6 374,34)</t>
  </si>
  <si>
    <t>Решетки вентиляционные алюминиевые "АРКТОС" типа: АМР, размером 100х200 мм (150х150)
(шт)</t>
  </si>
  <si>
    <t>ФССЦ-19.2.03.02-0123</t>
  </si>
  <si>
    <t>Решетки вентиляционные алюминиевые "АРКТОС" типа: АМР, размером 200х700 мм
(шт)</t>
  </si>
  <si>
    <t>Клапана</t>
  </si>
  <si>
    <t>КП №24/10-1 от 24.10.2023 г п.44</t>
  </si>
  <si>
    <t>Клапан  противопожарный EI90 КПУ-1Н-О-Н-150х150-2*ф-МВ220-Т-СН-КЛ
(шт)</t>
  </si>
  <si>
    <t>КП №24/10-1 от 24.10.2023 г п.45</t>
  </si>
  <si>
    <t>Клапан  противопожарный EI90 КПУ-1Н-О-Н-200х200-2*ф-МВ220-Т-СН-КЛ
(шт)</t>
  </si>
  <si>
    <t>КП №24/10-1 от 24.10.2023 г п.46</t>
  </si>
  <si>
    <t>Клапан  противопожарный EI90 КПУ-1Н-О-Н-500х300-2*ф-МВ220-Т-СН-КЛ
(шт)</t>
  </si>
  <si>
    <t>Накладные расходы 121% ФОТ (от 14 333,26)</t>
  </si>
  <si>
    <t>Сметная прибыль 72%*0.85 ФОТ (от 14 333,26)</t>
  </si>
  <si>
    <t>КП №24/10-1 от 24.10.2023 г п.47</t>
  </si>
  <si>
    <t>КП №24/10-1 от 24.10.2023 г п.48</t>
  </si>
  <si>
    <t>Клапан  противопожарный EI90 КПУ-1Н-О-Н-125-2*ф-МВ220-Т-СН-КЛ
(шт)</t>
  </si>
  <si>
    <t>КП №24/10-1 от 24.10.2023 г п.49</t>
  </si>
  <si>
    <t>КП №24/10-1 от 24.10.2023 г п.50 (ТЦ_69.2.02.05_77_7721732282_24.10.2023_01)</t>
  </si>
  <si>
    <t>Клапан  противопожарный EI90 КПУ-1В-О-Н-200-2*ф-МВ220-Т-СН-КЛ
(шт)</t>
  </si>
  <si>
    <t>КП №24/10-1 от 24.10.2023 г п.51</t>
  </si>
  <si>
    <t>Клапан  противопожарный EI90 КПУ-1Н-О-Н-250-2*ф-МВ220-Т-СН-КЛ
(шт)</t>
  </si>
  <si>
    <t>КП №24/10-1 от 24.10.2023 г п.52 (ТЦ_69.2.02.05_77_7721732282_24.10.2023_01)</t>
  </si>
  <si>
    <t>Клапан  противопожарный EI90 КПУ-1В-О-Н-250-2*ф-МВ220-Т-СН-КЛ
(шт)</t>
  </si>
  <si>
    <t>ФЕР20-02-006-02</t>
  </si>
  <si>
    <t>Установка заслонок воздушных и клапанов воздушных КВР с электрическим или пневматическим приводом: диаметром до 355 мм
(шт)</t>
  </si>
  <si>
    <t>Накладные расходы 121% ФОТ (от 2 845,80)</t>
  </si>
  <si>
    <t>Сметная прибыль 72%*0.85 ФОТ (от 2 845,80)</t>
  </si>
  <si>
    <t>КП №24/10-1 от 24.10.2023 г п.53 (ТЦ_69.2.02.05_77_7721732282_24.10.2023_01)(</t>
  </si>
  <si>
    <t>Клапан  противопожарный EI90 КПУ-1Н-О-Н-315-2*ф-МВ220-Т-СН-КЛ
(шт)</t>
  </si>
  <si>
    <t>Установка клапанов: огнезадерживающих с ручной регулировкой периметром до 3200 мм (компл.)
(шт)</t>
  </si>
  <si>
    <t>Накладные расходы 121% ФОТ (от 6 321,99)</t>
  </si>
  <si>
    <t>Сметная прибыль 72%*0.85 ФОТ (от 6 321,99)</t>
  </si>
  <si>
    <t>Кассета 1600х500 из 2-х клапанов противопожарных 
нормально-открытых, с электроприводом, EI90
КПУ-1Н-О-Н-800х500-2*ф-МВ220-Т-СН-КЛ
(шт)</t>
  </si>
  <si>
    <t>ФЕР20-02-004-01</t>
  </si>
  <si>
    <t>Установка клапанов обратных: диаметром до 355 мм
(шт)</t>
  </si>
  <si>
    <t>Накладные расходы 121% ФОТ (от 3 639,87)</t>
  </si>
  <si>
    <t>Сметная прибыль 72%*0.85 ФОТ (от 3 639,87)</t>
  </si>
  <si>
    <t>КП №24/10-1 от 24.10.2023 г п.56</t>
  </si>
  <si>
    <t>Клапан обратный универсальный НЕРПА-КО -200-В
(шт)</t>
  </si>
  <si>
    <t>КП №24/10-1 от 24.10.2023 г п.57</t>
  </si>
  <si>
    <t>Клапан обратный универсальный НЕРПА-КО -315-В
(шт)</t>
  </si>
  <si>
    <t>Зонты</t>
  </si>
  <si>
    <t>ФЕР20-02-009-07</t>
  </si>
  <si>
    <t>Установка зонтов над шахтами из листовой стали круглого сечения диаметром: 630 мм
(шт)</t>
  </si>
  <si>
    <t>Накладные расходы 121% ФОТ (от 542,44)</t>
  </si>
  <si>
    <t>Сметная прибыль 72%*0.85 ФОТ (от 542,44)</t>
  </si>
  <si>
    <t>ФССЦ-19.2.02.01-0007</t>
  </si>
  <si>
    <t>Зонты вентиляционных систем из листовой и сортовой стали, круглые, диаметр шахты 630 мм
(шт)</t>
  </si>
  <si>
    <t>ФЕР20-02-009-10</t>
  </si>
  <si>
    <t>Установка зонтов над шахтами из листовой стали круглого сечения диаметром: 1000 мм
(шт)</t>
  </si>
  <si>
    <t>Накладные расходы 121% ФОТ (от 1 030,61)</t>
  </si>
  <si>
    <t>Сметная прибыль 72%*0.85 ФОТ (от 1 030,61)</t>
  </si>
  <si>
    <t>ФССЦ-19.2.02.01-0010</t>
  </si>
  <si>
    <t>Зонты вентиляционных систем из листовой и сортовой стали, круглые, диаметр шахты 1000 мм
(шт)</t>
  </si>
  <si>
    <t>Стаканы</t>
  </si>
  <si>
    <t>Установка опорных стаканов для вентиляционных устройств при высоте зданий: до 25 м (Монтажные стаканы)
(100 шт)</t>
  </si>
  <si>
    <t>Накладные расходы 110% ФОТ (от 2 455,42)</t>
  </si>
  <si>
    <t>Сметная прибыль 73%*0.85 ФОТ (от 2 455,42)</t>
  </si>
  <si>
    <t>КП №24/10-1 от 24.10.2023 г п.58 (ТЦ_19.1.01.11_77_7721732282_24.10.2023_01)</t>
  </si>
  <si>
    <t>Монтажный стакан СТАМ 200-40-Н
(шт.)</t>
  </si>
  <si>
    <t>КП №24/10-1 от 24.10.2023 г п.59 (ТЦ_19.1.01.11_77_7721732282_24.10.2023_01)</t>
  </si>
  <si>
    <t>Монтажный стакан СТАМ 200-136-Н
(шт.)</t>
  </si>
  <si>
    <t>ФЕР20-02-013-02</t>
  </si>
  <si>
    <t>Установка узлов прохода вытяжных вентиляционных шахт диаметром патрубка: до 355 мм (Насадки с водоотводящим кольцом HBK-280)
(10 шт)</t>
  </si>
  <si>
    <t>Накладные расходы 121% ФОТ (от 3 154,93)</t>
  </si>
  <si>
    <t>Сметная прибыль 72%*0.85 ФОТ (от 3 154,93)</t>
  </si>
  <si>
    <t>КП №24/10-1 от 24.10.2023 г п.60</t>
  </si>
  <si>
    <t>Насадки с водоотводящим кольцом HBK-280
(шт)</t>
  </si>
  <si>
    <t>ФЕР20-02-013-01</t>
  </si>
  <si>
    <t>Установка узлов прохода вытяжных вентиляционных шахт диаметром патрубка: до 250 мм (Насадки с водоотводящим кольцом ∅160)
(10 шт)</t>
  </si>
  <si>
    <t>Накладные расходы 121% ФОТ (от 5 773,20)</t>
  </si>
  <si>
    <t>Сметная прибыль 72%*0.85 ФОТ (от 5 773,20)</t>
  </si>
  <si>
    <t>КП №24/10-1 от 24.10.2023 г п.61</t>
  </si>
  <si>
    <t>Насадки с водоотводящим кольцом ∅160
(шт)</t>
  </si>
  <si>
    <t>Накладные расходы 121% ФОТ (от 1 784,58)</t>
  </si>
  <si>
    <t>Сметная прибыль 72%*0.85 ФОТ (от 1 784,58)</t>
  </si>
  <si>
    <t>Воздуховоды из оцинкованной стали толщиной: 0,5 мм, периметром до 600 мм (150х150)
(м2)</t>
  </si>
  <si>
    <t>Воздуховоды из оцинкованной стали толщиной: 0,5 мм, периметром до 600 мм (200х100)
(м2)</t>
  </si>
  <si>
    <t>Накладные расходы 121% ФОТ (от 815,58)</t>
  </si>
  <si>
    <t>Сметная прибыль 72%*0.85 ФОТ (от 815,58)</t>
  </si>
  <si>
    <t>ФССЦ-19.1.01.03-0047</t>
  </si>
  <si>
    <t>Воздуховоды из оцинкованной стали с шиной и уголками толщиной: 0,55 мм, периметром 800 мм (применит. 200х200)
(м2)</t>
  </si>
  <si>
    <t>КП №24/10-1 от 24.10.2023 г п.39</t>
  </si>
  <si>
    <t>Клапан РЕГУЛЯР-Л- 200x200-Н-1 *ручка
(шт)</t>
  </si>
  <si>
    <t>Накладные расходы 121% ФОТ (от 117 782,11)</t>
  </si>
  <si>
    <t>Сметная прибыль 72%*0.85 ФОТ (от 117 782,11)</t>
  </si>
  <si>
    <t>Накладные расходы 121% ФОТ (от 41 941,59)</t>
  </si>
  <si>
    <t>Сметная прибыль 72%*0.85 ФОТ (от 41 941,59)</t>
  </si>
  <si>
    <t>ФЕР20-01-001-05</t>
  </si>
  <si>
    <t>Прокладка воздуховодов из листовой, оцинкованной стали и алюминия класса Н (нормальные) толщиной: 0,6 мм, диаметром до 355 мм
(100 м2)</t>
  </si>
  <si>
    <t>Накладные расходы 121% ФОТ (от 4 894,54)</t>
  </si>
  <si>
    <t>Сметная прибыль 72%*0.85 ФОТ (от 4 894,54)</t>
  </si>
  <si>
    <t>Воздуховоды из оцинкованной стали, толщина 0,6 мм, диаметр до 450 мм (Ду 280,315)
(м2)</t>
  </si>
  <si>
    <t>Накладные расходы 121% ФОТ (от 706,17)</t>
  </si>
  <si>
    <t>Сметная прибыль 72%*0.85 ФОТ (от 706,17)</t>
  </si>
  <si>
    <t>Прокладка воздуховодов из листовой, оцинкованной стали и алюминия класса Н (нормальные) толщиной: 0,5 мм, диаметром до 200 мм (применит.)
(100 м2)</t>
  </si>
  <si>
    <t>Накладные расходы 121% ФОТ (от 4 461,44)</t>
  </si>
  <si>
    <t>Сметная прибыль 72%*0.85 ФОТ (от 4 461,44)</t>
  </si>
  <si>
    <t>Накладные расходы 121% ФОТ (от 4 237,04)</t>
  </si>
  <si>
    <t>Сметная прибыль 72%*0.85 ФОТ (от 4 237,04)</t>
  </si>
  <si>
    <t>ФССЦ-19.1.01.03-0023</t>
  </si>
  <si>
    <t>Воздуховоды из оцинкованной стали с шиной и уголками толщиной: 0,7 мм, периметром 1200 мм (применит. 400х200)
(м2)</t>
  </si>
  <si>
    <t>ФССЦ-19.1.01.03-0027</t>
  </si>
  <si>
    <t>Воздуховоды из оцинкованной стали с шиной и уголками толщиной: 0,7 мм, периметром 1600 мм (применит. 400х400 ; 500х300)
(м2)</t>
  </si>
  <si>
    <t>ФЕР20-01-002-11</t>
  </si>
  <si>
    <t>Прокладка воздуховодов из листовой оцинкованной стали и алюминия класса П (плотные) толщиной: 0,7 мм, периметром до 2400 мм
(100 м2)</t>
  </si>
  <si>
    <t>Накладные расходы 121% ФОТ (от 531,32)</t>
  </si>
  <si>
    <t>Сметная прибыль 72%*0.85 ФОТ (от 531,32)</t>
  </si>
  <si>
    <t>ФССЦ-19.1.01.03-0030</t>
  </si>
  <si>
    <t>Воздуховоды из оцинкованной стали с шиной и уголками толщиной: 0,7 мм, периметром 2000 мм (применит.500х500)
(м2)</t>
  </si>
  <si>
    <t>Накладные расходы 121% ФОТ (от 20 683,94)</t>
  </si>
  <si>
    <t>Сметная прибыль 72%*0.85 ФОТ (от 20 683,94)</t>
  </si>
  <si>
    <t>Воздуховоды из оцинкованной стали с шиной и уголками толщиной: 0,7 мм, периметром 2600 мм (применит. 800х500)
(м2)</t>
  </si>
  <si>
    <t>ФССЦ-19.1.01.03-0053</t>
  </si>
  <si>
    <t>Воздуховоды из оцинкованной стали с шиной и уголками толщиной: 1,0 мм, периметром 3200 мм (применит. 800х800)
(м2)</t>
  </si>
  <si>
    <t>Накладные расходы 121% ФОТ (от 16 702,24)</t>
  </si>
  <si>
    <t>Сметная прибыль 72%*0.85 ФОТ (от 16 702,24)</t>
  </si>
  <si>
    <t>ФССЦ-19.1.01.03-0080</t>
  </si>
  <si>
    <t>Воздуховоды из оцинкованной стали толщиной: 0,9 мм, периметром до 7200 мм (применит. 1600х500)
(м2)</t>
  </si>
  <si>
    <t>Воздуховоды из оцинкованной стали толщиной: 0,9 мм, периметром до 7200 мм (применит. 1500х1500)
(м2)</t>
  </si>
  <si>
    <t>Воздуховоды из оцинкованной стали с шиной и уголками толщиной: 1,0 мм, периметром 6400 мм (применит. 3000х500 толщ 1,2)
(м2)</t>
  </si>
  <si>
    <t>Прокладка воздуховодов из листовой оцинкованной стали и алюминия класса П (плотные) толщиной: 0,6 мм, диаметром до 250 мм (прмиенит.)
(100 м2)</t>
  </si>
  <si>
    <t>Накладные расходы 121% ФОТ (от 198 249,83)</t>
  </si>
  <si>
    <t>Сметная прибыль 72%*0.85 ФОТ (от 198 249,83)</t>
  </si>
  <si>
    <t>Воздуховоды из оцинкованной стали, толщина 0,5 мм, диаметр до 200 мм (прим. Ду 100)
(м2)</t>
  </si>
  <si>
    <t>Воздуховоды из оцинкованной стали, толщина 0,5 мм, диаметр до 200 мм (прим. Ду 125)
(м2)</t>
  </si>
  <si>
    <t>Воздуховоды из оцинкованной стали, толщина 0,5 мм, диаметр до 200 мм (прим. Ду 200)
(м2)</t>
  </si>
  <si>
    <t>КП №24/10-1 от 24.10.2023 г п.40</t>
  </si>
  <si>
    <t>Клапан РЕГУЛЯР-Л-100-В-1*ручка
(шт)</t>
  </si>
  <si>
    <t>КП №24/10-1 от 24.10.2023 г п.41</t>
  </si>
  <si>
    <t>Клапан РЕГУЛЯР-Л-125-Н-1*ручка
(шт)</t>
  </si>
  <si>
    <t>КП №24/10-1 от 24.10.2023 г п.42</t>
  </si>
  <si>
    <t>Клапан РЕГУЛЯР-Л-160-В-1*ручка
(шт)</t>
  </si>
  <si>
    <t>ФЕР20-01-002-07</t>
  </si>
  <si>
    <t>Прокладка воздуховодов из листовой оцинкованной стали и алюминия класса П (плотные) толщиной: 0,7 мм, диаметром от 500 до 560 мм
(100 м2)</t>
  </si>
  <si>
    <t>Накладные расходы 121% ФОТ (от 10 449,40)</t>
  </si>
  <si>
    <t>Сметная прибыль 72%*0.85 ФОТ (от 10 449,40)</t>
  </si>
  <si>
    <t>Воздуховоды из оцинкованной стали, толщина 0,6 мм, диаметр до 450 мм (прим. Ду 315)
(м2)</t>
  </si>
  <si>
    <t>КП №24/10-1 от 24.10.2023 г п.43</t>
  </si>
  <si>
    <t>Клапан РЕГУЛЯР-Л-315-Н-1*ручка
(шт)</t>
  </si>
  <si>
    <t>Накладные расходы 121% ФОТ (от 1 105,49)</t>
  </si>
  <si>
    <t>Сметная прибыль 72%*0.85 ФОТ (от 1 105,49)</t>
  </si>
  <si>
    <t>ФССЦ-19.1.01.03-0076</t>
  </si>
  <si>
    <t>Воздуховоды из оцинкованной стали, толщина 0,7 мм, диаметр от 500 до 560 мм (прим. д500)
(м2)</t>
  </si>
  <si>
    <t>ФЕР20-01-002-08</t>
  </si>
  <si>
    <t>Прокладка воздуховодов из листовой оцинкованной стали и алюминия класса П (плотные) толщиной: 0,7 мм, диаметром до 800 мм
(100 м2)</t>
  </si>
  <si>
    <t>Накладные расходы 121% ФОТ (от 4 259,95)</t>
  </si>
  <si>
    <t>Сметная прибыль 72%*0.85 ФОТ (от 4 259,95)</t>
  </si>
  <si>
    <t>ФССЦ-19.1.01.03-0075</t>
  </si>
  <si>
    <t>Воздуховоды из оцинкованной стали, толщина 0,7 мм, диаметр до 800 мм (прим.Ду 630)
(м2)</t>
  </si>
  <si>
    <t>Воздуховоды из оцинкованной стали, толщина 0,7 мм, диаметр до 800 мм (прим.Ду 710)
(м2)</t>
  </si>
  <si>
    <t>ФССЦ-08.1.02.17-0071</t>
  </si>
  <si>
    <t>Сетка проволочная стальная плетеная и крученая с квадратными ячейками 10х10 мм
(м2)</t>
  </si>
  <si>
    <t>Накладные расходы 121% ФОТ (от 9 520,58)</t>
  </si>
  <si>
    <t>Сметная прибыль 72%*0.85 ФОТ (от 9 520,58)</t>
  </si>
  <si>
    <t>Воздуховоды из оцинкованной стали, толщина 1,0 мм, диаметр до 1250 мм (прим.Ду 1000)
(м2)</t>
  </si>
  <si>
    <t>Воздуховоды из оцинкованной стали, толщина 1,0 мм, диаметр до 1250 мм (прим.Ду 1120)
(м2)</t>
  </si>
  <si>
    <t>Оклеивание поверхности изоляции: рулонными материалами на битумной мастике (прим.обкладка поверхности защищаемого воздуховода материалом PRO-МБО на клее и закрепеление скотчем)
(100 м2)</t>
  </si>
  <si>
    <t>Накладные расходы 97% ФОТ (от 133 036,36)</t>
  </si>
  <si>
    <t>Сметная прибыль 55%*0.85 ФОТ (от 133 036,36)</t>
  </si>
  <si>
    <t>ФЕР26-01-054-01</t>
  </si>
  <si>
    <t>Обертывание поверхности изоляции рулонными материалами насухо с проклейкой швов
(100 м2)</t>
  </si>
  <si>
    <t>Накладные расходы 97% ФОТ (от 17 566,46)</t>
  </si>
  <si>
    <t>Сметная прибыль 55%*0.85 ФОТ (от 17 566,46)</t>
  </si>
  <si>
    <t>ФССЦ-01.2.01.02-0031</t>
  </si>
  <si>
    <t>Битумы нефтяные строительные изоляционные БНИ-IV-3, БНИ-IV, БНИ-V
(т)</t>
  </si>
  <si>
    <t>КП №24/10-1 от 24.10.2023 г п.63</t>
  </si>
  <si>
    <t>Покровный слой теплоизоляции 	Титанфлекс
(м2)</t>
  </si>
  <si>
    <t>КП №24/10-1 от 24.10.2023 г п.64</t>
  </si>
  <si>
    <t>Лента самоклеящаяся 	ЛАС-П
(м.)</t>
  </si>
  <si>
    <t>ФССЦ-01.7.15.08-0022</t>
  </si>
  <si>
    <t>Заклепки с полукруглой головкой, размер 4х10 мм
(т)</t>
  </si>
  <si>
    <t>Итого по разделу 3 Общеобменная вентиляция (вытяжка)</t>
  </si>
  <si>
    <t>Раздел 4. Отопление</t>
  </si>
  <si>
    <t>Электрополотенце (прим. Электрический конвектор)
(шт)</t>
  </si>
  <si>
    <t>Накладные расходы 97% ФОТ (от 2 652,93)</t>
  </si>
  <si>
    <t>Сметная прибыль 51% ФОТ (от 2 652,93)</t>
  </si>
  <si>
    <t>КП № VX23-011239-01 от 26.10.2023г. п.9</t>
  </si>
  <si>
    <t>Электрический конвектор настенно-напольный,
номинальной мощностью Q=1,0 кВт,
степень защиты IP20, размером 735х400х90h 
ЭВУС(ЭВУБ)-0,5/1,0кВт, 220В в составе:
- нагревательный элемент ТЭНР 55 А10/0,5 S220;
- датчик аварийного отключения;
- датчик температуры для плавной регулировки
в комплекте: 
- крепежные элементы к стене (или к полу)
(шт)</t>
  </si>
  <si>
    <t>Итого по разделу 4 Отопление</t>
  </si>
  <si>
    <t>Раздел 5. Теплоснабжение приточных установок (I нагрев)</t>
  </si>
  <si>
    <t>ФЕР16-02-001-01</t>
  </si>
  <si>
    <t>Прокладка трубопроводов отопления из стальных водогазопроводных неоцинкованных труб диаметром: 15 мм
(100 м)</t>
  </si>
  <si>
    <t>Накладные расходы 121% ФОТ (от 91,19)</t>
  </si>
  <si>
    <t>Сметная прибыль 72%*0.85 ФОТ (от 91,19)</t>
  </si>
  <si>
    <t>ФССЦ-23.3.06.05-0001</t>
  </si>
  <si>
    <t>Трубы стальные сварные неоцинкованные водогазопроводные с резьбой, обыкновенные, номинальный диаметр 15 мм, толщина стенки 2,8 мм
(м)</t>
  </si>
  <si>
    <t>ФССЦ-18.1.09.08-1080</t>
  </si>
  <si>
    <t>Кран шаровый сливной с пробкой, размер 1/2"
(шт)</t>
  </si>
  <si>
    <t>ФССЦ-23.1.02.07-0002</t>
  </si>
  <si>
    <t>Крепления для трубопроводов (кронштейны, планки, хомуты)
(кг)</t>
  </si>
  <si>
    <t>ФЕР16-02-001-02</t>
  </si>
  <si>
    <t>Прокладка трубопроводов отопления из стальных водогазопроводных неоцинкованных труб диаметром: 20 мм
(100 м)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</si>
  <si>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</si>
  <si>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
(м)</t>
  </si>
  <si>
    <t>ФЕР16-02-005-04</t>
  </si>
  <si>
    <t>Прокладка трубопроводов отопления и водоснабжения из стальных электросварных труб диаметром: 80 мм
(100 м)</t>
  </si>
  <si>
    <t>Накладные расходы 121% ФОТ (от 9 117,48)</t>
  </si>
  <si>
    <t>Сметная прибыль 72%*0.85 ФОТ (от 9 117,48)</t>
  </si>
  <si>
    <t>ФССЦ-23.7.01.04-0004</t>
  </si>
  <si>
    <t>Трубопроводы из стальных электросварных труб с гильзами для отопления и водоснабжения, наружный диаметр: 89 мм, толщина стенки 3,5 мм
(м)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</si>
  <si>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</si>
  <si>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
(100 м)</t>
  </si>
  <si>
    <t>Накладные расходы 121% ФОТ (от 36,39)</t>
  </si>
  <si>
    <t>Сметная прибыль 72%*0.85 ФОТ (от 36,39)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</si>
  <si>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</si>
  <si>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
(100 м)</t>
  </si>
  <si>
    <t>Накладные расходы 121% ФОТ (от 727,71)</t>
  </si>
  <si>
    <t>Сметная прибыль 72%*0.85 ФОТ (от 727,71)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</si>
  <si>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</si>
  <si>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
(шт)</t>
  </si>
  <si>
    <t>Накладные расходы 121% ФОТ (от 1 694,50)</t>
  </si>
  <si>
    <t>Сметная прибыль 72%*0.85 ФОТ (от 1 694,50)</t>
  </si>
  <si>
    <t>ФССЦ-18.1.09.11-1008</t>
  </si>
  <si>
    <t>Кран шаровой проходной стальной номинальное давление 4,0 МПа (40 кгс/см2) номинальный диаметр 40 мм, присоединение к трубопроводу фланцевое
(шт)</t>
  </si>
  <si>
    <t>ФССЦ-23.8.03.11-0676</t>
  </si>
  <si>
    <t>Фланцы стальные плоские приварные из стали ВСт3сп2, ВСт3сп3, номинальное давление 1,6 МПа, номинальный диаметр 40 мм
(компл)</t>
  </si>
  <si>
    <t>ФЕР18-06-003-10</t>
  </si>
  <si>
    <t>Установка воздухоотводчиков
(шт)</t>
  </si>
  <si>
    <t>Накладные расходы 121% ФОТ (от 2 018,23)</t>
  </si>
  <si>
    <t>Сметная прибыль 72%*0.85 ФОТ (от 2 018,23)</t>
  </si>
  <si>
    <t>ФССЦ-19.1.02.01-0011</t>
  </si>
  <si>
    <t>Воздухоотводчик автоматический с наружным резьбовым, присоединением Рр=1,0 МПа, T max=120 град C, D=15 мм
(шт)</t>
  </si>
  <si>
    <t>ФССЦ-12.2.07.04-1030</t>
  </si>
  <si>
    <t>Трубки теплоизоляционные из вспененного каучука, высокотемпературные, толщина 13 мм, диаметр 89 мм
(10 м)</t>
  </si>
  <si>
    <t>ФЕР13-03-002-15</t>
  </si>
  <si>
    <t>Огрунтовка металлических поверхностей за один раз: лаком БТ-577
(100 м2)</t>
  </si>
  <si>
    <t>Накладные расходы 94% ФОТ (от 152,52)</t>
  </si>
  <si>
    <t>Сметная прибыль 51%*0.85 ФОТ (от 152,52)</t>
  </si>
  <si>
    <t>воздушная завеса</t>
  </si>
  <si>
    <t>ФЕР20-04-001-02</t>
  </si>
  <si>
    <t>Установка агрегатов воздушно-отопительных массой: до 0,4 т (вес 36кг)
(шт)</t>
  </si>
  <si>
    <t>Накладные расходы 121% ФОТ (от 60 900,08)</t>
  </si>
  <si>
    <t>Сметная прибыль 72%*0.85 ФОТ (от 60 900,08)</t>
  </si>
  <si>
    <t>КП №24/10-1 от 24.10.2023 г п.65 (ТЦ_64.5.01.02_77_7721732282_24.10.2023_01)</t>
  </si>
  <si>
    <t>У1-У8  Воздушная завеса КЭВ-100П4060W с модулем подключения завес  WA и пультом управления  HL-10L
(шт)</t>
  </si>
  <si>
    <t>Приборы, устанавливаемые на металлоконструкциях, щитах и пультах, масса: до 5 кг (Модуль)
(шт)</t>
  </si>
  <si>
    <t>Накладные расходы 90% ФОТ (от 3 359,28)</t>
  </si>
  <si>
    <t>Сметная прибыль 46% ФОТ (от 3 359,28)</t>
  </si>
  <si>
    <t>КП № VX23-011239-01 от 26.10.2023г. п.10</t>
  </si>
  <si>
    <t>Модуль подключения завес  WA
(шт)</t>
  </si>
  <si>
    <t>крепление завес</t>
  </si>
  <si>
    <t>ФЕР20-02-019-01</t>
  </si>
  <si>
    <t>Установка кронштейнов под вентиляционное оборудование (применит.)
(100 кг)</t>
  </si>
  <si>
    <t>Накладные расходы 121% ФОТ (от 3 286,82)</t>
  </si>
  <si>
    <t>Сметная прибыль 72%*0.85 ФОТ (от 3 286,82)</t>
  </si>
  <si>
    <t>ФССЦ-18.5.08.18-0071</t>
  </si>
  <si>
    <t>Кронштейны и подставки под оборудование из сортовой стали
(кг)</t>
  </si>
  <si>
    <t>ФССЦ-08.3.08.02-0031</t>
  </si>
  <si>
    <t>Сталь угловая равнополочная размером 50х50х4 мм
(кг)</t>
  </si>
  <si>
    <t>Итого по разделу 5 Теплоснабжение приточных установок (I нагрев)</t>
  </si>
  <si>
    <t>Раздел 6. Теплоснабжение тепловых завес</t>
  </si>
  <si>
    <t>Накладные расходы 121% ФОТ (от 911,92)</t>
  </si>
  <si>
    <t>Сметная прибыль 72%*0.85 ФОТ (от 911,92)</t>
  </si>
  <si>
    <t>ФССЦ-18.1.09.08-1040</t>
  </si>
  <si>
    <t>Кран шаровой латунный, номинальный диаметр 15 мм, резьбовое присоединение
(шт)</t>
  </si>
  <si>
    <t>ФЕР16-02-001-04</t>
  </si>
  <si>
    <t>Прокладка трубопроводов отопления из стальных водогазопроводных неоцинкованных труб диаметром: 32 мм
(100 м)</t>
  </si>
  <si>
    <t>Накладные расходы 121% ФОТ (от 9 483,96)</t>
  </si>
  <si>
    <t>Сметная прибыль 72%*0.85 ФОТ (от 9 483,96)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</si>
  <si>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</si>
  <si>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
(м)</t>
  </si>
  <si>
    <t>ФЕР16-02-005-02</t>
  </si>
  <si>
    <t>Прокладка трубопроводов отопления и водоснабжения из стальных электросварных труб диаметром: 50 мм
(100 м)</t>
  </si>
  <si>
    <t>Накладные расходы 121% ФОТ (от 13 812,88)</t>
  </si>
  <si>
    <t>Сметная прибыль 72%*0.85 ФОТ (от 13 812,88)</t>
  </si>
  <si>
    <t>ФССЦ-23.7.01.04-0002</t>
  </si>
  <si>
    <t>Трубопроводы из стальных электросварных труб с гильзами для отопления и водоснабжения, наружный диаметр 57 мм, толщина стенки 3,5 мм
(м)</t>
  </si>
  <si>
    <t>ФЕР16-02-005-03</t>
  </si>
  <si>
    <t>Прокладка трубопроводов отопления и водоснабжения из стальных электросварных труб диаметром: 65 мм
(100 м)</t>
  </si>
  <si>
    <t>Накладные расходы 121% ФОТ (от 18 428,12)</t>
  </si>
  <si>
    <t>Сметная прибыль 72%*0.85 ФОТ (от 18 428,12)</t>
  </si>
  <si>
    <t>ФССЦ-23.7.01.04-0003</t>
  </si>
  <si>
    <t>Трубопроводы из стальных электросварных труб с гильзами для отопления и водоснабжения, наружный диаметр 76 мм, толщина стенки 3,5 мм
(м)</t>
  </si>
  <si>
    <t>Накладные расходы 121% ФОТ (от 227 937,06)</t>
  </si>
  <si>
    <t>Сметная прибыль 72%*0.85 ФОТ (от 227 937,06)</t>
  </si>
  <si>
    <t>Накладные расходы 121% ФОТ (от 3 529,42)</t>
  </si>
  <si>
    <t>Сметная прибыль 72%*0.85 ФОТ (от 3 529,42)</t>
  </si>
  <si>
    <t>Накладные расходы 121% ФОТ (от 19 830,22)</t>
  </si>
  <si>
    <t>Сметная прибыль 72%*0.85 ФОТ (от 19 830,22)</t>
  </si>
  <si>
    <t>Накладные расходы 121% ФОТ (от 20 334,08)</t>
  </si>
  <si>
    <t>Сметная прибыль 72%*0.85 ФОТ (от 20 334,08)</t>
  </si>
  <si>
    <t>ФССЦ-18.1.09.11-1006</t>
  </si>
  <si>
    <t>Кран шаровой проходной стальной номинальное давление 4,0 МПа (40 кгс/см2) номинальный диаметр 32 мм, присоединение к трубопроводу фланцевое (применит.)
(шт)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</si>
  <si>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</si>
  <si>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
(компл)</t>
  </si>
  <si>
    <t>Накладные расходы 97% ФОТ (от 99 245,16)</t>
  </si>
  <si>
    <t>Сметная прибыль 55%*0.85 ФОТ (от 99 245,16)</t>
  </si>
  <si>
    <t>ФССЦ-12.2.07.04-0208</t>
  </si>
  <si>
    <t>Трубки из вспененного каучука, толщина 13 мм, диаметр 30 мм (прим. для труб Ду 32 мм)
(10 м)</t>
  </si>
  <si>
    <t>ФССЦ-12.2.07.04-0214</t>
  </si>
  <si>
    <t>Трубки из вспененного каучука, толщина 13 мм, диаметр 64 мм (прим. для труб Ду 57 мм)
(10 м)</t>
  </si>
  <si>
    <t>ФССЦ-12.2.07.04-0215</t>
  </si>
  <si>
    <t>Трубки из вспененного каучука, толщина 13 мм, диаметр 70 мм (прим. для труб Ду 76 мм)
(10 м)</t>
  </si>
  <si>
    <t>ФССЦ-12.2.07.04-0217</t>
  </si>
  <si>
    <t>Трубки из вспененного каучука, толщина 13 мм, диаметр 80 мм (прим. для труб Ду 89 мм)
(10 м)</t>
  </si>
  <si>
    <t>Итого по разделу 6 Теплоснабжение тепловых завес</t>
  </si>
  <si>
    <t>СМЕТА № 02-01-08</t>
  </si>
  <si>
    <t xml:space="preserve">на Внутренние системы водоснабжения и канализации, </t>
  </si>
  <si>
    <t>Раздел 1. Хозяйственно-противопожарный водопровод -В1-</t>
  </si>
  <si>
    <t>Пожарное оборудование</t>
  </si>
  <si>
    <t>ФЕР16-07-001-01</t>
  </si>
  <si>
    <t>Установка кранов пожарных диаметром 50 мм
(шт)</t>
  </si>
  <si>
    <t>Накладные расходы 121% ФОТ (от 12 438,51)</t>
  </si>
  <si>
    <t>Сметная прибыль 72%*0.85 ФОТ (от 12 438,51)</t>
  </si>
  <si>
    <t>ФССЦ-18.3.01.04-0001</t>
  </si>
  <si>
    <t>Ствол пожарный ручной из алюминиевого сплава АК7, рабочее давление 0,4-0,6 Мпа, длина ствола 265 мм, условный проход 50 мм
(шт)</t>
  </si>
  <si>
    <t>ФССЦ-18.1.10.02-0002</t>
  </si>
  <si>
    <t>Вентиль пожарный 50-10 для воды, номинальное давление 1,0 МПа (10 кгс/см2), номинальный диаметр 50 мм
(шт)</t>
  </si>
  <si>
    <t>ФССЦ-18.3.01.01-0041</t>
  </si>
  <si>
    <t>Головки для пожарных рукавов соединительные напорные рукавные ГР, давление 1,2 МПа (12 кгс/см2), диаметр 50 мм
(шт)</t>
  </si>
  <si>
    <t>ФССЦ-18.3.01.02-0031</t>
  </si>
  <si>
    <t>Рукав пожарный льняной сухого прядения нормальный, диаметр 51 мм
(м)</t>
  </si>
  <si>
    <t>КП №30/10-2 от 30.10.2023 г. п.49</t>
  </si>
  <si>
    <t>Пожарный кран Ф65, в 1 комплекте:( вентиль угловой, 125 °) муфта, цапка КПК 65-1шт+ствол пожарный ручной Ф70	PC 70 1шт+ рукав напорный пожарный латексированный Ф66	ПТ-66 20м+ головка рукавная напорная соединительная Ф70	ГР-70 2шт.+ головка цапковая напорная соединительная Ф70	ГЦ-70	1шт.+ угольник из ковкого чугуна Ф65 мм 1шт.
(шт)</t>
  </si>
  <si>
    <t>КП №30/10-2 от 30.10.2023 г. п.50</t>
  </si>
  <si>
    <t>Корзина для рукава Ø66 КМШ-2
(шт)</t>
  </si>
  <si>
    <t>КП №30/10-2 от 30.10.2023 г. п.51</t>
  </si>
  <si>
    <t>Огнетушитель углекислотный ОУ-2 (3 л)
(шт)</t>
  </si>
  <si>
    <t>Арматура трубопроводная фланцевая</t>
  </si>
  <si>
    <t>ФЕРм12-12-003-08</t>
  </si>
  <si>
    <t>Арматура фланцевая с электрическим приводом на номинальное давление до 4 МПа, номинальный диаметр: 150 мм
(шт)</t>
  </si>
  <si>
    <t>Накладные расходы 90% ФОТ (от 10 212,40)</t>
  </si>
  <si>
    <t>Сметная прибыль 46% ФОТ (от 10 212,40)</t>
  </si>
  <si>
    <t>КАЦ п.36 (ТЦ_69.1.02.01_77_7721732282_30.10.2023_01)</t>
  </si>
  <si>
    <t>Задвижка с обрезиненным клином для систем пожаротушения Ф150 мм PN 16 с электроприводом ГЗ-А.150/24	GROSS	GV15016FS ERAG380
(шт)</t>
  </si>
  <si>
    <t>ФССЦ-23.8.03.11-0682</t>
  </si>
  <si>
    <t>Фланцы стальные плоские приварные из стали ВСт3сп2, ВСт3сп3, номинальное давление 1,6 МПа, номинальный диаметр 150 мм
(компл)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</si>
  <si>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</si>
  <si>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
(шт)</t>
  </si>
  <si>
    <t>Накладные расходы 121% ФОТ (от 10 540,16)</t>
  </si>
  <si>
    <t>Сметная прибыль 72%*0.85 ФОТ (от 10 540,16)</t>
  </si>
  <si>
    <t>КП №30/10-2 от 30.10.2023 г. п.53</t>
  </si>
  <si>
    <t>Затвор дисковый ЗТ 100/1,6(Р)-Ф.У2-«АМК-100v4» с датчиком положения «Закрыт»-«Открыт»
(шт)</t>
  </si>
  <si>
    <t>ФССЦ-23.8.03.11-0680</t>
  </si>
  <si>
    <t>Фланцы стальные плоские приварные из стали ВСт3сп2, ВСт3сп3, номинальное давление 1,6 МПа, номинальный диаметр 100 мм
(компл)</t>
  </si>
  <si>
    <t>Накладные расходы 121% ФОТ (от 5 083,52)</t>
  </si>
  <si>
    <t>Сметная прибыль 72%*0.85 ФОТ (от 5 083,52)</t>
  </si>
  <si>
    <t>КП №30/10-2 от 30.10.2023 г. п.54</t>
  </si>
  <si>
    <t>Задвижка фланцевая "Гранар" PN 1,6 МПа диаметр 50 мм KR11
(шт)</t>
  </si>
  <si>
    <t>ФССЦ-23.8.03.11-0677</t>
  </si>
  <si>
    <t>Фланцы стальные плоские приварные из стали ВСт3сп2, ВСт3сп3, номинальное давление 1,6 МПа, номинальный диаметр 50 мм
(компл)</t>
  </si>
  <si>
    <t>Трубопроводы</t>
  </si>
  <si>
    <t>ФЕР16-02-002-10</t>
  </si>
  <si>
    <t>Прокладка трубопроводов водоснабжения из стальных водогазопроводных оцинкованных труб диаметром: 100 мм
(100 м)</t>
  </si>
  <si>
    <t>Накладные расходы 121% ФОТ (от 90 590,94)</t>
  </si>
  <si>
    <t>Сметная прибыль 72%*0.85 ФОТ (от 90 590,94)</t>
  </si>
  <si>
    <t>ФССЦ-23.3.06.02-0010</t>
  </si>
  <si>
    <t>Трубы стальные сварные оцинкованные водогазопроводные с резьбой, обыкновенные, номинальный диаметр 100 мм, толщина стенки 4,5 мм
(м)</t>
  </si>
  <si>
    <t>ФССЦ-23.1.02.07-0001</t>
  </si>
  <si>
    <t>Крепления для трубопроводов оцинкованные: кронштейны, планки, хомуты
(кг)</t>
  </si>
  <si>
    <t>КП №30/10-2 от 30.10.2023 г. п.55</t>
  </si>
  <si>
    <t>Муфта жесткая МЖ02 диаметр 100 мм
(шт)</t>
  </si>
  <si>
    <t>КП №30/10-2 от 30.10.2023 г. п.58</t>
  </si>
  <si>
    <t>Колено 90° стандартное К902 диаметр 100 мм
(шт)</t>
  </si>
  <si>
    <t>КП №30/10-2 от 30.10.2023 г. п.59</t>
  </si>
  <si>
    <t>Тройник переходной под муфту ТПМ07 100x65
(шт)</t>
  </si>
  <si>
    <t>КП №30/10-2 от 30.10.2023 г. п.60</t>
  </si>
  <si>
    <t>Тройник переходной под резьбу ТПР07 100x50
(шт)</t>
  </si>
  <si>
    <t>КП №30/10-2 от 30.10.2023 г. п.61</t>
  </si>
  <si>
    <t>Тройник равносторонний стандартный ТП072 100x100
(шт)</t>
  </si>
  <si>
    <t>КП №30/10-2 от 30.10.2023 г. п.62</t>
  </si>
  <si>
    <t>Отвод под резьбу OP09 100x25
(шт)</t>
  </si>
  <si>
    <t>КП №30/10-2 от 30.10.2023 г. п.63</t>
  </si>
  <si>
    <t>Отвод под резьбу OP09 100x32
(шт)</t>
  </si>
  <si>
    <t>ФЕР16-02-002-07</t>
  </si>
  <si>
    <t>Прокладка трубопроводов водоснабжения из стальных водогазопроводных оцинкованных труб диаметром: 65 мм
(100 м)</t>
  </si>
  <si>
    <t>Накладные расходы 121% ФОТ (от 32 852,35)</t>
  </si>
  <si>
    <t>Сметная прибыль 72%*0.85 ФОТ (от 32 852,35)</t>
  </si>
  <si>
    <t>ФССЦ-23.3.06.02-0007</t>
  </si>
  <si>
    <t>Трубы стальные сварные оцинкованные водогазопроводные с резьбой, обыкновенные, номинальный диаметр 65 мм, толщина стенки 4 мм
(м)</t>
  </si>
  <si>
    <t>Муфта жесткая МЖ02 диаметр 65 мм
(шт)</t>
  </si>
  <si>
    <t>КП №30/10-2 от 30.10.2023 г. п.57</t>
  </si>
  <si>
    <t>Колено 90° стандартное К902 диаметр 65 мм
(шт)</t>
  </si>
  <si>
    <t>ФЕР16-02-002-06</t>
  </si>
  <si>
    <t>Прокладка трубопроводов водоснабжения из стальных водогазопроводных оцинкованных труб диаметром: 50 мм
(100 м)</t>
  </si>
  <si>
    <t>Накладные расходы 121% ФОТ (от 12 056,74)</t>
  </si>
  <si>
    <t>Сметная прибыль 72%*0.85 ФОТ (от 12 056,74)</t>
  </si>
  <si>
    <t>ФЕР16-02-002-04</t>
  </si>
  <si>
    <t>Прокладка трубопроводов водоснабжения из стальных водогазопроводных оцинкованных труб диаметром: 32 мм
(100 м)</t>
  </si>
  <si>
    <t>Накладные расходы 121% ФОТ (от 413,38)</t>
  </si>
  <si>
    <t>Сметная прибыль 72%*0.85 ФОТ (от 413,38)</t>
  </si>
  <si>
    <t>ФССЦ-23.3.06.02-0004</t>
  </si>
  <si>
    <t>Трубы стальные сварные оцинкованные водогазопроводные с резьбой, обыкновенные, номинальный диаметр 32 мм, толщина стенки 3,2 мм
(м)</t>
  </si>
  <si>
    <t>ФССЦ-18.1.09.06-0024</t>
  </si>
  <si>
    <t>Кран шаровой 11Б27п1, номинальное давление 1,0 МПа (10 кгс/см2), номинальный диаметр 32 мм, присоединение к трубопроводу муфтовое
(шт)</t>
  </si>
  <si>
    <t>ФЕР16-02-002-03</t>
  </si>
  <si>
    <t>Прокладка трубопроводов водоснабжения из стальных водогазопроводных оцинкованных труб диаметром: 25 мм
(100 м)</t>
  </si>
  <si>
    <t>Накладные расходы 121% ФОТ (от 1 033,45)</t>
  </si>
  <si>
    <t>Сметная прибыль 72%*0.85 ФОТ (от 1 033,45)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</si>
  <si>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</si>
  <si>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
(м)</t>
  </si>
  <si>
    <t>ФЕР16-02-002-01</t>
  </si>
  <si>
    <t>Прокладка трубопроводов водоснабжения из стальных водогазопроводных оцинкованных труб диаметром: 15 мм
(100 м)</t>
  </si>
  <si>
    <t>Накладные расходы 121% ФОТ (от 4 133,80)</t>
  </si>
  <si>
    <t>Сметная прибыль 72%*0.85 ФОТ (от 4 133,80)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</si>
  <si>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</si>
  <si>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
(м)</t>
  </si>
  <si>
    <t>ФССЦ-18.1.09.06-0021</t>
  </si>
  <si>
    <t>Кран шаровой 11Б27п1, номинальное давление 1,0 МПа (10 кгс/см2), номинальный диаметр 15 мм, присоединение к трубопроводу муфтовое
(шт)</t>
  </si>
  <si>
    <t>Накладные расходы 121% ФОТ (от 2 619,77)</t>
  </si>
  <si>
    <t>Сметная прибыль 72%*0.85 ФОТ (от 2 619,77)</t>
  </si>
  <si>
    <t>Накладные расходы 121% ФОТ (от 11 643,43)</t>
  </si>
  <si>
    <t>Сметная прибыль 72%*0.85 ФОТ (от 11 643,43)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</si>
  <si>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</si>
  <si>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
(100 м)</t>
  </si>
  <si>
    <t>Накладные расходы 121% ФОТ (от 2 819,52)</t>
  </si>
  <si>
    <t>Сметная прибыль 72%*0.85 ФОТ (от 2 819,52)</t>
  </si>
  <si>
    <t>ФССЦ-24.3.02.01-0002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</si>
  <si>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диаметр 20х1,9 мм
(м)</t>
  </si>
  <si>
    <t>ФССЦ-18.1.09.06-0022</t>
  </si>
  <si>
    <t>Кран шаровой 11Б27п1, номинальное давление 1,0 МПа (10 кгс/см2), номинальный диаметр 20 мм, присоединение к трубопроводу муфтовое
(шт)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</si>
  <si>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</si>
  <si>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
(100 м)</t>
  </si>
  <si>
    <t>Накладные расходы 121% ФОТ (от 776,27)</t>
  </si>
  <si>
    <t>Сметная прибыль 72%*0.85 ФОТ (от 776,27)</t>
  </si>
  <si>
    <t>ФССЦ-24.3.02.01-0003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</si>
  <si>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25х2,3 мм
(м)</t>
  </si>
  <si>
    <t>ФССЦ-18.1.09.06-0023</t>
  </si>
  <si>
    <t>Кран шаровой 11Б27п1, номинальное давление 1,0 МПа (10 кгс/см2), номинальный диаметр 25 мм, присоединение к трубопроводу муфтовое
(шт)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</si>
  <si>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</si>
  <si>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
(100 м)</t>
  </si>
  <si>
    <t>Накладные расходы 121% ФОТ (от 1 509,49)</t>
  </si>
  <si>
    <t>Сметная прибыль 72%*0.85 ФОТ (от 1 509,49)</t>
  </si>
  <si>
    <t>ФССЦ-24.3.02.01-0004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</si>
  <si>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32х2,9 мм
(м)</t>
  </si>
  <si>
    <t>ФЕР16-04-005-04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</si>
  <si>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40 мм
(100 м)</t>
  </si>
  <si>
    <t>Накладные расходы 121% ФОТ (от 444,13)</t>
  </si>
  <si>
    <t>Сметная прибыль 72%*0.85 ФОТ (от 444,13)</t>
  </si>
  <si>
    <t>ФССЦ-24.3.02.01-0005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</si>
  <si>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40х3,7 мм
(м)</t>
  </si>
  <si>
    <t>Пурифайер</t>
  </si>
  <si>
    <t>ФЕРм37-01-002-01</t>
  </si>
  <si>
    <t>Монтаж сосудов и аппаратов без механизмов в помещении, масса сосудов и аппаратов: 0,03 т (прим. Пурифайер)
(шт)</t>
  </si>
  <si>
    <t>Накладные расходы 92% ФОТ (от 15 441,80)</t>
  </si>
  <si>
    <t>Сметная прибыль 49% ФОТ (от 15 441,80)</t>
  </si>
  <si>
    <t>КП №30/10-2 от 30.10.2023 г. п.64  (ТЦ_01.7.03.01_77_7721732282_30.10.2023_01)</t>
  </si>
  <si>
    <t>Пурифайер Ecotronic A60-U4L Black с ультрафильтрацией, масса 21кг
(шт)</t>
  </si>
  <si>
    <t>Изоляция</t>
  </si>
  <si>
    <t>Накладные расходы 97% ФОТ (от 15 268,49)</t>
  </si>
  <si>
    <t>Сметная прибыль 55%*0.85 ФОТ (от 15 268,49)</t>
  </si>
  <si>
    <t>ФССЦ-12.2.07.04-0176</t>
  </si>
  <si>
    <t>Трубки из вспененного каучука, толщина 6 мм, диаметр 18 мм (прим. Толщ 9) (прим. для труб ду15мм)
(10 м)</t>
  </si>
  <si>
    <t>ФССЦ-12.2.07.04-0177</t>
  </si>
  <si>
    <t>Трубки из вспененного каучука, толщина 6 мм, диаметр 22 мм  (прим. Толщ 9) (прим. для труб ду 20мм)
(10 м)</t>
  </si>
  <si>
    <t>ФССЦ-12.2.07.04-0188</t>
  </si>
  <si>
    <t>Трубки из вспененного каучука, толщина 9 мм, диаметр 30 мм (прим. для труб ду 25мм)
(10 м)</t>
  </si>
  <si>
    <t>ФССЦ-12.2.07.04-0190</t>
  </si>
  <si>
    <t>Трубки из вспененного каучука, толщина 9 мм, диаметр 42 мм (прим. для труб ду 32 мм)
(10 м)</t>
  </si>
  <si>
    <t>Трубки из вспененного каучука, толщина 9 мм, диаметр 42 мм (прим. для труб ду 40 мм)
(10 м)</t>
  </si>
  <si>
    <t>Проход труб через перекрытия и стены</t>
  </si>
  <si>
    <t>ФЕР06-24-003-04</t>
  </si>
  <si>
    <t>Установка закладных деталей фундаментов (применит.)
(т)</t>
  </si>
  <si>
    <t>Накладные расходы 108% ФОТ (от 299,70)</t>
  </si>
  <si>
    <t>Сметная прибыль 55%*0.85 ФОТ (от 299,70)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</si>
  <si>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</si>
  <si>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
(м)</t>
  </si>
  <si>
    <t>ФЕР26-01-009-01</t>
  </si>
  <si>
    <t>Изоляция трубопроводов: матами минераловатными, плитами минераловатными на синтетическом связующем
(м3)</t>
  </si>
  <si>
    <t>Накладные расходы 97% ФОТ (от 898,88)</t>
  </si>
  <si>
    <t>Сметная прибыль 55%*0.85 ФОТ (от 898,88)</t>
  </si>
  <si>
    <t>ФССЦ-12.2.04.02-0001</t>
  </si>
  <si>
    <t>Маты из минеральной ваты на синтетическом связующем из каменной ваты базальтовых пород, толщина 50 мм
(м3)</t>
  </si>
  <si>
    <t>Заделка отверстий, гнезд и борозд: в стенах и перегородках железобетонных площадью до 0,1 м2
(м3)</t>
  </si>
  <si>
    <t>Накладные расходы 103% ФОТ (от 2 786,88)</t>
  </si>
  <si>
    <t>Сметная прибыль 59% ФОТ (от 2 786,88)</t>
  </si>
  <si>
    <t>ФССЦ-04.3.01.09-0014</t>
  </si>
  <si>
    <t>Раствор готовый кладочный, цементный, М100
(м3)</t>
  </si>
  <si>
    <t>Итого по разделу 1 Хозяйственно-противопожарный водопровод -В1-</t>
  </si>
  <si>
    <t>Раздел 2. ТЗ-Т4- система горячего водоснабжения</t>
  </si>
  <si>
    <t>Смесители</t>
  </si>
  <si>
    <t>ФЕР17-01-002-03</t>
  </si>
  <si>
    <t>Установка смесителей
(10 шт)</t>
  </si>
  <si>
    <t>Накладные расходы 121% ФОТ (от 7 562,39)</t>
  </si>
  <si>
    <t>Сметная прибыль 72%*0.85 ФОТ (от 7 562,39)</t>
  </si>
  <si>
    <t>ФССЦ-18.1.10.10-0033</t>
  </si>
  <si>
    <t>Смесители для душевых установок СМ-Д-ШЛФ с душевой сеткой на гибком шланге с фарфоровым корпусом  (прим. СМ-ДШДРНТр)
(компл)</t>
  </si>
  <si>
    <t>ФССЦ-18.1.10.10-0044</t>
  </si>
  <si>
    <t>Смесители для умывальников СМ-УМ-ОРА с поворотным корпусом, одной рукояткой, с аэратором  (прим. СМ-УМОЦБА)
(компл)</t>
  </si>
  <si>
    <t>ФССЦ-18.2.06.08-0015</t>
  </si>
  <si>
    <t>Подводка гибкая армированная резиновая, диаметр 15 мм, длина 800 мм
(10 шт)</t>
  </si>
  <si>
    <t>Накладные расходы 121% ФОТ (от 42 868,41)</t>
  </si>
  <si>
    <t>Сметная прибыль 72%*0.85 ФОТ (от 42 868,41)</t>
  </si>
  <si>
    <t>ФССЦ-18.1.09.06-0026</t>
  </si>
  <si>
    <t>Кран шаровой 11Б27п1, номинальное давление 1,0 МПа (10 кгс/см2), номинальный диаметр 50 мм, присоединение к трубопроводу муфтовое
(шт)</t>
  </si>
  <si>
    <t>ФЕР16-02-002-05</t>
  </si>
  <si>
    <t>Прокладка трубопроводов водоснабжения из стальных водогазопроводных оцинкованных труб диаметром: 40 мм
(100 м)</t>
  </si>
  <si>
    <t>Накладные расходы 121% ФОТ (от 27 903,12)</t>
  </si>
  <si>
    <t>Сметная прибыль 72%*0.85 ФОТ (от 27 903,12)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</si>
  <si>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</si>
  <si>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
(м)</t>
  </si>
  <si>
    <t>ФССЦ-18.1.09.06-0025</t>
  </si>
  <si>
    <t>Кран шаровой 11Б27п1, номинальное давление 1,0 МПа (10 кгс/см2), номинальный диаметр 40 мм, присоединение к трубопроводу муфтовое
(шт)</t>
  </si>
  <si>
    <t>Накладные расходы 121% ФОТ (от 13 228,15)</t>
  </si>
  <si>
    <t>Сметная прибыль 72%*0.85 ФОТ (от 13 228,15)</t>
  </si>
  <si>
    <t>Накладные расходы 121% ФОТ (от 10 334,49)</t>
  </si>
  <si>
    <t>Сметная прибыль 72%*0.85 ФОТ (от 10 334,49)</t>
  </si>
  <si>
    <t>ФЕР16-02-002-02</t>
  </si>
  <si>
    <t>Прокладка трубопроводов водоснабжения из стальных водогазопроводных оцинкованных труб диаметром: 20 мм
(100 м)</t>
  </si>
  <si>
    <t>Накладные расходы 121% ФОТ (от 3 100,34)</t>
  </si>
  <si>
    <t>Сметная прибыль 72%*0.85 ФОТ (от 3 100,34)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</si>
  <si>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</si>
  <si>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
(м)</t>
  </si>
  <si>
    <t>Накладные расходы 121% ФОТ (от 15 427,55)</t>
  </si>
  <si>
    <t>Сметная прибыль 72%*0.85 ФОТ (от 15 427,55)</t>
  </si>
  <si>
    <t>Накладные расходы 121% ФОТ (от 2 577,85)</t>
  </si>
  <si>
    <t>Сметная прибыль 72%*0.85 ФОТ (от 2 577,85)</t>
  </si>
  <si>
    <t>ФССЦ-24.3.02.01-0012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</si>
  <si>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20х3,4 мм
(м)</t>
  </si>
  <si>
    <t>Накладные расходы 121% ФОТ (от 1 242,04)</t>
  </si>
  <si>
    <t>Сметная прибыль 72%*0.85 ФОТ (от 1 242,04)</t>
  </si>
  <si>
    <t>ФССЦ-24.3.02.01-0013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</si>
  <si>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
(м)</t>
  </si>
  <si>
    <t>Накладные расходы 121% ФОТ (от 830,22)</t>
  </si>
  <si>
    <t>Сметная прибыль 72%*0.85 ФОТ (от 830,22)</t>
  </si>
  <si>
    <t>ФССЦ-24.3.02.01-0014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</si>
  <si>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32х5,4 мм
(м)</t>
  </si>
  <si>
    <t>ФССЦ-24.3.02.01-0015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</si>
  <si>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40х6,7 мм
(м)</t>
  </si>
  <si>
    <t>Накладные расходы 97% ФОТ (от 76 186,64)</t>
  </si>
  <si>
    <t>Сметная прибыль 55%*0.85 ФОТ (от 76 186,64)</t>
  </si>
  <si>
    <t>ФССЦ-12.2.07.04-0212</t>
  </si>
  <si>
    <t>Трубки из вспененного каучука, толщина 13 мм, диаметр 54 мм (прим. для труб ду 50 мм)
(10 м)</t>
  </si>
  <si>
    <t>Накладные расходы 108% ФОТ (от 135,12)</t>
  </si>
  <si>
    <t>Сметная прибыль 55%*0.85 ФОТ (от 135,12)</t>
  </si>
  <si>
    <t>Накладные расходы 97% ФОТ (от 674,16)</t>
  </si>
  <si>
    <t>Сметная прибыль 55%*0.85 ФОТ (от 674,16)</t>
  </si>
  <si>
    <t>Итого по разделу 2 ТЗ-Т4- система горячего водоснабжения</t>
  </si>
  <si>
    <t>Раздел 3. Kl- бытовая канализация</t>
  </si>
  <si>
    <t>Санприборы</t>
  </si>
  <si>
    <t>ФЕР17-01-001-14</t>
  </si>
  <si>
    <t>Установка умывальников одиночных: с подводкой холодной и горячей воды
(10 компл)</t>
  </si>
  <si>
    <t>Накладные расходы 121% ФОТ (от 14 376,46)</t>
  </si>
  <si>
    <t>Сметная прибыль 72%*0.85 ФОТ (от 14 376,46)</t>
  </si>
  <si>
    <t>ФССЦ-18.2.01.05-0019</t>
  </si>
  <si>
    <t>Умывальники полуфарфоровые и фарфоровые с краном настольным, кронштейнами, сифоном бутылочным латунным и выпуском, полукруглые со скрытыми установочными поверхностями без спинки, размер 600х450х150 мм (применит.)
(компл)</t>
  </si>
  <si>
    <t>ФЕР17-01-003-01</t>
  </si>
  <si>
    <t>Установка унитазов: с бачком непосредственно присоединенным
(10 компл)</t>
  </si>
  <si>
    <t>Накладные расходы 121% ФОТ (от 5 508,48)</t>
  </si>
  <si>
    <t>Сметная прибыль 72%*0.85 ФОТ (от 5 508,48)</t>
  </si>
  <si>
    <t>ФССЦ-18.2.01.06-0036</t>
  </si>
  <si>
    <t>Унитазы полуфарфоровые и фарфоровые тарельчатые с сиденьем и креплением, с прямым или косым выпуском, с цельноотлитой полочкой
(компл)</t>
  </si>
  <si>
    <t>ФССЦ-18.2.06.01-0002</t>
  </si>
  <si>
    <t>Бачки смывные полуфарфоровые и фарфоровые с арматурой непосредственно устанавливаемые на унитазы
(компл)</t>
  </si>
  <si>
    <t>ФЕР17-01-005-01</t>
  </si>
  <si>
    <t>Установка моек: на одно отделение
(10 компл)</t>
  </si>
  <si>
    <t>Накладные расходы 121% ФОТ (от 959,20)</t>
  </si>
  <si>
    <t>Сметная прибыль 72%*0.85 ФОТ (от 959,20)</t>
  </si>
  <si>
    <t>ФССЦ-18.2.02.05-0007</t>
  </si>
  <si>
    <t>Мойки чугунные эмалированные на одно отделение, размер 500х600х184 мм, в комплекте со смесителем типа СМ-М-ЦА-ТП (СМ-М-ЦР), с сифоном типа СБПМВ (СБПВСЛМВ, СДПМ), комплектом кронштейнов типа КР МБ
(компл)</t>
  </si>
  <si>
    <t>трапы</t>
  </si>
  <si>
    <t>ФЕР17-01-001-23</t>
  </si>
  <si>
    <t>Установка трапов диаметром: 100 мм
(10 компл)</t>
  </si>
  <si>
    <t>Накладные расходы 121% ФОТ (от 2 491,18)</t>
  </si>
  <si>
    <t>Сметная прибыль 72%*0.85 ФОТ (от 2 491,18)</t>
  </si>
  <si>
    <t>ФССЦ-18.2.06.10-0002</t>
  </si>
  <si>
    <t>Трап канализационный HL310NPr с вертикальным выпуском и сифоном "Primus"
(шт)</t>
  </si>
  <si>
    <t>ФССЦ-24.3.05.12-0002</t>
  </si>
  <si>
    <t>Ревизия полиэтиленовая с крышкой, номинальный внутренний диаметр 100 мм
(шт)</t>
  </si>
  <si>
    <t>ФЕР16-04-001-02</t>
  </si>
  <si>
    <t>Прокладка трубопроводов канализации из полиэтиленовых труб высокой плотности диаметром: 110 мм
(100 м)</t>
  </si>
  <si>
    <t>Накладные расходы 121% ФОТ (от 5 555,28)</t>
  </si>
  <si>
    <t>Сметная прибыль 72%*0.85 ФОТ (от 5 555,28)</t>
  </si>
  <si>
    <t>ФССЦ-24.3.01.04-0012</t>
  </si>
  <si>
    <t>Трубы НПВХ для систем внутреннего водоотведения, размер110х2,2х1000 мм
(шт)</t>
  </si>
  <si>
    <t>ФССЦ-23.1.02.06-0039</t>
  </si>
  <si>
    <t>Хомут металлический с шурупом и резиновым профилем для крепления трубопроводов диаметром: 74-80 мм
(10 шт)</t>
  </si>
  <si>
    <t>ФССЦ-24.3.05.08-0402</t>
  </si>
  <si>
    <t>Отвод полиэтиленовый для систем водоотведения, диаметр 100 мм
(шт)</t>
  </si>
  <si>
    <t>ФССЦ-24.3.05.15-0222</t>
  </si>
  <si>
    <t>Тройник полиэтиленовый, удлиненный, SDR11, диаметр 110 мм
(шт)</t>
  </si>
  <si>
    <t>ФССЦ-24.3.05.15-0211</t>
  </si>
  <si>
    <t>Тройник полиэтиленовый с удлиненным хвостовиком неравнопроходной, SDR 11,: 110х63 (ТУ2248-001-18425183-01)
(шт)</t>
  </si>
  <si>
    <t>ФССЦ-24.3.05.10-0012</t>
  </si>
  <si>
    <t>Переход полиэтиленовый, удлиненный, SDR 11, диаметр 110х63 мм
(шт)</t>
  </si>
  <si>
    <t>ФССЦ-19.3.01.06-0001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</si>
  <si>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 (прим. HL900N)
(шт)</t>
  </si>
  <si>
    <t>ФЕР16-04-001-01</t>
  </si>
  <si>
    <t>Прокладка трубопроводов канализации из полиэтиленовых труб высокой плотности диаметром: 50 мм
(100 м)</t>
  </si>
  <si>
    <t>Накладные расходы 121% ФОТ (от 4 340,57)</t>
  </si>
  <si>
    <t>Сметная прибыль 72%*0.85 ФОТ (от 4 340,57)</t>
  </si>
  <si>
    <t>ФССЦ-24.3.01.04-0005</t>
  </si>
  <si>
    <t>Трубы НПВХ для систем внутреннего водоотведения, размер50х1,8х1000 мм
(шт)</t>
  </si>
  <si>
    <t>ФССЦ-23.1.02.06-0036</t>
  </si>
  <si>
    <t>Хомут металлический с шурупом и резиновым профилем для крепления трубопроводов диаметром: 48-53 мм
(10 шт)</t>
  </si>
  <si>
    <t>ФССЦ-24.3.05.08-0401</t>
  </si>
  <si>
    <t>Отвод полиэтиленовый для систем водоотведения, диаметр 50 мм
(шт)</t>
  </si>
  <si>
    <t>ФССЦ-24.3.05.15-0221</t>
  </si>
  <si>
    <t>Тройник полиэтиленовый, удлиненный, SDR11, диаметр 63 мм
(шт)</t>
  </si>
  <si>
    <t>Уладка труб в траншею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</si>
  <si>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</si>
  <si>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
(1000 м3)</t>
  </si>
  <si>
    <t>Накладные расходы 92% ФОТ (от 5 752,29)</t>
  </si>
  <si>
    <t>Сметная прибыль 46%*0.85 ФОТ (от 5 752,29)</t>
  </si>
  <si>
    <t>ФЕР23-01-001-01</t>
  </si>
  <si>
    <t>Устройство основания под трубопроводы: песчаного
(10 м3)</t>
  </si>
  <si>
    <t>Накладные расходы 117% ФОТ (от 7 584,23)</t>
  </si>
  <si>
    <t>Сметная прибыль 74%*0.85 ФОТ (от 7 584,23)</t>
  </si>
  <si>
    <t>ФССЦ-02.3.01.02-0016</t>
  </si>
  <si>
    <t>Песок природный для строительных: работ средний с крупностью зерен размером свыше 5 мм - до 5% по массе
(м3)</t>
  </si>
  <si>
    <t>ФЕР23-01-030-01</t>
  </si>
  <si>
    <t>Укладка трубопроводов канализации из полиэтиленовых труб диаметром: 110 мм
(100 м)</t>
  </si>
  <si>
    <t>Накладные расходы 117% ФОТ (от 44 964,06)</t>
  </si>
  <si>
    <t>Сметная прибыль 74%*0.85 ФОТ (от 44 964,06)</t>
  </si>
  <si>
    <t>УПД №1835/01 от 15.11.23</t>
  </si>
  <si>
    <t>Труба OD 110 SN8 НПВХ
(м)</t>
  </si>
  <si>
    <t>УПД №12912242 от 23.11.23</t>
  </si>
  <si>
    <t>Тройник 45гр НПВХ 110х110
(шт)</t>
  </si>
  <si>
    <t>Накладные расходы 92% ФОТ (от 228,31)</t>
  </si>
  <si>
    <t>Сметная прибыль 46%*0.85 ФОТ (от 228,31)</t>
  </si>
  <si>
    <t>ФССЦ-02.1.01.02-0003</t>
  </si>
  <si>
    <t>Грунт песчаный (пескогрунт)
(м3)</t>
  </si>
  <si>
    <t>Накладные расходы 92% ФОТ (от 1 024,60)</t>
  </si>
  <si>
    <t>Сметная прибыль 46%*0.85 ФОТ (от 1 024,60)</t>
  </si>
  <si>
    <t>Накладные расходы 92% ФОТ (от 15 937,82)</t>
  </si>
  <si>
    <t>Сметная прибыль 46%*0.85 ФОТ (от 15 937,82)</t>
  </si>
  <si>
    <t>Итого по разделу 3 Kl- бытовая канализация</t>
  </si>
  <si>
    <t>Раздел 4. -КЗ, КЗН- производственная канализация
 нормативно-чистых стоков, в т.ч. напорная</t>
  </si>
  <si>
    <t>ФЕР17-01-011-01</t>
  </si>
  <si>
    <t>Установка насосов погружных с электродвигателем производительностью: до 25 м3/час
(10 шт)</t>
  </si>
  <si>
    <t>Накладные расходы 121% ФОТ (от 15 098,13)</t>
  </si>
  <si>
    <t>Сметная прибыль 72%*0.85 ФОТ (от 15 098,13)</t>
  </si>
  <si>
    <t>КАЦ п.37  (ТЦ_68.1.01.08_77_7721732282_30.10.2023_01)</t>
  </si>
  <si>
    <t>Насос погружной  Q=2,5 м³/ч, H=8,5 м, N=0,65 кВт Вандйорд APV.06.40.04.1
(шт)</t>
  </si>
  <si>
    <t>Накладные расходы 121% ФОТ (от 3 985,89)</t>
  </si>
  <si>
    <t>Сметная прибыль 72%*0.85 ФОТ (от 3 985,89)</t>
  </si>
  <si>
    <t>ФЕР16-07-002-02</t>
  </si>
  <si>
    <t>Установка воронок сливных диаметром: 50 мм
(шт)</t>
  </si>
  <si>
    <t>Накладные расходы 121% ФОТ (от 1 010,71)</t>
  </si>
  <si>
    <t>Сметная прибыль 72%*0.85 ФОТ (от 1 010,71)</t>
  </si>
  <si>
    <t>КП №30/10-2 от 30.10.2023 г. п.69</t>
  </si>
  <si>
    <t>HL 21 Капельная воронка с гидрозатвором 60мм и механическим запирающим устройством
(шт)</t>
  </si>
  <si>
    <t>Накладные расходы 121% ФОТ (от 4 591,79)</t>
  </si>
  <si>
    <t>Сметная прибыль 72%*0.85 ФОТ (от 4 591,79)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</si>
  <si>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 (прим. HL900N))
(шт)</t>
  </si>
  <si>
    <t>ФЕР16-04-002-04</t>
  </si>
  <si>
    <t>Прокладка трубопроводов водоснабжения из напорных полиэтиленовых труб наружным диаметром: 40 мм
(100 м)</t>
  </si>
  <si>
    <t>Накладные расходы 121% ФОТ (от 16 000,00)</t>
  </si>
  <si>
    <t>Сметная прибыль 72%*0.85 ФОТ (от 16 000,00)</t>
  </si>
  <si>
    <t>Труба ПЭ 100 SDR 17-40x2,4
(м)</t>
  </si>
  <si>
    <t>КП № 01/11-1 от 01.12.2023 г. п.4</t>
  </si>
  <si>
    <t>Отвод 90° ПЭ100 SDR17
(шт)</t>
  </si>
  <si>
    <t>Накладные расходы 121% ФОТ (от 2 777,64)</t>
  </si>
  <si>
    <t>Сметная прибыль 72%*0.85 ФОТ (от 2 777,64)</t>
  </si>
  <si>
    <t>КП № 01/11-1 от 01.12.2023 г. п.5</t>
  </si>
  <si>
    <t>Тройник  45гр НПВХ 110х50
(шт)</t>
  </si>
  <si>
    <t>Укладка труб в траншею 104м труба НПВХ д=110мм, 36м труба ПЭ 100д=40х2,4мм</t>
  </si>
  <si>
    <t>Накладные расходы 92% ФОТ (от 3 277,06)</t>
  </si>
  <si>
    <t>Сметная прибыль 46%*0.85 ФОТ (от 3 277,06)</t>
  </si>
  <si>
    <t>Накладные расходы 117% ФОТ (от 4 424,13)</t>
  </si>
  <si>
    <t>Сметная прибыль 74%*0.85 ФОТ (от 4 424,13)</t>
  </si>
  <si>
    <t>Накладные расходы 117% ФОТ (от 19 484,42)</t>
  </si>
  <si>
    <t>Сметная прибыль 74%*0.85 ФОТ (от 19 484,42)</t>
  </si>
  <si>
    <t>Укладка трубопроводов канализации из полиэтиленовых труб диаметром: 110 мм (прим. Ду 50)
(100 м)</t>
  </si>
  <si>
    <t>Накладные расходы 117% ФОТ (от 6 744,61)</t>
  </si>
  <si>
    <t>Сметная прибыль 74%*0.85 ФОТ (от 6 744,61)</t>
  </si>
  <si>
    <t>КП № 01/11-1 от 01.12.2023 г. п.3</t>
  </si>
  <si>
    <t>Накладные расходы 92% ФОТ (от 133,18)</t>
  </si>
  <si>
    <t>Сметная прибыль 46%*0.85 ФОТ (от 133,18)</t>
  </si>
  <si>
    <t>Накладные расходы 92% ФОТ (от 580,75)</t>
  </si>
  <si>
    <t>Сметная прибыль 46%*0.85 ФОТ (от 580,75)</t>
  </si>
  <si>
    <t>Накладные расходы 92% ФОТ (от 9 033,64)</t>
  </si>
  <si>
    <t>Сметная прибыль 46%*0.85 ФОТ (от 9 033,64)</t>
  </si>
  <si>
    <t>Накладные расходы 108% ФОТ (от 54,74)</t>
  </si>
  <si>
    <t>Сметная прибыль 55%*0.85 ФОТ (от 54,74)</t>
  </si>
  <si>
    <t>Накладные расходы 97% ФОТ (от 449,44)</t>
  </si>
  <si>
    <t>Сметная прибыль 55%*0.85 ФОТ (от 449,44)</t>
  </si>
  <si>
    <t>Итого по разделу 4 -КЗ, КЗН- производственная канализация
 нормативно-чистых стоков, в т.ч. напорная</t>
  </si>
  <si>
    <t>СМЕТА № 02-01-09</t>
  </si>
  <si>
    <t xml:space="preserve">на Силовое электрооборудование. Тяговая сеть 825В. 1 этап, </t>
  </si>
  <si>
    <t>Раздел 1. Монтажные работы. Щитовое оборудование. Тяговая сеть 825В.  1 этап</t>
  </si>
  <si>
    <t>щит силовой РП1</t>
  </si>
  <si>
    <t>ФЕРм08-03-571-05</t>
  </si>
  <si>
    <t>Щит заводского изготовления однорядный или двухрядный: шкафного исполнения, глубина до 800 мм (800х800х2100)
(м)</t>
  </si>
  <si>
    <t>Накладные расходы 97% ФОТ (от 3 663,09)</t>
  </si>
  <si>
    <t>Сметная прибыль 51% ФОТ (от 3 663,09)</t>
  </si>
  <si>
    <t>КП б/н от 24.10.2023 г (ООО ЭМЭСБи-ЭМ) п.1 (ТЦ_62.1.02.15_50_5032288380_24.10.2023_01)</t>
  </si>
  <si>
    <t>"РП1" Щит силовой с 2 разъединителями на 1000А, 825В DC, IP44
(к-т)</t>
  </si>
  <si>
    <t>Щит заводского изготовления однорядный или двухрядный: шкафного исполнения, глубина до 800 мм
(м)</t>
  </si>
  <si>
    <t>Накладные расходы 97% ФОТ (от 58 609,52)</t>
  </si>
  <si>
    <t>Сметная прибыль 51% ФОТ (от 58 609,52)</t>
  </si>
  <si>
    <t>КП б/н от 24.10.2023 г (ООО ЭМЭСБи-ЭМ) п.2 (ТЦ_62.1.02.15_50_5032288380_24.10.2023_01)</t>
  </si>
  <si>
    <t>ЩТХ Щит подачи питания на вагоны метро (1600х800х800*2)
(к-т)</t>
  </si>
  <si>
    <t>Итого по разделу 1 Монтажные работы. Щитовое оборудование. Тяговая сеть 825В.  1 этап</t>
  </si>
  <si>
    <t>Раздел 2. Монтажные работы. Внутренние кабельные сети 825В. Тяговая сеть 825В.  1 этап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</si>
  <si>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</si>
  <si>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
(100 м)</t>
  </si>
  <si>
    <t>Накладные расходы 97% ФОТ (от 3 785,16)</t>
  </si>
  <si>
    <t>Сметная прибыль 51% ФОТ (от 3 785,16)</t>
  </si>
  <si>
    <t>ФССЦ-24.3.04.04-0004</t>
  </si>
  <si>
    <t>Трубы гофрированные полимерные с профилированной стенкой электротехнические, номинальный внутренний диаметр 90 мм
(м)</t>
  </si>
  <si>
    <t>ФЕРм08-02-412-08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</si>
  <si>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
(100 м)</t>
  </si>
  <si>
    <t>Накладные расходы 97% ФОТ (от 8 234,64)</t>
  </si>
  <si>
    <t>Сметная прибыль 51% ФОТ (от 8 234,64)</t>
  </si>
  <si>
    <t>ФЕРм08-02-412-14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</si>
  <si>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240 мм2
(100 м)</t>
  </si>
  <si>
    <t>Накладные расходы 97% ФОТ (от 26 449,26)</t>
  </si>
  <si>
    <t>Сметная прибыль 51% ФОТ (от 26 449,26)</t>
  </si>
  <si>
    <t>КП-384306  от 07.10.2023 г.(ООО ЭлкомЭлектро) п.2</t>
  </si>
  <si>
    <t>Кабель с медной жилой сеч. 1x240мм2	ППСРВМ-ХЛ 240 3000
(м)</t>
  </si>
  <si>
    <t>ФЕРм08-04-741-03</t>
  </si>
  <si>
    <t>Муфта трехфазная концевая для кабеля с изоляцией из вулканизированного полиэтилена с применением термоусаживаемой перчатки напряжением 6 кВ, сечением до 1х240 мм2
(компл)</t>
  </si>
  <si>
    <t>Накладные расходы 126% ФОТ (от 104 904,38)</t>
  </si>
  <si>
    <t>Сметная прибыль 68% ФОТ (от 104 904,38)</t>
  </si>
  <si>
    <t>КП-384306  от 07.10.2023 г.(ООО ЭлкомЭлектро) п.1</t>
  </si>
  <si>
    <t>Концевые муфты для линий метрополитена на напряжение ЗкВ, сечение жилы 240мм2	ПКВНтмОнг-3-240 ТУ 3599-017-04001953-2006
(шт)</t>
  </si>
  <si>
    <t>ФЕРм08-02-332-03</t>
  </si>
  <si>
    <t>Присоединение кабеля к нулевой шине дросселя (пункт отсоса)
(кабель)</t>
  </si>
  <si>
    <t>Накладные расходы 97% ФОТ (от 6 340,98)</t>
  </si>
  <si>
    <t>Сметная прибыль 51% ФОТ (от 6 340,98)</t>
  </si>
  <si>
    <t>Наконечник дроссельного джемпера (аналог соединителя СДТ-2х120)
(шт)</t>
  </si>
  <si>
    <t>Итого по разделу 2 Монтажные работы. Внутренние кабельные сети 825В. Тяговая сеть 825В.  1 этап</t>
  </si>
  <si>
    <t>СМЕТА № 02-01-10</t>
  </si>
  <si>
    <t xml:space="preserve">на Воздухоснабжение. 1-й этап., </t>
  </si>
  <si>
    <t>Раздел 1. Компрессорная</t>
  </si>
  <si>
    <t>ФЕРм07-02-017-01</t>
  </si>
  <si>
    <t>Компрессор винтовой, масса 10,7 т (Компрессор винтовой воздушного охлаждения INVERSYS Plus 110-10 «DALGAKIRAN)  (вес 2,380 т)
(компл)</t>
  </si>
  <si>
    <t>Накладные расходы 91% ФОТ (от 254 914,31)</t>
  </si>
  <si>
    <t>Сметная прибыль 47% ФОТ (от 254 914,31)</t>
  </si>
  <si>
    <t>КАЦ п.29(ТЦ_89.1.64.02_77_7721732282_30.10.2023_01)</t>
  </si>
  <si>
    <t>Компрессор винтовой воздушного охлаждения INVERSYS Plus 110-10 «DALGAKIRAN», с частотным преобразователем, в комплекте со
встроенным магистральным сепаратором:
- расход min – 7,0 нм3/мин;
- расход max – 18,1 нм3/мин;
- рабочее давление – 0,8МПа;
- установленная эл. мощность -110 кВт.
Габаритные размеры: 2525х1440х2037(h)мм
(шт)</t>
  </si>
  <si>
    <t>ФЕРм37-01-014-04</t>
  </si>
  <si>
    <t>Монтаж машин и механизмов в помещении, масса машин и механизмов: 0,5 т (Осушитель сжатого воздуха) (вес 278 кг)
(шт)</t>
  </si>
  <si>
    <t>Накладные расходы 92% ФОТ (от 14 135,76)</t>
  </si>
  <si>
    <t>Сметная прибыль 49% ФОТ (от 14 135,76)</t>
  </si>
  <si>
    <t>КАЦ п.30(ТЦ_89.1.64.02_77_7721732282_30.10.2023_01)</t>
  </si>
  <si>
    <t>Осушитель сжатого воздуха рефрижераторного типа в комплекте с магистральными фильтрами:	DryAir DK140
В комплекте поставки:	
Встроенный магистральный фильтр предварительной очистки 	GKO1820MX
Встроенный магистральный фильтр тнкой очистки	GKO1820MY
Таймерный конденсатоотводчик
(компл.)</t>
  </si>
  <si>
    <t>ФЕРм37-01-014-01</t>
  </si>
  <si>
    <t>Монтаж машин и механизмов в помещении, масса машин и механизмов: 0,03 т (Масловлагоразделитель D-MAT 15Plus)  (вес 40 кг)
(шт)</t>
  </si>
  <si>
    <t>Накладные расходы 92% ФОТ (от 16 907,09)</t>
  </si>
  <si>
    <t>Сметная прибыль 49% ФОТ (от 16 907,09)</t>
  </si>
  <si>
    <t>КАЦ п.31  (ТЦ_89.1.64.02_77_7721732282_30.10.2023_01)</t>
  </si>
  <si>
    <t>Масловлагоразделитель D-MAT 15Plus  «DALGAKIRAN»
-производительность – 25м3/мин
Габаритные размеры: 620х520х1160(h)мм Габаритные размеры: 948х798х1460(h)мм 40кг
(шт)</t>
  </si>
  <si>
    <t>ФЕРм37-01-002-04</t>
  </si>
  <si>
    <t>Монтаж сосудов и аппаратов без механизмов в помещении, масса сосудов и аппаратов: 0,5 т (Ресивер воздушный) (вес 310 кг)
(шт)</t>
  </si>
  <si>
    <t>Накладные расходы 92% ФОТ (от 10 735,39)</t>
  </si>
  <si>
    <t>Сметная прибыль 49% ФОТ (от 10 735,39)</t>
  </si>
  <si>
    <t>КАЦ п.32  (ТЦ_89.1.64.02_77_7721732282_30.10.2023_01)</t>
  </si>
  <si>
    <t>Ресивер воздушный V 900л Рраб = 1,0МПа	PB 900.10
(шт)</t>
  </si>
  <si>
    <t>ФЕРм12-12-002-07</t>
  </si>
  <si>
    <t>Арматура фланцевая с ручным приводом или без привода водопроводная на номинальное давление до 10 МПа, номинальный диаметр: 50 мм
(шт)</t>
  </si>
  <si>
    <t>Накладные расходы 90% ФОТ (от 8 147,56)</t>
  </si>
  <si>
    <t>Сметная прибыль 46% ФОТ (от 8 147,56)</t>
  </si>
  <si>
    <t>КП №30/10-2 от 30.10.2023 г. п.5</t>
  </si>
  <si>
    <t>Кран шаровой фланцевый, Ду50, Pyl6, Сталь 20	 КШ.Ф.050.016 00
(шт)</t>
  </si>
  <si>
    <t>ФССЦ-23.8.03.11-0653</t>
  </si>
  <si>
    <t>Фланцы стальные плоские приварные из стали ВСт3сп2, ВСт3сп3, номинальное давление 1,0 МПа, номинальный диаметр 50 мм
(шт)</t>
  </si>
  <si>
    <t>ФЕРм12-12-009-07</t>
  </si>
  <si>
    <t>Арматура муфтовая с ручным приводом или без привода водопроводная на номинальное давление до 10 МПа, номинальный диаметр: 50 мм
(шт)</t>
  </si>
  <si>
    <t>Накладные расходы 90% ФОТ (от 14 404,99)</t>
  </si>
  <si>
    <t>Сметная прибыль 46% ФОТ (от 14 404,99)</t>
  </si>
  <si>
    <t>КП №30/10-2 от 30.10.2023 г. п.6</t>
  </si>
  <si>
    <t>Кран шаровой муфтовый, Ду50, Pyl6, Сталь 20	 КШ.М.050.016 00
(шт)</t>
  </si>
  <si>
    <t>ФЕРм12-12-002-04</t>
  </si>
  <si>
    <t>Арматура фланцевая с ручным приводом или без привода водопроводная на номинальное давление до 10 МПа, номинальный диаметр: 25 мм
(шт)</t>
  </si>
  <si>
    <t>Накладные расходы 90% ФОТ (от 2 196,12)</t>
  </si>
  <si>
    <t>Сметная прибыль 46% ФОТ (от 2 196,12)</t>
  </si>
  <si>
    <t>КАЦ п.33 (ТЦ_18.1.05.03_77_7721732282_30.10.2023_01)</t>
  </si>
  <si>
    <t>Клапан предохранительный полноподъемный фланцевый, Ду25х40, Ру25, давление полного открытия 9,2 кгс/см2 с ответными фланцами АСТА-ПО2-25х40-М-
25-02-300-Ф
(шт)</t>
  </si>
  <si>
    <t>ФЕРм12-01-004-07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</si>
  <si>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57 мм
(100 м)</t>
  </si>
  <si>
    <t>Накладные расходы 90% ФОТ (от 26 627,55)</t>
  </si>
  <si>
    <t>Сметная прибыль 46% ФОТ (от 26 627,55)</t>
  </si>
  <si>
    <t>ФССЦ-23.3.05.02-0078</t>
  </si>
  <si>
    <t>Трубы стальные бесшовные, холоднодеформированные из стали марок 10, 20, 30, 45 (ГОСТ 8734-75, 8733-74), наружным диаметром: 51 мм, толщина стенки 3,5 мм
(м)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</si>
  <si>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</si>
  <si>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
(шт)</t>
  </si>
  <si>
    <t>ФССЦ-23.8.04.12-0211</t>
  </si>
  <si>
    <t>Тройники равнопроходные бесшовные приварные, номинальный диаметр 50 мм, наружный диаметр и толщина стенки 57,0х3,0 мм
(шт)</t>
  </si>
  <si>
    <t>ФССЦ-23.8.04.06-0251</t>
  </si>
  <si>
    <t>Отводы крутоизогнутые бесшовные приварные 90° из стали марок 20 и 09Г2С, наружный диаметр 89 (76) мм, толщина стенки 3,5 мм
(шт)</t>
  </si>
  <si>
    <t>КП №30/10-2 от 30.10.2023 г. п.8</t>
  </si>
  <si>
    <t>Опора А14Б 506.000-00 для Ду50
(шт)</t>
  </si>
  <si>
    <t>ФЕРм12-01-004-06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</si>
  <si>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45 мм
(100 м)</t>
  </si>
  <si>
    <t>Накладные расходы 90% ФОТ (от 2 962,37)</t>
  </si>
  <si>
    <t>Сметная прибыль 46% ФОТ (от 2 962,37)</t>
  </si>
  <si>
    <t>ФССЦ-23.3.05.02-0073</t>
  </si>
  <si>
    <t>Трубы стальные бесшовные, холоднодеформированные из стали марок 10, 20, 30, 45 (ГОСТ 8734-75, 8733-74), наружным диаметром: 45 мм, толщина стенки 3,0 мм
(м)</t>
  </si>
  <si>
    <t>ФЕРм12-01-001-01</t>
  </si>
  <si>
    <t>Трубопровод из водогазопроводных труб с фитингами на резьбе, номинальный диаметр: 15-25 мм
(100 м)</t>
  </si>
  <si>
    <t>Накладные расходы 90% ФОТ (от 2 163,94)</t>
  </si>
  <si>
    <t>Сметная прибыль 46% ФОТ (от 2 163,94)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</si>
  <si>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</si>
  <si>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
(м)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</si>
  <si>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</si>
  <si>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
(м)</t>
  </si>
  <si>
    <t>ФЕРм12-01-001-02</t>
  </si>
  <si>
    <t>Трубопровод из водогазопроводных труб с фитингами на резьбе, номинальный диаметр: 32-50 мм
(100 м)</t>
  </si>
  <si>
    <t>Накладные расходы 90% ФОТ (от 16 271,29)</t>
  </si>
  <si>
    <t>Сметная прибыль 46% ФОТ (от 16 271,29)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</si>
  <si>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</si>
  <si>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
(м)</t>
  </si>
  <si>
    <t>Опора А14Б 506.000-00 для Ду32
(шт)</t>
  </si>
  <si>
    <t>Итого по разделу 1 Компрессорная</t>
  </si>
  <si>
    <t>Раздел 2. Раздел 2. Снабжение сжатым воздухом давлением 0,8 МПа</t>
  </si>
  <si>
    <t>ФЕРм11-02-001-01</t>
  </si>
  <si>
    <t>Прибор, устанавливаемый на резьбовых соединениях, масса: до 1,5 кг (Блок подготовки воздуха МХ3-1-000002 Camozzi  Ду20)
(шт)</t>
  </si>
  <si>
    <t>Накладные расходы 90% ФОТ (от 26 613,86)</t>
  </si>
  <si>
    <t>Сметная прибыль 46% ФОТ (от 26 613,86)</t>
  </si>
  <si>
    <t>КП №30/10-2 от 30.10.2023 г. п.9</t>
  </si>
  <si>
    <t>Блок подготовки воздуха МХ3-1-000002 Camozzi  Ду20, Ру16 в составе:
- фильтр-регулятор;
- лубрикатор
с присоединительными фитингами
(шт)</t>
  </si>
  <si>
    <t>Пневмощит в составе: (62 шт)</t>
  </si>
  <si>
    <t>Монтаж: стеллажей и других конструкций, закрепляемых на фундаментах внутри зданий ("применительно Пневмощит")600х500
(т)</t>
  </si>
  <si>
    <t>Накладные расходы 93% ФОТ (от 19 320,15)</t>
  </si>
  <si>
    <t>Сметная прибыль 62%*0.85 ФОТ (от 19 320,15)</t>
  </si>
  <si>
    <t>КАЦ п.34 (ТЦ_62.1.02.14_77_7721732282_30.10.2023_01)</t>
  </si>
  <si>
    <t>Пневмощит в составе*:(-Кран шаровой муфтовый, Ду20-2 шт КШ.М.020.016-00+Латунный соединитель быстроразъемный БРС для шланга 3/4"-2шт+Латунный трехсторонний фитинг равнопроходнои	VTr.130.N.0005-1шт+Сгон разъемный угловой 3/4"	VTr.098.N.0005-1шт+Сгон разъемный прямой 3/4"VTr.341.N.0005-4шт+Ниппель 3/4"VTr.582.N.0005-2шт+Ниппель приварной 3/4", L=1000mm,-1шт+Лист из стали СтЗ -1,3м2)
(шт)</t>
  </si>
  <si>
    <t>ФССЦ-01.7.19.08-0004</t>
  </si>
  <si>
    <t>Рукав Г (IV)-10-10-22-У для воздуха, углекислого газа и других инертных газов
(м)</t>
  </si>
  <si>
    <t>Арматура фланцевая</t>
  </si>
  <si>
    <t>ФЕРм12-12-001-08</t>
  </si>
  <si>
    <t>Арматура фланцевая с ручным приводом или без привода водопроводная на номинальное давление до 4 МПа, номинальный диаметр: 65 мм
(шт)</t>
  </si>
  <si>
    <t>Накладные расходы 90% ФОТ (от 5 028,07)</t>
  </si>
  <si>
    <t>Сметная прибыль 46% ФОТ (от 5 028,07)</t>
  </si>
  <si>
    <t>КАЦ п.35 (ТЦ_18.1.09.11_77_7721732282_30.10.2023_01)</t>
  </si>
  <si>
    <t>Кран шаровой фланцевый, Ду65, Ру16,  КШ.Ф.065.016-00
(шт)</t>
  </si>
  <si>
    <t>ФССЦ-23.8.03.11-0654</t>
  </si>
  <si>
    <t>Фланцы стальные плоские приварные из стали ВСт3сп2, ВСт3сп3, номинальное давление 1,0 МПа, номинальный диаметр 65 мм
(компл)</t>
  </si>
  <si>
    <t>Спускники и воздушники</t>
  </si>
  <si>
    <t>ФЕРм12-12-009-02</t>
  </si>
  <si>
    <t>Арматура муфтовая с ручным приводом или без привода водопроводная на номинальное давление до 10 МПа, номинальный диаметр: 15 мм
(шт)</t>
  </si>
  <si>
    <t>Накладные расходы 90% ФОТ (от 12 526,79)</t>
  </si>
  <si>
    <t>Сметная прибыль 46% ФОТ (от 12 526,79)</t>
  </si>
  <si>
    <t>КП №30/10-2 от 30.10.2023 г. п.12</t>
  </si>
  <si>
    <t>Кран шаровой муфтовый, Ду15, Ру16, КШ.М.015.016-00
(шт)</t>
  </si>
  <si>
    <t>Накладные расходы 90% ФОТ (от 1 081,97)</t>
  </si>
  <si>
    <t>Сметная прибыль 46% ФОТ (от 1 081,97)</t>
  </si>
  <si>
    <t>ФССЦ-23.3.06.04-0007</t>
  </si>
  <si>
    <t>Трубы стальные сварные водогазопроводные с резьбой черные легкие (неоцинкованные) диаметр условного прохода: 20 мм, толщина стенки 2,35 мм
(м)</t>
  </si>
  <si>
    <t>Итого по разделу 2 Раздел 2. Снабжение сжатым воздухом давлением 0,8 МПа</t>
  </si>
  <si>
    <t>Раздел 3. Сжатый воздух давленем Р=0,8 МПа. Тт.р.=+3°С. Группа трубопроводов – В. Категория трубопроводов – V.</t>
  </si>
  <si>
    <t>Трубопровод</t>
  </si>
  <si>
    <t>ФЕРм12-01-004-08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</si>
  <si>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76 мм
(100 м)</t>
  </si>
  <si>
    <t>Накладные расходы 90% ФОТ (от 858 899,22)</t>
  </si>
  <si>
    <t>Сметная прибыль 46% ФОТ (от 858 899,22)</t>
  </si>
  <si>
    <t>УПД №1832/01 от 14.11.23</t>
  </si>
  <si>
    <t>"Труба стальная бесшовная холоднодеформированная Ф76x3,5 "	ГОСТ 8734-75* В 20 ГОСТ 8733-74
(м)</t>
  </si>
  <si>
    <t>ФССЦ-23.8.04.08-0057</t>
  </si>
  <si>
    <t>Переходы концентрические, номинальное давление 16 МПа, наружный диаметр и толщина стенки 76х3,5-57х3 мм
(шт)</t>
  </si>
  <si>
    <t>ФССЦ-23.8.04.06-0066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</si>
  <si>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3,5 мм
(шт)</t>
  </si>
  <si>
    <t>ФССЦ-23.8.04.12-0115</t>
  </si>
  <si>
    <t>Тройники равнопроходные, номинальное давление до 16 МПа, номинальный диаметр 65 мм, наружный диаметр и толщина стенки 76,1х2,9 мм
(шт)</t>
  </si>
  <si>
    <t>ФССЦ-23.8.04.08-0161</t>
  </si>
  <si>
    <t>Переходы стальные концентрические бесшовные приварные, наружный диаметр и толщина стенки 57х3,0-32х2,0 мм
(шт)</t>
  </si>
  <si>
    <t>ФССЦ-23.8.04.06-0063</t>
  </si>
  <si>
    <t>Отвод крутоизогнутый, радиус кривизны 1,5 мм, номинальное давление до 16 МПа, номинальный диаметр 50 мм, наружный диаметр 57 мм, толщина стенки 3 мм
(шт)</t>
  </si>
  <si>
    <t>ФССЦ-23.8.04.12-0113</t>
  </si>
  <si>
    <t>Тройники равнопроходные, номинальное давление до 16 МПа, номинальный диаметр 50 мм, наружный диаметр и толщина стенки 57,0х4,0 мм
(шт)</t>
  </si>
  <si>
    <t>КП №30/10-2 от 30.10.2023 г. п.14</t>
  </si>
  <si>
    <t>Опора подвесная А14Б 580.000-01 (1,50 кг)
(шт)</t>
  </si>
  <si>
    <t>Опора стальная бескорпусная ОПБ2-76 (0,46 кг)
(шт)</t>
  </si>
  <si>
    <t>ФЕРм12-01-004-03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</si>
  <si>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
(100 м)</t>
  </si>
  <si>
    <t>Накладные расходы 90% ФОТ (от 120 999,32)</t>
  </si>
  <si>
    <t>Сметная прибыль 46% ФОТ (от 120 999,32)</t>
  </si>
  <si>
    <t>ФССЦ-23.3.05.02-0039</t>
  </si>
  <si>
    <t>Трубы стальные бесшовные, холоднодеформированные из стали марок 10, 20, 30, 45 (ГОСТ 8734-75, 8733-74), наружным диаметром: 25 мм, толщина стенки 2,0 мм
(м)</t>
  </si>
  <si>
    <t>КП №30/10-2 от 30.10.2023 г. п.16</t>
  </si>
  <si>
    <t>Опора стальная бескорпусная ОПБ2-25 (0,13 кг)
(шт)</t>
  </si>
  <si>
    <t>ФЕРм12-01-004-02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</si>
  <si>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18 мм
(100 м)</t>
  </si>
  <si>
    <t>Накладные расходы 90% ФОТ (от 2 263,42)</t>
  </si>
  <si>
    <t>Сметная прибыль 46% ФОТ (от 2 263,42)</t>
  </si>
  <si>
    <t>ФССЦ-23.3.05.02-0023</t>
  </si>
  <si>
    <t>Трубы стальные бесшовные, холоднодеформированные из стали марок 10, 20, 30, 45 (ГОСТ 8734-75, 8733-74), наружным диаметром: 18 мм, толщина стенки 1,5 мм
(м)</t>
  </si>
  <si>
    <t>Гильзы</t>
  </si>
  <si>
    <t>Установка закладных деталей фундаментов (вес 10,26 кг/м)
(т)</t>
  </si>
  <si>
    <t>Накладные расходы 108% ФОТ (от 42,02)</t>
  </si>
  <si>
    <t>Сметная прибыль 55%*0.85 ФОТ (от 42,02)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</si>
  <si>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</si>
  <si>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
(м)</t>
  </si>
  <si>
    <t>Окраска,грунтовка</t>
  </si>
  <si>
    <t>Накладные расходы 94% ФОТ (от 7 794,74)</t>
  </si>
  <si>
    <t>Сметная прибыль 51%*0.85 ФОТ (от 7 794,74)</t>
  </si>
  <si>
    <t>Накладные расходы 94% ФОТ (от 5 369,27)</t>
  </si>
  <si>
    <t>Сметная прибыль 51%*0.85 ФОТ (от 5 369,27)</t>
  </si>
  <si>
    <t>Крепления</t>
  </si>
  <si>
    <t>Монтаж опорных конструкций: для крепления трубопроводов внутри зданий и сооружений массой до 0,1 т("применительно для трубы 76*3,5 в канале")
(т)</t>
  </si>
  <si>
    <t>Накладные расходы 93% ФОТ (от 2 368,06)</t>
  </si>
  <si>
    <t>Сметная прибыль 62%*0.85 ФОТ (от 2 368,06)</t>
  </si>
  <si>
    <t>ФССЦ-08.3.08.02-0022</t>
  </si>
  <si>
    <t>Уголок горячекатаный, размер 50х50 мм (3,77 кг/м)
(т)</t>
  </si>
  <si>
    <t>Итого по разделу 3 Сжатый воздух давленем Р=0,8 МПа. Тт.р.=+3°С. Группа трубопроводов – В. Категория трубопроводов – V.</t>
  </si>
  <si>
    <t>СМЕТА № 02-01-11</t>
  </si>
  <si>
    <t xml:space="preserve">на Газовое пожаротушение. 1 этап, </t>
  </si>
  <si>
    <t>Раздел 1. Газовое пожаротушение</t>
  </si>
  <si>
    <t>ФЕРм37-01-002-02</t>
  </si>
  <si>
    <t>Монтаж сосудов и аппаратов без механизмов в помещении, масса сосудов и аппаратов: 0,05 т
(шт)</t>
  </si>
  <si>
    <t>Накладные расходы 92% ФОТ (от 15 716,64)</t>
  </si>
  <si>
    <t>Сметная прибыль 49% ФОТ (от 15 716,64)</t>
  </si>
  <si>
    <t>КП № 00002083 от 23.10.2023 г.(ООО НПО ПАС) П.1 (ТЦ_61.2.03.01_77_7709026932_23.10.2023_01)</t>
  </si>
  <si>
    <t>Модуль пожаротушения МПГ 60-40-24-Л
- с загрузкой 33 кг хладона 227еа
(шт)</t>
  </si>
  <si>
    <t>КП № 00002083 от 23.10.2023 г.(ООО НПО ПАС) П.2 (ТЦ_61.2.03.01_77_7709026932_23.10.2023_01)</t>
  </si>
  <si>
    <t>Модуль пожаротушения МПГ 60-40-24-Л
- с загрузкой 35 кг хладона 227еа
(шт)</t>
  </si>
  <si>
    <t>ФЕРм37-01-002-03</t>
  </si>
  <si>
    <t>Монтаж сосудов и аппаратов без механизмов в помещении, масса сосудов и аппаратов: 0,1 т
(шт)</t>
  </si>
  <si>
    <t>Накладные расходы 92% ФОТ (от 10 715,04)</t>
  </si>
  <si>
    <t>Сметная прибыль 49% ФОТ (от 10 715,04)</t>
  </si>
  <si>
    <t>КП № 00002083 от 23.10.2023 г.(ООО НПО ПАС) П.3(ТЦ_61.2.03.01_77_7709026932_23.10.2023_01)</t>
  </si>
  <si>
    <t>Модуль пожаротушения МПГ 60-100-40-Л
- с загрузкой 89 кг хладона 227еа
(шт)</t>
  </si>
  <si>
    <t>КП № 00002083 от 23.10.2023 г.(ООО НПО ПАС) П.4</t>
  </si>
  <si>
    <t>Газовое огнетушащий состав с хладоном 227еа
с зарядкой в модуль
(кг)</t>
  </si>
  <si>
    <t>ФЕРм08-02-411-04</t>
  </si>
  <si>
    <t>Ввод гибкий, наружный диаметр металлорукава: до 27 мм
(шт)</t>
  </si>
  <si>
    <t>Накладные расходы 97% ФОТ (от 836,57)</t>
  </si>
  <si>
    <t>Сметная прибыль 51% ФОТ (от 836,57)</t>
  </si>
  <si>
    <t>КП № 00002083 от 23.10.2023 г.(ООО НПО ПАС) П.5</t>
  </si>
  <si>
    <t>Рукав РВД 25.2SN. М39х2,0-0,6
(шт)</t>
  </si>
  <si>
    <t>ФЕРм08-02-411-05</t>
  </si>
  <si>
    <t>Ввод гибкий, наружный диаметр металлорукава: до 48 мм
(шт)</t>
  </si>
  <si>
    <t>Накладные расходы 97% ФОТ (от 418,28)</t>
  </si>
  <si>
    <t>Сметная прибыль 51% ФОТ (от 418,28)</t>
  </si>
  <si>
    <t>КП № 00002083 от 23.10.2023 г.(ООО НПО ПАС) П.6</t>
  </si>
  <si>
    <t>Рукав РВД 50.1SN. М56х2,0-0,6
(шт)</t>
  </si>
  <si>
    <t>Прибор, устанавливаемый на резьбовых соединениях, масса: до 1,5 кг(Пусковое устройство ПУО-2)
(шт)</t>
  </si>
  <si>
    <t>Накладные расходы 90% ФОТ (от 1 663,37)</t>
  </si>
  <si>
    <t>Сметная прибыль 46% ФОТ (от 1 663,37)</t>
  </si>
  <si>
    <t>КП № 00002083 от 23.10.2023 г.(ООО НПО ПАС) П.7</t>
  </si>
  <si>
    <t>Пусковое устройство ПУО-2
(шт)</t>
  </si>
  <si>
    <t>КП № 00002083 от 23.10.2023 г.(ООО НПО ПАС) П.8</t>
  </si>
  <si>
    <t>Втулка РВД 24-труба Дн28
(шт)</t>
  </si>
  <si>
    <t>КП № 00002083 от 23.10.2023 г.(ООО НПО ПАС) П.9</t>
  </si>
  <si>
    <t>Втулка РВД 40-труба Дн48
(шт)</t>
  </si>
  <si>
    <t>Прибор, устанавливаемый на резьбовых соединениях, масса: до 1,5 кг
(шт)</t>
  </si>
  <si>
    <t>КП № 00002083 от 23.10.2023 г.(ООО НПО ПАС) П.10</t>
  </si>
  <si>
    <t>Сигнализатор давления газовый СДГ
(шт)</t>
  </si>
  <si>
    <t>ФЕРм11-01-001-01</t>
  </si>
  <si>
    <t>Конструкции для установки приборов, масса: до 1 кг (прим. Стеновое крепление модулей СКМм-1-316)
(шт)</t>
  </si>
  <si>
    <t>Накладные расходы 90% ФОТ (от 1 640,58)</t>
  </si>
  <si>
    <t>Сметная прибыль 46% ФОТ (от 1 640,58)</t>
  </si>
  <si>
    <t>КП № 00002083 от 23.10.2023 г.(ООО НПО ПАС)</t>
  </si>
  <si>
    <t>Стеновое крепление модулей СКМм-1-316
(шт)</t>
  </si>
  <si>
    <t>ФЕРр69-57-1</t>
  </si>
  <si>
    <t>Установка декоративного деревянного экрана на регистры отопления (прим. Экран декоративный ЭД-1-50)
(м2)</t>
  </si>
  <si>
    <t>Накладные расходы 92% ФОТ (от 1 220,85)</t>
  </si>
  <si>
    <t>Сметная прибыль 44% ФОТ (от 1 220,85)</t>
  </si>
  <si>
    <t>КП № 00002083 от 23.10.2023 г.(ООО НПО ПАС) П.11</t>
  </si>
  <si>
    <t>Экран декоративный ЭД-1-50 (Габариты ВхШхГ, мм 1095х460х483)
(шт)</t>
  </si>
  <si>
    <t>КП № 00002083 от 23.10.2023 г.(ООО НПО ПАС) П.12</t>
  </si>
  <si>
    <t>Экран декоративный ЭД-1-100  (Габариты ВхШхГ, мм 1780х460х483)
(шт)</t>
  </si>
  <si>
    <t>ФЕРм12-08-005-10</t>
  </si>
  <si>
    <t>Оросители, насадки газового пожаротушения: без декоративной розетки (Насадки)
(100 шт)</t>
  </si>
  <si>
    <t>Накладные расходы 90% ФОТ (от 1 071,96)</t>
  </si>
  <si>
    <t>Сметная прибыль 46% ФОТ (от 1 071,96)</t>
  </si>
  <si>
    <t>КП № 00002083 от 23.10.2023 г.(ООО НПО ПАС) П.13</t>
  </si>
  <si>
    <t>Насадок НГПд-2.1-7,0-01
(шт)</t>
  </si>
  <si>
    <t>КП № 00002083 от 23.10.2023 г.(ООО НПО ПАС) П.14</t>
  </si>
  <si>
    <t>Насадок НГПд-2.1-9,0-01
(шт)</t>
  </si>
  <si>
    <t>КП № 00002083 от 23.10.2023 г.(ООО НПО ПАС) П.15</t>
  </si>
  <si>
    <t>Втулка к насадку с контргайкой G3/4”
(шт)</t>
  </si>
  <si>
    <t>Трубы и фитинги</t>
  </si>
  <si>
    <t>ФЕРм12-08-003-02</t>
  </si>
  <si>
    <t>Трубопровод установок газового пожаротушения из стальных труб, монтируемый из готовых узлов, номинальный диаметр: 32 мм
(1000 м)</t>
  </si>
  <si>
    <t>Накладные расходы 90% ФОТ (от 12 700,17)</t>
  </si>
  <si>
    <t>Сметная прибыль 46% ФОТ (от 12 700,17)</t>
  </si>
  <si>
    <t>ФССЦ-23.3.05.02-0045</t>
  </si>
  <si>
    <t>Трубы стальные бесшовные, холоднодеформированные из стали марок 10, 20, 30, 45 (ГОСТ 8734-75, 8733-74), наружным диаметром: 28 мм, толщина стенки 3,0 мм
(м)</t>
  </si>
  <si>
    <t>ФССЦ-23.1.02.06-0033</t>
  </si>
  <si>
    <t>Хомут металлический с шурупом и резиновым профилем для крепления трубопроводов диаметром: 25-28 мм
(10 шт)</t>
  </si>
  <si>
    <t>ФССЦ-01.7.15.12-0013</t>
  </si>
  <si>
    <t>Шпильки резьбовые М8-2000
(шт)</t>
  </si>
  <si>
    <t>ФССЦ-01.7.15.01-0036</t>
  </si>
  <si>
    <t>Анкер забивной М8
(шт)</t>
  </si>
  <si>
    <t>КП № 11877 от 30.10.2023 г.(ООО Сантехкомплект) П.3</t>
  </si>
  <si>
    <t>Струбцина монтажная М8
(шт)</t>
  </si>
  <si>
    <t>КП № 11877 от 30.10.2023 г.(ООО Сантехкомплект) П.4</t>
  </si>
  <si>
    <t>Гайка шестигранная нормальная М8	ГОСТ ISO 4032-2014
(шт)</t>
  </si>
  <si>
    <t>ФЕРм12-08-003-03</t>
  </si>
  <si>
    <t>Трубопровод установок газового пожаротушения из стальных труб, монтируемый из готовых узлов, номинальный диаметр: 50 мм
(1000 м)</t>
  </si>
  <si>
    <t>Накладные расходы 90% ФОТ (от 7 401,39)</t>
  </si>
  <si>
    <t>Сметная прибыль 46% ФОТ (от 7 401,39)</t>
  </si>
  <si>
    <t>ФССЦ-23.3.05.02-0074</t>
  </si>
  <si>
    <t>Трубы стальные бесшовные, холоднодеформированные из стали марок 10, 20, 30, 45 (ГОСТ 8734-75, 8733-74), наружным диаметром: 48 мм, толщина стенки 3,0 мм (4 мм)
(м)</t>
  </si>
  <si>
    <t>ФССЦ-23.8.04.06-0310</t>
  </si>
  <si>
    <t>Отводы 90° с радиусом кривизны R=1,5 Ду на давление до 16 МПа, номинальный диаметр 30 мм, наружный диаметр 32 мм, толщина стенки 2,0 мм/Отвод 90-1-26,9х3,2
(шт)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</si>
  <si>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</si>
  <si>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мм/48,3Х3,6
(шт)</t>
  </si>
  <si>
    <t>КП № 11877 от 30.10.2023 г.(ООО Сантехкомплект) П.1</t>
  </si>
  <si>
    <t>Тройник 1-48,3х3,6-26,9х3,2 ГОСТ 17376-2001
(шт)</t>
  </si>
  <si>
    <t>КП № 11877 от 30.10.2023 г.(ООО Сантехкомплект) П.2</t>
  </si>
  <si>
    <t>Переход К-1-48,3х3,6-26,9х3,2 ГОСТ 17378-2001
(шт)</t>
  </si>
  <si>
    <t>Накладные расходы 94% ФОТ (от 88,57)</t>
  </si>
  <si>
    <t>Сметная прибыль 51%*0.85 ФОТ (от 88,57)</t>
  </si>
  <si>
    <t>Накладные расходы 94% ФОТ (от 61,02)</t>
  </si>
  <si>
    <t>Сметная прибыль 51%*0.85 ФОТ (от 61,02)</t>
  </si>
  <si>
    <t>Запас на складе</t>
  </si>
  <si>
    <t>КП № 00002083 от 23.10.2023 г.(ООО НПО ПАС) П.16(ТЦ_61.2.03.01_77_7709026932_23.10.2023_01)</t>
  </si>
  <si>
    <t>КП № 00002083 от 23.10.2023 г.(ООО НПО ПАС) П.17(ТЦ_61.2.03.01_77_7709026932_23.10.2023_01)</t>
  </si>
  <si>
    <t>Модуль пожаротушения МПГ 60-100-40-Л
- с загрузкой 97 кг хладона 227еа
(шт)</t>
  </si>
  <si>
    <t>КП № 00002083 от 23.10.2023 г.(ООО НПО ПАС) П.18</t>
  </si>
  <si>
    <t>КП № 00002083 от 23.10.2023 г.(ООО НПО ПАС) П.19</t>
  </si>
  <si>
    <t>СМЕТА № 02-01-12</t>
  </si>
  <si>
    <t xml:space="preserve">на Пожаротушение. Насосная станция.(1 этап)., </t>
  </si>
  <si>
    <t>Раздел 1. Насосная станция</t>
  </si>
  <si>
    <t>ФЕРм37-01-014-07</t>
  </si>
  <si>
    <t>Монтаж машин и механизмов в помещении, масса машин и механизмов: 2 т (вес1850 кг. Моноблочная автоматическая насосная установка ""Спрут-НС"")
(шт)</t>
  </si>
  <si>
    <t>Накладные расходы 92% ФОТ (от 50 886,57)</t>
  </si>
  <si>
    <t>Сметная прибыль 49% ФОТ (от 50 886,57)</t>
  </si>
  <si>
    <t>КП №30/10-2 от 30.10.2023 г.п.17 (ТЦ_65.0.00.00_77_7721732282_30.10.2023_01)</t>
  </si>
  <si>
    <t>"СПРУТ-НС, Моноблочная автоматическая насосная установка ""Спрут-НС"" исполнение [3xNES 80-65-200H-30/2 + CDM5-12 + Мембранный бак]200 + SmartFly + ШАК исполнение
ПН/30/3L/О + ПН/30/3L/Р + ПН/30/3L/АВР" "Жокей/2,2/3L/АВР -Ш6/ПУPL/1ПР10.5/IP54/Red/Со скобами (ПТ311.b00774300 )" (Замена согл письма № 4/459 от 08.11.2023 г.)
(к-т)</t>
  </si>
  <si>
    <t>ФЕРм07-01-034-01</t>
  </si>
  <si>
    <t>Компрессоры V- и W-образные, масса: 0,13 т (Установка компрессорная КВ-7)
(шт)</t>
  </si>
  <si>
    <t>Накладные расходы 91% ФОТ (от 15 268,14)</t>
  </si>
  <si>
    <t>Сметная прибыль 47% ФОТ (от 15 268,14)</t>
  </si>
  <si>
    <t>КП №30/10-2 от 30.10.2023 г.п.18(ТЦ_65.0.00.00_77_7721732282_30.10.2023_01)</t>
  </si>
  <si>
    <t>Установка компрессорная КВ-7
Производительность 275 л/мин, давление 10 бар,
Объём ресивера 110 л, мощность 2,2 Квт
(уст)</t>
  </si>
  <si>
    <t>Монтаж сосудов и аппаратов без механизмов в помещении, масса сосудов и аппаратов: 0,03 т
(шт)</t>
  </si>
  <si>
    <t>Накладные расходы 92% ФОТ (от 5 298,66)</t>
  </si>
  <si>
    <t>Сметная прибыль 49% ФОТ (от 5 298,66)</t>
  </si>
  <si>
    <t>КП №30/10-2 от 30.10.2023 г.п.19 (ТЦ_19.3.03.03_77_7721732282_30.10.2023_01)</t>
  </si>
  <si>
    <t>Коалесцирующий фильтр воздушный F3500 PN16,  520000 л/мин,  DN300, до 5 мкм
(шт)</t>
  </si>
  <si>
    <t>Монтаж сосудов и аппаратов без механизмов в помещении, масса сосудов и аппаратов: 0,03 т (Осушитель ручной АД3400)
(шт)</t>
  </si>
  <si>
    <t>КП №30/10-2 от 30.10.2023 г.п.20(ТЦ_01.7.03.02_77_7721732282_30.10.2023_01)</t>
  </si>
  <si>
    <t>Осушитель ручной АД3400
(шт.)</t>
  </si>
  <si>
    <t>ФЕР16-02-006-03</t>
  </si>
  <si>
    <t>Прокладка трубопроводов обвязки котлов, водонагревателей и насосов из стальных бесшовных и электросварных труб диаметром: до 80 мм
(100 м)</t>
  </si>
  <si>
    <t>Накладные расходы 121% ФОТ (от 3 210,54)</t>
  </si>
  <si>
    <t>Сметная прибыль 72%*0.85 ФОТ (от 3 210,54)</t>
  </si>
  <si>
    <t>КП № 01/11-1 от 01.12.2023 г. п.1</t>
  </si>
  <si>
    <t>Трубы стальные электросварные Ф76x2,8 сталь В-стЗсп ГОСТ 10704-91
(м)</t>
  </si>
  <si>
    <t>Накладные расходы 121% ФОТ (от 2 063,92)</t>
  </si>
  <si>
    <t>Сметная прибыль 72%*0.85 ФОТ (от 2 063,92)</t>
  </si>
  <si>
    <t>КП № 01/11-1 от 01.12.2023 г. п.7</t>
  </si>
  <si>
    <t>Трубы стальные электросварные Ф89x4,5 сталь В-стЗсп ГОСТ 10704-91
(м)</t>
  </si>
  <si>
    <t>ФССЦ-23.8.04.06-0070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</si>
  <si>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4,5 мм
(шт)</t>
  </si>
  <si>
    <t>КП №30/10-2 от 30.10.2023 г.п.22</t>
  </si>
  <si>
    <t>Муфта жесткая МЖ02 Ду100
(шт)</t>
  </si>
  <si>
    <t>ФССЦ-18.3.01.01-0013</t>
  </si>
  <si>
    <t>Головки соединительные напорные для соединения напорных пожарных рукавов между собой и с пожарным оборудованием-муфтовые ГМ 80
(шт)</t>
  </si>
  <si>
    <t>ФССЦ-18.3.01.01-0033</t>
  </si>
  <si>
    <t>Головки-заглушки ГЗ-80
(шт)</t>
  </si>
  <si>
    <t>КП №30/10-2 от 30.10.2023 г.п.33</t>
  </si>
  <si>
    <t>Крепление к стене ОП 4 для Дн76 А14Б505  000-01
(шт)</t>
  </si>
  <si>
    <t>ФЕР16-02-006-05</t>
  </si>
  <si>
    <t>Прокладка трубопроводов обвязки котлов, водонагревателей и насосов из стальных бесшовных и электросварных труб диаметром: до 150 мм
(100 м)</t>
  </si>
  <si>
    <t>Накладные расходы 121% ФОТ (от 20 622,23)</t>
  </si>
  <si>
    <t>Сметная прибыль 72%*0.85 ФОТ (от 20 622,23)</t>
  </si>
  <si>
    <t>КП № 01/11-1 от 01.12.2023 г. п.8</t>
  </si>
  <si>
    <t>Трубы стальные электросварные Ф159x3,2 сталь В-стЗсп ГОСТ 10704-91
(м)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</si>
  <si>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</si>
  <si>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
(шт)</t>
  </si>
  <si>
    <t>ФССЦ-23.8.04.08-0085</t>
  </si>
  <si>
    <t>Переходы концентрические, номинальное давление 16 МПа, наружный диаметр и толщина стенки 159х8-76х4 мм
(шт)</t>
  </si>
  <si>
    <t>КП №30/10-2 от 30.10.2023 г.п.21</t>
  </si>
  <si>
    <t>Переход под муфту 150х100 "ГРУВЛОК" (159х114,3мм)
(шт)</t>
  </si>
  <si>
    <t>КП №30/10-2 от 30.10.2023 г.п.23</t>
  </si>
  <si>
    <t>Муфта жесткая МЖ02 Ду150
(шт)</t>
  </si>
  <si>
    <t>ФССЦ-23.8.03.01-0042</t>
  </si>
  <si>
    <t>Заглушки стальные фланцевые, номинальный диаметр 150 мм
(шт)</t>
  </si>
  <si>
    <t>КП №30/10-2 от 30.10.2023 г.п.31</t>
  </si>
  <si>
    <t>Опора подвесная П2 для Дн150 А14Б579.000-05
(шт)</t>
  </si>
  <si>
    <t>КП №30/10-2 от 30.10.2023 г.п.32</t>
  </si>
  <si>
    <t>Крепление к стене ОП-3.1 для Дн150 А14Б508.000
(шт)</t>
  </si>
  <si>
    <t>ФЕР16-02-005-08</t>
  </si>
  <si>
    <t>Прокладка трубопроводов отопления и водоснабжения из стальных электросварных труб диаметром: 200 мм
(100 м)</t>
  </si>
  <si>
    <t>Накладные расходы 121% ФОТ (от 14 057,51)</t>
  </si>
  <si>
    <t>Сметная прибыль 72%*0.85 ФОТ (от 14 057,51)</t>
  </si>
  <si>
    <t>ФССЦ-23.5.02.02-0087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</si>
  <si>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5 мм
(м)</t>
  </si>
  <si>
    <t>ФССЦ-23.8.04.06-0095</t>
  </si>
  <si>
    <t>Отвод крутоизогнутый, радиус кривизны 1,5 мм, номинальное давление до 16 МПа, номинальный диаметр 200 мм, наружный диаметр 219 мм, толщина стенки 7 мм
(шт)</t>
  </si>
  <si>
    <t>КП № 01/11-1 от 01.12.2023 г. п.9</t>
  </si>
  <si>
    <t>Трубы стальные электросварные Ф219x4,0 сталь В-стЗсп ГОСТ 10704-91
(м)</t>
  </si>
  <si>
    <t>ФССЦ-23.8.04.06-0093</t>
  </si>
  <si>
    <t>Отвод крутоизогнутый, радиус кривизны 1,5 мм, номинальное давление до 16 МПа, номинальный диаметр 200 мм, наружный диаметр 219 мм, толщина стенки 5 мм
(шт)</t>
  </si>
  <si>
    <t>ФССЦ-23.8.04.12-0132</t>
  </si>
  <si>
    <t>Тройники равнопроходные, номинальное давление до 16 МПа, номинальный диаметр 200 мм, наружный диаметр и толщина стенки 219х6,3 мм
(шт)</t>
  </si>
  <si>
    <t>ФССЦ-23.8.04.12-0164</t>
  </si>
  <si>
    <t>Тройники переходные сварные без укрепляющих накладок из труб бесшовных горячедеформированных, номинальное давление до 16 МПа (160 кгс/см2), номинальный диаметр 200х150 мм, наружный диаметр и толщина стенки 219х25-168х16 мм
(шт)</t>
  </si>
  <si>
    <t>ФССЦ-23.8.04.08-0106</t>
  </si>
  <si>
    <t>Переходы концентрические, номинальное давление 16 МПа, наружный диаметр и толщина стенки 219х6-159х4,5 мм
(шт)</t>
  </si>
  <si>
    <t>ФССЦ-23.8.04.08-0097</t>
  </si>
  <si>
    <t>Переходы концентрические, номинальное давление 16 МПа, наружный диаметр и толщина стенки 219х6-89х3,5 мм
(шт)</t>
  </si>
  <si>
    <t>ФССЦ-23.8.03.01-0044</t>
  </si>
  <si>
    <t>Заглушки стальные фланцевые, номинальный диаметр 200 мм
(шт)</t>
  </si>
  <si>
    <t>КП №30/10-2 от 30.10.2023 г.п.30</t>
  </si>
  <si>
    <t>Опора подвесная П1 для Дн200 А14Б579.000-06
(шт)</t>
  </si>
  <si>
    <t>ФЕР16-05-001-06</t>
  </si>
  <si>
    <t>Установка вентилей, задвижек, затворов, клапанов обратных, кранов проходных на трубопроводах из стальных труб диаметром: до 200 мм
(шт)</t>
  </si>
  <si>
    <t>Накладные расходы 121% ФОТ (от 9 051,89)</t>
  </si>
  <si>
    <t>Сметная прибыль 72%*0.85 ФОТ (от 9 051,89)</t>
  </si>
  <si>
    <t>КП №30/10-2 от 30.10.2023 г.п.24</t>
  </si>
  <si>
    <t>Затвор дисковый ЗТ 200/1,6(Р)-Ф.У3.1 "АМК-200" v1" DN200 PN16
(шт)</t>
  </si>
  <si>
    <t>ФССЦ-23.8.03.11-0012</t>
  </si>
  <si>
    <t>Фланцы приварные встык, марка стали 20, номинальное давление 1,6 МПа, номинальный диаметр 200 мм
(компл)</t>
  </si>
  <si>
    <t>ФЕР16-05-001-05</t>
  </si>
  <si>
    <t>Установка вентилей, задвижек, затворов, клапанов обратных, кранов проходных на трубопроводах из стальных труб диаметром: до 150 мм
(шт)</t>
  </si>
  <si>
    <t>Накладные расходы 121% ФОТ (от 13 997,12)</t>
  </si>
  <si>
    <t>Сметная прибыль 72%*0.85 ФОТ (от 13 997,12)</t>
  </si>
  <si>
    <t>КП №30/10-2 от 30.10.2023 г.п.25</t>
  </si>
  <si>
    <t>Затвор дисковый ЗТ 150/1,6(Р)-Ф.У3.1 "АМК-150" v1" DN150 PN16
(шт)</t>
  </si>
  <si>
    <t>ФССЦ-23.8.03.11-0011</t>
  </si>
  <si>
    <t>Фланцы приварные встык, марка стали 20, номинальное давление 1,6 МПа, номинальный диаметр 150 мм
(компл)</t>
  </si>
  <si>
    <t>Накладные расходы 121% ФОТ (от 1 505,74)</t>
  </si>
  <si>
    <t>Сметная прибыль 72%*0.85 ФОТ (от 1 505,74)</t>
  </si>
  <si>
    <t>КП №30/10-2 от 30.10.2023 г.п.26</t>
  </si>
  <si>
    <t>Затвор дисковый ЗТ 65/1,6(Р)-Ф.У3.1 "АМК-65" v1" DN65 PN16
(шт)</t>
  </si>
  <si>
    <t>ФССЦ-23.8.03.11-0007</t>
  </si>
  <si>
    <t>Фланцы приварные встык, марка стали 20, номинальное давление 1,6 МПа, номинальный диаметр 65 мм
(компл)</t>
  </si>
  <si>
    <t>Накладные расходы 121% ФОТ (от 9 034,42)</t>
  </si>
  <si>
    <t>Сметная прибыль 72%*0.85 ФОТ (от 9 034,42)</t>
  </si>
  <si>
    <t>КП №30/10-2 от 30.10.2023 г.п.27</t>
  </si>
  <si>
    <t>Задвижка клиновая фланцевая с ручным управлением ГРАНАР серии KR11 DN80 PN16
(шт)</t>
  </si>
  <si>
    <t>ФССЦ-18.1.04.06-0004</t>
  </si>
  <si>
    <t>Клапаны обратные пружинные чугунные, номинальное давление 1,6 МПа (16 кгс/см2), номинальный диаметр 80 мм, присоединение к трубопроводу фланцевое
(шт)</t>
  </si>
  <si>
    <t>ФССЦ-23.8.03.11-0008</t>
  </si>
  <si>
    <t>Фланцы приварные встык, марка стали 20, номинальное давление 1,6 МПа, номинальный диаметр 80 мм
(компл)</t>
  </si>
  <si>
    <t>ФЕР22-03-014-02</t>
  </si>
  <si>
    <t>Приварка фланцев к стальным трубопроводам диаметром: 80 мм
(шт)</t>
  </si>
  <si>
    <t>Накладные расходы 117% ФОТ (от 3 394,28)</t>
  </si>
  <si>
    <t>Сметная прибыль 74%*0.85 ФОТ (от 3 394,28)</t>
  </si>
  <si>
    <t>ФССЦ-23.8.03.11-0130</t>
  </si>
  <si>
    <t>Фланцы стальные плоские приварные с соединительным выступом, марка стали ВСт3сп2, ВСт3сп3, номинальное давление 1 МПа, номинальный диаметр 80 мм
(шт)</t>
  </si>
  <si>
    <t>ФЕР22-03-014-05</t>
  </si>
  <si>
    <t>Приварка фланцев к стальным трубопроводам диаметром: 150 мм
(шт)</t>
  </si>
  <si>
    <t>Накладные расходы 117% ФОТ (от 2 196,07)</t>
  </si>
  <si>
    <t>Сметная прибыль 74%*0.85 ФОТ (от 2 196,07)</t>
  </si>
  <si>
    <t>ФССЦ-23.8.03.11-0133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</si>
  <si>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150 мм
(шт)</t>
  </si>
  <si>
    <t>ФЕР22-03-014-06</t>
  </si>
  <si>
    <t>Приварка фланцев к стальным трубопроводам диаметром: 200 мм
(шт)</t>
  </si>
  <si>
    <t>Накладные расходы 117% ФОТ (от 5 574,64)</t>
  </si>
  <si>
    <t>Сметная прибыль 74%*0.85 ФОТ (от 5 574,64)</t>
  </si>
  <si>
    <t>ФССЦ-23.8.03.11-0134</t>
  </si>
  <si>
    <t>Фланцы стальные плоские приварные с соединительным выступом, марка стали ВСт3сп2, ВСт3сп3, номинальное давление 1 МПа, номинальный диаметр 200 мм
(шт)</t>
  </si>
  <si>
    <t>Накладные расходы 117% ФОТ (от 565,71)</t>
  </si>
  <si>
    <t>Сметная прибыль 74%*0.85 ФОТ (от 565,71)</t>
  </si>
  <si>
    <t>ФССЦ-23.8.03.11-0129</t>
  </si>
  <si>
    <t>Фланцы стальные плоские приварные с соединительным выступом, марка стали ВСт3сп2, ВСт3сп3, номинальное давление 1 МПа, номинальный диаметр 65 мм
(шт)</t>
  </si>
  <si>
    <t>Узлы управления</t>
  </si>
  <si>
    <t>Монтаж сосудов и аппаратов без механизмов в помещении, масса сосудов и аппаратов: 0,1 т (Узел управления УУ-С150/1,6Вз(Э220)-ВФ.04-"Спринт-150")
(шт)</t>
  </si>
  <si>
    <t>Накладные расходы 92% ФОТ (от 11 748,95)</t>
  </si>
  <si>
    <t>Сметная прибыль 49% ФОТ (от 11 748,95)</t>
  </si>
  <si>
    <t>КП №30/10-2 от 30.10.2023 г.п.28(ТЦ_65.1.02.00_77_7721732282_30.10.2023_01)</t>
  </si>
  <si>
    <t>Узел управления УУ-С150/1,6Вз(Э220)-ВФ.04-"Спринт-150" (вес 150 кг)
(к-т)</t>
  </si>
  <si>
    <t>КП №30/10-2 от 30.10.2023 г.п.29(ТЦ_65.1.02.00_77_7721732282_30.10.2023_01)</t>
  </si>
  <si>
    <t>Узел управления сплинкерный водозаполненный УУ-С65/1,6В-ВФ.04 "Шалтан" (вес 13кг)
(к-т)</t>
  </si>
  <si>
    <t>Накладные расходы 102% ФОТ (от 6 002,47)</t>
  </si>
  <si>
    <t>Сметная прибыль 58%*0.85 ФОТ (от 6 002,47)</t>
  </si>
  <si>
    <t>ФССЦ-23.5.02.02-0085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</si>
  <si>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4 мм
(м)</t>
  </si>
  <si>
    <t>ФССЦ-23.5.02.02-0059</t>
  </si>
  <si>
    <t>Трубы стальные электросварные прямошовные со снятой фаской из стали марок Ст2кп-Ст4кп и Ст2пс-Ст4пс, наружный диаметр 114 мм, толщина стенки 3 мм
(м)</t>
  </si>
  <si>
    <t>ФССЦ-23.5.02.02-0070</t>
  </si>
  <si>
    <t>Трубы стальные электросварные прямошовные со снятой фаской из стали марок Ст2кп-Ст4кп и Ст2пс-Ст4пс, наружный диаметр 159 мм, толщина стенки 3,2 мм
(м)</t>
  </si>
  <si>
    <t>Окраска и грунтовка</t>
  </si>
  <si>
    <t>Накладные расходы 94% ФОТ (от 992,06)</t>
  </si>
  <si>
    <t>Сметная прибыль 51%*0.85 ФОТ (от 992,06)</t>
  </si>
  <si>
    <t>ФССЦ-14.4.01.09-0427</t>
  </si>
  <si>
    <t>Грунтовка антикоррозионная цинкнаполненная на основе эпоксидной смолы (прим Краска-грунтовка УХРА-1503. Расход 0,15кг/м2)
(кг)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</si>
  <si>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</si>
  <si>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
(100 м2)</t>
  </si>
  <si>
    <t>Накладные расходы 100% ФОТ (от 5 720,49)</t>
  </si>
  <si>
    <t>Сметная прибыль 49%*0.85 ФОТ (от 5 720,49)</t>
  </si>
  <si>
    <t>ФССЦ-14.4.02.04-0259</t>
  </si>
  <si>
    <t>Краска масляная, цветная, жидкотертая, готовая к применению для наружных и внутренних работ МА-25, красно-коричневая
(т)</t>
  </si>
  <si>
    <t>Итого по разделу 1 Насосная станция</t>
  </si>
  <si>
    <t>Раздел 2. Воздухопровод В3 в насосной станции</t>
  </si>
  <si>
    <t>Накладные расходы 121% ФОТ (от 1 276,69)</t>
  </si>
  <si>
    <t>Сметная прибыль 72%*0.85 ФОТ (от 1 276,69)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</si>
  <si>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</si>
  <si>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
(м)</t>
  </si>
  <si>
    <t>ФССЦ-18.1.04.06-0031</t>
  </si>
  <si>
    <t>Клапан обратный пружинный латунный, номинальное давление 2,5 МПа (25 кгс/см2), номинальный диаметр 15 мм (прим. VT.151 ду15)
(шт)</t>
  </si>
  <si>
    <t>ФССЦ-18.1.10.01-0283</t>
  </si>
  <si>
    <t>Клапан запорный игольчатый 15нж54бк номинальное давление 16 МПа (160 кгс/см2) номинальный диаметр 15 мм, присоединение к трубопроводу цапковое (прим. 15с54бк Ду 15)
(шт)</t>
  </si>
  <si>
    <t>ФССЦ-23.1.02.06-0041</t>
  </si>
  <si>
    <t>Хомут стальной оцинкованный с саморезом и резиновой прокладкой для крепления труб диаметром: 15 мм
(10 шт)</t>
  </si>
  <si>
    <t>Накладные расходы 94% ФОТ (от 11,69)</t>
  </si>
  <si>
    <t>Сметная прибыль 51%*0.85 ФОТ (от 11,69)</t>
  </si>
  <si>
    <t>ФЕР15-04-030-04</t>
  </si>
  <si>
    <t>Масляная окраска металлических поверхностей: решеток, переплетов, труб диаметром менее 50 мм и т.п., количество окрасок 2
(100 м2)</t>
  </si>
  <si>
    <t>Накладные расходы 100% ФОТ (от 117,95)</t>
  </si>
  <si>
    <t>Сметная прибыль 49%*0.85 ФОТ (от 117,95)</t>
  </si>
  <si>
    <t>Итого по разделу 2 Воздухопровод В3 в насосной станции</t>
  </si>
  <si>
    <t>Раздел 3. Направление №1</t>
  </si>
  <si>
    <t>ФЕРм12-08-005-01</t>
  </si>
  <si>
    <t>Оросители, насадки установок водяного и пенного пожаротушения: спринклерные
(100 шт)</t>
  </si>
  <si>
    <t>Накладные расходы 90% ФОТ (от 123 994,45)</t>
  </si>
  <si>
    <t>Сметная прибыль 46% ФОТ (от 123 994,45)</t>
  </si>
  <si>
    <t>КП №30/10-2 от 30.10.2023 г.п.34</t>
  </si>
  <si>
    <t>Ороситель спринклерный водяной СВО0-РВ0(д)0,77-R1/2/Р57.В3-"СВВ-15"
(шт)</t>
  </si>
  <si>
    <t>Ороситель спринклерный водяной СВО0-РВ0(д)0,77-R1/2/Р57.В3-"СВВ-15"  (ЗИП)
(шт)</t>
  </si>
  <si>
    <t>ФССЦ-23.8.03.04-0161</t>
  </si>
  <si>
    <t>Муфты стальные прямые, номинальный диаметр 15 мм (прим. Муфта приварная трубная G1/2)
(шт)</t>
  </si>
  <si>
    <t>Накладные расходы 90% ФОТ (от 10 803,74)</t>
  </si>
  <si>
    <t>Сметная прибыль 46% ФОТ (от 10 803,74)</t>
  </si>
  <si>
    <t>ФССЦ-18.1.09.06-1058</t>
  </si>
  <si>
    <t>Кран шаровый муфтовый для воды, номинальный диаметр 50 мм, тип в/н
(шт)</t>
  </si>
  <si>
    <t>ФЕРм12-12-009-05</t>
  </si>
  <si>
    <t>Арматура муфтовая с ручным приводом или без привода водопроводная на номинальное давление до 10 МПа, номинальный диаметр: 32 мм
(шт)</t>
  </si>
  <si>
    <t>Накладные расходы 90% ФОТ (от 2 505,36)</t>
  </si>
  <si>
    <t>Сметная прибыль 46% ФОТ (от 2 505,36)</t>
  </si>
  <si>
    <t>ФССЦ-18.1.09.06-1050</t>
  </si>
  <si>
    <t>Кран шаровый муфтовый для воды, номинальный диаметр 32 мм, тип в/н
(шт)</t>
  </si>
  <si>
    <t>ФЕРм12-12-009-04</t>
  </si>
  <si>
    <t>Арматура муфтовая с ручным приводом или без привода водопроводная на номинальное давление до 10 МПа, номинальный диаметр: 25 мм
(шт)</t>
  </si>
  <si>
    <t>Накладные расходы 90% ФОТ (от 37 580,36)</t>
  </si>
  <si>
    <t>Сметная прибыль 46% ФОТ (от 37 580,36)</t>
  </si>
  <si>
    <t>ФССЦ-18.1.09.06-1042</t>
  </si>
  <si>
    <t>Кран шаровый муфтовый для воды, номинальный диаметр 25 мм, тип в/н
(шт)</t>
  </si>
  <si>
    <t>ФЕРм11-05-001-02</t>
  </si>
  <si>
    <t>Механизм исполнительный, масса: до 50 кг (Эксгаустер )
(шт)</t>
  </si>
  <si>
    <t>Накладные расходы 90% ФОТ (от 2 197,21)</t>
  </si>
  <si>
    <t>Сметная прибыль 46% ФОТ (от 2 197,21)</t>
  </si>
  <si>
    <t>КП №30/10-2 от 30.10.2023 г.п.35(ТЦ_65.1.02.00_77_7721732282_30.10.2023_01)</t>
  </si>
  <si>
    <t>Эксгаустер Э50/1,2(Э12)-ВМ.У3.1
(шт)</t>
  </si>
  <si>
    <t>ФЕР18-07-001-02</t>
  </si>
  <si>
    <t>Установка манометров: с трехходовым краном
(компл)</t>
  </si>
  <si>
    <t>Накладные расходы 121% ФОТ (от 136,01)</t>
  </si>
  <si>
    <t>Сметная прибыль 72%*0.85 ФОТ (от 136,01)</t>
  </si>
  <si>
    <t>ФССЦ-63.4.01.01-0002</t>
  </si>
  <si>
    <t>Манометр для неагрессивных сред (класс точности 1.5) с резьбовым присоединением марка: МП-3У-16 с трехходовым краном 11П18пкРу16
(компл)</t>
  </si>
  <si>
    <t>ФЕРм12-08-002-01</t>
  </si>
  <si>
    <t>Трубопровод спринклерных установок водяного и пенного пожаротушения и побудительный из стальных труб, монтируемый из готовых узлов, номинальный диаметр: 40 мм
(100 м)</t>
  </si>
  <si>
    <t>Накладные расходы 90% ФОТ (от 1 570 674,28)</t>
  </si>
  <si>
    <t>Сметная прибыль 46% ФОТ (от 1 570 674,28)</t>
  </si>
  <si>
    <t>КП № 01/11-1 от 01.12.2023 г. п.10</t>
  </si>
  <si>
    <t>Трубы стальные электросварные прямошовные Ф25x2,0 (Фусл20) сталь В-стЗсп ГОСТ 10704-91
(м)</t>
  </si>
  <si>
    <t>КП № 01/11-1 от 01.12.2023 г. п.11</t>
  </si>
  <si>
    <t>Трубы стальные электросварные прямошовные Ф32x2,2 (Фусл25) сталь В-стЗсп ГОСТ 10704-91
(м)</t>
  </si>
  <si>
    <t>КП № 01/11-1 от 01.12.2023 г. п.12</t>
  </si>
  <si>
    <t>Трубы стальные электросварные прямошовные Ф40x2,2 (Фусл32) сталь В-стЗсп ГОСТ 10704-91
(м)</t>
  </si>
  <si>
    <t>Переходы стальные концентрические бесшовные приварные, наружный диаметр и толщина стенки 45х4,0-32х4,0 мм
(шт)</t>
  </si>
  <si>
    <t>ФССЦ-23.8.04.01-0016</t>
  </si>
  <si>
    <t>Заглушки эллиптические из стали марки 20, номинальное давление 10 МПа, номинальный диаметр 40 мм, наружный диаметр 45 мм, толщина стенки 4,0 мм
(шт)</t>
  </si>
  <si>
    <t>ФЕРм12-08-002-02</t>
  </si>
  <si>
    <t>Трубопровод спринклерных установок водяного и пенного пожаротушения и побудительный из стальных труб, монтируемый из готовых узлов, номинальный диаметр: 50 мм
(100 м)</t>
  </si>
  <si>
    <t>Накладные расходы 90% ФОТ (от 5 469,82)</t>
  </si>
  <si>
    <t>Сметная прибыль 46% ФОТ (от 5 469,82)</t>
  </si>
  <si>
    <t>КП № 01/11-1 от 01.12.2023 г. п.13</t>
  </si>
  <si>
    <t>Трубы стальные электросварные прямошовные Ф57x2,5 (Фусл50) сталь В-стЗсп ГОСТ 10704-91
(м)</t>
  </si>
  <si>
    <t>ФЕРм12-08-002-03</t>
  </si>
  <si>
    <t>Трубопровод спринклерных установок водяного и пенного пожаротушения и побудительный из стальных труб, монтируемый из готовых узлов, номинальный диаметр: 100 мм
(100 м)</t>
  </si>
  <si>
    <t>Накладные расходы 90% ФОТ (от 542 241,14)</t>
  </si>
  <si>
    <t>Сметная прибыль 46% ФОТ (от 542 241,14)</t>
  </si>
  <si>
    <t>КП № 01/11-1 от 01.12.2023 г. п.14</t>
  </si>
  <si>
    <t>Трубы стальные электросварные Ф108x2,8 (Фусл100) сталь В-стЗсп ГОСТ 10704-91
(м)</t>
  </si>
  <si>
    <t>КП № 01/11-1 от 01.12.2023 г. п.15</t>
  </si>
  <si>
    <t>Отвод крутоизогнутый приварной стальной ТИП 3D 90-108x3,5
(шт)</t>
  </si>
  <si>
    <t>КП № 01/11-1 от 01.12.2023 г. п.16</t>
  </si>
  <si>
    <t>Переход бесшовный приварной стальной K-1-108,0x4,0-57,0x3,0
(шт)</t>
  </si>
  <si>
    <t>ФЕРм12-08-002-04</t>
  </si>
  <si>
    <t>Трубопровод спринклерных установок водяного и пенного пожаротушения и побудительный из стальных труб, монтируемый из готовых узлов, номинальный диаметр: 150 мм
(100 м)</t>
  </si>
  <si>
    <t>Накладные расходы 90% ФОТ (от 11 533,76)</t>
  </si>
  <si>
    <t>Сметная прибыль 46% ФОТ (от 11 533,76)</t>
  </si>
  <si>
    <t>КП № 01/11-1 от 01.12.2023 г. п.17</t>
  </si>
  <si>
    <t>Трубы стальные электросварные Ф159x3,2 (Фусл150) сталь В стЗСП ГОСТ 10704-91
(м)</t>
  </si>
  <si>
    <t>КП № 01/11-1 от 01.12.2023 г. п.18</t>
  </si>
  <si>
    <t>Отвод крутоизогнутый приварной стальной ТИП 3D 90-159x4,0
(шт)</t>
  </si>
  <si>
    <t>КП № 01/11-1 от 01.12.2023 г. п.19</t>
  </si>
  <si>
    <t>Переход бесшовный приварной стальной Э-1-159,0х4.5-108,0х4,0
(шт)</t>
  </si>
  <si>
    <t>ФЕР09-03-039-04</t>
  </si>
  <si>
    <t>Монтаж опорных конструкций: подвесок и хомутов для крепления трубопроводов внутри зданий и сооружений
(т)</t>
  </si>
  <si>
    <t>Накладные расходы 93% ФОТ (от 42 684,89)</t>
  </si>
  <si>
    <t>Сметная прибыль 62%*0.85 ФОТ (от 42 684,89)</t>
  </si>
  <si>
    <t>КП №30/10-2 от 30.10.2023 г.п.36</t>
  </si>
  <si>
    <t>Подвеска для крепления труб к плитам перекрытия для трубы Ду32 АПЭ1391.0-01, шаг 3,5 м
(шт)</t>
  </si>
  <si>
    <t>КП №30/10-2 от 30.10.2023 г.п.37</t>
  </si>
  <si>
    <t>Подвеска для крепления труб к металлоконструкциям для трубы Ду32 АПЭ1404.0-01, шаг 4,0 м
(шт)</t>
  </si>
  <si>
    <t>КП №30/10-2 от 30.10.2023 г.п.38</t>
  </si>
  <si>
    <t>Опора подвесная для трубы Ду100 А 14Б 579.000-03, шаг 6,0 м
(шт)</t>
  </si>
  <si>
    <t>КП №30/10-2 от 30.10.2023 г.п.39</t>
  </si>
  <si>
    <t>Опора для крепления к стене для трубы Ду100 А 14Б 507.000, шаг6,0 м
(шт)</t>
  </si>
  <si>
    <t>КП №30/10-2 от 30.10.2023 г.п.40</t>
  </si>
  <si>
    <t>Опора для вертикального трубопровода Ду100 А 14Б 593.000-03, шаг 6,0 м
(шт)</t>
  </si>
  <si>
    <t>Накладные расходы 94% ФОТ (от 13 920,69)</t>
  </si>
  <si>
    <t>Сметная прибыль 51%*0.85 ФОТ (от 13 920,69)</t>
  </si>
  <si>
    <t>Накладные расходы 100% ФОТ (от 80 270,76)</t>
  </si>
  <si>
    <t>Сметная прибыль 49%*0.85 ФОТ (от 80 270,76)</t>
  </si>
  <si>
    <t>Итого по разделу 3 Направление №1</t>
  </si>
  <si>
    <t>Раздел 4. Направление №2</t>
  </si>
  <si>
    <t>Накладные расходы 90% ФОТ (от 13 085,92)</t>
  </si>
  <si>
    <t>Сметная прибыль 46% ФОТ (от 13 085,92)</t>
  </si>
  <si>
    <t>КП №30/10-2 от 30.10.2023 г.п.41</t>
  </si>
  <si>
    <t>Ороситель спринклерный водяной СВО0-РВ0(д)0,60-R1/2/Р57.В3-"СВН-К115"
(шт)</t>
  </si>
  <si>
    <t>Ороситель спринклерный водяной СВО0-РВ0(д)0,60-R1/2/Р57.В3-"СВН-К115" (ЗИП)
(шт)</t>
  </si>
  <si>
    <t>Муфты стальные прямые, номинальный диаметр 15 мм (Муфта приварная трубная G1/2)
(шт)</t>
  </si>
  <si>
    <t>Приборы, устанавливаемые на металлоконструкциях, щитах и пультах, масса: до 5 кг
(шт)</t>
  </si>
  <si>
    <t>Накладные расходы 90% ФОТ (от 7 278,45)</t>
  </si>
  <si>
    <t>Сметная прибыль 46% ФОТ (от 7 278,45)</t>
  </si>
  <si>
    <t>КП №30/10-2 от 30.10.2023 г.п.42</t>
  </si>
  <si>
    <t>Сигнализатор (реле) потока жидкости СПЖ(25-200) "СТРИМ"v6
(шт)</t>
  </si>
  <si>
    <t>КП №30/10-2 от 30.10.2023 г.п.43</t>
  </si>
  <si>
    <t>Устройство контроля положения запорной арматуры УКПЗА v1
(шт)</t>
  </si>
  <si>
    <t>Арматура муфтовая с ручным приводом или без привода водопроводная на номинальное давление до 10 МПа, номинальный диаметр: 40 мм
(шт)</t>
  </si>
  <si>
    <t>Накладные расходы 90% ФОТ (от 8 455,17)</t>
  </si>
  <si>
    <t>Сметная прибыль 46% ФОТ (от 8 455,17)</t>
  </si>
  <si>
    <t>ФССЦ-18.1.09.06-1054</t>
  </si>
  <si>
    <t>Кран шаровый муфтовый для воды, номинальный диаметр 40 мм, тип в/н
(шт)</t>
  </si>
  <si>
    <t>Накладные расходы 90% ФОТ (от 47 601,79)</t>
  </si>
  <si>
    <t>Сметная прибыль 46% ФОТ (от 47 601,79)</t>
  </si>
  <si>
    <t>ФЕРм12-12-001-07</t>
  </si>
  <si>
    <t>Арматура фланцевая с ручным приводом или без привода водопроводная на номинальное давление до 4 МПа, номинальный диаметр: 50 мм
(шт)</t>
  </si>
  <si>
    <t>Накладные расходы 90% ФОТ (от 3 800,89)</t>
  </si>
  <si>
    <t>Сметная прибыль 46% ФОТ (от 3 800,89)</t>
  </si>
  <si>
    <t>КП №30/10-2 от 30.10.2023 г.п.44</t>
  </si>
  <si>
    <t>Задвижка клиновая фланцевая с ручным управлением ГРАНАР серии KR14 DN50 PN16
(шт)</t>
  </si>
  <si>
    <t>ФЕР22-03-014-01</t>
  </si>
  <si>
    <t>Приварка фланцев к стальным трубопроводам диаметром: 50 мм
(шт)</t>
  </si>
  <si>
    <t>Накладные расходы 117% ФОТ (от 1 545,10)</t>
  </si>
  <si>
    <t>Сметная прибыль 74%*0.85 ФОТ (от 1 545,10)</t>
  </si>
  <si>
    <t>ФССЦ-23.8.03.11-0152</t>
  </si>
  <si>
    <t>Фланцы стальные плоские приварные с соединительным выступом, марка стали ВСт3сп2, ВСт3сп3, номинальное давление 1,6 МПа, номинальный диаметр 50 мм
(шт)</t>
  </si>
  <si>
    <t>Накладные расходы 90% ФОТ (от 554,46)</t>
  </si>
  <si>
    <t>Сметная прибыль 46% ФОТ (от 554,46)</t>
  </si>
  <si>
    <t>ФЕР24-01-033-01</t>
  </si>
  <si>
    <t>Установка вентилей и клапанов обратных муфтовых диаметром: 20 мм
(шт)</t>
  </si>
  <si>
    <t>Накладные расходы 117% ФОТ (от 475,41)</t>
  </si>
  <si>
    <t>Сметная прибыль 74%*0.85 ФОТ (от 475,41)</t>
  </si>
  <si>
    <t>ФССЦ-19.3.01.06-1004</t>
  </si>
  <si>
    <t>Клапаны воздушные автоматические с отсекателем, размер 1/2"
(шт)</t>
  </si>
  <si>
    <t>Накладные расходы 90% ФОТ (от 149 330,12)</t>
  </si>
  <si>
    <t>Сметная прибыль 46% ФОТ (от 149 330,12)</t>
  </si>
  <si>
    <t>КП № 01/11-1 от 01.12.2023 г. п.20</t>
  </si>
  <si>
    <t>Трубы стальные электросварные прямошовные Ф20х2 сталь В-стЗсп ГОСТ 10704-91
(м)</t>
  </si>
  <si>
    <t>КП № 01/11-1 от 01.12.2023 г. п.21</t>
  </si>
  <si>
    <t>Трубы стальные электросварные прямошовные Ф25x2 сталь В-стЗсп ГОСТ 10704-91
(м)</t>
  </si>
  <si>
    <t>КП № 01/11-1 от 01.12.2023 г. п.22</t>
  </si>
  <si>
    <t>Трубы стальные электросварные прямошовные Ф32x2,0 сталь В-стЗсп ГОСТ 10704-91
(м)</t>
  </si>
  <si>
    <t>ФССЦ-23.8.04.01-0013</t>
  </si>
  <si>
    <t>Заглушки эллиптические из стали марки 20, номинальное давление 10 МПа, номинальный диаметр 32 мм, наружный диаметр 38 мм, толщина стенки 2,0 мм
(шт)</t>
  </si>
  <si>
    <t>КП № 01/11-1 от 01.12.2023 г. п.23</t>
  </si>
  <si>
    <t>Трубы стальные электросварные прямошовные Ф40x2,5 сталь В-стЗсп ГОСТ 10704-91
(м)</t>
  </si>
  <si>
    <t>ФССЦ-23.8.04.01-0015</t>
  </si>
  <si>
    <t>Заглушки эллиптические из стали марки 20, номинальное давление 10 МПа, номинальный диаметр 40 мм, наружный диаметр 45 мм, толщина стенки 2,5 мм
(шт)</t>
  </si>
  <si>
    <t>Накладные расходы 90% ФОТ (от 136 745,42)</t>
  </si>
  <si>
    <t>Сметная прибыль 46% ФОТ (от 136 745,42)</t>
  </si>
  <si>
    <t>КП № 01/11-1 от 01.12.2023 г. п.24</t>
  </si>
  <si>
    <t>Трубы стальные электросварные прямошовные Ф76x2,8 сталь В-стЗсп ГОСТ 10704-91
(м)</t>
  </si>
  <si>
    <t>Накладные расходы 93% ФОТ (от 4 042,87)</t>
  </si>
  <si>
    <t>Сметная прибыль 62%*0.85 ФОТ (от 4 042,87)</t>
  </si>
  <si>
    <t>КП №30/10-2 от 30.10.2023 г.п.45</t>
  </si>
  <si>
    <t>Подвеска для крепления труб к металлоконструкциям для трубы Дн25 АПЭ1404.0, шаг 3,0 м
(шт)</t>
  </si>
  <si>
    <t>КП №30/10-2 от 30.10.2023 г.п.46</t>
  </si>
  <si>
    <t>Подвеска для крепления труб к металлоконструкциям для трубы Дн32 АПЭ1404.01, шаг 3,5 м
(шт)</t>
  </si>
  <si>
    <t>КП №30/10-2 от 30.10.2023 г.п.47</t>
  </si>
  <si>
    <t>Подвеска для крепления труб к металлоконструкциям для трубы Дн40 АПЭ1404.01, шаг 4,0 м
(шт)</t>
  </si>
  <si>
    <t>КП №30/10-2 от 30.10.2023 г.п.48</t>
  </si>
  <si>
    <t>Oпopa для крепления труб ДН76 к кирпичной стене АПЭ1378-01
(шт)</t>
  </si>
  <si>
    <t>Накладные расходы 94% ФОТ (от 1 682,96)</t>
  </si>
  <si>
    <t>Сметная прибыль 51%*0.85 ФОТ (от 1 682,96)</t>
  </si>
  <si>
    <t>Накладные расходы 100% ФОТ (от 9 704,40)</t>
  </si>
  <si>
    <t>Сметная прибыль 49%*0.85 ФОТ (от 9 704,40)</t>
  </si>
  <si>
    <t>Итого по разделу 4 Направление №2</t>
  </si>
  <si>
    <t>СМЕТА № 02-01-13</t>
  </si>
  <si>
    <t xml:space="preserve">на Силовое электрооборудование.1 этап, </t>
  </si>
  <si>
    <t>Раздел 1. Монтажные работы. Щитовое оборудование. 1 этап</t>
  </si>
  <si>
    <t>Щиты</t>
  </si>
  <si>
    <t>Накладные расходы 97% ФОТ (от 7 326,19)</t>
  </si>
  <si>
    <t>Сметная прибыль 51% ФОТ (от 7 326,19)</t>
  </si>
  <si>
    <t>КП б/н от 13.10.2023 г. (ООО "Эмэсби-Эм") п.1 (ТЦ_62.1.02.15_50_5032288380_13.12.2023_01)</t>
  </si>
  <si>
    <t>Щит силовой ПЭСПЗ навесной (1800х800х400)
(к-т)</t>
  </si>
  <si>
    <t>КП б/н от 13.10.2023 г. (ООО "Эмэсби-Эм") п.2 (ТЦ_62.1.02.15_50_5032288380_13.12.2023_01)</t>
  </si>
  <si>
    <t>Щит силовой ЩС-ПЭСПЗ навесной (1800х800х400)
(к-т)</t>
  </si>
  <si>
    <t>ФЕРм08-03-571-04</t>
  </si>
  <si>
    <t>Щит заводского изготовления однорядный или двухрядный: шкафного исполнения, глубина до 600 мм
(м)</t>
  </si>
  <si>
    <t>Накладные расходы 97% ФОТ (от 4 584,51)</t>
  </si>
  <si>
    <t>Сметная прибыль 51% ФОТ (от 4 584,51)</t>
  </si>
  <si>
    <t>КП б/н от 13.10.2023 г. (ООО "Эмэсби-Эм") п.3 (ТЦ_62.1.02.15_50_5032288380_13.12.2023_01)</t>
  </si>
  <si>
    <t>МЩТХ1 щит силовой (2000х600х450)
(к-т)</t>
  </si>
  <si>
    <t>КП б/н от 13.10.2023 г. (ООО "Эмэсби-Эм") п.4 (ТЦ_62.1.02.15_50_5032288380_13.12.2023_01)</t>
  </si>
  <si>
    <t>МЩТХ3  щит силовой (2000х600х450)
(к-т)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</si>
  <si>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</si>
  <si>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
(шт)</t>
  </si>
  <si>
    <t>Накладные расходы 97% ФОТ (от 13 546,72)</t>
  </si>
  <si>
    <t>Сметная прибыль 51% ФОТ (от 13 546,72)</t>
  </si>
  <si>
    <t>КП б/н от 13.10.2023 г. (ООО "Эмэсби-Эм") п.5(ТЦ_62.1.02.15_50_5032288380_13.12.2023_01)</t>
  </si>
  <si>
    <t>Щит силовой ЩР-АВР навесной (650х500х220)
(к-т)</t>
  </si>
  <si>
    <t>КП б/н от 13.10.2023 г. (ООО "Эмэсби-Эм") п.6(ТЦ_62.1.02.15_50_5032288380_13.12.2023_01)</t>
  </si>
  <si>
    <t>ЩР1  щит силовой (540х440х120)
(к-т)</t>
  </si>
  <si>
    <t>КП б/н от 13.10.2023 г. (ООО "Эмэсби-Эм") п.7(ТЦ_62.1.02.15_50_5032288380_13.12.2023_01)</t>
  </si>
  <si>
    <t>ЩР2  щит силовой (690х620х136)
(к-т)</t>
  </si>
  <si>
    <t>КП б/н от 13.10.2023 г. (ООО "Эмэсби-Эм") п.8</t>
  </si>
  <si>
    <t>ЩР3  щит силовой (410х330х120)
(к-т)</t>
  </si>
  <si>
    <t>КП б/н от 13.10.2023 г. (ООО "Эмэсби-Эм") п.9</t>
  </si>
  <si>
    <t>ЩР4  щит силовой (450х330х120)
(к-т)</t>
  </si>
  <si>
    <t>КП б/н от 13.10.2023 г. (ООО "Эмэсби-Эм") п.10</t>
  </si>
  <si>
    <t>ЩР5  щит силовой (450х330х120)
(к-т)</t>
  </si>
  <si>
    <t>КП б/н от 13.10.2023 г. (ООО "Эмэсби-Эм") п.11 (ТЦ_62.1.02.15_50_5032288380_13.12.2023_01)</t>
  </si>
  <si>
    <t>ЩР6  щит силовой (690х620х136)
(к-т)</t>
  </si>
  <si>
    <t>КП б/н от 13.10.2023 г. (ООО "Эмэсби-Эм") п.12(ТЦ_62.1.02.15_50_5032288380_13.12.2023_01)</t>
  </si>
  <si>
    <t>ЩР7 щит силовой (540х440х120)
(к-т)</t>
  </si>
  <si>
    <t>КП б/н от 13.10.2023 г. (ООО "Эмэсби-Эм") п.13(ТЦ_62.1.02.15_50_5032288380_13.12.2023_01)</t>
  </si>
  <si>
    <t>ЩР8  щит силовой (540х440х120)
(к-т)</t>
  </si>
  <si>
    <t>КП б/н от 13.10.2023 г. (ООО "Эмэсби-Эм") п.14 (ТЦ_62.1.02.15_50_5032288380_13.12.2023_01)</t>
  </si>
  <si>
    <t>Щит силовой ЩРВ1 ( (579х620х135)
(к-т)</t>
  </si>
  <si>
    <t>КП б/н от 13.10.2023 г. (ООО "Эмэсби-Эм") п.15(ТЦ_62.1.02.15_50_5032288380_13.12.2023_01)</t>
  </si>
  <si>
    <t>Щит силовой ЩРВ2 (579х620х135)
(к-т)</t>
  </si>
  <si>
    <t>Приборы, устанавливаемые на металлоконструкциях, щитах и пультах, масса: до 5 кг (Автоматический выключатель)
(шт)</t>
  </si>
  <si>
    <t>КП №201/37815574 от 06.10.2023 г (ЭТМ) п.14</t>
  </si>
  <si>
    <t>Автоматический выключатель OptiDin ВМ63 С Зп 32А, 380В
(шт)</t>
  </si>
  <si>
    <t>Отводные блоки</t>
  </si>
  <si>
    <t>ФЕРм10-04-066-04</t>
  </si>
  <si>
    <t>Коробка кабельная соединительная или разветвительная
(шт)</t>
  </si>
  <si>
    <t>Накладные расходы 95% ФОТ (от 37 021,56)</t>
  </si>
  <si>
    <t>Сметная прибыль 53% ФОТ (от 37 021,56)</t>
  </si>
  <si>
    <t>КП б/н от 24.11.2023 г.(АО "СЗ ЭМИ" п.5(ТЦ_20.5.02.04_63_6318100022_24.11.2023_01)</t>
  </si>
  <si>
    <t>Отводной блок к шинопроводу ШРА4 (ШРА73) с автоматическим выключателем АЕ 2046 наток 32А, 380В	У2038 УЗ
(шт)</t>
  </si>
  <si>
    <t>КП б/н от 24.11.2023 г.(АО "СЗ ЭМИ" п.6(ТЦ_20.5.02.04_63_6318100022_24.11.2023_01)</t>
  </si>
  <si>
    <t>Отводной блок к шинопроводу ШРА4 (ШРА73) с автоматическим выключателем АЕ 2046 наток 40А, 380В	У2038 УЗ
(шт)</t>
  </si>
  <si>
    <t>КП б/н от 24.11.2023 г.(АО "СЗ ЭМИ" п.1(ТЦ_20.5.02.04_63_6318100022_24.11.2023_01)</t>
  </si>
  <si>
    <t>Отводной блок к шинопроводу ШРА4 (ШРА73) с автоматическим выключателем АЕ 2056 наток 100А, 380В	У2038 УЗ
(шт)</t>
  </si>
  <si>
    <t>КП б/н от 24.11.2023 г.(АО "СЗ ЭМИ" п.2(ТЦ_20.5.02.04_63_6318100022_24.11.2023_01)</t>
  </si>
  <si>
    <t>Отводной блок к шинопроводу ШРА4 (ШРА73) с автоматическим выключателем ВА51-35-3 на ток 125А, 380В	У2039 УЗ
(шт)</t>
  </si>
  <si>
    <t>КП б/н от 24.11.2023 г.(АО "СЗ ЭМИ" п.3(ТЦ_20.5.02.04_63_6318100022_24.11.2023_01)</t>
  </si>
  <si>
    <t>Отводной блок к шинопроводу ШРА4 (ШРА73) с автоматическим выключателем ВА51-35-3 на ток 160А, 380В	У2039 УЗ
(шт)</t>
  </si>
  <si>
    <t>КП б/н от 24.11.2023 г.(АО "СЗ ЭМИ" п.4 (ТЦ_20.5.02.04_63_6318100022_24.11.2023_01)</t>
  </si>
  <si>
    <t>Отводной блок к шинопроводу ШРА4 (ШРА73) с автоматическим выключателем ВА51-35-3 на ток 250А, 380В	У2051 УЗ
(шт)</t>
  </si>
  <si>
    <t>Накладные расходы 90% ФОТ (от 839,82)</t>
  </si>
  <si>
    <t>Сметная прибыль 46% ФОТ (от 839,82)</t>
  </si>
  <si>
    <t>КП №201/37815574 от 06.10.2023 г (ЭТМ) п.15</t>
  </si>
  <si>
    <t>Автоматический выключатель In 16А 	OptiDin ВМ63 С
(шт)</t>
  </si>
  <si>
    <t>КП №201/37815574 от 06.10.2023 г (ЭТМ) п.16</t>
  </si>
  <si>
    <t>Автоматический выключатель 3n 50А 	OptiDin ВМ63 С
(шт)</t>
  </si>
  <si>
    <t>Подключение троллейного шинопровода</t>
  </si>
  <si>
    <t>ФЕРм08-03-511-01</t>
  </si>
  <si>
    <t>Монтаж шинопровода троллейного на ток до 400 А, напряжением до 660 В на кронштейнах, масса кронштейна: до 2 кг
(100 м)</t>
  </si>
  <si>
    <t>Накладные расходы 97% ФОТ (от 116,28)</t>
  </si>
  <si>
    <t>Сметная прибыль 51% ФОТ (от 116,28)</t>
  </si>
  <si>
    <t>КП №128 от т07.11.2023 г. (ГПМакинтех) П.1-8(ТЦ_21.2.03.09_77_7705948929_07.11.2023_01)</t>
  </si>
  <si>
    <t>Троллейный шинопровод 105 A, IP44, L=190m, 4-шинный, с двумя ремонтными зонами	E-line ТВХ-Е
(шт)</t>
  </si>
  <si>
    <t>ФЕРм08-03-524-04</t>
  </si>
  <si>
    <t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стене или колонне, на ток: до 100 А
(шт)</t>
  </si>
  <si>
    <t>Накладные расходы 97% ФОТ (от 3 465,08)</t>
  </si>
  <si>
    <t>Сметная прибыль 51% ФОТ (от 3 465,08)</t>
  </si>
  <si>
    <t>КП №201/37815574 от 06.10.2023 г (ЭТМ) п.17</t>
  </si>
  <si>
    <t>Ящик силовой с рубильником и плавкими вставками 100А, 380В, IP54, УХЛ1	ЯРВ-31-100А-1Р54- УХЛ1
(к-т)</t>
  </si>
  <si>
    <t>ФЕРм08-02-148-01</t>
  </si>
  <si>
    <t>Кабель до 35 кВ в проложенных трубах, блоках и коробах, масса 1 м кабеля: до 1 кг
(100 м)</t>
  </si>
  <si>
    <t>Накладные расходы 97% ФОТ (от 2 665,67)</t>
  </si>
  <si>
    <t>Сметная прибыль 51% ФОТ (от 2 665,67)</t>
  </si>
  <si>
    <t>КП №201/37815574 от 06.10.2023 г (ЭТМ) п.18</t>
  </si>
  <si>
    <t>Кабель силовой с медными жилами, не распространяющий горение, с изоляцией и оболочкой из полимерных композиций, не содержащих галогенов, сечением:	ППГнг(А)-НF 1кВ 4x3 5мм2
(м)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</si>
  <si>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</si>
  <si>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
(шт)</t>
  </si>
  <si>
    <t>Накладные расходы 126% ФОТ (от 35 837,97)</t>
  </si>
  <si>
    <t>Сметная прибыль 68% ФОТ (от 35 837,97)</t>
  </si>
  <si>
    <t>КП №201/37815574 от 06.10.2023 г (ЭТМ) п.19</t>
  </si>
  <si>
    <t>Муфта концевая в комплекте с наконечниками, с болтами со срывающимися головками для кабелей в пластмассовой оболочке с числом жил: 4 жилы сечением 35-50мм2	 4ПКВНтп-в-35/50
(шт)</t>
  </si>
  <si>
    <t>ФЕРм08-03-591-08</t>
  </si>
  <si>
    <t>Розетка штепсельная: неутопленного типа при открытой проводке
(100 шт)</t>
  </si>
  <si>
    <t>Накладные расходы 97% ФОТ (от 24 038,47)</t>
  </si>
  <si>
    <t>Сметная прибыль 51% ФОТ (от 24 038,47)</t>
  </si>
  <si>
    <t>КП №201/37815574 от 06.10.2023 г (ЭТМ) п.20</t>
  </si>
  <si>
    <t>Розетка серии «Этюд» «евро», одинарная, открытой установки, с прозрачной крышкой и шторками, IP44, серая 	РА16-044с
(шт)</t>
  </si>
  <si>
    <t>КП №201/37815574 от 06.10.2023 г (ЭТМ) п.21</t>
  </si>
  <si>
    <t>Розетка «евро», двойная, открытой установки, с прозрачной крышкой, IP54, серая	РА16-302(02)
(шт)</t>
  </si>
  <si>
    <t>ФЕРм08-03-591-10</t>
  </si>
  <si>
    <t>Розетка штепсельная: полугерметическая и герметическая
(100 шт)</t>
  </si>
  <si>
    <t>Накладные расходы 97% ФОТ (от 657,47)</t>
  </si>
  <si>
    <t>Сметная прибыль 51% ФОТ (от 657,47)</t>
  </si>
  <si>
    <t>КП №201/37815574 от 06.10.2023 г (ЭТМ) п.23</t>
  </si>
  <si>
    <t>Розетка щитовая с установкой на DIN-рейку 2Р+Е, 16А, 220В
(шт)</t>
  </si>
  <si>
    <t>Приборы, устанавливаемые на металлоконструкциях, щитах и пультах, масса: до 5 кг(Промышленный разъём)
(шт)</t>
  </si>
  <si>
    <t>Накладные расходы 90% ФОТ (от 2 799,40)</t>
  </si>
  <si>
    <t>Сметная прибыль 46% ФОТ (от 2 799,40)</t>
  </si>
  <si>
    <t>КП №201/37815574 от 06.10.2023 г (ЭТМ) п.22</t>
  </si>
  <si>
    <t>Промышленный разъём 32А, 380В, IP44, 5 контактов, установка открыто на стену	125-6 РСЕ
(шт)</t>
  </si>
  <si>
    <t>ФЕРм08-03-591-01</t>
  </si>
  <si>
    <t>Выключатель: одноклавишный неутопленного типа при открытой проводке
(100 шт)</t>
  </si>
  <si>
    <t>Накладные расходы 97% ФОТ (от 1 363,29)</t>
  </si>
  <si>
    <t>Сметная прибыль 51% ФОТ (от 1 363,29)</t>
  </si>
  <si>
    <t>КП №201/37815574 от 06.10.2023 г (ЭТМ) п.24</t>
  </si>
  <si>
    <t>Выключатель серии «Этюд», одноклавишный, открытой установки, IP44, серый, 10А, 250В	ВА10-041С
(шт)</t>
  </si>
  <si>
    <t>Итого по разделу 1 Монтажные работы. Щитовое оборудование. 1 этап</t>
  </si>
  <si>
    <t>Раздел 2. Кабели</t>
  </si>
  <si>
    <t>Кабели по конструкциям (1675м)</t>
  </si>
  <si>
    <t>ФЕРм08-02-402-01</t>
  </si>
  <si>
    <t>Кабель трех-пятижильный по установленным конструкциям и лоткам с установкой ответвительных коробок: в помещениях с нормальной средой сечением жилы до 10 мм2
(100 м)</t>
  </si>
  <si>
    <t>Накладные расходы 97% ФОТ (от 106 838,33)</t>
  </si>
  <si>
    <t>Сметная прибыль 51% ФОТ (от 106 838,33)</t>
  </si>
  <si>
    <t>КП №201/135779192 от 30.10.2023 г (ЭТМ) п.13</t>
  </si>
  <si>
    <t>Кабель ППГнг(А)-HF 1кВ 4х10
(м)</t>
  </si>
  <si>
    <t>КП №201/135779192 от 30.10.2023 г (ЭТМ) п.2</t>
  </si>
  <si>
    <t>Кабель ППГнг(А)-HF 1кВ 4х1,5
(м)</t>
  </si>
  <si>
    <t>КП №201/135779192 от 30.10.2023 г (ЭТМ) п.16</t>
  </si>
  <si>
    <t>Кабель ППГнг(А)-HF 1кВ 4х50
(м)</t>
  </si>
  <si>
    <t>КП №201/135779192 от 30.10.2023 г (ЭТМ) п.11</t>
  </si>
  <si>
    <t>Кабель ППГнг(А)-HF 1кВ 4х6
(м)</t>
  </si>
  <si>
    <t>КП №201/135779192 от 30.10.2023 г (ЭТМ) п.18</t>
  </si>
  <si>
    <t>Кабель ППГнг(А)-HF 1кВ 4х120
(м)</t>
  </si>
  <si>
    <t>КП №201/135779192 от 30.10.2023 г (ЭТМ) п.14</t>
  </si>
  <si>
    <t>Кабель ППГнг(А)-HF 1кВ 4х35
(м)</t>
  </si>
  <si>
    <t>КП №201/135779192 от 30.10.2023 г (ЭТМ) п.4</t>
  </si>
  <si>
    <t>Кабель ППГнг(А)-HF 1кВ 3х2,5
(м)</t>
  </si>
  <si>
    <t>КП №201/135779192 от 30.10.2023 г (ЭТМ) п.1</t>
  </si>
  <si>
    <t>Кабель ППГнг(А)-HF 1кВ 3х1,5
(м)</t>
  </si>
  <si>
    <t>КП №201/135779192 от 30.10.2023 г (ЭТМ) п.3</t>
  </si>
  <si>
    <t>Кабель ППГнг(А)-HF 1кВ 5х1,5
(м)</t>
  </si>
  <si>
    <t>КП №201/135779192 от 30.10.2023 г (ЭТМ) п.6</t>
  </si>
  <si>
    <t>Кабель КППГнг(А)-HF 7х2,5
(м)</t>
  </si>
  <si>
    <t>КП №201/135779192 от 30.10.2023 г (ЭТМ) п.25</t>
  </si>
  <si>
    <t>Кабель ППГнг(A)-FRHF 1кВ 4х120
(м)</t>
  </si>
  <si>
    <t>ФССЦ-20.5.02.04-0008</t>
  </si>
  <si>
    <t>Коробка ответвительная с кабельными вводами (6 выводов, диаметр 20 мм), размер 80х80х40 мм, цвет серый (прим К1641)
(10 шт)</t>
  </si>
  <si>
    <t>КП №201/37815574 от 06.10.2023 г (ЭТМ) п.25</t>
  </si>
  <si>
    <t>Зажим соединительный безвинтовой WAGO Зх(0,08-4,0)	 	К4625
(шт)</t>
  </si>
  <si>
    <t>Кабели  в лотке, в трубе (5070м)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</si>
  <si>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</si>
  <si>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
(100 м)</t>
  </si>
  <si>
    <t>Накладные расходы 97% ФОТ (от 74 260,00)</t>
  </si>
  <si>
    <t>Сметная прибыль 51% ФОТ (от 74 260,00)</t>
  </si>
  <si>
    <t>КП №201/135779192 от 30.10.2023 г (ЭТМ) п.19</t>
  </si>
  <si>
    <t>Кабель ППГнг(A)-FRHF 1кВ 3х1,5
(м)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</si>
  <si>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</si>
  <si>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
(100 м)</t>
  </si>
  <si>
    <t>Накладные расходы 97% ФОТ (от 56 047,87)</t>
  </si>
  <si>
    <t>Сметная прибыль 51% ФОТ (от 56 047,87)</t>
  </si>
  <si>
    <t>КП №201/135779192 от 30.10.2023 г (ЭТМ) п.20</t>
  </si>
  <si>
    <t>Кабель ППГнг(A)-FRHF 1кВ 5х1,5
(м)</t>
  </si>
  <si>
    <t>КП №201/135779192 от 30.10.2023 г (ЭТМ) п.21</t>
  </si>
  <si>
    <t>Кабель ППГнг(A)-FRHF 1кВ 4х2,5
(м)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</si>
  <si>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</si>
  <si>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
(100 м)</t>
  </si>
  <si>
    <t>Накладные расходы 97% ФОТ (от 22 790,02)</t>
  </si>
  <si>
    <t>Сметная прибыль 51% ФОТ (от 22 790,02)</t>
  </si>
  <si>
    <t>КП №201/135779192 от 30.10.2023 г (ЭТМ) п.7</t>
  </si>
  <si>
    <t>Кабель ППГнг(А)-HF 1кВ 3х4
(м)</t>
  </si>
  <si>
    <t>КП №201/135779192 от 30.10.2023 г (ЭТМ) п.22</t>
  </si>
  <si>
    <t>Кабель ППГнг(A)-FRHF 1кВ 5х2,5
(м)</t>
  </si>
  <si>
    <t>КП №201/135779192 от 30.10.2023 г (ЭТМ) п.9</t>
  </si>
  <si>
    <t>Кабель ППГнг(А)-HF 1кВ 3х6
(м)</t>
  </si>
  <si>
    <t>КП №201/135779192 от 30.10.2023 г (ЭТМ) п.8</t>
  </si>
  <si>
    <t>Кабель ППГнг(А)-HF 1кВ 5х4
(м)</t>
  </si>
  <si>
    <t>КП №201/135779192 от 30.10.2023 г (ЭТМ) п.12</t>
  </si>
  <si>
    <t>Кабель ППГнг(А)-HF 1кВ 5х6
(м)</t>
  </si>
  <si>
    <t>ФЕРм08-02-412-05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</si>
  <si>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
(100 м)</t>
  </si>
  <si>
    <t>Накладные расходы 97% ФОТ (от 610,66)</t>
  </si>
  <si>
    <t>Сметная прибыль 51% ФОТ (от 610,66)</t>
  </si>
  <si>
    <t>КП №201/135779192 от 30.10.2023 г (ЭТМ) п.23</t>
  </si>
  <si>
    <t>Кабель ППГнг(A)-FRHF 1кВ 5х10
(м)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</si>
  <si>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</si>
  <si>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
(100 м)</t>
  </si>
  <si>
    <t>Накладные расходы 97% ФОТ (от 2 825,31)</t>
  </si>
  <si>
    <t>Сметная прибыль 51% ФОТ (от 2 825,31)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</si>
  <si>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 (свыше 240)
(100 м)</t>
  </si>
  <si>
    <t>Накладные расходы 97% ФОТ (от 23 880,45)</t>
  </si>
  <si>
    <t>Сметная прибыль 51% ФОТ (от 23 880,45)</t>
  </si>
  <si>
    <t>КП №201/135779192 от 30.10.2023 г (ЭТМ) п.24</t>
  </si>
  <si>
    <t>Кабель ППГнг(A)-FRHF 1кВ 5х95
(м)</t>
  </si>
  <si>
    <t>Кабель в лотке в конструкциях (200м)</t>
  </si>
  <si>
    <t>Накладные расходы 97% ФОТ (от 12 756,82)</t>
  </si>
  <si>
    <t>Сметная прибыль 51% ФОТ (от 12 756,82)</t>
  </si>
  <si>
    <t>Кабель в трубе (580м)</t>
  </si>
  <si>
    <t>ФЕРм08-02-148-04</t>
  </si>
  <si>
    <t>Кабель до 35 кВ в проложенных трубах, блоках и коробах, масса 1 м кабеля: до 6 кг
(100 м)</t>
  </si>
  <si>
    <t>Накладные расходы 97% ФОТ (от 69 729,01)</t>
  </si>
  <si>
    <t>Сметная прибыль 51% ФОТ (от 69 729,01)</t>
  </si>
  <si>
    <t>КП №201/135779192 от 30.10.2023 г (ЭТМ) п.17</t>
  </si>
  <si>
    <t>Кабель ППГнг(А)-HF 1кВ 5х70
(м)</t>
  </si>
  <si>
    <t>Кабель в трубе, в кабель канале (945 м)</t>
  </si>
  <si>
    <t>Накладные расходы 97% ФОТ (от 30 542,04)</t>
  </si>
  <si>
    <t>Сметная прибыль 51% ФОТ (от 30 542,04)</t>
  </si>
  <si>
    <t>Накладные расходы 97% ФОТ (от 232,56)</t>
  </si>
  <si>
    <t>Сметная прибыль 51% ФОТ (от 232,56)</t>
  </si>
  <si>
    <t>Кабель в лотке, в кабель канале (370м)</t>
  </si>
  <si>
    <t>Накладные расходы 97% ФОТ (от 23 600,11)</t>
  </si>
  <si>
    <t>Сметная прибыль 51% ФОТ (от 23 600,11)</t>
  </si>
  <si>
    <t>Кабель в лотке на скобах (220м)</t>
  </si>
  <si>
    <t>ФЕРм08-02-147-10</t>
  </si>
  <si>
    <t>Кабель до 35 кВ по установленным конструкциям и лоткам с креплением по всей длине, масса 1 м кабеля: до 1 кг
(100 м)</t>
  </si>
  <si>
    <t>Накладные расходы 97% ФОТ (от 16 395,71)</t>
  </si>
  <si>
    <t>Сметная прибыль 51% ФОТ (от 16 395,71)</t>
  </si>
  <si>
    <t>КП №201/135779192 от 30.10.2023 г (ЭТМ) п.5</t>
  </si>
  <si>
    <t>Кабель ППГнг(А)-HF 1кВ 5х2,5
(м)</t>
  </si>
  <si>
    <t>кабель в лотке,в трубе, в кабель канале (95м)</t>
  </si>
  <si>
    <t>Накладные расходы 97% ФОТ (от 1 787,04)</t>
  </si>
  <si>
    <t>Сметная прибыль 51% ФОТ (от 1 787,04)</t>
  </si>
  <si>
    <t>Накладные расходы 97% ФОТ (от 1 860,41)</t>
  </si>
  <si>
    <t>Сметная прибыль 51% ФОТ (от 1 860,41)</t>
  </si>
  <si>
    <t>Кабель в трубе на скобах (10м)</t>
  </si>
  <si>
    <t>Накладные расходы 97% ФОТ (от 1 646,92)</t>
  </si>
  <si>
    <t>Сметная прибыль 51% ФОТ (от 1 646,92)</t>
  </si>
  <si>
    <t>КП №201/135779192 от 30.10.2023 г (ЭТМ) п.15</t>
  </si>
  <si>
    <t>Кабель ППГнг(А)-HF 1кВ 5х35
(м)</t>
  </si>
  <si>
    <t>Кабель на скобах (55м)</t>
  </si>
  <si>
    <t>Накладные расходы 97% ФОТ (от 3 508,12)</t>
  </si>
  <si>
    <t>Сметная прибыль 51% ФОТ (от 3 508,12)</t>
  </si>
  <si>
    <t>Муфты</t>
  </si>
  <si>
    <t>Накладные расходы 126% ФОТ (от 64 508,34)</t>
  </si>
  <si>
    <t>Сметная прибыль 68% ФОТ (от 64 508,34)</t>
  </si>
  <si>
    <t>КП №201/135779192 от 30.10.2023 г (ЭТМ) п.27</t>
  </si>
  <si>
    <t>Муфта концевая в комплекте с наконечниками, с болтами со срывающимися головками для кабелей в пластмассовой оболочке с числом жил: 5 жил сечением 35-50мм2	 5ПКВНтп-в-35/50
(шт)</t>
  </si>
  <si>
    <t>ФЕРм08-04-741-02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</si>
  <si>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3х185 мм2
(шт)</t>
  </si>
  <si>
    <t>Накладные расходы 126% ФОТ (от 147 443,37)</t>
  </si>
  <si>
    <t>Сметная прибыль 68% ФОТ (от 147 443,37)</t>
  </si>
  <si>
    <t>КП №201/135779192 от 30.10.2023 г (ЭТМ) п.28</t>
  </si>
  <si>
    <t>Муфта концевая в комплекте с наконечниками, с болтами со срывающимися головками для кабелей в пластмассовой оболочке с числом жил:4 жилы сечением 70-120мм2  	4ПКВНтп-в-70/120
(шт)</t>
  </si>
  <si>
    <t>КП №201/135779192 от 30.10.2023 г (ЭТМ) п.29</t>
  </si>
  <si>
    <t>Муфта концевая в комплекте с наконечниками, с болтами со срывающимися головками для кабелей в пластмассовой оболочке с числом жил:5 жил сечением 70-120мм2	 5ПКВНтп-в-70/120
(шт)</t>
  </si>
  <si>
    <t>КП №201/135779192 от 30.10.2023 г (ЭТМ) п.30</t>
  </si>
  <si>
    <t>Муфты соединительные в комплекте с гильзаим с болтами со срывающимися головками для кабелей в пластмассовой оболочке 4 жилы сечений 70-120мм2 : 4ПСт-в-70/120
(шт)</t>
  </si>
  <si>
    <t>Лотки</t>
  </si>
  <si>
    <t>ФЕРм08-02-395-02</t>
  </si>
  <si>
    <t>Лоток металлический штампованный по установленным конструкциям, ширина лотка: до 400 мм
(т)</t>
  </si>
  <si>
    <t>Накладные расходы 97% ФОТ (от 68 412,39)</t>
  </si>
  <si>
    <t>Сметная прибыль 51% ФОТ (от 68 412,39)</t>
  </si>
  <si>
    <t>ФССЦ-01.7.15.03-0042</t>
  </si>
  <si>
    <t>Болты с гайками и шайбами строительные
(кг)</t>
  </si>
  <si>
    <t>КП №201/37815574 от 06.10.2023 г (ЭТМ) п.1</t>
  </si>
  <si>
    <t>Лоток перфорированный оцинкованный	50x300x3000 	35265HDZ (вес 3кг/м)
(м)</t>
  </si>
  <si>
    <t>КП №201/37815574 от 06.10.2023 г (ЭТМ) п.2</t>
  </si>
  <si>
    <t>Крышка лотка прямая оцинкованная	осн.300мм, L=3000mm 	35525HDZ (вес 2,61кг/м)
(м)</t>
  </si>
  <si>
    <t>КП №201/37815574 от 06.10.2023 г (ЭТМ) п.3</t>
  </si>
  <si>
    <t>Винт с квадратным подголовником 	М6x10	 СМ010610HDZ
(шт)</t>
  </si>
  <si>
    <t>КП №201/37815574 от 06.10.2023 г (ЭТМ) п.4</t>
  </si>
  <si>
    <t>Гайка с насечкой	 М6 	СМ100600HDZ
(шт)</t>
  </si>
  <si>
    <t>КП №201/37815574 от 06.10.2023 г (ЭТМ) п.5</t>
  </si>
  <si>
    <t>Винт для обеспечения электрического контакта	 М5х8	 СМ030508HDZ
(шт)</t>
  </si>
  <si>
    <t>ФЕРм08-04-750-01</t>
  </si>
  <si>
    <t>Опорные конструкции на болтовых соединениях (подвесы, консоли, профили, опоры, кронштейны и т.п.)
(т)</t>
  </si>
  <si>
    <t>Накладные расходы 126% ФОТ (от 61 467,86)</t>
  </si>
  <si>
    <t>Сметная прибыль 68% ФОТ (от 61 467,86)</t>
  </si>
  <si>
    <t>КП №201/37815574 от 06.10.2023 г (ЭТМ) п.6</t>
  </si>
  <si>
    <t>Консоль усиленная оцинкованная	 LP, осн.ЗООмм 	BBH6030HDZ
(шт)</t>
  </si>
  <si>
    <t>КП №201/37815574 от 06.10.2023 г (ЭТМ) п.7</t>
  </si>
  <si>
    <t>Винт с квадратным подголовником	М6x10	 СМ010610HDZ
(шт)</t>
  </si>
  <si>
    <t>КП №201/37815574 от 06.10.2023 г (ЭТМ) п.8</t>
  </si>
  <si>
    <t>Гайка с насечкой 	М6  	СМ100600HDZ
(шт)</t>
  </si>
  <si>
    <t>Кабель канал</t>
  </si>
  <si>
    <t>ФЕРм08-02-390-01</t>
  </si>
  <si>
    <t>Короба пластмассовые: шириной до 40 мм
(100 м)</t>
  </si>
  <si>
    <t>Накладные расходы 97% ФОТ (от 42 061,58)</t>
  </si>
  <si>
    <t>Сметная прибыль 51% ФОТ (от 42 061,58)</t>
  </si>
  <si>
    <t>КП №201/37815574 от 06.10.2023 г (ЭТМ) п.9</t>
  </si>
  <si>
    <t>00304R TMC 25x17 Миниканал белый с крышкой
(м)</t>
  </si>
  <si>
    <t>ФЕРм08-02-390-03</t>
  </si>
  <si>
    <t>Короба пластмассовые: шириной до 120 мм
(100 м)</t>
  </si>
  <si>
    <t>Накладные расходы 97% ФОТ (от 10 496,68)</t>
  </si>
  <si>
    <t>Сметная прибыль 51% ФОТ (от 10 496,68)</t>
  </si>
  <si>
    <t>КП №201/37815574 от 06.10.2023 г (ЭТМ) п.10</t>
  </si>
  <si>
    <t>Кабель-канал ПВХ с крышкой, 150x60мм одноканальный белый 	TA-GN	 1788
(м)</t>
  </si>
  <si>
    <t>Трубки</t>
  </si>
  <si>
    <t>Накладные расходы 97% ФОТ (от 75 703,24)</t>
  </si>
  <si>
    <t>Сметная прибыль 51% ФОТ (от 75 703,24)</t>
  </si>
  <si>
    <t>ФССЦ-24.3.03.05-0033</t>
  </si>
  <si>
    <t>Трубы полиэтиленовые гибкие гофрированные тяжелые с протяжкой, номинальный внутренний диаметр 25 мм
(м)</t>
  </si>
  <si>
    <t>ФССЦ-20.2.05.02-0011</t>
  </si>
  <si>
    <t>Держатель пластмассовый с защелкой для труб диаметром 25 мм
(100 шт)</t>
  </si>
  <si>
    <t>ФЕРм08-02-407-12</t>
  </si>
  <si>
    <t>Труба стальная по установленным конструкциям, в опалубке фундаментов и перекрытиях, диаметр: до 40 мм
(100 м)</t>
  </si>
  <si>
    <t>Накладные расходы 97% ФОТ (от 18 291,61)</t>
  </si>
  <si>
    <t>Сметная прибыль 51% ФОТ (от 18 291,61)</t>
  </si>
  <si>
    <t>ФЕРм08-02-411-01</t>
  </si>
  <si>
    <t>Рукав металлический наружным диаметром: до 48 мм
(100 м)</t>
  </si>
  <si>
    <t>Накладные расходы 97% ФОТ (от 4 320,53)</t>
  </si>
  <si>
    <t>Сметная прибыль 51% ФОТ (от 4 320,53)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</si>
  <si>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</si>
  <si>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
(м)</t>
  </si>
  <si>
    <t>Накладные расходы 97% ФОТ (от 15 140,65)</t>
  </si>
  <si>
    <t>Сметная прибыль 51% ФОТ (от 15 140,65)</t>
  </si>
  <si>
    <t>ФССЦ-24.3.03.05-0013</t>
  </si>
  <si>
    <t>Трубы полиэтиленовые гибкие гофрированные легкие с протяжкой, номинальный внутренний диаметр 25 мм
(м)</t>
  </si>
  <si>
    <t>ФССЦ-20.2.08.07-0058</t>
  </si>
  <si>
    <t>Скобы анодированные однолапковые для крепления кабелей, проводов, труб к различным основаниям, СМО 25-26
(100 шт)</t>
  </si>
  <si>
    <t>КП №201/37815574 от 06.10.2023 г (ЭТМ) п.11</t>
  </si>
  <si>
    <t>Анкер разрезной латунный длиной 16мм с резьбой М4	 	СМ410416
(шт)</t>
  </si>
  <si>
    <t>КП №201/37815574 от 06.10.2023 г (ЭТМ) п.12</t>
  </si>
  <si>
    <t>Болт с шестигранной головкой М4х16	 	СМ080416
(шт)</t>
  </si>
  <si>
    <t>ФЕРм08-02-410-02</t>
  </si>
  <si>
    <t>Труба полиэтиленовая по основанию пола, диаметр: до 50 мм
(100 м)</t>
  </si>
  <si>
    <t>Накладные расходы 97% ФОТ (от 108 017,90)</t>
  </si>
  <si>
    <t>Сметная прибыль 51% ФОТ (от 108 017,90)</t>
  </si>
  <si>
    <t>ФССЦ-24.3.03.13-0414</t>
  </si>
  <si>
    <t>Трубы напорные полиэтиленовые, среднего типа, ПНД, номинальный наружный диаметр 50 мм
(м)</t>
  </si>
  <si>
    <t>ФЕРм08-02-410-03</t>
  </si>
  <si>
    <t>Труба полиэтиленовая по основанию пола, диаметр: до 63 мм
(100 м)</t>
  </si>
  <si>
    <t>Накладные расходы 97% ФОТ (от 115 739,04)</t>
  </si>
  <si>
    <t>Сметная прибыль 51% ФОТ (от 115 739,04)</t>
  </si>
  <si>
    <t>ФССЦ-24.3.03.13-0501</t>
  </si>
  <si>
    <t>Трубы полиэтиленовые низкого давления (ПНД) с наружным диаметром 110 мм
(м)</t>
  </si>
  <si>
    <t>ФЕРм08-02-155-01</t>
  </si>
  <si>
    <t>Герметизация проходов при вводе кабелей во взрывоопасные помещения уплотнительной массой
(шт)</t>
  </si>
  <si>
    <t>Накладные расходы 97% ФОТ (от 1 355,76)</t>
  </si>
  <si>
    <t>Сметная прибыль 51% ФОТ (от 1 355,76)</t>
  </si>
  <si>
    <t>ФССЦ-01.1.01.09-0024</t>
  </si>
  <si>
    <t>Шнур асбестовый общего назначения ШАОН, диаметр 3-5 мм
(т)</t>
  </si>
  <si>
    <t>ФССЦ-01.7.07.29-0111</t>
  </si>
  <si>
    <t>Пакля пропитанная
(кг)</t>
  </si>
  <si>
    <t>ФССЦ-01.7.07.29-0221</t>
  </si>
  <si>
    <t>Состав уплотнительный
(кг)</t>
  </si>
  <si>
    <t>КП №201/37815574 от 06.10.2023 г (ЭТМ) п.13</t>
  </si>
  <si>
    <t>Герметик огнезащитный DS1202 300мм
(шт)</t>
  </si>
  <si>
    <t>ФЕРм08-01-087-03</t>
  </si>
  <si>
    <t>Металлические конструкции
(т)</t>
  </si>
  <si>
    <t>Накладные расходы 97% ФОТ (от 15 076,36)</t>
  </si>
  <si>
    <t>Сметная прибыль 51% ФОТ (от 15 076,36)</t>
  </si>
  <si>
    <t>Итого по разделу 2 Кабели</t>
  </si>
  <si>
    <t>СМЕТА № 02-01-14</t>
  </si>
  <si>
    <t xml:space="preserve">на Электроосвещение 1 этап, </t>
  </si>
  <si>
    <t>Раздел 1. Монтажные работы. ЭЛЕКТРООСВЕЩЕНИЕ. 1 этап</t>
  </si>
  <si>
    <t>ФЕРм08-03-599-12</t>
  </si>
  <si>
    <t>Щитки осветительные, устанавливаемые на стене: болтами на конструкции, масса щитка до 6 кг
(шт)</t>
  </si>
  <si>
    <t>Накладные расходы 97% ФОТ (от 1 503,86)</t>
  </si>
  <si>
    <t>Сметная прибыль 51% ФОТ (от 1 503,86)</t>
  </si>
  <si>
    <t>КП №б/н от 13.10.2023 г. (ООО ЭмЭсБи-ЭМ) п.1</t>
  </si>
  <si>
    <t>Щит распределительный навесной «ЩОЗ »	18 мод.(Вводной автоматический выключатель, 25А	OptiDin ВМ63 С Зр	шт1+Автоматический выключ. распределения, 16А	OptiDin ВМ63 С 1р	шт9)
(к-т)</t>
  </si>
  <si>
    <t>ФЕРм08-03-599-13</t>
  </si>
  <si>
    <t>Щитки осветительные, устанавливаемые на стене: болтами на конструкции, масса щитка до 15 кг
(шт)</t>
  </si>
  <si>
    <t>Накладные расходы 97% ФОТ (от 5 715,99)</t>
  </si>
  <si>
    <t>Сметная прибыль 51% ФОТ (от 5 715,99)</t>
  </si>
  <si>
    <t>КП №б/н от 13.10.2023 г. (ООО ЭмЭсБи-ЭМ) п.2 (ТЦ_20.4.04.02_50_5032288380_13.10.2023_01)</t>
  </si>
  <si>
    <t>Щит распределительный навесной «ЩО1»	96 мод.(Вводной автоматический выключатель, 100А OptiDinBM 125С Зр 	шт1+Автоматический выключ. распределения, 16А OptiDinBM63 С Зр шт12+Автоматический выключ. распределения, 10А	OptiDinBM63 С 1р шт1+Импульсное реле	РИО-3-63	 шт12)
(к-т)</t>
  </si>
  <si>
    <t>КП №б/н от 13.10.2023 г. (ООО ЭмЭсБи-ЭМ) п.3 (ТЦ_20.4.04.02_50_5032288380_13.10.2023_01)</t>
  </si>
  <si>
    <t>Щит распределительный навесной «ЩО2»	96 мод.(Вводной автоматический выключатель, 32А	OptiDin ВМ63 С Зр	шт1+Автоматический выключ. распределения, 16А	OptiDinBM63 С Зр	шт8+Автоматический выключ. распределения, 16А	OptiDin ВМ63 С 1р	шт8+Автоматический выключ. распределения, 10А	OptiDin ВМ63 С 1р	шт1+Импульсное реле	РИО-3-63	 шт8)
(к-т)</t>
  </si>
  <si>
    <t>КП №б/н от 13.10.2023 г. (ООО ЭмЭсБи-ЭМ) п.4 (ТЦ_20.4.04.02_50_5032288380_13.10.2023_01)</t>
  </si>
  <si>
    <t>Щит распределительный навесной «ЩАО»	72 мод.	(
Вводной автоматический выключатель, 32А	OptiDin ВМ63 С Зр шт1+Автоматический выключ. распределения, 16А	OptiDin ВМ63 С Зр шт7+Автоматический выключ. распределения, 16А OptiDin ВМ63 С 1р шт12+Автоматический выключ. распределения, 10А	OptiDin ВМ63 С 1р	шт1+Автоматический выключ. распределения, 10А OptiDin ВМ63 С 2р шт1+Импульсное реле	РИО-3-63	 шт6+Контактор	МК63-20	шт6+Фотореле с фотоэлементом шт1)
(к-т)</t>
  </si>
  <si>
    <t>ФЕРм08-03-573-04</t>
  </si>
  <si>
    <t>Шкаф (пульт) управления навесной, высота, ширина и глубина: до 600х600х350 мм
(шт)</t>
  </si>
  <si>
    <t>Накладные расходы 97% ФОТ (от 18 122,34)</t>
  </si>
  <si>
    <t>Сметная прибыль 51% ФОТ (от 18 122,34)</t>
  </si>
  <si>
    <t>КП №б/н от 13.10.2023 г. (ООО ЭмЭсБи-ЭМ) п.5</t>
  </si>
  <si>
    <t>Шкаф управления ШУ 01.1 пластик., IP65, RAL 7000, 18 мод.(Кнопочный выключатель на DIN-рейку без фиксации положения, со световым индикатором, 1НО 6А- 18шт.)
(к-т)</t>
  </si>
  <si>
    <t>КП №б/н от 13.10.2023 г. (ООО ЭмЭсБи-ЭМ) п.6</t>
  </si>
  <si>
    <t>Шкаф управления ШУ 01.2 пластик., IP65, RAL 7000, 18 мод.(Кнопочный выключатель на DIN-рейку без фиксации положения, со световым индикатором, 1 НО 6 А - 18шт.)
(к-т)</t>
  </si>
  <si>
    <t>КП №б/н от 13.10.2023 г. (ООО ЭмЭсБи-ЭМ) п.7</t>
  </si>
  <si>
    <t>Шкаф управления ШУО1.3 пластик., IP65, RAL 7000, 18 мод.(Кнопочный выключатель на DIN-рейку без фиксации положения, со световым индикатором, 1НО 6А- 18шт.)
(к-т)</t>
  </si>
  <si>
    <t>КП №б/н от 13.10.2023 г. (ООО ЭмЭсБи-ЭМ) п.8</t>
  </si>
  <si>
    <t>Шкаф управления ШУ02.1 пластик., IP65, RAL 7000, 4 мод.(Кнопочный выключатель на DIN-рейку без фиксации положения, со световым индикатором, 1НО 6А - 2шт.)
(к-т)</t>
  </si>
  <si>
    <t>КП №б/н от 13.10.2023 г. (ООО ЭмЭсБи-ЭМ) п.9</t>
  </si>
  <si>
    <t>Шкаф управления ШУ02.2 пластик., IP65, RAL 7000, 4 мод.(Кнопочный выключатель на DIN-рейку без фиксации положения, со световым индикатором, 1 НО 6А — 2шт.)
(к-т)</t>
  </si>
  <si>
    <t>КП №б/н от 13.10.2023 г. (ООО ЭмЭсБи-ЭМ) п.10</t>
  </si>
  <si>
    <t>Шкаф управления ШУ О 3.1 пластик., IP65, RAL 7000, 4 мод.(Кнопочный выключатель на DIN-рейку без фиксации положения, со световым индикатором, 1НО 6А — 2шт.)
(к-т)</t>
  </si>
  <si>
    <t>КП №б/н от 13.10.2023 г. (ООО ЭмЭсБи-ЭМ) п.11</t>
  </si>
  <si>
    <t>Шкаф управления ШУ ОЗ.2 пластик., IP65, RAL 7000, 4 мод.(Кнопочный выключатель на DIN-рейку без фиксации положения, со световым  индикатором, 1НО 6А - 2шт.)
(к-т)</t>
  </si>
  <si>
    <t>КП №б/н от 13.10.2023 г. (ООО ЭмЭсБи-ЭМ) п.12</t>
  </si>
  <si>
    <t>Шкаф управления ШУ04.1 пластик., IP65, RAL 7000, 4 мод.(Кнопочный выключатель на DIN-рейку без фиксации положения, со световым индикатором, 1НО 6А — 2шт.)
(к-т)</t>
  </si>
  <si>
    <t>КП №б/н от 13.10.2023 г. (ООО ЭмЭсБи-ЭМ) п.13</t>
  </si>
  <si>
    <t>Шкаф управления ШУ04.2 пластик., IP65, RAL 7000, 4 мод.(Кнопочный выключатель на DIN-рейку без фиксации положения, со световым индикатором, 1 НО 6 А - 2шт.)
(к-т)</t>
  </si>
  <si>
    <t>КП №б/н от 13.10.2023 г. (ООО ЭмЭсБи-ЭМ) п.14</t>
  </si>
  <si>
    <t>Шкаф управления ШУ05.1 пластик., IP65, RAL 7000, 4 мод.(Кнопочный выключатель на DIN-рейку без фиксации положения, со световым индикатором, 1 НО 6А — 2шт.)
(к-т)</t>
  </si>
  <si>
    <t>КП №б/н от 13.10.2023 г. (ООО ЭмЭсБи-ЭМ) п.15</t>
  </si>
  <si>
    <t>Шкаф управления ШУ05.2 пластик., IP65, RAL 7000, 4 мод.(Кнопочный выключатель на DIN-рейку без фиксации положения, со световым индикатором, 1НО 6А —2шт.)
(к-т)</t>
  </si>
  <si>
    <t>КП №б/н от 13.10.2023 г. (ООО ЭмЭсБи-ЭМ) п.16</t>
  </si>
  <si>
    <t>Шкаф управления ШУ06.1 пластик., IP65, RAL 7000, 8 мод.(Кнопочный выключатель на DIN-рейку без фиксации положения, со световым индикатором, 1НО 6А- 8шт.)
(к-т)</t>
  </si>
  <si>
    <t>КП №б/н от 13.10.2023 г. (ООО ЭмЭсБи-ЭМ) п.17</t>
  </si>
  <si>
    <t>Шкаф управления ШУ Об. 2 пластик., IP65, RAL 7000, 8 мод.(Кнопочный выключатель на DIN-рейку без фиксации положения, со световым индикатором, 1НО 6А - 8шт.)
(к-т)</t>
  </si>
  <si>
    <t>КП №б/н от 13.10.2023 г. (ООО ЭмЭсБи-ЭМ) п.18</t>
  </si>
  <si>
    <t>Шкаф управления ШУ06.3 пластик., IP65, RAL 7000, 8 мод.(Кнопочный выключатель на DIN-рейку без фиксации положения, со световым индикатором, 1НО 6А - 8шт.)
(к-т)</t>
  </si>
  <si>
    <t>ФЕРм08-03-603-01</t>
  </si>
  <si>
    <t>Ящик с понижающим трансформатором
(шт)</t>
  </si>
  <si>
    <t>Накладные расходы 97% ФОТ (от 18 830,87)</t>
  </si>
  <si>
    <t>Сметная прибыль 51% ФОТ (от 18 830,87)</t>
  </si>
  <si>
    <t>ФССЦ-62.1.02.22-0033</t>
  </si>
  <si>
    <t>Ящики с понижающим трансформатором автомат. выключателем,: 36в ЯТП-0,25-1
(шт)</t>
  </si>
  <si>
    <t>Кабели, провода</t>
  </si>
  <si>
    <t>Накладные расходы 97% ФОТ (от 340 664,58)</t>
  </si>
  <si>
    <t>Сметная прибыль 51% ФОТ (от 340 664,58)</t>
  </si>
  <si>
    <t>ФССЦ-24.3.01.02-0043</t>
  </si>
  <si>
    <t>Трубы из самозатухающего ПВХ гибкие гофрированные, тяжелые, с протяжкой, номинальный внутренний диаметр 25 мм
(м)</t>
  </si>
  <si>
    <t>ФССЦ-20.2.09.05-0001</t>
  </si>
  <si>
    <t>Муфта соединительная "труба-коробка" для гофрированных или жестких гладких труб диаметром 25 мм, класс защиты IP65
(10 шт)</t>
  </si>
  <si>
    <t>ФССЦ-24.3.01.02-0044</t>
  </si>
  <si>
    <t>Трубы из самозатухающего ПВХ гибкие гофрированные, тяжелые, с протяжкой, номинальный внутренний диаметр 32 мм
(м)</t>
  </si>
  <si>
    <t>ФССЦ-24.3.01.02-0002</t>
  </si>
  <si>
    <t>Трубы гибкие гофрированные из самозатухающего ПВХ легкие с протяжкой, диаметр 25 мм
(м)</t>
  </si>
  <si>
    <t>ФССЦ-20.2.05.02-0012</t>
  </si>
  <si>
    <t>Держатель пластмассовый с защелкой для труб диаметром 32 мм
(100 шт)</t>
  </si>
  <si>
    <t>Накладные расходы 97% ФОТ (от 8 412,32)</t>
  </si>
  <si>
    <t>Сметная прибыль 51% ФОТ (от 8 412,32)</t>
  </si>
  <si>
    <t>Сметная раценка без коэф работы</t>
  </si>
  <si>
    <t>Сметная расценка без коэф матер</t>
  </si>
  <si>
    <t>Взис</t>
  </si>
  <si>
    <t>Коэф</t>
  </si>
  <si>
    <t>Итого работы</t>
  </si>
  <si>
    <t>Итого материалы</t>
  </si>
  <si>
    <t>ФССЦ-20.2.05.04-0026</t>
  </si>
  <si>
    <t>Кабель-канал (короб) 25х25 мм
(м)</t>
  </si>
  <si>
    <t>Накладные расходы 97% ФОТ (от 241 295,16)</t>
  </si>
  <si>
    <t>Сметная прибыль 51% ФОТ (от 241 295,16)</t>
  </si>
  <si>
    <t>Накладные расходы 97% ФОТ (от 146 211,85)</t>
  </si>
  <si>
    <t>Сметная прибыль 51% ФОТ (от 146 211,85)</t>
  </si>
  <si>
    <t>ФССЦ-20.5.02.04-0001</t>
  </si>
  <si>
    <t>Коробка ответвительная "DKC" размером 100х100х50 мм
(шт)</t>
  </si>
  <si>
    <t>КП №201/3781984145 от 04.10.2023 г. (ЭТМ) п.12</t>
  </si>
  <si>
    <t>Коробка распределительная огнестойкая, для открытой установки, без галогена, IP55
(шт.)</t>
  </si>
  <si>
    <t>ФССЦ-20.5.04.11-0013</t>
  </si>
  <si>
    <t>Зажим проходной WAGO 281-652 (Зажим соединительный безвинтовой)
(100 шт)</t>
  </si>
  <si>
    <t>КП №201/3781984145 от 04.10.2023 г. (ЭТМ) п.1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</si>
  <si>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ППГнг(А)-HF 3х2,5мм.кв
(м)</t>
  </si>
  <si>
    <t>КП №201/3781984145 от 04.10.2023 г. (ЭТМ) п.2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</si>
  <si>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ППГнг(А)-HF 5х2,5мм.кв
(м)</t>
  </si>
  <si>
    <t>КП №201/3781984145 от 04.10.2023 г. (ЭТМ) п.3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</si>
  <si>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ППГнг(А)-HF 5х4мм.кв
(м)</t>
  </si>
  <si>
    <t>КП №201/3781984145 от 04.10.2023 г. (ЭТМ) п.4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</si>
  <si>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ППГнг(А)-FRHF 3х1,5мм.кв
(м)</t>
  </si>
  <si>
    <t>КП №201/3781984145 от 04.10.2023 г. (ЭТМ) п.5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</si>
  <si>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ППГнг(А)-FRHF 3х2,5мм.кв
(м)</t>
  </si>
  <si>
    <t>КП №201/3781984145 от 04.10.2023 г. (ЭТМ) п.6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</si>
  <si>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ППГнг(А)-FRHF 5х2,5мм.кв
(м)</t>
  </si>
  <si>
    <t>КП №201/3781984145 от 04.10.2023 г. (ЭТМ) п.7</t>
  </si>
  <si>
    <t>Кабель силовой с медными жилами, с ПВХ изоляцией в оболочке из ПВХ пластиката пониженной горючести, не распространяющий горение, с пониженным дымо-газовыделением  ППГнг(А)-FRHF 5х4мм.кв
(м)</t>
  </si>
  <si>
    <t>КП №201/3781984145 от 04.10.2023 г. (ЭТМ) п.8</t>
  </si>
  <si>
    <t>Кабель контрольный силовой с медными жилами не распространяющий горение, с изоляцией и оболочкой из полимерных композиций не содержащих галогенов, сечением:	КППГнг(А)-HF  5х1,5мм.кв
(м)</t>
  </si>
  <si>
    <t>КП №201/3781984145 от 04.10.2023 г. (ЭТМ) п.9</t>
  </si>
  <si>
    <t>Кабель контрольный силовой с медными жилами не распространяющий горение, с изоляцией и оболочкой из полимерных композиций не содержащих галогенов, сечением:	КППГнг(А)-HF  19х1,5мм.кв
(м)</t>
  </si>
  <si>
    <t>КП №201/3781984145 от 04.10.2023 г. (ЭТМ) п.10</t>
  </si>
  <si>
    <t>Кабель контрольный силовой с медными жилами не распространяющий горение, с изоляцией и оболочкой из полимерных композиций не содержащих галогенов, сечением:	КППГнг(А)-HF  37х1,5мм.кв
(м)</t>
  </si>
  <si>
    <t>Накладные расходы 97% ФОТ (от 5 964,38)</t>
  </si>
  <si>
    <t>Сметная прибыль 51% ФОТ (от 5 964,38)</t>
  </si>
  <si>
    <t>КП №201/3781984145 от 04.10.2023 г. (ЭТМ) п.11</t>
  </si>
  <si>
    <t>Выключатель одноклавишный о/п 10А IP44	Legrand Quteo	782300
(шт)</t>
  </si>
  <si>
    <t>Накладные расходы 97% ФОТ (от 193,68)</t>
  </si>
  <si>
    <t>Сметная прибыль 51% ФОТ (от 193,68)</t>
  </si>
  <si>
    <t>ФССЦ-14.2.02.05-0003</t>
  </si>
  <si>
    <t>Мастика огнестойкая, марка "PROMASEAL Mastic" (310 мл)
(шт)</t>
  </si>
  <si>
    <t>Осветительное оборудование</t>
  </si>
  <si>
    <t>ФЕРм08-03-593-06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</si>
  <si>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
(100 шт)</t>
  </si>
  <si>
    <t>Накладные расходы 97% ФОТ (от 48 619,17)</t>
  </si>
  <si>
    <t>Сметная прибыль 51% ФОТ (от 48 619,17)</t>
  </si>
  <si>
    <t>ФЕРм08-02-152-02</t>
  </si>
  <si>
    <t>Скоба П-образная из полосовой или угловой стали
(т)</t>
  </si>
  <si>
    <t>Накладные расходы 97% ФОТ (от 6 897,04)</t>
  </si>
  <si>
    <t>Сметная прибыль 51% ФОТ (от 6 897,04)</t>
  </si>
  <si>
    <t>КП №201/37815334 от 13.10.2023 г. (ЭТМ) п.1 (ТЦ_20.3.03.07_78_7804526950_13.10.2023_01)</t>
  </si>
  <si>
    <t>Светильник LODESTAR ECO LED G2 150W D90 750 BK SB в комплекте со скобой
(шт)</t>
  </si>
  <si>
    <t>Накладные расходы 97% ФОТ (от 110 569,39)</t>
  </si>
  <si>
    <t>Сметная прибыль 51% ФОТ (от 110 569,39)</t>
  </si>
  <si>
    <t>КП №201/37815334 от 13.10.2023 г. (ЭТМ) п.2</t>
  </si>
  <si>
    <t>Светильник CD LED 18 4000K
(шт)</t>
  </si>
  <si>
    <t>КП №201/37815334 от 13.10.2023 г. (ЭТМ) п.5</t>
  </si>
  <si>
    <t>Светильник ARCTIC.OPL ECO LED 1200 4000K
(шт)</t>
  </si>
  <si>
    <t>Накладные расходы 97% ФОТ (от 3 136,72)</t>
  </si>
  <si>
    <t>Сметная прибыль 51% ФОТ (от 3 136,72)</t>
  </si>
  <si>
    <t>КП №201/37815334 от 13.10.2023 г. (ЭТМ) п.6</t>
  </si>
  <si>
    <t>Светильник LEADER LED 30W D75 740 RAL9006
(шт)</t>
  </si>
  <si>
    <t>Накладные расходы 97% ФОТ (от 784,18)</t>
  </si>
  <si>
    <t>Сметная прибыль 51% ФОТ (от 784,18)</t>
  </si>
  <si>
    <t>КП №201/37815334 от 13.10.2023 г. (ЭТМ) п.7</t>
  </si>
  <si>
    <t>СветильникC LED 360 4000K CRI90 DALI
(шт)</t>
  </si>
  <si>
    <t>ФЕРм08-03-594-10</t>
  </si>
  <si>
    <t>Светильник в подвесных потолках, устанавливаемый: на подвесках, количество ламп в светильнике до 2
(100 шт)</t>
  </si>
  <si>
    <t>Накладные расходы 97% ФОТ (от 57 692,53)</t>
  </si>
  <si>
    <t>Сметная прибыль 51% ФОТ (от 57 692,53)</t>
  </si>
  <si>
    <t>КП №201/37815334 от 13.10.2023 г. (ЭТМ) п.3</t>
  </si>
  <si>
    <t>Светильник OPTIMA.OPL ECO LED 595 4000K SCHOOL
(шт)</t>
  </si>
  <si>
    <t>ФЕРм08-03-594-16</t>
  </si>
  <si>
    <t>Светильник в подвесных потолках, устанавливаемый: на закладных деталях, количество ламп в светильнике до 2
(100 шт)</t>
  </si>
  <si>
    <t>Накладные расходы 97% ФОТ (от 8 890,45)</t>
  </si>
  <si>
    <t>Сметная прибыль 51% ФОТ (от 8 890,45)</t>
  </si>
  <si>
    <t>КП №201/37815334 от 13.10.2023 г. (ЭТМ) п.4</t>
  </si>
  <si>
    <t>Светильник SAFARI DL LED G2 10W 840 WH
(шт)</t>
  </si>
  <si>
    <t>ФЕРм08-03-593-10</t>
  </si>
  <si>
    <t>Световые настенные указатели
(100 шт)</t>
  </si>
  <si>
    <t>Накладные расходы 97% ФОТ (от 12 765,60)</t>
  </si>
  <si>
    <t>Сметная прибыль 51% ФОТ (от 12 765,60)</t>
  </si>
  <si>
    <t>КП б/н от 14.10.2023 г. (ООО Триа Групп) п.1</t>
  </si>
  <si>
    <t>Световой указатель IP65 («Выход») мощностью 7Вт, с блоком аварийного питания
(шт)</t>
  </si>
  <si>
    <t>КП б/н от 14.10.2023 г. (ООО Триа Групп) п.2</t>
  </si>
  <si>
    <t>Световой указатель IP65 («ПК») мощностью 7Вт
(шт)</t>
  </si>
  <si>
    <t>КП б/н от 14.10.2023 г. (ООО Триа Групп) п.3</t>
  </si>
  <si>
    <t>Световой указатель IP65 («Направление к выходу») мощностью 7Вт,
(шт)</t>
  </si>
  <si>
    <t>КП б/н от 14.10.2023 г. (ООО Триа Групп) п.4</t>
  </si>
  <si>
    <t>Световой указатель IP65 («Станция пожаротушения») мощностью 7Вт,
(шт)</t>
  </si>
  <si>
    <t>КП б/н от 14.10.2023 г. (ООО Триа Групп) п.5</t>
  </si>
  <si>
    <t>Пиктограмма «Выход»
(шт)</t>
  </si>
  <si>
    <t>КП б/н от 14.10.2023 г. (ООО Триа Групп) п.6</t>
  </si>
  <si>
    <t>Пиктограмма «ПК»
(шт)</t>
  </si>
  <si>
    <t>КП б/н от 14.10.2023 г. (ООО Триа Групп) п.7</t>
  </si>
  <si>
    <t>Пиктограмма «Направление к выходу»
(шт)</t>
  </si>
  <si>
    <t>КП б/н от 14.10.2023 г. (ООО Триа Групп) п.8</t>
  </si>
  <si>
    <t>Пиктограмма «Станция пожаротушения»
(шт)</t>
  </si>
  <si>
    <t>лоток перфорированный 80х80</t>
  </si>
  <si>
    <t>ФЕРм08-02-396-01</t>
  </si>
  <si>
    <t>Короб металлический на конструкциях, кронштейнах, по фермам и колоннам, длина: 2 м
(100 м)</t>
  </si>
  <si>
    <t>Накладные расходы 97% ФОТ (от 194 878,18)</t>
  </si>
  <si>
    <t>Сметная прибыль 51% ФОТ (от 194 878,18)</t>
  </si>
  <si>
    <t>ФССЦ-01.7.15.07-0014</t>
  </si>
  <si>
    <t>Дюбели распорные полипропиленовые
(100 шт)</t>
  </si>
  <si>
    <t>ФССЦ-20.2.08.07-0033</t>
  </si>
  <si>
    <t>Скоба У1078
(100 шт)</t>
  </si>
  <si>
    <t>КП №201/3781984145 от 04.10.2023 г. (ЭТМ) п.13</t>
  </si>
  <si>
    <t>3531112HDZ Лоток перфорированный 80х80 L 2000 толщ. 1,2 мм, горячеоцинкованный
(м)</t>
  </si>
  <si>
    <t>КП №201/3781984145 от 04.10.2023 г. (ЭТМ) п.14</t>
  </si>
  <si>
    <t>35511HDZ Крышка на лоток с заземлением осн. 80 L 2000, горячеоцинкованная
(м)</t>
  </si>
  <si>
    <t>КП №201/3781984145 от 04.10.2023 г. (ЭТМ) п.15</t>
  </si>
  <si>
    <t>38500ZL  Держатель крышки, цинк-ламельный
(шт)</t>
  </si>
  <si>
    <t>КП №201/3781984145 от 04.10.2023 г. (ЭТМ) п.16</t>
  </si>
  <si>
    <t>BMT1010ZL  Направляющая SPC под лоток осн.100, цинк-ламельная
(шт)</t>
  </si>
  <si>
    <t>КП №201/3781984145 от 04.10.2023 г. (ЭТМ) п.17</t>
  </si>
  <si>
    <t>CM300800HDZ  Струбцина М8 HDZ
(шт)</t>
  </si>
  <si>
    <t>КП №201/3781984145 от 04.10.2023 г. (ЭТМ) п.18</t>
  </si>
  <si>
    <t>36141HDZ  Ответвитель DPT Т-образный горизонтальный  80х80, HDZ
(шт)</t>
  </si>
  <si>
    <t>КП №201/3781984145 от 04.10.2023 г. (ЭТМ) п.19</t>
  </si>
  <si>
    <t>38041HDZ  Крышка DPT на ответвитель Т-образный горизонтальный  осн. 80, HDZ
(шт)</t>
  </si>
  <si>
    <t>КП №201/3781984145 от 04.10.2023 г. (ЭТМ) п.20</t>
  </si>
  <si>
    <t>37501  Пластина PTSE для заземления
(шт)</t>
  </si>
  <si>
    <t>КП №201/3781984145 от 04.10.2023 г. (ЭТМ) п.21</t>
  </si>
  <si>
    <t>36021HDZ  Угол CPO 90 горизонтальный 90° 80х80, HDZ
(шт)</t>
  </si>
  <si>
    <t>КП №201/3781984145 от 04.10.2023 г. (ЭТМ) п.22</t>
  </si>
  <si>
    <t>38001HDZ  Крышка CPO 90 на угол горизонтальный 90° осн. 80, HDZ
(шт)</t>
  </si>
  <si>
    <t>КП №201/3781984145 от 04.10.2023 г. (ЭТМ) п.23</t>
  </si>
  <si>
    <t>CM100600HDZ Гайка с насечкой, препятствующей откручиванию М6 HDZ
(шт)</t>
  </si>
  <si>
    <t>КП №201/3781984145 от 04.10.2023 г. (ЭТМ) п.24</t>
  </si>
  <si>
    <t>CM010610HDZ  Винт с крестообразным шлицем М6х10 HDZ
(шт)</t>
  </si>
  <si>
    <t>КП №201/3781984145 от 04.10.2023 г. (ЭТМ) п.25</t>
  </si>
  <si>
    <t>CM030508HDZ  Винт для электрического соединения М5х8 HDZ
(шт)</t>
  </si>
  <si>
    <t>КП №201/3781984145 от 04.10.2023 г. (ЭТМ) п.26</t>
  </si>
  <si>
    <t>CM100800HDZ  Гайка с насечкой, препятствующей откручиванию М8 HDZ
(шт)</t>
  </si>
  <si>
    <t>КП №201/3781984145 от 04.10.2023 г. (ЭТМ) п.27</t>
  </si>
  <si>
    <t>CM430850  Стандартный анкер с болтом М8
(шт)</t>
  </si>
  <si>
    <t>КП №201/3781984145 от 04.10.2023 г. (ЭТМ) п.28</t>
  </si>
  <si>
    <t>CM010620HDZ  Винт с гладкой головкой и квадратным подголовником М6х20
(шт)</t>
  </si>
  <si>
    <t>Накладные расходы 126% ФОТ (от 2 048,93)</t>
  </si>
  <si>
    <t>Сметная прибыль 68% ФОТ (от 2 048,93)</t>
  </si>
  <si>
    <t>КП №201/3781984145 от 04.10.2023 г. (ЭТМ) п.29</t>
  </si>
  <si>
    <t>BBN4010HDZ | Консоль универсальная легкая осн. 100мм (вес 0,216)
(шт)</t>
  </si>
  <si>
    <t>лоток перфорированный 150х80</t>
  </si>
  <si>
    <t>Накладные расходы 97% ФОТ (от 39 771,06)</t>
  </si>
  <si>
    <t>Сметная прибыль 51% ФОТ (от 39 771,06)</t>
  </si>
  <si>
    <t>КП №201/3781984145 от 04.10.2023 г. (ЭТМ) п.30</t>
  </si>
  <si>
    <t>3531312HDZ Лоток перфорированный 150х80 L  2000, горячеоцинкованный
(м)</t>
  </si>
  <si>
    <t>КП №201/3781984145 от 04.10.2023 г. (ЭТМ) п.31</t>
  </si>
  <si>
    <t>3551310HDZ  Крышка на лоток с заземлением осн. 150 L 2000 толщ. 1,0 мм, горячеоцинкованная
(м)</t>
  </si>
  <si>
    <t>КП №201/3781984145 от 04.10.2023 г. (ЭТМ) п.32</t>
  </si>
  <si>
    <t>КП №201/3781984145 от 04.10.2023 г. (ЭТМ) п.33</t>
  </si>
  <si>
    <t>BMT1015HDZ Направляющая SPC под лоток осн.150, горячеоцинкованная
(шт)</t>
  </si>
  <si>
    <t>КП №201/3781984145 от 04.10.2023 г. (ЭТМ) п.34</t>
  </si>
  <si>
    <t>КП №201/3781984145 от 04.10.2023 г. (ЭТМ) п.35</t>
  </si>
  <si>
    <t>36143HDZ  Ответвитель DPT Т-образный горизонтальный  150х80, HDZ
(шт)</t>
  </si>
  <si>
    <t>КП №201/3781984145 от 04.10.2023 г. (ЭТМ) п.36</t>
  </si>
  <si>
    <t>38043HDZ  Крышка DPT на ответвитель Т-образный горизонтальный  осн. 150, HDZ
(шт)</t>
  </si>
  <si>
    <t>КП №201/3781984145 от 04.10.2023 г. (ЭТМ) п.37</t>
  </si>
  <si>
    <t>КП №201/3781984145 от 04.10.2023 г. (ЭТМ) п.38</t>
  </si>
  <si>
    <t>36023HDZ  Угол CPO 90 горизонтальный 90° 150х80, HDZ
(шт)</t>
  </si>
  <si>
    <t>КП №201/3781984145 от 04.10.2023 г. (ЭТМ) п.39</t>
  </si>
  <si>
    <t>38003HDZ  Крышка CPO 90 на угол горизонтальный 90°  осн. 150, HDZ
(шт)</t>
  </si>
  <si>
    <t>КП №201/3781984145 от 04.10.2023 г. (ЭТМ) п.40</t>
  </si>
  <si>
    <t>LP3000  Пластина монтажная вертикальная
(шт)</t>
  </si>
  <si>
    <t>КП №201/3781984145 от 04.10.2023 г. (ЭТМ) п.41</t>
  </si>
  <si>
    <t>КП №201/3781984145 от 04.10.2023 г. (ЭТМ) п.42</t>
  </si>
  <si>
    <t>КП №201/3781984145 от 04.10.2023 г. (ЭТМ) п.43</t>
  </si>
  <si>
    <t>КП №201/3781984145 от 04.10.2023 г. (ЭТМ) п.44</t>
  </si>
  <si>
    <t>КП №201/3781984145 от 04.10.2023 г. (ЭТМ) п.45</t>
  </si>
  <si>
    <t>КП №201/3781984145 от 04.10.2023 г. (ЭТМ) п.46</t>
  </si>
  <si>
    <t>КП №201/3781984145 от 04.10.2023 г. (ЭТМ) п.47</t>
  </si>
  <si>
    <t>CM010610  Винт с крестообразным шлицем М6х10
(шт)</t>
  </si>
  <si>
    <t>КП №201/3781984145 от 04.10.2023 г. (ЭТМ) п.48</t>
  </si>
  <si>
    <t>CM080645  Шестигранный болт М6х45
(шт)</t>
  </si>
  <si>
    <t>Накладные расходы 126% ФОТ (от 6 630,56)</t>
  </si>
  <si>
    <t>Сметная прибыль 68% ФОТ (от 6 630,56)</t>
  </si>
  <si>
    <t>КП №201/3781984145 от 04.10.2023 г. (ЭТМ) п.49</t>
  </si>
  <si>
    <t>BBL4015HDZ  Консоль с опорой ML облегченная осн.150, горячеоцинкованный
(шт)</t>
  </si>
  <si>
    <t>СМЕТА № 02-01-15</t>
  </si>
  <si>
    <t xml:space="preserve">на Молниезащита и заземление. 1 этап, </t>
  </si>
  <si>
    <t>Раздел 1. Монтажные работы. Внутренний контур заземления. 1 этап</t>
  </si>
  <si>
    <t>ФЕРм08-02-472-10</t>
  </si>
  <si>
    <t>Проводник заземляющий из медного изолированного провода сечением 25 мм2 открыто по строительным основаниям
(100 м)</t>
  </si>
  <si>
    <t>Накладные расходы 97% ФОТ (от 82 208,06)</t>
  </si>
  <si>
    <t>Сметная прибыль 51% ФОТ (от 82 208,06)</t>
  </si>
  <si>
    <t>КП № 201/3781984216 от 05.10.2023 (ЭТМ) п.1</t>
  </si>
  <si>
    <t>Провод ПуГВнг(А)-HF 1x6 мм
(м)</t>
  </si>
  <si>
    <t>КП № 201/3781984216 от 05.10.2023 (ЭТМ) п.4</t>
  </si>
  <si>
    <t>НАКОНЕЧНИК ТМЛ 70-(12Х2)-13 МЕДНЫЙ 70ММ2 ЛУЖЁНЫЙ
(шт)</t>
  </si>
  <si>
    <t>ФЕРм08-02-472-06</t>
  </si>
  <si>
    <t>Проводник заземляющий открыто по строительным основаниям: из полосовой стали сечением 100 мм2
(100 м)</t>
  </si>
  <si>
    <t>Накладные расходы 97% ФОТ (от 66 575,29)</t>
  </si>
  <si>
    <t>Сметная прибыль 51% ФОТ (от 66 575,29)</t>
  </si>
  <si>
    <t>ФССЦ-08.3.05.02-0101</t>
  </si>
  <si>
    <t>Прокат толстолистовой горячекатаный в листах, марка стали ВСт3пс5, толщина 4-6 мм
(т)</t>
  </si>
  <si>
    <t>ФССЦ-08.3.07.01-0035</t>
  </si>
  <si>
    <t>Сталь полосовая: 25х4 мм, марка Ст3сп
(т)</t>
  </si>
  <si>
    <t>КП № 201/3781984216 от 05.10.2023 (ЭТМ) п.3</t>
  </si>
  <si>
    <t>Скоба-держатель полосы
(шт)</t>
  </si>
  <si>
    <t>ФССЦ-01.7.15.02-0051</t>
  </si>
  <si>
    <t>Болты анкерные (прим М8х70)
(т)</t>
  </si>
  <si>
    <t>ФЕРм08-02-472-07</t>
  </si>
  <si>
    <t>Проводник заземляющий открыто по строительным основаниям: из полосовой стали сечением 160 мм2
(100 м)</t>
  </si>
  <si>
    <t>Накладные расходы 97% ФОТ (от 1 949,60)</t>
  </si>
  <si>
    <t>Сметная прибыль 51% ФОТ (от 1 949,60)</t>
  </si>
  <si>
    <t>ФССЦ-08.3.07.01-0042</t>
  </si>
  <si>
    <t>Сталь полосовая: 40х4 мм, кипящая
(т)</t>
  </si>
  <si>
    <t>ФЕРм10-06-034-12</t>
  </si>
  <si>
    <t>Коробка распределительная настенная на кабеле с пластмассовой оболочкой
(коробка)</t>
  </si>
  <si>
    <t>Накладные расходы 90% ФОТ (от 3 772,69)</t>
  </si>
  <si>
    <t>Сметная прибыль 46% ФОТ (от 3 772,69)</t>
  </si>
  <si>
    <t>КП № 201/3781984216 от 05.10.2023 (ЭТМ) п.2</t>
  </si>
  <si>
    <t>Коробка уравнивания потенциалов о/у IP55 на 13 присоединений
(шт)</t>
  </si>
  <si>
    <t>Накладные расходы 103% ФОТ (от 942,78)</t>
  </si>
  <si>
    <t>Сметная прибыль 59% ФОТ (от 942,78)</t>
  </si>
  <si>
    <t>ФССЦ-01.7.15.03-0032</t>
  </si>
  <si>
    <t>Болты с гайками и шайбами оцинкованные, диаметр 8 мм (Вес болт 0,012 кг/шт+шайба 0,0010 кг/шт+гайка 0,0055 кг/шт+ гровер шайба 0,0010 кг/шт)
(кг)</t>
  </si>
  <si>
    <t>СМЕТА № 02-01-16</t>
  </si>
  <si>
    <t xml:space="preserve">на Автоматизация противопожарного водопровода. 1-й этап, </t>
  </si>
  <si>
    <t>Раздел 1. Монажные работы.</t>
  </si>
  <si>
    <t>ФЕРм08-01-081-01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</si>
  <si>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
(шт)</t>
  </si>
  <si>
    <t>Накладные расходы 97% ФОТ (от 12 735,11)</t>
  </si>
  <si>
    <t>Сметная прибыль 51% ФОТ (от 12 735,11)</t>
  </si>
  <si>
    <t>КП б/н от 10.10.2023 г п.4 (ООО Триа Групп)</t>
  </si>
  <si>
    <t>Устройство дистанционного пуска адресное	УДП 513-ЗАМ
(шт)</t>
  </si>
  <si>
    <t>ФЕРм10-08-001-13</t>
  </si>
  <si>
    <t>Устройства промежуточные на количество лучей: 1 ("С2000-КДЛ-2И")
(шт)</t>
  </si>
  <si>
    <t>Накладные расходы 90% ФОТ (от 664,59)</t>
  </si>
  <si>
    <t>Сметная прибыль 46% ФОТ (от 664,59)</t>
  </si>
  <si>
    <t>КП б/н от 10.10.2023 г п.7 (ООО Триа Групп)</t>
  </si>
  <si>
    <t>Контроллер двухпроводной линии связи, марка "С2000-КДЛ-2И"
(шт)</t>
  </si>
  <si>
    <t>Накладные расходы 97% ФОТ (от 1 294,45)</t>
  </si>
  <si>
    <t>Сметная прибыль 51% ФОТ (от 1 294,45)</t>
  </si>
  <si>
    <t>КП б/н от 10.10.2023 г п.1 (ООО Триа Групп)</t>
  </si>
  <si>
    <t>Шкаф с резервированным источником питания, IP54 ШПС-24 исп.12
(шт)</t>
  </si>
  <si>
    <t>ФЕРм08-03-575-01</t>
  </si>
  <si>
    <t>Прибор или аппарат (Батарея аккумуляторная)
(шт)</t>
  </si>
  <si>
    <t>Накладные расходы 97% ФОТ (от 1 108,91)</t>
  </si>
  <si>
    <t>Сметная прибыль 51% ФОТ (от 1 108,91)</t>
  </si>
  <si>
    <t>ФССЦ-62.4.01.01-0006</t>
  </si>
  <si>
    <t>Батарея аккумуляторная, тип АКБ-17, 12В/ емкость 17 А/ч
(шт)</t>
  </si>
  <si>
    <t>ФЕРм10-08-001-03</t>
  </si>
  <si>
    <t>Приборы ПС приемно-контрольные, пусковые, концентратор: блок линейный (С2000-СП2)
(10 лучей)</t>
  </si>
  <si>
    <t>Накладные расходы 90% ФОТ (от 581,26)</t>
  </si>
  <si>
    <t>Сметная прибыль 46% ФОТ (от 581,26)</t>
  </si>
  <si>
    <t>ФССЦ-61.2.07.02-0080</t>
  </si>
  <si>
    <t>Блок сигнально-пусковой (релейный блок), тип С2000-СП2
(шт)</t>
  </si>
  <si>
    <t>Устройства промежуточные на количество лучей: 1 (Адресный расширитель )
(шт)</t>
  </si>
  <si>
    <t>Накладные расходы 90% ФОТ (от 5 981,28)</t>
  </si>
  <si>
    <t>Сметная прибыль 46% ФОТ (от 5 981,28)</t>
  </si>
  <si>
    <t>КП б/н от 10.10.2023 г п.2 (ООО Триа Групп)</t>
  </si>
  <si>
    <t>Адресный расширитель 	С2000-АР2 исп.02
(шт)</t>
  </si>
  <si>
    <t>КП б/н от 10.10.2023 г п.3 (ООО Триа Групп)</t>
  </si>
  <si>
    <t>Адресный расширитель	 С2000-АР8
(шт)</t>
  </si>
  <si>
    <t>Устройства промежуточные на количество лучей: 1 ("С2000-БИ")
(шт)</t>
  </si>
  <si>
    <t>ФССЦ-61.2.07.02-0030</t>
  </si>
  <si>
    <t>Блок индикации, марка "С2000-БИ"
(шт)</t>
  </si>
  <si>
    <t>ФЕРм11-02-032-01</t>
  </si>
  <si>
    <t>Первичный преобразователь уровнемер, устанавливаемый на резервуаре, работающем: при атмосферном давлении, масса до 10 кг (Датчик)
(шт)</t>
  </si>
  <si>
    <t>Накладные расходы 90% ФОТ (от 3 020,75)</t>
  </si>
  <si>
    <t>Сметная прибыль 46% ФОТ (от 3 020,75)</t>
  </si>
  <si>
    <t>КП б/н от 10.10.2023 г п.5 (ООО Триа Групп)</t>
  </si>
  <si>
    <t>Датчик сигнализатор уровня Овен ПСУ-1/20, подвесной, IP68, кабель 20 м
(шт)</t>
  </si>
  <si>
    <t>ФЕРм10-08-002-01</t>
  </si>
  <si>
    <t>Извещатель ПС автоматический: тепловой электро-контактный, магнитоконтактный в нормальном исполнении ( БРИЗ)
(шт)</t>
  </si>
  <si>
    <t>Накладные расходы 90% ФОТ (от 876,71)</t>
  </si>
  <si>
    <t>Сметная прибыль 46% ФОТ (от 876,71)</t>
  </si>
  <si>
    <t>ФССЦ-61.2.07.02-0051</t>
  </si>
  <si>
    <t>Блоки разветвительно-изолирующие типа БРИЗ, для участка двухпроводной линии с коротким замыканием, размер не более 56х38х20 мм
(шт)</t>
  </si>
  <si>
    <t>Накладные расходы 90% ФОТ (от 5 047,61)</t>
  </si>
  <si>
    <t>Сметная прибыль 46% ФОТ (от 5 047,61)</t>
  </si>
  <si>
    <t>КАЦ п.46 (ТЦ_62.1.02.14_78_7802613685_10.10.2023_01)</t>
  </si>
  <si>
    <t>Шкаф управления пожарной задвижкой ГРАНТОР АЭП 40-006-54-11ЗП
(шт.)</t>
  </si>
  <si>
    <t>Накладные расходы 97% ФОТ (от 1 231,52)</t>
  </si>
  <si>
    <t>Сметная прибыль 51% ФОТ (от 1 231,52)</t>
  </si>
  <si>
    <t>КП б/н от 16.10.2023 г п.6 (ООО «ЭмЭсБи-Эм»)</t>
  </si>
  <si>
    <t>Шкаф металлический навесной 200x300x150 с монтажной платой Б0107 в составе:		
( автоматический выключатель однополюсный 1н=6,0А	A9F79106	шт1+ реле промежуточное, 2 перекл. контакта, ~230В	RXM2AB1P7	ПГГ	2+ розетка для реле	RXZE2M114M	шт2+ сигнальная LED-лампа, цвет красный, -220В, IP65	MT22-S64	шт2+ звонок, -220В, IP40	MT22-FM220	шт1+ клемма винтовая одноуровневая	MTU-2.5	шт10+ торцевой фиксатор клемм	MTU-S1	шт2+ DIN-рейка 250 мм	Б2516	шт1)
(шт.)</t>
  </si>
  <si>
    <t>ФЕРм11-08-001-02</t>
  </si>
  <si>
    <t>Присоединение к приборам концов жил электрических проводок под винт: с изготовлением колец (Резисторы)
(100 шт)</t>
  </si>
  <si>
    <t>Накладные расходы 90% ФОТ (от 1 276,27)</t>
  </si>
  <si>
    <t>Сметная прибыль 46% ФОТ (от 1 276,27)</t>
  </si>
  <si>
    <t>ФССЦ-62.1.02.09-0001</t>
  </si>
  <si>
    <t>Резисторы
(шт)</t>
  </si>
  <si>
    <t>Кабели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</si>
  <si>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</si>
  <si>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
(100 м)</t>
  </si>
  <si>
    <t>Накладные расходы 97% ФОТ (от 17 511,02)</t>
  </si>
  <si>
    <t>Сметная прибыль 51% ФОТ (от 17 511,02)</t>
  </si>
  <si>
    <t>Накладные расходы 97% ФОТ (от 9 077,76)</t>
  </si>
  <si>
    <t>Сметная прибыль 51% ФОТ (от 9 077,76)</t>
  </si>
  <si>
    <t>Накладные расходы 97% ФОТ (от 2 092,96)</t>
  </si>
  <si>
    <t>Сметная прибыль 51% ФОТ (от 2 092,96)</t>
  </si>
  <si>
    <t>КП 201/3789632205 от 09.10.2023 г п.1 (ООО Триа Групп)</t>
  </si>
  <si>
    <t>Кабель для систем ОПС огнестойкий, не поддреживающий горение, экранированный КПСЭнг(А)-FRLS 1х2х0,75 мм2
(м.)</t>
  </si>
  <si>
    <t>КП 201/3789632205 от 09.10.2023 г п.2</t>
  </si>
  <si>
    <t>Кабель для систем ОПС огнестойкий, не поддреживающий горение, экранированный КПСЭнг(А)-FRLS 2х2х0,75 мм2
(м)</t>
  </si>
  <si>
    <t>КП 201/3789632205 от 09.10.2023 г п.3</t>
  </si>
  <si>
    <t>Кабель для систем ОПС огнестойкий, не поддреживающий горение, экранированный КПСЭнг(А)-FRLS 6х2х0,75 мм2
(м)</t>
  </si>
  <si>
    <t>ФССЦ-21.1.08.03-0512</t>
  </si>
  <si>
    <t>Кабель контрольный КВВГнг(A)-LS 4х1,5
(1000 м)</t>
  </si>
  <si>
    <t>ФССЦ-21.1.08.03-0060</t>
  </si>
  <si>
    <t>Кабель контрольный КВВГнг(A)-FRLS 19х1,5
(1000 м)</t>
  </si>
  <si>
    <t>ФССЦ-21.1.06.10-0199</t>
  </si>
  <si>
    <t>Кабель силовой с медными жилами ВВГнг(A)-FRLS 5х2,5ок(N,PE)-1000
(1000 м)</t>
  </si>
  <si>
    <t>Трубы</t>
  </si>
  <si>
    <t>ФЕРм08-02-407-01</t>
  </si>
  <si>
    <t>Труба стальная по установленным конструкциям, по стенам с креплением скобами, диаметр: до 25 мм
(100 м)</t>
  </si>
  <si>
    <t>Накладные расходы 97% ФОТ (от 2 616,68)</t>
  </si>
  <si>
    <t>Сметная прибыль 51% ФОТ (от 2 616,68)</t>
  </si>
  <si>
    <t>Накладные расходы 97% ФОТ (от 81 532,39)</t>
  </si>
  <si>
    <t>Сметная прибыль 51% ФОТ (от 81 532,39)</t>
  </si>
  <si>
    <t>ФССЦ-01.7.15.07-0152</t>
  </si>
  <si>
    <t>Дюбели с шурупом, размер 6х35 мм
(100 шт)</t>
  </si>
  <si>
    <t>ФССЦ-24.3.01.02-0001</t>
  </si>
  <si>
    <t>Трубы гибкие гофрированные из самозатухающего ПВХ легкие с протяжкой, диаметр 20 мм
(м)</t>
  </si>
  <si>
    <t>КП № 201/37815418 от 23.10.2023 г (ЭТМ) п.1</t>
  </si>
  <si>
    <t>Труба гофрированная диам. 20 (ТУ 3491-052-4702248-2 типа ДКС-Техно Л айн ОКЛ-бЕх
(м)</t>
  </si>
  <si>
    <t>КП 201/3789632205 от 09.10.2023 г п.5</t>
  </si>
  <si>
    <t>Дюбель металлический для газобетона 6x32 CM280632
(шт.)</t>
  </si>
  <si>
    <t>КП 201/3789632205 от 09.10.2023 г п.6</t>
  </si>
  <si>
    <t>Саморез с пресс-шайбой 4.2x32 острый CM275032
(шт.)</t>
  </si>
  <si>
    <t>ФССЦ-20.2.08.07-0056</t>
  </si>
  <si>
    <t>Скобы анодированные однолапковые для крепления кабелей, проводов, труб к различным основаниям, СМО 19-20
(100 шт)</t>
  </si>
  <si>
    <t>Накладные расходы 97% ФОТ (от 12 961,57)</t>
  </si>
  <si>
    <t>Сметная прибыль 51% ФОТ (от 12 961,57)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</si>
  <si>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</si>
  <si>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
(м)</t>
  </si>
  <si>
    <t>ФССЦ-20.2.08.07-0013</t>
  </si>
  <si>
    <t>Скоба К-142
(100 шт)</t>
  </si>
  <si>
    <t>ФССЦ-20.2.08.07-0014</t>
  </si>
  <si>
    <t>Скоба К-144 (прим. К143У2)
(100 шт)</t>
  </si>
  <si>
    <t>ФЕРм10-08-019-01</t>
  </si>
  <si>
    <t>Коробка ответвительная на стене
(шт)</t>
  </si>
  <si>
    <t>Накладные расходы 90% ФОТ (от 529,50)</t>
  </si>
  <si>
    <t>Сметная прибыль 46% ФОТ (от 529,50)</t>
  </si>
  <si>
    <t>КП 201/3789632205 от 09.10.2023 г п.4</t>
  </si>
  <si>
    <t>Коробка распределительная ОП 75х75х45 Epplast 220223, IP54, 6 клемм
(шт.)</t>
  </si>
  <si>
    <t>СМЕТА № 02-01-17</t>
  </si>
  <si>
    <t xml:space="preserve">на Автоматическая установка водяного пожаротушения. 1-й этап, </t>
  </si>
  <si>
    <t>ARK2</t>
  </si>
  <si>
    <t>Устройства промежуточные на количество лучей: 1
(шт)</t>
  </si>
  <si>
    <t>Накладные расходы 90% ФОТ (от 1 329,17)</t>
  </si>
  <si>
    <t>Сметная прибыль 46% ФОТ (от 1 329,17)</t>
  </si>
  <si>
    <t>КП б/н от 12.10.2023 г (ООО ТриаГрупп) п.1</t>
  </si>
  <si>
    <t>Контроллер двухпроводной линии связи с гальванической изоляцией 	С2000-КДЛ-2И
(шт)</t>
  </si>
  <si>
    <t>ШПС-А-1</t>
  </si>
  <si>
    <t>КП б/н от 12.10.2023 г (ООО ТриаГрупп) п.2</t>
  </si>
  <si>
    <t>Прибор или аппарат(Батарея аккумуляторная)
(шт)</t>
  </si>
  <si>
    <t>А1.1</t>
  </si>
  <si>
    <t>Приборы ПС приемно-контрольные, пусковые, концентратор: блок линейный( "С2000-СП1" исп. 01)
(10 лучей)</t>
  </si>
  <si>
    <t>Накладные расходы 90% ФОТ (от 290,63)</t>
  </si>
  <si>
    <t>Сметная прибыль 46% ФОТ (от 290,63)</t>
  </si>
  <si>
    <t>ФССЦ-61.2.07.02-0081</t>
  </si>
  <si>
    <t>Блок сигнально-пусковой, марка "С2000-СП1" исп. 01
(шт)</t>
  </si>
  <si>
    <t>SK2</t>
  </si>
  <si>
    <t>Приборы ПС приемно-контрольные, пусковые, концентратор: блок линейный
(10 лучей)</t>
  </si>
  <si>
    <t>Накладные расходы 90% ФОТ (от 1 743,77)</t>
  </si>
  <si>
    <t>Сметная прибыль 46% ФОТ (от 1 743,77)</t>
  </si>
  <si>
    <t>ФССЦ-61.2.07.02-0082</t>
  </si>
  <si>
    <t>Блок сигнально-пусковой, марка "С2000-СП2" исп. 02
(шт)</t>
  </si>
  <si>
    <t>АР2</t>
  </si>
  <si>
    <t>Накладные расходы 90% ФОТ (от 23 260,55)</t>
  </si>
  <si>
    <t>Сметная прибыль 46% ФОТ (от 23 260,55)</t>
  </si>
  <si>
    <t>ФССЦ-61.2.07.06-0005</t>
  </si>
  <si>
    <t>Расширитель адресный ("адресная метка"), марка "С2000-АР2"
(100 шт)</t>
  </si>
  <si>
    <t>КП б/н от 12.10.2023 г (ООО ТриаГрупп) п.3</t>
  </si>
  <si>
    <t>ФЕРм10-01-039-06</t>
  </si>
  <si>
    <t>Реле, ключ, кнопка и др. с подготовкой места установки
(шт)</t>
  </si>
  <si>
    <t>Накладные расходы 90% ФОТ (от 925,54)</t>
  </si>
  <si>
    <t>Сметная прибыль 46% ФОТ (от 925,54)</t>
  </si>
  <si>
    <t>КП б/н от 12.10.2023 г (ООО ТриаГрупп) п.4</t>
  </si>
  <si>
    <t>Устройство коммутационные УК-ВК исп. 11
(шт)</t>
  </si>
  <si>
    <t>КП б/н от 12.10.2023 г (ООО ТриаГрупп) п.5</t>
  </si>
  <si>
    <t>Блок индикации с клавиатурой С2000-БКИ
(шт)</t>
  </si>
  <si>
    <t>Извещатель ПС автоматический: тепловой электро-контактный, магнитоконтактный в нормальном исполнении (Блоки разветвительно-изолирующие типа БРИЗ)
(шт)</t>
  </si>
  <si>
    <t>Накладные расходы 90% ФОТ (от 4 383,56)</t>
  </si>
  <si>
    <t>Сметная прибыль 46% ФОТ (от 4 383,56)</t>
  </si>
  <si>
    <t>Накладные расходы 90% ФОТ (от 1 993,76)</t>
  </si>
  <si>
    <t>Сметная прибыль 46% ФОТ (от 1 993,76)</t>
  </si>
  <si>
    <t>КП б/н от 12.10.2023 г (ООО ТриаГрупп) п.6</t>
  </si>
  <si>
    <t>Модуль сопряжения МС-1 v4.1
(шт)</t>
  </si>
  <si>
    <t>Присоединение к приборам концов жил электрических проводок под винт: с изготовлением колец
(100 шт)</t>
  </si>
  <si>
    <t>Накладные расходы 90% ФОТ (от 5 055,98)</t>
  </si>
  <si>
    <t>Сметная прибыль 46% ФОТ (от 5 055,98)</t>
  </si>
  <si>
    <t>Накладные расходы 97% ФОТ (от 425,52)</t>
  </si>
  <si>
    <t>Сметная прибыль 51% ФОТ (от 425,52)</t>
  </si>
  <si>
    <t>КП б/н от 12.10.2023 г (ООО ТриаГрупп) п.7</t>
  </si>
  <si>
    <t>Оповещатель пожарный световой Люкс-24 НИ, надпись "Подключение пожарной техники"
(шт)</t>
  </si>
  <si>
    <t>прокладка кабелей</t>
  </si>
  <si>
    <t>Накладные расходы 97% ФОТ (от 18 893,48)</t>
  </si>
  <si>
    <t>Сметная прибыль 51% ФОТ (от 18 893,48)</t>
  </si>
  <si>
    <t>Накладные расходы 97% ФОТ (от 21 375,78)</t>
  </si>
  <si>
    <t>Сметная прибыль 51% ФОТ (от 21 375,78)</t>
  </si>
  <si>
    <t>Накладные расходы 97% ФОТ (от 2 772,30)</t>
  </si>
  <si>
    <t>Сметная прибыль 51% ФОТ (от 2 772,30)</t>
  </si>
  <si>
    <t>КП б/н от 12.10.2023 г (ООО ТриаГрупп) п.8</t>
  </si>
  <si>
    <t>КП б/н от 12.10.2023 г (ООО ТриаГрупп) п.9</t>
  </si>
  <si>
    <t>КП б/н от 12.10.2023 г (ООО ТриаГрупп) п.10</t>
  </si>
  <si>
    <t>Кабель для систем ОПС огнестойкий, не поддреживающий горение, экранированный КПСЭнг(А)-FRLS 1х2х1,5 мм2
(м)</t>
  </si>
  <si>
    <t>ФССЦ-21.1.06.10-0168</t>
  </si>
  <si>
    <t>Кабель силовой с медными жилами ВВГнг(A)-FRLS 3х1,5ок(N, РЕ)-1000
(1000 м)</t>
  </si>
  <si>
    <t>Накладные расходы 97% ФОТ (от 35 284,26)</t>
  </si>
  <si>
    <t>Сметная прибыль 51% ФОТ (от 35 284,26)</t>
  </si>
  <si>
    <t>ФССЦ-08.1.02.13-0007</t>
  </si>
  <si>
    <t>Рукава металлические из стальной оцинкованной ленты, негерметичные, простого профиля, РЗ-ЦХ, диаметр условный 20 мм
(м)</t>
  </si>
  <si>
    <t>Накладные расходы 97% ФОТ (от 100 306,79)</t>
  </si>
  <si>
    <t>Сметная прибыль 51% ФОТ (от 100 306,79)</t>
  </si>
  <si>
    <t>КП № 201/3781984321 от 12.10.2023 г. (ЭТМ) п.2</t>
  </si>
  <si>
    <t>Дюбель 6x32 CM280632
(шт)</t>
  </si>
  <si>
    <t>КП № 201/3781984321 от 12.10.2023 г. (ЭТМ) п.3</t>
  </si>
  <si>
    <t>Саморез с пресс-шайбой 4.2x32 острый CM275032
(шт)</t>
  </si>
  <si>
    <t>Накладные расходы 97% ФОТ (от 4 374,40)</t>
  </si>
  <si>
    <t>Сметная прибыль 51% ФОТ (от 4 374,40)</t>
  </si>
  <si>
    <t>КП № 01/3781984321 от 12.10.2023 г. (ЭТМ) п.1</t>
  </si>
  <si>
    <t>Кабель-канал ПВХ, ТМС 15х1х17х2000
(м.)</t>
  </si>
  <si>
    <t>Накладные расходы 97% ФОТ (от 774,72)</t>
  </si>
  <si>
    <t>Сметная прибыль 51% ФОТ (от 774,72)</t>
  </si>
  <si>
    <t>ФССЦ-14.2.02.05-0001</t>
  </si>
  <si>
    <t>Мастика огнезащитная
(кг)</t>
  </si>
  <si>
    <t>СМЕТА № 02-01-18</t>
  </si>
  <si>
    <t xml:space="preserve">на Автоматическая установка газового пожаротушения. 1-й этап, </t>
  </si>
  <si>
    <t>КП б/н от 12.10.2023 г (ООО Триа Групп) п.1</t>
  </si>
  <si>
    <t>Прибор приемно-контрольный и управления автоматическими средствами пожаротушения и оповещателями С2000-АСПТ, в комплекте с 2 аккумуляторными батареями 4,5 Ач
(шт)</t>
  </si>
  <si>
    <t>Устройства промежуточные на количество лучей: 1 (С2000-ПТ)
(шт)</t>
  </si>
  <si>
    <t>КП б/н от 12.10.2023 г (ООО Триа Групп) п.2</t>
  </si>
  <si>
    <t>Блок индикации системы пожаротушения, вер. 3.00	 С2000-ПТ
(шт)</t>
  </si>
  <si>
    <t>ФЕРм08-01-081-02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</si>
  <si>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 (ИПР 513-3М)
(шт)</t>
  </si>
  <si>
    <t>Накладные расходы 97% ФОТ (от 2 315,48)</t>
  </si>
  <si>
    <t>Сметная прибыль 51% ФОТ (от 2 315,48)</t>
  </si>
  <si>
    <t>КП б/н от 12.10.2023 г (ООО Триа Групп) п.3</t>
  </si>
  <si>
    <t>Извещатель пожарный ручной электроконтактный ИПР 513-3М
(шт)</t>
  </si>
  <si>
    <t>Приборы, устанавливаемые на металлоконструкциях, щитах и пультах, масса: до 5 кг (БК-24-RS485-01)
(шт)</t>
  </si>
  <si>
    <t>КП б/н от 12.10.2023 г (ООО Триа Групп) п.4</t>
  </si>
  <si>
    <t>Блок коммуникации БК-24-RS485-01
(шт)</t>
  </si>
  <si>
    <t>ФЕРм10-08-002-04</t>
  </si>
  <si>
    <t>Извещатель ОС автоматический: контактный, магнитоконтактный на открывание окон, дверей
(шт)</t>
  </si>
  <si>
    <t>Накладные расходы 90% ФОТ (от 1 753,42)</t>
  </si>
  <si>
    <t>Сметная прибыль 46% ФОТ (от 1 753,42)</t>
  </si>
  <si>
    <t>ФССЦ-61.2.01.05-0015</t>
  </si>
  <si>
    <t>Извещатель охранный точечный магнитоконтактный, диаметр контакта 58х11х11 мм (прим Магнитоконтактный охранный извещатель	 СМК-1)
(шт)</t>
  </si>
  <si>
    <t>ФЕРм10-08-002-02</t>
  </si>
  <si>
    <t>Извещатель ПС автоматический: дымовой, фотоэлектрический, радиоизотопный, световой в нормальном исполнении  (КОП-25С)
(шт)</t>
  </si>
  <si>
    <t>Накладные расходы 90% ФОТ (от 10 520,55)</t>
  </si>
  <si>
    <t>Сметная прибыль 46% ФОТ (от 10 520,55)</t>
  </si>
  <si>
    <t>КП б/н от 12.10.2023 г (ООО Триа Групп) п.5</t>
  </si>
  <si>
    <t>Оповещатель КОП-25(С) (Автоматика отключена)
(шт)</t>
  </si>
  <si>
    <t>КП б/н от 12.10.2023 г (ООО Триа Групп) п.6</t>
  </si>
  <si>
    <t>Оповещатель КОП-25(С) (Газ уходи)
(шт)</t>
  </si>
  <si>
    <t>КП б/н от 12.10.2023 г (ООО Триа Групп) п.7</t>
  </si>
  <si>
    <t>Оповещатель КОП-25С "Газ не входи"
(шт)</t>
  </si>
  <si>
    <t>ФЕРм11-07-001-05</t>
  </si>
  <si>
    <t>Панели и переключатели измерительных цепей: резисторы и конденсаторы
(шт)</t>
  </si>
  <si>
    <t>Накладные расходы 90% ФОТ (от 4 549,03)</t>
  </si>
  <si>
    <t>Сметная прибыль 46% ФОТ (от 4 549,03)</t>
  </si>
  <si>
    <t>КП б/н от 18.10.2023 г.(АО "Чип и Дип") п.3</t>
  </si>
  <si>
    <t>Диод 1N5400
(шт)</t>
  </si>
  <si>
    <t>КП б/н от 12.10.2023 г (ООО Триа Групп) п.1-2</t>
  </si>
  <si>
    <t>Диод 1N4148
(шт)</t>
  </si>
  <si>
    <t>Накладные расходы 97% ФОТ (от 3 883,36)</t>
  </si>
  <si>
    <t>Сметная прибыль 51% ФОТ (от 3 883,36)</t>
  </si>
  <si>
    <t>КП №201/3781999303 от 04.10.2023 г (ЭТМ) п.2</t>
  </si>
  <si>
    <t>Щит с монтажной панелью ЩМП 500x400x200мм IP65 серия ST артикул R5ST0542
(шт)</t>
  </si>
  <si>
    <t>ФЕРм10-01-001-13</t>
  </si>
  <si>
    <t>Рамка со штифтами на винтах и гайках с шайбами (din-рейка)
(шт)</t>
  </si>
  <si>
    <t>Накладные расходы 90% ФОТ (от 180,66)</t>
  </si>
  <si>
    <t>Сметная прибыль 46% ФОТ (от 180,66)</t>
  </si>
  <si>
    <t>КП №201/3781999303 от 04.10.2023 г (ЭТМ) п.3</t>
  </si>
  <si>
    <t>DIN-рейка оцинкованная, перфорированная 400 мм (10/1500) Б0036466 ЭРА
(шт)</t>
  </si>
  <si>
    <t>Накладные расходы 97% ФОТ (от 34 066,46)</t>
  </si>
  <si>
    <t>Сметная прибыль 51% ФОТ (от 34 066,46)</t>
  </si>
  <si>
    <t>ФССЦ-24.3.01.02-0021</t>
  </si>
  <si>
    <t>Трубы из самозатухающего ПВХ гибкие гофрированные, легкие, с зондом, номинальный внутренний диаметр 16 мм
(м)</t>
  </si>
  <si>
    <t>ФЕРм08-02-407-11</t>
  </si>
  <si>
    <t>Труба стальная по установленным конструкциям, в опалубке фундаментов и перекрытиях, диаметр: до 25 мм
(100 м)</t>
  </si>
  <si>
    <t>Накладные расходы 97% ФОТ (от 701,07)</t>
  </si>
  <si>
    <t>Сметная прибыль 51% ФОТ (от 701,07)</t>
  </si>
  <si>
    <t>ФЕРм08-02-146-01</t>
  </si>
  <si>
    <t>Кабель до 35 кВ с креплением накладными скобами, масса 1 м кабеля: до 0,5 кг
(100 м)</t>
  </si>
  <si>
    <t>Накладные расходы 97% ФОТ (от 2 696,05)</t>
  </si>
  <si>
    <t>Сметная прибыль 51% ФОТ (от 2 696,05)</t>
  </si>
  <si>
    <t>Накладные расходы 97% ФОТ (от 5 529,79)</t>
  </si>
  <si>
    <t>Сметная прибыль 51% ФОТ (от 5 529,79)</t>
  </si>
  <si>
    <t>ФССЦ-21.1.08.01-0141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</si>
  <si>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1х2х0,5
(1000 м)</t>
  </si>
  <si>
    <t>ФССЦ-21.1.08.01-0143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</si>
  <si>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1х2х1,0 (прим 1х2х1,5)
(1000 м)</t>
  </si>
  <si>
    <t>Накладные расходы 97% ФОТ (от 5 829,75)</t>
  </si>
  <si>
    <t>Сметная прибыль 51% ФОТ (от 5 829,75)</t>
  </si>
  <si>
    <t>ФССЦ-21.1.08.01-0145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</si>
  <si>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2х2х0,75
(1000 м)</t>
  </si>
  <si>
    <t>Накладные расходы 97% ФОТ (от 1 936,80)</t>
  </si>
  <si>
    <t>Сметная прибыль 51% ФОТ (от 1 936,80)</t>
  </si>
  <si>
    <t>КП №201/3781999303 от 04.10.2023 г (ЭТМ) п.1</t>
  </si>
  <si>
    <t>Герметик огнезащитный DS1202
(шт)</t>
  </si>
  <si>
    <t>СМЕТА № 02-01-19</t>
  </si>
  <si>
    <t xml:space="preserve">на Автоматизация и низковольтный электропривод систем вентиляции, </t>
  </si>
  <si>
    <t>Раздел 1. АОВ</t>
  </si>
  <si>
    <t>Приборы и средства автоматизации</t>
  </si>
  <si>
    <t>Шкаф (пульт) управления навесной, высота, ширина и глубина: до 600х600х350 мм ( ШПС-24 исп.12)
(шт)</t>
  </si>
  <si>
    <t>КП №30/10-2 от 30.10.2023 г п.70</t>
  </si>
  <si>
    <t>Приборы ПС приемно-контрольные, пусковые, концентратор: блок линейный ( "С2000-КПБ")
(10 лучей)</t>
  </si>
  <si>
    <t>ФССЦ-61.2.07.02-0034</t>
  </si>
  <si>
    <t>Блок контрольно-пусковой, марка "С2000-КПБ"
(шт)</t>
  </si>
  <si>
    <t>Устройства промежуточные на количество лучей: 1 ("С2000-КДЛ")
(шт)</t>
  </si>
  <si>
    <t>ФССЦ-61.2.07.04-0002</t>
  </si>
  <si>
    <t>Контроллер двухпроводной линии связи, марка "С2000-КДЛ"
(шт)</t>
  </si>
  <si>
    <t>Приборы ПС приемно-контрольные, пусковые, концентратор: блок линейный (С2000-СП4/220)
(10 лучей)</t>
  </si>
  <si>
    <t>Накладные расходы 90% ФОТ (от 13 078,26)</t>
  </si>
  <si>
    <t>Сметная прибыль 46% ФОТ (от 13 078,26)</t>
  </si>
  <si>
    <t>КП №30/10-2 от 30.10.2023 г п.71</t>
  </si>
  <si>
    <t>Блок сигнально-пусковой С2000-СП4/220
(шт)</t>
  </si>
  <si>
    <t>Устройства промежуточные на количество лучей: 1 ( С2000-БКИ)
(шт)</t>
  </si>
  <si>
    <t>КП №30/10-2 от 30.10.2023 г п.72</t>
  </si>
  <si>
    <t>Реле, ключ, кнопка и др. с подготовкой места установки 9УК-ВК исп.15)
(шт)</t>
  </si>
  <si>
    <t>Накладные расходы 90% ФОТ (от 3 702,16)</t>
  </si>
  <si>
    <t>Сметная прибыль 46% ФОТ (от 3 702,16)</t>
  </si>
  <si>
    <t>КП №30/10-2 от 30.10.2023 г п.73</t>
  </si>
  <si>
    <t>Устройство коммутационные УК-ВК исп.15
(шт)</t>
  </si>
  <si>
    <t>Панели и переключатели измерительных цепей: резисторы и конденсаторы (Модуль подключения нагрузки МПН)
(шт)</t>
  </si>
  <si>
    <t>Накладные расходы 90% ФОТ (от 466,57)</t>
  </si>
  <si>
    <t>Сметная прибыль 46% ФОТ (от 466,57)</t>
  </si>
  <si>
    <t>КП №30/10-2 от 30.10.2023 г п.74</t>
  </si>
  <si>
    <t>Модуль подключения нагрузки МПН
(шт)</t>
  </si>
  <si>
    <t>Извещатель ПС автоматический: тепловой электро-контактный, магнитоконтактный в нормальном исполнении (БРИЗ)
(шт)</t>
  </si>
  <si>
    <t>Приборы, устанавливаемые на металлоконструкциях, щитах и пультах, масса: до 5 кг (ТРМ1-Н.У.Р) (ДТС3005-РТ1000.В3)
(шт)</t>
  </si>
  <si>
    <t>КП №30/10-2 от 30.10.2023 г п.76</t>
  </si>
  <si>
    <t>Измеритель -регулятор микропроцессорный одноканальный ТРМ1-Н.У.Р
(шт.)</t>
  </si>
  <si>
    <t>КП №30/10-2 от 30.10.2023 г п.77</t>
  </si>
  <si>
    <t>Термопреобразователь сопротивления настенный ДТС3005-РТ1000.В3
(шт.)</t>
  </si>
  <si>
    <t>Электроаппаратура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</si>
  <si>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(посты)
(шт)</t>
  </si>
  <si>
    <t>Накладные расходы 97% ФОТ (от 28 364,57)</t>
  </si>
  <si>
    <t>Сметная прибыль 51% ФОТ (от 28 364,57)</t>
  </si>
  <si>
    <t>КП №30/10-2 от 30.10.2023 г п.78</t>
  </si>
  <si>
    <t>Пост кнопочным, IP54 	ПКЕ 222-2
(шт.)</t>
  </si>
  <si>
    <t>ФССЦ-62.2.01.04-0028</t>
  </si>
  <si>
    <t>Пост управления кнопочный, тип ПКЕ-222-1 У2
(шт)</t>
  </si>
  <si>
    <t>Приборы, устанавливаемые на металлоконструкциях, щитах и пультах, масса: до 5 кг (Концевой выключатель ВП-15К21)
(шт)</t>
  </si>
  <si>
    <t>КП №30/10-2 от 30.10.2023 г п.79</t>
  </si>
  <si>
    <t>Концевой выключатель ВП-15К21
(шт.)</t>
  </si>
  <si>
    <t>ФЕРм10-04-030-02</t>
  </si>
  <si>
    <t>Дополнительная установка на пультах и панелях: реле
(шт)</t>
  </si>
  <si>
    <t>Накладные расходы 95% ФОТ (от 492,61)</t>
  </si>
  <si>
    <t>Сметная прибыль 53% ФОТ (от 492,61)</t>
  </si>
  <si>
    <t>КП №30/10-2 от 30.10.2023 г п.80</t>
  </si>
  <si>
    <t>Реле промежуточное 4 перекл. контакта RXM4AB1P7
(шт.)</t>
  </si>
  <si>
    <t>КП №30/10-2 от 30.10.2023 г п.81</t>
  </si>
  <si>
    <t>Розетка для установки промежуточного реле RXZE2S114M
(шт.)</t>
  </si>
  <si>
    <t>Накладные расходы 90% ФОТ (от 2 208,92)</t>
  </si>
  <si>
    <t>Сметная прибыль 46% ФОТ (от 2 208,92)</t>
  </si>
  <si>
    <t>Кабели и провода</t>
  </si>
  <si>
    <t>Накладные расходы 97% ФОТ (от 32 118,91)</t>
  </si>
  <si>
    <t>Сметная прибыль 51% ФОТ (от 32 118,91)</t>
  </si>
  <si>
    <t>Накладные расходы 97% ФОТ (от 16 489,89)</t>
  </si>
  <si>
    <t>Сметная прибыль 51% ФОТ (от 16 489,89)</t>
  </si>
  <si>
    <t>ФЕРм08-02-398-01</t>
  </si>
  <si>
    <t>Провод в лотках, сечением: до 6 мм2
(100 м)</t>
  </si>
  <si>
    <t>Накладные расходы 97% ФОТ (от 3 586,11)</t>
  </si>
  <si>
    <t>Сметная прибыль 51% ФОТ (от 3 586,11)</t>
  </si>
  <si>
    <t>ФЕРм08-02-398-02</t>
  </si>
  <si>
    <t>Провод в лотках, сечением: до 35 мм2
(100 м)</t>
  </si>
  <si>
    <t>Накладные расходы 97% ФОТ (от 538,72)</t>
  </si>
  <si>
    <t>Сметная прибыль 51% ФОТ (от 538,72)</t>
  </si>
  <si>
    <t>ФССЦ-21.1.08.01-0157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</si>
  <si>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ПВХ, не распространяющий горение, с низким дымо- и газовыделением, с экраном из алюмолавсановой ленты, марки КПСЭСнг-FRLS 1х2х0,75 (прим.  КПСЭнг(А)-FRLS  сечением 1х2х0,75 мм2)
(1000 м)</t>
  </si>
  <si>
    <t>ФССЦ-21.1.08.01-0160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</si>
  <si>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ПВХ, не распространяющий горение, с низким дымо- и газовыделением, с экраном из алюмолавсановой ленты, марки КПСЭСнг-FRLS 2х2х0,75 (прим.  КПСЭнг(А)-FRLS  сечением 2х2х0,75 мм2
(1000 м)</t>
  </si>
  <si>
    <t>ФССЦ-21.1.08.03-0511</t>
  </si>
  <si>
    <t>Кабель контрольный КВВГнг(A)-LS 4х1
(1000 м)</t>
  </si>
  <si>
    <t>ФССЦ-21.1.06.10-0167</t>
  </si>
  <si>
    <t>Кабель силовой с медными жилами ВВГнг(A)-FRLS 3х1,5ок-1000
(1000 м)</t>
  </si>
  <si>
    <t>ФССЦ-21.1.06.10-0374</t>
  </si>
  <si>
    <t>Кабель силовой с медными жилами ВВГнг(A)-LS 3х1,5ок-1000
(1000 м)</t>
  </si>
  <si>
    <t>КП №30/10-2 от 30.10.2023 г п.82</t>
  </si>
  <si>
    <t>Провод гибкий с медными жилами с пониженным дымо- и газовыделением ПВСнг(А)-LS 2х1
(м)</t>
  </si>
  <si>
    <t>ФССЦ-21.1.06.10-0376</t>
  </si>
  <si>
    <t>Кабель силовой с медными жилами ВВГнг(A)-LS 3х2,5ок-1000
(1000 м)</t>
  </si>
  <si>
    <t>КП №30/10-2 от 30.10.2023 г п.83</t>
  </si>
  <si>
    <t>Кабель для монтажный экранированный МКЭШ 3х0,75 мм2
(м)</t>
  </si>
  <si>
    <t>КП №30/10-2 от 30.10.2023 г п.84</t>
  </si>
  <si>
    <t>Кабель для монтажный экранированный МКЭШ 3х0,5 мм2
(м)</t>
  </si>
  <si>
    <t>КП №30/10-2 от 30.10.2023 г п.85</t>
  </si>
  <si>
    <t>Кабель для монтажный экранированный МКЭШ 5х0,5 мм2
(м)</t>
  </si>
  <si>
    <t>ФССЦ-21.1.06.04-0002</t>
  </si>
  <si>
    <t>Кабель монтажный МКШ 2х0,75-500
(1000 м)</t>
  </si>
  <si>
    <t>ФЕРм08-02-396-02</t>
  </si>
  <si>
    <t>Короб металлический на конструкциях, кронштейнах, по фермам и колоннам, длина: 3 м
(100 м)</t>
  </si>
  <si>
    <t>Накладные расходы 97% ФОТ (от 39 316,31)</t>
  </si>
  <si>
    <t>Сметная прибыль 51% ФОТ (от 39 316,31)</t>
  </si>
  <si>
    <t>КП №30/10-2 от 30.10.2023 г п.86</t>
  </si>
  <si>
    <t>Лоток листовой неперфорированный, 50х50х3000, L=3000  	35020	ДКС (Вес 0,94кг/м)
(шт.)</t>
  </si>
  <si>
    <t>КП №30/10-2 от 30.10.2023 г п.87</t>
  </si>
  <si>
    <t>Лоток листовой неперфорированный, 100х50х3000, L=3000	  35022	ДКС (вес 1,213кг/м)
(шт.)</t>
  </si>
  <si>
    <t>КП №30/10-2 от 30.10.2023 г п.88</t>
  </si>
  <si>
    <t>Крышка для лотка 50мм, L=3000  	35520 (Вес 0,39кг/м)
(шт.)</t>
  </si>
  <si>
    <t>КП №30/10-2 от 30.10.2023 г п.89</t>
  </si>
  <si>
    <t>Крышка для лотка 100мм, L=3000  	35522 (вес 0,7 кг/м)
(шт.)</t>
  </si>
  <si>
    <t>КП №30/10-2 от 30.10.2023 г п.90</t>
  </si>
  <si>
    <t>Консоль DS потолочная с основанием 100мм (вес 0,8 кг/шт)
(шт.)</t>
  </si>
  <si>
    <t>КП №30/10-2 от 30.10.2023 г п.91</t>
  </si>
  <si>
    <t>Консоль МL облегченная с осн. 100 мм	ВВL4010  (вес 0,21 кг/шт)
(шт.)</t>
  </si>
  <si>
    <t>КП №30/10-2 от 30.10.2023 г п.92</t>
  </si>
  <si>
    <t>Стандартный анкер с болтом М8	СМ430850
(шт.)</t>
  </si>
  <si>
    <t>Трубы гофрированные, короба, кабель каналы</t>
  </si>
  <si>
    <t>Накладные расходы 97% ФОТ (от 150 498,04)</t>
  </si>
  <si>
    <t>Сметная прибыль 51% ФОТ (от 150 498,04)</t>
  </si>
  <si>
    <t>КП №30/10-2 от 30.10.2023 г п.93</t>
  </si>
  <si>
    <t>КП №30/10-2 от 30.10.2023 г п.94</t>
  </si>
  <si>
    <t>Накладные расходы 90% ФОТ (от 23 827,48)</t>
  </si>
  <si>
    <t>Сметная прибыль 46% ФОТ (от 23 827,48)</t>
  </si>
  <si>
    <t>КП №30/10-2 от 30.10.2023 г п.95</t>
  </si>
  <si>
    <t>Коробка клеммная FSB11404
(шт)</t>
  </si>
  <si>
    <t>ФЕРм08-02-390-02</t>
  </si>
  <si>
    <t>Короба пластмассовые: шириной до 63 мм
(100 м)</t>
  </si>
  <si>
    <t>Накладные расходы 97% ФОТ (от 1 899,15)</t>
  </si>
  <si>
    <t>Сметная прибыль 51% ФОТ (от 1 899,15)</t>
  </si>
  <si>
    <t>ФССЦ-20.2.05.04-0034</t>
  </si>
  <si>
    <t>Кабель-канал (короб) 100х60 мм
(м)</t>
  </si>
  <si>
    <t>КП №30/10-2 от 30.10.2023 г п.96</t>
  </si>
  <si>
    <t>Разделитель (перегородка) для кабель-канала SEP-N 60/50, длина 2м
(шт)</t>
  </si>
  <si>
    <t>Накладные расходы 97% ФОТ (от 841,23)</t>
  </si>
  <si>
    <t>Сметная прибыль 51% ФОТ (от 841,23)</t>
  </si>
  <si>
    <t>КП №30/10-2 от 30.10.2023 г п.97</t>
  </si>
  <si>
    <t>Кабель-канал ПВХ, ТМС 15/1х17х2000
(шт)</t>
  </si>
  <si>
    <t>Накладные расходы 97% ФОТ (от 2 905,19)</t>
  </si>
  <si>
    <t>Сметная прибыль 51% ФОТ (от 2 905,19)</t>
  </si>
  <si>
    <t>КП №30/10-2 от 30.10.2023 г п.98</t>
  </si>
  <si>
    <t>Терморасширяющаяся противопожарная пена Hilti CP 620
(шт)</t>
  </si>
  <si>
    <t>ФССЦ-23.3.06.05-0003</t>
  </si>
  <si>
    <t>Трубы стальные сварные неоцинкованные водогазопроводные с резьбой, обыкновенные, номинальный диаметр 25 мм, толщина стенки 3,2 мм
(м)</t>
  </si>
  <si>
    <t>СМЕТА № 02-01-20</t>
  </si>
  <si>
    <t xml:space="preserve">на Автоматизация технологических блокировок. 1-й этап, </t>
  </si>
  <si>
    <t>ША2</t>
  </si>
  <si>
    <t>КП б/н от 17.10.2023 г п.1 (ООО «ЭмЭсБи-Эм»)</t>
  </si>
  <si>
    <t>Шкаф навесной металлический 300x200x150, тип SR (IP55), SR3215 в составе:(автоматический выключатель однополюсный 1н=16,0А	C60N	шт1+реле промежуточное, 4 перекл. контакта, -220В	RXM4AB1M7	шт4+розетка для реле серии RXM4	RXZE2S114M	шт4+клемма одноуровневая	WAGO 279-901	шт40)
(шт.)</t>
  </si>
  <si>
    <t>ША3</t>
  </si>
  <si>
    <t>КП б/н от 17.10.2023 г п.2 (ООО «ЭмЭсБи-Эм»)</t>
  </si>
  <si>
    <t>Шкаф навесной металлический 300x200x150, тип SR (IP55),SR3215  в составе(автоматический выключатель однополюсный 1н=16,0А	C60N	шт1+реле промежуточное, 4 перекл. контакта, -220В	RXM4AB1M7	шт6+розетка для реле серии RXM4	RXZE2S114M	шт6+клемма одноуровневая	WAGO 279-901	шт50)
(шт.)</t>
  </si>
  <si>
    <t>ШТ</t>
  </si>
  <si>
    <t>Шкаф навесной металлический 300x200x150, тип SR (IP55), SR3215 в составе (автоматический выключатель однополюсный 1н=16,0А	C60N	шт1+реле промежуточное, 4 перекл. контакта, ~220В	RXM4AB1M7	шт4+розетка для реле серии RXM4	RXZE2S114M	шт4+реле времени	РВ20-10сек/60мин-5А- 220В-8Ц	шт4+разъем для реле времени	Р8Ц	шт4+выключатель кнопочный , толкатель черн.,1 но	ХВ5-АА21	шт2+клемма одноуровневая	WAGO 279-901	ШТ50)
(шт.)</t>
  </si>
  <si>
    <t>Накладные расходы 97% ФОТ (от 18 523,80)</t>
  </si>
  <si>
    <t>Сметная прибыль 51% ФОТ (от 18 523,80)</t>
  </si>
  <si>
    <t>КП №201/135779098 от 23.10.2023 г п.1 (ЭТМ)</t>
  </si>
  <si>
    <t>Сигнальный гудок HTG
(шт.)</t>
  </si>
  <si>
    <t>КП №201/135779098 от 23.10.2023 г п.2 (ЭТМ)</t>
  </si>
  <si>
    <t>Светильник СС-56
(шт.)</t>
  </si>
  <si>
    <t>Накладные расходы 97% ФОТ (от 192 202,48)</t>
  </si>
  <si>
    <t>Сметная прибыль 51% ФОТ (от 192 202,48)</t>
  </si>
  <si>
    <t>Накладные расходы 97% ФОТ (от 5 552,15)</t>
  </si>
  <si>
    <t>Сметная прибыль 51% ФОТ (от 5 552,15)</t>
  </si>
  <si>
    <t>Накладные расходы 97% ФОТ (от 14,37)</t>
  </si>
  <si>
    <t>Сметная прибыль 51% ФОТ (от 14,37)</t>
  </si>
  <si>
    <t>ФССЦ-21.1.08.03-0517</t>
  </si>
  <si>
    <t>Кабель контрольный КВВГнг(A)-LS 5х1,5
(1000 м)</t>
  </si>
  <si>
    <t>ФССЦ-21.1.08.03-0525</t>
  </si>
  <si>
    <t>Кабель контрольный КВВГнг(A)-LS 10х1,5
(1000 м)</t>
  </si>
  <si>
    <t>ФССЦ-21.1.08.03-0536</t>
  </si>
  <si>
    <t>Кабель контрольный КВВГнг(A)-LS 27х1,5
(1000 м)</t>
  </si>
  <si>
    <t>ФССЦ-24.3.01.02-0022</t>
  </si>
  <si>
    <t>Трубы гибкие гофрированные легкие из самозатухающего ПВХ (IP55) серии FL, с зондом, диаметром: 20 мм
(10 м)</t>
  </si>
  <si>
    <t>Накладные расходы 97% ФОТ (от 2 804,28)</t>
  </si>
  <si>
    <t>Сметная прибыль 51% ФОТ (от 2 804,28)</t>
  </si>
  <si>
    <t>ФЕРм08-02-397-01</t>
  </si>
  <si>
    <t>Профиль перфорированный монтажный длиной 2 м
(100 м)</t>
  </si>
  <si>
    <t>Накладные расходы 97% ФОТ (от 675,69)</t>
  </si>
  <si>
    <t>Сметная прибыль 51% ФОТ (от 675,69)</t>
  </si>
  <si>
    <t>КП №201/135779098 от 23.10.2023 г п.3 (ЭТМ)</t>
  </si>
  <si>
    <t>Профиль зетовый	К242У2 ТУ 36-1953-80
(шт)</t>
  </si>
  <si>
    <t>Накладные расходы 97% ФОТ (от 387,36)</t>
  </si>
  <si>
    <t>Сметная прибыль 51% ФОТ (от 387,36)</t>
  </si>
  <si>
    <t>КП №201/135779098 от 23.10.2023 г п.4 (ЭТМ)</t>
  </si>
  <si>
    <t>ФЕРм08-02-395-01</t>
  </si>
  <si>
    <t>Лоток металлический штампованный по установленным конструкциям, ширина лотка: до 200 мм
(т)</t>
  </si>
  <si>
    <t>Накладные расходы 97% ФОТ (от 51 001,70)</t>
  </si>
  <si>
    <t>Сметная прибыль 51% ФОТ (от 51 001,70)</t>
  </si>
  <si>
    <t>КП №201/135779098 от 23.10.2023 г п.5 (ЭТМ)</t>
  </si>
  <si>
    <t>Лоток металлический, длина 2 м 	НЛ20-П1.87УЗ (вес 5,13 кг/шт)
(шт)</t>
  </si>
  <si>
    <t>ФЕРм08-02-152-04</t>
  </si>
  <si>
    <t>Стойка сборных кабельных конструкций (без полок), масса: до 1,6 кг
(100 шт)</t>
  </si>
  <si>
    <t>Накладные расходы 97% ФОТ (от 39 442,40)</t>
  </si>
  <si>
    <t>Сметная прибыль 51% ФОТ (от 39 442,40)</t>
  </si>
  <si>
    <t>КП №201/135779098 от 23.10.2023 г п.6 (ЭТМ)</t>
  </si>
  <si>
    <t>Стойка	 К1150УЗ
(шт)</t>
  </si>
  <si>
    <t>ФССЦ-20.2.03.26-0061</t>
  </si>
  <si>
    <t>Скоба для крепления стоек К1157УЗ
(100 шт)</t>
  </si>
  <si>
    <t>ФЕРм08-02-152-07</t>
  </si>
  <si>
    <t>Полка кабельная, устанавливаемая на стойках, масса: до 0,4 кг
(100 шт)</t>
  </si>
  <si>
    <t>Накладные расходы 97% ФОТ (от 5 817,77)</t>
  </si>
  <si>
    <t>Сметная прибыль 51% ФОТ (от 5 817,77)</t>
  </si>
  <si>
    <t>КП №201/135779098 от 23.10.2023 г п.7 (ЭТМ)</t>
  </si>
  <si>
    <t>Полка	 К1161УЗ
(шт)</t>
  </si>
  <si>
    <t>СМЕТА № 02-01-21</t>
  </si>
  <si>
    <t xml:space="preserve">на Сети связи. 1 Этап., </t>
  </si>
  <si>
    <t>Раздел 1. Радиотрансляция</t>
  </si>
  <si>
    <t>ФЕРм10-04-101-07
Радиоприемник</t>
  </si>
  <si>
    <t>Громкоговоритель или звуковая колонка: в помещении
(шт)</t>
  </si>
  <si>
    <t>Накладные расходы 95% ФОТ (от 7 873,05)</t>
  </si>
  <si>
    <t>Сметная прибыль 53% ФОТ (от 7 873,05)</t>
  </si>
  <si>
    <t>КП № МСЦБ-056140 от 21 октября  2023 г.(ООО МСБП) п.1</t>
  </si>
  <si>
    <t>Радиоприемник однопрограммный	"Россия АГ-1" 0,25/30
(шт)</t>
  </si>
  <si>
    <t>ФЕРм10-04-066-07</t>
  </si>
  <si>
    <t>Розетка микрофонная
(шт)</t>
  </si>
  <si>
    <t>Накладные расходы 95% ФОТ (от 3 702,16)</t>
  </si>
  <si>
    <t>Сметная прибыль 53% ФОТ (от 3 702,16)</t>
  </si>
  <si>
    <t>ФССЦ-20.4.03.03-0003</t>
  </si>
  <si>
    <t>Радиорозетка РПВ-2 (прим РВП-1)
(100 шт)</t>
  </si>
  <si>
    <t>Накладные расходы 90% ФОТ (от 2 647,50)</t>
  </si>
  <si>
    <t>Сметная прибыль 46% ФОТ (от 2 647,50)</t>
  </si>
  <si>
    <t>ФССЦ-20.5.02.10-0011</t>
  </si>
  <si>
    <t>Коробка распределительная УК-2П (прим. УК-2Р)
(шт)</t>
  </si>
  <si>
    <t>Накладные расходы 97% ФОТ (от 2 304,09)</t>
  </si>
  <si>
    <t>Сметная прибыль 51% ФОТ (от 2 304,09)</t>
  </si>
  <si>
    <t>Накладные расходы 97% ФОТ (от 533,13)</t>
  </si>
  <si>
    <t>Сметная прибыль 51% ФОТ (от 533,13)</t>
  </si>
  <si>
    <t>ФССЦ-21.2.03.09-0102</t>
  </si>
  <si>
    <t>Провод силовой ПРПВМ 2х1,2-380 (прим. ПРПВМ 2x0,9)
(1000 м)</t>
  </si>
  <si>
    <t>ФССЦ-20.2.05.04-0011</t>
  </si>
  <si>
    <t>Короба электротехнические для прокладки проводов, размер 20х12,5 мм
(м)</t>
  </si>
  <si>
    <t>Накладные расходы 97% ФОТ (от 7 570,32)</t>
  </si>
  <si>
    <t>Сметная прибыль 51% ФОТ (от 7 570,32)</t>
  </si>
  <si>
    <t>Накладные расходы 97% ФОТ (от 420,65)</t>
  </si>
  <si>
    <t>Сметная прибыль 51% ФОТ (от 420,65)</t>
  </si>
  <si>
    <t>Накладные расходы 97% ФОТ (от 1 162,08)</t>
  </si>
  <si>
    <t>Сметная прибыль 51% ФОТ (от 1 162,08)</t>
  </si>
  <si>
    <t>ФССЦ-14.2.02.07-0001</t>
  </si>
  <si>
    <t>Материал огнезащитный терморасширяющийся, для покрытия электрических кабелей
(кг)</t>
  </si>
  <si>
    <t>Итого по разделу 1 Радиотрансляция</t>
  </si>
  <si>
    <t>Раздел 2. Часофикация</t>
  </si>
  <si>
    <t>ФЕРм10-08-015-01</t>
  </si>
  <si>
    <t>Часы первичные электрические показывающие кварцевые типа ПКЧЗ-2-РН-Р24-Р6-1
(шт)</t>
  </si>
  <si>
    <t>Накладные расходы 90% ФОТ (от 1 708,94)</t>
  </si>
  <si>
    <t>Сметная прибыль 46% ФОТ (от 1 708,94)</t>
  </si>
  <si>
    <t>КП №№ МСЦБ-056138  от 21.10.2023 г.(ООО МСБП) п.1</t>
  </si>
  <si>
    <t>Часовая станция (настенное исполнение) ЧС-1-02-02
(шт)</t>
  </si>
  <si>
    <t>ФЕРм10-08-016-01</t>
  </si>
  <si>
    <t>Электрочасы вторичные для помещений односторонние: на стене
(шт)</t>
  </si>
  <si>
    <t>Накладные расходы 90% ФОТ (от 7 873,05)</t>
  </si>
  <si>
    <t>Сметная прибыль 46% ФОТ (от 7 873,05)</t>
  </si>
  <si>
    <t>КП №№ МСЦБ-056138  от 21.10.2023 г.(ООО МСБП) п.2</t>
  </si>
  <si>
    <t>Часы вторичные цифровые (электронные) Кварц - 4
(шт)</t>
  </si>
  <si>
    <t>ФЕРм10-08-017-01</t>
  </si>
  <si>
    <t>Электрочасы вторичные уличные односторонние: на стене
(шт)</t>
  </si>
  <si>
    <t>Накладные расходы 90% ФОТ (от 11 909,40)</t>
  </si>
  <si>
    <t>Сметная прибыль 46% ФОТ (от 11 909,40)</t>
  </si>
  <si>
    <t>КП №№ МСЦБ-056138  от 21.10.2023 г.(ООО МСБП) п.3</t>
  </si>
  <si>
    <t>Часы вторичные цифровые (электронные) уличные Кварц-5-Т-У
(шт)</t>
  </si>
  <si>
    <t>Коробка распределительная УК-2П
(шт)</t>
  </si>
  <si>
    <t>Накладные расходы 97% ФОТ (от 9 216,33)</t>
  </si>
  <si>
    <t>Сметная прибыль 51% ФОТ (от 9 216,33)</t>
  </si>
  <si>
    <t>Накладные расходы 97% ФОТ (от 2 132,54)</t>
  </si>
  <si>
    <t>Сметная прибыль 51% ФОТ (от 2 132,54)</t>
  </si>
  <si>
    <t>КП №201/3781984212 от 10.10.2023 (ЭТМ) п.1</t>
  </si>
  <si>
    <t>Провод силовой ПУГНП 2х0,75
(м)</t>
  </si>
  <si>
    <t>Накладные расходы 97% ФОТ (от 3 364,93)</t>
  </si>
  <si>
    <t>Сметная прибыль 51% ФОТ (от 3 364,93)</t>
  </si>
  <si>
    <t>Накладные расходы 97% ФОТ (от 30 281,30)</t>
  </si>
  <si>
    <t>Сметная прибыль 51% ФОТ (от 30 281,30)</t>
  </si>
  <si>
    <t>Итого по разделу 2 Часофикация</t>
  </si>
  <si>
    <t>Раздел 3. Громкоговорящая связь (ГГС)</t>
  </si>
  <si>
    <t>ФЕРм10-03-001-01</t>
  </si>
  <si>
    <t>Стойка, полустойка, каркас стойки или шкаф, масса: до 100 кг (KPS102896)
(шт)</t>
  </si>
  <si>
    <t>Накладные расходы 90% ФОТ (от 2 782,53)</t>
  </si>
  <si>
    <t>Сметная прибыль 46% ФОТ (от 2 782,53)</t>
  </si>
  <si>
    <t>КП №399 от 05.10.2023 (Сател) п.1 (ТЦ_89.1.62.04_77_7731232881_05.10.2023_01)</t>
  </si>
  <si>
    <t>Базовый корпус включает источник питания и 5 слотов для плат KPS102896 (вес 2 кг)
(шт.)</t>
  </si>
  <si>
    <t>КП №399 от 05.10.2023 (Сател) п.2 (ТЦ_61.3.05.04_77_7731232881_05.10.2023_01)</t>
  </si>
  <si>
    <t>Программное обеспечение для сервера GE 300 / IS300 KPS103091
(шт.)</t>
  </si>
  <si>
    <t>ФЕРм10-01-001-10</t>
  </si>
  <si>
    <t>Плата разного назначения с подготовкой места установки
(шт)</t>
  </si>
  <si>
    <t>Накладные расходы 90% ФОТ (от 11 290,93)</t>
  </si>
  <si>
    <t>Сметная прибыль 46% ФОТ (от 11 290,93)</t>
  </si>
  <si>
    <t>КП №399 от 05.10.2023 (Сател) п.3 (ТЦ_61.3.04.01_77_7731232881_05.10.2023_01)</t>
  </si>
  <si>
    <t>Основная плата для четырех двухпроводных цифровых абонентов, тип В KPS103116
(шт.)</t>
  </si>
  <si>
    <t>КП №399 от 05.10.2023 (Сател) п.4 (ТЦ_61.3.04.01_77_7731232881_05.10.2023_01)</t>
  </si>
  <si>
    <t>Атрибут: апгрейд G3-GED-4B на G3-GED-4D KPS103070
(шт.)</t>
  </si>
  <si>
    <t>ФЕРм10-04-065-03</t>
  </si>
  <si>
    <t>Громкоговоритель студийного контроля
(шт)</t>
  </si>
  <si>
    <t>Накладные расходы 95% ФОТ (от 17 151,77)</t>
  </si>
  <si>
    <t>Сметная прибыль 53% ФОТ (от 17 151,77)</t>
  </si>
  <si>
    <t>КП №399 от 05.10.2023 (Сател) п.5 (ТЦ_61.3.06.01_77_7731232881_05.10.2023_01)</t>
  </si>
  <si>
    <t>Основной терминал с микрофоном "гусиная шея", цвет - черный KPS102938
(шт.)</t>
  </si>
  <si>
    <t>ФЕРм11-04-028-01</t>
  </si>
  <si>
    <t>Включение в аппаратуру разъемов штепсельных, количество контактов в разъеме: до 14 шт.
(шт)</t>
  </si>
  <si>
    <t>Накладные расходы 90% ФОТ (от 935,85)</t>
  </si>
  <si>
    <t>Сметная прибыль 46% ФОТ (от 935,85)</t>
  </si>
  <si>
    <t>КП №399 от 05.10.2023 (Сател) п.6 (ТЦ_62.2.01.00_77_7731232881_05.10.2023_01)</t>
  </si>
  <si>
    <t>Модуль клавиш с 12 кнопками для EE380A, EE380C, цвет - черный KPS102953
(шт.)</t>
  </si>
  <si>
    <t>ФЕРм10-02-016-06</t>
  </si>
  <si>
    <t>Отдельно устанавливаемый: преобразователь или блок питания
(шт)</t>
  </si>
  <si>
    <t>Накладные расходы 90% ФОТ (от 29 068,23)</t>
  </si>
  <si>
    <t>Сметная прибыль 46% ФОТ (от 29 068,23)</t>
  </si>
  <si>
    <t>КП №399 от 05.10.2023 (Сател) п.7</t>
  </si>
  <si>
    <t>Подключаемый блок питания KPS103102
(шт.)</t>
  </si>
  <si>
    <t>ФЕРм11-04-008-01</t>
  </si>
  <si>
    <t>Съемные и выдвижные блоки (модули, ячейки, ТЭЗ), масса: до 5 кг
(шт)</t>
  </si>
  <si>
    <t>Накладные расходы 90% ФОТ (от 815,59)</t>
  </si>
  <si>
    <t>Сметная прибыль 46% ФОТ (от 815,59)</t>
  </si>
  <si>
    <t>КП №399 от 05.10.2023 (Сател) п.8 (ТЦ_62.2.01.00_77_7731232881_05.10.2023_01)</t>
  </si>
  <si>
    <t>Модуль для создания индивидуальных терминалов и подстанций, без микрофона KPS102926
(шт.)</t>
  </si>
  <si>
    <t>КП №399 от 05.10.2023 (Сател) п.9</t>
  </si>
  <si>
    <t>Корпус 150х110х70мм DKC 54000
(шт.)</t>
  </si>
  <si>
    <t>КП №МС00-006182 от 11.10.2023 г (ООО "Сатро-Паладин МСК") п.1 (ТЦ_61.2.04.12_77_9717049768_11.10.2023_01)</t>
  </si>
  <si>
    <t>Усилитель мощности трансляционный, выходная мощность 480Вт Sonar SPA-148DP
(шт.)</t>
  </si>
  <si>
    <t>ФЕРм11-03-001-02</t>
  </si>
  <si>
    <t>Приборы, устанавливаемые на металлоконструкциях, щитах и пультах, масса: до 10 кг
(шт)</t>
  </si>
  <si>
    <t>КП №МС00-006182 от 11.10.2023 г (ООО "Сатро-Паладин МСК") п.3 (ТЦ_61.2.04.12_77_9717049768_11.10.2023_01)</t>
  </si>
  <si>
    <t>Усилитель мощности трансляционный, выходная мощность 240Вт Sonar SPA-136DP
(шт.)</t>
  </si>
  <si>
    <t>ФЕРм10-04-101-07</t>
  </si>
  <si>
    <t>Накладные расходы 95% ФОТ (от 52 158,96)</t>
  </si>
  <si>
    <t>Сметная прибыль 53% ФОТ (от 52 158,96)</t>
  </si>
  <si>
    <t>КП №МС00-006182 от 11.10.2023 г (ООО "Сатро-Паладин МСК") п.3</t>
  </si>
  <si>
    <t>Громкоговоритель рупорный трансляционный, 100В, 10/5/2.5В/IP56 Sonar SHS-10TA
(шт.)</t>
  </si>
  <si>
    <t>Стойка, полустойка, каркас стойки или шкаф, масса: до 100 кг ( ШТК-М-18.6.8-1ААА, вес 56 кг)
(шт)</t>
  </si>
  <si>
    <t>Накладные расходы 90% ФОТ (от 3 180,03)</t>
  </si>
  <si>
    <t>Сметная прибыль 46% ФОТ (от 3 180,03)</t>
  </si>
  <si>
    <t>КП № ЛП151385 от 12.10.2023 г (ООО Луис+) п.1 (ТЦ_61.1.04.08_77_5040070405_12.10.2023_01)</t>
  </si>
  <si>
    <t>Шкаф телекоммуникационный напольный 18U (600 × 800) дверь стекло ШТК-М-18.6.8-1ААА
(шт.)</t>
  </si>
  <si>
    <t>ФЕРм10-02-050-02</t>
  </si>
  <si>
    <t>Установка: рам секций стативов(Полка перфорированная)
(100 шт)</t>
  </si>
  <si>
    <t>Накладные расходы 90% ФОТ (от 349,68)</t>
  </si>
  <si>
    <t>Сметная прибыль 46% ФОТ (от 349,68)</t>
  </si>
  <si>
    <t>КП № ЛП151385 от 12.10.2023 г (ООО Луис+) п.2</t>
  </si>
  <si>
    <t>Полка перфорированная, глубина 620 мм СВ-62
(шт.)</t>
  </si>
  <si>
    <t>Приборы, устанавливаемые на металлоконструкциях, щитах и пультах, масса: до 5 кг (Блок розеток)
(шт)</t>
  </si>
  <si>
    <t>КП № ЛП151385 от 12.10.2023 г (ООО Луис+) п.3</t>
  </si>
  <si>
    <t>ЦМО Блок розеток Rem-10 с выкл. 8 Schuko 10 A алюм. 19" шнур 1.8 м. 1 8 IEC 60320 C14 (R-10-8S-C14)
(шт.)</t>
  </si>
  <si>
    <t>Накладные расходы 97% ФОТ (от 23 271,24)</t>
  </si>
  <si>
    <t>Сметная прибыль 51% ФОТ (от 23 271,24)</t>
  </si>
  <si>
    <t>Накладные расходы 97% ФОТ (от 6 662,58)</t>
  </si>
  <si>
    <t>Сметная прибыль 51% ФОТ (от 6 662,58)</t>
  </si>
  <si>
    <t>КП № ЛП151385 от 12.10.2023 г (ООО Луис+) п.4</t>
  </si>
  <si>
    <t>Кабель витая пара 305м Hyperline UUTP4-C5E-S24-IN-LSZH-GY 42045
(м)</t>
  </si>
  <si>
    <t>КП № ЛП151385 от 12.10.2023 г (ООО Луис+) п.5</t>
  </si>
  <si>
    <t>Кабель для систем оповещения огнестойкий, не поддерживающий горения, экранированный 	ПСЭнг(A)-FRLS 1x2x1
(м)</t>
  </si>
  <si>
    <t>КП № ЛП151385 от 12.10.2023 г (ООО Луис+) п.6</t>
  </si>
  <si>
    <t>Кабель для систем оповещения огнестойкий, не поддерживающий горения, экранированный  	ПСЭнг(A)-FRLS 1x2x2,5
(м)</t>
  </si>
  <si>
    <t>ФЕРм11-04-008-02</t>
  </si>
  <si>
    <t>Съемные и выдвижные блоки (модули, ячейки, ТЭЗ), масса: до 10 кг (ИБП. 3000ВА)
(шт)</t>
  </si>
  <si>
    <t>Накладные расходы 90% ФОТ (от 810,17)</t>
  </si>
  <si>
    <t>Сметная прибыль 46% ФОТ (от 810,17)</t>
  </si>
  <si>
    <t>КП № ЛП151385 от 12.10.2023 г (ООО Луис+) п.7 *(ТЦ_62.4.02.01_77_5040070405_12.10.2023_01)</t>
  </si>
  <si>
    <t>ИБП. 3000ВА. Форм-фактор-в стойку 2U ИБП SR1103TL (3000 ВА)
(шт.)</t>
  </si>
  <si>
    <t>ФЕРм11-04-008-06</t>
  </si>
  <si>
    <t>Съемные и выдвижные блоки (модули, ячейки, ТЭЗ), масса: до 75 кг (Батарейный модул)
(шт)</t>
  </si>
  <si>
    <t>Накладные расходы 90% ФОТ (от 4 157,51)</t>
  </si>
  <si>
    <t>Сметная прибыль 46% ФОТ (от 4 157,51)</t>
  </si>
  <si>
    <t>КП № ЛП151385 от 12.10.2023 г (ООО Луис+) п.8 (ТЦ_62.4.01.01_77_5040070405_12.10.2023_01)</t>
  </si>
  <si>
    <t>Батарейный модуль стоечного исполнения 2U BMR-96-18
(шт.)</t>
  </si>
  <si>
    <t>Накладные расходы 97% ФОТ (от 94 629,05)</t>
  </si>
  <si>
    <t>Сметная прибыль 51% ФОТ (от 94 629,05)</t>
  </si>
  <si>
    <t>Итого по разделу 3 Громкоговорящая связь (ГГС)</t>
  </si>
  <si>
    <t>Раздел 4. Видеонаблюдение</t>
  </si>
  <si>
    <t>ФЕРм10-10-001-01</t>
  </si>
  <si>
    <t>Камеры видеонаблюдения: фиксированные
(шт)</t>
  </si>
  <si>
    <t>Накладные расходы 90% ФОТ (от 19 016,41)</t>
  </si>
  <si>
    <t>Сметная прибыль 46% ФОТ (от 19 016,41)</t>
  </si>
  <si>
    <t>КП №№ 2840-759089 от 27.10.2023(АйПи дром) п.1</t>
  </si>
  <si>
    <t>IP-камера DS-2CD2123G2-IU(2.8mm)
(шт)</t>
  </si>
  <si>
    <t>ФЕРм10-10-001-02</t>
  </si>
  <si>
    <t>Камеры видеонаблюдения: на кронштейне
(шт)</t>
  </si>
  <si>
    <t>Накладные расходы 90% ФОТ (от 9 228,27)</t>
  </si>
  <si>
    <t>Сметная прибыль 46% ФОТ (от 9 228,27)</t>
  </si>
  <si>
    <t>КП №№ 2840-759089 от 27.10.2023(АйПи дром) п.2</t>
  </si>
  <si>
    <t>IP-камера DS-2CD2623G2-IZS(2.8-12mm)
(шт)</t>
  </si>
  <si>
    <t>Накладные расходы 90% ФОТ (от 2 658,35)</t>
  </si>
  <si>
    <t>Сметная прибыль 46% ФОТ (от 2 658,35)</t>
  </si>
  <si>
    <t>КП №№ 2840-759089 от 27.10.2023(АйПи дром) п.3</t>
  </si>
  <si>
    <t>OSNOVO E-PoE/1A E-PoE/1A PoE удлинитель 10M/100M Fast Ethernet на 400м (до 30W)
(шт)</t>
  </si>
  <si>
    <t>Итого по разделу 4 Видеонаблюдение</t>
  </si>
  <si>
    <t>Раздел 5. Локально-вычислительная сеть (ЛВС)</t>
  </si>
  <si>
    <t>Шкаф ШКР 4:</t>
  </si>
  <si>
    <t>Стойка, полустойка, каркас стойки или шкаф, масса: до 100 кг
(шт)</t>
  </si>
  <si>
    <t>КП № ЛП151385 от 12.10.2023 г (ООО Луис+) п.9
КП № ID-2261 от 18.01.2023 ООО "АйДистрибьют"</t>
  </si>
  <si>
    <t>Шкаф коммутациационный  Hyperline настенный 22 U 600х600 пер.дв.стекл. 2 бок.пан.TWB-1566-GP-RAL9004 (вес 38 кг)
(шт)</t>
  </si>
  <si>
    <t>КП № ЛП151385 от 12.10.2023 г (ООО Луис+) п.10
КП № ID-2261 от 18.01.2023 ООО "АйДистрибьют"</t>
  </si>
  <si>
    <t>Патч-панель RJ-45 110, категория 5е, на 48 портов для монтажа в стойки и шкафы 19" ( Hyperline P3-19-24-8P8C-C5E-110)
(шт)</t>
  </si>
  <si>
    <t>Рамка со штифтами на винтах и гайках с шайбами (Кабельный органайзер)
(шт)</t>
  </si>
  <si>
    <t>Накладные расходы 90% ФОТ (от 301,10)</t>
  </si>
  <si>
    <t>Сметная прибыль 46% ФОТ (от 301,10)</t>
  </si>
  <si>
    <t>КП № ЛП151385 от 12.10.2023 г (ООО Луис+) п.11
КП № ID-2261 от 18.01.2023 ООО "АйДистрибьют"</t>
  </si>
  <si>
    <t>Кабельный органайзер пластиковый с крышкой глубина 53 мм,19",1U Hyperline  CM-1U-PL-COV
(шт)</t>
  </si>
  <si>
    <t>Съемные и выдвижные блоки (модули, ячейки, ТЭЗ), масса: до 75 кг (Источник бесперебойного питания вес 55 кг))
(шт)</t>
  </si>
  <si>
    <t>Накладные расходы 90% ФОТ (от 1 870,88)</t>
  </si>
  <si>
    <t>Сметная прибыль 46% ФОТ (от 1 870,88)</t>
  </si>
  <si>
    <t>КП № ЛП151385 от 12.10.2023 г (ООО Луис+) п.12(ТЦ_62.4.02.01_77_5040070405_12.10.2023_01)</t>
  </si>
  <si>
    <t>ИБП CyberPower Line-Interactive PR2200ERTXL2UA 2200VA/2200W C13x6 C19x2
(шт)</t>
  </si>
  <si>
    <t>Приборы, устанавливаемые на металлоконструкциях, щитах и пультах, масса: до 5 кг (Блок силовых розеток)
(шт)</t>
  </si>
  <si>
    <t>КП № ЛП151385 от 12.10.2023 г (ООО Луис+) п.13
КП № ID-2261 от 18.01.2023 ООО "АйДистрибьют"</t>
  </si>
  <si>
    <t>Блок силовых розеток10А без шнура 19" с выключателем розеток SHE19-8SH-S-2,5EU
(шт)</t>
  </si>
  <si>
    <t>ФЕРм10-06-060-06</t>
  </si>
  <si>
    <t>Монтаж оптического кросса с учетом измерений на волоконно-оптическом кабеле с числом волокон: 32  (Кросс бокс)
(шт)</t>
  </si>
  <si>
    <t>Накладные расходы 90% ФОТ (от 3 452,24)</t>
  </si>
  <si>
    <t>Сметная прибыль 46% ФОТ (от 3 452,24)</t>
  </si>
  <si>
    <t>КП № ЛП151385 от 12.10.2023 г (ООО Луис+) п.14</t>
  </si>
  <si>
    <t>Кросс бокс оптический 19" на 32 SC (LC DUPLEX) со сплайс-кассетой и КДЗС (без пигтейлов и проходных адаптеров) CABEUS FO-19-32SC
(шт)</t>
  </si>
  <si>
    <t>Шкаф ШКР3 :</t>
  </si>
  <si>
    <t>КП № ЛП151385 от 12.10.2023 г (ООО Луис+) п.15
КП № ID-2261 от 18.01.2023 ООО "АйДистрибьют"</t>
  </si>
  <si>
    <t>Шкаф коммутациационный  Hyperline настенный 22 U 600х600 пер.дв.стекл. 2 бок.пан.TWB-1566-GP-RAL9004  (вес 38 кг)
(шт)</t>
  </si>
  <si>
    <t>КП № ЛП151385 от 12.10.2023 г (ООО Луис+) п.16
КП № ID-2261 от 18.01.2023 ООО "АйДистрибьют"</t>
  </si>
  <si>
    <t>КП № ЛП151385 от 12.10.2023 г (ООО Луис+) п.17
КП № ID-2261 от 18.01.2023 ООО "АйДистрибьют"</t>
  </si>
  <si>
    <t>Съемные и выдвижные блоки (модули, ячейки, ТЭЗ), масса: до 75 кг (Источник бесперебойного питания)
(шт)</t>
  </si>
  <si>
    <t>КП № ЛП151385 от 12.10.2023 г (ООО Луис+) п.18 (ТЦ_62.4.02.01_77_5040070405_12.10.2023_01)</t>
  </si>
  <si>
    <t>КП № ЛП151385 от 12.10.2023 г (ООО Луис+) п.19
КП № ID-2261 от 18.01.2023 ООО "АйДистрибьют"</t>
  </si>
  <si>
    <t>КП № ЛП151385 от 12.10.2023 г (ООО Луис+) п.20</t>
  </si>
  <si>
    <t>Шкаф ШКР5 :</t>
  </si>
  <si>
    <t>КП № ЛП151385 от 12.10.2023 г (ООО Луис+) п.21</t>
  </si>
  <si>
    <t>Накладные расходы 97% ФОТ (от 15 839,30)</t>
  </si>
  <si>
    <t>Сметная прибыль 51% ФОТ (от 15 839,30)</t>
  </si>
  <si>
    <t>КП № ЛП151385 от 12.10.2023 г (ООО Луис+) п.22</t>
  </si>
  <si>
    <t>Розетка RJ45x2 8P8C кат. 5e двойная 03-0151
(шт.)</t>
  </si>
  <si>
    <t>КП № ЛП151385 от 12.10.2023 г (ООО Луис+) п.23</t>
  </si>
  <si>
    <t>Розетка RJ45 8P8C кат. 5e одинарная 03-0121
(шт.)</t>
  </si>
  <si>
    <t>ФЕРм10-06-013-02</t>
  </si>
  <si>
    <t>Измерение переходного затухания при одной частоте на смонтированном усилительном участке: на ближнем конце
(100 измерений)</t>
  </si>
  <si>
    <t>Накладные расходы 111% ФОТ (от 912,74)</t>
  </si>
  <si>
    <t>Сметная прибыль 52% ФОТ (от 912,74)</t>
  </si>
  <si>
    <t>ФЕРм10-06-013-03</t>
  </si>
  <si>
    <t>Измерение переходного затухания при одной частоте на смонтированном усилительном участке: на дальнем конце
(100 измерений)</t>
  </si>
  <si>
    <t>Накладные расходы 111% ФОТ (от 121 483,24)</t>
  </si>
  <si>
    <t>Сметная прибыль 52% ФОТ (от 121 483,24)</t>
  </si>
  <si>
    <t>Накладные расходы 97% ФОТ (от 271 720,17)</t>
  </si>
  <si>
    <t>Сметная прибыль 51% ФОТ (от 271 720,17)</t>
  </si>
  <si>
    <t>Накладные расходы 97% ФОТ (от 42 650,75)</t>
  </si>
  <si>
    <t>Сметная прибыль 51% ФОТ (от 42 650,75)</t>
  </si>
  <si>
    <t>Накладные расходы 97% ФОТ (от 22 208,60)</t>
  </si>
  <si>
    <t>Сметная прибыль 51% ФОТ (от 22 208,60)</t>
  </si>
  <si>
    <t>КП № ЛП151385 от 12.10.2023 г (ООО Луис+) п.24</t>
  </si>
  <si>
    <t>Кабель витая пара U/UTP, CAT 5e, ZH нг(А)-HF, 4PR, 24WG, INDOOR, SOLID, оранжевый 305м 01-0049
(м)</t>
  </si>
  <si>
    <t>Накладные расходы 97% ФОТ (от 21 858,51)</t>
  </si>
  <si>
    <t>Сметная прибыль 51% ФОТ (от 21 858,51)</t>
  </si>
  <si>
    <t>КП № 201/3781984689 от 07.10.2023 г( ЭТМ) п.1</t>
  </si>
  <si>
    <t>Кабель оптичкский 16 волокон, одномод ОКМБ-03нг(А)  FRHF-16А-9,0
(м)</t>
  </si>
  <si>
    <t>Накладные расходы 97% ФОТ (от 16 824,63)</t>
  </si>
  <si>
    <t>Сметная прибыль 51% ФОТ (от 16 824,63)</t>
  </si>
  <si>
    <t>Накладные расходы 97% ФОТ (от 60 562,59)</t>
  </si>
  <si>
    <t>Сметная прибыль 51% ФОТ (от 60 562,59)</t>
  </si>
  <si>
    <t>Накладные расходы 97% ФОТ (от 1 402,15)</t>
  </si>
  <si>
    <t>Сметная прибыль 51% ФОТ (от 1 402,15)</t>
  </si>
  <si>
    <t>Накладные расходы 97% ФОТ (от 2 324,16)</t>
  </si>
  <si>
    <t>Сметная прибыль 51% ФОТ (от 2 324,16)</t>
  </si>
  <si>
    <t>ФЕРм08-02-396-06</t>
  </si>
  <si>
    <t>Короб металлический по стенам и потолкам, длина: 3 м
(100 м)</t>
  </si>
  <si>
    <t>Накладные расходы 97% ФОТ (от 85 157,84)</t>
  </si>
  <si>
    <t>Сметная прибыль 51% ФОТ (от 85 157,84)</t>
  </si>
  <si>
    <t>ФССЦ-01.7.15.14-0043</t>
  </si>
  <si>
    <t>Шурупы самонарезающий прокалывающий, для крепления металлических профилей или листовых деталей 3,5/11 мм
(100 шт)</t>
  </si>
  <si>
    <t>КП №201/37815783 от 10.10.2023 г (ЭТМ) п.1</t>
  </si>
  <si>
    <t>Лоток перфорированный, сталь оцинкованная по метод Сендзимира	50x200x3000	35264
(м)</t>
  </si>
  <si>
    <t>КП №201/37815783 от 10.10.2023 г (ЭТМ) п.2</t>
  </si>
  <si>
    <t>Крышка лотка прямая, сталь оцинкованная по методу Сендзимира	осн. 200мм, L=3000	35524
(м)</t>
  </si>
  <si>
    <t>КП №201/37815783 от 10.10.2023 г (ЭТМ) п.3</t>
  </si>
  <si>
    <t>Ответвитель горизонтальный X-образный, сталь оцинк. по методу СендзимираDPX, 50x200 36184
(шт)</t>
  </si>
  <si>
    <t>КП №201/37815783 от 10.10.2023 г (ЭТМ) п.4</t>
  </si>
  <si>
    <t>Ответвитель горизонтальный Т-образный, сталь оцинк. методу Сендзимира	DPT, 50x200	36124
(шт)</t>
  </si>
  <si>
    <t>КП №201/37815783 от 10.10.2023 г (ЭТМ) п.5</t>
  </si>
  <si>
    <t>Крышка Х-ответв. гориз., сталь оцинк. по методу Сендзимира	DPX осн.200мм	38064
(шт)</t>
  </si>
  <si>
    <t>КП №201/37815783 от 10.10.2023 г (ЭТМ) п.6</t>
  </si>
  <si>
    <t>Крышка Т-ответв. гориз., сталь оцинк. по методу Сендз	DPT осн.200мм	38044
(шт)</t>
  </si>
  <si>
    <t>Накладные расходы 126% ФОТ (от 92 225,51)</t>
  </si>
  <si>
    <t>Сметная прибыль 68% ФОТ (от 92 225,51)</t>
  </si>
  <si>
    <t>КП №201/37815783 от 10.10.2023 г (ЭТМ) п.7</t>
  </si>
  <si>
    <t>Консоль потолочная DS на лоток с осн.200 , сталь оцин методу Сендзимира	DS	BBA3020 (вес 1,08 кг/шт)
(шт)</t>
  </si>
  <si>
    <t>КП №201/37815783 от 10.10.2023 г (ЭТМ) п.8</t>
  </si>
  <si>
    <t>Консоль DW на лоток с осн.200 , сталь оцинк. по мето/ Сендзимира	DW	BBC3020 (вес 0,61 кг/шт)
(шт)</t>
  </si>
  <si>
    <t>КП №201/37815783 от 10.10.2023 г (ЭТМ) п.9</t>
  </si>
  <si>
    <t>Пластина соединительная, сталь оцинкованная по мето/ Сендзимира	GTO 50	37301
(шт)</t>
  </si>
  <si>
    <t>КП №201/37815783 от 10.10.2023 г (ЭТМ) п.10</t>
  </si>
  <si>
    <t>Пластина для электрического контакта, медь	РТСЕ	37501
(шт)</t>
  </si>
  <si>
    <t>КП №201/37815783 от 10.10.2023 г (ЭТМ) п.11</t>
  </si>
  <si>
    <t>Винт с квадратным подголовником М6х10, гальваничес оцинкованная сталь	М6х10	СМ010610
(шт)</t>
  </si>
  <si>
    <t>КП №201/37815783 от 10.10.2023 г (ЭТМ) п.12</t>
  </si>
  <si>
    <t>Гайка с насечкой, препятствующей откручиванию, гальванически оцинкованная сталь	Мб	СМ100600
(шт)</t>
  </si>
  <si>
    <t>КП №201/37815783 от 10.10.2023 г (ЭТМ) п.13</t>
  </si>
  <si>
    <t>Винт для обеспечения электрического контакта крыше» гальванически оцинкованная сталь	М5х8	СМ030508
(шт)</t>
  </si>
  <si>
    <t>КП №201/37815783 от 10.10.2023 г (ЭТМ) п.14</t>
  </si>
  <si>
    <t>Стандартный анкер со шпилькой М8	М8	СМ440850
(шт)</t>
  </si>
  <si>
    <t>Итого по разделу 5 Локально-вычислительная сеть (ЛВС)</t>
  </si>
  <si>
    <t>СМЕТА № 02-01-22</t>
  </si>
  <si>
    <t xml:space="preserve">на Пожарная сигнализация и оповещение о пожаре., </t>
  </si>
  <si>
    <t>Раздел 1. Монтажные работы.Пожарная сигнализация.</t>
  </si>
  <si>
    <t>Приборы, устанавливаемые на металлоконструкциях, щитах и пультах, масса: до 10 кг (Прибор приемно-контрольный Сириус)
(шт)</t>
  </si>
  <si>
    <t>КП б/н от 19.10.2023 г П.1 (ООО Триа групп) (ТЦ_61.2.06.03_78_7802613685_19.10.2023_01)</t>
  </si>
  <si>
    <t>Прибор приемно-контрольный Сириус
(шт)</t>
  </si>
  <si>
    <t>Приборы, устанавливаемые на металлоконструкциях, щитах и пультах, масса: до 5 кг("С2000-БИ")
(шт)</t>
  </si>
  <si>
    <t>Приборы, устанавливаемые на металлоконструкциях, щитах и пультах, масса: до 5 кг( "С2000-КДЛ-2И")
(шт)</t>
  </si>
  <si>
    <t>КП б/н от 19.10.2023 г П.2 (ООО Триа групп)</t>
  </si>
  <si>
    <t>Приборы, устанавливаемые на металлоконструкциях, щитах и пультах, масса: до 5 кг ("С2000-КПБ")
(шт)</t>
  </si>
  <si>
    <t>Приборы, устанавливаемые на металлоконструкциях, щитах и пультах, масса: до 5 кг (Преобразователь волоконно-оптический RS-FX-SM40)
(шт)</t>
  </si>
  <si>
    <t>КП б/н от 19.10.2023 г П.3 (ООО Триа групп)</t>
  </si>
  <si>
    <t>Преобразователь волоконно-оптический RS-FX-SM40
(шт)</t>
  </si>
  <si>
    <t>Шкаф (пульт) управления навесной, высота, ширина и глубина: до 600х600х350 мм (ШПС-12 исп.10)
(шт)</t>
  </si>
  <si>
    <t>ФССЦ-20.4.04.01-0030</t>
  </si>
  <si>
    <t>Шкаф металлический с DIN-рейками и заземлением на 16 модулей (ШПС-12 исп.10)
(компл)</t>
  </si>
  <si>
    <t>Приборы, устанавливаемые на металлоконструкциях, щитах и пультах, масса: до 10 кг (Батарея аккумуляторная, тип АКБ-17, 12В/ емкость 17 А/ч)
(шт)</t>
  </si>
  <si>
    <t>Накладные расходы 90% ФОТ (от 1 108,91)</t>
  </si>
  <si>
    <t>Сметная прибыль 46% ФОТ (от 1 108,91)</t>
  </si>
  <si>
    <t>ФЕРм10-02-051-01</t>
  </si>
  <si>
    <t>Перемычки кабельные длиной: до 6 м ( Патч-корд 1м)
(100 перемычек)</t>
  </si>
  <si>
    <t>Накладные расходы 90% ФОТ (от 1 002,06)</t>
  </si>
  <si>
    <t>Сметная прибыль 46% ФОТ (от 1 002,06)</t>
  </si>
  <si>
    <t>ФЕРм10-02-051-02</t>
  </si>
  <si>
    <t>Перемычки кабельные длиной: добавлять на каждый 1 м сверх 6 м  ( Патч-корд 50м)
(100 перемычек)</t>
  </si>
  <si>
    <t>Накладные расходы 90% ФОТ (от 1 928,77)</t>
  </si>
  <si>
    <t>Сметная прибыль 46% ФОТ (от 1 928,77)</t>
  </si>
  <si>
    <t>КП № МСЦБ-54994 от 10.10.2023 г П.1 (ООО МСБ)</t>
  </si>
  <si>
    <t>Патч-корд волоконно-оптический (шнур) SM 9/125 (OS LC/UPC-SC/UPC, 2.0 мм, duplex, LSZH, 1 м 	FC-D2-9-LC/UR- SC/UR-H-1M- LSZH-YL
(шт)</t>
  </si>
  <si>
    <t>КП № 201/135778835 от 04.10.2023 г П.1 (ЭТМ)</t>
  </si>
  <si>
    <t>Патч-корд волоконно-оптический (шнур) SM 9/125 (OS LC/UPC-SC/UPC, 2.0 мм, duplex, LSZH, 50 м 	FC-D2-9-LC/UR- SC/UR-H-50M- LSZH-YL
(шт)</t>
  </si>
  <si>
    <t>ФЕРм10-06-060-02</t>
  </si>
  <si>
    <t>Монтаж оптического кросса с учетом измерений на волоконно-оптическом кабеле с числом волокон: 8
(шт)</t>
  </si>
  <si>
    <t>Накладные расходы 90% ФОТ (от 1 738,23)</t>
  </si>
  <si>
    <t>Сметная прибыль 46% ФОТ (от 1 738,23)</t>
  </si>
  <si>
    <t>КП № МСЦБ-54994 от 10.10.2023 г П.2 (ООО МСБ)</t>
  </si>
  <si>
    <t>Кросс оптический настенный ШКОН-У/1-8-LC
(шт.)</t>
  </si>
  <si>
    <t>Извещатель ПС автоматический: дымовой, фотоэлектрический, радиоизотопный, световой в нормальном исполнении (ДИП-34А-03)
(шт)</t>
  </si>
  <si>
    <t>Накладные расходы 90% ФОТ (от 29 808,22)</t>
  </si>
  <si>
    <t>Сметная прибыль 46% ФОТ (от 29 808,22)</t>
  </si>
  <si>
    <t>КП б/н от 19.10.2023 г П.4 (ООО Триа групп)</t>
  </si>
  <si>
    <t>Извещатель пожарный дымовой	ДИП-34А-03
(шт.)</t>
  </si>
  <si>
    <t>ФЕРм10-08-002-06</t>
  </si>
  <si>
    <t>Конструкция для установки извещателя (Монтажный комплект для ДИП-34А	 МК-2)
(шт)</t>
  </si>
  <si>
    <t>Накладные расходы 90% ФОТ (от 5 484,88)</t>
  </si>
  <si>
    <t>Сметная прибыль 46% ФОТ (от 5 484,88)</t>
  </si>
  <si>
    <t>КП б/н от 19.10.2023 г П.5 (ООО Триа групп)</t>
  </si>
  <si>
    <t>Монтажный комплект для ДИП-34А	 МК-2
(шт)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</si>
  <si>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 (ИПР 513-3АМ исп.1)
(шт)</t>
  </si>
  <si>
    <t>Накладные расходы 97% ФОТ (от 8 104,16)</t>
  </si>
  <si>
    <t>Сметная прибыль 51% ФОТ (от 8 104,16)</t>
  </si>
  <si>
    <t>КП б/н от 19.10.2023 г П.6 (ООО Триа групп)</t>
  </si>
  <si>
    <t>Извещатель пожарный ручной "Пуск пожаротушения" ИПР-513-3АМ исп.1
(шт)</t>
  </si>
  <si>
    <t>Извещатель ПС автоматический: дымовой, фотоэлектрический, радиоизотопный, световой в нормальном исполнении (С2000-Спектрон-607)
(шт)</t>
  </si>
  <si>
    <t>Накладные расходы 90% ФОТ (от 59 616,44)</t>
  </si>
  <si>
    <t>Сметная прибыль 46% ФОТ (от 59 616,44)</t>
  </si>
  <si>
    <t>КП б/н от 19.10.2023 г П.7 (ООО Триа групп) (ТЦ_61.2.02.01_78_7802613685_19.10.2023_01)</t>
  </si>
  <si>
    <t>Извещатель пожарный пламени адресный С2000-Спектрон-607
(шт)</t>
  </si>
  <si>
    <t>Извещатель ПС автоматический: дымовой, фотоэлектрический, радиоизотопный, световой в нормальном исполнении ( ДИП-31)
(шт)</t>
  </si>
  <si>
    <t>Накладные расходы 90% ФОТ (от 7 890,41)</t>
  </si>
  <si>
    <t>Сметная прибыль 46% ФОТ (от 7 890,41)</t>
  </si>
  <si>
    <t>КП б/н от 19.10.2023 г П.8 (ООО Триа групп)</t>
  </si>
  <si>
    <t>Извещатель пожарный дымовой не адресный ДИП-31
(шт)</t>
  </si>
  <si>
    <t>Накладные расходы 97% ФОТ (от 26 496,94)</t>
  </si>
  <si>
    <t>Сметная прибыль 51% ФОТ (от 26 496,94)</t>
  </si>
  <si>
    <t>КП № МСЦБ-54994 от 10.10.2023 г П.3 (ООО МСБ)</t>
  </si>
  <si>
    <t>Кабель 1x2x0,75 (ТУ 3581-006-53930360-2010)	КПСнг(A)-FRLS
(м)</t>
  </si>
  <si>
    <t>ФЕРм10-06-048-06</t>
  </si>
  <si>
    <t>Прокладка волоконно-оптических кабелей в канализации: в трубопроводе по свободному каналу
(100 м кабеля)</t>
  </si>
  <si>
    <t>Накладные расходы 97% ФОТ (от 48 055,34)</t>
  </si>
  <si>
    <t>Сметная прибыль 51% ФОТ (от 48 055,34)</t>
  </si>
  <si>
    <t>КП № МСЦБ-54994 от 10.10.2023 г П.4 (ООО МСБ)</t>
  </si>
  <si>
    <t>Кабель волоконно-оптический (многомодовый) СП-ОКБнг(А)-FRHF-М8П-4А-7
(м)</t>
  </si>
  <si>
    <t>Накладные расходы 97% ФОТ (от 277,60)</t>
  </si>
  <si>
    <t>Сметная прибыль 51% ФОТ (от 277,60)</t>
  </si>
  <si>
    <t>ФЕРм08-02-399-01</t>
  </si>
  <si>
    <t>Провод в коробах, сечением: до 6 мм2
(100 м)</t>
  </si>
  <si>
    <t>Накладные расходы 97% ФОТ (от 145,23)</t>
  </si>
  <si>
    <t>Сметная прибыль 51% ФОТ (от 145,23)</t>
  </si>
  <si>
    <t>КП № 201/135778835 от 04.10.2023 г П.2 (ЭТМ)</t>
  </si>
  <si>
    <t>Провод 1x4,0	ПВ-3
(м)</t>
  </si>
  <si>
    <t>Накладные расходы 97% ФОТ (от 87 058,73)</t>
  </si>
  <si>
    <t>Сметная прибыль 51% ФОТ (от 87 058,73)</t>
  </si>
  <si>
    <t>КП № 201/135778835 от 04.10.2023 г П.4 (ЭТМ)</t>
  </si>
  <si>
    <t>КП № 201/135778835 от 04.10.2023 г П.5 (ЭТМ)</t>
  </si>
  <si>
    <t>Накладные расходы 97% ФОТ (от 4 206,16)</t>
  </si>
  <si>
    <t>Сметная прибыль 51% ФОТ (от 4 206,16)</t>
  </si>
  <si>
    <t>КП № 201/135778835 от 04.10.2023 г П.3 (ЭТМ)</t>
  </si>
  <si>
    <t>Короб электромонтажный «In-Liner Classic» 15x17 ТМС типа ДКС-ТехноЛайн
(м)</t>
  </si>
  <si>
    <t>ФЕРм08-02-407-06</t>
  </si>
  <si>
    <t>Труба стальная по установленным конструкциям, в готовых бороздах, по основанию пола, диаметр: до 25 мм
(100 м)</t>
  </si>
  <si>
    <t>Накладные расходы 97% ФОТ (от 413,46)</t>
  </si>
  <si>
    <t>Сметная прибыль 51% ФОТ (от 413,46)</t>
  </si>
  <si>
    <t>Итого по разделу 1 Монтажные работы.Пожарная сигнализация.</t>
  </si>
  <si>
    <t>Раздел 2. Монтажные работы. Система оповещения о пожаре.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</si>
  <si>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
(шт)</t>
  </si>
  <si>
    <t>Накладные расходы 97% ФОТ (от 15 050,59)</t>
  </si>
  <si>
    <t>Сметная прибыль 51% ФОТ (от 15 050,59)</t>
  </si>
  <si>
    <t>ФССЦ-61.2.04.05-0012</t>
  </si>
  <si>
    <t>Оповещатель звуковой, марка "Маяк-12-ЗМ"
(10 шт)</t>
  </si>
  <si>
    <t>Присоединение к приборам концов жил электрических проводок под винт: с изготовлением колец (МПН)
(100 шт)</t>
  </si>
  <si>
    <t>Накладные расходы 90% ФОТ (от 4 908,72)</t>
  </si>
  <si>
    <t>Сметная прибыль 46% ФОТ (от 4 908,72)</t>
  </si>
  <si>
    <t>КП б/н от 19.10.2023 г П.9 (ООО Триа групп)</t>
  </si>
  <si>
    <t>Модуль подключения нагрузки	 МПН
(шт)</t>
  </si>
  <si>
    <t>Накладные расходы 97% ФОТ (от 16 656,45)</t>
  </si>
  <si>
    <t>Сметная прибыль 51% ФОТ (от 16 656,45)</t>
  </si>
  <si>
    <t>КП № МСЦБ-54994 от 10.10.2023 г П.5 (ООО МСБ)</t>
  </si>
  <si>
    <t>Кабель КПСнг(А)-FRHF 1х2х1,5
(м)</t>
  </si>
  <si>
    <t>Накладные расходы 97% ФОТ (от 45 421,94)</t>
  </si>
  <si>
    <t>Сметная прибыль 51% ФОТ (от 45 421,94)</t>
  </si>
  <si>
    <t>КП 201/37815417 от 23.10.2023 г (ЭТМ) п.1</t>
  </si>
  <si>
    <t>Накладные расходы 97% ФОТ (от 654,17)</t>
  </si>
  <si>
    <t>Сметная прибыль 51% ФОТ (от 654,17)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</si>
  <si>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</si>
  <si>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
(м)</t>
  </si>
  <si>
    <t>Накладные расходы 97% ФОТ (от 581,04)</t>
  </si>
  <si>
    <t>Сметная прибыль 51% ФОТ (от 581,04)</t>
  </si>
  <si>
    <t>Итого по разделу 2 Монтажные работы. Система оповещения о пожаре.</t>
  </si>
  <si>
    <t>СМЕТА № 04-01-01</t>
  </si>
  <si>
    <t xml:space="preserve">на Наружные сети электроснабжения. 1 этап, </t>
  </si>
  <si>
    <t>Раздел 1. Монтажные работы.  Наружные сети электроснабжения  1 этап</t>
  </si>
  <si>
    <t>траншея Т-6 (по типовому проекту А5-92) (длина 160м, число ниток - 4) ширина траншеи=0,7м глубина=0,9м</t>
  </si>
  <si>
    <t>ФЕРм08-02-141-04</t>
  </si>
  <si>
    <t>Кабель до 35 кВ в готовых траншеях без покрытий, масса 1 м: до 6 кг ( в земле)
(100 м)</t>
  </si>
  <si>
    <t>Накладные расходы 97% ФОТ (от 48 810,30)</t>
  </si>
  <si>
    <t>Сметная прибыль 51% ФОТ (от 48 810,30)</t>
  </si>
  <si>
    <t>Кабель до 35 кВ в проложенных трубах, блоках и коробах, масса 1 м кабеля: до 6 кг (в земле ПНД трубе)
(100 м)</t>
  </si>
  <si>
    <t>Накладные расходы 97% ФОТ (от 18 295,29)</t>
  </si>
  <si>
    <t>Сметная прибыль 51% ФОТ (от 18 295,29)</t>
  </si>
  <si>
    <t>ФЕРм08-02-143-05</t>
  </si>
  <si>
    <t>Покрытие кабеля, проложенного в траншее: лентой сигнальной
(100 м)</t>
  </si>
  <si>
    <t>Накладные расходы 97% ФОТ (от 336,85)</t>
  </si>
  <si>
    <t>Сметная прибыль 51% ФОТ (от 336,85)</t>
  </si>
  <si>
    <t>ФССЦ-01.7.06.08-0012</t>
  </si>
  <si>
    <t>Лента сигнальная полиэтиленовая ЛСЭ-300, длина 100 м, ширина 300 мм
(шт)</t>
  </si>
  <si>
    <t>ФЕРм08-02-142-01</t>
  </si>
  <si>
    <t>Устройство постели при одном кабеле в траншее
(100 м)</t>
  </si>
  <si>
    <t>Накладные расходы 97% ФОТ (от 7 848,15)</t>
  </si>
  <si>
    <t>Сметная прибыль 51% ФОТ (от 7 848,15)</t>
  </si>
  <si>
    <t>ФЕРм08-02-142-02</t>
  </si>
  <si>
    <t>На каждый последующий кабель добавлять к расценке 08-02-142-01
(100 м)</t>
  </si>
  <si>
    <t>Накладные расходы 97% ФОТ (от 4 864,43)</t>
  </si>
  <si>
    <t>Сметная прибыль 51% ФОТ (от 4 864,43)</t>
  </si>
  <si>
    <t>Сч № ЮБ000083272 от 17 октября 2023 г. (ООО «МИНИМАКС») п.9</t>
  </si>
  <si>
    <t>Кабель с медной жилой сеч. 1х240мм2мк	 ПвБПнг(А)-HF-ЗкВ
(м)</t>
  </si>
  <si>
    <t>Кабель в щитовой</t>
  </si>
  <si>
    <t>Кабель до 35 кВ в проложенных трубах, блоках и коробах, масса 1 м кабеля: до 6 кг (Электрощитовой ТР№212)
(100 м)</t>
  </si>
  <si>
    <t>Накладные расходы 97% ФОТ (от 27 442,95)</t>
  </si>
  <si>
    <t>Сметная прибыль 51% ФОТ (от 27 442,95)</t>
  </si>
  <si>
    <t>Кабель в цеху 1х240</t>
  </si>
  <si>
    <t>ФЕРм08-02-147-13</t>
  </si>
  <si>
    <t>Кабель до 35 кВ по установленным конструкциям и лоткам с креплением по всей длине, масса 1 м кабеля: до 6 кг (в сооружении Цех 417)
(100 м)</t>
  </si>
  <si>
    <t>Накладные расходы 97% ФОТ (от 96 567,02)</t>
  </si>
  <si>
    <t>Сметная прибыль 51% ФОТ (от 96 567,02)</t>
  </si>
  <si>
    <t>Сч № ЮБ000083272 от 17 октября 2023 г. (ООО «МИНИМАКС») п.1-8</t>
  </si>
  <si>
    <t>Установка муфт на кабель 240х1</t>
  </si>
  <si>
    <t>Накладные расходы 126% ФОТ (от 53 214,05)</t>
  </si>
  <si>
    <t>Сметная прибыль 68% ФОТ (от 53 214,05)</t>
  </si>
  <si>
    <t>Сч № ЮБ000083272 от 17 октября 2023 г. (ООО «МИНИМАКС») п.11</t>
  </si>
  <si>
    <t>Муфта концевая ПКВНтмОнг-3-240 на напряжение 3кВ, сечением жилы 240мм2 (для линий метрополитена)
(шт)</t>
  </si>
  <si>
    <t>Кабель 1х240 по эстакаде</t>
  </si>
  <si>
    <t>Накладные расходы 97% ФОТ (от 8 284,39)</t>
  </si>
  <si>
    <t>Сметная прибыль 51% ФОТ (от 8 284,39)</t>
  </si>
  <si>
    <t>Кабель до 35 кВ по установленным конструкциям и лоткам с креплением по всей длине, масса 1 м кабеля: до 6 кг
(100 м)</t>
  </si>
  <si>
    <t>Накладные расходы 97% ФОТ (от 72 395,29)</t>
  </si>
  <si>
    <t>Сметная прибыль 51% ФОТ (от 72 395,29)</t>
  </si>
  <si>
    <t>кабельные сети 6кВ (кабельная эстакада)</t>
  </si>
  <si>
    <t>ФЕРм08-02-147-14</t>
  </si>
  <si>
    <t>Кабель до 35 кВ по установленным конструкциям и лоткам с креплением по всей длине, масса 1 м кабеля: до 9 кг
(100 м)</t>
  </si>
  <si>
    <t>Накладные расходы 97% ФОТ (от 18 963,00)</t>
  </si>
  <si>
    <t>Сметная прибыль 51% ФОТ (от 18 963,00)</t>
  </si>
  <si>
    <t>ФЕРм08-02-148-05</t>
  </si>
  <si>
    <t>Кабель до 35 кВ в проложенных трубах, блоках и коробах, масса 1 м кабеля: до 9 кг
(100 м)</t>
  </si>
  <si>
    <t>Накладные расходы 97% ФОТ (от 319,34)</t>
  </si>
  <si>
    <t>Сметная прибыль 51% ФОТ (от 319,34)</t>
  </si>
  <si>
    <t>Кабельный держатель BHR-20 (025-4Омм) для крепления кабелей к сущ. эстакаде		BHR2004
(шт)</t>
  </si>
  <si>
    <t>Кабель с ал10м. жилами сеч. Зх150/35мм2 	АПвВнг(А)-LS- 10кВ
(м)</t>
  </si>
  <si>
    <t>ФЕРм08-02-167-09</t>
  </si>
  <si>
    <t>Муфта соединительная эпоксидная для 3-4-жильного кабеля напряжением: до 10 кВ, сечение жил до 185 мм2
(шт)</t>
  </si>
  <si>
    <t>Накладные расходы 97% ФОТ (от 9 262,20)</t>
  </si>
  <si>
    <t>Сметная прибыль 51% ФОТ (от 9 262,20)</t>
  </si>
  <si>
    <t>Сч № ЮБ000083272 от 17 октября 2023 г. (ООО «МИНИМАКС») п.10</t>
  </si>
  <si>
    <t>Муфта соединительная 10кВ  СПтп-10-А-150/240
(шт)</t>
  </si>
  <si>
    <t>Накладные расходы 97% ФОТ (от 2 867,88)</t>
  </si>
  <si>
    <t>Сметная прибыль 51% ФОТ (от 2 867,88)</t>
  </si>
  <si>
    <t>подъем на эстакаду</t>
  </si>
  <si>
    <t>Накладные расходы 97% ФОТ (от 3 600,13)</t>
  </si>
  <si>
    <t>Сметная прибыль 51% ФОТ (от 3 600,13)</t>
  </si>
  <si>
    <t>Кабельная стяжка усиленная неразъёмная 	КСС 8x300
(упак)</t>
  </si>
  <si>
    <t>Кабеленесущие конструкции для линии 825В "Л1" до Распределительного пункта №1</t>
  </si>
  <si>
    <t>ФЕРм08-04-750-02</t>
  </si>
  <si>
    <t>Лотки лестничного типа на болтовых соединениях
(т)</t>
  </si>
  <si>
    <t>Накладные расходы 126% ФОТ (от 18 457,59)</t>
  </si>
  <si>
    <t>Сметная прибыль 68% ФОТ (от 18 457,59)</t>
  </si>
  <si>
    <t>LL5040HDZ  Лестничный лоток 50х400 плюс, L 3000, горячеоцинкованный (вес 2,8 кг/шт)
(м)</t>
  </si>
  <si>
    <t>LE5004HDZ Угол вертикальный шарнирный 50х400 универсальный, горячеоцинкованный (вес 2,57кг/шт)
(шт)</t>
  </si>
  <si>
    <t>LC5640HDZ Угол горизонтальный 90º 50x400 R600, горячеоцинкованный (вес 6,3 кг/шт)
(шт)</t>
  </si>
  <si>
    <t>Накладные расходы 97% ФОТ (от 6 620,18)</t>
  </si>
  <si>
    <t>Сметная прибыль 51% ФОТ (от 6 620,18)</t>
  </si>
  <si>
    <t>BST4150HDZ Траверса для подвеса лотка шириной до 500 мм, горячеоцинкованная (вес 1,51кг/шт)
(шт)</t>
  </si>
  <si>
    <t>LP1000 Прижим кабельного лотка (вес 0,028кг/шт)
(шт)</t>
  </si>
  <si>
    <t>LG5000HDZ Соединитель горизонтальный, GTO 50L, горячеоцинкованный (вес 0,081кг/шт)
(шт)</t>
  </si>
  <si>
    <t>Накладные расходы 126% ФОТ (от 1 515,71)</t>
  </si>
  <si>
    <t>Сметная прибыль 68% ФОТ (от 1 515,71)</t>
  </si>
  <si>
    <t>BMM1050HDZ Крепление к стене TM 500 для вертикального монтажа осн.500, горячеоцинкованное (0,7кг/шт)
(шт)</t>
  </si>
  <si>
    <t>КП №201/3782060887 от 04.10.2023 г (ЭТМ) п.1</t>
  </si>
  <si>
    <t>Шпильки резьбовая М10-1000
(шт.)</t>
  </si>
  <si>
    <t>Винт с квадратным подголовником М6х10 М6х10 СМ010610HDZ
(шт.)</t>
  </si>
  <si>
    <t>Гайка шестигранная М6 М6 СМ110600HDZ
(шт.)</t>
  </si>
  <si>
    <t>Шайба стопорная М6 М6 СМ220600HDZ
(шт.)</t>
  </si>
  <si>
    <t>Гайка с насечкой, препятств. откручивани10 М6 СМ100600HDZ
(шт.)</t>
  </si>
  <si>
    <t>Винт с гл. головкой и квадрат, подголовником М6х20 СМ010620HDZ
(шт.)</t>
  </si>
  <si>
    <t>Гайка шестигранная М10 М10 СМ111000HDZ
(шт.)</t>
  </si>
  <si>
    <t>Шайба кузовная М10 М10 СМ121000HDZ
(шт.)</t>
  </si>
  <si>
    <t>Стальной забивной анкер М10 М10 СМ401040HDZ
(шт.)</t>
  </si>
  <si>
    <t>Стандартный анкер с болтом М8 М8 СМ430850
(шт.)</t>
  </si>
  <si>
    <t>Кабеленесущие конструкции для линии 825В "Л2" до Распределительного пункта №2</t>
  </si>
  <si>
    <t>Накладные расходы 126% ФОТ (от 11 719,10)</t>
  </si>
  <si>
    <t>Сметная прибыль 68% ФОТ (от 11 719,10)</t>
  </si>
  <si>
    <t>Лоток лестничный, горячеоцинкованный 50x400x3000 LL5040HDZ  (вес 2,8 кг/шт)
(м)</t>
  </si>
  <si>
    <t>Ответвитель вертикальный шарнирный LE, 50x400 LE5004HDZ (вес 2,57кг/шт)
(шт.)</t>
  </si>
  <si>
    <t>Ответвитель горизонтальный 90° LC90, 50x400 R=600 LC5640HDZ (вес 6,3 кг/шт)
(шт.)</t>
  </si>
  <si>
    <t>Накладные расходы 97% ФОТ (от 3 089,42)</t>
  </si>
  <si>
    <t>Сметная прибыль 51% ФОТ (от 3 089,42)</t>
  </si>
  <si>
    <t>Траверса одиночная 41x41 для лотка с основ.500  BST4150HDZ (вес 1,51кг/шт)
(шт.)</t>
  </si>
  <si>
    <t>Прижим кабельного лотка  LP1000HDZL (вес 0,028кг/шт)
(шт.)</t>
  </si>
  <si>
    <t>Пластина соединительная GTO L 50 LG5000HDZL  (вес 0,081кг/шт)
(шт.)</t>
  </si>
  <si>
    <t>Скоба ТМ для лотка с основ. 500 мм ТМ L=500 BMM1050HDZ
(шт.)</t>
  </si>
  <si>
    <t>Кабеленесущие конструкции для линии 6кВ "ТП29" до места врезки в существующую кабельную линию</t>
  </si>
  <si>
    <t>Накладные расходы 126% ФОТ (от 10 840,18)</t>
  </si>
  <si>
    <t>Сметная прибыль 68% ФОТ (от 10 840,18)</t>
  </si>
  <si>
    <t>Лоток лестничный, горячеоцинкованный 50x200x3000 L5020HDZ (вес 2,24кг/шт)
(м)</t>
  </si>
  <si>
    <t>Ответвитель вертикальный шарнирный LE, 50x200 LE5002HDZ (вес 3,216кг/шт)
(шт.)</t>
  </si>
  <si>
    <t>Накладные расходы 97% ФОТ (от 4 413,45)</t>
  </si>
  <si>
    <t>Сметная прибыль 51% ФОТ (от 4 413,45)</t>
  </si>
  <si>
    <t>Траверса одиночная 41x41 для лотка с основ.400  BST4140HDZ (вес 1,51кг/шт)
(шт.)</t>
  </si>
  <si>
    <t>Пластина соединительная             . GTO L 50 LG5000HDZL  (вес 0,081кг/шт)
(шт.)</t>
  </si>
  <si>
    <t>Итого по разделу 1 Монтажные работы.  Наружные сети электроснабжения  1 этап</t>
  </si>
  <si>
    <t>Раздел 2. Строительные работы. Наружные сети электроснабжения 6кВ                 1601-ПОС-ВОР</t>
  </si>
  <si>
    <t>ФЕР01-01-014-14</t>
  </si>
  <si>
    <t>Разработка грунта с погрузкой в автомобили-самосвалы экскаваторами импортного производства с ковшом вместимостью 0,15 м3, группа грунтов: 2
(1000 м3)</t>
  </si>
  <si>
    <t>Накладные расходы 92% ФОТ (от 14 375,29)</t>
  </si>
  <si>
    <t>Сметная прибыль 46%*0.85 ФОТ (от 14 375,29)</t>
  </si>
  <si>
    <t>ФЕР01-02-057-02</t>
  </si>
  <si>
    <t>Разработка грунта вручную в траншеях глубиной до 2 м без креплений с откосами, группа грунтов: 2
(100 м3)</t>
  </si>
  <si>
    <t>Накладные расходы 89% ФОТ (от 9 579,93)</t>
  </si>
  <si>
    <t>Сметная прибыль 40%*0.85 ФОТ (от 9 579,93)</t>
  </si>
  <si>
    <t>Накладные расходы 92% ФОТ (от 310,22)</t>
  </si>
  <si>
    <t>Сметная прибыль 46%*0.85 ФОТ (от 310,22)</t>
  </si>
  <si>
    <t>Накладные расходы 92% ФОТ (от 4 825,49)</t>
  </si>
  <si>
    <t>Сметная прибыль 46%*0.85 ФОТ (от 4 825,49)</t>
  </si>
  <si>
    <t>Накладные расходы 89% ФОТ (от 5 750,49)</t>
  </si>
  <si>
    <t>Сметная прибыль 40%*0.85 ФОТ (от 5 750,49)</t>
  </si>
  <si>
    <t>Прокладка трубы</t>
  </si>
  <si>
    <t>ФЕРм08-02-231-05</t>
  </si>
  <si>
    <t>Прокладка труб гофрированных ПВХ в земле для защиты одного кабеля диаметром: 110 мм
(100 м)</t>
  </si>
  <si>
    <t>Накладные расходы 97% ФОТ (от 569,42)</t>
  </si>
  <si>
    <t>Сметная прибыль 51% ФОТ (от 569,42)</t>
  </si>
  <si>
    <t>ФЕРм08-02-231-10</t>
  </si>
  <si>
    <t>За каждую последующую трубу добавлять: к расценке 08-02-231-05
(100 м)</t>
  </si>
  <si>
    <t>Накладные расходы 97% ФОТ (от 2 878,54)</t>
  </si>
  <si>
    <t>Сметная прибыль 51% ФОТ (от 2 878,54)</t>
  </si>
  <si>
    <t>Накладные расходы 97% ФОТ (от 1 584,06)</t>
  </si>
  <si>
    <t>Сметная прибыль 51% ФОТ (от 1 584,06)</t>
  </si>
  <si>
    <t>Труба жёсткая из полиэтилена низкого давления (ПНД) в комплекте с соединительной муфтой, с условным проходом dy= 100мм 160911
(м)</t>
  </si>
  <si>
    <t>Итого по разделу 2 Строительные работы. Наружные сети электроснабжения 6кВ                 1601-ПОС-ВОР</t>
  </si>
  <si>
    <t>Раздел 3. Демонтаж существующей кабельной трассы</t>
  </si>
  <si>
    <t>ФЕР01-01-014-05</t>
  </si>
  <si>
    <t>Разработка грунта с погрузкой на автомобили-самосвалы экскаваторами с ковшом вместимостью: 0,25 м3, группа грунтов 2
(1000 м3)</t>
  </si>
  <si>
    <t>Накладные расходы 92% ФОТ (от 1 668,20)</t>
  </si>
  <si>
    <t>Сметная прибыль 46%*0.85 ФОТ (от 1 668,20)</t>
  </si>
  <si>
    <t>Накладные расходы 92% ФОТ (от 120,64)</t>
  </si>
  <si>
    <t>Сметная прибыль 46%*0.85 ФОТ (от 120,64)</t>
  </si>
  <si>
    <t>Накладные расходы 92% ФОТ (от 2 005,26)</t>
  </si>
  <si>
    <t>Сметная прибыль 46%*0.85 ФОТ (от 2 005,26)</t>
  </si>
  <si>
    <t>ФЕРр67-3-1</t>
  </si>
  <si>
    <t>Демонтаж кабеля
(100 м)</t>
  </si>
  <si>
    <t>Накладные расходы 91% ФОТ (от 3 239,19)</t>
  </si>
  <si>
    <t>Сметная прибыль 48% ФОТ (от 3 239,19)</t>
  </si>
  <si>
    <t>Итого по разделу 3 Демонтаж существующей кабельной трассы</t>
  </si>
  <si>
    <t>Раздел 4. Разборка и восстановление дорожного покрытия  ( 12 м2)</t>
  </si>
  <si>
    <t>ФЕР27-03-008-04</t>
  </si>
  <si>
    <t>Разборка покрытий и оснований: асфальтобетонных
(100 м3)</t>
  </si>
  <si>
    <t>Накладные расходы 147% ФОТ (от 2 223,30)</t>
  </si>
  <si>
    <t>Сметная прибыль 134%*0.85 ФОТ (от 2 223,30)</t>
  </si>
  <si>
    <t>ФЕР27-03-008-02</t>
  </si>
  <si>
    <t>Разборка покрытий и оснований: щебеночных
(100 м3)</t>
  </si>
  <si>
    <t>Накладные расходы 147% ФОТ (от 356,24)</t>
  </si>
  <si>
    <t>Сметная прибыль 134%*0.85 ФОТ (от 356,24)</t>
  </si>
  <si>
    <t>ФЕР27-04-001-01</t>
  </si>
  <si>
    <t>Устройство подстилающих и выравнивающих слоев оснований: из песка
(100 м3)</t>
  </si>
  <si>
    <t>Накладные расходы 147% ФОТ (от 443,83)</t>
  </si>
  <si>
    <t>Сметная прибыль 134%*0.85 ФОТ (от 443,83)</t>
  </si>
  <si>
    <t>ФЕР27-04-001-04</t>
  </si>
  <si>
    <t>Устройство подстилающих и выравнивающих слоев оснований: из щебня
(100 м3)</t>
  </si>
  <si>
    <t>Накладные расходы 147% ФОТ (от 341,26)</t>
  </si>
  <si>
    <t>Сметная прибыль 134%*0.85 ФОТ (от 341,26)</t>
  </si>
  <si>
    <t>ФССЦ-02.2.05.04-1802</t>
  </si>
  <si>
    <t>Щебень М 300, фракция 40-80(70) мм, группа 2
(м3)</t>
  </si>
  <si>
    <t>ФЕР27-06-026-01</t>
  </si>
  <si>
    <t>Розлив вяжущих материалов
(т)</t>
  </si>
  <si>
    <t>Накладные расходы 147% ФОТ (от 3,07)</t>
  </si>
  <si>
    <t>Сметная прибыль 134%*0.85 ФОТ (от 3,07)</t>
  </si>
  <si>
    <t>ФССЦ-01.2.01.01-0001</t>
  </si>
  <si>
    <t>Битумы нефтяные дорожные жидкие МГ, СГ
(т)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</si>
  <si>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</si>
  <si>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
(1000 м2)</t>
  </si>
  <si>
    <t>Накладные расходы 147% ФОТ (от 215,06)</t>
  </si>
  <si>
    <t>Сметная прибыль 134%*0.85 ФОТ (от 215,06)</t>
  </si>
  <si>
    <t>ФЕР27-06-030-01</t>
  </si>
  <si>
    <t>При изменении толщины покрытия на 0,5 см добавлять или исключать: к расценке 27-06-029-01 (до толщ. 14см)
(1000 м2)</t>
  </si>
  <si>
    <t>Накладные расходы 147% ФОТ (от 95,35)</t>
  </si>
  <si>
    <t>Сметная прибыль 134%*0.85 ФОТ (от 95,35)</t>
  </si>
  <si>
    <t>ФССЦ-04.2.01.01-0042</t>
  </si>
  <si>
    <t>Смеси асфальтобетонные плотные крупнозернистые тип Б марка II
(т)</t>
  </si>
  <si>
    <t>Накладные расходы 147% ФОТ (от 1,23)</t>
  </si>
  <si>
    <t>Сметная прибыль 134%*0.85 ФОТ (от 1,23)</t>
  </si>
  <si>
    <t>При изменении толщины покрытия на 0,5 см добавлять или исключать: к расценке 27-06-029-01 (до толщ. 8см)
(1000 м2)</t>
  </si>
  <si>
    <t>Накладные расходы 147% ФОТ (от 38,14)</t>
  </si>
  <si>
    <t>Сметная прибыль 134%*0.85 ФОТ (от 38,14)</t>
  </si>
  <si>
    <t>ФССЦ-04.2.01.01-0048</t>
  </si>
  <si>
    <t>Смеси асфальтобетонные плотные мелкозернистые тип Б марка I
(т)</t>
  </si>
  <si>
    <t>Итого по разделу 4 Разборка и восстановление дорожного покрытия  ( 12 м2)</t>
  </si>
  <si>
    <t>Раздел 5. Благоустройство и восставновление газона   (60,0 м2)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</si>
  <si>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</si>
  <si>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
(100 м2)</t>
  </si>
  <si>
    <t>Накладные расходы 103% ФОТ (от 151,94)</t>
  </si>
  <si>
    <t>Сметная прибыль 72%*0.85 ФОТ (от 151,94)</t>
  </si>
  <si>
    <t>ФЕР47-01-046-06
прим.</t>
  </si>
  <si>
    <t>Посев газонов партерных, мавританских и обыкновенных вручную
(100 м2)</t>
  </si>
  <si>
    <t>Накладные расходы 103% ФОТ (от 2 811,42)</t>
  </si>
  <si>
    <t>Сметная прибыль 72%*0.85 ФОТ (от 2 811,42)</t>
  </si>
  <si>
    <t>ФССЦ-16.2.02.01-0010</t>
  </si>
  <si>
    <t>Газон  УНИВЕРСАЛЬНЫЙ-АЛЬТЕРНАТИВНЫЙ
(кг)</t>
  </si>
  <si>
    <t>Итого по разделу 5 Благоустройство и восставновление газона   (60,0 м2)</t>
  </si>
  <si>
    <t>СМЕТА № 06-01-01</t>
  </si>
  <si>
    <t>на Наружные сети канализации. 1 этап, АО «МЕТРОВАГОНМАШ»</t>
  </si>
  <si>
    <t>Раздел 1. Наружные сети канализации    -К1- бытовая канализация.</t>
  </si>
  <si>
    <t>Накладные расходы 117% ФОТ (от 3 304,55)</t>
  </si>
  <si>
    <t>Сметная прибыль 74% ФОТ (от 3 304,55)</t>
  </si>
  <si>
    <t>ФЕР23-01-030-03</t>
  </si>
  <si>
    <t>Укладка трубопроводов канализации из полиэтиленовых труб диаметром: 225 мм
(100 м)</t>
  </si>
  <si>
    <t>Накладные расходы 117% ФОТ (от 15 429,37)</t>
  </si>
  <si>
    <t>Сметная прибыль 74% ФОТ (от 15 429,37)</t>
  </si>
  <si>
    <t>ФССЦ-24.3.02.03-0002</t>
  </si>
  <si>
    <t>Трубы дренажная гофрированная двухслойная полипропиленовые, SN16, диаметр 160 мм
(м)</t>
  </si>
  <si>
    <t>ФЕР23-04-008-01</t>
  </si>
  <si>
    <t>Присоединение канализационных трубопроводов к существующей сети в грунтах: сухих
(шт)</t>
  </si>
  <si>
    <t>Накладные расходы 117% ФОТ (от 9 529,42)</t>
  </si>
  <si>
    <t>Сметная прибыль 74% ФОТ (от 9 529,42)</t>
  </si>
  <si>
    <t>засыпка труб сверху песчаным грунтом толщ.0,3м</t>
  </si>
  <si>
    <t>Накладные расходы 89% ФОТ (от 7 454,02)</t>
  </si>
  <si>
    <t>Сметная прибыль 40% ФОТ (от 7 454,02)</t>
  </si>
  <si>
    <t>ФЕР22-01-015-01</t>
  </si>
  <si>
    <t>Укладка стальных неразрезных кожухов (футляров) в открытых траншеях диаметром: 300 мм
(100 м)</t>
  </si>
  <si>
    <t>Накладные расходы 117% ФОТ (от 14 298,61)</t>
  </si>
  <si>
    <t>Сметная прибыль 74% ФОТ (от 14 298,61)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</si>
  <si>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</si>
  <si>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
(м)</t>
  </si>
  <si>
    <t>ФЕР22-02-009-09</t>
  </si>
  <si>
    <t>Нанесение усиленной антикоррозионной изоляции из полимерных липких лент на стальные трубопроводы диаметром: 350 мм
(км)</t>
  </si>
  <si>
    <t>Накладные расходы 117% ФОТ (от 11 792,49)</t>
  </si>
  <si>
    <t>Сметная прибыль 74% ФОТ (от 11 792,49)</t>
  </si>
  <si>
    <t>ФЕР22-02-012-09</t>
  </si>
  <si>
    <t>Нанесение усиленной антикоррозионной изоляции из полимерных липких лент на стыки и фасонные части стальных трубопроводов диаметром: 350 мм
(км)</t>
  </si>
  <si>
    <t>Накладные расходы 117% ФОТ (от 2 732,40)</t>
  </si>
  <si>
    <t>Сметная прибыль 74% ФОТ (от 2 732,40)</t>
  </si>
  <si>
    <t>ФССЦ-01.7.06.03-0002</t>
  </si>
  <si>
    <t>Лента поливинилхлоридная для изоляции газонефтепродуктопроводов ПВХ-БК (липкая), толщина 0,4 мм
(м2)</t>
  </si>
  <si>
    <t>ФЕР22-05-005-02</t>
  </si>
  <si>
    <t>Протаскивание в футляр полиэтиленовых труб диаметром: 160 мм
(100 м трубы, уложенной в футляр)</t>
  </si>
  <si>
    <t>Накладные расходы 117% ФОТ (от 22 831,45)</t>
  </si>
  <si>
    <t>Сметная прибыль 74% ФОТ (от 22 831,45)</t>
  </si>
  <si>
    <t>https://promstec.ru/oporno-napravlyayushhie-kolcza-rolikovie-onk-160/</t>
  </si>
  <si>
    <t>ОПОРНО НАПРАВЛЯЮЩИЕ КОЛЬЦА РОЛИКОВЫЕ ОНК-160
(шт)</t>
  </si>
  <si>
    <t>Накладные расходы 104% ФОТ (от 7 690,23)</t>
  </si>
  <si>
    <t>Сметная прибыль 60% ФОТ (от 7 690,23)</t>
  </si>
  <si>
    <t>ФЕРр66-38-2</t>
  </si>
  <si>
    <t>Заполнение трубопроводов или межтрубного пространства при трубах в футляре: бетоном/ подготовка внутри футляра
(м3)</t>
  </si>
  <si>
    <t>Накладные расходы 104% ФОТ (от 2 563,41)</t>
  </si>
  <si>
    <t>Сметная прибыль 60% ФОТ (от 2 563,41)</t>
  </si>
  <si>
    <t>КК1 (КСЛ-2)</t>
  </si>
  <si>
    <t>ФЕР23-03-001-03</t>
  </si>
  <si>
    <t>Устройство круглых сборных железобетонных канализационных колодцев диаметром: 1 м в сухих грунтах
(10 м3)</t>
  </si>
  <si>
    <t>Накладные расходы 117% ФОТ (от 15 566,03)</t>
  </si>
  <si>
    <t>Сметная прибыль 74% ФОТ (от 15 566,03)</t>
  </si>
  <si>
    <t>ФССЦ-08.1.02.06-0043</t>
  </si>
  <si>
    <t>Люк чугунный тяжелый
(шт)</t>
  </si>
  <si>
    <t>Кольцо опорное КО-7, объем 0,02 м3
(шт)</t>
  </si>
  <si>
    <t>ФССЦ-05.1.01.09-0051</t>
  </si>
  <si>
    <t>Кольцо стеновое смотровых колодцев КС7.3, бетон B15 (М200), объем 0,05 м3, расход арматуры 1,64 кг
(шт)</t>
  </si>
  <si>
    <t>ФССЦ-05.1.06.09-0087</t>
  </si>
  <si>
    <t>Плиты перекрытия ПП10-1, бетон B15, объем 0,10 м3, расход арматуры 8,38 кг
(шт)</t>
  </si>
  <si>
    <t>ФССЦ-05.1.01.09-0056</t>
  </si>
  <si>
    <t>Кольцо стеновое смотровых колодцев КС10.9, бетон B15 (М200), объем 0,24 м3, расход арматуры 5,66 кг
(шт)</t>
  </si>
  <si>
    <t>ФССЦ-05.1.01.11-0044</t>
  </si>
  <si>
    <t>Плита днища ПН10, бетон B15 (М200), объем 0,18 м3, расход арматуры 15,14 кг
(шт)</t>
  </si>
  <si>
    <t>КК2 (КСП-2)</t>
  </si>
  <si>
    <t>Накладные расходы 117% ФОТ (от 15 477,92)</t>
  </si>
  <si>
    <t>Сметная прибыль 74% ФОТ (от 15 477,92)</t>
  </si>
  <si>
    <t>Кольцо опорное КО-7 , объем 0,02 м3
(шт)</t>
  </si>
  <si>
    <t>Кольцо опорное КО-10, объем 0,041 м3
(шт)</t>
  </si>
  <si>
    <t>ФЕР08-02-001-09</t>
  </si>
  <si>
    <t>Кладка стен приямков и каналов
(м3)</t>
  </si>
  <si>
    <t>Накладные расходы 110% ФОТ (от 11,95)</t>
  </si>
  <si>
    <t>Сметная прибыль 69% ФОТ (от 11,95)</t>
  </si>
  <si>
    <t>КК3 (КСП-2)</t>
  </si>
  <si>
    <t>Накладные расходы 117% ФОТ (от 15 967,41)</t>
  </si>
  <si>
    <t>Сметная прибыль 74% ФОТ (от 15 967,41)</t>
  </si>
  <si>
    <t>Кольцо опорное КО-7,  объем 0,02 м3
(шт)</t>
  </si>
  <si>
    <t>Колодец канализационный перепадной из кирпича и бетона Ду1500  КСПр1-2  ( 1 шт)  альбом ТПР 902-09-22.84.  AVI</t>
  </si>
  <si>
    <t>ФЕР23-03-001-05</t>
  </si>
  <si>
    <t>Устройство круглых сборных железобетонных канализационных колодцев диаметром: 1,5 м в сухих грунтах
(10 м3)</t>
  </si>
  <si>
    <t>Накладные расходы 117% ФОТ (от 26 019,67)</t>
  </si>
  <si>
    <t>Сметная прибыль 74% ФОТ (от 26 019,67)</t>
  </si>
  <si>
    <t>ФССЦ-05.1.01.09-0052</t>
  </si>
  <si>
    <t>Кольцо стеновое смотровых колодцев КС7.6, бетон B15 (М200), объем 0,15 м3, расход арматуры 4,80 кг
(шт)</t>
  </si>
  <si>
    <t>ФССЦ-05.1.06.09-0003</t>
  </si>
  <si>
    <t>Плиты перекрытия 1ПП15-2, бетон B15, объем 0,27 м3, расход арматуры 32,21 кг
(шт)</t>
  </si>
  <si>
    <t>ФССЦ-05.1.01.09-0063</t>
  </si>
  <si>
    <t>Кольцо стеновое смотровых колодцев КС15.6, бетон B15 (М200), объем 0,265 м3, расход арматуры 4,94 кг
(шт)</t>
  </si>
  <si>
    <t>ФССЦ-05.1.01.09-0065</t>
  </si>
  <si>
    <t>Кольцо стеновое смотровых колодцев КС15.9, бетон B15 (М200), объем 0,40 м3, расход арматуры 7,02 кг
(шт)</t>
  </si>
  <si>
    <t>Накладные расходы 110% ФОТ (от 32,43)</t>
  </si>
  <si>
    <t>Сметная прибыль 69% ФОТ (от 32,43)</t>
  </si>
  <si>
    <t>Итого по разделу 1 Наружные сети канализации    -К1- бытовая канализация.</t>
  </si>
  <si>
    <t>Раздел 2. Наружные сети канализации.  -К3-производственная канализация нормативно-чистых стоков</t>
  </si>
  <si>
    <t>Накладные расходы 117% ФОТ (от 823,43)</t>
  </si>
  <si>
    <t>Сметная прибыль 74% ФОТ (от 823,43)</t>
  </si>
  <si>
    <t>Накладные расходы 117% ФОТ (от 3 842,78)</t>
  </si>
  <si>
    <t>Сметная прибыль 74% ФОТ (от 3 842,78)</t>
  </si>
  <si>
    <t>Накладные расходы 89% ФОТ (от 1 904,92)</t>
  </si>
  <si>
    <t>Сметная прибыль 40% ФОТ (от 1 904,92)</t>
  </si>
  <si>
    <t>Накладные расходы 117% ФОТ (от 3 431,67)</t>
  </si>
  <si>
    <t>Сметная прибыль 74% ФОТ (от 3 431,67)</t>
  </si>
  <si>
    <t>Накладные расходы 117% ФОТ (от 2 830,19)</t>
  </si>
  <si>
    <t>Сметная прибыль 74% ФОТ (от 2 830,19)</t>
  </si>
  <si>
    <t>Накладные расходы 117% ФОТ (от 655,77)</t>
  </si>
  <si>
    <t>Сметная прибыль 74% ФОТ (от 655,77)</t>
  </si>
  <si>
    <t>Накладные расходы 117% ФОТ (от 5 479,54)</t>
  </si>
  <si>
    <t>Сметная прибыль 74% ФОТ (от 5 479,54)</t>
  </si>
  <si>
    <t>Накладные расходы 104% ФОТ (от 1 879,83)</t>
  </si>
  <si>
    <t>Сметная прибыль 60% ФОТ (от 1 879,83)</t>
  </si>
  <si>
    <t>Накладные расходы 104% ФОТ (от 615,21)</t>
  </si>
  <si>
    <t>Сметная прибыль 60% ФОТ (от 615,21)</t>
  </si>
  <si>
    <t>КЛ1</t>
  </si>
  <si>
    <t>колодец канализационный Ду1000 КСП-2 ( 1 шт)   альбом ТПР 902-09-22.84.AII</t>
  </si>
  <si>
    <t>Итого по разделу 2 Наружные сети канализации.  -К3-производственная канализация нормативно-чистых стоков</t>
  </si>
  <si>
    <t>Раздел 3. Земляные работы. Наружные сети канализации</t>
  </si>
  <si>
    <t>-К1- бытовая канализация. (разработка между КК1 и КК2)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</si>
  <si>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</si>
  <si>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
(1000 м3)</t>
  </si>
  <si>
    <t>Накладные расходы 92% ФОТ (от 1 067,39)</t>
  </si>
  <si>
    <t>Сметная прибыль 46% ФОТ (от 1 067,39)</t>
  </si>
  <si>
    <t>ФЕР01-02-055-01</t>
  </si>
  <si>
    <t>Разработка грунта вручную с креплениями в траншеях шириной до 2 м, глубиной: до 2 м, группа грунтов 1
(100 м3)</t>
  </si>
  <si>
    <t>Накладные расходы 89% ФОТ (от 1 646,90)</t>
  </si>
  <si>
    <t>Сметная прибыль 40% ФОТ (от 1 646,90)</t>
  </si>
  <si>
    <t>Разработка грунта вручную с креплениями в траншеях шириной до 2 м, глубиной: до 2 м, группа грунтов 1/ пересечение с кабелем
(100 м3)</t>
  </si>
  <si>
    <t>Накладные расходы 89% ФОТ (от 3 136,96)</t>
  </si>
  <si>
    <t>Сметная прибыль 40% ФОТ (от 3 136,96)</t>
  </si>
  <si>
    <t>ФЕР01-02-066-02</t>
  </si>
  <si>
    <t>Крепление инвентарными щитами стенок траншей шириной до 2 м в грунтах: устойчивых
(100 м2)</t>
  </si>
  <si>
    <t>Накладные расходы 89% ФОТ (от 8 175,33)</t>
  </si>
  <si>
    <t>Сметная прибыль 41% ФОТ (от 8 175,33)</t>
  </si>
  <si>
    <t>ФССЦ-11.2.13.06-0011</t>
  </si>
  <si>
    <t>Щиты настила, все толщины
(м2)</t>
  </si>
  <si>
    <t>засыпка над трубой на участке КК1-КК2</t>
  </si>
  <si>
    <t>Накладные расходы 92% ФОТ (от 119,59)</t>
  </si>
  <si>
    <t>Сметная прибыль 46% ФОТ (от 119,59)</t>
  </si>
  <si>
    <t>Накладные расходы 92% ФОТ (от 1 860,28)</t>
  </si>
  <si>
    <t>Сметная прибыль 46% ФОТ (от 1 860,28)</t>
  </si>
  <si>
    <t>Накладные расходы 89% ФОТ (от 2 733,14)</t>
  </si>
  <si>
    <t>Сметная прибыль 40% ФОТ (от 2 733,14)</t>
  </si>
  <si>
    <t>Разработка грунта между КК2 перепад.колодцем под ж.д. путями</t>
  </si>
  <si>
    <t>ФЕР01-02-062-02</t>
  </si>
  <si>
    <t>Разработка грунта вручную в траншеях на действующей железной дороге: под путями, группа грунтов 2
(100 м3)</t>
  </si>
  <si>
    <t>Накладные расходы 89% ФОТ (от 149 732,60)</t>
  </si>
  <si>
    <t>Сметная прибыль 40% ФОТ (от 149 732,60)</t>
  </si>
  <si>
    <t>ФЕР01-02-062-06</t>
  </si>
  <si>
    <t>Разработка грунта вручную в траншеях на действующей железной дороге: в междупутье, группа грунтов 2
(100 м3)</t>
  </si>
  <si>
    <t>Накладные расходы 89% ФОТ (от 57 004,50)</t>
  </si>
  <si>
    <t>Сметная прибыль 40% ФОТ (от 57 004,50)</t>
  </si>
  <si>
    <t>-К1- бытовая канализация. колодцы Ду1000мм - 3 шт, Ду 1500мм - 1 шт</t>
  </si>
  <si>
    <t>Накладные расходы 92% ФОТ (от 1 501,02)</t>
  </si>
  <si>
    <t>Сметная прибыль 46% ФОТ (от 1 501,02)</t>
  </si>
  <si>
    <t>Накладные расходы 89% ФОТ (от 1 176,36)</t>
  </si>
  <si>
    <t>Сметная прибыль 40% ФОТ (от 1 176,36)</t>
  </si>
  <si>
    <t>ФЕР01-02-056-07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</si>
  <si>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1
(100 м3)</t>
  </si>
  <si>
    <t>Накладные расходы 89% ФОТ (от 816,13)</t>
  </si>
  <si>
    <t>Сметная прибыль 40% ФОТ (от 816,13)</t>
  </si>
  <si>
    <t>Накладные расходы 89% ФОТ (от 9 503,81)</t>
  </si>
  <si>
    <t>Сметная прибыль 41% ФОТ (от 9 503,81)</t>
  </si>
  <si>
    <t>Накладные расходы 92% ФОТ (от 163,08)</t>
  </si>
  <si>
    <t>Сметная прибыль 46% ФОТ (от 163,08)</t>
  </si>
  <si>
    <t>Накладные расходы 92% ФОТ (от 2 536,75)</t>
  </si>
  <si>
    <t>Сметная прибыль 46% ФОТ (от 2 536,75)</t>
  </si>
  <si>
    <t>Накладные расходы 89% ФОТ (от 3 147,25)</t>
  </si>
  <si>
    <t>Сметная прибыль 40% ФОТ (от 3 147,25)</t>
  </si>
  <si>
    <t>-К3-производственная канализация нормативно-чистых стоков</t>
  </si>
  <si>
    <t>трубы Ду1600мм  длина 13,2м/п, футляр труба Ду377мм  длина 12 м/п</t>
  </si>
  <si>
    <t>Накладные расходы 92% ФОТ (от 567,05)</t>
  </si>
  <si>
    <t>Сметная прибыль 46% ФОТ (от 567,05)</t>
  </si>
  <si>
    <t>Разработка грунта вручную с креплениями в траншеях шириной до 2 м, глубиной: до 2 м, группа грунтов 1/ возле сущ.колодца
(100 м3)</t>
  </si>
  <si>
    <t>Накладные расходы 89% ФОТ (от 653,53)</t>
  </si>
  <si>
    <t>Сметная прибыль 40% ФОТ (от 653,53)</t>
  </si>
  <si>
    <t>Накладные расходы 89% ФОТ (от 2 931,10)</t>
  </si>
  <si>
    <t>Сметная прибыль 40% ФОТ (от 2 931,10)</t>
  </si>
  <si>
    <t>Накладные расходы 89% ФОТ (от 1 097,94)</t>
  </si>
  <si>
    <t>Сметная прибыль 40% ФОТ (от 1 097,94)</t>
  </si>
  <si>
    <t>Накладные расходы 89% ФОТ (от 5 109,57)</t>
  </si>
  <si>
    <t>Сметная прибыль 41% ФОТ (от 5 109,57)</t>
  </si>
  <si>
    <t>засыпка над трубой на всю глубину траншеи под проезжей частью</t>
  </si>
  <si>
    <t>Накладные расходы 92% ФОТ (от 21,74)</t>
  </si>
  <si>
    <t>Сметная прибыль 46% ФОТ (от 21,74)</t>
  </si>
  <si>
    <t>Накладные расходы 92% ФОТ (от 338,23)</t>
  </si>
  <si>
    <t>Сметная прибыль 46% ФОТ (от 338,23)</t>
  </si>
  <si>
    <t>Колодец Ду 1000мм  1шт</t>
  </si>
  <si>
    <t>Накладные расходы 92% ФОТ (от 461,11)</t>
  </si>
  <si>
    <t>Сметная прибыль 46% ФОТ (от 461,11)</t>
  </si>
  <si>
    <t>Накладные расходы 89% ФОТ (от 392,12)</t>
  </si>
  <si>
    <t>Сметная прибыль 40% ФОТ (от 392,12)</t>
  </si>
  <si>
    <t>Накладные расходы 89% ФОТ (от 1 930,29)</t>
  </si>
  <si>
    <t>Сметная прибыль 41% ФОТ (от 1 930,29)</t>
  </si>
  <si>
    <t>Накладные расходы 92% ФОТ (от 32,62)</t>
  </si>
  <si>
    <t>Сметная прибыль 46% ФОТ (от 32,62)</t>
  </si>
  <si>
    <t>Накладные расходы 92% ФОТ (от 507,35)</t>
  </si>
  <si>
    <t>Сметная прибыль 46% ФОТ (от 507,35)</t>
  </si>
  <si>
    <t>Накладные расходы 89% ФОТ (от 414,11)</t>
  </si>
  <si>
    <t>Сметная прибыль 40% ФОТ (от 414,11)</t>
  </si>
  <si>
    <t>Итого по разделу 3 Земляные работы. Наружные сети канализации</t>
  </si>
  <si>
    <t>СМЕТА № 09-01-01</t>
  </si>
  <si>
    <t xml:space="preserve">на Пусконаладочные работы ОВиК, </t>
  </si>
  <si>
    <t>Раздел 1. ОВиК</t>
  </si>
  <si>
    <t>ФЕРп03-01-002-13</t>
  </si>
  <si>
    <t>Вентилятор радиальный (центробежный), диаметральный или крышный: до № 5( прим.В3,В11,В13,В1мо,В2мор)
(шт)</t>
  </si>
  <si>
    <t>Накладные расходы 74% ФОТ (от 10 717,03)</t>
  </si>
  <si>
    <t>Сметная прибыль 36% ФОТ (от 10 717,03)</t>
  </si>
  <si>
    <t>ФЕРп03-01-002-01</t>
  </si>
  <si>
    <t>Вентилятор осевой с входными элементами сети, установленный в воздуховоде, шахте, проеме или крышечного типа: № 4-8 (прим.П5.1,П5.2,П7,П6)
(шт)</t>
  </si>
  <si>
    <t>Накладные расходы 74% ФОТ (от 6 392,24)</t>
  </si>
  <si>
    <t>Сметная прибыль 36% ФОТ (от 6 392,24)</t>
  </si>
  <si>
    <t>ФЕРп03-01-002-09</t>
  </si>
  <si>
    <t>Вентилятор осевой с поворотными лопатками: до № 8 (прим.В4-В10,В12)
(шт)</t>
  </si>
  <si>
    <t>Накладные расходы 74% ФОТ (от 8 908,18)</t>
  </si>
  <si>
    <t>Сметная прибыль 36% ФОТ (от 8 908,18)</t>
  </si>
  <si>
    <t>ФЕРп03-01-022-01</t>
  </si>
  <si>
    <t>Сеть систем вентиляции и кондиционирования воздуха при количестве сечений: до 5 (В4,В5,В6,В7,В3,В1мо,В2мо,В8,В9,В10,В12,В11,В13,В14
(сеть)</t>
  </si>
  <si>
    <t>Накладные расходы 74% ФОТ (от 61 648,36)</t>
  </si>
  <si>
    <t>Сметная прибыль 36% ФОТ (от 61 648,36)</t>
  </si>
  <si>
    <t>ФЕРп03-01-022-03</t>
  </si>
  <si>
    <t>Сеть систем вентиляции и кондиционирования воздуха при количестве сечений: до 15 (П5.1,5.2)
(сеть)</t>
  </si>
  <si>
    <t>Накладные расходы 74% ФОТ (от 8 806,00)</t>
  </si>
  <si>
    <t>Сметная прибыль 36% ФОТ (от 8 806,00)</t>
  </si>
  <si>
    <t>ФЕРп03-01-022-02</t>
  </si>
  <si>
    <t>Сеть систем вентиляции и кондиционирования воздуха при количестве сечений: до 10 (П6,П7)
(сеть)</t>
  </si>
  <si>
    <t>Накладные расходы 74% ФОТ (от 12 341,43)</t>
  </si>
  <si>
    <t>Сметная прибыль 36% ФОТ (от 12 341,43)</t>
  </si>
  <si>
    <t>ФЕРп03-01-011-05</t>
  </si>
  <si>
    <t>Регулировочно-запорное устройство: клапан обратный (клапан Клара)
(шт)</t>
  </si>
  <si>
    <t>Накладные расходы 74% ФОТ (от 3 670,15)</t>
  </si>
  <si>
    <t>Сметная прибыль 36% ФОТ (от 3 670,15)</t>
  </si>
  <si>
    <t>ФЕРп03-01-011-03</t>
  </si>
  <si>
    <t>Регулировочно-запорное устройство: регулятор расхода воздуха (Решетки АМР, АРН)
(шт)</t>
  </si>
  <si>
    <t>Накладные расходы 74% ФОТ (от 87 210,54)</t>
  </si>
  <si>
    <t>Сметная прибыль 36% ФОТ (от 87 210,54)</t>
  </si>
  <si>
    <t>ФЕРп03-01-011-06</t>
  </si>
  <si>
    <t>Регулировочно-запорное устройство: клапан огнезадерживающий (Клапан  противопожарный КПУ)
(шт)</t>
  </si>
  <si>
    <t>Накладные расходы 74% ФОТ (от 75 844,30)</t>
  </si>
  <si>
    <t>Сметная прибыль 36% ФОТ (от 75 844,30)</t>
  </si>
  <si>
    <t>Отопления</t>
  </si>
  <si>
    <t>ФЕРп03-02-007-01</t>
  </si>
  <si>
    <t>Завеса воздушно-тепловая (регулируемая) (У1-У8  Воздушная завеса КЭВ-100П4060W)
(шт)</t>
  </si>
  <si>
    <t>Накладные расходы 74% ФОТ (от 77 173,47)</t>
  </si>
  <si>
    <t>Сметная прибыль 36% ФОТ (от 77 173,47)</t>
  </si>
  <si>
    <t>СМЕТА № 09-01-02</t>
  </si>
  <si>
    <t>на Пусконаладочные работы системы автоматической пожарной сигнализации и системы оповещения и управления эвакуацией людей при пожаре., "Реконструкция цеха №417 под размещение испытательного центра, расположенного по адресу: Московская область, г.о. Мытищи, ул. Колонцова,4"</t>
  </si>
  <si>
    <t>Раздел 1. Исходные данные</t>
  </si>
  <si>
    <t>Коэффициенты</t>
  </si>
  <si>
    <t>ФЕРп-02-2001</t>
  </si>
  <si>
    <t>Общее количество информационных аналоговых и дискретных каналов и управляющих аналоговых и дискретных каналов
(К общ)</t>
  </si>
  <si>
    <t>ФЕРп-02-2001 п.2.2.3.1</t>
  </si>
  <si>
    <t>Коэффициент Фи, учитывающий "метрологическую сложность" и развитость информационных технологий Фи=0,5+Ки(а)/Кобщ(и)*М*И
(Фи)</t>
  </si>
  <si>
    <t>ФЕРп-02-2001 п.2.2.3.2</t>
  </si>
  <si>
    <t>Коэффициент Фу, учитывающий развитость управляющих функций Фу=1+(1,31*Ку(а)+0,95Ку(д))/Кобщ*У
(Фу)</t>
  </si>
  <si>
    <t>Раздел 2. Расчет ПНР</t>
  </si>
  <si>
    <t>ФЕРп02-01-001-11</t>
  </si>
  <si>
    <t>Автоматизированная система управления I категории технической сложности с количеством каналов (Кобщ): 160
(система)</t>
  </si>
  <si>
    <t>Накладные расходы 74% ФОТ (от 363 061,47)</t>
  </si>
  <si>
    <t>Сметная прибыль 36% ФОТ (от 363 061,47)</t>
  </si>
  <si>
    <t>ФЕРп02-01-001-12</t>
  </si>
  <si>
    <t>Автоматизированная система управления I категории технической сложности с количеством каналов (Кобщ): за каждый канал свыше 160 до 319 добавлять к расценке 02-01-001-11
(канал)</t>
  </si>
  <si>
    <t>Накладные расходы 74% ФОТ (от 304 472,58)</t>
  </si>
  <si>
    <t>Сметная прибыль 36% ФОТ (от 304 472,58)</t>
  </si>
  <si>
    <t>Итого по разделу 2 Расчет ПНР</t>
  </si>
  <si>
    <t xml:space="preserve">                                                      (О.А.Ефимова)</t>
  </si>
  <si>
    <t xml:space="preserve">                                                      (Н.И. Алябьева)</t>
  </si>
  <si>
    <t>СМЕТА № 09-01-03</t>
  </si>
  <si>
    <t xml:space="preserve">на Пусконаладочные работы Электрика, </t>
  </si>
  <si>
    <t>Раздел 1. Расчет ПНР</t>
  </si>
  <si>
    <t>Раздел 1. Испытание входящих кабельных линий ЭМ2.1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</si>
  <si>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</si>
  <si>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
(шт)</t>
  </si>
  <si>
    <t>Накладные расходы 74% ФОТ (от 1 668,25)</t>
  </si>
  <si>
    <t>Сметная прибыль 36% ФОТ (от 1 668,25)</t>
  </si>
  <si>
    <t>ФЕРп01-11-013-01</t>
  </si>
  <si>
    <t>Замер полного сопротивления цепи "фаза-нуль"
(шт)</t>
  </si>
  <si>
    <t>Накладные расходы 74% ФОТ (от 5 212,26)</t>
  </si>
  <si>
    <t>Сметная прибыль 36% ФОТ (от 5 212,26)</t>
  </si>
  <si>
    <t>Раздел 2. Наладка РП1, кабельных линий ЭМ 2.1</t>
  </si>
  <si>
    <t>ФЕРп01-11-028-02</t>
  </si>
  <si>
    <t>Измерение сопротивления изоляции мегаомметром обмоток машин и аппаратов (шин)
(измерение)</t>
  </si>
  <si>
    <t>Накладные расходы 74% ФОТ (от 93,13)</t>
  </si>
  <si>
    <t>Сметная прибыль 36% ФОТ (от 93,13)</t>
  </si>
  <si>
    <t>Раздел 3. Наладка схем подключение к шинопроводу ЭМ1.1</t>
  </si>
  <si>
    <t>Накладные расходы 74% ФОТ (от 372,53)</t>
  </si>
  <si>
    <t>Сметная прибыль 36% ФОТ (от 372,53)</t>
  </si>
  <si>
    <t>ФЕРп01-03-002-04</t>
  </si>
  <si>
    <t>Выключатель трехполюсный напряжением до 1 кВ с: электромагнитным, тепловым или комбинированным расцепителем, номинальный ток до 50 А
(шт)</t>
  </si>
  <si>
    <t>Накладные расходы 74% ФОТ (от 7 645,01)</t>
  </si>
  <si>
    <t>Сметная прибыль 36% ФОТ (от 7 645,01)</t>
  </si>
  <si>
    <t>ФЕРп01-03-002-05</t>
  </si>
  <si>
    <t>Выключатель трехполюсный напряжением до 1 кВ с: электромагнитным, тепловым или комбинированным расцепителем, номинальный ток до 200 А
(шт)</t>
  </si>
  <si>
    <t>Накладные расходы 74% ФОТ (от 6 881,87)</t>
  </si>
  <si>
    <t>Сметная прибыль 36% ФОТ (от 6 881,87)</t>
  </si>
  <si>
    <t>ФЕРп01-03-002-06</t>
  </si>
  <si>
    <t>Выключатель трехполюсный напряжением до 1 кВ с: электромагнитным, тепловым или комбинированным расцепителем, номинальный ток до 600 А
(шт)</t>
  </si>
  <si>
    <t>Накладные расходы 74% ФОТ (от 6 117,82)</t>
  </si>
  <si>
    <t>Сметная прибыль 36% ФОТ (от 6 117,82)</t>
  </si>
  <si>
    <t>Накладные расходы 74% ФОТ (от 3 707,22)</t>
  </si>
  <si>
    <t>Сметная прибыль 36% ФОТ (от 3 707,22)</t>
  </si>
  <si>
    <t>ФЕРп01-11-024-01</t>
  </si>
  <si>
    <t>Фазировка электрической линии или трансформатора с сетью напряжением: до 1 кВ
(шт)</t>
  </si>
  <si>
    <t>Накладные расходы 74% ФОТ (от 9 494,10)</t>
  </si>
  <si>
    <t>Сметная прибыль 36% ФОТ (от 9 494,10)</t>
  </si>
  <si>
    <t>Раздел 4. Наладка ПЭСПЗ, кабельных линий (ЭМ1.1 лист3 )</t>
  </si>
  <si>
    <t>ФЕРп01-05-015-01</t>
  </si>
  <si>
    <t>Устройство АВР: со схемой восстановления напряжения
(шт)</t>
  </si>
  <si>
    <t>Накладные расходы 74% ФОТ (от 11 979,29)</t>
  </si>
  <si>
    <t>Сметная прибыль 36% ФОТ (от 11 979,29)</t>
  </si>
  <si>
    <t>Накладные расходы 74% ФОТ (от 2 293,50)</t>
  </si>
  <si>
    <t>Сметная прибыль 36% ФОТ (от 2 293,50)</t>
  </si>
  <si>
    <t>Накладные расходы 74% ФОТ (от 3 058,91)</t>
  </si>
  <si>
    <t>Сметная прибыль 36% ФОТ (от 3 058,91)</t>
  </si>
  <si>
    <t>ФЕРп01-03-001-01</t>
  </si>
  <si>
    <t>Выключатель однополюсный напряжением до 1 кВ: с электромагнитным, тепловым или комбинированным расцепителем
(шт)</t>
  </si>
  <si>
    <t>Накладные расходы 74% ФОТ (от 12 144,31)</t>
  </si>
  <si>
    <t>Сметная прибыль 36% ФОТ (от 12 144,31)</t>
  </si>
  <si>
    <t>Накладные расходы 74% ФОТ (от 4 077,94)</t>
  </si>
  <si>
    <t>Сметная прибыль 36% ФОТ (от 4 077,94)</t>
  </si>
  <si>
    <t>Накладные расходы 74% ФОТ (от 12 741,08)</t>
  </si>
  <si>
    <t>Сметная прибыль 36% ФОТ (от 12 741,08)</t>
  </si>
  <si>
    <t>Накладные расходы 74% ФОТ (от 2 373,53)</t>
  </si>
  <si>
    <t>Сметная прибыль 36% ФОТ (от 2 373,53)</t>
  </si>
  <si>
    <t>Раздел 5. Наладка ЩС-ПЭСПЗ, кабельных линий</t>
  </si>
  <si>
    <t>Накладные расходы 74% ФОТ (от 370,72)</t>
  </si>
  <si>
    <t>Сметная прибыль 36% ФОТ (от 370,72)</t>
  </si>
  <si>
    <t>Накладные расходы 74% ФОТ (от 1 158,28)</t>
  </si>
  <si>
    <t>Сметная прибыль 36% ФОТ (от 1 158,28)</t>
  </si>
  <si>
    <t>Накладные расходы 74% ФОТ (от 949,41)</t>
  </si>
  <si>
    <t>Сметная прибыль 36% ФОТ (от 949,41)</t>
  </si>
  <si>
    <t>Раздел 6. Наладка ЩР-АВР, кабельных линий (ЭМ1.1 лист4)</t>
  </si>
  <si>
    <t>Накладные расходы 74% ФОТ (от 11 040,28)</t>
  </si>
  <si>
    <t>Сметная прибыль 36% ФОТ (от 11 040,28)</t>
  </si>
  <si>
    <t>Измерение сопротивления изоляции мегаомметром: кабельных и других линий напряжением до 1 кВ
(шт)</t>
  </si>
  <si>
    <t>Накладные расходы 74% ФОТ (от 2 409,69)</t>
  </si>
  <si>
    <t>Сметная прибыль 36% ФОТ (от 2 409,69)</t>
  </si>
  <si>
    <t>Накладные расходы 74% ФОТ (от 7 528,82)</t>
  </si>
  <si>
    <t>Сметная прибыль 36% ФОТ (от 7 528,82)</t>
  </si>
  <si>
    <t>Раздел 7. Наладка МЩТХ1, кабельных линий  (ЭМ1.1 лист5)</t>
  </si>
  <si>
    <t>Накладные расходы 74% ФОТ (от 4 587,91)</t>
  </si>
  <si>
    <t>Сметная прибыль 36% ФОТ (от 4 587,91)</t>
  </si>
  <si>
    <t>Накладные расходы 74% ФОТ (от 764,50)</t>
  </si>
  <si>
    <t>Сметная прибыль 36% ФОТ (от 764,50)</t>
  </si>
  <si>
    <t>Накладные расходы 74% ФОТ (от 741,44)</t>
  </si>
  <si>
    <t>Сметная прибыль 36% ФОТ (от 741,44)</t>
  </si>
  <si>
    <t>Накладные расходы 74% ФОТ (от 2 316,56)</t>
  </si>
  <si>
    <t>Сметная прибыль 36% ФОТ (от 2 316,56)</t>
  </si>
  <si>
    <t>Накладные расходы 74% ФОТ (от 1 898,82)</t>
  </si>
  <si>
    <t>Сметная прибыль 36% ФОТ (от 1 898,82)</t>
  </si>
  <si>
    <t>Раздел 8. Наладка МЩТХ3, кабельных линий  (ЭМ1.1 лист6)</t>
  </si>
  <si>
    <t>Раздел 9. Наладка ЩР1, кабельных линий  (ЭМ1.1 лист7)</t>
  </si>
  <si>
    <t>Накладные расходы 74% ФОТ (от 3 822,51)</t>
  </si>
  <si>
    <t>Сметная прибыль 36% ФОТ (от 3 822,51)</t>
  </si>
  <si>
    <t>ФЕРп01-03-002-18</t>
  </si>
  <si>
    <t>Выключатель трехполюсный напряжением до 1 кВ с: устройством защитного отключения
(шт)</t>
  </si>
  <si>
    <t>ФЕРп01-03-001-02</t>
  </si>
  <si>
    <t>Выключатель однополюсный напряжением до 1 кВ: с устройством защитного отключения
(шт)</t>
  </si>
  <si>
    <t>Накладные расходы 74% ФОТ (от 1 656,04)</t>
  </si>
  <si>
    <t>Сметная прибыль 36% ФОТ (от 1 656,04)</t>
  </si>
  <si>
    <t>Накладные расходы 74% ФОТ (от 2 224,33)</t>
  </si>
  <si>
    <t>Сметная прибыль 36% ФОТ (от 2 224,33)</t>
  </si>
  <si>
    <t>Накладные расходы 74% ФОТ (от 6 949,68)</t>
  </si>
  <si>
    <t>Сметная прибыль 36% ФОТ (от 6 949,68)</t>
  </si>
  <si>
    <t>Накладные расходы 74% ФОТ (от 2 848,23)</t>
  </si>
  <si>
    <t>Сметная прибыль 36% ФОТ (от 2 848,23)</t>
  </si>
  <si>
    <t>Раздел 10. Наладка ЩР2, кабельных линий (ЭМ1.1 лист8)</t>
  </si>
  <si>
    <t>Накладные расходы 74% ФОТ (от 1 529,45)</t>
  </si>
  <si>
    <t>Сметная прибыль 36% ФОТ (от 1 529,45)</t>
  </si>
  <si>
    <t>Накладные расходы 74% ФОТ (от 474,71)</t>
  </si>
  <si>
    <t>Сметная прибыль 36% ФОТ (от 474,71)</t>
  </si>
  <si>
    <t>Раздел 11. Наладка ЩР3, кабельных линий (ЭМ1.1 лист9)</t>
  </si>
  <si>
    <t>Накладные расходы 74% ФОТ (от 4 587,01)</t>
  </si>
  <si>
    <t>Сметная прибыль 36% ФОТ (от 4 587,01)</t>
  </si>
  <si>
    <t>Накладные расходы 74% ФОТ (от 1 297,53)</t>
  </si>
  <si>
    <t>Сметная прибыль 36% ФОТ (от 1 297,53)</t>
  </si>
  <si>
    <t>Накладные расходы 74% ФОТ (от 4 053,98)</t>
  </si>
  <si>
    <t>Сметная прибыль 36% ФОТ (от 4 053,98)</t>
  </si>
  <si>
    <t>Раздел 12. Наладка ЩР4, кабельных линий (ЭМ1.1 лист10)</t>
  </si>
  <si>
    <t>Накладные расходы 74% ФОТ (от 1 104,03)</t>
  </si>
  <si>
    <t>Сметная прибыль 36% ФОТ (от 1 104,03)</t>
  </si>
  <si>
    <t>Раздел 13. Наладка ЩР5, кабельных линий  (ЭМ1.1 лист11)</t>
  </si>
  <si>
    <t>Накладные расходы 74% ФОТ (от 3 058,00)</t>
  </si>
  <si>
    <t>Сметная прибыль 36% ФОТ (от 3 058,00)</t>
  </si>
  <si>
    <t>Накладные расходы 74% ФОТ (от 2 760,07)</t>
  </si>
  <si>
    <t>Сметная прибыль 36% ФОТ (от 2 760,07)</t>
  </si>
  <si>
    <t>Накладные расходы 74% ФОТ (от 1 482,89)</t>
  </si>
  <si>
    <t>Сметная прибыль 36% ФОТ (от 1 482,89)</t>
  </si>
  <si>
    <t>Накладные расходы 74% ФОТ (от 4 633,12)</t>
  </si>
  <si>
    <t>Сметная прибыль 36% ФОТ (от 4 633,12)</t>
  </si>
  <si>
    <t>Раздел 14. Наладка ЩР6, кабельных линий  (ЭМ1.1 лист12)</t>
  </si>
  <si>
    <t>Накладные расходы 74% ФОТ (от 6 116,01)</t>
  </si>
  <si>
    <t>Сметная прибыль 36% ФОТ (от 6 116,01)</t>
  </si>
  <si>
    <t>Накладные расходы 74% ФОТ (от 1 853,61)</t>
  </si>
  <si>
    <t>Сметная прибыль 36% ФОТ (от 1 853,61)</t>
  </si>
  <si>
    <t>Накладные расходы 74% ФОТ (от 5 791,40)</t>
  </si>
  <si>
    <t>Сметная прибыль 36% ФОТ (от 5 791,40)</t>
  </si>
  <si>
    <t>Раздел 15. Наладка ЩР7, кабельных линий (ЭМ1.1 лист13)</t>
  </si>
  <si>
    <t>Накладные расходы 74% ФОТ (от 4 588,36)</t>
  </si>
  <si>
    <t>Сметная прибыль 36% ФОТ (от 4 588,36)</t>
  </si>
  <si>
    <t>Накладные расходы 74% ФОТ (от 5 351,51)</t>
  </si>
  <si>
    <t>Сметная прибыль 36% ФОТ (от 5 351,51)</t>
  </si>
  <si>
    <t>Накладные расходы 74% ФОТ (от 1 424,12)</t>
  </si>
  <si>
    <t>Сметная прибыль 36% ФОТ (от 1 424,12)</t>
  </si>
  <si>
    <t>Раздел 16. Наладка ЩР8, кабельных линий (ЭМ1.1 лист14)</t>
  </si>
  <si>
    <t>Накладные расходы 74% ФОТ (от 2 293,96)</t>
  </si>
  <si>
    <t>Сметная прибыль 36% ФОТ (от 2 293,96)</t>
  </si>
  <si>
    <t>Раздел 17. Наладка ЩРВ1, кабельных линий (ЭМ1.1 лист15)</t>
  </si>
  <si>
    <t>Накладные расходы 74% ФОТ (от 1 146,98)</t>
  </si>
  <si>
    <t>Сметная прибыль 36% ФОТ (от 1 146,98)</t>
  </si>
  <si>
    <t>Накладные расходы 74% ФОТ (от 9 174,01)</t>
  </si>
  <si>
    <t>Сметная прибыль 36% ФОТ (от 9 174,01)</t>
  </si>
  <si>
    <t>Накладные расходы 74% ФОТ (от 7 728,20)</t>
  </si>
  <si>
    <t>Сметная прибыль 36% ФОТ (от 7 728,20)</t>
  </si>
  <si>
    <t>Накладные расходы 74% ФОТ (от 4 263,30)</t>
  </si>
  <si>
    <t>Сметная прибыль 36% ФОТ (от 4 263,30)</t>
  </si>
  <si>
    <t>Накладные расходы 74% ФОТ (от 13 320,22)</t>
  </si>
  <si>
    <t>Сметная прибыль 36% ФОТ (от 13 320,22)</t>
  </si>
  <si>
    <t>Накладные расходы 74% ФОТ (от 5 221,76)</t>
  </si>
  <si>
    <t>Сметная прибыль 36% ФОТ (от 5 221,76)</t>
  </si>
  <si>
    <t>Раздел 18. Наладка ЩРВ2, кабельных линий (ЭМ1.1 лист16)</t>
  </si>
  <si>
    <t>Накладные расходы 74% ФОТ (от 7 176,18)</t>
  </si>
  <si>
    <t>Сметная прибыль 36% ФОТ (от 7 176,18)</t>
  </si>
  <si>
    <t>Накладные расходы 74% ФОТ (от 3 151,14)</t>
  </si>
  <si>
    <t>Сметная прибыль 36% ФОТ (от 3 151,14)</t>
  </si>
  <si>
    <t>Накладные расходы 74% ФОТ (от 9 845,38)</t>
  </si>
  <si>
    <t>Сметная прибыль 36% ФОТ (от 9 845,38)</t>
  </si>
  <si>
    <t>Раздел 19. Наладка ЩТХ1.1, ЩТХ1.2, ЩТХ1.3, ЩТХ1.4, кабельных линий 1 этап ЭМ 2.1</t>
  </si>
  <si>
    <t>Накладные расходы 74% ФОТ (от 6 624,17)</t>
  </si>
  <si>
    <t>Сметная прибыль 36% ФОТ (от 6 624,17)</t>
  </si>
  <si>
    <t>Раздел 20. Наладка ЩО1, кабельных линий ЭО 1</t>
  </si>
  <si>
    <t>Накладные расходы 74% ФОТ (от 552,01)</t>
  </si>
  <si>
    <t>Сметная прибыль 36% ФОТ (от 552,01)</t>
  </si>
  <si>
    <t>ФЕРп01-12-029-01</t>
  </si>
  <si>
    <t>Испытание цепи вторичной коммутации
(испытание)</t>
  </si>
  <si>
    <t>Накладные расходы 74% ФОТ (от 7 059,99)</t>
  </si>
  <si>
    <t>Сметная прибыль 36% ФОТ (от 7 059,99)</t>
  </si>
  <si>
    <t>Раздел 21. Наладка ЩО2, кабельных линий</t>
  </si>
  <si>
    <t>Накладные расходы 74% ФОТ (от 12 235,63)</t>
  </si>
  <si>
    <t>Сметная прибыль 36% ФОТ (от 12 235,63)</t>
  </si>
  <si>
    <t>Накладные расходы 74% ФОТ (от 3 530,00)</t>
  </si>
  <si>
    <t>Сметная прибыль 36% ФОТ (от 3 530,00)</t>
  </si>
  <si>
    <t>Раздел 22. Наладка ЩО3, кабельных линий</t>
  </si>
  <si>
    <t>Накладные расходы 74% ФОТ (от 4 968,13)</t>
  </si>
  <si>
    <t>Сметная прибыль 36% ФОТ (от 4 968,13)</t>
  </si>
  <si>
    <t>Раздел 23. Наладка ЩАО, кабельных линий</t>
  </si>
  <si>
    <t>Накладные расходы 74% ФОТ (от 5 295,00)</t>
  </si>
  <si>
    <t>Сметная прибыль 36% ФОТ (от 5 295,00)</t>
  </si>
  <si>
    <t>Накладные расходы 74% ФОТ (от 2 595,05)</t>
  </si>
  <si>
    <t>Сметная прибыль 36% ФОТ (от 2 595,05)</t>
  </si>
  <si>
    <t>Накладные расходы 74% ФОТ (от 8 107,96)</t>
  </si>
  <si>
    <t>Сметная прибыль 36% ФОТ (от 8 107,96)</t>
  </si>
  <si>
    <t>Раздел 25. Наладка ЩУО2.1, ЩУО2.2, ЩУО3.1, ЩУО3.2</t>
  </si>
  <si>
    <t>Испытание цепи вторичной коммутации  (кнопка без фиксации с индикатором)
(испытание)</t>
  </si>
  <si>
    <t>Раздел 27. Испытание заземляющего устройства и системы уравнивания потенциалов</t>
  </si>
  <si>
    <t>ФЕРп01-11-010-01</t>
  </si>
  <si>
    <t>Измерение сопротивления растеканию тока: заземлителя
(измерение)</t>
  </si>
  <si>
    <t>Накладные расходы 74% ФОТ (от 579,14)</t>
  </si>
  <si>
    <t>Сметная прибыль 36% ФОТ (от 579,14)</t>
  </si>
  <si>
    <t>ФЕРп01-11-011-01</t>
  </si>
  <si>
    <t>Проверка наличия цепи между заземлителями и заземленными элементами
(100 измерений)</t>
  </si>
  <si>
    <t>Накладные расходы 74% ФОТ (от 32 036,10)</t>
  </si>
  <si>
    <t>Сметная прибыль 36% ФОТ (от 32 036,10)</t>
  </si>
  <si>
    <t>СМЕТА № 09-01-04</t>
  </si>
  <si>
    <t>на Утилизация строительного мусора, АО " МЕТРОВАГОНМАШ"</t>
  </si>
  <si>
    <t>Раздел 1. Утилизация строительного мусора</t>
  </si>
  <si>
    <t>Договор № 13УТ от 15.09.2023</t>
  </si>
  <si>
    <t>Утилизация строительного мусора. ЛС №02-01-01 Конструктивные решения. Цех №417. Марка КЖ1. Этап 1
(т)</t>
  </si>
  <si>
    <t>Утилизация строительного мусора. ЛС №02-01-03 Архитектурные решения. Цех №417. Марка АР2. Этап 1
(т)</t>
  </si>
  <si>
    <t>Утилизация строительного мусора. ЛС №02-01-04 Архитектурно-строительные решения. Цех №417. Марка АС1. Этап 1
(т)</t>
  </si>
  <si>
    <t>Утилизация строительного мусора. ЛС №02-01-05 Архитектурно-строительные решения. Цех №417. Марка АС2. Этап 1
(т)</t>
  </si>
  <si>
    <t>Утилизация строительного мусора. ЛС №02-01-08 Внутренние сети водопровода и канализации. 1 этап.
(т)</t>
  </si>
  <si>
    <t>Утилизация строительного мусора. ЛС №04-01-01 Наружные сети электроснабжения. 1 этап
(т)</t>
  </si>
  <si>
    <t>Утилизация строительного мусора. ЛС №06-01-01 Наружные сети канализации. 1 этап
(т)</t>
  </si>
  <si>
    <r>
      <t>Монтаж металлического хомута высокой нагрузки с резин. профилем и гайкой 2 1/2" (74-80) (для трубы Ø65)</t>
    </r>
    <r>
      <rPr>
        <sz val="10"/>
        <rFont val="Arial"/>
        <family val="2"/>
        <charset val="204"/>
      </rPr>
      <t xml:space="preserve"> IKA 12065 </t>
    </r>
  </si>
  <si>
    <r>
      <t>Монтаж металлического хомута высокой нагрузки с резин. профилем и гайкой 2" (59-66) (для трубы Ø50)</t>
    </r>
    <r>
      <rPr>
        <sz val="10"/>
        <rFont val="Arial"/>
        <family val="2"/>
        <charset val="204"/>
      </rPr>
      <t xml:space="preserve"> IKA 12050</t>
    </r>
  </si>
  <si>
    <r>
      <t>Монтаж металлического хомута высокой нагрузки с резин. профилем и гайкой 1 1/2" (45-53) (для трубы Ø40)</t>
    </r>
    <r>
      <rPr>
        <sz val="10"/>
        <rFont val="Arial"/>
        <family val="2"/>
        <charset val="204"/>
      </rPr>
      <t xml:space="preserve"> IKA 12040</t>
    </r>
  </si>
  <si>
    <r>
      <t>Монтаж металлического хомута высокой нагрузки с резин. профилем и гайкой 1 1/4" (39-46) (для трубы Ø32)</t>
    </r>
    <r>
      <rPr>
        <sz val="10"/>
        <rFont val="Arial"/>
        <family val="2"/>
        <charset val="204"/>
      </rPr>
      <t xml:space="preserve"> IKA 12032</t>
    </r>
  </si>
  <si>
    <r>
      <t>Монтаж металлического хомута высокой нагрузки с резин. профилем и гайкой  1" (32-38) (для трубы Ø25)</t>
    </r>
    <r>
      <rPr>
        <sz val="10"/>
        <rFont val="Arial"/>
        <family val="2"/>
        <charset val="204"/>
      </rPr>
      <t xml:space="preserve"> IKA 12025</t>
    </r>
  </si>
  <si>
    <r>
      <t>Монтаж трубы стальной электросварной прямошовной Ø108×4 ГОСТ 10704-91</t>
    </r>
    <r>
      <rPr>
        <sz val="10"/>
        <rFont val="Arial"/>
        <family val="2"/>
        <charset val="204"/>
      </rPr>
      <t xml:space="preserve"> с окраской 2 раза</t>
    </r>
  </si>
  <si>
    <r>
      <t>Монтаж трубы стальной электросварной прямошовной Ø57×3 ГОСТ 10704-91</t>
    </r>
    <r>
      <rPr>
        <sz val="10"/>
        <rFont val="Arial"/>
        <family val="2"/>
        <charset val="204"/>
      </rPr>
      <t xml:space="preserve"> с окраской 2 раза</t>
    </r>
  </si>
  <si>
    <r>
      <t>Монтаж клапана чугунного углового 125˚ с муфтой и контрагайкой Ру 1,0 Мпа Ду=50мм.</t>
    </r>
    <r>
      <rPr>
        <sz val="10"/>
        <rFont val="Arial"/>
        <family val="2"/>
        <charset val="204"/>
      </rPr>
      <t xml:space="preserve"> РПТК 50</t>
    </r>
  </si>
  <si>
    <r>
      <t>Ствол пожарный ручной Ø16 ГС-50</t>
    </r>
    <r>
      <rPr>
        <sz val="10"/>
        <rFont val="Arial"/>
        <family val="2"/>
        <charset val="204"/>
      </rPr>
      <t xml:space="preserve"> ГОСТ 9923-80</t>
    </r>
  </si>
  <si>
    <r>
      <t>Монтаж металлического хомута высокой нагрузки с резин. профилем и гайкой 4 (108-116) (для трубы Ø108×4)</t>
    </r>
    <r>
      <rPr>
        <sz val="10"/>
        <rFont val="Arial"/>
        <family val="2"/>
        <charset val="204"/>
      </rPr>
      <t xml:space="preserve"> IKA 12100 </t>
    </r>
  </si>
  <si>
    <r>
      <t>Монтаж металлического хомута высокой нагрузки с резин. профилем и гайкой 2" (59-66) (для трубы Ø57×3)</t>
    </r>
    <r>
      <rPr>
        <sz val="10"/>
        <rFont val="Arial"/>
        <family val="2"/>
        <charset val="204"/>
      </rPr>
      <t xml:space="preserve"> IKA 12050</t>
    </r>
  </si>
  <si>
    <t xml:space="preserve">  шт</t>
  </si>
  <si>
    <t xml:space="preserve"> шт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</si>
  <si>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</si>
  <si>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Лист t=12 (4 шт)</t>
  </si>
  <si>
    <t>Лист t=30 (4 шт)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</si>
  <si>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</si>
  <si>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м²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</si>
  <si>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</si>
  <si>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</si>
  <si>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</si>
  <si>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Шайба двухвитковая, м²5</t>
  </si>
  <si>
    <r>
      <t>м</t>
    </r>
    <r>
      <rPr>
        <sz val="12"/>
        <color theme="1"/>
        <rFont val="Calibri"/>
        <family val="2"/>
        <charset val="204"/>
      </rPr>
      <t>³</t>
    </r>
  </si>
  <si>
    <t>м³</t>
  </si>
  <si>
    <t>Канальный вентилятор: L=4025м³/ч, Р=300Па</t>
  </si>
  <si>
    <t>Канальный вентилятор: L=580м³, Р=160Па</t>
  </si>
  <si>
    <t>Канальный вентилятор: L=300м³, Р=150Па</t>
  </si>
  <si>
    <t xml:space="preserve">Канальный вентилятор: L=980м³, Р=200Па </t>
  </si>
  <si>
    <t xml:space="preserve">Канальный вентилятор: L=1200м³, Р=210Па </t>
  </si>
  <si>
    <t xml:space="preserve">Канальный вентилятор: L=910м³, Р=180Па </t>
  </si>
  <si>
    <t xml:space="preserve">Вентилятор осевой: L=12600м³, Р=500Па </t>
  </si>
  <si>
    <t>Вентилятор дымоудаления осевой: L=18000м³, Р=600Па</t>
  </si>
  <si>
    <t>(13,5 м³/мин, 8 атм.) в к-т с пакетом зимнего запуска.</t>
  </si>
  <si>
    <t>Канальный вентилятор: L=7690м³, Р=400Па</t>
  </si>
  <si>
    <t>Канальный вентилятор: L=2240м³, Р=450Па</t>
  </si>
  <si>
    <t>Канальный вентилятор: L=5460м³, Р=500Па</t>
  </si>
  <si>
    <t>130-23-Эм³ Силовое электрооборудование</t>
  </si>
  <si>
    <t>Затирка поверхности лотка в колодце (железнение) цементом м³00</t>
  </si>
  <si>
    <t>Квадратое 600х900</t>
  </si>
  <si>
    <t>Окраска потолка силикатой краской за 2 раза</t>
  </si>
  <si>
    <t>Керамогранитая плитка</t>
  </si>
  <si>
    <t>Керамогранитая плитка с шероховатой поверхностью</t>
  </si>
  <si>
    <t>Окраска стен силикатой краской за 2 раза</t>
  </si>
  <si>
    <t>Лестичная клетка</t>
  </si>
  <si>
    <t>Перекрытие лестичной клетки</t>
  </si>
  <si>
    <t>Устройство уплотительной терморазделяющей полосы</t>
  </si>
  <si>
    <t>Устройство лестичных маршей</t>
  </si>
  <si>
    <t>Устройство монолитых плит из бетона кл. В20 F100 W4</t>
  </si>
  <si>
    <t>Устройство металлической лестицы</t>
  </si>
  <si>
    <t>Устройство монолитого железобетонного пола из бетона кл. В25 толщиной 80 мм</t>
  </si>
  <si>
    <t>Устройство бортика из цементо-песчаного раствора М100 F150</t>
  </si>
  <si>
    <t>Монтаж уплотительного жгута ПРП 30х40 мм</t>
  </si>
  <si>
    <t>Заделка пространства между воздуховодами и строительными конструкциями монтажной огнезащитой пеной типа Технониколь 240 PROFESSIONAL Расход огнез. пены</t>
  </si>
  <si>
    <t>Устройство бортика вокруг стакана из цементо-песчаного раствора М100 F150</t>
  </si>
  <si>
    <t>Профили стальные гнутые замкнутые квадратые 200х6 сталь марки С245</t>
  </si>
  <si>
    <t>Профили стальные гнутые замкнутые квадратые 100х4 сталь марки С245</t>
  </si>
  <si>
    <t>Монтаж распорок, ригелей, в том числе: 
Профили стальные гнутые замкнутые квадратые 100х4</t>
  </si>
  <si>
    <t xml:space="preserve">Устройство огнезащитой краски по металлу </t>
  </si>
  <si>
    <t>Огнетушитель углекислотый 2,9л. Масса заряда до 2кг. ОУ-2 (10122 я) ООО "Ярпожинвест"</t>
  </si>
  <si>
    <t>Коммутатор сетевой гигабитый 6 портовый</t>
  </si>
  <si>
    <t>Стандартый анкер с болтом М8</t>
  </si>
  <si>
    <t>Клапан обратый ф160</t>
  </si>
  <si>
    <t xml:space="preserve">Защитое ограждение </t>
  </si>
  <si>
    <t>Огнезащитое комбинированное покрытие воздуховодов EI 60 δ=5 мм</t>
  </si>
  <si>
    <t xml:space="preserve">Труба квадратого сечения 120х4 из сталь толщ. 8 мм
</t>
  </si>
  <si>
    <t>трубы квадратого 100х4 сечения С245 т 0,188</t>
  </si>
  <si>
    <t>трубы квадратого 100х4 сечения С245</t>
  </si>
  <si>
    <t>Раствор цементо-песчаный М50</t>
  </si>
  <si>
    <t>Уплотение грунта основания</t>
  </si>
  <si>
    <t>Обратая засыпка грунтом</t>
  </si>
  <si>
    <t>Обратая засыпка вручную</t>
  </si>
  <si>
    <t>Фундаментая плита</t>
  </si>
  <si>
    <t>Устройство монолитой железобетонной фундаментой плиты из бетона класса В25; F200; W6</t>
  </si>
  <si>
    <t>Ворота откатые противопожарные 8000х5000h EI-30</t>
  </si>
  <si>
    <t>Устройство монолитых железобетонных перемычек из бетона кл. В25, W4, F100</t>
  </si>
  <si>
    <t>Штукатурка улучшенная цементая</t>
  </si>
  <si>
    <t>Устройство монолитого железобетонного подстилающего слоя пола из бетона кл. В25, W4, F50 толщиной 150 мм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</si>
  <si>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</si>
  <si>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Устройство монолитых ЖБ фундаментов из бетон кл. В25, W4, F 50 под домкраты</t>
  </si>
  <si>
    <t>Устройство монолитых железобетонных лотков из бетона кл. В25, W4, F50</t>
  </si>
  <si>
    <t>Цементый раствор М150</t>
  </si>
  <si>
    <t>штукатурка  цементая</t>
  </si>
  <si>
    <t>Габаритые размеры: 1700 мм х 1200 мм х 1580 мм.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</si>
  <si>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</si>
  <si>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</si>
  <si>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>Маты минераловатые толщиной 50 мм</t>
  </si>
  <si>
    <t>Объекты транспортого хозяйства и связи</t>
  </si>
  <si>
    <t>Сооружение земляного полота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</si>
  <si>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</si>
  <si>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</si>
  <si>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Щебень балластый фр.25-60 </t>
  </si>
  <si>
    <t>Монтаж муфты защитой (для прохода через стенку ж.б. колодца) для НПВХ трубы ∅160</t>
  </si>
  <si>
    <t>Заполнение межтрубного пространства в футляре цементо-песчаной смесью (цемент М100)</t>
  </si>
  <si>
    <t>п/м</t>
  </si>
  <si>
    <t xml:space="preserve"> п/м</t>
  </si>
  <si>
    <t>Монтаж фахверковых стоек массой до 1,0 т</t>
  </si>
  <si>
    <t>Монтаж гильз из трубы ст Ø80×4,0 L=0,5м. ГОСТ 10704-91</t>
  </si>
  <si>
    <t>Монтаж гильз из трубы ст Ø40×3,5 L=0,5м. ГОСТ 10704-91</t>
  </si>
  <si>
    <t>Монтаж гильз из трубы ст Ø65×4,0 L=0,5м. ГОСТ 10704-91</t>
  </si>
  <si>
    <t>Монтаж гильзы из трубы ст Ø325×5,0 L=0,5м.</t>
  </si>
  <si>
    <t>Монтаж вент клапана DN110 для невентилируемых канализационных стояков</t>
  </si>
  <si>
    <t>Вставка RJ-45 (8P8C), кат 5e, 110 IDC, монтаж инструментом NE-TOOL, белая</t>
  </si>
  <si>
    <t>Кабель витая пара неэкранированный U/UTP 4x2x0,51 кат 5е, материал оболочки LSZH (нг(А)-HF)</t>
  </si>
  <si>
    <t>Монтаж прочих материалов в тч.</t>
  </si>
  <si>
    <t>Круг д.18 стальной горячекатанный ГОСТ 2590-2006 д. 20 Ст3</t>
  </si>
  <si>
    <t>Модульные здания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</si>
  <si>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</si>
  <si>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Трубопровод из полипропиленовой трубы (в к-тлекте с фасонными частями и крепежом) PP-R PN20 Ø32×5,4 VALTEC</t>
  </si>
  <si>
    <t>Трубопровод из полипропиленовой трубы (в к-тлекте с фасонными частями и крепежом) PP-R PN20 Ø25×4,2 VALTEC</t>
  </si>
  <si>
    <t>Трубопровод из полипропиленовой трубы (в к-тлекте с фасонными частями и крепежом) PP-R PN20 Ø20×3,4 VALTEC</t>
  </si>
  <si>
    <t>Монтаж балансировочного клапана dn32 pn16 для горячего водоснабжения марки Alwa-Kambi-4 V1810Y0032 HONEYWELL в к-тлекте с терморегулирующим приводом VA2400B002 для диапазона температур 2…130˚С</t>
  </si>
  <si>
    <t>Монтаж осевого сильфонного к-тенсатора "Энергия-Аква" Ду50мм с многослойным сильфоном и декоративно-защитым кожухом (присоединение-резьба) 16.050.32/10.2 "Протон-Энергия"</t>
  </si>
  <si>
    <t>Монтаж осевого сильфонного к-тенсатора "Энергия-Аква" Ду32мм с многослойным сильфоном и декоративно-защитым кожухом (присоединение-резьба) 16.032.32/10.2 "Протон-Энергия"</t>
  </si>
  <si>
    <t>Монтаж душевого поддона мелкого 800×800 в к-тлекте с сифоном XD-2101-800</t>
  </si>
  <si>
    <t>Монтаж к-тлекта лотков b=160 мм с трапоприямками</t>
  </si>
  <si>
    <t>Монтажный к-тлект</t>
  </si>
  <si>
    <t>Монтаж к-тлектов автоматики</t>
  </si>
  <si>
    <t>Монтаж отопительных приборов в к-тлекте с запорно-регулирующей арматурой</t>
  </si>
  <si>
    <t>Радиатор секционный биметаллический высотой 500 мм с кронштейнами и к-тлектом крепления</t>
  </si>
  <si>
    <t>Монтажный присоединительный к-тлект 1/2" и к-тлект креплений</t>
  </si>
  <si>
    <t>к-тлект для бокового подключения радиатора (термостатический клапан прямой ф15, вентиль на обратую подводку запорный прямой ф15, термостатический элемент 8-32С)</t>
  </si>
  <si>
    <t>к-тлект крепежа и расходных материалов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</si>
  <si>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</si>
  <si>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</si>
  <si>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</si>
  <si>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Угол горизонтальный 90° 100х50 мм в к-тлекте с крепежными элементами</t>
  </si>
  <si>
    <t>к-тлект автоматики П1 (шкаф управления, датчики, реле, частотый преобразователь)</t>
  </si>
  <si>
    <t>Крепеж, к-тлектующие, расходные материалы</t>
  </si>
  <si>
    <t>Устройство металлического каркаса помещения к-трессорной</t>
  </si>
  <si>
    <t>Монтаж стеновых сэндвич-панелей с минераловатым утеплителем толщиной 100 мм с к-тлектующими</t>
  </si>
  <si>
    <t>Устройство стен потолков к-трессорной(Монтаж стеновых, кровельных сэндвич-панелей)</t>
  </si>
  <si>
    <t>Фундаментая плита наружной установки под воздухосборник и к-трессоры</t>
  </si>
  <si>
    <t>к-тлект крепления № 3 хомут 60х60 промежуточный</t>
  </si>
  <si>
    <t>Полы сварочного цеха и к-трессорной</t>
  </si>
  <si>
    <t xml:space="preserve">Установка к-трессора винт ДЭН-75Ш ТВЖ «Плюс» </t>
  </si>
  <si>
    <t>Установка к-тенсатора сильфонного осевого: КСО ARM 100-16-30 Фланцевый</t>
  </si>
  <si>
    <t>Щит управления к-трессорами</t>
  </si>
  <si>
    <t>к-тлект автоматики КА231018270-ЧХВ</t>
  </si>
  <si>
    <t>к-тлект автоматики КА231018271-ЧХВ</t>
  </si>
  <si>
    <t>к-тлект автоматики КА231018272-ЧХВ</t>
  </si>
  <si>
    <t>к-тлект автоматики КА231018273-ЧХВ</t>
  </si>
  <si>
    <t>к-тлект автоматики КА231018274-ЧХВ</t>
  </si>
  <si>
    <t>к-тлект автоматики КА231018275-ЧХВ</t>
  </si>
  <si>
    <t>к-тлект автоматики КА237804245-ЧХВ</t>
  </si>
  <si>
    <t>к-тлект автоматики и частотый преобразователь 2,2кВт, 380В для системы В1</t>
  </si>
  <si>
    <t>к-тлект автоматики и частотый преобразователь 4,0кВт, 380В для системы В2</t>
  </si>
  <si>
    <t>Монтаж муфты противопожарной ОГРАКС п/м-110</t>
  </si>
  <si>
    <t>Монтаж муфты противопожарной ОГРАКС п/м-50</t>
  </si>
  <si>
    <t>Анкер-шп/млька HST M16х140/25</t>
  </si>
  <si>
    <t>130-23-ЭМ Силовое электрооборудование</t>
  </si>
  <si>
    <r>
      <t>м</t>
    </r>
    <r>
      <rPr>
        <sz val="10"/>
        <rFont val="Calibri"/>
        <family val="2"/>
        <charset val="204"/>
      </rPr>
      <t>²</t>
    </r>
  </si>
  <si>
    <t>Планируемый объем к закрытию марта</t>
  </si>
  <si>
    <t>Планируемая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</si>
</sst>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_-* #,##0.00\ _₽_-;\-* #,##0.00\ _₽_-;_-* &quot;-&quot;??\ _₽_-;_-@_-"/>
    <numFmt numFmtId="171" formatCode="_-* #,##0.0000_-;\-* #,##0.0000_-;_-* &quot;-&quot;??_-;_-@_-"/>
    <numFmt numFmtId="172" formatCode="_-* #,##0_-;\-* #,##0_-;_-* &quot;-&quot;??_-;_-@_-"/>
    <numFmt numFmtId="173" formatCode="_-* #,##0.000\ _₽_-;\-* #,##0.000\ _₽_-;_-* &quot;-&quot;???\ _₽_-;_-@_-"/>
  </numFmts>
  <fonts count="49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 Cyr"/>
      <charset val="204"/>
    </font>
    <font>
      <sz val="12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name val="Arial"/>
      <family val="2"/>
      <charset val="204"/>
    </font>
    <font>
      <b/>
      <sz val="12"/>
      <color theme="0"/>
      <name val="Calibri"/>
      <family val="2"/>
      <charset val="204"/>
      <scheme val="minor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u/>
      <sz val="10"/>
      <color rgb="FF000000"/>
      <name val="Arial"/>
      <family val="2"/>
      <charset val="204"/>
    </font>
    <font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i/>
      <sz val="10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8" tint="0.59999389629810485"/>
        <bgColor rgb="FF1E4E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DC2C9"/>
        <bgColor indexed="64"/>
      </patternFill>
    </fill>
    <fill>
      <patternFill patternType="solid">
        <fgColor rgb="FFFFFF99"/>
        <bgColor rgb="FFDEEAF6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rgb="FF1E4E79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/>
    <xf numFmtId="0" fontId="2" fillId="0" borderId="0"/>
    <xf numFmtId="0" fontId="9" fillId="0" borderId="0"/>
  </cellStyleXfs>
  <cellXfs count="46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3" fillId="0" borderId="1" xfId="0" applyFont="1" applyBorder="1"/>
    <xf numFmtId="2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1" fontId="3" fillId="2" borderId="3" xfId="0" applyNumberFormat="1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/>
    </xf>
    <xf numFmtId="4" fontId="3" fillId="0" borderId="10" xfId="0" applyNumberFormat="1" applyFont="1" applyBorder="1" applyAlignment="1">
      <alignment horizontal="right" vertical="top"/>
    </xf>
    <xf numFmtId="2" fontId="3" fillId="0" borderId="3" xfId="0" applyNumberFormat="1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165" fontId="3" fillId="0" borderId="3" xfId="0" applyNumberFormat="1" applyFont="1" applyBorder="1" applyAlignment="1">
      <alignment horizontal="center" vertical="top" wrapText="1"/>
    </xf>
    <xf numFmtId="166" fontId="3" fillId="0" borderId="3" xfId="0" applyNumberFormat="1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167" fontId="3" fillId="0" borderId="3" xfId="0" applyNumberFormat="1" applyFont="1" applyBorder="1" applyAlignment="1">
      <alignment horizontal="center" vertical="top" wrapText="1"/>
    </xf>
    <xf numFmtId="4" fontId="12" fillId="0" borderId="3" xfId="0" applyNumberFormat="1" applyFont="1" applyBorder="1" applyAlignment="1">
      <alignment horizontal="right" vertical="top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8" fontId="3" fillId="0" borderId="3" xfId="0" applyNumberFormat="1" applyFont="1" applyBorder="1" applyAlignment="1">
      <alignment horizontal="center" vertical="top" wrapText="1"/>
    </xf>
    <xf numFmtId="169" fontId="3" fillId="0" borderId="3" xfId="0" applyNumberFormat="1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43" fontId="5" fillId="0" borderId="0" xfId="1" applyFont="1" applyAlignment="1">
      <alignment horizontal="right"/>
    </xf>
    <xf numFmtId="43" fontId="6" fillId="0" borderId="0" xfId="1" applyFont="1" applyAlignment="1">
      <alignment horizontal="center"/>
    </xf>
    <xf numFmtId="43" fontId="5" fillId="0" borderId="0" xfId="1" applyFont="1" applyAlignment="1">
      <alignment vertical="top"/>
    </xf>
    <xf numFmtId="43" fontId="7" fillId="0" borderId="0" xfId="1" applyFont="1" applyAlignment="1">
      <alignment wrapText="1"/>
    </xf>
    <xf numFmtId="43" fontId="8" fillId="0" borderId="0" xfId="1" applyFont="1" applyAlignment="1">
      <alignment vertical="top"/>
    </xf>
    <xf numFmtId="43" fontId="8" fillId="0" borderId="0" xfId="1" applyFont="1" applyAlignment="1">
      <alignment horizontal="center" vertical="top"/>
    </xf>
    <xf numFmtId="43" fontId="4" fillId="0" borderId="0" xfId="1" applyFont="1"/>
    <xf numFmtId="43" fontId="5" fillId="0" borderId="0" xfId="1" applyFont="1"/>
    <xf numFmtId="43" fontId="12" fillId="0" borderId="0" xfId="1" applyFont="1" applyAlignment="1">
      <alignment horizontal="left" vertical="top" wrapText="1"/>
    </xf>
    <xf numFmtId="43" fontId="3" fillId="0" borderId="0" xfId="1" applyFont="1"/>
    <xf numFmtId="170" fontId="4" fillId="0" borderId="0" xfId="0" applyNumberFormat="1" applyFont="1"/>
    <xf numFmtId="43" fontId="4" fillId="3" borderId="0" xfId="1" applyFont="1" applyFill="1"/>
    <xf numFmtId="0" fontId="4" fillId="3" borderId="0" xfId="0" applyFont="1" applyFill="1"/>
    <xf numFmtId="0" fontId="11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1" fontId="3" fillId="4" borderId="3" xfId="0" applyNumberFormat="1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4" fontId="3" fillId="3" borderId="3" xfId="0" applyNumberFormat="1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right" vertical="top"/>
    </xf>
    <xf numFmtId="4" fontId="3" fillId="3" borderId="10" xfId="0" applyNumberFormat="1" applyFont="1" applyFill="1" applyBorder="1" applyAlignment="1">
      <alignment horizontal="right" vertical="top"/>
    </xf>
    <xf numFmtId="1" fontId="3" fillId="3" borderId="3" xfId="0" applyNumberFormat="1" applyFont="1" applyFill="1" applyBorder="1" applyAlignment="1">
      <alignment horizontal="center" vertical="top" wrapText="1"/>
    </xf>
    <xf numFmtId="170" fontId="4" fillId="3" borderId="0" xfId="0" applyNumberFormat="1" applyFont="1" applyFill="1"/>
    <xf numFmtId="166" fontId="3" fillId="3" borderId="3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165" fontId="3" fillId="3" borderId="3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center"/>
    </xf>
    <xf numFmtId="170" fontId="4" fillId="3" borderId="0" xfId="0" applyNumberFormat="1" applyFont="1" applyFill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1" fontId="3" fillId="0" borderId="7" xfId="0" applyNumberFormat="1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14" fillId="3" borderId="0" xfId="0" applyFont="1" applyFill="1"/>
    <xf numFmtId="171" fontId="14" fillId="3" borderId="0" xfId="1" applyNumberFormat="1" applyFont="1" applyFill="1"/>
    <xf numFmtId="43" fontId="14" fillId="3" borderId="0" xfId="1" applyFont="1" applyFill="1"/>
    <xf numFmtId="0" fontId="3" fillId="3" borderId="0" xfId="0" applyFont="1" applyFill="1" applyAlignment="1">
      <alignment wrapText="1"/>
    </xf>
    <xf numFmtId="0" fontId="3" fillId="3" borderId="0" xfId="0" applyFont="1" applyFill="1"/>
    <xf numFmtId="4" fontId="4" fillId="3" borderId="0" xfId="0" applyNumberFormat="1" applyFont="1" applyFill="1"/>
    <xf numFmtId="1" fontId="3" fillId="4" borderId="6" xfId="0" applyNumberFormat="1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vertical="top" wrapText="1"/>
    </xf>
    <xf numFmtId="1" fontId="3" fillId="3" borderId="7" xfId="0" applyNumberFormat="1" applyFont="1" applyFill="1" applyBorder="1" applyAlignment="1">
      <alignment horizontal="center" vertical="top" wrapText="1"/>
    </xf>
    <xf numFmtId="4" fontId="3" fillId="3" borderId="7" xfId="0" applyNumberFormat="1" applyFont="1" applyFill="1" applyBorder="1" applyAlignment="1">
      <alignment horizontal="right" vertical="top" wrapText="1"/>
    </xf>
    <xf numFmtId="4" fontId="3" fillId="3" borderId="8" xfId="0" applyNumberFormat="1" applyFont="1" applyFill="1" applyBorder="1" applyAlignment="1">
      <alignment horizontal="right" vertical="top" wrapText="1"/>
    </xf>
    <xf numFmtId="172" fontId="15" fillId="5" borderId="3" xfId="4" applyNumberFormat="1" applyFont="1" applyFill="1" applyBorder="1" applyAlignment="1">
      <alignment horizontal="center" vertical="center" wrapText="1"/>
    </xf>
    <xf numFmtId="0" fontId="2" fillId="0" borderId="0" xfId="3"/>
    <xf numFmtId="3" fontId="15" fillId="3" borderId="3" xfId="3" applyNumberFormat="1" applyFont="1" applyFill="1" applyBorder="1" applyAlignment="1">
      <alignment horizontal="center" vertical="center" wrapText="1"/>
    </xf>
    <xf numFmtId="172" fontId="15" fillId="3" borderId="3" xfId="3" applyNumberFormat="1" applyFont="1" applyFill="1" applyBorder="1" applyAlignment="1">
      <alignment horizontal="center" vertical="center" wrapText="1"/>
    </xf>
    <xf numFmtId="0" fontId="2" fillId="0" borderId="0" xfId="3" applyAlignment="1">
      <alignment horizontal="center"/>
    </xf>
    <xf numFmtId="0" fontId="16" fillId="0" borderId="3" xfId="6" applyFont="1" applyBorder="1" applyAlignment="1">
      <alignment horizontal="center" vertical="center"/>
    </xf>
    <xf numFmtId="3" fontId="16" fillId="0" borderId="3" xfId="6" applyNumberFormat="1" applyFont="1" applyBorder="1" applyAlignment="1">
      <alignment horizontal="center" vertical="center"/>
    </xf>
    <xf numFmtId="0" fontId="16" fillId="0" borderId="0" xfId="3" applyFont="1"/>
    <xf numFmtId="0" fontId="16" fillId="9" borderId="3" xfId="6" applyFont="1" applyFill="1" applyBorder="1" applyAlignment="1">
      <alignment horizontal="center" vertical="center"/>
    </xf>
    <xf numFmtId="0" fontId="16" fillId="9" borderId="0" xfId="3" applyFont="1" applyFill="1"/>
    <xf numFmtId="172" fontId="16" fillId="10" borderId="3" xfId="4" applyNumberFormat="1" applyFont="1" applyFill="1" applyBorder="1" applyAlignment="1">
      <alignment horizontal="center" vertical="center"/>
    </xf>
    <xf numFmtId="0" fontId="16" fillId="10" borderId="0" xfId="3" applyFont="1" applyFill="1"/>
    <xf numFmtId="0" fontId="17" fillId="0" borderId="0" xfId="3" applyFont="1"/>
    <xf numFmtId="172" fontId="16" fillId="3" borderId="3" xfId="4" applyNumberFormat="1" applyFont="1" applyFill="1" applyBorder="1" applyAlignment="1">
      <alignment horizontal="center" vertical="center"/>
    </xf>
    <xf numFmtId="0" fontId="17" fillId="3" borderId="0" xfId="3" applyFont="1" applyFill="1"/>
    <xf numFmtId="3" fontId="16" fillId="0" borderId="3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3" fontId="16" fillId="11" borderId="3" xfId="6" applyNumberFormat="1" applyFont="1" applyFill="1" applyBorder="1" applyAlignment="1">
      <alignment horizontal="center" vertical="center"/>
    </xf>
    <xf numFmtId="4" fontId="16" fillId="0" borderId="3" xfId="6" applyNumberFormat="1" applyFont="1" applyBorder="1" applyAlignment="1">
      <alignment horizontal="center" vertical="center"/>
    </xf>
    <xf numFmtId="4" fontId="16" fillId="0" borderId="3" xfId="6" applyNumberFormat="1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/>
    </xf>
    <xf numFmtId="4" fontId="16" fillId="0" borderId="3" xfId="3" applyNumberFormat="1" applyFont="1" applyBorder="1" applyAlignment="1">
      <alignment horizontal="center" vertical="center"/>
    </xf>
    <xf numFmtId="3" fontId="16" fillId="0" borderId="19" xfId="3" applyNumberFormat="1" applyFont="1" applyBorder="1" applyAlignment="1">
      <alignment horizontal="center" vertical="center" wrapText="1"/>
    </xf>
    <xf numFmtId="4" fontId="16" fillId="0" borderId="19" xfId="3" applyNumberFormat="1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4" fontId="16" fillId="0" borderId="19" xfId="3" applyNumberFormat="1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2" fillId="9" borderId="0" xfId="3" applyFill="1"/>
    <xf numFmtId="0" fontId="16" fillId="0" borderId="0" xfId="6" applyFont="1" applyAlignment="1">
      <alignment horizontal="center" vertical="center"/>
    </xf>
    <xf numFmtId="0" fontId="16" fillId="0" borderId="5" xfId="6" applyFont="1" applyBorder="1" applyAlignment="1">
      <alignment horizontal="center" vertical="center"/>
    </xf>
    <xf numFmtId="0" fontId="2" fillId="14" borderId="0" xfId="3" applyFill="1"/>
    <xf numFmtId="4" fontId="16" fillId="0" borderId="0" xfId="3" applyNumberFormat="1" applyFont="1" applyAlignment="1">
      <alignment horizontal="center" vertical="center"/>
    </xf>
    <xf numFmtId="0" fontId="2" fillId="0" borderId="0" xfId="3" applyAlignment="1">
      <alignment vertical="center"/>
    </xf>
    <xf numFmtId="3" fontId="16" fillId="9" borderId="3" xfId="6" applyNumberFormat="1" applyFont="1" applyFill="1" applyBorder="1" applyAlignment="1">
      <alignment horizontal="center" vertical="center"/>
    </xf>
    <xf numFmtId="0" fontId="2" fillId="10" borderId="0" xfId="3" applyFill="1"/>
    <xf numFmtId="3" fontId="16" fillId="0" borderId="19" xfId="3" applyNumberFormat="1" applyFont="1" applyBorder="1" applyAlignment="1">
      <alignment horizontal="center" vertical="center"/>
    </xf>
    <xf numFmtId="0" fontId="16" fillId="0" borderId="25" xfId="3" applyFont="1" applyBorder="1" applyAlignment="1">
      <alignment horizontal="center" vertical="center"/>
    </xf>
    <xf numFmtId="0" fontId="16" fillId="0" borderId="0" xfId="3" quotePrefix="1" applyFont="1" applyAlignment="1">
      <alignment horizontal="center" vertical="center"/>
    </xf>
    <xf numFmtId="3" fontId="16" fillId="15" borderId="3" xfId="3" applyNumberFormat="1" applyFont="1" applyFill="1" applyBorder="1" applyAlignment="1">
      <alignment horizontal="center" vertical="center"/>
    </xf>
    <xf numFmtId="0" fontId="16" fillId="0" borderId="26" xfId="3" applyFont="1" applyBorder="1" applyAlignment="1">
      <alignment horizontal="center" vertical="center"/>
    </xf>
    <xf numFmtId="4" fontId="16" fillId="0" borderId="3" xfId="3" applyNumberFormat="1" applyFont="1" applyBorder="1" applyAlignment="1">
      <alignment horizontal="center" vertical="center" wrapText="1"/>
    </xf>
    <xf numFmtId="0" fontId="16" fillId="0" borderId="27" xfId="3" applyFont="1" applyBorder="1" applyAlignment="1">
      <alignment horizontal="center" vertical="center"/>
    </xf>
    <xf numFmtId="0" fontId="16" fillId="17" borderId="26" xfId="3" applyFont="1" applyFill="1" applyBorder="1" applyAlignment="1">
      <alignment horizontal="center" vertical="center"/>
    </xf>
    <xf numFmtId="4" fontId="16" fillId="17" borderId="3" xfId="3" applyNumberFormat="1" applyFont="1" applyFill="1" applyBorder="1" applyAlignment="1">
      <alignment horizontal="center" vertical="center" wrapText="1"/>
    </xf>
    <xf numFmtId="3" fontId="16" fillId="17" borderId="3" xfId="3" applyNumberFormat="1" applyFont="1" applyFill="1" applyBorder="1" applyAlignment="1">
      <alignment horizontal="center" vertical="center"/>
    </xf>
    <xf numFmtId="0" fontId="16" fillId="9" borderId="26" xfId="3" applyFont="1" applyFill="1" applyBorder="1" applyAlignment="1">
      <alignment horizontal="center" vertical="center"/>
    </xf>
    <xf numFmtId="4" fontId="16" fillId="9" borderId="3" xfId="3" applyNumberFormat="1" applyFont="1" applyFill="1" applyBorder="1" applyAlignment="1">
      <alignment horizontal="center" vertical="center" wrapText="1"/>
    </xf>
    <xf numFmtId="4" fontId="16" fillId="9" borderId="3" xfId="3" applyNumberFormat="1" applyFont="1" applyFill="1" applyBorder="1" applyAlignment="1">
      <alignment horizontal="center" vertical="center"/>
    </xf>
    <xf numFmtId="3" fontId="16" fillId="9" borderId="3" xfId="3" applyNumberFormat="1" applyFont="1" applyFill="1" applyBorder="1" applyAlignment="1">
      <alignment horizontal="center" vertical="center"/>
    </xf>
    <xf numFmtId="4" fontId="22" fillId="0" borderId="3" xfId="3" applyNumberFormat="1" applyFont="1" applyBorder="1" applyAlignment="1">
      <alignment horizontal="center" vertical="center" wrapText="1"/>
    </xf>
    <xf numFmtId="0" fontId="16" fillId="9" borderId="27" xfId="3" applyFont="1" applyFill="1" applyBorder="1" applyAlignment="1">
      <alignment horizontal="center" vertical="center"/>
    </xf>
    <xf numFmtId="0" fontId="16" fillId="0" borderId="28" xfId="3" applyFont="1" applyBorder="1" applyAlignment="1">
      <alignment horizontal="center" vertical="center"/>
    </xf>
    <xf numFmtId="3" fontId="16" fillId="7" borderId="3" xfId="4" applyNumberFormat="1" applyFont="1" applyFill="1" applyBorder="1" applyAlignment="1">
      <alignment horizontal="center" vertical="center"/>
    </xf>
    <xf numFmtId="43" fontId="0" fillId="0" borderId="0" xfId="4" applyFont="1"/>
    <xf numFmtId="3" fontId="16" fillId="6" borderId="3" xfId="4" applyNumberFormat="1" applyFont="1" applyFill="1" applyBorder="1" applyAlignment="1">
      <alignment horizontal="center" vertical="center"/>
    </xf>
    <xf numFmtId="0" fontId="23" fillId="9" borderId="3" xfId="3" applyFont="1" applyFill="1" applyBorder="1" applyAlignment="1">
      <alignment horizontal="center" vertical="center" wrapText="1"/>
    </xf>
    <xf numFmtId="0" fontId="24" fillId="9" borderId="3" xfId="3" applyFont="1" applyFill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5" fillId="9" borderId="3" xfId="3" applyFont="1" applyFill="1" applyBorder="1" applyAlignment="1">
      <alignment horizontal="center" vertical="center" wrapText="1"/>
    </xf>
    <xf numFmtId="9" fontId="16" fillId="10" borderId="3" xfId="2" applyFont="1" applyFill="1" applyBorder="1" applyAlignment="1">
      <alignment horizontal="center" vertical="center"/>
    </xf>
    <xf numFmtId="170" fontId="3" fillId="0" borderId="0" xfId="0" applyNumberFormat="1" applyFont="1"/>
    <xf numFmtId="9" fontId="16" fillId="3" borderId="3" xfId="2" applyFont="1" applyFill="1" applyBorder="1" applyAlignment="1">
      <alignment horizontal="center" vertical="center"/>
    </xf>
    <xf numFmtId="173" fontId="3" fillId="0" borderId="0" xfId="0" applyNumberFormat="1" applyFont="1"/>
    <xf numFmtId="2" fontId="3" fillId="0" borderId="0" xfId="0" applyNumberFormat="1" applyFont="1"/>
    <xf numFmtId="1" fontId="3" fillId="8" borderId="3" xfId="0" applyNumberFormat="1" applyFont="1" applyFill="1" applyBorder="1" applyAlignment="1">
      <alignment horizontal="center" vertical="top" wrapText="1"/>
    </xf>
    <xf numFmtId="0" fontId="12" fillId="8" borderId="3" xfId="0" applyFont="1" applyFill="1" applyBorder="1" applyAlignment="1">
      <alignment horizontal="left" vertical="top" wrapText="1"/>
    </xf>
    <xf numFmtId="0" fontId="3" fillId="8" borderId="3" xfId="0" applyFont="1" applyFill="1" applyBorder="1" applyAlignment="1">
      <alignment vertical="top" wrapText="1"/>
    </xf>
    <xf numFmtId="164" fontId="3" fillId="8" borderId="3" xfId="0" applyNumberFormat="1" applyFont="1" applyFill="1" applyBorder="1" applyAlignment="1">
      <alignment horizontal="center" vertical="top" wrapText="1"/>
    </xf>
    <xf numFmtId="4" fontId="3" fillId="8" borderId="3" xfId="0" applyNumberFormat="1" applyFont="1" applyFill="1" applyBorder="1" applyAlignment="1">
      <alignment horizontal="right" vertical="top" wrapText="1"/>
    </xf>
    <xf numFmtId="0" fontId="3" fillId="8" borderId="9" xfId="0" applyFont="1" applyFill="1" applyBorder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3" fillId="8" borderId="0" xfId="0" applyFont="1" applyFill="1" applyAlignment="1">
      <alignment horizontal="right" vertical="top"/>
    </xf>
    <xf numFmtId="4" fontId="3" fillId="8" borderId="10" xfId="0" applyNumberFormat="1" applyFont="1" applyFill="1" applyBorder="1" applyAlignment="1">
      <alignment horizontal="right" vertical="top"/>
    </xf>
    <xf numFmtId="1" fontId="3" fillId="15" borderId="3" xfId="0" applyNumberFormat="1" applyFont="1" applyFill="1" applyBorder="1" applyAlignment="1">
      <alignment horizontal="center" vertical="top" wrapText="1"/>
    </xf>
    <xf numFmtId="0" fontId="12" fillId="15" borderId="3" xfId="0" applyFont="1" applyFill="1" applyBorder="1" applyAlignment="1">
      <alignment horizontal="left" vertical="top" wrapText="1"/>
    </xf>
    <xf numFmtId="0" fontId="3" fillId="15" borderId="3" xfId="0" applyFont="1" applyFill="1" applyBorder="1" applyAlignment="1">
      <alignment vertical="top" wrapText="1"/>
    </xf>
    <xf numFmtId="164" fontId="3" fillId="15" borderId="3" xfId="0" applyNumberFormat="1" applyFont="1" applyFill="1" applyBorder="1" applyAlignment="1">
      <alignment horizontal="center" vertical="top" wrapText="1"/>
    </xf>
    <xf numFmtId="4" fontId="3" fillId="15" borderId="3" xfId="0" applyNumberFormat="1" applyFont="1" applyFill="1" applyBorder="1" applyAlignment="1">
      <alignment horizontal="right" vertical="top" wrapText="1"/>
    </xf>
    <xf numFmtId="43" fontId="4" fillId="0" borderId="0" xfId="0" applyNumberFormat="1" applyFont="1"/>
    <xf numFmtId="43" fontId="3" fillId="0" borderId="0" xfId="0" applyNumberFormat="1" applyFont="1"/>
    <xf numFmtId="0" fontId="2" fillId="16" borderId="0" xfId="3" applyFill="1"/>
    <xf numFmtId="43" fontId="3" fillId="10" borderId="0" xfId="0" applyNumberFormat="1" applyFont="1" applyFill="1"/>
    <xf numFmtId="43" fontId="3" fillId="0" borderId="0" xfId="1" applyFont="1" applyAlignment="1">
      <alignment horizontal="center" vertical="center"/>
    </xf>
    <xf numFmtId="43" fontId="3" fillId="15" borderId="0" xfId="0" applyNumberFormat="1" applyFont="1" applyFill="1"/>
    <xf numFmtId="170" fontId="3" fillId="20" borderId="0" xfId="0" applyNumberFormat="1" applyFont="1" applyFill="1"/>
    <xf numFmtId="0" fontId="3" fillId="20" borderId="0" xfId="0" applyFont="1" applyFill="1"/>
    <xf numFmtId="0" fontId="27" fillId="8" borderId="0" xfId="3" applyFont="1" applyFill="1"/>
    <xf numFmtId="0" fontId="2" fillId="8" borderId="0" xfId="3" applyFill="1"/>
    <xf numFmtId="0" fontId="8" fillId="0" borderId="0" xfId="0" applyFont="1" applyAlignment="1">
      <alignment horizontal="center" vertical="center"/>
    </xf>
    <xf numFmtId="3" fontId="16" fillId="9" borderId="29" xfId="6" applyNumberFormat="1" applyFont="1" applyFill="1" applyBorder="1" applyAlignment="1">
      <alignment horizontal="center" vertical="center"/>
    </xf>
    <xf numFmtId="43" fontId="5" fillId="0" borderId="0" xfId="1" applyFont="1" applyAlignment="1">
      <alignment horizontal="right" vertical="center"/>
    </xf>
    <xf numFmtId="43" fontId="6" fillId="0" borderId="0" xfId="1" applyFont="1" applyAlignment="1">
      <alignment horizontal="center" vertical="center"/>
    </xf>
    <xf numFmtId="43" fontId="5" fillId="0" borderId="0" xfId="1" applyFont="1" applyAlignment="1">
      <alignment vertical="center"/>
    </xf>
    <xf numFmtId="43" fontId="7" fillId="0" borderId="0" xfId="1" applyFont="1" applyAlignment="1">
      <alignment vertical="center" wrapText="1"/>
    </xf>
    <xf numFmtId="43" fontId="8" fillId="0" borderId="0" xfId="1" applyFont="1" applyAlignment="1">
      <alignment vertical="center"/>
    </xf>
    <xf numFmtId="43" fontId="8" fillId="0" borderId="0" xfId="1" applyFont="1" applyAlignment="1">
      <alignment horizontal="center" vertical="center"/>
    </xf>
    <xf numFmtId="43" fontId="4" fillId="0" borderId="0" xfId="1" applyFont="1" applyAlignment="1">
      <alignment vertical="center"/>
    </xf>
    <xf numFmtId="43" fontId="4" fillId="15" borderId="0" xfId="1" applyFont="1" applyFill="1" applyAlignment="1">
      <alignment vertical="center"/>
    </xf>
    <xf numFmtId="43" fontId="12" fillId="0" borderId="0" xfId="1" applyFont="1" applyAlignment="1">
      <alignment horizontal="left" vertical="center" wrapText="1"/>
    </xf>
    <xf numFmtId="43" fontId="4" fillId="3" borderId="0" xfId="1" applyFont="1" applyFill="1" applyAlignment="1">
      <alignment vertical="center"/>
    </xf>
    <xf numFmtId="43" fontId="3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3" borderId="0" xfId="0" applyFont="1" applyFill="1" applyAlignment="1">
      <alignment vertical="center"/>
    </xf>
    <xf numFmtId="43" fontId="3" fillId="3" borderId="0" xfId="1" applyFont="1" applyFill="1" applyAlignment="1">
      <alignment vertical="center"/>
    </xf>
    <xf numFmtId="0" fontId="4" fillId="3" borderId="0" xfId="0" applyFont="1" applyFill="1" applyAlignment="1">
      <alignment vertical="center"/>
    </xf>
    <xf numFmtId="4" fontId="4" fillId="3" borderId="0" xfId="0" applyNumberFormat="1" applyFont="1" applyFill="1" applyAlignment="1">
      <alignment vertical="center"/>
    </xf>
    <xf numFmtId="4" fontId="4" fillId="8" borderId="0" xfId="0" applyNumberFormat="1" applyFont="1" applyFill="1" applyAlignment="1">
      <alignment vertical="center"/>
    </xf>
    <xf numFmtId="0" fontId="12" fillId="0" borderId="0" xfId="0" applyFont="1" applyAlignment="1">
      <alignment horizontal="left" vertical="center" wrapText="1"/>
    </xf>
    <xf numFmtId="43" fontId="3" fillId="8" borderId="0" xfId="1" applyFont="1" applyFill="1" applyAlignment="1">
      <alignment vertical="center"/>
    </xf>
    <xf numFmtId="43" fontId="3" fillId="15" borderId="0" xfId="1" applyFont="1" applyFill="1" applyAlignment="1">
      <alignment vertical="center"/>
    </xf>
    <xf numFmtId="43" fontId="3" fillId="6" borderId="0" xfId="1" applyFont="1" applyFill="1" applyAlignment="1">
      <alignment vertical="center"/>
    </xf>
    <xf numFmtId="43" fontId="3" fillId="21" borderId="0" xfId="1" applyFont="1" applyFill="1" applyAlignment="1">
      <alignment vertical="center"/>
    </xf>
    <xf numFmtId="43" fontId="3" fillId="10" borderId="0" xfId="1" applyFont="1" applyFill="1" applyAlignment="1">
      <alignment vertical="center"/>
    </xf>
    <xf numFmtId="43" fontId="3" fillId="19" borderId="0" xfId="1" applyFont="1" applyFill="1" applyAlignment="1">
      <alignment vertical="center"/>
    </xf>
    <xf numFmtId="43" fontId="3" fillId="12" borderId="0" xfId="1" applyFont="1" applyFill="1" applyAlignment="1">
      <alignment vertical="center"/>
    </xf>
    <xf numFmtId="43" fontId="3" fillId="13" borderId="0" xfId="1" applyFont="1" applyFill="1" applyAlignment="1">
      <alignment vertical="center"/>
    </xf>
    <xf numFmtId="43" fontId="3" fillId="0" borderId="0" xfId="1" applyFont="1" applyAlignment="1">
      <alignment vertical="center" wrapText="1"/>
    </xf>
    <xf numFmtId="3" fontId="16" fillId="10" borderId="3" xfId="3" applyNumberFormat="1" applyFont="1" applyFill="1" applyBorder="1" applyAlignment="1">
      <alignment horizontal="center" vertical="center"/>
    </xf>
    <xf numFmtId="9" fontId="16" fillId="9" borderId="3" xfId="2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3" fontId="16" fillId="0" borderId="6" xfId="3" applyNumberFormat="1" applyFont="1" applyBorder="1" applyAlignment="1">
      <alignment horizontal="center" vertical="center"/>
    </xf>
    <xf numFmtId="43" fontId="3" fillId="11" borderId="0" xfId="1" applyFont="1" applyFill="1" applyAlignment="1">
      <alignment vertical="center"/>
    </xf>
    <xf numFmtId="3" fontId="16" fillId="9" borderId="4" xfId="6" applyNumberFormat="1" applyFont="1" applyFill="1" applyBorder="1" applyAlignment="1">
      <alignment horizontal="center" vertical="center"/>
    </xf>
    <xf numFmtId="3" fontId="16" fillId="9" borderId="18" xfId="6" applyNumberFormat="1" applyFont="1" applyFill="1" applyBorder="1" applyAlignment="1">
      <alignment horizontal="center" vertical="center"/>
    </xf>
    <xf numFmtId="3" fontId="16" fillId="9" borderId="5" xfId="6" applyNumberFormat="1" applyFont="1" applyFill="1" applyBorder="1" applyAlignment="1">
      <alignment horizontal="center" vertical="center"/>
    </xf>
    <xf numFmtId="4" fontId="16" fillId="9" borderId="3" xfId="6" applyNumberFormat="1" applyFont="1" applyFill="1" applyBorder="1" applyAlignment="1">
      <alignment horizontal="center" vertical="center" wrapText="1"/>
    </xf>
    <xf numFmtId="3" fontId="16" fillId="9" borderId="6" xfId="3" applyNumberFormat="1" applyFont="1" applyFill="1" applyBorder="1" applyAlignment="1">
      <alignment horizontal="center" vertical="center"/>
    </xf>
    <xf numFmtId="172" fontId="16" fillId="6" borderId="3" xfId="4" applyNumberFormat="1" applyFont="1" applyFill="1" applyBorder="1" applyAlignment="1">
      <alignment horizontal="center" vertical="center"/>
    </xf>
    <xf numFmtId="172" fontId="16" fillId="9" borderId="3" xfId="4" applyNumberFormat="1" applyFont="1" applyFill="1" applyBorder="1" applyAlignment="1">
      <alignment horizontal="center" vertical="center"/>
    </xf>
    <xf numFmtId="172" fontId="16" fillId="0" borderId="3" xfId="4" applyNumberFormat="1" applyFont="1" applyBorder="1" applyAlignment="1">
      <alignment horizontal="center" vertical="center"/>
    </xf>
    <xf numFmtId="4" fontId="26" fillId="0" borderId="3" xfId="3" applyNumberFormat="1" applyFont="1" applyBorder="1" applyAlignment="1">
      <alignment horizontal="center" vertical="center" wrapText="1"/>
    </xf>
    <xf numFmtId="4" fontId="16" fillId="9" borderId="6" xfId="6" applyNumberFormat="1" applyFont="1" applyFill="1" applyBorder="1" applyAlignment="1">
      <alignment horizontal="center" vertical="center" wrapText="1"/>
    </xf>
    <xf numFmtId="3" fontId="16" fillId="0" borderId="3" xfId="3" applyNumberFormat="1" applyFon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3" fontId="16" fillId="0" borderId="20" xfId="3" applyNumberFormat="1" applyFont="1" applyBorder="1" applyAlignment="1">
      <alignment horizontal="center" vertical="center"/>
    </xf>
    <xf numFmtId="3" fontId="16" fillId="0" borderId="4" xfId="3" applyNumberFormat="1" applyFont="1" applyBorder="1" applyAlignment="1">
      <alignment horizontal="center" vertical="center"/>
    </xf>
    <xf numFmtId="3" fontId="16" fillId="0" borderId="18" xfId="3" applyNumberFormat="1" applyFont="1" applyBorder="1" applyAlignment="1">
      <alignment horizontal="center" vertical="center"/>
    </xf>
    <xf numFmtId="3" fontId="16" fillId="0" borderId="29" xfId="3" applyNumberFormat="1" applyFont="1" applyBorder="1" applyAlignment="1">
      <alignment horizontal="center" vertical="center"/>
    </xf>
    <xf numFmtId="3" fontId="16" fillId="9" borderId="9" xfId="6" applyNumberFormat="1" applyFont="1" applyFill="1" applyBorder="1" applyAlignment="1">
      <alignment horizontal="center" vertical="center"/>
    </xf>
    <xf numFmtId="3" fontId="16" fillId="9" borderId="31" xfId="6" applyNumberFormat="1" applyFont="1" applyFill="1" applyBorder="1" applyAlignment="1">
      <alignment horizontal="center" vertical="center"/>
    </xf>
    <xf numFmtId="0" fontId="20" fillId="0" borderId="3" xfId="8" applyFont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3" fontId="16" fillId="3" borderId="3" xfId="3" applyNumberFormat="1" applyFont="1" applyFill="1" applyBorder="1" applyAlignment="1">
      <alignment horizontal="center" vertical="center"/>
    </xf>
    <xf numFmtId="172" fontId="16" fillId="0" borderId="3" xfId="3" applyNumberFormat="1" applyFont="1" applyBorder="1" applyAlignment="1">
      <alignment horizontal="center" vertical="center"/>
    </xf>
    <xf numFmtId="172" fontId="16" fillId="10" borderId="3" xfId="3" applyNumberFormat="1" applyFont="1" applyFill="1" applyBorder="1" applyAlignment="1">
      <alignment horizontal="center" vertical="center"/>
    </xf>
    <xf numFmtId="3" fontId="16" fillId="0" borderId="3" xfId="6" applyNumberFormat="1" applyFont="1" applyFill="1" applyBorder="1" applyAlignment="1">
      <alignment horizontal="center" vertical="center"/>
    </xf>
    <xf numFmtId="3" fontId="15" fillId="5" borderId="3" xfId="4" applyNumberFormat="1" applyFont="1" applyFill="1" applyBorder="1" applyAlignment="1">
      <alignment horizontal="center" vertical="center" wrapText="1"/>
    </xf>
    <xf numFmtId="3" fontId="16" fillId="10" borderId="3" xfId="4" applyNumberFormat="1" applyFont="1" applyFill="1" applyBorder="1" applyAlignment="1">
      <alignment horizontal="center" vertical="center"/>
    </xf>
    <xf numFmtId="3" fontId="16" fillId="15" borderId="3" xfId="4" applyNumberFormat="1" applyFont="1" applyFill="1" applyBorder="1" applyAlignment="1">
      <alignment horizontal="center" vertical="center"/>
    </xf>
    <xf numFmtId="3" fontId="16" fillId="0" borderId="3" xfId="4" applyNumberFormat="1" applyFont="1" applyBorder="1" applyAlignment="1">
      <alignment horizontal="center" vertical="center"/>
    </xf>
    <xf numFmtId="3" fontId="16" fillId="9" borderId="3" xfId="4" applyNumberFormat="1" applyFont="1" applyFill="1" applyBorder="1" applyAlignment="1">
      <alignment horizontal="center" vertical="center"/>
    </xf>
    <xf numFmtId="3" fontId="16" fillId="3" borderId="3" xfId="4" applyNumberFormat="1" applyFont="1" applyFill="1" applyBorder="1" applyAlignment="1">
      <alignment horizontal="center" vertical="center"/>
    </xf>
    <xf numFmtId="3" fontId="16" fillId="9" borderId="4" xfId="6" applyNumberFormat="1" applyFont="1" applyFill="1" applyBorder="1" applyAlignment="1">
      <alignment horizontal="center" vertical="center" wrapText="1"/>
    </xf>
    <xf numFmtId="3" fontId="16" fillId="9" borderId="29" xfId="6" applyNumberFormat="1" applyFont="1" applyFill="1" applyBorder="1" applyAlignment="1">
      <alignment horizontal="center" vertical="center" wrapText="1"/>
    </xf>
    <xf numFmtId="3" fontId="16" fillId="9" borderId="2" xfId="6" applyNumberFormat="1" applyFont="1" applyFill="1" applyBorder="1" applyAlignment="1">
      <alignment horizontal="center" vertical="center" wrapText="1"/>
    </xf>
    <xf numFmtId="3" fontId="16" fillId="9" borderId="20" xfId="6" applyNumberFormat="1" applyFont="1" applyFill="1" applyBorder="1" applyAlignment="1">
      <alignment horizontal="center" vertical="center" wrapText="1"/>
    </xf>
    <xf numFmtId="3" fontId="16" fillId="9" borderId="7" xfId="6" applyNumberFormat="1" applyFont="1" applyFill="1" applyBorder="1" applyAlignment="1">
      <alignment horizontal="center" vertical="center" wrapText="1"/>
    </xf>
    <xf numFmtId="3" fontId="16" fillId="9" borderId="3" xfId="6" applyNumberFormat="1" applyFont="1" applyFill="1" applyBorder="1" applyAlignment="1">
      <alignment horizontal="center" vertical="center" wrapText="1"/>
    </xf>
    <xf numFmtId="3" fontId="16" fillId="9" borderId="9" xfId="6" applyNumberFormat="1" applyFont="1" applyFill="1" applyBorder="1" applyAlignment="1">
      <alignment horizontal="center" vertical="center" wrapText="1"/>
    </xf>
    <xf numFmtId="3" fontId="16" fillId="9" borderId="0" xfId="6" applyNumberFormat="1" applyFont="1" applyFill="1" applyBorder="1" applyAlignment="1">
      <alignment horizontal="center" vertical="center" wrapText="1"/>
    </xf>
    <xf numFmtId="3" fontId="16" fillId="9" borderId="10" xfId="6" applyNumberFormat="1" applyFont="1" applyFill="1" applyBorder="1" applyAlignment="1">
      <alignment horizontal="center" vertical="center" wrapText="1"/>
    </xf>
    <xf numFmtId="3" fontId="16" fillId="9" borderId="31" xfId="6" applyNumberFormat="1" applyFont="1" applyFill="1" applyBorder="1" applyAlignment="1">
      <alignment horizontal="center" vertical="center" wrapText="1"/>
    </xf>
    <xf numFmtId="3" fontId="16" fillId="9" borderId="1" xfId="6" applyNumberFormat="1" applyFont="1" applyFill="1" applyBorder="1" applyAlignment="1">
      <alignment horizontal="center" vertical="center" wrapText="1"/>
    </xf>
    <xf numFmtId="3" fontId="16" fillId="9" borderId="30" xfId="6" applyNumberFormat="1" applyFont="1" applyFill="1" applyBorder="1" applyAlignment="1">
      <alignment horizontal="center" vertical="center" wrapText="1"/>
    </xf>
    <xf numFmtId="3" fontId="16" fillId="0" borderId="5" xfId="6" applyNumberFormat="1" applyFont="1" applyBorder="1" applyAlignment="1">
      <alignment horizontal="center" vertical="center"/>
    </xf>
    <xf numFmtId="3" fontId="20" fillId="0" borderId="3" xfId="8" applyNumberFormat="1" applyFont="1" applyBorder="1" applyAlignment="1">
      <alignment horizontal="center" vertical="center" wrapText="1"/>
    </xf>
    <xf numFmtId="3" fontId="20" fillId="0" borderId="5" xfId="8" applyNumberFormat="1" applyFont="1" applyFill="1" applyBorder="1" applyAlignment="1">
      <alignment horizontal="center" vertical="center" wrapText="1"/>
    </xf>
    <xf numFmtId="3" fontId="20" fillId="0" borderId="3" xfId="8" applyNumberFormat="1" applyFont="1" applyFill="1" applyBorder="1" applyAlignment="1">
      <alignment horizontal="center" vertical="center" wrapText="1"/>
    </xf>
    <xf numFmtId="3" fontId="22" fillId="0" borderId="3" xfId="3" applyNumberFormat="1" applyFont="1" applyBorder="1" applyAlignment="1">
      <alignment horizontal="center" vertical="center"/>
    </xf>
    <xf numFmtId="3" fontId="16" fillId="0" borderId="32" xfId="3" applyNumberFormat="1" applyFont="1" applyBorder="1" applyAlignment="1">
      <alignment horizontal="center" vertical="center" wrapText="1"/>
    </xf>
    <xf numFmtId="3" fontId="26" fillId="0" borderId="19" xfId="3" applyNumberFormat="1" applyFont="1" applyBorder="1" applyAlignment="1">
      <alignment horizontal="center" vertical="center" wrapText="1"/>
    </xf>
    <xf numFmtId="3" fontId="26" fillId="0" borderId="32" xfId="3" applyNumberFormat="1" applyFont="1" applyBorder="1" applyAlignment="1">
      <alignment horizontal="center" vertical="center" wrapText="1"/>
    </xf>
    <xf numFmtId="3" fontId="26" fillId="0" borderId="3" xfId="3" applyNumberFormat="1" applyFont="1" applyBorder="1" applyAlignment="1">
      <alignment horizontal="center" vertical="center" wrapText="1"/>
    </xf>
    <xf numFmtId="0" fontId="33" fillId="0" borderId="3" xfId="6" applyFont="1" applyBorder="1" applyAlignment="1">
      <alignment horizontal="left" vertical="center" wrapText="1"/>
    </xf>
    <xf numFmtId="3" fontId="16" fillId="9" borderId="6" xfId="6" applyNumberFormat="1" applyFont="1" applyFill="1" applyBorder="1" applyAlignment="1">
      <alignment horizontal="center" vertical="center"/>
    </xf>
    <xf numFmtId="0" fontId="33" fillId="9" borderId="3" xfId="6" applyFont="1" applyFill="1" applyBorder="1" applyAlignment="1">
      <alignment horizontal="left" vertical="center" wrapText="1"/>
    </xf>
    <xf numFmtId="4" fontId="33" fillId="0" borderId="3" xfId="6" applyNumberFormat="1" applyFont="1" applyBorder="1" applyAlignment="1">
      <alignment horizontal="left" vertical="center" wrapText="1"/>
    </xf>
    <xf numFmtId="4" fontId="33" fillId="9" borderId="3" xfId="6" applyNumberFormat="1" applyFont="1" applyFill="1" applyBorder="1" applyAlignment="1">
      <alignment horizontal="left" vertical="center" wrapText="1"/>
    </xf>
    <xf numFmtId="4" fontId="34" fillId="0" borderId="3" xfId="3" applyNumberFormat="1" applyFont="1" applyBorder="1" applyAlignment="1">
      <alignment horizontal="left" vertical="center" wrapText="1"/>
    </xf>
    <xf numFmtId="4" fontId="33" fillId="0" borderId="3" xfId="3" applyNumberFormat="1" applyFont="1" applyBorder="1" applyAlignment="1">
      <alignment horizontal="left" vertical="center" wrapText="1"/>
    </xf>
    <xf numFmtId="0" fontId="1" fillId="0" borderId="3" xfId="7" applyFont="1" applyBorder="1" applyAlignment="1">
      <alignment horizontal="center" vertical="center"/>
    </xf>
    <xf numFmtId="3" fontId="1" fillId="0" borderId="3" xfId="7" applyNumberFormat="1" applyFont="1" applyBorder="1" applyAlignment="1">
      <alignment horizontal="center" vertical="center"/>
    </xf>
    <xf numFmtId="0" fontId="1" fillId="9" borderId="3" xfId="7" applyFont="1" applyFill="1" applyBorder="1" applyAlignment="1">
      <alignment horizontal="center" vertical="center"/>
    </xf>
    <xf numFmtId="3" fontId="1" fillId="9" borderId="3" xfId="7" applyNumberFormat="1" applyFont="1" applyFill="1" applyBorder="1" applyAlignment="1">
      <alignment horizontal="center" vertical="center"/>
    </xf>
    <xf numFmtId="3" fontId="1" fillId="9" borderId="0" xfId="7" applyNumberFormat="1" applyFont="1" applyFill="1" applyAlignment="1">
      <alignment horizontal="center" vertical="center"/>
    </xf>
    <xf numFmtId="0" fontId="1" fillId="9" borderId="4" xfId="7" applyFont="1" applyFill="1" applyBorder="1" applyAlignment="1">
      <alignment horizontal="center" vertical="center"/>
    </xf>
    <xf numFmtId="3" fontId="1" fillId="9" borderId="20" xfId="7" applyNumberFormat="1" applyFont="1" applyFill="1" applyBorder="1" applyAlignment="1">
      <alignment horizontal="center" vertical="center"/>
    </xf>
    <xf numFmtId="0" fontId="9" fillId="0" borderId="21" xfId="8" applyFont="1" applyBorder="1" applyAlignment="1">
      <alignment horizontal="center" vertical="center"/>
    </xf>
    <xf numFmtId="0" fontId="7" fillId="0" borderId="3" xfId="8" applyFont="1" applyBorder="1" applyAlignment="1">
      <alignment horizontal="left" vertical="center" wrapText="1"/>
    </xf>
    <xf numFmtId="0" fontId="35" fillId="0" borderId="3" xfId="8" applyFont="1" applyBorder="1" applyAlignment="1">
      <alignment horizontal="left" vertical="center" wrapText="1"/>
    </xf>
    <xf numFmtId="0" fontId="7" fillId="0" borderId="0" xfId="8" applyFont="1" applyAlignment="1">
      <alignment horizontal="left" vertical="center" wrapText="1"/>
    </xf>
    <xf numFmtId="0" fontId="9" fillId="0" borderId="0" xfId="8" applyFont="1" applyAlignment="1">
      <alignment horizontal="center" vertical="center"/>
    </xf>
    <xf numFmtId="3" fontId="9" fillId="0" borderId="0" xfId="8" applyNumberFormat="1" applyFont="1" applyAlignment="1">
      <alignment horizontal="center" vertical="center"/>
    </xf>
    <xf numFmtId="0" fontId="7" fillId="0" borderId="18" xfId="8" applyFont="1" applyBorder="1" applyAlignment="1">
      <alignment horizontal="left" vertical="center" wrapText="1"/>
    </xf>
    <xf numFmtId="3" fontId="1" fillId="0" borderId="0" xfId="3" applyNumberFormat="1" applyFont="1" applyAlignment="1">
      <alignment horizontal="center" vertical="center"/>
    </xf>
    <xf numFmtId="3" fontId="1" fillId="0" borderId="3" xfId="3" applyNumberFormat="1" applyFont="1" applyBorder="1" applyAlignment="1">
      <alignment horizontal="center" vertical="center"/>
    </xf>
    <xf numFmtId="3" fontId="33" fillId="0" borderId="3" xfId="3" applyNumberFormat="1" applyFont="1" applyBorder="1" applyAlignment="1">
      <alignment horizontal="left" vertical="center" wrapText="1"/>
    </xf>
    <xf numFmtId="3" fontId="34" fillId="0" borderId="3" xfId="3" applyNumberFormat="1" applyFont="1" applyBorder="1" applyAlignment="1">
      <alignment horizontal="left" vertical="center" wrapText="1"/>
    </xf>
    <xf numFmtId="4" fontId="33" fillId="0" borderId="19" xfId="3" applyNumberFormat="1" applyFont="1" applyBorder="1" applyAlignment="1">
      <alignment horizontal="left" vertical="center" wrapText="1"/>
    </xf>
    <xf numFmtId="0" fontId="9" fillId="0" borderId="22" xfId="8" applyFont="1" applyFill="1" applyBorder="1" applyAlignment="1">
      <alignment horizontal="center" vertical="center"/>
    </xf>
    <xf numFmtId="0" fontId="36" fillId="0" borderId="23" xfId="8" quotePrefix="1" applyFont="1" applyFill="1" applyBorder="1" applyAlignment="1">
      <alignment horizontal="left" vertical="center" wrapText="1"/>
    </xf>
    <xf numFmtId="0" fontId="21" fillId="0" borderId="23" xfId="8" applyFont="1" applyFill="1" applyBorder="1" applyAlignment="1">
      <alignment horizontal="center" vertical="center"/>
    </xf>
    <xf numFmtId="3" fontId="21" fillId="0" borderId="23" xfId="8" applyNumberFormat="1" applyFont="1" applyFill="1" applyBorder="1" applyAlignment="1">
      <alignment horizontal="center" vertical="center"/>
    </xf>
    <xf numFmtId="0" fontId="9" fillId="0" borderId="24" xfId="8" applyFont="1" applyFill="1" applyBorder="1" applyAlignment="1">
      <alignment horizontal="center" vertical="center"/>
    </xf>
    <xf numFmtId="0" fontId="7" fillId="0" borderId="5" xfId="8" applyFont="1" applyFill="1" applyBorder="1" applyAlignment="1">
      <alignment horizontal="left" vertical="center" wrapText="1"/>
    </xf>
    <xf numFmtId="0" fontId="9" fillId="0" borderId="21" xfId="8" applyFont="1" applyFill="1" applyBorder="1" applyAlignment="1">
      <alignment horizontal="center" vertical="center"/>
    </xf>
    <xf numFmtId="0" fontId="7" fillId="0" borderId="3" xfId="8" applyFont="1" applyFill="1" applyBorder="1" applyAlignment="1">
      <alignment horizontal="left" vertical="center" wrapText="1"/>
    </xf>
    <xf numFmtId="3" fontId="16" fillId="9" borderId="6" xfId="4" applyNumberFormat="1" applyFont="1" applyFill="1" applyBorder="1" applyAlignment="1">
      <alignment horizontal="center" vertical="center"/>
    </xf>
    <xf numFmtId="4" fontId="16" fillId="9" borderId="3" xfId="6" applyNumberFormat="1" applyFont="1" applyFill="1" applyBorder="1" applyAlignment="1">
      <alignment horizontal="center" vertical="center"/>
    </xf>
    <xf numFmtId="0" fontId="33" fillId="0" borderId="5" xfId="6" applyFont="1" applyBorder="1" applyAlignment="1">
      <alignment horizontal="left" vertical="center" wrapText="1"/>
    </xf>
    <xf numFmtId="0" fontId="33" fillId="0" borderId="3" xfId="3" applyFont="1" applyBorder="1" applyAlignment="1">
      <alignment horizontal="left" vertical="center" wrapText="1"/>
    </xf>
    <xf numFmtId="3" fontId="13" fillId="15" borderId="3" xfId="4" applyNumberFormat="1" applyFont="1" applyFill="1" applyBorder="1" applyAlignment="1">
      <alignment horizontal="center" vertical="center"/>
    </xf>
    <xf numFmtId="172" fontId="13" fillId="0" borderId="3" xfId="4" applyNumberFormat="1" applyFont="1" applyBorder="1" applyAlignment="1">
      <alignment horizontal="center" vertical="center"/>
    </xf>
    <xf numFmtId="172" fontId="13" fillId="15" borderId="3" xfId="4" applyNumberFormat="1" applyFont="1" applyFill="1" applyBorder="1" applyAlignment="1">
      <alignment horizontal="center" vertical="center"/>
    </xf>
    <xf numFmtId="4" fontId="34" fillId="0" borderId="19" xfId="3" quotePrefix="1" applyNumberFormat="1" applyFont="1" applyBorder="1" applyAlignment="1">
      <alignment horizontal="left" vertical="center" wrapText="1"/>
    </xf>
    <xf numFmtId="0" fontId="37" fillId="0" borderId="3" xfId="8" applyFont="1" applyBorder="1" applyAlignment="1">
      <alignment horizontal="left" vertical="center" wrapText="1"/>
    </xf>
    <xf numFmtId="4" fontId="38" fillId="0" borderId="19" xfId="3" applyNumberFormat="1" applyFont="1" applyBorder="1" applyAlignment="1">
      <alignment horizontal="left" vertical="center" wrapText="1"/>
    </xf>
    <xf numFmtId="3" fontId="16" fillId="15" borderId="6" xfId="3" applyNumberFormat="1" applyFont="1" applyFill="1" applyBorder="1" applyAlignment="1">
      <alignment horizontal="center" vertical="center"/>
    </xf>
    <xf numFmtId="4" fontId="33" fillId="17" borderId="3" xfId="3" applyNumberFormat="1" applyFont="1" applyFill="1" applyBorder="1" applyAlignment="1">
      <alignment horizontal="left" vertical="center" wrapText="1"/>
    </xf>
    <xf numFmtId="4" fontId="33" fillId="9" borderId="3" xfId="3" applyNumberFormat="1" applyFont="1" applyFill="1" applyBorder="1" applyAlignment="1">
      <alignment horizontal="left" vertical="center" wrapText="1"/>
    </xf>
    <xf numFmtId="4" fontId="39" fillId="0" borderId="3" xfId="3" applyNumberFormat="1" applyFont="1" applyBorder="1" applyAlignment="1">
      <alignment horizontal="left" vertical="center" wrapText="1"/>
    </xf>
    <xf numFmtId="4" fontId="40" fillId="0" borderId="3" xfId="3" applyNumberFormat="1" applyFont="1" applyBorder="1" applyAlignment="1">
      <alignment horizontal="center" vertical="center" wrapText="1"/>
    </xf>
    <xf numFmtId="3" fontId="40" fillId="0" borderId="3" xfId="3" applyNumberFormat="1" applyFont="1" applyBorder="1" applyAlignment="1">
      <alignment horizontal="center" vertical="center"/>
    </xf>
    <xf numFmtId="4" fontId="34" fillId="9" borderId="3" xfId="3" applyNumberFormat="1" applyFont="1" applyFill="1" applyBorder="1" applyAlignment="1">
      <alignment horizontal="left" vertical="center" wrapText="1"/>
    </xf>
    <xf numFmtId="43" fontId="16" fillId="7" borderId="6" xfId="4" applyFont="1" applyFill="1" applyBorder="1" applyAlignment="1">
      <alignment horizontal="center" vertical="center"/>
    </xf>
    <xf numFmtId="43" fontId="33" fillId="7" borderId="3" xfId="4" applyFont="1" applyFill="1" applyBorder="1" applyAlignment="1">
      <alignment horizontal="left" vertical="center" wrapText="1"/>
    </xf>
    <xf numFmtId="43" fontId="16" fillId="7" borderId="3" xfId="4" applyFont="1" applyFill="1" applyBorder="1" applyAlignment="1">
      <alignment horizontal="center" vertical="center"/>
    </xf>
    <xf numFmtId="3" fontId="16" fillId="7" borderId="6" xfId="4" applyNumberFormat="1" applyFont="1" applyFill="1" applyBorder="1" applyAlignment="1">
      <alignment horizontal="center" vertical="center"/>
    </xf>
    <xf numFmtId="0" fontId="7" fillId="9" borderId="3" xfId="8" applyFont="1" applyFill="1" applyBorder="1" applyAlignment="1">
      <alignment horizontal="left" vertical="center" wrapText="1"/>
    </xf>
    <xf numFmtId="3" fontId="16" fillId="18" borderId="3" xfId="4" applyNumberFormat="1" applyFont="1" applyFill="1" applyBorder="1" applyAlignment="1">
      <alignment horizontal="center" vertical="center"/>
    </xf>
    <xf numFmtId="172" fontId="16" fillId="18" borderId="3" xfId="4" applyNumberFormat="1" applyFont="1" applyFill="1" applyBorder="1" applyAlignment="1">
      <alignment horizontal="center" vertical="center"/>
    </xf>
    <xf numFmtId="4" fontId="33" fillId="0" borderId="0" xfId="3" applyNumberFormat="1" applyFont="1" applyAlignment="1">
      <alignment horizontal="left" vertical="center" wrapText="1"/>
    </xf>
    <xf numFmtId="0" fontId="33" fillId="0" borderId="0" xfId="3" applyFont="1" applyAlignment="1">
      <alignment horizontal="left" vertical="center" wrapText="1"/>
    </xf>
    <xf numFmtId="3" fontId="41" fillId="3" borderId="3" xfId="4" applyNumberFormat="1" applyFont="1" applyFill="1" applyBorder="1" applyAlignment="1">
      <alignment horizontal="center" vertical="center" wrapText="1"/>
    </xf>
    <xf numFmtId="172" fontId="41" fillId="3" borderId="3" xfId="4" applyNumberFormat="1" applyFont="1" applyFill="1" applyBorder="1" applyAlignment="1">
      <alignment horizontal="center" vertical="center" wrapText="1"/>
    </xf>
    <xf numFmtId="3" fontId="16" fillId="0" borderId="6" xfId="3" applyNumberFormat="1" applyFont="1" applyFill="1" applyBorder="1" applyAlignment="1">
      <alignment horizontal="center" vertical="center"/>
    </xf>
    <xf numFmtId="3" fontId="16" fillId="0" borderId="3" xfId="4" applyNumberFormat="1" applyFont="1" applyFill="1" applyBorder="1" applyAlignment="1">
      <alignment horizontal="center" vertical="center"/>
    </xf>
    <xf numFmtId="0" fontId="16" fillId="22" borderId="0" xfId="3" applyFont="1" applyFill="1" applyAlignment="1">
      <alignment horizontal="center" vertical="center"/>
    </xf>
    <xf numFmtId="4" fontId="33" fillId="22" borderId="3" xfId="3" applyNumberFormat="1" applyFont="1" applyFill="1" applyBorder="1" applyAlignment="1">
      <alignment horizontal="left" vertical="center" wrapText="1"/>
    </xf>
    <xf numFmtId="4" fontId="16" fillId="22" borderId="3" xfId="3" applyNumberFormat="1" applyFont="1" applyFill="1" applyBorder="1" applyAlignment="1">
      <alignment horizontal="center" vertical="center"/>
    </xf>
    <xf numFmtId="3" fontId="16" fillId="22" borderId="3" xfId="3" applyNumberFormat="1" applyFont="1" applyFill="1" applyBorder="1" applyAlignment="1">
      <alignment horizontal="center" vertical="center"/>
    </xf>
    <xf numFmtId="3" fontId="16" fillId="22" borderId="6" xfId="3" applyNumberFormat="1" applyFont="1" applyFill="1" applyBorder="1" applyAlignment="1">
      <alignment horizontal="center" vertical="center"/>
    </xf>
    <xf numFmtId="3" fontId="16" fillId="22" borderId="3" xfId="4" applyNumberFormat="1" applyFont="1" applyFill="1" applyBorder="1" applyAlignment="1">
      <alignment horizontal="center" vertical="center"/>
    </xf>
    <xf numFmtId="172" fontId="16" fillId="22" borderId="3" xfId="4" applyNumberFormat="1" applyFont="1" applyFill="1" applyBorder="1" applyAlignment="1">
      <alignment horizontal="center" vertical="center"/>
    </xf>
    <xf numFmtId="0" fontId="16" fillId="0" borderId="3" xfId="6" applyFont="1" applyFill="1" applyBorder="1" applyAlignment="1">
      <alignment horizontal="center" vertical="center"/>
    </xf>
    <xf numFmtId="0" fontId="33" fillId="0" borderId="3" xfId="6" applyFont="1" applyFill="1" applyBorder="1" applyAlignment="1">
      <alignment horizontal="left" vertical="center" wrapText="1"/>
    </xf>
    <xf numFmtId="0" fontId="16" fillId="21" borderId="3" xfId="6" applyFont="1" applyFill="1" applyBorder="1" applyAlignment="1">
      <alignment horizontal="center" vertical="center"/>
    </xf>
    <xf numFmtId="0" fontId="42" fillId="21" borderId="3" xfId="6" applyFont="1" applyFill="1" applyBorder="1" applyAlignment="1">
      <alignment horizontal="left" vertical="center" wrapText="1"/>
    </xf>
    <xf numFmtId="0" fontId="17" fillId="21" borderId="3" xfId="6" applyFont="1" applyFill="1" applyBorder="1" applyAlignment="1">
      <alignment horizontal="center" vertical="center"/>
    </xf>
    <xf numFmtId="3" fontId="17" fillId="21" borderId="3" xfId="6" applyNumberFormat="1" applyFont="1" applyFill="1" applyBorder="1" applyAlignment="1">
      <alignment horizontal="center" vertical="center"/>
    </xf>
    <xf numFmtId="3" fontId="17" fillId="21" borderId="3" xfId="4" applyNumberFormat="1" applyFont="1" applyFill="1" applyBorder="1" applyAlignment="1">
      <alignment horizontal="center" vertical="center"/>
    </xf>
    <xf numFmtId="3" fontId="17" fillId="21" borderId="3" xfId="3" applyNumberFormat="1" applyFont="1" applyFill="1" applyBorder="1" applyAlignment="1">
      <alignment horizontal="center" vertical="center"/>
    </xf>
    <xf numFmtId="3" fontId="17" fillId="21" borderId="6" xfId="3" applyNumberFormat="1" applyFont="1" applyFill="1" applyBorder="1" applyAlignment="1">
      <alignment horizontal="center" vertical="center"/>
    </xf>
    <xf numFmtId="0" fontId="33" fillId="21" borderId="3" xfId="6" applyFont="1" applyFill="1" applyBorder="1" applyAlignment="1">
      <alignment horizontal="left" vertical="center" wrapText="1"/>
    </xf>
    <xf numFmtId="3" fontId="16" fillId="21" borderId="3" xfId="6" applyNumberFormat="1" applyFont="1" applyFill="1" applyBorder="1" applyAlignment="1">
      <alignment horizontal="center" vertical="center"/>
    </xf>
    <xf numFmtId="3" fontId="16" fillId="21" borderId="3" xfId="4" applyNumberFormat="1" applyFont="1" applyFill="1" applyBorder="1" applyAlignment="1">
      <alignment horizontal="center" vertical="center"/>
    </xf>
    <xf numFmtId="3" fontId="16" fillId="21" borderId="3" xfId="3" applyNumberFormat="1" applyFont="1" applyFill="1" applyBorder="1" applyAlignment="1">
      <alignment horizontal="center" vertical="center"/>
    </xf>
    <xf numFmtId="3" fontId="16" fillId="21" borderId="6" xfId="3" applyNumberFormat="1" applyFont="1" applyFill="1" applyBorder="1" applyAlignment="1">
      <alignment horizontal="center" vertical="center"/>
    </xf>
    <xf numFmtId="0" fontId="16" fillId="22" borderId="0" xfId="3" quotePrefix="1" applyFont="1" applyFill="1" applyAlignment="1">
      <alignment horizontal="center" vertical="center"/>
    </xf>
    <xf numFmtId="4" fontId="33" fillId="22" borderId="4" xfId="3" applyNumberFormat="1" applyFont="1" applyFill="1" applyBorder="1" applyAlignment="1">
      <alignment horizontal="left" vertical="center" wrapText="1"/>
    </xf>
    <xf numFmtId="0" fontId="17" fillId="23" borderId="0" xfId="3" applyFont="1" applyFill="1" applyAlignment="1">
      <alignment horizontal="center" vertical="center"/>
    </xf>
    <xf numFmtId="4" fontId="32" fillId="23" borderId="3" xfId="3" applyNumberFormat="1" applyFont="1" applyFill="1" applyBorder="1" applyAlignment="1">
      <alignment horizontal="left" vertical="center" wrapText="1"/>
    </xf>
    <xf numFmtId="4" fontId="17" fillId="24" borderId="3" xfId="3" applyNumberFormat="1" applyFont="1" applyFill="1" applyBorder="1" applyAlignment="1">
      <alignment horizontal="center" vertical="center"/>
    </xf>
    <xf numFmtId="3" fontId="17" fillId="24" borderId="3" xfId="3" applyNumberFormat="1" applyFont="1" applyFill="1" applyBorder="1" applyAlignment="1">
      <alignment horizontal="center" vertical="center"/>
    </xf>
    <xf numFmtId="3" fontId="17" fillId="24" borderId="6" xfId="3" applyNumberFormat="1" applyFont="1" applyFill="1" applyBorder="1" applyAlignment="1">
      <alignment horizontal="center" vertical="center"/>
    </xf>
    <xf numFmtId="3" fontId="17" fillId="24" borderId="3" xfId="4" applyNumberFormat="1" applyFont="1" applyFill="1" applyBorder="1" applyAlignment="1">
      <alignment horizontal="center" vertical="center"/>
    </xf>
    <xf numFmtId="172" fontId="17" fillId="24" borderId="3" xfId="4" applyNumberFormat="1" applyFont="1" applyFill="1" applyBorder="1" applyAlignment="1">
      <alignment horizontal="center" vertical="center"/>
    </xf>
    <xf numFmtId="3" fontId="17" fillId="24" borderId="19" xfId="3" applyNumberFormat="1" applyFont="1" applyFill="1" applyBorder="1" applyAlignment="1">
      <alignment horizontal="center" vertical="center"/>
    </xf>
    <xf numFmtId="3" fontId="17" fillId="24" borderId="32" xfId="3" applyNumberFormat="1" applyFont="1" applyFill="1" applyBorder="1" applyAlignment="1">
      <alignment horizontal="center" vertical="center"/>
    </xf>
    <xf numFmtId="2" fontId="16" fillId="0" borderId="3" xfId="6" applyNumberFormat="1" applyFont="1" applyBorder="1" applyAlignment="1">
      <alignment horizontal="center" vertical="center"/>
    </xf>
    <xf numFmtId="172" fontId="16" fillId="21" borderId="3" xfId="4" applyNumberFormat="1" applyFont="1" applyFill="1" applyBorder="1" applyAlignment="1">
      <alignment horizontal="center" vertical="center"/>
    </xf>
    <xf numFmtId="0" fontId="19" fillId="21" borderId="3" xfId="6" applyFont="1" applyFill="1" applyBorder="1" applyAlignment="1">
      <alignment horizontal="center" vertical="center"/>
    </xf>
    <xf numFmtId="3" fontId="19" fillId="21" borderId="3" xfId="6" applyNumberFormat="1" applyFont="1" applyFill="1" applyBorder="1" applyAlignment="1">
      <alignment horizontal="center" vertical="center"/>
    </xf>
    <xf numFmtId="3" fontId="19" fillId="21" borderId="3" xfId="4" applyNumberFormat="1" applyFont="1" applyFill="1" applyBorder="1" applyAlignment="1">
      <alignment horizontal="center" vertical="center"/>
    </xf>
    <xf numFmtId="3" fontId="19" fillId="21" borderId="3" xfId="3" applyNumberFormat="1" applyFont="1" applyFill="1" applyBorder="1" applyAlignment="1">
      <alignment horizontal="center" vertical="center"/>
    </xf>
    <xf numFmtId="3" fontId="19" fillId="21" borderId="6" xfId="3" applyNumberFormat="1" applyFont="1" applyFill="1" applyBorder="1" applyAlignment="1">
      <alignment horizontal="center" vertical="center"/>
    </xf>
    <xf numFmtId="0" fontId="42" fillId="21" borderId="3" xfId="6" applyFont="1" applyFill="1" applyBorder="1" applyAlignment="1">
      <alignment horizontal="center" vertical="center" wrapText="1"/>
    </xf>
    <xf numFmtId="3" fontId="16" fillId="0" borderId="29" xfId="3" applyNumberFormat="1" applyFont="1" applyFill="1" applyBorder="1" applyAlignment="1">
      <alignment horizontal="center" vertical="center"/>
    </xf>
    <xf numFmtId="4" fontId="33" fillId="0" borderId="14" xfId="3" applyNumberFormat="1" applyFont="1" applyBorder="1" applyAlignment="1">
      <alignment horizontal="left" vertical="center" wrapText="1"/>
    </xf>
    <xf numFmtId="0" fontId="16" fillId="0" borderId="3" xfId="3" applyFont="1" applyBorder="1" applyAlignment="1">
      <alignment horizontal="center" vertical="center"/>
    </xf>
    <xf numFmtId="43" fontId="16" fillId="0" borderId="3" xfId="4" applyFont="1" applyFill="1" applyBorder="1" applyAlignment="1">
      <alignment horizontal="center" vertical="center"/>
    </xf>
    <xf numFmtId="4" fontId="19" fillId="21" borderId="6" xfId="3" applyNumberFormat="1" applyFont="1" applyFill="1" applyBorder="1" applyAlignment="1">
      <alignment horizontal="center" vertical="center"/>
    </xf>
    <xf numFmtId="4" fontId="33" fillId="0" borderId="19" xfId="3" applyNumberFormat="1" applyFont="1" applyBorder="1" applyAlignment="1">
      <alignment horizontal="left" vertical="center" wrapText="1" indent="1"/>
    </xf>
    <xf numFmtId="4" fontId="33" fillId="0" borderId="3" xfId="6" applyNumberFormat="1" applyFont="1" applyFill="1" applyBorder="1" applyAlignment="1">
      <alignment horizontal="left" vertical="center" wrapText="1"/>
    </xf>
    <xf numFmtId="4" fontId="16" fillId="0" borderId="3" xfId="6" applyNumberFormat="1" applyFont="1" applyFill="1" applyBorder="1" applyAlignment="1">
      <alignment horizontal="center" vertical="center" wrapText="1"/>
    </xf>
    <xf numFmtId="3" fontId="16" fillId="0" borderId="3" xfId="6" applyNumberFormat="1" applyFont="1" applyFill="1" applyBorder="1" applyAlignment="1">
      <alignment horizontal="center" vertical="center" wrapText="1"/>
    </xf>
    <xf numFmtId="4" fontId="16" fillId="0" borderId="3" xfId="6" applyNumberFormat="1" applyFont="1" applyFill="1" applyBorder="1" applyAlignment="1">
      <alignment horizontal="center" vertical="center"/>
    </xf>
    <xf numFmtId="172" fontId="16" fillId="0" borderId="3" xfId="6" applyNumberFormat="1" applyFont="1" applyFill="1" applyBorder="1" applyAlignment="1">
      <alignment horizontal="center" vertical="center"/>
    </xf>
    <xf numFmtId="0" fontId="1" fillId="0" borderId="3" xfId="7" applyFont="1" applyFill="1" applyBorder="1" applyAlignment="1">
      <alignment horizontal="center" vertical="center"/>
    </xf>
    <xf numFmtId="4" fontId="33" fillId="0" borderId="19" xfId="3" applyNumberFormat="1" applyFont="1" applyFill="1" applyBorder="1" applyAlignment="1">
      <alignment horizontal="left" vertical="center" wrapText="1"/>
    </xf>
    <xf numFmtId="4" fontId="16" fillId="0" borderId="19" xfId="3" applyNumberFormat="1" applyFont="1" applyFill="1" applyBorder="1" applyAlignment="1">
      <alignment horizontal="center" vertical="center"/>
    </xf>
    <xf numFmtId="3" fontId="16" fillId="0" borderId="19" xfId="3" applyNumberFormat="1" applyFont="1" applyFill="1" applyBorder="1" applyAlignment="1">
      <alignment horizontal="center" vertical="center"/>
    </xf>
    <xf numFmtId="9" fontId="16" fillId="0" borderId="3" xfId="2" applyFont="1" applyFill="1" applyBorder="1" applyAlignment="1">
      <alignment horizontal="center" vertical="center"/>
    </xf>
    <xf numFmtId="0" fontId="2" fillId="0" borderId="0" xfId="3" applyFill="1"/>
    <xf numFmtId="0" fontId="16" fillId="0" borderId="26" xfId="3" applyFont="1" applyFill="1" applyBorder="1" applyAlignment="1">
      <alignment horizontal="center" vertical="center"/>
    </xf>
    <xf numFmtId="4" fontId="33" fillId="0" borderId="3" xfId="3" applyNumberFormat="1" applyFont="1" applyFill="1" applyBorder="1" applyAlignment="1">
      <alignment horizontal="left" vertical="center" wrapText="1"/>
    </xf>
    <xf numFmtId="4" fontId="16" fillId="0" borderId="3" xfId="3" applyNumberFormat="1" applyFont="1" applyFill="1" applyBorder="1" applyAlignment="1">
      <alignment horizontal="center" vertical="center" wrapText="1"/>
    </xf>
    <xf numFmtId="0" fontId="7" fillId="0" borderId="3" xfId="8" applyFont="1" applyBorder="1" applyAlignment="1">
      <alignment horizontal="left" vertical="center" wrapText="1" indent="1"/>
    </xf>
    <xf numFmtId="0" fontId="7" fillId="9" borderId="3" xfId="8" applyFont="1" applyFill="1" applyBorder="1" applyAlignment="1">
      <alignment horizontal="left" vertical="center" wrapText="1" indent="1"/>
    </xf>
    <xf numFmtId="3" fontId="16" fillId="0" borderId="0" xfId="4" applyNumberFormat="1" applyFont="1" applyBorder="1" applyAlignment="1">
      <alignment horizontal="center" vertical="center"/>
    </xf>
    <xf numFmtId="172" fontId="16" fillId="0" borderId="0" xfId="4" applyNumberFormat="1" applyFont="1" applyBorder="1" applyAlignment="1">
      <alignment horizontal="center" vertical="center"/>
    </xf>
    <xf numFmtId="172" fontId="13" fillId="0" borderId="0" xfId="4" applyNumberFormat="1" applyFont="1" applyBorder="1" applyAlignment="1">
      <alignment horizontal="center" vertical="center"/>
    </xf>
    <xf numFmtId="3" fontId="13" fillId="0" borderId="0" xfId="4" applyNumberFormat="1" applyFont="1" applyBorder="1" applyAlignment="1">
      <alignment horizontal="center" vertical="center"/>
    </xf>
    <xf numFmtId="0" fontId="44" fillId="18" borderId="0" xfId="3" applyFont="1" applyFill="1" applyAlignment="1">
      <alignment horizontal="center" vertical="center"/>
    </xf>
    <xf numFmtId="0" fontId="45" fillId="18" borderId="29" xfId="8" applyFont="1" applyFill="1" applyBorder="1" applyAlignment="1">
      <alignment horizontal="left" vertical="center" wrapText="1"/>
    </xf>
    <xf numFmtId="0" fontId="45" fillId="18" borderId="2" xfId="8" applyFont="1" applyFill="1" applyBorder="1" applyAlignment="1">
      <alignment horizontal="center" vertical="center" wrapText="1"/>
    </xf>
    <xf numFmtId="3" fontId="45" fillId="18" borderId="2" xfId="8" applyNumberFormat="1" applyFont="1" applyFill="1" applyBorder="1" applyAlignment="1">
      <alignment horizontal="center" vertical="center" wrapText="1"/>
    </xf>
    <xf numFmtId="3" fontId="17" fillId="18" borderId="0" xfId="3" applyNumberFormat="1" applyFont="1" applyFill="1" applyAlignment="1">
      <alignment horizontal="center" vertical="center"/>
    </xf>
    <xf numFmtId="4" fontId="16" fillId="21" borderId="3" xfId="6" applyNumberFormat="1" applyFont="1" applyFill="1" applyBorder="1" applyAlignment="1">
      <alignment horizontal="center" vertical="center"/>
    </xf>
    <xf numFmtId="4" fontId="20" fillId="0" borderId="3" xfId="8" applyNumberFormat="1" applyFont="1" applyBorder="1" applyAlignment="1">
      <alignment horizontal="center" vertical="center" wrapText="1"/>
    </xf>
    <xf numFmtId="4" fontId="1" fillId="0" borderId="0" xfId="3" applyNumberFormat="1" applyFont="1" applyAlignment="1">
      <alignment horizontal="center" vertical="center"/>
    </xf>
    <xf numFmtId="3" fontId="30" fillId="25" borderId="17" xfId="3" applyNumberFormat="1" applyFont="1" applyFill="1" applyBorder="1" applyAlignment="1">
      <alignment horizontal="center" vertical="center" wrapText="1"/>
    </xf>
    <xf numFmtId="43" fontId="16" fillId="0" borderId="6" xfId="4" applyFont="1" applyFill="1" applyBorder="1" applyAlignment="1">
      <alignment horizontal="center" vertical="center"/>
    </xf>
    <xf numFmtId="0" fontId="16" fillId="0" borderId="0" xfId="3" applyFont="1" applyFill="1"/>
    <xf numFmtId="0" fontId="17" fillId="0" borderId="0" xfId="3" applyFont="1" applyFill="1"/>
    <xf numFmtId="0" fontId="27" fillId="0" borderId="0" xfId="3" applyFont="1" applyFill="1"/>
    <xf numFmtId="0" fontId="2" fillId="0" borderId="0" xfId="3" applyFill="1" applyAlignment="1">
      <alignment horizontal="center"/>
    </xf>
    <xf numFmtId="0" fontId="2" fillId="0" borderId="0" xfId="3" applyFill="1" applyAlignment="1">
      <alignment vertical="center"/>
    </xf>
    <xf numFmtId="43" fontId="0" fillId="0" borderId="0" xfId="4" applyFont="1" applyFill="1"/>
    <xf numFmtId="0" fontId="16" fillId="0" borderId="0" xfId="3" applyFont="1" applyFill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43" fontId="47" fillId="0" borderId="3" xfId="4" applyFont="1" applyFill="1" applyBorder="1" applyAlignment="1">
      <alignment horizontal="center" vertical="center" wrapText="1"/>
    </xf>
    <xf numFmtId="3" fontId="16" fillId="0" borderId="3" xfId="3" applyNumberFormat="1" applyFont="1" applyFill="1" applyBorder="1" applyAlignment="1">
      <alignment horizontal="center" vertical="center" wrapText="1"/>
    </xf>
    <xf numFmtId="3" fontId="16" fillId="0" borderId="0" xfId="3" applyNumberFormat="1" applyFont="1" applyFill="1" applyAlignment="1">
      <alignment horizontal="center" vertical="center" wrapText="1"/>
    </xf>
    <xf numFmtId="0" fontId="16" fillId="12" borderId="3" xfId="3" applyFont="1" applyFill="1" applyBorder="1" applyAlignment="1">
      <alignment horizontal="center" vertical="center" wrapText="1"/>
    </xf>
    <xf numFmtId="3" fontId="16" fillId="12" borderId="3" xfId="3" applyNumberFormat="1" applyFont="1" applyFill="1" applyBorder="1" applyAlignment="1">
      <alignment horizontal="center" vertical="center" wrapText="1"/>
    </xf>
    <xf numFmtId="0" fontId="17" fillId="12" borderId="3" xfId="3" applyFont="1" applyFill="1" applyBorder="1" applyAlignment="1">
      <alignment horizontal="center" vertical="center" wrapText="1"/>
    </xf>
    <xf numFmtId="3" fontId="48" fillId="12" borderId="3" xfId="3" applyNumberFormat="1" applyFont="1" applyFill="1" applyBorder="1" applyAlignment="1">
      <alignment horizontal="center" vertical="center" wrapText="1"/>
    </xf>
    <xf numFmtId="3" fontId="30" fillId="25" borderId="15" xfId="3" applyNumberFormat="1" applyFont="1" applyFill="1" applyBorder="1" applyAlignment="1">
      <alignment horizontal="center" vertical="center" wrapText="1"/>
    </xf>
    <xf numFmtId="3" fontId="30" fillId="26" borderId="0" xfId="3" applyNumberFormat="1" applyFont="1" applyFill="1" applyAlignment="1">
      <alignment horizontal="center" vertical="center" wrapText="1"/>
    </xf>
    <xf numFmtId="0" fontId="30" fillId="25" borderId="11" xfId="3" applyFont="1" applyFill="1" applyBorder="1" applyAlignment="1">
      <alignment horizontal="center" vertical="center" wrapText="1"/>
    </xf>
    <xf numFmtId="0" fontId="30" fillId="26" borderId="16" xfId="3" applyFont="1" applyFill="1" applyBorder="1" applyAlignment="1">
      <alignment horizontal="center" vertical="center" wrapText="1"/>
    </xf>
    <xf numFmtId="4" fontId="31" fillId="25" borderId="12" xfId="3" applyNumberFormat="1" applyFont="1" applyFill="1" applyBorder="1" applyAlignment="1">
      <alignment horizontal="left" vertical="center" wrapText="1"/>
    </xf>
    <xf numFmtId="4" fontId="31" fillId="26" borderId="17" xfId="3" applyNumberFormat="1" applyFont="1" applyFill="1" applyBorder="1" applyAlignment="1">
      <alignment horizontal="left" vertical="center" wrapText="1"/>
    </xf>
    <xf numFmtId="4" fontId="30" fillId="25" borderId="12" xfId="3" applyNumberFormat="1" applyFont="1" applyFill="1" applyBorder="1" applyAlignment="1">
      <alignment horizontal="center" vertical="center" wrapText="1"/>
    </xf>
    <xf numFmtId="4" fontId="30" fillId="26" borderId="17" xfId="3" applyNumberFormat="1" applyFont="1" applyFill="1" applyBorder="1" applyAlignment="1">
      <alignment horizontal="center" vertical="center" wrapText="1"/>
    </xf>
    <xf numFmtId="3" fontId="30" fillId="26" borderId="17" xfId="3" applyNumberFormat="1" applyFont="1" applyFill="1" applyBorder="1" applyAlignment="1">
      <alignment horizontal="center" vertical="center" wrapText="1"/>
    </xf>
    <xf numFmtId="3" fontId="30" fillId="25" borderId="13" xfId="3" applyNumberFormat="1" applyFont="1" applyFill="1" applyBorder="1" applyAlignment="1">
      <alignment horizontal="center" vertical="center" wrapText="1"/>
    </xf>
    <xf numFmtId="3" fontId="30" fillId="26" borderId="14" xfId="3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3" xr:uid="{00000000-0005-0000-0000-000001000000}"/>
    <cellStyle name="Обычный 2 2" xfId="7" xr:uid="{00000000-0005-0000-0000-000002000000}"/>
    <cellStyle name="Обычный 2 3" xfId="8" xr:uid="{00000000-0005-0000-0000-000003000000}"/>
    <cellStyle name="Обычный 3" xfId="6" xr:uid="{00000000-0005-0000-0000-000004000000}"/>
    <cellStyle name="Процентный" xfId="2" builtinId="5"/>
    <cellStyle name="Процентный 2" xfId="5" xr:uid="{00000000-0005-0000-0000-000006000000}"/>
    <cellStyle name="Финансовый" xfId="1" builtinId="3"/>
    <cellStyle name="Финансовый 2" xfId="4" xr:uid="{00000000-0005-0000-0000-000008000000}"/>
  </cellStyles>
  <dxfs count="1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9DC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ABB3C-A4E8-455B-BE36-6A2BC53D5C6E}">
  <sheetPr>
    <tabColor rgb="FFFFFF00"/>
  </sheetPr>
  <dimension ref="A1:JA1647"/>
  <sheetViews>
    <sheetView tabSelected="1" zoomScale="85" zoomScaleNormal="85" workbookViewId="0">
      <pane ySplit="2" topLeftCell="A3" activePane="bottomLeft" state="frozen"/>
      <selection pane="bottomLeft" activeCell="Y942" sqref="Y942"/>
    </sheetView>
  </sheetViews>
  <sheetFormatPr defaultRowHeight="15.75" outlineLevelRow="3" outlineLevelCol="1" x14ac:dyDescent="0.25"/>
  <cols>
    <col min="1" max="1" width="11.85546875" style="234" bestFit="1" customWidth="1"/>
    <col min="2" max="2" width="58.42578125" style="334" customWidth="1"/>
    <col min="3" max="3" width="7.85546875" style="234" bestFit="1" customWidth="1" outlineLevel="1"/>
    <col min="4" max="4" width="12.5703125" style="412" customWidth="1" outlineLevel="1"/>
    <col min="5" max="5" width="15.42578125" style="296" customWidth="1"/>
    <col min="6" max="6" width="17.5703125" style="296" customWidth="1"/>
    <col min="7" max="7" width="13.42578125" style="296" customWidth="1"/>
    <col min="8" max="9" width="13.28515625" style="296" customWidth="1"/>
    <col min="10" max="11" width="15.85546875" style="404" hidden="1" customWidth="1"/>
    <col min="12" max="12" width="12.140625" style="403" hidden="1" customWidth="1"/>
    <col min="13" max="13" width="15.5703125" style="403" hidden="1" customWidth="1"/>
    <col min="14" max="14" width="15.7109375" style="403" hidden="1" customWidth="1"/>
    <col min="15" max="15" width="14.85546875" style="403" hidden="1" customWidth="1"/>
    <col min="16" max="16" width="20.28515625" style="421" customWidth="1"/>
    <col min="17" max="17" width="36.140625" style="426" customWidth="1"/>
    <col min="18" max="261" width="9.140625" style="395"/>
    <col min="262" max="16384" width="9.140625" style="95"/>
  </cols>
  <sheetData>
    <row r="1" spans="1:261" ht="63" x14ac:dyDescent="0.25">
      <c r="A1" s="433" t="s">
        <v>0</v>
      </c>
      <c r="B1" s="435" t="s">
        <v>1</v>
      </c>
      <c r="C1" s="437" t="s">
        <v>2</v>
      </c>
      <c r="D1" s="437" t="s">
        <v>3</v>
      </c>
      <c r="E1" s="440" t="s">
        <v>4</v>
      </c>
      <c r="F1" s="441"/>
      <c r="G1" s="440" t="s">
        <v>5</v>
      </c>
      <c r="H1" s="441"/>
      <c r="I1" s="431" t="s">
        <v>6</v>
      </c>
      <c r="J1" s="335" t="s">
        <v>7</v>
      </c>
      <c r="K1" s="248" t="s">
        <v>8</v>
      </c>
      <c r="L1" s="94" t="s">
        <v>9</v>
      </c>
      <c r="M1" s="336" t="s">
        <v>10</v>
      </c>
      <c r="N1" s="94" t="s">
        <v>11</v>
      </c>
      <c r="O1" s="336" t="s">
        <v>12</v>
      </c>
      <c r="P1" s="427" t="s">
        <v>6948</v>
      </c>
      <c r="Q1" s="428" t="s">
        <v>6949</v>
      </c>
    </row>
    <row r="2" spans="1:261" x14ac:dyDescent="0.25">
      <c r="A2" s="434"/>
      <c r="B2" s="436"/>
      <c r="C2" s="438"/>
      <c r="D2" s="439"/>
      <c r="E2" s="413" t="s">
        <v>13</v>
      </c>
      <c r="F2" s="413" t="s">
        <v>14</v>
      </c>
      <c r="G2" s="413" t="s">
        <v>15</v>
      </c>
      <c r="H2" s="413" t="s">
        <v>14</v>
      </c>
      <c r="I2" s="432"/>
      <c r="J2" s="96"/>
      <c r="K2" s="96"/>
      <c r="L2" s="96"/>
      <c r="M2" s="96"/>
      <c r="N2" s="96"/>
      <c r="O2" s="97"/>
      <c r="P2" s="427"/>
      <c r="Q2" s="428"/>
    </row>
    <row r="3" spans="1:261" ht="25.5" x14ac:dyDescent="0.25">
      <c r="A3" s="362">
        <v>1</v>
      </c>
      <c r="B3" s="363" t="s">
        <v>18</v>
      </c>
      <c r="C3" s="364"/>
      <c r="D3" s="365"/>
      <c r="E3" s="365"/>
      <c r="F3" s="365"/>
      <c r="G3" s="365"/>
      <c r="H3" s="365"/>
      <c r="I3" s="366"/>
      <c r="J3" s="367"/>
      <c r="K3" s="367"/>
      <c r="L3" s="368"/>
      <c r="M3" s="368"/>
      <c r="N3" s="368"/>
      <c r="O3" s="368"/>
      <c r="P3" s="422"/>
      <c r="Q3" s="425"/>
    </row>
    <row r="4" spans="1:261" s="181" customFormat="1" x14ac:dyDescent="0.25">
      <c r="A4" s="339" t="s">
        <v>19</v>
      </c>
      <c r="B4" s="340" t="s">
        <v>20</v>
      </c>
      <c r="C4" s="341"/>
      <c r="D4" s="342"/>
      <c r="E4" s="342"/>
      <c r="F4" s="342">
        <f>SUM(F5:F178)</f>
        <v>22129692.975504998</v>
      </c>
      <c r="G4" s="342"/>
      <c r="H4" s="342">
        <f>SUM(H5:H178)</f>
        <v>20718895.625329997</v>
      </c>
      <c r="I4" s="342">
        <f>SUM(I5:I178)</f>
        <v>42848588.600835003</v>
      </c>
      <c r="J4" s="344"/>
      <c r="K4" s="344"/>
      <c r="L4" s="345"/>
      <c r="M4" s="345"/>
      <c r="N4" s="345"/>
      <c r="O4" s="345"/>
      <c r="P4" s="422"/>
      <c r="Q4" s="342">
        <f>SUM(Q5:Q178)</f>
        <v>10009651.754000001</v>
      </c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395"/>
      <c r="BZ4" s="395"/>
      <c r="CA4" s="395"/>
      <c r="CB4" s="395"/>
      <c r="CC4" s="395"/>
      <c r="CD4" s="395"/>
      <c r="CE4" s="395"/>
      <c r="CF4" s="395"/>
      <c r="CG4" s="395"/>
      <c r="CH4" s="395"/>
      <c r="CI4" s="395"/>
      <c r="CJ4" s="395"/>
      <c r="CK4" s="395"/>
      <c r="CL4" s="395"/>
      <c r="CM4" s="395"/>
      <c r="CN4" s="395"/>
      <c r="CO4" s="395"/>
      <c r="CP4" s="395"/>
      <c r="CQ4" s="395"/>
      <c r="CR4" s="395"/>
      <c r="CS4" s="395"/>
      <c r="CT4" s="395"/>
      <c r="CU4" s="395"/>
      <c r="CV4" s="395"/>
      <c r="CW4" s="395"/>
      <c r="CX4" s="395"/>
      <c r="CY4" s="395"/>
      <c r="CZ4" s="395"/>
      <c r="DA4" s="395"/>
      <c r="DB4" s="395"/>
      <c r="DC4" s="395"/>
      <c r="DD4" s="395"/>
      <c r="DE4" s="395"/>
      <c r="DF4" s="395"/>
      <c r="DG4" s="395"/>
      <c r="DH4" s="395"/>
      <c r="DI4" s="395"/>
      <c r="DJ4" s="395"/>
      <c r="DK4" s="395"/>
      <c r="DL4" s="395"/>
      <c r="DM4" s="395"/>
      <c r="DN4" s="395"/>
      <c r="DO4" s="395"/>
      <c r="DP4" s="395"/>
      <c r="DQ4" s="395"/>
      <c r="DR4" s="395"/>
      <c r="DS4" s="395"/>
      <c r="DT4" s="395"/>
      <c r="DU4" s="395"/>
      <c r="DV4" s="395"/>
      <c r="DW4" s="395"/>
      <c r="DX4" s="395"/>
      <c r="DY4" s="395"/>
      <c r="DZ4" s="395"/>
      <c r="EA4" s="395"/>
      <c r="EB4" s="395"/>
      <c r="EC4" s="395"/>
      <c r="ED4" s="395"/>
      <c r="EE4" s="395"/>
      <c r="EF4" s="395"/>
      <c r="EG4" s="395"/>
      <c r="EH4" s="395"/>
      <c r="EI4" s="395"/>
      <c r="EJ4" s="395"/>
      <c r="EK4" s="395"/>
      <c r="EL4" s="395"/>
      <c r="EM4" s="395"/>
      <c r="EN4" s="395"/>
      <c r="EO4" s="395"/>
      <c r="EP4" s="395"/>
      <c r="EQ4" s="395"/>
      <c r="ER4" s="395"/>
      <c r="ES4" s="395"/>
      <c r="ET4" s="395"/>
      <c r="EU4" s="395"/>
      <c r="EV4" s="395"/>
      <c r="EW4" s="395"/>
      <c r="EX4" s="395"/>
      <c r="EY4" s="395"/>
      <c r="EZ4" s="395"/>
      <c r="FA4" s="395"/>
      <c r="FB4" s="395"/>
      <c r="FC4" s="395"/>
      <c r="FD4" s="395"/>
      <c r="FE4" s="395"/>
      <c r="FF4" s="395"/>
      <c r="FG4" s="395"/>
      <c r="FH4" s="395"/>
      <c r="FI4" s="395"/>
      <c r="FJ4" s="395"/>
      <c r="FK4" s="395"/>
      <c r="FL4" s="395"/>
      <c r="FM4" s="395"/>
      <c r="FN4" s="395"/>
      <c r="FO4" s="395"/>
      <c r="FP4" s="395"/>
      <c r="FQ4" s="395"/>
      <c r="FR4" s="395"/>
      <c r="FS4" s="395"/>
      <c r="FT4" s="395"/>
      <c r="FU4" s="395"/>
      <c r="FV4" s="395"/>
      <c r="FW4" s="395"/>
      <c r="FX4" s="395"/>
      <c r="FY4" s="395"/>
      <c r="FZ4" s="395"/>
      <c r="GA4" s="395"/>
      <c r="GB4" s="395"/>
      <c r="GC4" s="395"/>
      <c r="GD4" s="395"/>
      <c r="GE4" s="395"/>
      <c r="GF4" s="395"/>
      <c r="GG4" s="395"/>
      <c r="GH4" s="395"/>
      <c r="GI4" s="395"/>
      <c r="GJ4" s="395"/>
      <c r="GK4" s="395"/>
      <c r="GL4" s="395"/>
      <c r="GM4" s="395"/>
      <c r="GN4" s="395"/>
      <c r="GO4" s="395"/>
      <c r="GP4" s="395"/>
      <c r="GQ4" s="395"/>
      <c r="GR4" s="395"/>
      <c r="GS4" s="395"/>
      <c r="GT4" s="395"/>
      <c r="GU4" s="395"/>
      <c r="GV4" s="395"/>
      <c r="GW4" s="395"/>
      <c r="GX4" s="395"/>
      <c r="GY4" s="395"/>
      <c r="GZ4" s="395"/>
      <c r="HA4" s="395"/>
      <c r="HB4" s="395"/>
      <c r="HC4" s="395"/>
      <c r="HD4" s="395"/>
      <c r="HE4" s="395"/>
      <c r="HF4" s="395"/>
      <c r="HG4" s="395"/>
      <c r="HH4" s="395"/>
      <c r="HI4" s="395"/>
      <c r="HJ4" s="395"/>
      <c r="HK4" s="395"/>
      <c r="HL4" s="395"/>
      <c r="HM4" s="395"/>
      <c r="HN4" s="395"/>
      <c r="HO4" s="395"/>
      <c r="HP4" s="395"/>
      <c r="HQ4" s="395"/>
      <c r="HR4" s="395"/>
      <c r="HS4" s="395"/>
      <c r="HT4" s="395"/>
      <c r="HU4" s="395"/>
      <c r="HV4" s="395"/>
      <c r="HW4" s="395"/>
      <c r="HX4" s="395"/>
      <c r="HY4" s="395"/>
      <c r="HZ4" s="395"/>
      <c r="IA4" s="395"/>
      <c r="IB4" s="395"/>
      <c r="IC4" s="395"/>
      <c r="ID4" s="395"/>
      <c r="IE4" s="395"/>
      <c r="IF4" s="395"/>
      <c r="IG4" s="395"/>
      <c r="IH4" s="395"/>
      <c r="II4" s="395"/>
      <c r="IJ4" s="395"/>
      <c r="IK4" s="395"/>
      <c r="IL4" s="395"/>
      <c r="IM4" s="395"/>
      <c r="IN4" s="395"/>
      <c r="IO4" s="395"/>
      <c r="IP4" s="395"/>
      <c r="IQ4" s="395"/>
      <c r="IR4" s="395"/>
      <c r="IS4" s="395"/>
      <c r="IT4" s="395"/>
      <c r="IU4" s="395"/>
      <c r="IV4" s="395"/>
      <c r="IW4" s="395"/>
      <c r="IX4" s="395"/>
      <c r="IY4" s="395"/>
      <c r="IZ4" s="395"/>
      <c r="JA4" s="395"/>
    </row>
    <row r="5" spans="1:261" s="101" customFormat="1" hidden="1" outlineLevel="1" x14ac:dyDescent="0.25">
      <c r="A5" s="371"/>
      <c r="B5" s="275" t="s">
        <v>21</v>
      </c>
      <c r="C5" s="99"/>
      <c r="D5" s="100"/>
      <c r="E5" s="100"/>
      <c r="F5" s="127"/>
      <c r="G5" s="127"/>
      <c r="H5" s="127"/>
      <c r="I5" s="276"/>
      <c r="J5" s="252"/>
      <c r="K5" s="252"/>
      <c r="L5" s="229"/>
      <c r="M5" s="229"/>
      <c r="N5" s="229"/>
      <c r="O5" s="229"/>
      <c r="P5" s="422"/>
      <c r="Q5" s="42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  <c r="AE5" s="415"/>
      <c r="AF5" s="415"/>
      <c r="AG5" s="415"/>
      <c r="AH5" s="415"/>
      <c r="AI5" s="415"/>
      <c r="AJ5" s="415"/>
      <c r="AK5" s="415"/>
      <c r="AL5" s="415"/>
      <c r="AM5" s="415"/>
      <c r="AN5" s="415"/>
      <c r="AO5" s="415"/>
      <c r="AP5" s="415"/>
      <c r="AQ5" s="415"/>
      <c r="AR5" s="415"/>
      <c r="AS5" s="415"/>
      <c r="AT5" s="415"/>
      <c r="AU5" s="415"/>
      <c r="AV5" s="415"/>
      <c r="AW5" s="415"/>
      <c r="AX5" s="415"/>
      <c r="AY5" s="415"/>
      <c r="AZ5" s="415"/>
      <c r="BA5" s="415"/>
      <c r="BB5" s="415"/>
      <c r="BC5" s="415"/>
      <c r="BD5" s="415"/>
      <c r="BE5" s="415"/>
      <c r="BF5" s="415"/>
      <c r="BG5" s="415"/>
      <c r="BH5" s="415"/>
      <c r="BI5" s="415"/>
      <c r="BJ5" s="415"/>
      <c r="BK5" s="415"/>
      <c r="BL5" s="415"/>
      <c r="BM5" s="415"/>
      <c r="BN5" s="415"/>
      <c r="BO5" s="415"/>
      <c r="BP5" s="415"/>
      <c r="BQ5" s="415"/>
      <c r="BR5" s="415"/>
      <c r="BS5" s="415"/>
      <c r="BT5" s="415"/>
      <c r="BU5" s="415"/>
      <c r="BV5" s="415"/>
      <c r="BW5" s="415"/>
      <c r="BX5" s="415"/>
      <c r="BY5" s="415"/>
      <c r="BZ5" s="415"/>
      <c r="CA5" s="415"/>
      <c r="CB5" s="415"/>
      <c r="CC5" s="415"/>
      <c r="CD5" s="415"/>
      <c r="CE5" s="415"/>
      <c r="CF5" s="415"/>
      <c r="CG5" s="415"/>
      <c r="CH5" s="415"/>
      <c r="CI5" s="415"/>
      <c r="CJ5" s="415"/>
      <c r="CK5" s="415"/>
      <c r="CL5" s="415"/>
      <c r="CM5" s="415"/>
      <c r="CN5" s="415"/>
      <c r="CO5" s="415"/>
      <c r="CP5" s="415"/>
      <c r="CQ5" s="415"/>
      <c r="CR5" s="415"/>
      <c r="CS5" s="415"/>
      <c r="CT5" s="415"/>
      <c r="CU5" s="415"/>
      <c r="CV5" s="415"/>
      <c r="CW5" s="415"/>
      <c r="CX5" s="415"/>
      <c r="CY5" s="415"/>
      <c r="CZ5" s="415"/>
      <c r="DA5" s="415"/>
      <c r="DB5" s="415"/>
      <c r="DC5" s="415"/>
      <c r="DD5" s="415"/>
      <c r="DE5" s="415"/>
      <c r="DF5" s="415"/>
      <c r="DG5" s="415"/>
      <c r="DH5" s="415"/>
      <c r="DI5" s="415"/>
      <c r="DJ5" s="415"/>
      <c r="DK5" s="415"/>
      <c r="DL5" s="415"/>
      <c r="DM5" s="415"/>
      <c r="DN5" s="415"/>
      <c r="DO5" s="415"/>
      <c r="DP5" s="415"/>
      <c r="DQ5" s="415"/>
      <c r="DR5" s="415"/>
      <c r="DS5" s="415"/>
      <c r="DT5" s="415"/>
      <c r="DU5" s="415"/>
      <c r="DV5" s="415"/>
      <c r="DW5" s="415"/>
      <c r="DX5" s="415"/>
      <c r="DY5" s="415"/>
      <c r="DZ5" s="415"/>
      <c r="EA5" s="415"/>
      <c r="EB5" s="415"/>
      <c r="EC5" s="415"/>
      <c r="ED5" s="415"/>
      <c r="EE5" s="415"/>
      <c r="EF5" s="415"/>
      <c r="EG5" s="415"/>
      <c r="EH5" s="415"/>
      <c r="EI5" s="415"/>
      <c r="EJ5" s="415"/>
      <c r="EK5" s="415"/>
      <c r="EL5" s="415"/>
      <c r="EM5" s="415"/>
      <c r="EN5" s="415"/>
      <c r="EO5" s="415"/>
      <c r="EP5" s="415"/>
      <c r="EQ5" s="415"/>
      <c r="ER5" s="415"/>
      <c r="ES5" s="415"/>
      <c r="ET5" s="415"/>
      <c r="EU5" s="415"/>
      <c r="EV5" s="415"/>
      <c r="EW5" s="415"/>
      <c r="EX5" s="415"/>
      <c r="EY5" s="415"/>
      <c r="EZ5" s="415"/>
      <c r="FA5" s="415"/>
      <c r="FB5" s="415"/>
      <c r="FC5" s="415"/>
      <c r="FD5" s="415"/>
      <c r="FE5" s="415"/>
      <c r="FF5" s="415"/>
      <c r="FG5" s="415"/>
      <c r="FH5" s="415"/>
      <c r="FI5" s="415"/>
      <c r="FJ5" s="415"/>
      <c r="FK5" s="415"/>
      <c r="FL5" s="415"/>
      <c r="FM5" s="415"/>
      <c r="FN5" s="415"/>
      <c r="FO5" s="415"/>
      <c r="FP5" s="415"/>
      <c r="FQ5" s="415"/>
      <c r="FR5" s="415"/>
      <c r="FS5" s="415"/>
      <c r="FT5" s="415"/>
      <c r="FU5" s="415"/>
      <c r="FV5" s="415"/>
      <c r="FW5" s="415"/>
      <c r="FX5" s="415"/>
      <c r="FY5" s="415"/>
      <c r="FZ5" s="415"/>
      <c r="GA5" s="415"/>
      <c r="GB5" s="415"/>
      <c r="GC5" s="415"/>
      <c r="GD5" s="415"/>
      <c r="GE5" s="415"/>
      <c r="GF5" s="415"/>
      <c r="GG5" s="415"/>
      <c r="GH5" s="415"/>
      <c r="GI5" s="415"/>
      <c r="GJ5" s="415"/>
      <c r="GK5" s="415"/>
      <c r="GL5" s="415"/>
      <c r="GM5" s="415"/>
      <c r="GN5" s="415"/>
      <c r="GO5" s="415"/>
      <c r="GP5" s="415"/>
      <c r="GQ5" s="415"/>
      <c r="GR5" s="415"/>
      <c r="GS5" s="415"/>
      <c r="GT5" s="415"/>
      <c r="GU5" s="415"/>
      <c r="GV5" s="415"/>
      <c r="GW5" s="415"/>
      <c r="GX5" s="415"/>
      <c r="GY5" s="415"/>
      <c r="GZ5" s="415"/>
      <c r="HA5" s="415"/>
      <c r="HB5" s="415"/>
      <c r="HC5" s="415"/>
      <c r="HD5" s="415"/>
      <c r="HE5" s="415"/>
      <c r="HF5" s="415"/>
      <c r="HG5" s="415"/>
      <c r="HH5" s="415"/>
      <c r="HI5" s="415"/>
      <c r="HJ5" s="415"/>
      <c r="HK5" s="415"/>
      <c r="HL5" s="415"/>
      <c r="HM5" s="415"/>
      <c r="HN5" s="415"/>
      <c r="HO5" s="415"/>
      <c r="HP5" s="415"/>
      <c r="HQ5" s="415"/>
      <c r="HR5" s="415"/>
      <c r="HS5" s="415"/>
      <c r="HT5" s="415"/>
      <c r="HU5" s="415"/>
      <c r="HV5" s="415"/>
      <c r="HW5" s="415"/>
      <c r="HX5" s="415"/>
      <c r="HY5" s="415"/>
      <c r="HZ5" s="415"/>
      <c r="IA5" s="415"/>
      <c r="IB5" s="415"/>
      <c r="IC5" s="415"/>
      <c r="ID5" s="415"/>
      <c r="IE5" s="415"/>
      <c r="IF5" s="415"/>
      <c r="IG5" s="415"/>
      <c r="IH5" s="415"/>
      <c r="II5" s="415"/>
      <c r="IJ5" s="415"/>
      <c r="IK5" s="415"/>
      <c r="IL5" s="415"/>
      <c r="IM5" s="415"/>
      <c r="IN5" s="415"/>
      <c r="IO5" s="415"/>
      <c r="IP5" s="415"/>
      <c r="IQ5" s="415"/>
      <c r="IR5" s="415"/>
      <c r="IS5" s="415"/>
      <c r="IT5" s="415"/>
      <c r="IU5" s="415"/>
      <c r="IV5" s="415"/>
      <c r="IW5" s="415"/>
      <c r="IX5" s="415"/>
      <c r="IY5" s="415"/>
      <c r="IZ5" s="415"/>
      <c r="JA5" s="415"/>
    </row>
    <row r="6" spans="1:261" s="103" customFormat="1" hidden="1" outlineLevel="1" x14ac:dyDescent="0.25">
      <c r="A6" s="346"/>
      <c r="B6" s="347" t="s">
        <v>22</v>
      </c>
      <c r="C6" s="346" t="s">
        <v>855</v>
      </c>
      <c r="D6" s="388">
        <v>0.44</v>
      </c>
      <c r="E6" s="338">
        <v>49415</v>
      </c>
      <c r="F6" s="233">
        <f>E6*D6</f>
        <v>21742.6</v>
      </c>
      <c r="G6" s="233">
        <v>0</v>
      </c>
      <c r="H6" s="233">
        <f>G6*D6</f>
        <v>0</v>
      </c>
      <c r="I6" s="337">
        <f>F6+H6</f>
        <v>21742.6</v>
      </c>
      <c r="J6" s="250">
        <v>49415</v>
      </c>
      <c r="K6" s="250">
        <f>'ВСЕ СМЕТЫ КДС'!G723</f>
        <v>42524.839476740766</v>
      </c>
      <c r="L6" s="153">
        <f>J6/K6-1</f>
        <v>0.16202672621557701</v>
      </c>
      <c r="M6" s="229">
        <f>G6</f>
        <v>0</v>
      </c>
      <c r="N6" s="229"/>
      <c r="O6" s="229"/>
      <c r="P6" s="427">
        <v>0.44</v>
      </c>
      <c r="Q6" s="428">
        <f>(E6+G6)*P6</f>
        <v>21742.6</v>
      </c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5"/>
      <c r="AS6" s="415"/>
      <c r="AT6" s="415"/>
      <c r="AU6" s="415"/>
      <c r="AV6" s="415"/>
      <c r="AW6" s="415"/>
      <c r="AX6" s="415"/>
      <c r="AY6" s="415"/>
      <c r="AZ6" s="415"/>
      <c r="BA6" s="415"/>
      <c r="BB6" s="415"/>
      <c r="BC6" s="415"/>
      <c r="BD6" s="415"/>
      <c r="BE6" s="415"/>
      <c r="BF6" s="415"/>
      <c r="BG6" s="415"/>
      <c r="BH6" s="415"/>
      <c r="BI6" s="415"/>
      <c r="BJ6" s="415"/>
      <c r="BK6" s="415"/>
      <c r="BL6" s="415"/>
      <c r="BM6" s="415"/>
      <c r="BN6" s="415"/>
      <c r="BO6" s="415"/>
      <c r="BP6" s="415"/>
      <c r="BQ6" s="415"/>
      <c r="BR6" s="415"/>
      <c r="BS6" s="415"/>
      <c r="BT6" s="415"/>
      <c r="BU6" s="415"/>
      <c r="BV6" s="415"/>
      <c r="BW6" s="415"/>
      <c r="BX6" s="415"/>
      <c r="BY6" s="415"/>
      <c r="BZ6" s="415"/>
      <c r="CA6" s="415"/>
      <c r="CB6" s="415"/>
      <c r="CC6" s="415"/>
      <c r="CD6" s="415"/>
      <c r="CE6" s="415"/>
      <c r="CF6" s="415"/>
      <c r="CG6" s="415"/>
      <c r="CH6" s="415"/>
      <c r="CI6" s="415"/>
      <c r="CJ6" s="415"/>
      <c r="CK6" s="415"/>
      <c r="CL6" s="415"/>
      <c r="CM6" s="415"/>
      <c r="CN6" s="415"/>
      <c r="CO6" s="415"/>
      <c r="CP6" s="415"/>
      <c r="CQ6" s="415"/>
      <c r="CR6" s="415"/>
      <c r="CS6" s="415"/>
      <c r="CT6" s="415"/>
      <c r="CU6" s="415"/>
      <c r="CV6" s="415"/>
      <c r="CW6" s="415"/>
      <c r="CX6" s="415"/>
      <c r="CY6" s="415"/>
      <c r="CZ6" s="415"/>
      <c r="DA6" s="415"/>
      <c r="DB6" s="415"/>
      <c r="DC6" s="415"/>
      <c r="DD6" s="415"/>
      <c r="DE6" s="415"/>
      <c r="DF6" s="415"/>
      <c r="DG6" s="415"/>
      <c r="DH6" s="415"/>
      <c r="DI6" s="415"/>
      <c r="DJ6" s="415"/>
      <c r="DK6" s="415"/>
      <c r="DL6" s="415"/>
      <c r="DM6" s="415"/>
      <c r="DN6" s="415"/>
      <c r="DO6" s="415"/>
      <c r="DP6" s="415"/>
      <c r="DQ6" s="415"/>
      <c r="DR6" s="415"/>
      <c r="DS6" s="415"/>
      <c r="DT6" s="415"/>
      <c r="DU6" s="415"/>
      <c r="DV6" s="415"/>
      <c r="DW6" s="415"/>
      <c r="DX6" s="415"/>
      <c r="DY6" s="415"/>
      <c r="DZ6" s="415"/>
      <c r="EA6" s="415"/>
      <c r="EB6" s="415"/>
      <c r="EC6" s="415"/>
      <c r="ED6" s="415"/>
      <c r="EE6" s="415"/>
      <c r="EF6" s="415"/>
      <c r="EG6" s="415"/>
      <c r="EH6" s="415"/>
      <c r="EI6" s="415"/>
      <c r="EJ6" s="415"/>
      <c r="EK6" s="415"/>
      <c r="EL6" s="415"/>
      <c r="EM6" s="415"/>
      <c r="EN6" s="415"/>
      <c r="EO6" s="415"/>
      <c r="EP6" s="415"/>
      <c r="EQ6" s="415"/>
      <c r="ER6" s="415"/>
      <c r="ES6" s="415"/>
      <c r="ET6" s="415"/>
      <c r="EU6" s="415"/>
      <c r="EV6" s="415"/>
      <c r="EW6" s="415"/>
      <c r="EX6" s="415"/>
      <c r="EY6" s="415"/>
      <c r="EZ6" s="415"/>
      <c r="FA6" s="415"/>
      <c r="FB6" s="415"/>
      <c r="FC6" s="415"/>
      <c r="FD6" s="415"/>
      <c r="FE6" s="415"/>
      <c r="FF6" s="415"/>
      <c r="FG6" s="415"/>
      <c r="FH6" s="415"/>
      <c r="FI6" s="415"/>
      <c r="FJ6" s="415"/>
      <c r="FK6" s="415"/>
      <c r="FL6" s="415"/>
      <c r="FM6" s="415"/>
      <c r="FN6" s="415"/>
      <c r="FO6" s="415"/>
      <c r="FP6" s="415"/>
      <c r="FQ6" s="415"/>
      <c r="FR6" s="415"/>
      <c r="FS6" s="415"/>
      <c r="FT6" s="415"/>
      <c r="FU6" s="415"/>
      <c r="FV6" s="415"/>
      <c r="FW6" s="415"/>
      <c r="FX6" s="415"/>
      <c r="FY6" s="415"/>
      <c r="FZ6" s="415"/>
      <c r="GA6" s="415"/>
      <c r="GB6" s="415"/>
      <c r="GC6" s="415"/>
      <c r="GD6" s="415"/>
      <c r="GE6" s="415"/>
      <c r="GF6" s="415"/>
      <c r="GG6" s="415"/>
      <c r="GH6" s="415"/>
      <c r="GI6" s="415"/>
      <c r="GJ6" s="415"/>
      <c r="GK6" s="415"/>
      <c r="GL6" s="415"/>
      <c r="GM6" s="415"/>
      <c r="GN6" s="415"/>
      <c r="GO6" s="415"/>
      <c r="GP6" s="415"/>
      <c r="GQ6" s="415"/>
      <c r="GR6" s="415"/>
      <c r="GS6" s="415"/>
      <c r="GT6" s="415"/>
      <c r="GU6" s="415"/>
      <c r="GV6" s="415"/>
      <c r="GW6" s="415"/>
      <c r="GX6" s="415"/>
      <c r="GY6" s="415"/>
      <c r="GZ6" s="415"/>
      <c r="HA6" s="415"/>
      <c r="HB6" s="415"/>
      <c r="HC6" s="415"/>
      <c r="HD6" s="415"/>
      <c r="HE6" s="415"/>
      <c r="HF6" s="415"/>
      <c r="HG6" s="415"/>
      <c r="HH6" s="415"/>
      <c r="HI6" s="415"/>
      <c r="HJ6" s="415"/>
      <c r="HK6" s="415"/>
      <c r="HL6" s="415"/>
      <c r="HM6" s="415"/>
      <c r="HN6" s="415"/>
      <c r="HO6" s="415"/>
      <c r="HP6" s="415"/>
      <c r="HQ6" s="415"/>
      <c r="HR6" s="415"/>
      <c r="HS6" s="415"/>
      <c r="HT6" s="415"/>
      <c r="HU6" s="415"/>
      <c r="HV6" s="415"/>
      <c r="HW6" s="415"/>
      <c r="HX6" s="415"/>
      <c r="HY6" s="415"/>
      <c r="HZ6" s="415"/>
      <c r="IA6" s="415"/>
      <c r="IB6" s="415"/>
      <c r="IC6" s="415"/>
      <c r="ID6" s="415"/>
      <c r="IE6" s="415"/>
      <c r="IF6" s="415"/>
      <c r="IG6" s="415"/>
      <c r="IH6" s="415"/>
      <c r="II6" s="415"/>
      <c r="IJ6" s="415"/>
      <c r="IK6" s="415"/>
      <c r="IL6" s="415"/>
      <c r="IM6" s="415"/>
      <c r="IN6" s="415"/>
      <c r="IO6" s="415"/>
      <c r="IP6" s="415"/>
      <c r="IQ6" s="415"/>
      <c r="IR6" s="415"/>
      <c r="IS6" s="415"/>
      <c r="IT6" s="415"/>
      <c r="IU6" s="415"/>
      <c r="IV6" s="415"/>
      <c r="IW6" s="415"/>
      <c r="IX6" s="415"/>
      <c r="IY6" s="415"/>
      <c r="IZ6" s="415"/>
      <c r="JA6" s="415"/>
    </row>
    <row r="7" spans="1:261" s="101" customFormat="1" hidden="1" outlineLevel="1" x14ac:dyDescent="0.25">
      <c r="A7" s="99"/>
      <c r="B7" s="275" t="s">
        <v>23</v>
      </c>
      <c r="C7" s="99" t="s">
        <v>6814</v>
      </c>
      <c r="D7" s="100">
        <v>389.4</v>
      </c>
      <c r="E7" s="251">
        <v>990.36</v>
      </c>
      <c r="F7" s="142">
        <f>E7*D7</f>
        <v>385646.18400000001</v>
      </c>
      <c r="G7" s="142">
        <v>0</v>
      </c>
      <c r="H7" s="142">
        <f>G7*D7</f>
        <v>0</v>
      </c>
      <c r="I7" s="227">
        <f>F7+H7</f>
        <v>385646.18400000001</v>
      </c>
      <c r="J7" s="252">
        <v>990.36</v>
      </c>
      <c r="K7" s="252"/>
      <c r="L7" s="229"/>
      <c r="M7" s="229">
        <f t="shared" ref="M7:M70" si="0">G7</f>
        <v>0</v>
      </c>
      <c r="N7" s="229"/>
      <c r="O7" s="229"/>
      <c r="P7" s="427">
        <v>389.4</v>
      </c>
      <c r="Q7" s="428">
        <f t="shared" ref="Q7:Q70" si="1">(E7+G7)*P7</f>
        <v>385646.18400000001</v>
      </c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415"/>
      <c r="BE7" s="415"/>
      <c r="BF7" s="415"/>
      <c r="BG7" s="415"/>
      <c r="BH7" s="415"/>
      <c r="BI7" s="415"/>
      <c r="BJ7" s="415"/>
      <c r="BK7" s="415"/>
      <c r="BL7" s="415"/>
      <c r="BM7" s="415"/>
      <c r="BN7" s="415"/>
      <c r="BO7" s="415"/>
      <c r="BP7" s="415"/>
      <c r="BQ7" s="415"/>
      <c r="BR7" s="415"/>
      <c r="BS7" s="415"/>
      <c r="BT7" s="415"/>
      <c r="BU7" s="415"/>
      <c r="BV7" s="415"/>
      <c r="BW7" s="415"/>
      <c r="BX7" s="415"/>
      <c r="BY7" s="415"/>
      <c r="BZ7" s="415"/>
      <c r="CA7" s="415"/>
      <c r="CB7" s="415"/>
      <c r="CC7" s="415"/>
      <c r="CD7" s="415"/>
      <c r="CE7" s="415"/>
      <c r="CF7" s="415"/>
      <c r="CG7" s="415"/>
      <c r="CH7" s="415"/>
      <c r="CI7" s="415"/>
      <c r="CJ7" s="415"/>
      <c r="CK7" s="415"/>
      <c r="CL7" s="415"/>
      <c r="CM7" s="415"/>
      <c r="CN7" s="415"/>
      <c r="CO7" s="415"/>
      <c r="CP7" s="415"/>
      <c r="CQ7" s="415"/>
      <c r="CR7" s="415"/>
      <c r="CS7" s="415"/>
      <c r="CT7" s="415"/>
      <c r="CU7" s="415"/>
      <c r="CV7" s="415"/>
      <c r="CW7" s="415"/>
      <c r="CX7" s="415"/>
      <c r="CY7" s="415"/>
      <c r="CZ7" s="415"/>
      <c r="DA7" s="415"/>
      <c r="DB7" s="415"/>
      <c r="DC7" s="415"/>
      <c r="DD7" s="415"/>
      <c r="DE7" s="415"/>
      <c r="DF7" s="415"/>
      <c r="DG7" s="415"/>
      <c r="DH7" s="415"/>
      <c r="DI7" s="415"/>
      <c r="DJ7" s="415"/>
      <c r="DK7" s="415"/>
      <c r="DL7" s="415"/>
      <c r="DM7" s="415"/>
      <c r="DN7" s="415"/>
      <c r="DO7" s="415"/>
      <c r="DP7" s="415"/>
      <c r="DQ7" s="415"/>
      <c r="DR7" s="415"/>
      <c r="DS7" s="415"/>
      <c r="DT7" s="415"/>
      <c r="DU7" s="415"/>
      <c r="DV7" s="415"/>
      <c r="DW7" s="415"/>
      <c r="DX7" s="415"/>
      <c r="DY7" s="415"/>
      <c r="DZ7" s="415"/>
      <c r="EA7" s="415"/>
      <c r="EB7" s="415"/>
      <c r="EC7" s="415"/>
      <c r="ED7" s="415"/>
      <c r="EE7" s="415"/>
      <c r="EF7" s="415"/>
      <c r="EG7" s="415"/>
      <c r="EH7" s="415"/>
      <c r="EI7" s="415"/>
      <c r="EJ7" s="415"/>
      <c r="EK7" s="415"/>
      <c r="EL7" s="415"/>
      <c r="EM7" s="415"/>
      <c r="EN7" s="415"/>
      <c r="EO7" s="415"/>
      <c r="EP7" s="415"/>
      <c r="EQ7" s="415"/>
      <c r="ER7" s="415"/>
      <c r="ES7" s="415"/>
      <c r="ET7" s="415"/>
      <c r="EU7" s="415"/>
      <c r="EV7" s="415"/>
      <c r="EW7" s="415"/>
      <c r="EX7" s="415"/>
      <c r="EY7" s="415"/>
      <c r="EZ7" s="415"/>
      <c r="FA7" s="415"/>
      <c r="FB7" s="415"/>
      <c r="FC7" s="415"/>
      <c r="FD7" s="415"/>
      <c r="FE7" s="415"/>
      <c r="FF7" s="415"/>
      <c r="FG7" s="415"/>
      <c r="FH7" s="415"/>
      <c r="FI7" s="415"/>
      <c r="FJ7" s="415"/>
      <c r="FK7" s="415"/>
      <c r="FL7" s="415"/>
      <c r="FM7" s="415"/>
      <c r="FN7" s="415"/>
      <c r="FO7" s="415"/>
      <c r="FP7" s="415"/>
      <c r="FQ7" s="415"/>
      <c r="FR7" s="415"/>
      <c r="FS7" s="415"/>
      <c r="FT7" s="415"/>
      <c r="FU7" s="415"/>
      <c r="FV7" s="415"/>
      <c r="FW7" s="415"/>
      <c r="FX7" s="415"/>
      <c r="FY7" s="415"/>
      <c r="FZ7" s="415"/>
      <c r="GA7" s="415"/>
      <c r="GB7" s="415"/>
      <c r="GC7" s="415"/>
      <c r="GD7" s="415"/>
      <c r="GE7" s="415"/>
      <c r="GF7" s="415"/>
      <c r="GG7" s="415"/>
      <c r="GH7" s="415"/>
      <c r="GI7" s="415"/>
      <c r="GJ7" s="415"/>
      <c r="GK7" s="415"/>
      <c r="GL7" s="415"/>
      <c r="GM7" s="415"/>
      <c r="GN7" s="415"/>
      <c r="GO7" s="415"/>
      <c r="GP7" s="415"/>
      <c r="GQ7" s="415"/>
      <c r="GR7" s="415"/>
      <c r="GS7" s="415"/>
      <c r="GT7" s="415"/>
      <c r="GU7" s="415"/>
      <c r="GV7" s="415"/>
      <c r="GW7" s="415"/>
      <c r="GX7" s="415"/>
      <c r="GY7" s="415"/>
      <c r="GZ7" s="415"/>
      <c r="HA7" s="415"/>
      <c r="HB7" s="415"/>
      <c r="HC7" s="415"/>
      <c r="HD7" s="415"/>
      <c r="HE7" s="415"/>
      <c r="HF7" s="415"/>
      <c r="HG7" s="415"/>
      <c r="HH7" s="415"/>
      <c r="HI7" s="415"/>
      <c r="HJ7" s="415"/>
      <c r="HK7" s="415"/>
      <c r="HL7" s="415"/>
      <c r="HM7" s="415"/>
      <c r="HN7" s="415"/>
      <c r="HO7" s="415"/>
      <c r="HP7" s="415"/>
      <c r="HQ7" s="415"/>
      <c r="HR7" s="415"/>
      <c r="HS7" s="415"/>
      <c r="HT7" s="415"/>
      <c r="HU7" s="415"/>
      <c r="HV7" s="415"/>
      <c r="HW7" s="415"/>
      <c r="HX7" s="415"/>
      <c r="HY7" s="415"/>
      <c r="HZ7" s="415"/>
      <c r="IA7" s="415"/>
      <c r="IB7" s="415"/>
      <c r="IC7" s="415"/>
      <c r="ID7" s="415"/>
      <c r="IE7" s="415"/>
      <c r="IF7" s="415"/>
      <c r="IG7" s="415"/>
      <c r="IH7" s="415"/>
      <c r="II7" s="415"/>
      <c r="IJ7" s="415"/>
      <c r="IK7" s="415"/>
      <c r="IL7" s="415"/>
      <c r="IM7" s="415"/>
      <c r="IN7" s="415"/>
      <c r="IO7" s="415"/>
      <c r="IP7" s="415"/>
      <c r="IQ7" s="415"/>
      <c r="IR7" s="415"/>
      <c r="IS7" s="415"/>
      <c r="IT7" s="415"/>
      <c r="IU7" s="415"/>
      <c r="IV7" s="415"/>
      <c r="IW7" s="415"/>
      <c r="IX7" s="415"/>
      <c r="IY7" s="415"/>
      <c r="IZ7" s="415"/>
      <c r="JA7" s="415"/>
    </row>
    <row r="8" spans="1:261" s="101" customFormat="1" hidden="1" outlineLevel="1" x14ac:dyDescent="0.25">
      <c r="A8" s="348"/>
      <c r="B8" s="355" t="s">
        <v>24</v>
      </c>
      <c r="C8" s="348" t="s">
        <v>855</v>
      </c>
      <c r="D8" s="410">
        <v>0.34</v>
      </c>
      <c r="E8" s="357">
        <v>95478</v>
      </c>
      <c r="F8" s="358">
        <f>E8*D8</f>
        <v>32462.520000000004</v>
      </c>
      <c r="G8" s="358">
        <v>229000</v>
      </c>
      <c r="H8" s="358">
        <f>G8*D8</f>
        <v>77860</v>
      </c>
      <c r="I8" s="359">
        <f>F8+H8</f>
        <v>110322.52</v>
      </c>
      <c r="J8" s="253">
        <v>95478</v>
      </c>
      <c r="K8" s="249">
        <f>'ВСЕ СМЕТЫ КДС'!G2447</f>
        <v>81128.973360842108</v>
      </c>
      <c r="L8" s="153">
        <f>J8/K8-1</f>
        <v>0.17686685834586968</v>
      </c>
      <c r="M8" s="107">
        <v>229000</v>
      </c>
      <c r="N8" s="104">
        <f>'ВСЕ СМЕТЫ КДС'!G2448+'ВСЕ СМЕТЫ КДС'!G2449</f>
        <v>124240.49759826942</v>
      </c>
      <c r="O8" s="153">
        <f>M8/N8-1</f>
        <v>0.84319931444954066</v>
      </c>
      <c r="P8" s="422"/>
      <c r="Q8" s="425">
        <f t="shared" si="1"/>
        <v>0</v>
      </c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  <c r="AC8" s="415"/>
      <c r="AD8" s="415"/>
      <c r="AE8" s="415"/>
      <c r="AF8" s="415"/>
      <c r="AG8" s="415"/>
      <c r="AH8" s="415"/>
      <c r="AI8" s="415"/>
      <c r="AJ8" s="415"/>
      <c r="AK8" s="415"/>
      <c r="AL8" s="415"/>
      <c r="AM8" s="415"/>
      <c r="AN8" s="415"/>
      <c r="AO8" s="415"/>
      <c r="AP8" s="415"/>
      <c r="AQ8" s="415"/>
      <c r="AR8" s="415"/>
      <c r="AS8" s="415"/>
      <c r="AT8" s="415"/>
      <c r="AU8" s="415"/>
      <c r="AV8" s="415"/>
      <c r="AW8" s="415"/>
      <c r="AX8" s="415"/>
      <c r="AY8" s="415"/>
      <c r="AZ8" s="415"/>
      <c r="BA8" s="415"/>
      <c r="BB8" s="415"/>
      <c r="BC8" s="415"/>
      <c r="BD8" s="415"/>
      <c r="BE8" s="415"/>
      <c r="BF8" s="415"/>
      <c r="BG8" s="415"/>
      <c r="BH8" s="415"/>
      <c r="BI8" s="415"/>
      <c r="BJ8" s="415"/>
      <c r="BK8" s="415"/>
      <c r="BL8" s="415"/>
      <c r="BM8" s="415"/>
      <c r="BN8" s="415"/>
      <c r="BO8" s="415"/>
      <c r="BP8" s="415"/>
      <c r="BQ8" s="415"/>
      <c r="BR8" s="415"/>
      <c r="BS8" s="415"/>
      <c r="BT8" s="415"/>
      <c r="BU8" s="415"/>
      <c r="BV8" s="415"/>
      <c r="BW8" s="415"/>
      <c r="BX8" s="415"/>
      <c r="BY8" s="415"/>
      <c r="BZ8" s="415"/>
      <c r="CA8" s="415"/>
      <c r="CB8" s="415"/>
      <c r="CC8" s="415"/>
      <c r="CD8" s="415"/>
      <c r="CE8" s="415"/>
      <c r="CF8" s="415"/>
      <c r="CG8" s="415"/>
      <c r="CH8" s="415"/>
      <c r="CI8" s="415"/>
      <c r="CJ8" s="415"/>
      <c r="CK8" s="415"/>
      <c r="CL8" s="415"/>
      <c r="CM8" s="415"/>
      <c r="CN8" s="415"/>
      <c r="CO8" s="415"/>
      <c r="CP8" s="415"/>
      <c r="CQ8" s="415"/>
      <c r="CR8" s="415"/>
      <c r="CS8" s="415"/>
      <c r="CT8" s="415"/>
      <c r="CU8" s="415"/>
      <c r="CV8" s="415"/>
      <c r="CW8" s="415"/>
      <c r="CX8" s="415"/>
      <c r="CY8" s="415"/>
      <c r="CZ8" s="415"/>
      <c r="DA8" s="415"/>
      <c r="DB8" s="415"/>
      <c r="DC8" s="415"/>
      <c r="DD8" s="415"/>
      <c r="DE8" s="415"/>
      <c r="DF8" s="415"/>
      <c r="DG8" s="415"/>
      <c r="DH8" s="415"/>
      <c r="DI8" s="415"/>
      <c r="DJ8" s="415"/>
      <c r="DK8" s="415"/>
      <c r="DL8" s="415"/>
      <c r="DM8" s="415"/>
      <c r="DN8" s="415"/>
      <c r="DO8" s="415"/>
      <c r="DP8" s="415"/>
      <c r="DQ8" s="415"/>
      <c r="DR8" s="415"/>
      <c r="DS8" s="415"/>
      <c r="DT8" s="415"/>
      <c r="DU8" s="415"/>
      <c r="DV8" s="415"/>
      <c r="DW8" s="415"/>
      <c r="DX8" s="415"/>
      <c r="DY8" s="415"/>
      <c r="DZ8" s="415"/>
      <c r="EA8" s="415"/>
      <c r="EB8" s="415"/>
      <c r="EC8" s="415"/>
      <c r="ED8" s="415"/>
      <c r="EE8" s="415"/>
      <c r="EF8" s="415"/>
      <c r="EG8" s="415"/>
      <c r="EH8" s="415"/>
      <c r="EI8" s="415"/>
      <c r="EJ8" s="415"/>
      <c r="EK8" s="415"/>
      <c r="EL8" s="415"/>
      <c r="EM8" s="415"/>
      <c r="EN8" s="415"/>
      <c r="EO8" s="415"/>
      <c r="EP8" s="415"/>
      <c r="EQ8" s="415"/>
      <c r="ER8" s="415"/>
      <c r="ES8" s="415"/>
      <c r="ET8" s="415"/>
      <c r="EU8" s="415"/>
      <c r="EV8" s="415"/>
      <c r="EW8" s="415"/>
      <c r="EX8" s="415"/>
      <c r="EY8" s="415"/>
      <c r="EZ8" s="415"/>
      <c r="FA8" s="415"/>
      <c r="FB8" s="415"/>
      <c r="FC8" s="415"/>
      <c r="FD8" s="415"/>
      <c r="FE8" s="415"/>
      <c r="FF8" s="415"/>
      <c r="FG8" s="415"/>
      <c r="FH8" s="415"/>
      <c r="FI8" s="415"/>
      <c r="FJ8" s="415"/>
      <c r="FK8" s="415"/>
      <c r="FL8" s="415"/>
      <c r="FM8" s="415"/>
      <c r="FN8" s="415"/>
      <c r="FO8" s="415"/>
      <c r="FP8" s="415"/>
      <c r="FQ8" s="415"/>
      <c r="FR8" s="415"/>
      <c r="FS8" s="415"/>
      <c r="FT8" s="415"/>
      <c r="FU8" s="415"/>
      <c r="FV8" s="415"/>
      <c r="FW8" s="415"/>
      <c r="FX8" s="415"/>
      <c r="FY8" s="415"/>
      <c r="FZ8" s="415"/>
      <c r="GA8" s="415"/>
      <c r="GB8" s="415"/>
      <c r="GC8" s="415"/>
      <c r="GD8" s="415"/>
      <c r="GE8" s="415"/>
      <c r="GF8" s="415"/>
      <c r="GG8" s="415"/>
      <c r="GH8" s="415"/>
      <c r="GI8" s="415"/>
      <c r="GJ8" s="415"/>
      <c r="GK8" s="415"/>
      <c r="GL8" s="415"/>
      <c r="GM8" s="415"/>
      <c r="GN8" s="415"/>
      <c r="GO8" s="415"/>
      <c r="GP8" s="415"/>
      <c r="GQ8" s="415"/>
      <c r="GR8" s="415"/>
      <c r="GS8" s="415"/>
      <c r="GT8" s="415"/>
      <c r="GU8" s="415"/>
      <c r="GV8" s="415"/>
      <c r="GW8" s="415"/>
      <c r="GX8" s="415"/>
      <c r="GY8" s="415"/>
      <c r="GZ8" s="415"/>
      <c r="HA8" s="415"/>
      <c r="HB8" s="415"/>
      <c r="HC8" s="415"/>
      <c r="HD8" s="415"/>
      <c r="HE8" s="415"/>
      <c r="HF8" s="415"/>
      <c r="HG8" s="415"/>
      <c r="HH8" s="415"/>
      <c r="HI8" s="415"/>
      <c r="HJ8" s="415"/>
      <c r="HK8" s="415"/>
      <c r="HL8" s="415"/>
      <c r="HM8" s="415"/>
      <c r="HN8" s="415"/>
      <c r="HO8" s="415"/>
      <c r="HP8" s="415"/>
      <c r="HQ8" s="415"/>
      <c r="HR8" s="415"/>
      <c r="HS8" s="415"/>
      <c r="HT8" s="415"/>
      <c r="HU8" s="415"/>
      <c r="HV8" s="415"/>
      <c r="HW8" s="415"/>
      <c r="HX8" s="415"/>
      <c r="HY8" s="415"/>
      <c r="HZ8" s="415"/>
      <c r="IA8" s="415"/>
      <c r="IB8" s="415"/>
      <c r="IC8" s="415"/>
      <c r="ID8" s="415"/>
      <c r="IE8" s="415"/>
      <c r="IF8" s="415"/>
      <c r="IG8" s="415"/>
      <c r="IH8" s="415"/>
      <c r="II8" s="415"/>
      <c r="IJ8" s="415"/>
      <c r="IK8" s="415"/>
      <c r="IL8" s="415"/>
      <c r="IM8" s="415"/>
      <c r="IN8" s="415"/>
      <c r="IO8" s="415"/>
      <c r="IP8" s="415"/>
      <c r="IQ8" s="415"/>
      <c r="IR8" s="415"/>
      <c r="IS8" s="415"/>
      <c r="IT8" s="415"/>
      <c r="IU8" s="415"/>
      <c r="IV8" s="415"/>
      <c r="IW8" s="415"/>
      <c r="IX8" s="415"/>
      <c r="IY8" s="415"/>
      <c r="IZ8" s="415"/>
      <c r="JA8" s="415"/>
    </row>
    <row r="9" spans="1:261" s="101" customFormat="1" hidden="1" outlineLevel="2" x14ac:dyDescent="0.25">
      <c r="A9" s="99"/>
      <c r="B9" s="275" t="s">
        <v>25</v>
      </c>
      <c r="C9" s="99" t="s">
        <v>6890</v>
      </c>
      <c r="D9" s="127">
        <v>30.2</v>
      </c>
      <c r="E9" s="251">
        <v>0</v>
      </c>
      <c r="F9" s="142"/>
      <c r="G9" s="142">
        <v>0</v>
      </c>
      <c r="H9" s="142"/>
      <c r="I9" s="227"/>
      <c r="J9" s="252">
        <v>0</v>
      </c>
      <c r="K9" s="252"/>
      <c r="L9" s="229"/>
      <c r="M9" s="229">
        <f t="shared" si="0"/>
        <v>0</v>
      </c>
      <c r="N9" s="229"/>
      <c r="O9" s="229"/>
      <c r="P9" s="422"/>
      <c r="Q9" s="425">
        <f t="shared" si="1"/>
        <v>0</v>
      </c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  <c r="AC9" s="415"/>
      <c r="AD9" s="415"/>
      <c r="AE9" s="415"/>
      <c r="AF9" s="415"/>
      <c r="AG9" s="415"/>
      <c r="AH9" s="415"/>
      <c r="AI9" s="415"/>
      <c r="AJ9" s="415"/>
      <c r="AK9" s="415"/>
      <c r="AL9" s="415"/>
      <c r="AM9" s="415"/>
      <c r="AN9" s="415"/>
      <c r="AO9" s="415"/>
      <c r="AP9" s="415"/>
      <c r="AQ9" s="415"/>
      <c r="AR9" s="415"/>
      <c r="AS9" s="415"/>
      <c r="AT9" s="415"/>
      <c r="AU9" s="415"/>
      <c r="AV9" s="415"/>
      <c r="AW9" s="415"/>
      <c r="AX9" s="415"/>
      <c r="AY9" s="415"/>
      <c r="AZ9" s="415"/>
      <c r="BA9" s="415"/>
      <c r="BB9" s="415"/>
      <c r="BC9" s="415"/>
      <c r="BD9" s="415"/>
      <c r="BE9" s="415"/>
      <c r="BF9" s="415"/>
      <c r="BG9" s="415"/>
      <c r="BH9" s="415"/>
      <c r="BI9" s="415"/>
      <c r="BJ9" s="415"/>
      <c r="BK9" s="415"/>
      <c r="BL9" s="415"/>
      <c r="BM9" s="415"/>
      <c r="BN9" s="415"/>
      <c r="BO9" s="415"/>
      <c r="BP9" s="415"/>
      <c r="BQ9" s="415"/>
      <c r="BR9" s="415"/>
      <c r="BS9" s="415"/>
      <c r="BT9" s="415"/>
      <c r="BU9" s="415"/>
      <c r="BV9" s="415"/>
      <c r="BW9" s="415"/>
      <c r="BX9" s="415"/>
      <c r="BY9" s="415"/>
      <c r="BZ9" s="415"/>
      <c r="CA9" s="415"/>
      <c r="CB9" s="415"/>
      <c r="CC9" s="415"/>
      <c r="CD9" s="415"/>
      <c r="CE9" s="415"/>
      <c r="CF9" s="415"/>
      <c r="CG9" s="415"/>
      <c r="CH9" s="415"/>
      <c r="CI9" s="415"/>
      <c r="CJ9" s="415"/>
      <c r="CK9" s="415"/>
      <c r="CL9" s="415"/>
      <c r="CM9" s="415"/>
      <c r="CN9" s="415"/>
      <c r="CO9" s="415"/>
      <c r="CP9" s="415"/>
      <c r="CQ9" s="415"/>
      <c r="CR9" s="415"/>
      <c r="CS9" s="415"/>
      <c r="CT9" s="415"/>
      <c r="CU9" s="415"/>
      <c r="CV9" s="415"/>
      <c r="CW9" s="415"/>
      <c r="CX9" s="415"/>
      <c r="CY9" s="415"/>
      <c r="CZ9" s="415"/>
      <c r="DA9" s="415"/>
      <c r="DB9" s="415"/>
      <c r="DC9" s="415"/>
      <c r="DD9" s="415"/>
      <c r="DE9" s="415"/>
      <c r="DF9" s="415"/>
      <c r="DG9" s="415"/>
      <c r="DH9" s="415"/>
      <c r="DI9" s="415"/>
      <c r="DJ9" s="415"/>
      <c r="DK9" s="415"/>
      <c r="DL9" s="415"/>
      <c r="DM9" s="415"/>
      <c r="DN9" s="415"/>
      <c r="DO9" s="415"/>
      <c r="DP9" s="415"/>
      <c r="DQ9" s="415"/>
      <c r="DR9" s="415"/>
      <c r="DS9" s="415"/>
      <c r="DT9" s="415"/>
      <c r="DU9" s="415"/>
      <c r="DV9" s="415"/>
      <c r="DW9" s="415"/>
      <c r="DX9" s="415"/>
      <c r="DY9" s="415"/>
      <c r="DZ9" s="415"/>
      <c r="EA9" s="415"/>
      <c r="EB9" s="415"/>
      <c r="EC9" s="415"/>
      <c r="ED9" s="415"/>
      <c r="EE9" s="415"/>
      <c r="EF9" s="415"/>
      <c r="EG9" s="415"/>
      <c r="EH9" s="415"/>
      <c r="EI9" s="415"/>
      <c r="EJ9" s="415"/>
      <c r="EK9" s="415"/>
      <c r="EL9" s="415"/>
      <c r="EM9" s="415"/>
      <c r="EN9" s="415"/>
      <c r="EO9" s="415"/>
      <c r="EP9" s="415"/>
      <c r="EQ9" s="415"/>
      <c r="ER9" s="415"/>
      <c r="ES9" s="415"/>
      <c r="ET9" s="415"/>
      <c r="EU9" s="415"/>
      <c r="EV9" s="415"/>
      <c r="EW9" s="415"/>
      <c r="EX9" s="415"/>
      <c r="EY9" s="415"/>
      <c r="EZ9" s="415"/>
      <c r="FA9" s="415"/>
      <c r="FB9" s="415"/>
      <c r="FC9" s="415"/>
      <c r="FD9" s="415"/>
      <c r="FE9" s="415"/>
      <c r="FF9" s="415"/>
      <c r="FG9" s="415"/>
      <c r="FH9" s="415"/>
      <c r="FI9" s="415"/>
      <c r="FJ9" s="415"/>
      <c r="FK9" s="415"/>
      <c r="FL9" s="415"/>
      <c r="FM9" s="415"/>
      <c r="FN9" s="415"/>
      <c r="FO9" s="415"/>
      <c r="FP9" s="415"/>
      <c r="FQ9" s="415"/>
      <c r="FR9" s="415"/>
      <c r="FS9" s="415"/>
      <c r="FT9" s="415"/>
      <c r="FU9" s="415"/>
      <c r="FV9" s="415"/>
      <c r="FW9" s="415"/>
      <c r="FX9" s="415"/>
      <c r="FY9" s="415"/>
      <c r="FZ9" s="415"/>
      <c r="GA9" s="415"/>
      <c r="GB9" s="415"/>
      <c r="GC9" s="415"/>
      <c r="GD9" s="415"/>
      <c r="GE9" s="415"/>
      <c r="GF9" s="415"/>
      <c r="GG9" s="415"/>
      <c r="GH9" s="415"/>
      <c r="GI9" s="415"/>
      <c r="GJ9" s="415"/>
      <c r="GK9" s="415"/>
      <c r="GL9" s="415"/>
      <c r="GM9" s="415"/>
      <c r="GN9" s="415"/>
      <c r="GO9" s="415"/>
      <c r="GP9" s="415"/>
      <c r="GQ9" s="415"/>
      <c r="GR9" s="415"/>
      <c r="GS9" s="415"/>
      <c r="GT9" s="415"/>
      <c r="GU9" s="415"/>
      <c r="GV9" s="415"/>
      <c r="GW9" s="415"/>
      <c r="GX9" s="415"/>
      <c r="GY9" s="415"/>
      <c r="GZ9" s="415"/>
      <c r="HA9" s="415"/>
      <c r="HB9" s="415"/>
      <c r="HC9" s="415"/>
      <c r="HD9" s="415"/>
      <c r="HE9" s="415"/>
      <c r="HF9" s="415"/>
      <c r="HG9" s="415"/>
      <c r="HH9" s="415"/>
      <c r="HI9" s="415"/>
      <c r="HJ9" s="415"/>
      <c r="HK9" s="415"/>
      <c r="HL9" s="415"/>
      <c r="HM9" s="415"/>
      <c r="HN9" s="415"/>
      <c r="HO9" s="415"/>
      <c r="HP9" s="415"/>
      <c r="HQ9" s="415"/>
      <c r="HR9" s="415"/>
      <c r="HS9" s="415"/>
      <c r="HT9" s="415"/>
      <c r="HU9" s="415"/>
      <c r="HV9" s="415"/>
      <c r="HW9" s="415"/>
      <c r="HX9" s="415"/>
      <c r="HY9" s="415"/>
      <c r="HZ9" s="415"/>
      <c r="IA9" s="415"/>
      <c r="IB9" s="415"/>
      <c r="IC9" s="415"/>
      <c r="ID9" s="415"/>
      <c r="IE9" s="415"/>
      <c r="IF9" s="415"/>
      <c r="IG9" s="415"/>
      <c r="IH9" s="415"/>
      <c r="II9" s="415"/>
      <c r="IJ9" s="415"/>
      <c r="IK9" s="415"/>
      <c r="IL9" s="415"/>
      <c r="IM9" s="415"/>
      <c r="IN9" s="415"/>
      <c r="IO9" s="415"/>
      <c r="IP9" s="415"/>
      <c r="IQ9" s="415"/>
      <c r="IR9" s="415"/>
      <c r="IS9" s="415"/>
      <c r="IT9" s="415"/>
      <c r="IU9" s="415"/>
      <c r="IV9" s="415"/>
      <c r="IW9" s="415"/>
      <c r="IX9" s="415"/>
      <c r="IY9" s="415"/>
      <c r="IZ9" s="415"/>
      <c r="JA9" s="415"/>
    </row>
    <row r="10" spans="1:261" s="101" customFormat="1" hidden="1" outlineLevel="2" x14ac:dyDescent="0.25">
      <c r="A10" s="99"/>
      <c r="B10" s="275" t="s">
        <v>26</v>
      </c>
      <c r="C10" s="99" t="s">
        <v>6890</v>
      </c>
      <c r="D10" s="127">
        <v>3.6</v>
      </c>
      <c r="E10" s="251">
        <v>0</v>
      </c>
      <c r="F10" s="142"/>
      <c r="G10" s="142">
        <v>0</v>
      </c>
      <c r="H10" s="142"/>
      <c r="I10" s="227"/>
      <c r="J10" s="252">
        <v>0</v>
      </c>
      <c r="K10" s="252"/>
      <c r="L10" s="229"/>
      <c r="M10" s="229">
        <f t="shared" si="0"/>
        <v>0</v>
      </c>
      <c r="N10" s="229"/>
      <c r="O10" s="229"/>
      <c r="P10" s="422"/>
      <c r="Q10" s="425">
        <f t="shared" si="1"/>
        <v>0</v>
      </c>
      <c r="R10" s="415"/>
      <c r="S10" s="415"/>
      <c r="T10" s="415"/>
      <c r="U10" s="415"/>
      <c r="V10" s="415"/>
      <c r="W10" s="415"/>
      <c r="X10" s="415"/>
      <c r="Y10" s="415"/>
      <c r="Z10" s="415"/>
      <c r="AA10" s="415"/>
      <c r="AB10" s="415"/>
      <c r="AC10" s="415"/>
      <c r="AD10" s="415"/>
      <c r="AE10" s="415"/>
      <c r="AF10" s="415"/>
      <c r="AG10" s="415"/>
      <c r="AH10" s="415"/>
      <c r="AI10" s="415"/>
      <c r="AJ10" s="415"/>
      <c r="AK10" s="415"/>
      <c r="AL10" s="415"/>
      <c r="AM10" s="415"/>
      <c r="AN10" s="415"/>
      <c r="AO10" s="415"/>
      <c r="AP10" s="415"/>
      <c r="AQ10" s="415"/>
      <c r="AR10" s="415"/>
      <c r="AS10" s="415"/>
      <c r="AT10" s="415"/>
      <c r="AU10" s="415"/>
      <c r="AV10" s="415"/>
      <c r="AW10" s="415"/>
      <c r="AX10" s="415"/>
      <c r="AY10" s="415"/>
      <c r="AZ10" s="415"/>
      <c r="BA10" s="415"/>
      <c r="BB10" s="415"/>
      <c r="BC10" s="415"/>
      <c r="BD10" s="415"/>
      <c r="BE10" s="415"/>
      <c r="BF10" s="415"/>
      <c r="BG10" s="415"/>
      <c r="BH10" s="415"/>
      <c r="BI10" s="415"/>
      <c r="BJ10" s="415"/>
      <c r="BK10" s="415"/>
      <c r="BL10" s="415"/>
      <c r="BM10" s="415"/>
      <c r="BN10" s="415"/>
      <c r="BO10" s="415"/>
      <c r="BP10" s="415"/>
      <c r="BQ10" s="415"/>
      <c r="BR10" s="415"/>
      <c r="BS10" s="415"/>
      <c r="BT10" s="415"/>
      <c r="BU10" s="415"/>
      <c r="BV10" s="415"/>
      <c r="BW10" s="415"/>
      <c r="BX10" s="415"/>
      <c r="BY10" s="415"/>
      <c r="BZ10" s="415"/>
      <c r="CA10" s="415"/>
      <c r="CB10" s="415"/>
      <c r="CC10" s="415"/>
      <c r="CD10" s="415"/>
      <c r="CE10" s="415"/>
      <c r="CF10" s="415"/>
      <c r="CG10" s="415"/>
      <c r="CH10" s="415"/>
      <c r="CI10" s="415"/>
      <c r="CJ10" s="415"/>
      <c r="CK10" s="415"/>
      <c r="CL10" s="415"/>
      <c r="CM10" s="415"/>
      <c r="CN10" s="415"/>
      <c r="CO10" s="415"/>
      <c r="CP10" s="415"/>
      <c r="CQ10" s="415"/>
      <c r="CR10" s="415"/>
      <c r="CS10" s="415"/>
      <c r="CT10" s="415"/>
      <c r="CU10" s="415"/>
      <c r="CV10" s="415"/>
      <c r="CW10" s="415"/>
      <c r="CX10" s="415"/>
      <c r="CY10" s="415"/>
      <c r="CZ10" s="415"/>
      <c r="DA10" s="415"/>
      <c r="DB10" s="415"/>
      <c r="DC10" s="415"/>
      <c r="DD10" s="415"/>
      <c r="DE10" s="415"/>
      <c r="DF10" s="415"/>
      <c r="DG10" s="415"/>
      <c r="DH10" s="415"/>
      <c r="DI10" s="415"/>
      <c r="DJ10" s="415"/>
      <c r="DK10" s="415"/>
      <c r="DL10" s="415"/>
      <c r="DM10" s="415"/>
      <c r="DN10" s="415"/>
      <c r="DO10" s="415"/>
      <c r="DP10" s="415"/>
      <c r="DQ10" s="415"/>
      <c r="DR10" s="415"/>
      <c r="DS10" s="415"/>
      <c r="DT10" s="415"/>
      <c r="DU10" s="415"/>
      <c r="DV10" s="415"/>
      <c r="DW10" s="415"/>
      <c r="DX10" s="415"/>
      <c r="DY10" s="415"/>
      <c r="DZ10" s="415"/>
      <c r="EA10" s="415"/>
      <c r="EB10" s="415"/>
      <c r="EC10" s="415"/>
      <c r="ED10" s="415"/>
      <c r="EE10" s="415"/>
      <c r="EF10" s="415"/>
      <c r="EG10" s="415"/>
      <c r="EH10" s="415"/>
      <c r="EI10" s="415"/>
      <c r="EJ10" s="415"/>
      <c r="EK10" s="415"/>
      <c r="EL10" s="415"/>
      <c r="EM10" s="415"/>
      <c r="EN10" s="415"/>
      <c r="EO10" s="415"/>
      <c r="EP10" s="415"/>
      <c r="EQ10" s="415"/>
      <c r="ER10" s="415"/>
      <c r="ES10" s="415"/>
      <c r="ET10" s="415"/>
      <c r="EU10" s="415"/>
      <c r="EV10" s="415"/>
      <c r="EW10" s="415"/>
      <c r="EX10" s="415"/>
      <c r="EY10" s="415"/>
      <c r="EZ10" s="415"/>
      <c r="FA10" s="415"/>
      <c r="FB10" s="415"/>
      <c r="FC10" s="415"/>
      <c r="FD10" s="415"/>
      <c r="FE10" s="415"/>
      <c r="FF10" s="415"/>
      <c r="FG10" s="415"/>
      <c r="FH10" s="415"/>
      <c r="FI10" s="415"/>
      <c r="FJ10" s="415"/>
      <c r="FK10" s="415"/>
      <c r="FL10" s="415"/>
      <c r="FM10" s="415"/>
      <c r="FN10" s="415"/>
      <c r="FO10" s="415"/>
      <c r="FP10" s="415"/>
      <c r="FQ10" s="415"/>
      <c r="FR10" s="415"/>
      <c r="FS10" s="415"/>
      <c r="FT10" s="415"/>
      <c r="FU10" s="415"/>
      <c r="FV10" s="415"/>
      <c r="FW10" s="415"/>
      <c r="FX10" s="415"/>
      <c r="FY10" s="415"/>
      <c r="FZ10" s="415"/>
      <c r="GA10" s="415"/>
      <c r="GB10" s="415"/>
      <c r="GC10" s="415"/>
      <c r="GD10" s="415"/>
      <c r="GE10" s="415"/>
      <c r="GF10" s="415"/>
      <c r="GG10" s="415"/>
      <c r="GH10" s="415"/>
      <c r="GI10" s="415"/>
      <c r="GJ10" s="415"/>
      <c r="GK10" s="415"/>
      <c r="GL10" s="415"/>
      <c r="GM10" s="415"/>
      <c r="GN10" s="415"/>
      <c r="GO10" s="415"/>
      <c r="GP10" s="415"/>
      <c r="GQ10" s="415"/>
      <c r="GR10" s="415"/>
      <c r="GS10" s="415"/>
      <c r="GT10" s="415"/>
      <c r="GU10" s="415"/>
      <c r="GV10" s="415"/>
      <c r="GW10" s="415"/>
      <c r="GX10" s="415"/>
      <c r="GY10" s="415"/>
      <c r="GZ10" s="415"/>
      <c r="HA10" s="415"/>
      <c r="HB10" s="415"/>
      <c r="HC10" s="415"/>
      <c r="HD10" s="415"/>
      <c r="HE10" s="415"/>
      <c r="HF10" s="415"/>
      <c r="HG10" s="415"/>
      <c r="HH10" s="415"/>
      <c r="HI10" s="415"/>
      <c r="HJ10" s="415"/>
      <c r="HK10" s="415"/>
      <c r="HL10" s="415"/>
      <c r="HM10" s="415"/>
      <c r="HN10" s="415"/>
      <c r="HO10" s="415"/>
      <c r="HP10" s="415"/>
      <c r="HQ10" s="415"/>
      <c r="HR10" s="415"/>
      <c r="HS10" s="415"/>
      <c r="HT10" s="415"/>
      <c r="HU10" s="415"/>
      <c r="HV10" s="415"/>
      <c r="HW10" s="415"/>
      <c r="HX10" s="415"/>
      <c r="HY10" s="415"/>
      <c r="HZ10" s="415"/>
      <c r="IA10" s="415"/>
      <c r="IB10" s="415"/>
      <c r="IC10" s="415"/>
      <c r="ID10" s="415"/>
      <c r="IE10" s="415"/>
      <c r="IF10" s="415"/>
      <c r="IG10" s="415"/>
      <c r="IH10" s="415"/>
      <c r="II10" s="415"/>
      <c r="IJ10" s="415"/>
      <c r="IK10" s="415"/>
      <c r="IL10" s="415"/>
      <c r="IM10" s="415"/>
      <c r="IN10" s="415"/>
      <c r="IO10" s="415"/>
      <c r="IP10" s="415"/>
      <c r="IQ10" s="415"/>
      <c r="IR10" s="415"/>
      <c r="IS10" s="415"/>
      <c r="IT10" s="415"/>
      <c r="IU10" s="415"/>
      <c r="IV10" s="415"/>
      <c r="IW10" s="415"/>
      <c r="IX10" s="415"/>
      <c r="IY10" s="415"/>
      <c r="IZ10" s="415"/>
      <c r="JA10" s="415"/>
    </row>
    <row r="11" spans="1:261" s="101" customFormat="1" hidden="1" outlineLevel="2" x14ac:dyDescent="0.25">
      <c r="A11" s="99"/>
      <c r="B11" s="275" t="s">
        <v>27</v>
      </c>
      <c r="C11" s="99" t="s">
        <v>6814</v>
      </c>
      <c r="D11" s="127">
        <v>0.38</v>
      </c>
      <c r="E11" s="251">
        <v>0</v>
      </c>
      <c r="F11" s="142"/>
      <c r="G11" s="142">
        <v>0</v>
      </c>
      <c r="H11" s="142"/>
      <c r="I11" s="227"/>
      <c r="J11" s="252">
        <v>0</v>
      </c>
      <c r="K11" s="252"/>
      <c r="L11" s="229"/>
      <c r="M11" s="229">
        <f t="shared" si="0"/>
        <v>0</v>
      </c>
      <c r="N11" s="229"/>
      <c r="O11" s="229"/>
      <c r="P11" s="422"/>
      <c r="Q11" s="425">
        <f t="shared" si="1"/>
        <v>0</v>
      </c>
      <c r="R11" s="415"/>
      <c r="S11" s="415"/>
      <c r="T11" s="415"/>
      <c r="U11" s="415"/>
      <c r="V11" s="415"/>
      <c r="W11" s="415"/>
      <c r="X11" s="415"/>
      <c r="Y11" s="415"/>
      <c r="Z11" s="415"/>
      <c r="AA11" s="415"/>
      <c r="AB11" s="415"/>
      <c r="AC11" s="415"/>
      <c r="AD11" s="415"/>
      <c r="AE11" s="415"/>
      <c r="AF11" s="415"/>
      <c r="AG11" s="415"/>
      <c r="AH11" s="415"/>
      <c r="AI11" s="415"/>
      <c r="AJ11" s="415"/>
      <c r="AK11" s="415"/>
      <c r="AL11" s="415"/>
      <c r="AM11" s="415"/>
      <c r="AN11" s="415"/>
      <c r="AO11" s="415"/>
      <c r="AP11" s="415"/>
      <c r="AQ11" s="415"/>
      <c r="AR11" s="415"/>
      <c r="AS11" s="415"/>
      <c r="AT11" s="415"/>
      <c r="AU11" s="415"/>
      <c r="AV11" s="415"/>
      <c r="AW11" s="415"/>
      <c r="AX11" s="415"/>
      <c r="AY11" s="415"/>
      <c r="AZ11" s="415"/>
      <c r="BA11" s="415"/>
      <c r="BB11" s="415"/>
      <c r="BC11" s="415"/>
      <c r="BD11" s="415"/>
      <c r="BE11" s="415"/>
      <c r="BF11" s="415"/>
      <c r="BG11" s="415"/>
      <c r="BH11" s="415"/>
      <c r="BI11" s="415"/>
      <c r="BJ11" s="415"/>
      <c r="BK11" s="415"/>
      <c r="BL11" s="415"/>
      <c r="BM11" s="415"/>
      <c r="BN11" s="415"/>
      <c r="BO11" s="415"/>
      <c r="BP11" s="415"/>
      <c r="BQ11" s="415"/>
      <c r="BR11" s="415"/>
      <c r="BS11" s="415"/>
      <c r="BT11" s="415"/>
      <c r="BU11" s="415"/>
      <c r="BV11" s="415"/>
      <c r="BW11" s="415"/>
      <c r="BX11" s="415"/>
      <c r="BY11" s="415"/>
      <c r="BZ11" s="415"/>
      <c r="CA11" s="415"/>
      <c r="CB11" s="415"/>
      <c r="CC11" s="415"/>
      <c r="CD11" s="415"/>
      <c r="CE11" s="415"/>
      <c r="CF11" s="415"/>
      <c r="CG11" s="415"/>
      <c r="CH11" s="415"/>
      <c r="CI11" s="415"/>
      <c r="CJ11" s="415"/>
      <c r="CK11" s="415"/>
      <c r="CL11" s="415"/>
      <c r="CM11" s="415"/>
      <c r="CN11" s="415"/>
      <c r="CO11" s="415"/>
      <c r="CP11" s="415"/>
      <c r="CQ11" s="415"/>
      <c r="CR11" s="415"/>
      <c r="CS11" s="415"/>
      <c r="CT11" s="415"/>
      <c r="CU11" s="415"/>
      <c r="CV11" s="415"/>
      <c r="CW11" s="415"/>
      <c r="CX11" s="415"/>
      <c r="CY11" s="415"/>
      <c r="CZ11" s="415"/>
      <c r="DA11" s="415"/>
      <c r="DB11" s="415"/>
      <c r="DC11" s="415"/>
      <c r="DD11" s="415"/>
      <c r="DE11" s="415"/>
      <c r="DF11" s="415"/>
      <c r="DG11" s="415"/>
      <c r="DH11" s="415"/>
      <c r="DI11" s="415"/>
      <c r="DJ11" s="415"/>
      <c r="DK11" s="415"/>
      <c r="DL11" s="415"/>
      <c r="DM11" s="415"/>
      <c r="DN11" s="415"/>
      <c r="DO11" s="415"/>
      <c r="DP11" s="415"/>
      <c r="DQ11" s="415"/>
      <c r="DR11" s="415"/>
      <c r="DS11" s="415"/>
      <c r="DT11" s="415"/>
      <c r="DU11" s="415"/>
      <c r="DV11" s="415"/>
      <c r="DW11" s="415"/>
      <c r="DX11" s="415"/>
      <c r="DY11" s="415"/>
      <c r="DZ11" s="415"/>
      <c r="EA11" s="415"/>
      <c r="EB11" s="415"/>
      <c r="EC11" s="415"/>
      <c r="ED11" s="415"/>
      <c r="EE11" s="415"/>
      <c r="EF11" s="415"/>
      <c r="EG11" s="415"/>
      <c r="EH11" s="415"/>
      <c r="EI11" s="415"/>
      <c r="EJ11" s="415"/>
      <c r="EK11" s="415"/>
      <c r="EL11" s="415"/>
      <c r="EM11" s="415"/>
      <c r="EN11" s="415"/>
      <c r="EO11" s="415"/>
      <c r="EP11" s="415"/>
      <c r="EQ11" s="415"/>
      <c r="ER11" s="415"/>
      <c r="ES11" s="415"/>
      <c r="ET11" s="415"/>
      <c r="EU11" s="415"/>
      <c r="EV11" s="415"/>
      <c r="EW11" s="415"/>
      <c r="EX11" s="415"/>
      <c r="EY11" s="415"/>
      <c r="EZ11" s="415"/>
      <c r="FA11" s="415"/>
      <c r="FB11" s="415"/>
      <c r="FC11" s="415"/>
      <c r="FD11" s="415"/>
      <c r="FE11" s="415"/>
      <c r="FF11" s="415"/>
      <c r="FG11" s="415"/>
      <c r="FH11" s="415"/>
      <c r="FI11" s="415"/>
      <c r="FJ11" s="415"/>
      <c r="FK11" s="415"/>
      <c r="FL11" s="415"/>
      <c r="FM11" s="415"/>
      <c r="FN11" s="415"/>
      <c r="FO11" s="415"/>
      <c r="FP11" s="415"/>
      <c r="FQ11" s="415"/>
      <c r="FR11" s="415"/>
      <c r="FS11" s="415"/>
      <c r="FT11" s="415"/>
      <c r="FU11" s="415"/>
      <c r="FV11" s="415"/>
      <c r="FW11" s="415"/>
      <c r="FX11" s="415"/>
      <c r="FY11" s="415"/>
      <c r="FZ11" s="415"/>
      <c r="GA11" s="415"/>
      <c r="GB11" s="415"/>
      <c r="GC11" s="415"/>
      <c r="GD11" s="415"/>
      <c r="GE11" s="415"/>
      <c r="GF11" s="415"/>
      <c r="GG11" s="415"/>
      <c r="GH11" s="415"/>
      <c r="GI11" s="415"/>
      <c r="GJ11" s="415"/>
      <c r="GK11" s="415"/>
      <c r="GL11" s="415"/>
      <c r="GM11" s="415"/>
      <c r="GN11" s="415"/>
      <c r="GO11" s="415"/>
      <c r="GP11" s="415"/>
      <c r="GQ11" s="415"/>
      <c r="GR11" s="415"/>
      <c r="GS11" s="415"/>
      <c r="GT11" s="415"/>
      <c r="GU11" s="415"/>
      <c r="GV11" s="415"/>
      <c r="GW11" s="415"/>
      <c r="GX11" s="415"/>
      <c r="GY11" s="415"/>
      <c r="GZ11" s="415"/>
      <c r="HA11" s="415"/>
      <c r="HB11" s="415"/>
      <c r="HC11" s="415"/>
      <c r="HD11" s="415"/>
      <c r="HE11" s="415"/>
      <c r="HF11" s="415"/>
      <c r="HG11" s="415"/>
      <c r="HH11" s="415"/>
      <c r="HI11" s="415"/>
      <c r="HJ11" s="415"/>
      <c r="HK11" s="415"/>
      <c r="HL11" s="415"/>
      <c r="HM11" s="415"/>
      <c r="HN11" s="415"/>
      <c r="HO11" s="415"/>
      <c r="HP11" s="415"/>
      <c r="HQ11" s="415"/>
      <c r="HR11" s="415"/>
      <c r="HS11" s="415"/>
      <c r="HT11" s="415"/>
      <c r="HU11" s="415"/>
      <c r="HV11" s="415"/>
      <c r="HW11" s="415"/>
      <c r="HX11" s="415"/>
      <c r="HY11" s="415"/>
      <c r="HZ11" s="415"/>
      <c r="IA11" s="415"/>
      <c r="IB11" s="415"/>
      <c r="IC11" s="415"/>
      <c r="ID11" s="415"/>
      <c r="IE11" s="415"/>
      <c r="IF11" s="415"/>
      <c r="IG11" s="415"/>
      <c r="IH11" s="415"/>
      <c r="II11" s="415"/>
      <c r="IJ11" s="415"/>
      <c r="IK11" s="415"/>
      <c r="IL11" s="415"/>
      <c r="IM11" s="415"/>
      <c r="IN11" s="415"/>
      <c r="IO11" s="415"/>
      <c r="IP11" s="415"/>
      <c r="IQ11" s="415"/>
      <c r="IR11" s="415"/>
      <c r="IS11" s="415"/>
      <c r="IT11" s="415"/>
      <c r="IU11" s="415"/>
      <c r="IV11" s="415"/>
      <c r="IW11" s="415"/>
      <c r="IX11" s="415"/>
      <c r="IY11" s="415"/>
      <c r="IZ11" s="415"/>
      <c r="JA11" s="415"/>
    </row>
    <row r="12" spans="1:261" s="105" customFormat="1" hidden="1" outlineLevel="1" collapsed="1" x14ac:dyDescent="0.25">
      <c r="A12" s="348"/>
      <c r="B12" s="355" t="s">
        <v>28</v>
      </c>
      <c r="C12" s="348" t="s">
        <v>6814</v>
      </c>
      <c r="D12" s="356">
        <v>389.4</v>
      </c>
      <c r="E12" s="357">
        <v>2711</v>
      </c>
      <c r="F12" s="358">
        <f>E12*D12</f>
        <v>1055663.3999999999</v>
      </c>
      <c r="G12" s="358">
        <v>6573</v>
      </c>
      <c r="H12" s="358">
        <f>G12*D12</f>
        <v>2559526.1999999997</v>
      </c>
      <c r="I12" s="359">
        <f>F12+H12</f>
        <v>3615189.5999999996</v>
      </c>
      <c r="J12" s="249">
        <v>2711</v>
      </c>
      <c r="K12" s="249">
        <f>'ВСЕ СМЕТЫ КДС'!G50+'ВСЕ СМЕТЫ КДС'!G55+'ВСЕ СМЕТЫ КДС'!G60+'ВСЕ СМЕТЫ КДС'!G72</f>
        <v>2097.9088783924785</v>
      </c>
      <c r="L12" s="153">
        <f>J12/K12-1</f>
        <v>0.29223915677276802</v>
      </c>
      <c r="M12" s="104">
        <v>6573</v>
      </c>
      <c r="N12" s="104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2" s="153">
        <f>M12/N12-1</f>
        <v>-0.11083943058562351</v>
      </c>
      <c r="P12" s="422"/>
      <c r="Q12" s="425">
        <f t="shared" si="1"/>
        <v>0</v>
      </c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  <c r="AC12" s="415"/>
      <c r="AD12" s="415"/>
      <c r="AE12" s="415"/>
      <c r="AF12" s="415"/>
      <c r="AG12" s="415"/>
      <c r="AH12" s="415"/>
      <c r="AI12" s="415"/>
      <c r="AJ12" s="415"/>
      <c r="AK12" s="415"/>
      <c r="AL12" s="415"/>
      <c r="AM12" s="415"/>
      <c r="AN12" s="415"/>
      <c r="AO12" s="415"/>
      <c r="AP12" s="415"/>
      <c r="AQ12" s="415"/>
      <c r="AR12" s="415"/>
      <c r="AS12" s="415"/>
      <c r="AT12" s="415"/>
      <c r="AU12" s="415"/>
      <c r="AV12" s="415"/>
      <c r="AW12" s="415"/>
      <c r="AX12" s="415"/>
      <c r="AY12" s="415"/>
      <c r="AZ12" s="415"/>
      <c r="BA12" s="415"/>
      <c r="BB12" s="415"/>
      <c r="BC12" s="415"/>
      <c r="BD12" s="415"/>
      <c r="BE12" s="415"/>
      <c r="BF12" s="415"/>
      <c r="BG12" s="415"/>
      <c r="BH12" s="415"/>
      <c r="BI12" s="415"/>
      <c r="BJ12" s="415"/>
      <c r="BK12" s="415"/>
      <c r="BL12" s="415"/>
      <c r="BM12" s="415"/>
      <c r="BN12" s="415"/>
      <c r="BO12" s="415"/>
      <c r="BP12" s="415"/>
      <c r="BQ12" s="415"/>
      <c r="BR12" s="415"/>
      <c r="BS12" s="415"/>
      <c r="BT12" s="415"/>
      <c r="BU12" s="415"/>
      <c r="BV12" s="415"/>
      <c r="BW12" s="415"/>
      <c r="BX12" s="415"/>
      <c r="BY12" s="415"/>
      <c r="BZ12" s="415"/>
      <c r="CA12" s="415"/>
      <c r="CB12" s="415"/>
      <c r="CC12" s="415"/>
      <c r="CD12" s="415"/>
      <c r="CE12" s="415"/>
      <c r="CF12" s="415"/>
      <c r="CG12" s="415"/>
      <c r="CH12" s="415"/>
      <c r="CI12" s="415"/>
      <c r="CJ12" s="415"/>
      <c r="CK12" s="415"/>
      <c r="CL12" s="415"/>
      <c r="CM12" s="415"/>
      <c r="CN12" s="415"/>
      <c r="CO12" s="415"/>
      <c r="CP12" s="415"/>
      <c r="CQ12" s="415"/>
      <c r="CR12" s="415"/>
      <c r="CS12" s="415"/>
      <c r="CT12" s="415"/>
      <c r="CU12" s="415"/>
      <c r="CV12" s="415"/>
      <c r="CW12" s="415"/>
      <c r="CX12" s="415"/>
      <c r="CY12" s="415"/>
      <c r="CZ12" s="415"/>
      <c r="DA12" s="415"/>
      <c r="DB12" s="415"/>
      <c r="DC12" s="415"/>
      <c r="DD12" s="415"/>
      <c r="DE12" s="415"/>
      <c r="DF12" s="415"/>
      <c r="DG12" s="415"/>
      <c r="DH12" s="415"/>
      <c r="DI12" s="415"/>
      <c r="DJ12" s="415"/>
      <c r="DK12" s="415"/>
      <c r="DL12" s="415"/>
      <c r="DM12" s="415"/>
      <c r="DN12" s="415"/>
      <c r="DO12" s="415"/>
      <c r="DP12" s="415"/>
      <c r="DQ12" s="415"/>
      <c r="DR12" s="415"/>
      <c r="DS12" s="415"/>
      <c r="DT12" s="415"/>
      <c r="DU12" s="415"/>
      <c r="DV12" s="415"/>
      <c r="DW12" s="415"/>
      <c r="DX12" s="415"/>
      <c r="DY12" s="415"/>
      <c r="DZ12" s="415"/>
      <c r="EA12" s="415"/>
      <c r="EB12" s="415"/>
      <c r="EC12" s="415"/>
      <c r="ED12" s="415"/>
      <c r="EE12" s="415"/>
      <c r="EF12" s="415"/>
      <c r="EG12" s="415"/>
      <c r="EH12" s="415"/>
      <c r="EI12" s="415"/>
      <c r="EJ12" s="415"/>
      <c r="EK12" s="415"/>
      <c r="EL12" s="415"/>
      <c r="EM12" s="415"/>
      <c r="EN12" s="415"/>
      <c r="EO12" s="415"/>
      <c r="EP12" s="415"/>
      <c r="EQ12" s="415"/>
      <c r="ER12" s="415"/>
      <c r="ES12" s="415"/>
      <c r="ET12" s="415"/>
      <c r="EU12" s="415"/>
      <c r="EV12" s="415"/>
      <c r="EW12" s="415"/>
      <c r="EX12" s="415"/>
      <c r="EY12" s="415"/>
      <c r="EZ12" s="415"/>
      <c r="FA12" s="415"/>
      <c r="FB12" s="415"/>
      <c r="FC12" s="415"/>
      <c r="FD12" s="415"/>
      <c r="FE12" s="415"/>
      <c r="FF12" s="415"/>
      <c r="FG12" s="415"/>
      <c r="FH12" s="415"/>
      <c r="FI12" s="415"/>
      <c r="FJ12" s="415"/>
      <c r="FK12" s="415"/>
      <c r="FL12" s="415"/>
      <c r="FM12" s="415"/>
      <c r="FN12" s="415"/>
      <c r="FO12" s="415"/>
      <c r="FP12" s="415"/>
      <c r="FQ12" s="415"/>
      <c r="FR12" s="415"/>
      <c r="FS12" s="415"/>
      <c r="FT12" s="415"/>
      <c r="FU12" s="415"/>
      <c r="FV12" s="415"/>
      <c r="FW12" s="415"/>
      <c r="FX12" s="415"/>
      <c r="FY12" s="415"/>
      <c r="FZ12" s="415"/>
      <c r="GA12" s="415"/>
      <c r="GB12" s="415"/>
      <c r="GC12" s="415"/>
      <c r="GD12" s="415"/>
      <c r="GE12" s="415"/>
      <c r="GF12" s="415"/>
      <c r="GG12" s="415"/>
      <c r="GH12" s="415"/>
      <c r="GI12" s="415"/>
      <c r="GJ12" s="415"/>
      <c r="GK12" s="415"/>
      <c r="GL12" s="415"/>
      <c r="GM12" s="415"/>
      <c r="GN12" s="415"/>
      <c r="GO12" s="415"/>
      <c r="GP12" s="415"/>
      <c r="GQ12" s="415"/>
      <c r="GR12" s="415"/>
      <c r="GS12" s="415"/>
      <c r="GT12" s="415"/>
      <c r="GU12" s="415"/>
      <c r="GV12" s="415"/>
      <c r="GW12" s="415"/>
      <c r="GX12" s="415"/>
      <c r="GY12" s="415"/>
      <c r="GZ12" s="415"/>
      <c r="HA12" s="415"/>
      <c r="HB12" s="415"/>
      <c r="HC12" s="415"/>
      <c r="HD12" s="415"/>
      <c r="HE12" s="415"/>
      <c r="HF12" s="415"/>
      <c r="HG12" s="415"/>
      <c r="HH12" s="415"/>
      <c r="HI12" s="415"/>
      <c r="HJ12" s="415"/>
      <c r="HK12" s="415"/>
      <c r="HL12" s="415"/>
      <c r="HM12" s="415"/>
      <c r="HN12" s="415"/>
      <c r="HO12" s="415"/>
      <c r="HP12" s="415"/>
      <c r="HQ12" s="415"/>
      <c r="HR12" s="415"/>
      <c r="HS12" s="415"/>
      <c r="HT12" s="415"/>
      <c r="HU12" s="415"/>
      <c r="HV12" s="415"/>
      <c r="HW12" s="415"/>
      <c r="HX12" s="415"/>
      <c r="HY12" s="415"/>
      <c r="HZ12" s="415"/>
      <c r="IA12" s="415"/>
      <c r="IB12" s="415"/>
      <c r="IC12" s="415"/>
      <c r="ID12" s="415"/>
      <c r="IE12" s="415"/>
      <c r="IF12" s="415"/>
      <c r="IG12" s="415"/>
      <c r="IH12" s="415"/>
      <c r="II12" s="415"/>
      <c r="IJ12" s="415"/>
      <c r="IK12" s="415"/>
      <c r="IL12" s="415"/>
      <c r="IM12" s="415"/>
      <c r="IN12" s="415"/>
      <c r="IO12" s="415"/>
      <c r="IP12" s="415"/>
      <c r="IQ12" s="415"/>
      <c r="IR12" s="415"/>
      <c r="IS12" s="415"/>
      <c r="IT12" s="415"/>
      <c r="IU12" s="415"/>
      <c r="IV12" s="415"/>
      <c r="IW12" s="415"/>
      <c r="IX12" s="415"/>
      <c r="IY12" s="415"/>
      <c r="IZ12" s="415"/>
      <c r="JA12" s="415"/>
    </row>
    <row r="13" spans="1:261" s="101" customFormat="1" hidden="1" outlineLevel="1" x14ac:dyDescent="0.25">
      <c r="A13" s="348"/>
      <c r="B13" s="355" t="s">
        <v>29</v>
      </c>
      <c r="C13" s="348"/>
      <c r="D13" s="356"/>
      <c r="E13" s="357"/>
      <c r="F13" s="358"/>
      <c r="G13" s="358"/>
      <c r="H13" s="358"/>
      <c r="I13" s="359"/>
      <c r="J13" s="252"/>
      <c r="K13" s="252"/>
      <c r="L13" s="229"/>
      <c r="M13" s="229">
        <f t="shared" si="0"/>
        <v>0</v>
      </c>
      <c r="N13" s="229"/>
      <c r="O13" s="229"/>
      <c r="P13" s="422"/>
      <c r="Q13" s="425">
        <f t="shared" si="1"/>
        <v>0</v>
      </c>
      <c r="R13" s="415"/>
      <c r="S13" s="415"/>
      <c r="T13" s="415"/>
      <c r="U13" s="415"/>
      <c r="V13" s="415"/>
      <c r="W13" s="415"/>
      <c r="X13" s="415"/>
      <c r="Y13" s="415"/>
      <c r="Z13" s="415"/>
      <c r="AA13" s="415"/>
      <c r="AB13" s="415"/>
      <c r="AC13" s="415"/>
      <c r="AD13" s="415"/>
      <c r="AE13" s="415"/>
      <c r="AF13" s="415"/>
      <c r="AG13" s="415"/>
      <c r="AH13" s="415"/>
      <c r="AI13" s="415"/>
      <c r="AJ13" s="415"/>
      <c r="AK13" s="415"/>
      <c r="AL13" s="415"/>
      <c r="AM13" s="415"/>
      <c r="AN13" s="415"/>
      <c r="AO13" s="415"/>
      <c r="AP13" s="415"/>
      <c r="AQ13" s="415"/>
      <c r="AR13" s="415"/>
      <c r="AS13" s="415"/>
      <c r="AT13" s="415"/>
      <c r="AU13" s="415"/>
      <c r="AV13" s="415"/>
      <c r="AW13" s="415"/>
      <c r="AX13" s="415"/>
      <c r="AY13" s="415"/>
      <c r="AZ13" s="415"/>
      <c r="BA13" s="415"/>
      <c r="BB13" s="415"/>
      <c r="BC13" s="415"/>
      <c r="BD13" s="415"/>
      <c r="BE13" s="415"/>
      <c r="BF13" s="415"/>
      <c r="BG13" s="415"/>
      <c r="BH13" s="415"/>
      <c r="BI13" s="415"/>
      <c r="BJ13" s="415"/>
      <c r="BK13" s="415"/>
      <c r="BL13" s="415"/>
      <c r="BM13" s="415"/>
      <c r="BN13" s="415"/>
      <c r="BO13" s="415"/>
      <c r="BP13" s="415"/>
      <c r="BQ13" s="415"/>
      <c r="BR13" s="415"/>
      <c r="BS13" s="415"/>
      <c r="BT13" s="415"/>
      <c r="BU13" s="415"/>
      <c r="BV13" s="415"/>
      <c r="BW13" s="415"/>
      <c r="BX13" s="415"/>
      <c r="BY13" s="415"/>
      <c r="BZ13" s="415"/>
      <c r="CA13" s="415"/>
      <c r="CB13" s="415"/>
      <c r="CC13" s="415"/>
      <c r="CD13" s="415"/>
      <c r="CE13" s="415"/>
      <c r="CF13" s="415"/>
      <c r="CG13" s="415"/>
      <c r="CH13" s="415"/>
      <c r="CI13" s="415"/>
      <c r="CJ13" s="415"/>
      <c r="CK13" s="415"/>
      <c r="CL13" s="415"/>
      <c r="CM13" s="415"/>
      <c r="CN13" s="415"/>
      <c r="CO13" s="415"/>
      <c r="CP13" s="415"/>
      <c r="CQ13" s="415"/>
      <c r="CR13" s="415"/>
      <c r="CS13" s="415"/>
      <c r="CT13" s="415"/>
      <c r="CU13" s="415"/>
      <c r="CV13" s="415"/>
      <c r="CW13" s="415"/>
      <c r="CX13" s="415"/>
      <c r="CY13" s="415"/>
      <c r="CZ13" s="415"/>
      <c r="DA13" s="415"/>
      <c r="DB13" s="415"/>
      <c r="DC13" s="415"/>
      <c r="DD13" s="415"/>
      <c r="DE13" s="415"/>
      <c r="DF13" s="415"/>
      <c r="DG13" s="415"/>
      <c r="DH13" s="415"/>
      <c r="DI13" s="415"/>
      <c r="DJ13" s="415"/>
      <c r="DK13" s="415"/>
      <c r="DL13" s="415"/>
      <c r="DM13" s="415"/>
      <c r="DN13" s="415"/>
      <c r="DO13" s="415"/>
      <c r="DP13" s="415"/>
      <c r="DQ13" s="415"/>
      <c r="DR13" s="415"/>
      <c r="DS13" s="415"/>
      <c r="DT13" s="415"/>
      <c r="DU13" s="415"/>
      <c r="DV13" s="415"/>
      <c r="DW13" s="415"/>
      <c r="DX13" s="415"/>
      <c r="DY13" s="415"/>
      <c r="DZ13" s="415"/>
      <c r="EA13" s="415"/>
      <c r="EB13" s="415"/>
      <c r="EC13" s="415"/>
      <c r="ED13" s="415"/>
      <c r="EE13" s="415"/>
      <c r="EF13" s="415"/>
      <c r="EG13" s="415"/>
      <c r="EH13" s="415"/>
      <c r="EI13" s="415"/>
      <c r="EJ13" s="415"/>
      <c r="EK13" s="415"/>
      <c r="EL13" s="415"/>
      <c r="EM13" s="415"/>
      <c r="EN13" s="415"/>
      <c r="EO13" s="415"/>
      <c r="EP13" s="415"/>
      <c r="EQ13" s="415"/>
      <c r="ER13" s="415"/>
      <c r="ES13" s="415"/>
      <c r="ET13" s="415"/>
      <c r="EU13" s="415"/>
      <c r="EV13" s="415"/>
      <c r="EW13" s="415"/>
      <c r="EX13" s="415"/>
      <c r="EY13" s="415"/>
      <c r="EZ13" s="415"/>
      <c r="FA13" s="415"/>
      <c r="FB13" s="415"/>
      <c r="FC13" s="415"/>
      <c r="FD13" s="415"/>
      <c r="FE13" s="415"/>
      <c r="FF13" s="415"/>
      <c r="FG13" s="415"/>
      <c r="FH13" s="415"/>
      <c r="FI13" s="415"/>
      <c r="FJ13" s="415"/>
      <c r="FK13" s="415"/>
      <c r="FL13" s="415"/>
      <c r="FM13" s="415"/>
      <c r="FN13" s="415"/>
      <c r="FO13" s="415"/>
      <c r="FP13" s="415"/>
      <c r="FQ13" s="415"/>
      <c r="FR13" s="415"/>
      <c r="FS13" s="415"/>
      <c r="FT13" s="415"/>
      <c r="FU13" s="415"/>
      <c r="FV13" s="415"/>
      <c r="FW13" s="415"/>
      <c r="FX13" s="415"/>
      <c r="FY13" s="415"/>
      <c r="FZ13" s="415"/>
      <c r="GA13" s="415"/>
      <c r="GB13" s="415"/>
      <c r="GC13" s="415"/>
      <c r="GD13" s="415"/>
      <c r="GE13" s="415"/>
      <c r="GF13" s="415"/>
      <c r="GG13" s="415"/>
      <c r="GH13" s="415"/>
      <c r="GI13" s="415"/>
      <c r="GJ13" s="415"/>
      <c r="GK13" s="415"/>
      <c r="GL13" s="415"/>
      <c r="GM13" s="415"/>
      <c r="GN13" s="415"/>
      <c r="GO13" s="415"/>
      <c r="GP13" s="415"/>
      <c r="GQ13" s="415"/>
      <c r="GR13" s="415"/>
      <c r="GS13" s="415"/>
      <c r="GT13" s="415"/>
      <c r="GU13" s="415"/>
      <c r="GV13" s="415"/>
      <c r="GW13" s="415"/>
      <c r="GX13" s="415"/>
      <c r="GY13" s="415"/>
      <c r="GZ13" s="415"/>
      <c r="HA13" s="415"/>
      <c r="HB13" s="415"/>
      <c r="HC13" s="415"/>
      <c r="HD13" s="415"/>
      <c r="HE13" s="415"/>
      <c r="HF13" s="415"/>
      <c r="HG13" s="415"/>
      <c r="HH13" s="415"/>
      <c r="HI13" s="415"/>
      <c r="HJ13" s="415"/>
      <c r="HK13" s="415"/>
      <c r="HL13" s="415"/>
      <c r="HM13" s="415"/>
      <c r="HN13" s="415"/>
      <c r="HO13" s="415"/>
      <c r="HP13" s="415"/>
      <c r="HQ13" s="415"/>
      <c r="HR13" s="415"/>
      <c r="HS13" s="415"/>
      <c r="HT13" s="415"/>
      <c r="HU13" s="415"/>
      <c r="HV13" s="415"/>
      <c r="HW13" s="415"/>
      <c r="HX13" s="415"/>
      <c r="HY13" s="415"/>
      <c r="HZ13" s="415"/>
      <c r="IA13" s="415"/>
      <c r="IB13" s="415"/>
      <c r="IC13" s="415"/>
      <c r="ID13" s="415"/>
      <c r="IE13" s="415"/>
      <c r="IF13" s="415"/>
      <c r="IG13" s="415"/>
      <c r="IH13" s="415"/>
      <c r="II13" s="415"/>
      <c r="IJ13" s="415"/>
      <c r="IK13" s="415"/>
      <c r="IL13" s="415"/>
      <c r="IM13" s="415"/>
      <c r="IN13" s="415"/>
      <c r="IO13" s="415"/>
      <c r="IP13" s="415"/>
      <c r="IQ13" s="415"/>
      <c r="IR13" s="415"/>
      <c r="IS13" s="415"/>
      <c r="IT13" s="415"/>
      <c r="IU13" s="415"/>
      <c r="IV13" s="415"/>
      <c r="IW13" s="415"/>
      <c r="IX13" s="415"/>
      <c r="IY13" s="415"/>
      <c r="IZ13" s="415"/>
      <c r="JA13" s="415"/>
    </row>
    <row r="14" spans="1:261" s="101" customFormat="1" ht="51" hidden="1" outlineLevel="1" x14ac:dyDescent="0.25">
      <c r="A14" s="99"/>
      <c r="B14" s="275" t="s">
        <v>6903</v>
      </c>
      <c r="C14" s="99" t="s">
        <v>6814</v>
      </c>
      <c r="D14" s="100">
        <v>536</v>
      </c>
      <c r="E14" s="251">
        <v>4955</v>
      </c>
      <c r="F14" s="142">
        <f>E14*D14</f>
        <v>2655880</v>
      </c>
      <c r="G14" s="142">
        <v>4501</v>
      </c>
      <c r="H14" s="142">
        <f>G14*D14</f>
        <v>2412536</v>
      </c>
      <c r="I14" s="227">
        <f>F14+H14</f>
        <v>5068416</v>
      </c>
      <c r="J14" s="249">
        <v>4955</v>
      </c>
      <c r="K14" s="249">
        <f>'ВСЕ СМЕТЫ КДС'!G2421</f>
        <v>3958.6381067421053</v>
      </c>
      <c r="L14" s="153">
        <f>J14/K14-1</f>
        <v>0.25169309908904114</v>
      </c>
      <c r="M14" s="104">
        <v>4501</v>
      </c>
      <c r="N14" s="104">
        <f>'ВСЕ СМЕТЫ КДС'!G2422+'ВСЕ СМЕТЫ КДС'!G2423</f>
        <v>3603.3152124884027</v>
      </c>
      <c r="O14" s="153">
        <f>M14/N14-1</f>
        <v>0.2491274658404552</v>
      </c>
      <c r="P14" s="427">
        <v>536</v>
      </c>
      <c r="Q14" s="428">
        <f t="shared" si="1"/>
        <v>5068416</v>
      </c>
      <c r="R14" s="415"/>
      <c r="S14" s="415"/>
      <c r="T14" s="415"/>
      <c r="U14" s="415"/>
      <c r="V14" s="415"/>
      <c r="W14" s="415"/>
      <c r="X14" s="415"/>
      <c r="Y14" s="415"/>
      <c r="Z14" s="415"/>
      <c r="AA14" s="415"/>
      <c r="AB14" s="415"/>
      <c r="AC14" s="415"/>
      <c r="AD14" s="415"/>
      <c r="AE14" s="415"/>
      <c r="AF14" s="415"/>
      <c r="AG14" s="415"/>
      <c r="AH14" s="415"/>
      <c r="AI14" s="415"/>
      <c r="AJ14" s="415"/>
      <c r="AK14" s="415"/>
      <c r="AL14" s="415"/>
      <c r="AM14" s="415"/>
      <c r="AN14" s="415"/>
      <c r="AO14" s="415"/>
      <c r="AP14" s="415"/>
      <c r="AQ14" s="415"/>
      <c r="AR14" s="415"/>
      <c r="AS14" s="415"/>
      <c r="AT14" s="415"/>
      <c r="AU14" s="415"/>
      <c r="AV14" s="415"/>
      <c r="AW14" s="415"/>
      <c r="AX14" s="415"/>
      <c r="AY14" s="415"/>
      <c r="AZ14" s="415"/>
      <c r="BA14" s="415"/>
      <c r="BB14" s="415"/>
      <c r="BC14" s="415"/>
      <c r="BD14" s="415"/>
      <c r="BE14" s="415"/>
      <c r="BF14" s="415"/>
      <c r="BG14" s="415"/>
      <c r="BH14" s="415"/>
      <c r="BI14" s="415"/>
      <c r="BJ14" s="415"/>
      <c r="BK14" s="415"/>
      <c r="BL14" s="415"/>
      <c r="BM14" s="415"/>
      <c r="BN14" s="415"/>
      <c r="BO14" s="415"/>
      <c r="BP14" s="415"/>
      <c r="BQ14" s="415"/>
      <c r="BR14" s="415"/>
      <c r="BS14" s="415"/>
      <c r="BT14" s="415"/>
      <c r="BU14" s="415"/>
      <c r="BV14" s="415"/>
      <c r="BW14" s="415"/>
      <c r="BX14" s="415"/>
      <c r="BY14" s="415"/>
      <c r="BZ14" s="415"/>
      <c r="CA14" s="415"/>
      <c r="CB14" s="415"/>
      <c r="CC14" s="415"/>
      <c r="CD14" s="415"/>
      <c r="CE14" s="415"/>
      <c r="CF14" s="415"/>
      <c r="CG14" s="415"/>
      <c r="CH14" s="415"/>
      <c r="CI14" s="415"/>
      <c r="CJ14" s="415"/>
      <c r="CK14" s="415"/>
      <c r="CL14" s="415"/>
      <c r="CM14" s="415"/>
      <c r="CN14" s="415"/>
      <c r="CO14" s="415"/>
      <c r="CP14" s="415"/>
      <c r="CQ14" s="415"/>
      <c r="CR14" s="415"/>
      <c r="CS14" s="415"/>
      <c r="CT14" s="415"/>
      <c r="CU14" s="415"/>
      <c r="CV14" s="415"/>
      <c r="CW14" s="415"/>
      <c r="CX14" s="415"/>
      <c r="CY14" s="415"/>
      <c r="CZ14" s="415"/>
      <c r="DA14" s="415"/>
      <c r="DB14" s="415"/>
      <c r="DC14" s="415"/>
      <c r="DD14" s="415"/>
      <c r="DE14" s="415"/>
      <c r="DF14" s="415"/>
      <c r="DG14" s="415"/>
      <c r="DH14" s="415"/>
      <c r="DI14" s="415"/>
      <c r="DJ14" s="415"/>
      <c r="DK14" s="415"/>
      <c r="DL14" s="415"/>
      <c r="DM14" s="415"/>
      <c r="DN14" s="415"/>
      <c r="DO14" s="415"/>
      <c r="DP14" s="415"/>
      <c r="DQ14" s="415"/>
      <c r="DR14" s="415"/>
      <c r="DS14" s="415"/>
      <c r="DT14" s="415"/>
      <c r="DU14" s="415"/>
      <c r="DV14" s="415"/>
      <c r="DW14" s="415"/>
      <c r="DX14" s="415"/>
      <c r="DY14" s="415"/>
      <c r="DZ14" s="415"/>
      <c r="EA14" s="415"/>
      <c r="EB14" s="415"/>
      <c r="EC14" s="415"/>
      <c r="ED14" s="415"/>
      <c r="EE14" s="415"/>
      <c r="EF14" s="415"/>
      <c r="EG14" s="415"/>
      <c r="EH14" s="415"/>
      <c r="EI14" s="415"/>
      <c r="EJ14" s="415"/>
      <c r="EK14" s="415"/>
      <c r="EL14" s="415"/>
      <c r="EM14" s="415"/>
      <c r="EN14" s="415"/>
      <c r="EO14" s="415"/>
      <c r="EP14" s="415"/>
      <c r="EQ14" s="415"/>
      <c r="ER14" s="415"/>
      <c r="ES14" s="415"/>
      <c r="ET14" s="415"/>
      <c r="EU14" s="415"/>
      <c r="EV14" s="415"/>
      <c r="EW14" s="415"/>
      <c r="EX14" s="415"/>
      <c r="EY14" s="415"/>
      <c r="EZ14" s="415"/>
      <c r="FA14" s="415"/>
      <c r="FB14" s="415"/>
      <c r="FC14" s="415"/>
      <c r="FD14" s="415"/>
      <c r="FE14" s="415"/>
      <c r="FF14" s="415"/>
      <c r="FG14" s="415"/>
      <c r="FH14" s="415"/>
      <c r="FI14" s="415"/>
      <c r="FJ14" s="415"/>
      <c r="FK14" s="415"/>
      <c r="FL14" s="415"/>
      <c r="FM14" s="415"/>
      <c r="FN14" s="415"/>
      <c r="FO14" s="415"/>
      <c r="FP14" s="415"/>
      <c r="FQ14" s="415"/>
      <c r="FR14" s="415"/>
      <c r="FS14" s="415"/>
      <c r="FT14" s="415"/>
      <c r="FU14" s="415"/>
      <c r="FV14" s="415"/>
      <c r="FW14" s="415"/>
      <c r="FX14" s="415"/>
      <c r="FY14" s="415"/>
      <c r="FZ14" s="415"/>
      <c r="GA14" s="415"/>
      <c r="GB14" s="415"/>
      <c r="GC14" s="415"/>
      <c r="GD14" s="415"/>
      <c r="GE14" s="415"/>
      <c r="GF14" s="415"/>
      <c r="GG14" s="415"/>
      <c r="GH14" s="415"/>
      <c r="GI14" s="415"/>
      <c r="GJ14" s="415"/>
      <c r="GK14" s="415"/>
      <c r="GL14" s="415"/>
      <c r="GM14" s="415"/>
      <c r="GN14" s="415"/>
      <c r="GO14" s="415"/>
      <c r="GP14" s="415"/>
      <c r="GQ14" s="415"/>
      <c r="GR14" s="415"/>
      <c r="GS14" s="415"/>
      <c r="GT14" s="415"/>
      <c r="GU14" s="415"/>
      <c r="GV14" s="415"/>
      <c r="GW14" s="415"/>
      <c r="GX14" s="415"/>
      <c r="GY14" s="415"/>
      <c r="GZ14" s="415"/>
      <c r="HA14" s="415"/>
      <c r="HB14" s="415"/>
      <c r="HC14" s="415"/>
      <c r="HD14" s="415"/>
      <c r="HE14" s="415"/>
      <c r="HF14" s="415"/>
      <c r="HG14" s="415"/>
      <c r="HH14" s="415"/>
      <c r="HI14" s="415"/>
      <c r="HJ14" s="415"/>
      <c r="HK14" s="415"/>
      <c r="HL14" s="415"/>
      <c r="HM14" s="415"/>
      <c r="HN14" s="415"/>
      <c r="HO14" s="415"/>
      <c r="HP14" s="415"/>
      <c r="HQ14" s="415"/>
      <c r="HR14" s="415"/>
      <c r="HS14" s="415"/>
      <c r="HT14" s="415"/>
      <c r="HU14" s="415"/>
      <c r="HV14" s="415"/>
      <c r="HW14" s="415"/>
      <c r="HX14" s="415"/>
      <c r="HY14" s="415"/>
      <c r="HZ14" s="415"/>
      <c r="IA14" s="415"/>
      <c r="IB14" s="415"/>
      <c r="IC14" s="415"/>
      <c r="ID14" s="415"/>
      <c r="IE14" s="415"/>
      <c r="IF14" s="415"/>
      <c r="IG14" s="415"/>
      <c r="IH14" s="415"/>
      <c r="II14" s="415"/>
      <c r="IJ14" s="415"/>
      <c r="IK14" s="415"/>
      <c r="IL14" s="415"/>
      <c r="IM14" s="415"/>
      <c r="IN14" s="415"/>
      <c r="IO14" s="415"/>
      <c r="IP14" s="415"/>
      <c r="IQ14" s="415"/>
      <c r="IR14" s="415"/>
      <c r="IS14" s="415"/>
      <c r="IT14" s="415"/>
      <c r="IU14" s="415"/>
      <c r="IV14" s="415"/>
      <c r="IW14" s="415"/>
      <c r="IX14" s="415"/>
      <c r="IY14" s="415"/>
      <c r="IZ14" s="415"/>
      <c r="JA14" s="415"/>
    </row>
    <row r="15" spans="1:261" s="106" customFormat="1" hidden="1" outlineLevel="1" x14ac:dyDescent="0.25">
      <c r="A15" s="99"/>
      <c r="B15" s="275" t="s">
        <v>30</v>
      </c>
      <c r="C15" s="99" t="s">
        <v>31</v>
      </c>
      <c r="D15" s="100">
        <v>2</v>
      </c>
      <c r="E15" s="251">
        <v>8577.880000000001</v>
      </c>
      <c r="F15" s="142">
        <f>E15*D15</f>
        <v>17155.760000000002</v>
      </c>
      <c r="G15" s="142">
        <v>4657.25</v>
      </c>
      <c r="H15" s="142">
        <f>G15*D15</f>
        <v>9314.5</v>
      </c>
      <c r="I15" s="227">
        <f>F15+H15</f>
        <v>26470.260000000002</v>
      </c>
      <c r="J15" s="252">
        <v>8577.880000000001</v>
      </c>
      <c r="K15" s="252"/>
      <c r="L15" s="229"/>
      <c r="M15" s="229">
        <f t="shared" si="0"/>
        <v>4657.25</v>
      </c>
      <c r="N15" s="229"/>
      <c r="O15" s="229"/>
      <c r="P15" s="423"/>
      <c r="Q15" s="425">
        <f t="shared" si="1"/>
        <v>0</v>
      </c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  <c r="AL15" s="416"/>
      <c r="AM15" s="416"/>
      <c r="AN15" s="416"/>
      <c r="AO15" s="416"/>
      <c r="AP15" s="416"/>
      <c r="AQ15" s="416"/>
      <c r="AR15" s="416"/>
      <c r="AS15" s="416"/>
      <c r="AT15" s="416"/>
      <c r="AU15" s="416"/>
      <c r="AV15" s="416"/>
      <c r="AW15" s="416"/>
      <c r="AX15" s="416"/>
      <c r="AY15" s="416"/>
      <c r="AZ15" s="416"/>
      <c r="BA15" s="416"/>
      <c r="BB15" s="416"/>
      <c r="BC15" s="416"/>
      <c r="BD15" s="416"/>
      <c r="BE15" s="416"/>
      <c r="BF15" s="416"/>
      <c r="BG15" s="416"/>
      <c r="BH15" s="416"/>
      <c r="BI15" s="416"/>
      <c r="BJ15" s="416"/>
      <c r="BK15" s="416"/>
      <c r="BL15" s="416"/>
      <c r="BM15" s="416"/>
      <c r="BN15" s="416"/>
      <c r="BO15" s="416"/>
      <c r="BP15" s="416"/>
      <c r="BQ15" s="416"/>
      <c r="BR15" s="416"/>
      <c r="BS15" s="416"/>
      <c r="BT15" s="416"/>
      <c r="BU15" s="416"/>
      <c r="BV15" s="416"/>
      <c r="BW15" s="416"/>
      <c r="BX15" s="416"/>
      <c r="BY15" s="416"/>
      <c r="BZ15" s="416"/>
      <c r="CA15" s="416"/>
      <c r="CB15" s="416"/>
      <c r="CC15" s="416"/>
      <c r="CD15" s="416"/>
      <c r="CE15" s="416"/>
      <c r="CF15" s="416"/>
      <c r="CG15" s="416"/>
      <c r="CH15" s="416"/>
      <c r="CI15" s="416"/>
      <c r="CJ15" s="416"/>
      <c r="CK15" s="416"/>
      <c r="CL15" s="416"/>
      <c r="CM15" s="416"/>
      <c r="CN15" s="416"/>
      <c r="CO15" s="416"/>
      <c r="CP15" s="416"/>
      <c r="CQ15" s="416"/>
      <c r="CR15" s="416"/>
      <c r="CS15" s="416"/>
      <c r="CT15" s="416"/>
      <c r="CU15" s="416"/>
      <c r="CV15" s="416"/>
      <c r="CW15" s="416"/>
      <c r="CX15" s="416"/>
      <c r="CY15" s="416"/>
      <c r="CZ15" s="416"/>
      <c r="DA15" s="416"/>
      <c r="DB15" s="416"/>
      <c r="DC15" s="416"/>
      <c r="DD15" s="416"/>
      <c r="DE15" s="416"/>
      <c r="DF15" s="416"/>
      <c r="DG15" s="416"/>
      <c r="DH15" s="416"/>
      <c r="DI15" s="416"/>
      <c r="DJ15" s="416"/>
      <c r="DK15" s="416"/>
      <c r="DL15" s="416"/>
      <c r="DM15" s="416"/>
      <c r="DN15" s="416"/>
      <c r="DO15" s="416"/>
      <c r="DP15" s="416"/>
      <c r="DQ15" s="416"/>
      <c r="DR15" s="416"/>
      <c r="DS15" s="416"/>
      <c r="DT15" s="416"/>
      <c r="DU15" s="416"/>
      <c r="DV15" s="416"/>
      <c r="DW15" s="416"/>
      <c r="DX15" s="416"/>
      <c r="DY15" s="416"/>
      <c r="DZ15" s="416"/>
      <c r="EA15" s="416"/>
      <c r="EB15" s="416"/>
      <c r="EC15" s="416"/>
      <c r="ED15" s="416"/>
      <c r="EE15" s="416"/>
      <c r="EF15" s="416"/>
      <c r="EG15" s="416"/>
      <c r="EH15" s="416"/>
      <c r="EI15" s="416"/>
      <c r="EJ15" s="416"/>
      <c r="EK15" s="416"/>
      <c r="EL15" s="416"/>
      <c r="EM15" s="416"/>
      <c r="EN15" s="416"/>
      <c r="EO15" s="416"/>
      <c r="EP15" s="416"/>
      <c r="EQ15" s="416"/>
      <c r="ER15" s="416"/>
      <c r="ES15" s="416"/>
      <c r="ET15" s="416"/>
      <c r="EU15" s="416"/>
      <c r="EV15" s="416"/>
      <c r="EW15" s="416"/>
      <c r="EX15" s="416"/>
      <c r="EY15" s="416"/>
      <c r="EZ15" s="416"/>
      <c r="FA15" s="416"/>
      <c r="FB15" s="416"/>
      <c r="FC15" s="416"/>
      <c r="FD15" s="416"/>
      <c r="FE15" s="416"/>
      <c r="FF15" s="416"/>
      <c r="FG15" s="416"/>
      <c r="FH15" s="416"/>
      <c r="FI15" s="416"/>
      <c r="FJ15" s="416"/>
      <c r="FK15" s="416"/>
      <c r="FL15" s="416"/>
      <c r="FM15" s="416"/>
      <c r="FN15" s="416"/>
      <c r="FO15" s="416"/>
      <c r="FP15" s="416"/>
      <c r="FQ15" s="416"/>
      <c r="FR15" s="416"/>
      <c r="FS15" s="416"/>
      <c r="FT15" s="416"/>
      <c r="FU15" s="416"/>
      <c r="FV15" s="416"/>
      <c r="FW15" s="416"/>
      <c r="FX15" s="416"/>
      <c r="FY15" s="416"/>
      <c r="FZ15" s="416"/>
      <c r="GA15" s="416"/>
      <c r="GB15" s="416"/>
      <c r="GC15" s="416"/>
      <c r="GD15" s="416"/>
      <c r="GE15" s="416"/>
      <c r="GF15" s="416"/>
      <c r="GG15" s="416"/>
      <c r="GH15" s="416"/>
      <c r="GI15" s="416"/>
      <c r="GJ15" s="416"/>
      <c r="GK15" s="416"/>
      <c r="GL15" s="416"/>
      <c r="GM15" s="416"/>
      <c r="GN15" s="416"/>
      <c r="GO15" s="416"/>
      <c r="GP15" s="416"/>
      <c r="GQ15" s="416"/>
      <c r="GR15" s="416"/>
      <c r="GS15" s="416"/>
      <c r="GT15" s="416"/>
      <c r="GU15" s="416"/>
      <c r="GV15" s="416"/>
      <c r="GW15" s="416"/>
      <c r="GX15" s="416"/>
      <c r="GY15" s="416"/>
      <c r="GZ15" s="416"/>
      <c r="HA15" s="416"/>
      <c r="HB15" s="416"/>
      <c r="HC15" s="416"/>
      <c r="HD15" s="416"/>
      <c r="HE15" s="416"/>
      <c r="HF15" s="416"/>
      <c r="HG15" s="416"/>
      <c r="HH15" s="416"/>
      <c r="HI15" s="416"/>
      <c r="HJ15" s="416"/>
      <c r="HK15" s="416"/>
      <c r="HL15" s="416"/>
      <c r="HM15" s="416"/>
      <c r="HN15" s="416"/>
      <c r="HO15" s="416"/>
      <c r="HP15" s="416"/>
      <c r="HQ15" s="416"/>
      <c r="HR15" s="416"/>
      <c r="HS15" s="416"/>
      <c r="HT15" s="416"/>
      <c r="HU15" s="416"/>
      <c r="HV15" s="416"/>
      <c r="HW15" s="416"/>
      <c r="HX15" s="416"/>
      <c r="HY15" s="416"/>
      <c r="HZ15" s="416"/>
      <c r="IA15" s="416"/>
      <c r="IB15" s="416"/>
      <c r="IC15" s="416"/>
      <c r="ID15" s="416"/>
      <c r="IE15" s="416"/>
      <c r="IF15" s="416"/>
      <c r="IG15" s="416"/>
      <c r="IH15" s="416"/>
      <c r="II15" s="416"/>
      <c r="IJ15" s="416"/>
      <c r="IK15" s="416"/>
      <c r="IL15" s="416"/>
      <c r="IM15" s="416"/>
      <c r="IN15" s="416"/>
      <c r="IO15" s="416"/>
      <c r="IP15" s="416"/>
      <c r="IQ15" s="416"/>
      <c r="IR15" s="416"/>
      <c r="IS15" s="416"/>
      <c r="IT15" s="416"/>
      <c r="IU15" s="416"/>
      <c r="IV15" s="416"/>
      <c r="IW15" s="416"/>
      <c r="IX15" s="416"/>
      <c r="IY15" s="416"/>
      <c r="IZ15" s="416"/>
      <c r="JA15" s="416"/>
    </row>
    <row r="16" spans="1:261" s="101" customFormat="1" hidden="1" outlineLevel="2" x14ac:dyDescent="0.25">
      <c r="A16" s="99"/>
      <c r="B16" s="275" t="s">
        <v>32</v>
      </c>
      <c r="C16" s="99" t="s">
        <v>31</v>
      </c>
      <c r="D16" s="100">
        <v>1</v>
      </c>
      <c r="E16" s="251"/>
      <c r="F16" s="142"/>
      <c r="G16" s="142"/>
      <c r="H16" s="142"/>
      <c r="I16" s="227"/>
      <c r="J16" s="252"/>
      <c r="K16" s="252"/>
      <c r="L16" s="229"/>
      <c r="M16" s="229">
        <f t="shared" si="0"/>
        <v>0</v>
      </c>
      <c r="N16" s="229"/>
      <c r="O16" s="229"/>
      <c r="P16" s="422"/>
      <c r="Q16" s="425">
        <f t="shared" si="1"/>
        <v>0</v>
      </c>
      <c r="R16" s="415"/>
      <c r="S16" s="415"/>
      <c r="T16" s="415"/>
      <c r="U16" s="415"/>
      <c r="V16" s="415"/>
      <c r="W16" s="415"/>
      <c r="X16" s="415"/>
      <c r="Y16" s="415"/>
      <c r="Z16" s="415"/>
      <c r="AA16" s="415"/>
      <c r="AB16" s="415"/>
      <c r="AC16" s="415"/>
      <c r="AD16" s="415"/>
      <c r="AE16" s="415"/>
      <c r="AF16" s="415"/>
      <c r="AG16" s="415"/>
      <c r="AH16" s="415"/>
      <c r="AI16" s="415"/>
      <c r="AJ16" s="415"/>
      <c r="AK16" s="415"/>
      <c r="AL16" s="415"/>
      <c r="AM16" s="415"/>
      <c r="AN16" s="415"/>
      <c r="AO16" s="415"/>
      <c r="AP16" s="415"/>
      <c r="AQ16" s="415"/>
      <c r="AR16" s="415"/>
      <c r="AS16" s="415"/>
      <c r="AT16" s="415"/>
      <c r="AU16" s="415"/>
      <c r="AV16" s="415"/>
      <c r="AW16" s="415"/>
      <c r="AX16" s="415"/>
      <c r="AY16" s="415"/>
      <c r="AZ16" s="415"/>
      <c r="BA16" s="415"/>
      <c r="BB16" s="415"/>
      <c r="BC16" s="415"/>
      <c r="BD16" s="415"/>
      <c r="BE16" s="415"/>
      <c r="BF16" s="415"/>
      <c r="BG16" s="415"/>
      <c r="BH16" s="415"/>
      <c r="BI16" s="415"/>
      <c r="BJ16" s="415"/>
      <c r="BK16" s="415"/>
      <c r="BL16" s="415"/>
      <c r="BM16" s="415"/>
      <c r="BN16" s="415"/>
      <c r="BO16" s="415"/>
      <c r="BP16" s="415"/>
      <c r="BQ16" s="415"/>
      <c r="BR16" s="415"/>
      <c r="BS16" s="415"/>
      <c r="BT16" s="415"/>
      <c r="BU16" s="415"/>
      <c r="BV16" s="415"/>
      <c r="BW16" s="415"/>
      <c r="BX16" s="415"/>
      <c r="BY16" s="415"/>
      <c r="BZ16" s="415"/>
      <c r="CA16" s="415"/>
      <c r="CB16" s="415"/>
      <c r="CC16" s="415"/>
      <c r="CD16" s="415"/>
      <c r="CE16" s="415"/>
      <c r="CF16" s="415"/>
      <c r="CG16" s="415"/>
      <c r="CH16" s="415"/>
      <c r="CI16" s="415"/>
      <c r="CJ16" s="415"/>
      <c r="CK16" s="415"/>
      <c r="CL16" s="415"/>
      <c r="CM16" s="415"/>
      <c r="CN16" s="415"/>
      <c r="CO16" s="415"/>
      <c r="CP16" s="415"/>
      <c r="CQ16" s="415"/>
      <c r="CR16" s="415"/>
      <c r="CS16" s="415"/>
      <c r="CT16" s="415"/>
      <c r="CU16" s="415"/>
      <c r="CV16" s="415"/>
      <c r="CW16" s="415"/>
      <c r="CX16" s="415"/>
      <c r="CY16" s="415"/>
      <c r="CZ16" s="415"/>
      <c r="DA16" s="415"/>
      <c r="DB16" s="415"/>
      <c r="DC16" s="415"/>
      <c r="DD16" s="415"/>
      <c r="DE16" s="415"/>
      <c r="DF16" s="415"/>
      <c r="DG16" s="415"/>
      <c r="DH16" s="415"/>
      <c r="DI16" s="415"/>
      <c r="DJ16" s="415"/>
      <c r="DK16" s="415"/>
      <c r="DL16" s="415"/>
      <c r="DM16" s="415"/>
      <c r="DN16" s="415"/>
      <c r="DO16" s="415"/>
      <c r="DP16" s="415"/>
      <c r="DQ16" s="415"/>
      <c r="DR16" s="415"/>
      <c r="DS16" s="415"/>
      <c r="DT16" s="415"/>
      <c r="DU16" s="415"/>
      <c r="DV16" s="415"/>
      <c r="DW16" s="415"/>
      <c r="DX16" s="415"/>
      <c r="DY16" s="415"/>
      <c r="DZ16" s="415"/>
      <c r="EA16" s="415"/>
      <c r="EB16" s="415"/>
      <c r="EC16" s="415"/>
      <c r="ED16" s="415"/>
      <c r="EE16" s="415"/>
      <c r="EF16" s="415"/>
      <c r="EG16" s="415"/>
      <c r="EH16" s="415"/>
      <c r="EI16" s="415"/>
      <c r="EJ16" s="415"/>
      <c r="EK16" s="415"/>
      <c r="EL16" s="415"/>
      <c r="EM16" s="415"/>
      <c r="EN16" s="415"/>
      <c r="EO16" s="415"/>
      <c r="EP16" s="415"/>
      <c r="EQ16" s="415"/>
      <c r="ER16" s="415"/>
      <c r="ES16" s="415"/>
      <c r="ET16" s="415"/>
      <c r="EU16" s="415"/>
      <c r="EV16" s="415"/>
      <c r="EW16" s="415"/>
      <c r="EX16" s="415"/>
      <c r="EY16" s="415"/>
      <c r="EZ16" s="415"/>
      <c r="FA16" s="415"/>
      <c r="FB16" s="415"/>
      <c r="FC16" s="415"/>
      <c r="FD16" s="415"/>
      <c r="FE16" s="415"/>
      <c r="FF16" s="415"/>
      <c r="FG16" s="415"/>
      <c r="FH16" s="415"/>
      <c r="FI16" s="415"/>
      <c r="FJ16" s="415"/>
      <c r="FK16" s="415"/>
      <c r="FL16" s="415"/>
      <c r="FM16" s="415"/>
      <c r="FN16" s="415"/>
      <c r="FO16" s="415"/>
      <c r="FP16" s="415"/>
      <c r="FQ16" s="415"/>
      <c r="FR16" s="415"/>
      <c r="FS16" s="415"/>
      <c r="FT16" s="415"/>
      <c r="FU16" s="415"/>
      <c r="FV16" s="415"/>
      <c r="FW16" s="415"/>
      <c r="FX16" s="415"/>
      <c r="FY16" s="415"/>
      <c r="FZ16" s="415"/>
      <c r="GA16" s="415"/>
      <c r="GB16" s="415"/>
      <c r="GC16" s="415"/>
      <c r="GD16" s="415"/>
      <c r="GE16" s="415"/>
      <c r="GF16" s="415"/>
      <c r="GG16" s="415"/>
      <c r="GH16" s="415"/>
      <c r="GI16" s="415"/>
      <c r="GJ16" s="415"/>
      <c r="GK16" s="415"/>
      <c r="GL16" s="415"/>
      <c r="GM16" s="415"/>
      <c r="GN16" s="415"/>
      <c r="GO16" s="415"/>
      <c r="GP16" s="415"/>
      <c r="GQ16" s="415"/>
      <c r="GR16" s="415"/>
      <c r="GS16" s="415"/>
      <c r="GT16" s="415"/>
      <c r="GU16" s="415"/>
      <c r="GV16" s="415"/>
      <c r="GW16" s="415"/>
      <c r="GX16" s="415"/>
      <c r="GY16" s="415"/>
      <c r="GZ16" s="415"/>
      <c r="HA16" s="415"/>
      <c r="HB16" s="415"/>
      <c r="HC16" s="415"/>
      <c r="HD16" s="415"/>
      <c r="HE16" s="415"/>
      <c r="HF16" s="415"/>
      <c r="HG16" s="415"/>
      <c r="HH16" s="415"/>
      <c r="HI16" s="415"/>
      <c r="HJ16" s="415"/>
      <c r="HK16" s="415"/>
      <c r="HL16" s="415"/>
      <c r="HM16" s="415"/>
      <c r="HN16" s="415"/>
      <c r="HO16" s="415"/>
      <c r="HP16" s="415"/>
      <c r="HQ16" s="415"/>
      <c r="HR16" s="415"/>
      <c r="HS16" s="415"/>
      <c r="HT16" s="415"/>
      <c r="HU16" s="415"/>
      <c r="HV16" s="415"/>
      <c r="HW16" s="415"/>
      <c r="HX16" s="415"/>
      <c r="HY16" s="415"/>
      <c r="HZ16" s="415"/>
      <c r="IA16" s="415"/>
      <c r="IB16" s="415"/>
      <c r="IC16" s="415"/>
      <c r="ID16" s="415"/>
      <c r="IE16" s="415"/>
      <c r="IF16" s="415"/>
      <c r="IG16" s="415"/>
      <c r="IH16" s="415"/>
      <c r="II16" s="415"/>
      <c r="IJ16" s="415"/>
      <c r="IK16" s="415"/>
      <c r="IL16" s="415"/>
      <c r="IM16" s="415"/>
      <c r="IN16" s="415"/>
      <c r="IO16" s="415"/>
      <c r="IP16" s="415"/>
      <c r="IQ16" s="415"/>
      <c r="IR16" s="415"/>
      <c r="IS16" s="415"/>
      <c r="IT16" s="415"/>
      <c r="IU16" s="415"/>
      <c r="IV16" s="415"/>
      <c r="IW16" s="415"/>
      <c r="IX16" s="415"/>
      <c r="IY16" s="415"/>
      <c r="IZ16" s="415"/>
      <c r="JA16" s="415"/>
    </row>
    <row r="17" spans="1:261" s="101" customFormat="1" hidden="1" outlineLevel="2" x14ac:dyDescent="0.25">
      <c r="A17" s="99"/>
      <c r="B17" s="275" t="s">
        <v>6835</v>
      </c>
      <c r="C17" s="99" t="s">
        <v>31</v>
      </c>
      <c r="D17" s="100">
        <v>1</v>
      </c>
      <c r="E17" s="251"/>
      <c r="F17" s="142"/>
      <c r="G17" s="142"/>
      <c r="H17" s="142"/>
      <c r="I17" s="227"/>
      <c r="J17" s="252"/>
      <c r="K17" s="252"/>
      <c r="L17" s="229"/>
      <c r="M17" s="229">
        <f t="shared" si="0"/>
        <v>0</v>
      </c>
      <c r="N17" s="229"/>
      <c r="O17" s="229"/>
      <c r="P17" s="422"/>
      <c r="Q17" s="425">
        <f t="shared" si="1"/>
        <v>0</v>
      </c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415"/>
      <c r="AC17" s="415"/>
      <c r="AD17" s="415"/>
      <c r="AE17" s="415"/>
      <c r="AF17" s="415"/>
      <c r="AG17" s="415"/>
      <c r="AH17" s="415"/>
      <c r="AI17" s="415"/>
      <c r="AJ17" s="415"/>
      <c r="AK17" s="415"/>
      <c r="AL17" s="415"/>
      <c r="AM17" s="415"/>
      <c r="AN17" s="415"/>
      <c r="AO17" s="415"/>
      <c r="AP17" s="415"/>
      <c r="AQ17" s="415"/>
      <c r="AR17" s="415"/>
      <c r="AS17" s="415"/>
      <c r="AT17" s="415"/>
      <c r="AU17" s="415"/>
      <c r="AV17" s="415"/>
      <c r="AW17" s="415"/>
      <c r="AX17" s="415"/>
      <c r="AY17" s="415"/>
      <c r="AZ17" s="415"/>
      <c r="BA17" s="415"/>
      <c r="BB17" s="415"/>
      <c r="BC17" s="415"/>
      <c r="BD17" s="415"/>
      <c r="BE17" s="415"/>
      <c r="BF17" s="415"/>
      <c r="BG17" s="415"/>
      <c r="BH17" s="415"/>
      <c r="BI17" s="415"/>
      <c r="BJ17" s="415"/>
      <c r="BK17" s="415"/>
      <c r="BL17" s="415"/>
      <c r="BM17" s="415"/>
      <c r="BN17" s="415"/>
      <c r="BO17" s="415"/>
      <c r="BP17" s="415"/>
      <c r="BQ17" s="415"/>
      <c r="BR17" s="415"/>
      <c r="BS17" s="415"/>
      <c r="BT17" s="415"/>
      <c r="BU17" s="415"/>
      <c r="BV17" s="415"/>
      <c r="BW17" s="415"/>
      <c r="BX17" s="415"/>
      <c r="BY17" s="415"/>
      <c r="BZ17" s="415"/>
      <c r="CA17" s="415"/>
      <c r="CB17" s="415"/>
      <c r="CC17" s="415"/>
      <c r="CD17" s="415"/>
      <c r="CE17" s="415"/>
      <c r="CF17" s="415"/>
      <c r="CG17" s="415"/>
      <c r="CH17" s="415"/>
      <c r="CI17" s="415"/>
      <c r="CJ17" s="415"/>
      <c r="CK17" s="415"/>
      <c r="CL17" s="415"/>
      <c r="CM17" s="415"/>
      <c r="CN17" s="415"/>
      <c r="CO17" s="415"/>
      <c r="CP17" s="415"/>
      <c r="CQ17" s="415"/>
      <c r="CR17" s="415"/>
      <c r="CS17" s="415"/>
      <c r="CT17" s="415"/>
      <c r="CU17" s="415"/>
      <c r="CV17" s="415"/>
      <c r="CW17" s="415"/>
      <c r="CX17" s="415"/>
      <c r="CY17" s="415"/>
      <c r="CZ17" s="415"/>
      <c r="DA17" s="415"/>
      <c r="DB17" s="415"/>
      <c r="DC17" s="415"/>
      <c r="DD17" s="415"/>
      <c r="DE17" s="415"/>
      <c r="DF17" s="415"/>
      <c r="DG17" s="415"/>
      <c r="DH17" s="415"/>
      <c r="DI17" s="415"/>
      <c r="DJ17" s="415"/>
      <c r="DK17" s="415"/>
      <c r="DL17" s="415"/>
      <c r="DM17" s="415"/>
      <c r="DN17" s="415"/>
      <c r="DO17" s="415"/>
      <c r="DP17" s="415"/>
      <c r="DQ17" s="415"/>
      <c r="DR17" s="415"/>
      <c r="DS17" s="415"/>
      <c r="DT17" s="415"/>
      <c r="DU17" s="415"/>
      <c r="DV17" s="415"/>
      <c r="DW17" s="415"/>
      <c r="DX17" s="415"/>
      <c r="DY17" s="415"/>
      <c r="DZ17" s="415"/>
      <c r="EA17" s="415"/>
      <c r="EB17" s="415"/>
      <c r="EC17" s="415"/>
      <c r="ED17" s="415"/>
      <c r="EE17" s="415"/>
      <c r="EF17" s="415"/>
      <c r="EG17" s="415"/>
      <c r="EH17" s="415"/>
      <c r="EI17" s="415"/>
      <c r="EJ17" s="415"/>
      <c r="EK17" s="415"/>
      <c r="EL17" s="415"/>
      <c r="EM17" s="415"/>
      <c r="EN17" s="415"/>
      <c r="EO17" s="415"/>
      <c r="EP17" s="415"/>
      <c r="EQ17" s="415"/>
      <c r="ER17" s="415"/>
      <c r="ES17" s="415"/>
      <c r="ET17" s="415"/>
      <c r="EU17" s="415"/>
      <c r="EV17" s="415"/>
      <c r="EW17" s="415"/>
      <c r="EX17" s="415"/>
      <c r="EY17" s="415"/>
      <c r="EZ17" s="415"/>
      <c r="FA17" s="415"/>
      <c r="FB17" s="415"/>
      <c r="FC17" s="415"/>
      <c r="FD17" s="415"/>
      <c r="FE17" s="415"/>
      <c r="FF17" s="415"/>
      <c r="FG17" s="415"/>
      <c r="FH17" s="415"/>
      <c r="FI17" s="415"/>
      <c r="FJ17" s="415"/>
      <c r="FK17" s="415"/>
      <c r="FL17" s="415"/>
      <c r="FM17" s="415"/>
      <c r="FN17" s="415"/>
      <c r="FO17" s="415"/>
      <c r="FP17" s="415"/>
      <c r="FQ17" s="415"/>
      <c r="FR17" s="415"/>
      <c r="FS17" s="415"/>
      <c r="FT17" s="415"/>
      <c r="FU17" s="415"/>
      <c r="FV17" s="415"/>
      <c r="FW17" s="415"/>
      <c r="FX17" s="415"/>
      <c r="FY17" s="415"/>
      <c r="FZ17" s="415"/>
      <c r="GA17" s="415"/>
      <c r="GB17" s="415"/>
      <c r="GC17" s="415"/>
      <c r="GD17" s="415"/>
      <c r="GE17" s="415"/>
      <c r="GF17" s="415"/>
      <c r="GG17" s="415"/>
      <c r="GH17" s="415"/>
      <c r="GI17" s="415"/>
      <c r="GJ17" s="415"/>
      <c r="GK17" s="415"/>
      <c r="GL17" s="415"/>
      <c r="GM17" s="415"/>
      <c r="GN17" s="415"/>
      <c r="GO17" s="415"/>
      <c r="GP17" s="415"/>
      <c r="GQ17" s="415"/>
      <c r="GR17" s="415"/>
      <c r="GS17" s="415"/>
      <c r="GT17" s="415"/>
      <c r="GU17" s="415"/>
      <c r="GV17" s="415"/>
      <c r="GW17" s="415"/>
      <c r="GX17" s="415"/>
      <c r="GY17" s="415"/>
      <c r="GZ17" s="415"/>
      <c r="HA17" s="415"/>
      <c r="HB17" s="415"/>
      <c r="HC17" s="415"/>
      <c r="HD17" s="415"/>
      <c r="HE17" s="415"/>
      <c r="HF17" s="415"/>
      <c r="HG17" s="415"/>
      <c r="HH17" s="415"/>
      <c r="HI17" s="415"/>
      <c r="HJ17" s="415"/>
      <c r="HK17" s="415"/>
      <c r="HL17" s="415"/>
      <c r="HM17" s="415"/>
      <c r="HN17" s="415"/>
      <c r="HO17" s="415"/>
      <c r="HP17" s="415"/>
      <c r="HQ17" s="415"/>
      <c r="HR17" s="415"/>
      <c r="HS17" s="415"/>
      <c r="HT17" s="415"/>
      <c r="HU17" s="415"/>
      <c r="HV17" s="415"/>
      <c r="HW17" s="415"/>
      <c r="HX17" s="415"/>
      <c r="HY17" s="415"/>
      <c r="HZ17" s="415"/>
      <c r="IA17" s="415"/>
      <c r="IB17" s="415"/>
      <c r="IC17" s="415"/>
      <c r="ID17" s="415"/>
      <c r="IE17" s="415"/>
      <c r="IF17" s="415"/>
      <c r="IG17" s="415"/>
      <c r="IH17" s="415"/>
      <c r="II17" s="415"/>
      <c r="IJ17" s="415"/>
      <c r="IK17" s="415"/>
      <c r="IL17" s="415"/>
      <c r="IM17" s="415"/>
      <c r="IN17" s="415"/>
      <c r="IO17" s="415"/>
      <c r="IP17" s="415"/>
      <c r="IQ17" s="415"/>
      <c r="IR17" s="415"/>
      <c r="IS17" s="415"/>
      <c r="IT17" s="415"/>
      <c r="IU17" s="415"/>
      <c r="IV17" s="415"/>
      <c r="IW17" s="415"/>
      <c r="IX17" s="415"/>
      <c r="IY17" s="415"/>
      <c r="IZ17" s="415"/>
      <c r="JA17" s="415"/>
    </row>
    <row r="18" spans="1:261" s="101" customFormat="1" hidden="1" outlineLevel="2" x14ac:dyDescent="0.25">
      <c r="A18" s="99"/>
      <c r="B18" s="275" t="s">
        <v>33</v>
      </c>
      <c r="C18" s="99" t="s">
        <v>855</v>
      </c>
      <c r="D18" s="112">
        <v>0.08</v>
      </c>
      <c r="E18" s="251"/>
      <c r="F18" s="142"/>
      <c r="G18" s="142"/>
      <c r="H18" s="142"/>
      <c r="I18" s="227"/>
      <c r="J18" s="252"/>
      <c r="K18" s="252"/>
      <c r="L18" s="229"/>
      <c r="M18" s="229">
        <f t="shared" si="0"/>
        <v>0</v>
      </c>
      <c r="N18" s="229"/>
      <c r="O18" s="229"/>
      <c r="P18" s="422"/>
      <c r="Q18" s="425">
        <f t="shared" si="1"/>
        <v>0</v>
      </c>
      <c r="R18" s="415"/>
      <c r="S18" s="415"/>
      <c r="T18" s="415"/>
      <c r="U18" s="415"/>
      <c r="V18" s="415"/>
      <c r="W18" s="415"/>
      <c r="X18" s="415"/>
      <c r="Y18" s="415"/>
      <c r="Z18" s="415"/>
      <c r="AA18" s="415"/>
      <c r="AB18" s="415"/>
      <c r="AC18" s="415"/>
      <c r="AD18" s="415"/>
      <c r="AE18" s="415"/>
      <c r="AF18" s="415"/>
      <c r="AG18" s="415"/>
      <c r="AH18" s="415"/>
      <c r="AI18" s="415"/>
      <c r="AJ18" s="415"/>
      <c r="AK18" s="415"/>
      <c r="AL18" s="415"/>
      <c r="AM18" s="415"/>
      <c r="AN18" s="415"/>
      <c r="AO18" s="415"/>
      <c r="AP18" s="415"/>
      <c r="AQ18" s="415"/>
      <c r="AR18" s="415"/>
      <c r="AS18" s="415"/>
      <c r="AT18" s="415"/>
      <c r="AU18" s="415"/>
      <c r="AV18" s="415"/>
      <c r="AW18" s="415"/>
      <c r="AX18" s="415"/>
      <c r="AY18" s="415"/>
      <c r="AZ18" s="415"/>
      <c r="BA18" s="415"/>
      <c r="BB18" s="415"/>
      <c r="BC18" s="415"/>
      <c r="BD18" s="415"/>
      <c r="BE18" s="415"/>
      <c r="BF18" s="415"/>
      <c r="BG18" s="415"/>
      <c r="BH18" s="415"/>
      <c r="BI18" s="415"/>
      <c r="BJ18" s="415"/>
      <c r="BK18" s="415"/>
      <c r="BL18" s="415"/>
      <c r="BM18" s="415"/>
      <c r="BN18" s="415"/>
      <c r="BO18" s="415"/>
      <c r="BP18" s="415"/>
      <c r="BQ18" s="415"/>
      <c r="BR18" s="415"/>
      <c r="BS18" s="415"/>
      <c r="BT18" s="415"/>
      <c r="BU18" s="415"/>
      <c r="BV18" s="415"/>
      <c r="BW18" s="415"/>
      <c r="BX18" s="415"/>
      <c r="BY18" s="415"/>
      <c r="BZ18" s="415"/>
      <c r="CA18" s="415"/>
      <c r="CB18" s="415"/>
      <c r="CC18" s="415"/>
      <c r="CD18" s="415"/>
      <c r="CE18" s="415"/>
      <c r="CF18" s="415"/>
      <c r="CG18" s="415"/>
      <c r="CH18" s="415"/>
      <c r="CI18" s="415"/>
      <c r="CJ18" s="415"/>
      <c r="CK18" s="415"/>
      <c r="CL18" s="415"/>
      <c r="CM18" s="415"/>
      <c r="CN18" s="415"/>
      <c r="CO18" s="415"/>
      <c r="CP18" s="415"/>
      <c r="CQ18" s="415"/>
      <c r="CR18" s="415"/>
      <c r="CS18" s="415"/>
      <c r="CT18" s="415"/>
      <c r="CU18" s="415"/>
      <c r="CV18" s="415"/>
      <c r="CW18" s="415"/>
      <c r="CX18" s="415"/>
      <c r="CY18" s="415"/>
      <c r="CZ18" s="415"/>
      <c r="DA18" s="415"/>
      <c r="DB18" s="415"/>
      <c r="DC18" s="415"/>
      <c r="DD18" s="415"/>
      <c r="DE18" s="415"/>
      <c r="DF18" s="415"/>
      <c r="DG18" s="415"/>
      <c r="DH18" s="415"/>
      <c r="DI18" s="415"/>
      <c r="DJ18" s="415"/>
      <c r="DK18" s="415"/>
      <c r="DL18" s="415"/>
      <c r="DM18" s="415"/>
      <c r="DN18" s="415"/>
      <c r="DO18" s="415"/>
      <c r="DP18" s="415"/>
      <c r="DQ18" s="415"/>
      <c r="DR18" s="415"/>
      <c r="DS18" s="415"/>
      <c r="DT18" s="415"/>
      <c r="DU18" s="415"/>
      <c r="DV18" s="415"/>
      <c r="DW18" s="415"/>
      <c r="DX18" s="415"/>
      <c r="DY18" s="415"/>
      <c r="DZ18" s="415"/>
      <c r="EA18" s="415"/>
      <c r="EB18" s="415"/>
      <c r="EC18" s="415"/>
      <c r="ED18" s="415"/>
      <c r="EE18" s="415"/>
      <c r="EF18" s="415"/>
      <c r="EG18" s="415"/>
      <c r="EH18" s="415"/>
      <c r="EI18" s="415"/>
      <c r="EJ18" s="415"/>
      <c r="EK18" s="415"/>
      <c r="EL18" s="415"/>
      <c r="EM18" s="415"/>
      <c r="EN18" s="415"/>
      <c r="EO18" s="415"/>
      <c r="EP18" s="415"/>
      <c r="EQ18" s="415"/>
      <c r="ER18" s="415"/>
      <c r="ES18" s="415"/>
      <c r="ET18" s="415"/>
      <c r="EU18" s="415"/>
      <c r="EV18" s="415"/>
      <c r="EW18" s="415"/>
      <c r="EX18" s="415"/>
      <c r="EY18" s="415"/>
      <c r="EZ18" s="415"/>
      <c r="FA18" s="415"/>
      <c r="FB18" s="415"/>
      <c r="FC18" s="415"/>
      <c r="FD18" s="415"/>
      <c r="FE18" s="415"/>
      <c r="FF18" s="415"/>
      <c r="FG18" s="415"/>
      <c r="FH18" s="415"/>
      <c r="FI18" s="415"/>
      <c r="FJ18" s="415"/>
      <c r="FK18" s="415"/>
      <c r="FL18" s="415"/>
      <c r="FM18" s="415"/>
      <c r="FN18" s="415"/>
      <c r="FO18" s="415"/>
      <c r="FP18" s="415"/>
      <c r="FQ18" s="415"/>
      <c r="FR18" s="415"/>
      <c r="FS18" s="415"/>
      <c r="FT18" s="415"/>
      <c r="FU18" s="415"/>
      <c r="FV18" s="415"/>
      <c r="FW18" s="415"/>
      <c r="FX18" s="415"/>
      <c r="FY18" s="415"/>
      <c r="FZ18" s="415"/>
      <c r="GA18" s="415"/>
      <c r="GB18" s="415"/>
      <c r="GC18" s="415"/>
      <c r="GD18" s="415"/>
      <c r="GE18" s="415"/>
      <c r="GF18" s="415"/>
      <c r="GG18" s="415"/>
      <c r="GH18" s="415"/>
      <c r="GI18" s="415"/>
      <c r="GJ18" s="415"/>
      <c r="GK18" s="415"/>
      <c r="GL18" s="415"/>
      <c r="GM18" s="415"/>
      <c r="GN18" s="415"/>
      <c r="GO18" s="415"/>
      <c r="GP18" s="415"/>
      <c r="GQ18" s="415"/>
      <c r="GR18" s="415"/>
      <c r="GS18" s="415"/>
      <c r="GT18" s="415"/>
      <c r="GU18" s="415"/>
      <c r="GV18" s="415"/>
      <c r="GW18" s="415"/>
      <c r="GX18" s="415"/>
      <c r="GY18" s="415"/>
      <c r="GZ18" s="415"/>
      <c r="HA18" s="415"/>
      <c r="HB18" s="415"/>
      <c r="HC18" s="415"/>
      <c r="HD18" s="415"/>
      <c r="HE18" s="415"/>
      <c r="HF18" s="415"/>
      <c r="HG18" s="415"/>
      <c r="HH18" s="415"/>
      <c r="HI18" s="415"/>
      <c r="HJ18" s="415"/>
      <c r="HK18" s="415"/>
      <c r="HL18" s="415"/>
      <c r="HM18" s="415"/>
      <c r="HN18" s="415"/>
      <c r="HO18" s="415"/>
      <c r="HP18" s="415"/>
      <c r="HQ18" s="415"/>
      <c r="HR18" s="415"/>
      <c r="HS18" s="415"/>
      <c r="HT18" s="415"/>
      <c r="HU18" s="415"/>
      <c r="HV18" s="415"/>
      <c r="HW18" s="415"/>
      <c r="HX18" s="415"/>
      <c r="HY18" s="415"/>
      <c r="HZ18" s="415"/>
      <c r="IA18" s="415"/>
      <c r="IB18" s="415"/>
      <c r="IC18" s="415"/>
      <c r="ID18" s="415"/>
      <c r="IE18" s="415"/>
      <c r="IF18" s="415"/>
      <c r="IG18" s="415"/>
      <c r="IH18" s="415"/>
      <c r="II18" s="415"/>
      <c r="IJ18" s="415"/>
      <c r="IK18" s="415"/>
      <c r="IL18" s="415"/>
      <c r="IM18" s="415"/>
      <c r="IN18" s="415"/>
      <c r="IO18" s="415"/>
      <c r="IP18" s="415"/>
      <c r="IQ18" s="415"/>
      <c r="IR18" s="415"/>
      <c r="IS18" s="415"/>
      <c r="IT18" s="415"/>
      <c r="IU18" s="415"/>
      <c r="IV18" s="415"/>
      <c r="IW18" s="415"/>
      <c r="IX18" s="415"/>
      <c r="IY18" s="415"/>
      <c r="IZ18" s="415"/>
      <c r="JA18" s="415"/>
    </row>
    <row r="19" spans="1:261" s="101" customFormat="1" hidden="1" outlineLevel="1" collapsed="1" x14ac:dyDescent="0.25">
      <c r="A19" s="348"/>
      <c r="B19" s="349" t="s">
        <v>34</v>
      </c>
      <c r="C19" s="350"/>
      <c r="D19" s="351"/>
      <c r="E19" s="352"/>
      <c r="F19" s="353"/>
      <c r="G19" s="353"/>
      <c r="H19" s="353"/>
      <c r="I19" s="354"/>
      <c r="J19" s="252"/>
      <c r="K19" s="252"/>
      <c r="L19" s="229"/>
      <c r="M19" s="229">
        <f t="shared" si="0"/>
        <v>0</v>
      </c>
      <c r="N19" s="229"/>
      <c r="O19" s="229"/>
      <c r="P19" s="422"/>
      <c r="Q19" s="425">
        <f t="shared" si="1"/>
        <v>0</v>
      </c>
      <c r="R19" s="415"/>
      <c r="S19" s="415"/>
      <c r="T19" s="415"/>
      <c r="U19" s="415"/>
      <c r="V19" s="415"/>
      <c r="W19" s="415"/>
      <c r="X19" s="415"/>
      <c r="Y19" s="415"/>
      <c r="Z19" s="415"/>
      <c r="AA19" s="415"/>
      <c r="AB19" s="415"/>
      <c r="AC19" s="415"/>
      <c r="AD19" s="415"/>
      <c r="AE19" s="415"/>
      <c r="AF19" s="415"/>
      <c r="AG19" s="415"/>
      <c r="AH19" s="415"/>
      <c r="AI19" s="415"/>
      <c r="AJ19" s="415"/>
      <c r="AK19" s="415"/>
      <c r="AL19" s="415"/>
      <c r="AM19" s="415"/>
      <c r="AN19" s="415"/>
      <c r="AO19" s="415"/>
      <c r="AP19" s="415"/>
      <c r="AQ19" s="415"/>
      <c r="AR19" s="415"/>
      <c r="AS19" s="415"/>
      <c r="AT19" s="415"/>
      <c r="AU19" s="415"/>
      <c r="AV19" s="415"/>
      <c r="AW19" s="415"/>
      <c r="AX19" s="415"/>
      <c r="AY19" s="415"/>
      <c r="AZ19" s="415"/>
      <c r="BA19" s="415"/>
      <c r="BB19" s="415"/>
      <c r="BC19" s="415"/>
      <c r="BD19" s="415"/>
      <c r="BE19" s="415"/>
      <c r="BF19" s="415"/>
      <c r="BG19" s="415"/>
      <c r="BH19" s="415"/>
      <c r="BI19" s="415"/>
      <c r="BJ19" s="415"/>
      <c r="BK19" s="415"/>
      <c r="BL19" s="415"/>
      <c r="BM19" s="415"/>
      <c r="BN19" s="415"/>
      <c r="BO19" s="415"/>
      <c r="BP19" s="415"/>
      <c r="BQ19" s="415"/>
      <c r="BR19" s="415"/>
      <c r="BS19" s="415"/>
      <c r="BT19" s="415"/>
      <c r="BU19" s="415"/>
      <c r="BV19" s="415"/>
      <c r="BW19" s="415"/>
      <c r="BX19" s="415"/>
      <c r="BY19" s="415"/>
      <c r="BZ19" s="415"/>
      <c r="CA19" s="415"/>
      <c r="CB19" s="415"/>
      <c r="CC19" s="415"/>
      <c r="CD19" s="415"/>
      <c r="CE19" s="415"/>
      <c r="CF19" s="415"/>
      <c r="CG19" s="415"/>
      <c r="CH19" s="415"/>
      <c r="CI19" s="415"/>
      <c r="CJ19" s="415"/>
      <c r="CK19" s="415"/>
      <c r="CL19" s="415"/>
      <c r="CM19" s="415"/>
      <c r="CN19" s="415"/>
      <c r="CO19" s="415"/>
      <c r="CP19" s="415"/>
      <c r="CQ19" s="415"/>
      <c r="CR19" s="415"/>
      <c r="CS19" s="415"/>
      <c r="CT19" s="415"/>
      <c r="CU19" s="415"/>
      <c r="CV19" s="415"/>
      <c r="CW19" s="415"/>
      <c r="CX19" s="415"/>
      <c r="CY19" s="415"/>
      <c r="CZ19" s="415"/>
      <c r="DA19" s="415"/>
      <c r="DB19" s="415"/>
      <c r="DC19" s="415"/>
      <c r="DD19" s="415"/>
      <c r="DE19" s="415"/>
      <c r="DF19" s="415"/>
      <c r="DG19" s="415"/>
      <c r="DH19" s="415"/>
      <c r="DI19" s="415"/>
      <c r="DJ19" s="415"/>
      <c r="DK19" s="415"/>
      <c r="DL19" s="415"/>
      <c r="DM19" s="415"/>
      <c r="DN19" s="415"/>
      <c r="DO19" s="415"/>
      <c r="DP19" s="415"/>
      <c r="DQ19" s="415"/>
      <c r="DR19" s="415"/>
      <c r="DS19" s="415"/>
      <c r="DT19" s="415"/>
      <c r="DU19" s="415"/>
      <c r="DV19" s="415"/>
      <c r="DW19" s="415"/>
      <c r="DX19" s="415"/>
      <c r="DY19" s="415"/>
      <c r="DZ19" s="415"/>
      <c r="EA19" s="415"/>
      <c r="EB19" s="415"/>
      <c r="EC19" s="415"/>
      <c r="ED19" s="415"/>
      <c r="EE19" s="415"/>
      <c r="EF19" s="415"/>
      <c r="EG19" s="415"/>
      <c r="EH19" s="415"/>
      <c r="EI19" s="415"/>
      <c r="EJ19" s="415"/>
      <c r="EK19" s="415"/>
      <c r="EL19" s="415"/>
      <c r="EM19" s="415"/>
      <c r="EN19" s="415"/>
      <c r="EO19" s="415"/>
      <c r="EP19" s="415"/>
      <c r="EQ19" s="415"/>
      <c r="ER19" s="415"/>
      <c r="ES19" s="415"/>
      <c r="ET19" s="415"/>
      <c r="EU19" s="415"/>
      <c r="EV19" s="415"/>
      <c r="EW19" s="415"/>
      <c r="EX19" s="415"/>
      <c r="EY19" s="415"/>
      <c r="EZ19" s="415"/>
      <c r="FA19" s="415"/>
      <c r="FB19" s="415"/>
      <c r="FC19" s="415"/>
      <c r="FD19" s="415"/>
      <c r="FE19" s="415"/>
      <c r="FF19" s="415"/>
      <c r="FG19" s="415"/>
      <c r="FH19" s="415"/>
      <c r="FI19" s="415"/>
      <c r="FJ19" s="415"/>
      <c r="FK19" s="415"/>
      <c r="FL19" s="415"/>
      <c r="FM19" s="415"/>
      <c r="FN19" s="415"/>
      <c r="FO19" s="415"/>
      <c r="FP19" s="415"/>
      <c r="FQ19" s="415"/>
      <c r="FR19" s="415"/>
      <c r="FS19" s="415"/>
      <c r="FT19" s="415"/>
      <c r="FU19" s="415"/>
      <c r="FV19" s="415"/>
      <c r="FW19" s="415"/>
      <c r="FX19" s="415"/>
      <c r="FY19" s="415"/>
      <c r="FZ19" s="415"/>
      <c r="GA19" s="415"/>
      <c r="GB19" s="415"/>
      <c r="GC19" s="415"/>
      <c r="GD19" s="415"/>
      <c r="GE19" s="415"/>
      <c r="GF19" s="415"/>
      <c r="GG19" s="415"/>
      <c r="GH19" s="415"/>
      <c r="GI19" s="415"/>
      <c r="GJ19" s="415"/>
      <c r="GK19" s="415"/>
      <c r="GL19" s="415"/>
      <c r="GM19" s="415"/>
      <c r="GN19" s="415"/>
      <c r="GO19" s="415"/>
      <c r="GP19" s="415"/>
      <c r="GQ19" s="415"/>
      <c r="GR19" s="415"/>
      <c r="GS19" s="415"/>
      <c r="GT19" s="415"/>
      <c r="GU19" s="415"/>
      <c r="GV19" s="415"/>
      <c r="GW19" s="415"/>
      <c r="GX19" s="415"/>
      <c r="GY19" s="415"/>
      <c r="GZ19" s="415"/>
      <c r="HA19" s="415"/>
      <c r="HB19" s="415"/>
      <c r="HC19" s="415"/>
      <c r="HD19" s="415"/>
      <c r="HE19" s="415"/>
      <c r="HF19" s="415"/>
      <c r="HG19" s="415"/>
      <c r="HH19" s="415"/>
      <c r="HI19" s="415"/>
      <c r="HJ19" s="415"/>
      <c r="HK19" s="415"/>
      <c r="HL19" s="415"/>
      <c r="HM19" s="415"/>
      <c r="HN19" s="415"/>
      <c r="HO19" s="415"/>
      <c r="HP19" s="415"/>
      <c r="HQ19" s="415"/>
      <c r="HR19" s="415"/>
      <c r="HS19" s="415"/>
      <c r="HT19" s="415"/>
      <c r="HU19" s="415"/>
      <c r="HV19" s="415"/>
      <c r="HW19" s="415"/>
      <c r="HX19" s="415"/>
      <c r="HY19" s="415"/>
      <c r="HZ19" s="415"/>
      <c r="IA19" s="415"/>
      <c r="IB19" s="415"/>
      <c r="IC19" s="415"/>
      <c r="ID19" s="415"/>
      <c r="IE19" s="415"/>
      <c r="IF19" s="415"/>
      <c r="IG19" s="415"/>
      <c r="IH19" s="415"/>
      <c r="II19" s="415"/>
      <c r="IJ19" s="415"/>
      <c r="IK19" s="415"/>
      <c r="IL19" s="415"/>
      <c r="IM19" s="415"/>
      <c r="IN19" s="415"/>
      <c r="IO19" s="415"/>
      <c r="IP19" s="415"/>
      <c r="IQ19" s="415"/>
      <c r="IR19" s="415"/>
      <c r="IS19" s="415"/>
      <c r="IT19" s="415"/>
      <c r="IU19" s="415"/>
      <c r="IV19" s="415"/>
      <c r="IW19" s="415"/>
      <c r="IX19" s="415"/>
      <c r="IY19" s="415"/>
      <c r="IZ19" s="415"/>
      <c r="JA19" s="415"/>
    </row>
    <row r="20" spans="1:261" s="101" customFormat="1" hidden="1" outlineLevel="1" x14ac:dyDescent="0.25">
      <c r="A20" s="99"/>
      <c r="B20" s="275" t="s">
        <v>35</v>
      </c>
      <c r="C20" s="99" t="s">
        <v>6814</v>
      </c>
      <c r="D20" s="100">
        <v>301.39999999999998</v>
      </c>
      <c r="E20" s="251">
        <v>3957.0696000000007</v>
      </c>
      <c r="F20" s="142">
        <f t="shared" ref="F20:F27" si="2">E20*D20</f>
        <v>1192660.7774400001</v>
      </c>
      <c r="G20" s="142"/>
      <c r="H20" s="142">
        <f t="shared" ref="H20:H27" si="3">G20*D20</f>
        <v>0</v>
      </c>
      <c r="I20" s="227">
        <f t="shared" ref="I20:I27" si="4">F20+H20</f>
        <v>1192660.7774400001</v>
      </c>
      <c r="J20" s="253">
        <v>3957.0696000000007</v>
      </c>
      <c r="K20" s="253">
        <f>'ВСЕ СМЕТЫ КДС'!G2937</f>
        <v>3234.1160622992224</v>
      </c>
      <c r="L20" s="153">
        <f>J20/K20-1</f>
        <v>0.2235397628824769</v>
      </c>
      <c r="M20" s="107"/>
      <c r="N20" s="107"/>
      <c r="O20" s="153"/>
      <c r="P20" s="422"/>
      <c r="Q20" s="425">
        <f t="shared" si="1"/>
        <v>0</v>
      </c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  <c r="AC20" s="415"/>
      <c r="AD20" s="415"/>
      <c r="AE20" s="415"/>
      <c r="AF20" s="415"/>
      <c r="AG20" s="415"/>
      <c r="AH20" s="415"/>
      <c r="AI20" s="415"/>
      <c r="AJ20" s="415"/>
      <c r="AK20" s="415"/>
      <c r="AL20" s="415"/>
      <c r="AM20" s="415"/>
      <c r="AN20" s="415"/>
      <c r="AO20" s="415"/>
      <c r="AP20" s="415"/>
      <c r="AQ20" s="415"/>
      <c r="AR20" s="415"/>
      <c r="AS20" s="415"/>
      <c r="AT20" s="415"/>
      <c r="AU20" s="415"/>
      <c r="AV20" s="415"/>
      <c r="AW20" s="415"/>
      <c r="AX20" s="415"/>
      <c r="AY20" s="415"/>
      <c r="AZ20" s="415"/>
      <c r="BA20" s="415"/>
      <c r="BB20" s="415"/>
      <c r="BC20" s="415"/>
      <c r="BD20" s="415"/>
      <c r="BE20" s="415"/>
      <c r="BF20" s="415"/>
      <c r="BG20" s="415"/>
      <c r="BH20" s="415"/>
      <c r="BI20" s="415"/>
      <c r="BJ20" s="415"/>
      <c r="BK20" s="415"/>
      <c r="BL20" s="415"/>
      <c r="BM20" s="415"/>
      <c r="BN20" s="415"/>
      <c r="BO20" s="415"/>
      <c r="BP20" s="415"/>
      <c r="BQ20" s="415"/>
      <c r="BR20" s="415"/>
      <c r="BS20" s="415"/>
      <c r="BT20" s="415"/>
      <c r="BU20" s="415"/>
      <c r="BV20" s="415"/>
      <c r="BW20" s="415"/>
      <c r="BX20" s="415"/>
      <c r="BY20" s="415"/>
      <c r="BZ20" s="415"/>
      <c r="CA20" s="415"/>
      <c r="CB20" s="415"/>
      <c r="CC20" s="415"/>
      <c r="CD20" s="415"/>
      <c r="CE20" s="415"/>
      <c r="CF20" s="415"/>
      <c r="CG20" s="415"/>
      <c r="CH20" s="415"/>
      <c r="CI20" s="415"/>
      <c r="CJ20" s="415"/>
      <c r="CK20" s="415"/>
      <c r="CL20" s="415"/>
      <c r="CM20" s="415"/>
      <c r="CN20" s="415"/>
      <c r="CO20" s="415"/>
      <c r="CP20" s="415"/>
      <c r="CQ20" s="415"/>
      <c r="CR20" s="415"/>
      <c r="CS20" s="415"/>
      <c r="CT20" s="415"/>
      <c r="CU20" s="415"/>
      <c r="CV20" s="415"/>
      <c r="CW20" s="415"/>
      <c r="CX20" s="415"/>
      <c r="CY20" s="415"/>
      <c r="CZ20" s="415"/>
      <c r="DA20" s="415"/>
      <c r="DB20" s="415"/>
      <c r="DC20" s="415"/>
      <c r="DD20" s="415"/>
      <c r="DE20" s="415"/>
      <c r="DF20" s="415"/>
      <c r="DG20" s="415"/>
      <c r="DH20" s="415"/>
      <c r="DI20" s="415"/>
      <c r="DJ20" s="415"/>
      <c r="DK20" s="415"/>
      <c r="DL20" s="415"/>
      <c r="DM20" s="415"/>
      <c r="DN20" s="415"/>
      <c r="DO20" s="415"/>
      <c r="DP20" s="415"/>
      <c r="DQ20" s="415"/>
      <c r="DR20" s="415"/>
      <c r="DS20" s="415"/>
      <c r="DT20" s="415"/>
      <c r="DU20" s="415"/>
      <c r="DV20" s="415"/>
      <c r="DW20" s="415"/>
      <c r="DX20" s="415"/>
      <c r="DY20" s="415"/>
      <c r="DZ20" s="415"/>
      <c r="EA20" s="415"/>
      <c r="EB20" s="415"/>
      <c r="EC20" s="415"/>
      <c r="ED20" s="415"/>
      <c r="EE20" s="415"/>
      <c r="EF20" s="415"/>
      <c r="EG20" s="415"/>
      <c r="EH20" s="415"/>
      <c r="EI20" s="415"/>
      <c r="EJ20" s="415"/>
      <c r="EK20" s="415"/>
      <c r="EL20" s="415"/>
      <c r="EM20" s="415"/>
      <c r="EN20" s="415"/>
      <c r="EO20" s="415"/>
      <c r="EP20" s="415"/>
      <c r="EQ20" s="415"/>
      <c r="ER20" s="415"/>
      <c r="ES20" s="415"/>
      <c r="ET20" s="415"/>
      <c r="EU20" s="415"/>
      <c r="EV20" s="415"/>
      <c r="EW20" s="415"/>
      <c r="EX20" s="415"/>
      <c r="EY20" s="415"/>
      <c r="EZ20" s="415"/>
      <c r="FA20" s="415"/>
      <c r="FB20" s="415"/>
      <c r="FC20" s="415"/>
      <c r="FD20" s="415"/>
      <c r="FE20" s="415"/>
      <c r="FF20" s="415"/>
      <c r="FG20" s="415"/>
      <c r="FH20" s="415"/>
      <c r="FI20" s="415"/>
      <c r="FJ20" s="415"/>
      <c r="FK20" s="415"/>
      <c r="FL20" s="415"/>
      <c r="FM20" s="415"/>
      <c r="FN20" s="415"/>
      <c r="FO20" s="415"/>
      <c r="FP20" s="415"/>
      <c r="FQ20" s="415"/>
      <c r="FR20" s="415"/>
      <c r="FS20" s="415"/>
      <c r="FT20" s="415"/>
      <c r="FU20" s="415"/>
      <c r="FV20" s="415"/>
      <c r="FW20" s="415"/>
      <c r="FX20" s="415"/>
      <c r="FY20" s="415"/>
      <c r="FZ20" s="415"/>
      <c r="GA20" s="415"/>
      <c r="GB20" s="415"/>
      <c r="GC20" s="415"/>
      <c r="GD20" s="415"/>
      <c r="GE20" s="415"/>
      <c r="GF20" s="415"/>
      <c r="GG20" s="415"/>
      <c r="GH20" s="415"/>
      <c r="GI20" s="415"/>
      <c r="GJ20" s="415"/>
      <c r="GK20" s="415"/>
      <c r="GL20" s="415"/>
      <c r="GM20" s="415"/>
      <c r="GN20" s="415"/>
      <c r="GO20" s="415"/>
      <c r="GP20" s="415"/>
      <c r="GQ20" s="415"/>
      <c r="GR20" s="415"/>
      <c r="GS20" s="415"/>
      <c r="GT20" s="415"/>
      <c r="GU20" s="415"/>
      <c r="GV20" s="415"/>
      <c r="GW20" s="415"/>
      <c r="GX20" s="415"/>
      <c r="GY20" s="415"/>
      <c r="GZ20" s="415"/>
      <c r="HA20" s="415"/>
      <c r="HB20" s="415"/>
      <c r="HC20" s="415"/>
      <c r="HD20" s="415"/>
      <c r="HE20" s="415"/>
      <c r="HF20" s="415"/>
      <c r="HG20" s="415"/>
      <c r="HH20" s="415"/>
      <c r="HI20" s="415"/>
      <c r="HJ20" s="415"/>
      <c r="HK20" s="415"/>
      <c r="HL20" s="415"/>
      <c r="HM20" s="415"/>
      <c r="HN20" s="415"/>
      <c r="HO20" s="415"/>
      <c r="HP20" s="415"/>
      <c r="HQ20" s="415"/>
      <c r="HR20" s="415"/>
      <c r="HS20" s="415"/>
      <c r="HT20" s="415"/>
      <c r="HU20" s="415"/>
      <c r="HV20" s="415"/>
      <c r="HW20" s="415"/>
      <c r="HX20" s="415"/>
      <c r="HY20" s="415"/>
      <c r="HZ20" s="415"/>
      <c r="IA20" s="415"/>
      <c r="IB20" s="415"/>
      <c r="IC20" s="415"/>
      <c r="ID20" s="415"/>
      <c r="IE20" s="415"/>
      <c r="IF20" s="415"/>
      <c r="IG20" s="415"/>
      <c r="IH20" s="415"/>
      <c r="II20" s="415"/>
      <c r="IJ20" s="415"/>
      <c r="IK20" s="415"/>
      <c r="IL20" s="415"/>
      <c r="IM20" s="415"/>
      <c r="IN20" s="415"/>
      <c r="IO20" s="415"/>
      <c r="IP20" s="415"/>
      <c r="IQ20" s="415"/>
      <c r="IR20" s="415"/>
      <c r="IS20" s="415"/>
      <c r="IT20" s="415"/>
      <c r="IU20" s="415"/>
      <c r="IV20" s="415"/>
      <c r="IW20" s="415"/>
      <c r="IX20" s="415"/>
      <c r="IY20" s="415"/>
      <c r="IZ20" s="415"/>
      <c r="JA20" s="415"/>
    </row>
    <row r="21" spans="1:261" s="101" customFormat="1" hidden="1" outlineLevel="1" x14ac:dyDescent="0.25">
      <c r="A21" s="99"/>
      <c r="B21" s="275" t="s">
        <v>36</v>
      </c>
      <c r="C21" s="99" t="s">
        <v>6814</v>
      </c>
      <c r="D21" s="100">
        <v>168.8</v>
      </c>
      <c r="E21" s="251">
        <v>1131.7614000000001</v>
      </c>
      <c r="F21" s="142">
        <f t="shared" si="2"/>
        <v>191041.32432000001</v>
      </c>
      <c r="G21" s="142">
        <v>3051.3912000000005</v>
      </c>
      <c r="H21" s="142">
        <f t="shared" si="3"/>
        <v>515074.8345600001</v>
      </c>
      <c r="I21" s="227">
        <f t="shared" si="4"/>
        <v>706116.15888000012</v>
      </c>
      <c r="J21" s="252">
        <v>1131.7614000000001</v>
      </c>
      <c r="K21" s="252"/>
      <c r="L21" s="229"/>
      <c r="M21" s="229">
        <f t="shared" si="0"/>
        <v>3051.3912000000005</v>
      </c>
      <c r="N21" s="229"/>
      <c r="O21" s="229"/>
      <c r="P21" s="422"/>
      <c r="Q21" s="425">
        <f t="shared" si="1"/>
        <v>0</v>
      </c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415"/>
      <c r="AG21" s="415"/>
      <c r="AH21" s="415"/>
      <c r="AI21" s="415"/>
      <c r="AJ21" s="415"/>
      <c r="AK21" s="415"/>
      <c r="AL21" s="415"/>
      <c r="AM21" s="415"/>
      <c r="AN21" s="415"/>
      <c r="AO21" s="415"/>
      <c r="AP21" s="415"/>
      <c r="AQ21" s="415"/>
      <c r="AR21" s="415"/>
      <c r="AS21" s="415"/>
      <c r="AT21" s="415"/>
      <c r="AU21" s="415"/>
      <c r="AV21" s="415"/>
      <c r="AW21" s="415"/>
      <c r="AX21" s="415"/>
      <c r="AY21" s="415"/>
      <c r="AZ21" s="415"/>
      <c r="BA21" s="415"/>
      <c r="BB21" s="415"/>
      <c r="BC21" s="415"/>
      <c r="BD21" s="415"/>
      <c r="BE21" s="415"/>
      <c r="BF21" s="415"/>
      <c r="BG21" s="415"/>
      <c r="BH21" s="415"/>
      <c r="BI21" s="415"/>
      <c r="BJ21" s="415"/>
      <c r="BK21" s="415"/>
      <c r="BL21" s="415"/>
      <c r="BM21" s="415"/>
      <c r="BN21" s="415"/>
      <c r="BO21" s="415"/>
      <c r="BP21" s="415"/>
      <c r="BQ21" s="415"/>
      <c r="BR21" s="415"/>
      <c r="BS21" s="415"/>
      <c r="BT21" s="415"/>
      <c r="BU21" s="415"/>
      <c r="BV21" s="415"/>
      <c r="BW21" s="415"/>
      <c r="BX21" s="415"/>
      <c r="BY21" s="415"/>
      <c r="BZ21" s="415"/>
      <c r="CA21" s="415"/>
      <c r="CB21" s="415"/>
      <c r="CC21" s="415"/>
      <c r="CD21" s="415"/>
      <c r="CE21" s="415"/>
      <c r="CF21" s="415"/>
      <c r="CG21" s="415"/>
      <c r="CH21" s="415"/>
      <c r="CI21" s="415"/>
      <c r="CJ21" s="415"/>
      <c r="CK21" s="415"/>
      <c r="CL21" s="415"/>
      <c r="CM21" s="415"/>
      <c r="CN21" s="415"/>
      <c r="CO21" s="415"/>
      <c r="CP21" s="415"/>
      <c r="CQ21" s="415"/>
      <c r="CR21" s="415"/>
      <c r="CS21" s="415"/>
      <c r="CT21" s="415"/>
      <c r="CU21" s="415"/>
      <c r="CV21" s="415"/>
      <c r="CW21" s="415"/>
      <c r="CX21" s="415"/>
      <c r="CY21" s="415"/>
      <c r="CZ21" s="415"/>
      <c r="DA21" s="415"/>
      <c r="DB21" s="415"/>
      <c r="DC21" s="415"/>
      <c r="DD21" s="415"/>
      <c r="DE21" s="415"/>
      <c r="DF21" s="415"/>
      <c r="DG21" s="415"/>
      <c r="DH21" s="415"/>
      <c r="DI21" s="415"/>
      <c r="DJ21" s="415"/>
      <c r="DK21" s="415"/>
      <c r="DL21" s="415"/>
      <c r="DM21" s="415"/>
      <c r="DN21" s="415"/>
      <c r="DO21" s="415"/>
      <c r="DP21" s="415"/>
      <c r="DQ21" s="415"/>
      <c r="DR21" s="415"/>
      <c r="DS21" s="415"/>
      <c r="DT21" s="415"/>
      <c r="DU21" s="415"/>
      <c r="DV21" s="415"/>
      <c r="DW21" s="415"/>
      <c r="DX21" s="415"/>
      <c r="DY21" s="415"/>
      <c r="DZ21" s="415"/>
      <c r="EA21" s="415"/>
      <c r="EB21" s="415"/>
      <c r="EC21" s="415"/>
      <c r="ED21" s="415"/>
      <c r="EE21" s="415"/>
      <c r="EF21" s="415"/>
      <c r="EG21" s="415"/>
      <c r="EH21" s="415"/>
      <c r="EI21" s="415"/>
      <c r="EJ21" s="415"/>
      <c r="EK21" s="415"/>
      <c r="EL21" s="415"/>
      <c r="EM21" s="415"/>
      <c r="EN21" s="415"/>
      <c r="EO21" s="415"/>
      <c r="EP21" s="415"/>
      <c r="EQ21" s="415"/>
      <c r="ER21" s="415"/>
      <c r="ES21" s="415"/>
      <c r="ET21" s="415"/>
      <c r="EU21" s="415"/>
      <c r="EV21" s="415"/>
      <c r="EW21" s="415"/>
      <c r="EX21" s="415"/>
      <c r="EY21" s="415"/>
      <c r="EZ21" s="415"/>
      <c r="FA21" s="415"/>
      <c r="FB21" s="415"/>
      <c r="FC21" s="415"/>
      <c r="FD21" s="415"/>
      <c r="FE21" s="415"/>
      <c r="FF21" s="415"/>
      <c r="FG21" s="415"/>
      <c r="FH21" s="415"/>
      <c r="FI21" s="415"/>
      <c r="FJ21" s="415"/>
      <c r="FK21" s="415"/>
      <c r="FL21" s="415"/>
      <c r="FM21" s="415"/>
      <c r="FN21" s="415"/>
      <c r="FO21" s="415"/>
      <c r="FP21" s="415"/>
      <c r="FQ21" s="415"/>
      <c r="FR21" s="415"/>
      <c r="FS21" s="415"/>
      <c r="FT21" s="415"/>
      <c r="FU21" s="415"/>
      <c r="FV21" s="415"/>
      <c r="FW21" s="415"/>
      <c r="FX21" s="415"/>
      <c r="FY21" s="415"/>
      <c r="FZ21" s="415"/>
      <c r="GA21" s="415"/>
      <c r="GB21" s="415"/>
      <c r="GC21" s="415"/>
      <c r="GD21" s="415"/>
      <c r="GE21" s="415"/>
      <c r="GF21" s="415"/>
      <c r="GG21" s="415"/>
      <c r="GH21" s="415"/>
      <c r="GI21" s="415"/>
      <c r="GJ21" s="415"/>
      <c r="GK21" s="415"/>
      <c r="GL21" s="415"/>
      <c r="GM21" s="415"/>
      <c r="GN21" s="415"/>
      <c r="GO21" s="415"/>
      <c r="GP21" s="415"/>
      <c r="GQ21" s="415"/>
      <c r="GR21" s="415"/>
      <c r="GS21" s="415"/>
      <c r="GT21" s="415"/>
      <c r="GU21" s="415"/>
      <c r="GV21" s="415"/>
      <c r="GW21" s="415"/>
      <c r="GX21" s="415"/>
      <c r="GY21" s="415"/>
      <c r="GZ21" s="415"/>
      <c r="HA21" s="415"/>
      <c r="HB21" s="415"/>
      <c r="HC21" s="415"/>
      <c r="HD21" s="415"/>
      <c r="HE21" s="415"/>
      <c r="HF21" s="415"/>
      <c r="HG21" s="415"/>
      <c r="HH21" s="415"/>
      <c r="HI21" s="415"/>
      <c r="HJ21" s="415"/>
      <c r="HK21" s="415"/>
      <c r="HL21" s="415"/>
      <c r="HM21" s="415"/>
      <c r="HN21" s="415"/>
      <c r="HO21" s="415"/>
      <c r="HP21" s="415"/>
      <c r="HQ21" s="415"/>
      <c r="HR21" s="415"/>
      <c r="HS21" s="415"/>
      <c r="HT21" s="415"/>
      <c r="HU21" s="415"/>
      <c r="HV21" s="415"/>
      <c r="HW21" s="415"/>
      <c r="HX21" s="415"/>
      <c r="HY21" s="415"/>
      <c r="HZ21" s="415"/>
      <c r="IA21" s="415"/>
      <c r="IB21" s="415"/>
      <c r="IC21" s="415"/>
      <c r="ID21" s="415"/>
      <c r="IE21" s="415"/>
      <c r="IF21" s="415"/>
      <c r="IG21" s="415"/>
      <c r="IH21" s="415"/>
      <c r="II21" s="415"/>
      <c r="IJ21" s="415"/>
      <c r="IK21" s="415"/>
      <c r="IL21" s="415"/>
      <c r="IM21" s="415"/>
      <c r="IN21" s="415"/>
      <c r="IO21" s="415"/>
      <c r="IP21" s="415"/>
      <c r="IQ21" s="415"/>
      <c r="IR21" s="415"/>
      <c r="IS21" s="415"/>
      <c r="IT21" s="415"/>
      <c r="IU21" s="415"/>
      <c r="IV21" s="415"/>
      <c r="IW21" s="415"/>
      <c r="IX21" s="415"/>
      <c r="IY21" s="415"/>
      <c r="IZ21" s="415"/>
      <c r="JA21" s="415"/>
    </row>
    <row r="22" spans="1:261" s="101" customFormat="1" hidden="1" outlineLevel="1" x14ac:dyDescent="0.25">
      <c r="A22" s="99"/>
      <c r="B22" s="275" t="s">
        <v>37</v>
      </c>
      <c r="C22" s="99" t="s">
        <v>6814</v>
      </c>
      <c r="D22" s="127">
        <v>111.8</v>
      </c>
      <c r="E22" s="251">
        <v>7888.9800000000014</v>
      </c>
      <c r="F22" s="142">
        <f t="shared" si="2"/>
        <v>881987.96400000015</v>
      </c>
      <c r="G22" s="142"/>
      <c r="H22" s="142">
        <f t="shared" si="3"/>
        <v>0</v>
      </c>
      <c r="I22" s="227">
        <f t="shared" si="4"/>
        <v>881987.96400000015</v>
      </c>
      <c r="J22" s="253">
        <v>7888.9800000000014</v>
      </c>
      <c r="K22" s="253">
        <f>'ВСЕ СМЕТЫ КДС'!G2933</f>
        <v>4145.7898119950487</v>
      </c>
      <c r="L22" s="153">
        <f>J22/K22-1</f>
        <v>0.90288952352932816</v>
      </c>
      <c r="M22" s="107"/>
      <c r="N22" s="107"/>
      <c r="O22" s="107"/>
      <c r="P22" s="422"/>
      <c r="Q22" s="425">
        <f t="shared" si="1"/>
        <v>0</v>
      </c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  <c r="AC22" s="415"/>
      <c r="AD22" s="415"/>
      <c r="AE22" s="415"/>
      <c r="AF22" s="415"/>
      <c r="AG22" s="415"/>
      <c r="AH22" s="415"/>
      <c r="AI22" s="415"/>
      <c r="AJ22" s="415"/>
      <c r="AK22" s="415"/>
      <c r="AL22" s="415"/>
      <c r="AM22" s="415"/>
      <c r="AN22" s="415"/>
      <c r="AO22" s="415"/>
      <c r="AP22" s="415"/>
      <c r="AQ22" s="415"/>
      <c r="AR22" s="415"/>
      <c r="AS22" s="415"/>
      <c r="AT22" s="415"/>
      <c r="AU22" s="415"/>
      <c r="AV22" s="415"/>
      <c r="AW22" s="415"/>
      <c r="AX22" s="415"/>
      <c r="AY22" s="415"/>
      <c r="AZ22" s="415"/>
      <c r="BA22" s="415"/>
      <c r="BB22" s="415"/>
      <c r="BC22" s="415"/>
      <c r="BD22" s="415"/>
      <c r="BE22" s="415"/>
      <c r="BF22" s="415"/>
      <c r="BG22" s="415"/>
      <c r="BH22" s="415"/>
      <c r="BI22" s="415"/>
      <c r="BJ22" s="415"/>
      <c r="BK22" s="415"/>
      <c r="BL22" s="415"/>
      <c r="BM22" s="415"/>
      <c r="BN22" s="415"/>
      <c r="BO22" s="415"/>
      <c r="BP22" s="415"/>
      <c r="BQ22" s="415"/>
      <c r="BR22" s="415"/>
      <c r="BS22" s="415"/>
      <c r="BT22" s="415"/>
      <c r="BU22" s="415"/>
      <c r="BV22" s="415"/>
      <c r="BW22" s="415"/>
      <c r="BX22" s="415"/>
      <c r="BY22" s="415"/>
      <c r="BZ22" s="415"/>
      <c r="CA22" s="415"/>
      <c r="CB22" s="415"/>
      <c r="CC22" s="415"/>
      <c r="CD22" s="415"/>
      <c r="CE22" s="415"/>
      <c r="CF22" s="415"/>
      <c r="CG22" s="415"/>
      <c r="CH22" s="415"/>
      <c r="CI22" s="415"/>
      <c r="CJ22" s="415"/>
      <c r="CK22" s="415"/>
      <c r="CL22" s="415"/>
      <c r="CM22" s="415"/>
      <c r="CN22" s="415"/>
      <c r="CO22" s="415"/>
      <c r="CP22" s="415"/>
      <c r="CQ22" s="415"/>
      <c r="CR22" s="415"/>
      <c r="CS22" s="415"/>
      <c r="CT22" s="415"/>
      <c r="CU22" s="415"/>
      <c r="CV22" s="415"/>
      <c r="CW22" s="415"/>
      <c r="CX22" s="415"/>
      <c r="CY22" s="415"/>
      <c r="CZ22" s="415"/>
      <c r="DA22" s="415"/>
      <c r="DB22" s="415"/>
      <c r="DC22" s="415"/>
      <c r="DD22" s="415"/>
      <c r="DE22" s="415"/>
      <c r="DF22" s="415"/>
      <c r="DG22" s="415"/>
      <c r="DH22" s="415"/>
      <c r="DI22" s="415"/>
      <c r="DJ22" s="415"/>
      <c r="DK22" s="415"/>
      <c r="DL22" s="415"/>
      <c r="DM22" s="415"/>
      <c r="DN22" s="415"/>
      <c r="DO22" s="415"/>
      <c r="DP22" s="415"/>
      <c r="DQ22" s="415"/>
      <c r="DR22" s="415"/>
      <c r="DS22" s="415"/>
      <c r="DT22" s="415"/>
      <c r="DU22" s="415"/>
      <c r="DV22" s="415"/>
      <c r="DW22" s="415"/>
      <c r="DX22" s="415"/>
      <c r="DY22" s="415"/>
      <c r="DZ22" s="415"/>
      <c r="EA22" s="415"/>
      <c r="EB22" s="415"/>
      <c r="EC22" s="415"/>
      <c r="ED22" s="415"/>
      <c r="EE22" s="415"/>
      <c r="EF22" s="415"/>
      <c r="EG22" s="415"/>
      <c r="EH22" s="415"/>
      <c r="EI22" s="415"/>
      <c r="EJ22" s="415"/>
      <c r="EK22" s="415"/>
      <c r="EL22" s="415"/>
      <c r="EM22" s="415"/>
      <c r="EN22" s="415"/>
      <c r="EO22" s="415"/>
      <c r="EP22" s="415"/>
      <c r="EQ22" s="415"/>
      <c r="ER22" s="415"/>
      <c r="ES22" s="415"/>
      <c r="ET22" s="415"/>
      <c r="EU22" s="415"/>
      <c r="EV22" s="415"/>
      <c r="EW22" s="415"/>
      <c r="EX22" s="415"/>
      <c r="EY22" s="415"/>
      <c r="EZ22" s="415"/>
      <c r="FA22" s="415"/>
      <c r="FB22" s="415"/>
      <c r="FC22" s="415"/>
      <c r="FD22" s="415"/>
      <c r="FE22" s="415"/>
      <c r="FF22" s="415"/>
      <c r="FG22" s="415"/>
      <c r="FH22" s="415"/>
      <c r="FI22" s="415"/>
      <c r="FJ22" s="415"/>
      <c r="FK22" s="415"/>
      <c r="FL22" s="415"/>
      <c r="FM22" s="415"/>
      <c r="FN22" s="415"/>
      <c r="FO22" s="415"/>
      <c r="FP22" s="415"/>
      <c r="FQ22" s="415"/>
      <c r="FR22" s="415"/>
      <c r="FS22" s="415"/>
      <c r="FT22" s="415"/>
      <c r="FU22" s="415"/>
      <c r="FV22" s="415"/>
      <c r="FW22" s="415"/>
      <c r="FX22" s="415"/>
      <c r="FY22" s="415"/>
      <c r="FZ22" s="415"/>
      <c r="GA22" s="415"/>
      <c r="GB22" s="415"/>
      <c r="GC22" s="415"/>
      <c r="GD22" s="415"/>
      <c r="GE22" s="415"/>
      <c r="GF22" s="415"/>
      <c r="GG22" s="415"/>
      <c r="GH22" s="415"/>
      <c r="GI22" s="415"/>
      <c r="GJ22" s="415"/>
      <c r="GK22" s="415"/>
      <c r="GL22" s="415"/>
      <c r="GM22" s="415"/>
      <c r="GN22" s="415"/>
      <c r="GO22" s="415"/>
      <c r="GP22" s="415"/>
      <c r="GQ22" s="415"/>
      <c r="GR22" s="415"/>
      <c r="GS22" s="415"/>
      <c r="GT22" s="415"/>
      <c r="GU22" s="415"/>
      <c r="GV22" s="415"/>
      <c r="GW22" s="415"/>
      <c r="GX22" s="415"/>
      <c r="GY22" s="415"/>
      <c r="GZ22" s="415"/>
      <c r="HA22" s="415"/>
      <c r="HB22" s="415"/>
      <c r="HC22" s="415"/>
      <c r="HD22" s="415"/>
      <c r="HE22" s="415"/>
      <c r="HF22" s="415"/>
      <c r="HG22" s="415"/>
      <c r="HH22" s="415"/>
      <c r="HI22" s="415"/>
      <c r="HJ22" s="415"/>
      <c r="HK22" s="415"/>
      <c r="HL22" s="415"/>
      <c r="HM22" s="415"/>
      <c r="HN22" s="415"/>
      <c r="HO22" s="415"/>
      <c r="HP22" s="415"/>
      <c r="HQ22" s="415"/>
      <c r="HR22" s="415"/>
      <c r="HS22" s="415"/>
      <c r="HT22" s="415"/>
      <c r="HU22" s="415"/>
      <c r="HV22" s="415"/>
      <c r="HW22" s="415"/>
      <c r="HX22" s="415"/>
      <c r="HY22" s="415"/>
      <c r="HZ22" s="415"/>
      <c r="IA22" s="415"/>
      <c r="IB22" s="415"/>
      <c r="IC22" s="415"/>
      <c r="ID22" s="415"/>
      <c r="IE22" s="415"/>
      <c r="IF22" s="415"/>
      <c r="IG22" s="415"/>
      <c r="IH22" s="415"/>
      <c r="II22" s="415"/>
      <c r="IJ22" s="415"/>
      <c r="IK22" s="415"/>
      <c r="IL22" s="415"/>
      <c r="IM22" s="415"/>
      <c r="IN22" s="415"/>
      <c r="IO22" s="415"/>
      <c r="IP22" s="415"/>
      <c r="IQ22" s="415"/>
      <c r="IR22" s="415"/>
      <c r="IS22" s="415"/>
      <c r="IT22" s="415"/>
      <c r="IU22" s="415"/>
      <c r="IV22" s="415"/>
      <c r="IW22" s="415"/>
      <c r="IX22" s="415"/>
      <c r="IY22" s="415"/>
      <c r="IZ22" s="415"/>
      <c r="JA22" s="415"/>
    </row>
    <row r="23" spans="1:261" s="101" customFormat="1" ht="25.5" hidden="1" outlineLevel="1" x14ac:dyDescent="0.25">
      <c r="A23" s="99"/>
      <c r="B23" s="275" t="s">
        <v>38</v>
      </c>
      <c r="C23" s="99" t="s">
        <v>6814</v>
      </c>
      <c r="D23" s="100">
        <v>206.75</v>
      </c>
      <c r="E23" s="251">
        <v>1134.7875000000001</v>
      </c>
      <c r="F23" s="142">
        <f t="shared" si="2"/>
        <v>234617.31562500002</v>
      </c>
      <c r="G23" s="142">
        <v>719.08980000000008</v>
      </c>
      <c r="H23" s="142">
        <f t="shared" si="3"/>
        <v>148671.81615000003</v>
      </c>
      <c r="I23" s="227">
        <f t="shared" si="4"/>
        <v>383289.13177500002</v>
      </c>
      <c r="J23" s="252">
        <v>1134.7875000000001</v>
      </c>
      <c r="K23" s="252"/>
      <c r="L23" s="229"/>
      <c r="M23" s="229">
        <f>G23</f>
        <v>719.08980000000008</v>
      </c>
      <c r="N23" s="229"/>
      <c r="O23" s="229"/>
      <c r="P23" s="422"/>
      <c r="Q23" s="425">
        <f t="shared" si="1"/>
        <v>0</v>
      </c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415"/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5"/>
      <c r="BF23" s="415"/>
      <c r="BG23" s="415"/>
      <c r="BH23" s="415"/>
      <c r="BI23" s="415"/>
      <c r="BJ23" s="415"/>
      <c r="BK23" s="415"/>
      <c r="BL23" s="415"/>
      <c r="BM23" s="415"/>
      <c r="BN23" s="415"/>
      <c r="BO23" s="415"/>
      <c r="BP23" s="415"/>
      <c r="BQ23" s="415"/>
      <c r="BR23" s="415"/>
      <c r="BS23" s="415"/>
      <c r="BT23" s="415"/>
      <c r="BU23" s="415"/>
      <c r="BV23" s="415"/>
      <c r="BW23" s="415"/>
      <c r="BX23" s="415"/>
      <c r="BY23" s="415"/>
      <c r="BZ23" s="415"/>
      <c r="CA23" s="415"/>
      <c r="CB23" s="415"/>
      <c r="CC23" s="415"/>
      <c r="CD23" s="415"/>
      <c r="CE23" s="415"/>
      <c r="CF23" s="415"/>
      <c r="CG23" s="415"/>
      <c r="CH23" s="415"/>
      <c r="CI23" s="415"/>
      <c r="CJ23" s="415"/>
      <c r="CK23" s="415"/>
      <c r="CL23" s="415"/>
      <c r="CM23" s="415"/>
      <c r="CN23" s="415"/>
      <c r="CO23" s="415"/>
      <c r="CP23" s="415"/>
      <c r="CQ23" s="415"/>
      <c r="CR23" s="415"/>
      <c r="CS23" s="415"/>
      <c r="CT23" s="415"/>
      <c r="CU23" s="415"/>
      <c r="CV23" s="415"/>
      <c r="CW23" s="415"/>
      <c r="CX23" s="415"/>
      <c r="CY23" s="415"/>
      <c r="CZ23" s="415"/>
      <c r="DA23" s="415"/>
      <c r="DB23" s="415"/>
      <c r="DC23" s="415"/>
      <c r="DD23" s="415"/>
      <c r="DE23" s="415"/>
      <c r="DF23" s="415"/>
      <c r="DG23" s="415"/>
      <c r="DH23" s="415"/>
      <c r="DI23" s="415"/>
      <c r="DJ23" s="415"/>
      <c r="DK23" s="415"/>
      <c r="DL23" s="415"/>
      <c r="DM23" s="415"/>
      <c r="DN23" s="415"/>
      <c r="DO23" s="415"/>
      <c r="DP23" s="415"/>
      <c r="DQ23" s="415"/>
      <c r="DR23" s="415"/>
      <c r="DS23" s="415"/>
      <c r="DT23" s="415"/>
      <c r="DU23" s="415"/>
      <c r="DV23" s="415"/>
      <c r="DW23" s="415"/>
      <c r="DX23" s="415"/>
      <c r="DY23" s="415"/>
      <c r="DZ23" s="415"/>
      <c r="EA23" s="415"/>
      <c r="EB23" s="415"/>
      <c r="EC23" s="415"/>
      <c r="ED23" s="415"/>
      <c r="EE23" s="415"/>
      <c r="EF23" s="415"/>
      <c r="EG23" s="415"/>
      <c r="EH23" s="415"/>
      <c r="EI23" s="415"/>
      <c r="EJ23" s="415"/>
      <c r="EK23" s="415"/>
      <c r="EL23" s="415"/>
      <c r="EM23" s="415"/>
      <c r="EN23" s="415"/>
      <c r="EO23" s="415"/>
      <c r="EP23" s="415"/>
      <c r="EQ23" s="415"/>
      <c r="ER23" s="415"/>
      <c r="ES23" s="415"/>
      <c r="ET23" s="415"/>
      <c r="EU23" s="415"/>
      <c r="EV23" s="415"/>
      <c r="EW23" s="415"/>
      <c r="EX23" s="415"/>
      <c r="EY23" s="415"/>
      <c r="EZ23" s="415"/>
      <c r="FA23" s="415"/>
      <c r="FB23" s="415"/>
      <c r="FC23" s="415"/>
      <c r="FD23" s="415"/>
      <c r="FE23" s="415"/>
      <c r="FF23" s="415"/>
      <c r="FG23" s="415"/>
      <c r="FH23" s="415"/>
      <c r="FI23" s="415"/>
      <c r="FJ23" s="415"/>
      <c r="FK23" s="415"/>
      <c r="FL23" s="415"/>
      <c r="FM23" s="415"/>
      <c r="FN23" s="415"/>
      <c r="FO23" s="415"/>
      <c r="FP23" s="415"/>
      <c r="FQ23" s="415"/>
      <c r="FR23" s="415"/>
      <c r="FS23" s="415"/>
      <c r="FT23" s="415"/>
      <c r="FU23" s="415"/>
      <c r="FV23" s="415"/>
      <c r="FW23" s="415"/>
      <c r="FX23" s="415"/>
      <c r="FY23" s="415"/>
      <c r="FZ23" s="415"/>
      <c r="GA23" s="415"/>
      <c r="GB23" s="415"/>
      <c r="GC23" s="415"/>
      <c r="GD23" s="415"/>
      <c r="GE23" s="415"/>
      <c r="GF23" s="415"/>
      <c r="GG23" s="415"/>
      <c r="GH23" s="415"/>
      <c r="GI23" s="415"/>
      <c r="GJ23" s="415"/>
      <c r="GK23" s="415"/>
      <c r="GL23" s="415"/>
      <c r="GM23" s="415"/>
      <c r="GN23" s="415"/>
      <c r="GO23" s="415"/>
      <c r="GP23" s="415"/>
      <c r="GQ23" s="415"/>
      <c r="GR23" s="415"/>
      <c r="GS23" s="415"/>
      <c r="GT23" s="415"/>
      <c r="GU23" s="415"/>
      <c r="GV23" s="415"/>
      <c r="GW23" s="415"/>
      <c r="GX23" s="415"/>
      <c r="GY23" s="415"/>
      <c r="GZ23" s="415"/>
      <c r="HA23" s="415"/>
      <c r="HB23" s="415"/>
      <c r="HC23" s="415"/>
      <c r="HD23" s="415"/>
      <c r="HE23" s="415"/>
      <c r="HF23" s="415"/>
      <c r="HG23" s="415"/>
      <c r="HH23" s="415"/>
      <c r="HI23" s="415"/>
      <c r="HJ23" s="415"/>
      <c r="HK23" s="415"/>
      <c r="HL23" s="415"/>
      <c r="HM23" s="415"/>
      <c r="HN23" s="415"/>
      <c r="HO23" s="415"/>
      <c r="HP23" s="415"/>
      <c r="HQ23" s="415"/>
      <c r="HR23" s="415"/>
      <c r="HS23" s="415"/>
      <c r="HT23" s="415"/>
      <c r="HU23" s="415"/>
      <c r="HV23" s="415"/>
      <c r="HW23" s="415"/>
      <c r="HX23" s="415"/>
      <c r="HY23" s="415"/>
      <c r="HZ23" s="415"/>
      <c r="IA23" s="415"/>
      <c r="IB23" s="415"/>
      <c r="IC23" s="415"/>
      <c r="ID23" s="415"/>
      <c r="IE23" s="415"/>
      <c r="IF23" s="415"/>
      <c r="IG23" s="415"/>
      <c r="IH23" s="415"/>
      <c r="II23" s="415"/>
      <c r="IJ23" s="415"/>
      <c r="IK23" s="415"/>
      <c r="IL23" s="415"/>
      <c r="IM23" s="415"/>
      <c r="IN23" s="415"/>
      <c r="IO23" s="415"/>
      <c r="IP23" s="415"/>
      <c r="IQ23" s="415"/>
      <c r="IR23" s="415"/>
      <c r="IS23" s="415"/>
      <c r="IT23" s="415"/>
      <c r="IU23" s="415"/>
      <c r="IV23" s="415"/>
      <c r="IW23" s="415"/>
      <c r="IX23" s="415"/>
      <c r="IY23" s="415"/>
      <c r="IZ23" s="415"/>
      <c r="JA23" s="415"/>
    </row>
    <row r="24" spans="1:261" s="101" customFormat="1" hidden="1" outlineLevel="1" x14ac:dyDescent="0.25">
      <c r="A24" s="102"/>
      <c r="B24" s="277" t="s">
        <v>39</v>
      </c>
      <c r="C24" s="102" t="s">
        <v>6814</v>
      </c>
      <c r="D24" s="100">
        <v>69.400000000000006</v>
      </c>
      <c r="E24" s="251">
        <v>888.18000000000006</v>
      </c>
      <c r="F24" s="142">
        <f t="shared" si="2"/>
        <v>61639.69200000001</v>
      </c>
      <c r="G24" s="142">
        <v>462.8</v>
      </c>
      <c r="H24" s="142">
        <f t="shared" si="3"/>
        <v>32118.320000000003</v>
      </c>
      <c r="I24" s="227">
        <f t="shared" si="4"/>
        <v>93758.012000000017</v>
      </c>
      <c r="J24" s="252">
        <v>888.18000000000006</v>
      </c>
      <c r="K24" s="252"/>
      <c r="L24" s="229"/>
      <c r="M24" s="229">
        <f>G24</f>
        <v>462.8</v>
      </c>
      <c r="N24" s="229"/>
      <c r="O24" s="229"/>
      <c r="P24" s="422"/>
      <c r="Q24" s="425">
        <f t="shared" si="1"/>
        <v>0</v>
      </c>
      <c r="R24" s="415"/>
      <c r="S24" s="415"/>
      <c r="T24" s="415"/>
      <c r="U24" s="415"/>
      <c r="V24" s="415"/>
      <c r="W24" s="415"/>
      <c r="X24" s="415"/>
      <c r="Y24" s="415"/>
      <c r="Z24" s="415"/>
      <c r="AA24" s="415"/>
      <c r="AB24" s="415"/>
      <c r="AC24" s="415"/>
      <c r="AD24" s="415"/>
      <c r="AE24" s="415"/>
      <c r="AF24" s="415"/>
      <c r="AG24" s="415"/>
      <c r="AH24" s="415"/>
      <c r="AI24" s="415"/>
      <c r="AJ24" s="415"/>
      <c r="AK24" s="415"/>
      <c r="AL24" s="415"/>
      <c r="AM24" s="415"/>
      <c r="AN24" s="415"/>
      <c r="AO24" s="415"/>
      <c r="AP24" s="415"/>
      <c r="AQ24" s="415"/>
      <c r="AR24" s="415"/>
      <c r="AS24" s="415"/>
      <c r="AT24" s="415"/>
      <c r="AU24" s="415"/>
      <c r="AV24" s="415"/>
      <c r="AW24" s="415"/>
      <c r="AX24" s="415"/>
      <c r="AY24" s="415"/>
      <c r="AZ24" s="415"/>
      <c r="BA24" s="415"/>
      <c r="BB24" s="415"/>
      <c r="BC24" s="415"/>
      <c r="BD24" s="415"/>
      <c r="BE24" s="415"/>
      <c r="BF24" s="415"/>
      <c r="BG24" s="415"/>
      <c r="BH24" s="415"/>
      <c r="BI24" s="415"/>
      <c r="BJ24" s="415"/>
      <c r="BK24" s="415"/>
      <c r="BL24" s="415"/>
      <c r="BM24" s="415"/>
      <c r="BN24" s="415"/>
      <c r="BO24" s="415"/>
      <c r="BP24" s="415"/>
      <c r="BQ24" s="415"/>
      <c r="BR24" s="415"/>
      <c r="BS24" s="415"/>
      <c r="BT24" s="415"/>
      <c r="BU24" s="415"/>
      <c r="BV24" s="415"/>
      <c r="BW24" s="415"/>
      <c r="BX24" s="415"/>
      <c r="BY24" s="415"/>
      <c r="BZ24" s="415"/>
      <c r="CA24" s="415"/>
      <c r="CB24" s="415"/>
      <c r="CC24" s="415"/>
      <c r="CD24" s="415"/>
      <c r="CE24" s="415"/>
      <c r="CF24" s="415"/>
      <c r="CG24" s="415"/>
      <c r="CH24" s="415"/>
      <c r="CI24" s="415"/>
      <c r="CJ24" s="415"/>
      <c r="CK24" s="415"/>
      <c r="CL24" s="415"/>
      <c r="CM24" s="415"/>
      <c r="CN24" s="415"/>
      <c r="CO24" s="415"/>
      <c r="CP24" s="415"/>
      <c r="CQ24" s="415"/>
      <c r="CR24" s="415"/>
      <c r="CS24" s="415"/>
      <c r="CT24" s="415"/>
      <c r="CU24" s="415"/>
      <c r="CV24" s="415"/>
      <c r="CW24" s="415"/>
      <c r="CX24" s="415"/>
      <c r="CY24" s="415"/>
      <c r="CZ24" s="415"/>
      <c r="DA24" s="415"/>
      <c r="DB24" s="415"/>
      <c r="DC24" s="415"/>
      <c r="DD24" s="415"/>
      <c r="DE24" s="415"/>
      <c r="DF24" s="415"/>
      <c r="DG24" s="415"/>
      <c r="DH24" s="415"/>
      <c r="DI24" s="415"/>
      <c r="DJ24" s="415"/>
      <c r="DK24" s="415"/>
      <c r="DL24" s="415"/>
      <c r="DM24" s="415"/>
      <c r="DN24" s="415"/>
      <c r="DO24" s="415"/>
      <c r="DP24" s="415"/>
      <c r="DQ24" s="415"/>
      <c r="DR24" s="415"/>
      <c r="DS24" s="415"/>
      <c r="DT24" s="415"/>
      <c r="DU24" s="415"/>
      <c r="DV24" s="415"/>
      <c r="DW24" s="415"/>
      <c r="DX24" s="415"/>
      <c r="DY24" s="415"/>
      <c r="DZ24" s="415"/>
      <c r="EA24" s="415"/>
      <c r="EB24" s="415"/>
      <c r="EC24" s="415"/>
      <c r="ED24" s="415"/>
      <c r="EE24" s="415"/>
      <c r="EF24" s="415"/>
      <c r="EG24" s="415"/>
      <c r="EH24" s="415"/>
      <c r="EI24" s="415"/>
      <c r="EJ24" s="415"/>
      <c r="EK24" s="415"/>
      <c r="EL24" s="415"/>
      <c r="EM24" s="415"/>
      <c r="EN24" s="415"/>
      <c r="EO24" s="415"/>
      <c r="EP24" s="415"/>
      <c r="EQ24" s="415"/>
      <c r="ER24" s="415"/>
      <c r="ES24" s="415"/>
      <c r="ET24" s="415"/>
      <c r="EU24" s="415"/>
      <c r="EV24" s="415"/>
      <c r="EW24" s="415"/>
      <c r="EX24" s="415"/>
      <c r="EY24" s="415"/>
      <c r="EZ24" s="415"/>
      <c r="FA24" s="415"/>
      <c r="FB24" s="415"/>
      <c r="FC24" s="415"/>
      <c r="FD24" s="415"/>
      <c r="FE24" s="415"/>
      <c r="FF24" s="415"/>
      <c r="FG24" s="415"/>
      <c r="FH24" s="415"/>
      <c r="FI24" s="415"/>
      <c r="FJ24" s="415"/>
      <c r="FK24" s="415"/>
      <c r="FL24" s="415"/>
      <c r="FM24" s="415"/>
      <c r="FN24" s="415"/>
      <c r="FO24" s="415"/>
      <c r="FP24" s="415"/>
      <c r="FQ24" s="415"/>
      <c r="FR24" s="415"/>
      <c r="FS24" s="415"/>
      <c r="FT24" s="415"/>
      <c r="FU24" s="415"/>
      <c r="FV24" s="415"/>
      <c r="FW24" s="415"/>
      <c r="FX24" s="415"/>
      <c r="FY24" s="415"/>
      <c r="FZ24" s="415"/>
      <c r="GA24" s="415"/>
      <c r="GB24" s="415"/>
      <c r="GC24" s="415"/>
      <c r="GD24" s="415"/>
      <c r="GE24" s="415"/>
      <c r="GF24" s="415"/>
      <c r="GG24" s="415"/>
      <c r="GH24" s="415"/>
      <c r="GI24" s="415"/>
      <c r="GJ24" s="415"/>
      <c r="GK24" s="415"/>
      <c r="GL24" s="415"/>
      <c r="GM24" s="415"/>
      <c r="GN24" s="415"/>
      <c r="GO24" s="415"/>
      <c r="GP24" s="415"/>
      <c r="GQ24" s="415"/>
      <c r="GR24" s="415"/>
      <c r="GS24" s="415"/>
      <c r="GT24" s="415"/>
      <c r="GU24" s="415"/>
      <c r="GV24" s="415"/>
      <c r="GW24" s="415"/>
      <c r="GX24" s="415"/>
      <c r="GY24" s="415"/>
      <c r="GZ24" s="415"/>
      <c r="HA24" s="415"/>
      <c r="HB24" s="415"/>
      <c r="HC24" s="415"/>
      <c r="HD24" s="415"/>
      <c r="HE24" s="415"/>
      <c r="HF24" s="415"/>
      <c r="HG24" s="415"/>
      <c r="HH24" s="415"/>
      <c r="HI24" s="415"/>
      <c r="HJ24" s="415"/>
      <c r="HK24" s="415"/>
      <c r="HL24" s="415"/>
      <c r="HM24" s="415"/>
      <c r="HN24" s="415"/>
      <c r="HO24" s="415"/>
      <c r="HP24" s="415"/>
      <c r="HQ24" s="415"/>
      <c r="HR24" s="415"/>
      <c r="HS24" s="415"/>
      <c r="HT24" s="415"/>
      <c r="HU24" s="415"/>
      <c r="HV24" s="415"/>
      <c r="HW24" s="415"/>
      <c r="HX24" s="415"/>
      <c r="HY24" s="415"/>
      <c r="HZ24" s="415"/>
      <c r="IA24" s="415"/>
      <c r="IB24" s="415"/>
      <c r="IC24" s="415"/>
      <c r="ID24" s="415"/>
      <c r="IE24" s="415"/>
      <c r="IF24" s="415"/>
      <c r="IG24" s="415"/>
      <c r="IH24" s="415"/>
      <c r="II24" s="415"/>
      <c r="IJ24" s="415"/>
      <c r="IK24" s="415"/>
      <c r="IL24" s="415"/>
      <c r="IM24" s="415"/>
      <c r="IN24" s="415"/>
      <c r="IO24" s="415"/>
      <c r="IP24" s="415"/>
      <c r="IQ24" s="415"/>
      <c r="IR24" s="415"/>
      <c r="IS24" s="415"/>
      <c r="IT24" s="415"/>
      <c r="IU24" s="415"/>
      <c r="IV24" s="415"/>
      <c r="IW24" s="415"/>
      <c r="IX24" s="415"/>
      <c r="IY24" s="415"/>
      <c r="IZ24" s="415"/>
      <c r="JA24" s="415"/>
    </row>
    <row r="25" spans="1:261" s="101" customFormat="1" hidden="1" outlineLevel="1" x14ac:dyDescent="0.25">
      <c r="A25" s="102"/>
      <c r="B25" s="277" t="s">
        <v>40</v>
      </c>
      <c r="C25" s="102" t="s">
        <v>6814</v>
      </c>
      <c r="D25" s="100">
        <v>69.400000000000006</v>
      </c>
      <c r="E25" s="251">
        <v>1277.25</v>
      </c>
      <c r="F25" s="142">
        <f t="shared" si="2"/>
        <v>88641.150000000009</v>
      </c>
      <c r="G25" s="142">
        <v>397.78700000000003</v>
      </c>
      <c r="H25" s="142">
        <f t="shared" si="3"/>
        <v>27606.417800000003</v>
      </c>
      <c r="I25" s="227">
        <f t="shared" si="4"/>
        <v>116247.56780000002</v>
      </c>
      <c r="J25" s="252">
        <v>1277.25</v>
      </c>
      <c r="K25" s="252"/>
      <c r="L25" s="229"/>
      <c r="M25" s="229">
        <f>G25</f>
        <v>397.78700000000003</v>
      </c>
      <c r="N25" s="229"/>
      <c r="O25" s="229"/>
      <c r="P25" s="422"/>
      <c r="Q25" s="425">
        <f t="shared" si="1"/>
        <v>0</v>
      </c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415"/>
      <c r="AD25" s="415"/>
      <c r="AE25" s="415"/>
      <c r="AF25" s="415"/>
      <c r="AG25" s="415"/>
      <c r="AH25" s="415"/>
      <c r="AI25" s="415"/>
      <c r="AJ25" s="415"/>
      <c r="AK25" s="415"/>
      <c r="AL25" s="415"/>
      <c r="AM25" s="415"/>
      <c r="AN25" s="415"/>
      <c r="AO25" s="415"/>
      <c r="AP25" s="415"/>
      <c r="AQ25" s="415"/>
      <c r="AR25" s="415"/>
      <c r="AS25" s="415"/>
      <c r="AT25" s="415"/>
      <c r="AU25" s="415"/>
      <c r="AV25" s="415"/>
      <c r="AW25" s="415"/>
      <c r="AX25" s="415"/>
      <c r="AY25" s="415"/>
      <c r="AZ25" s="415"/>
      <c r="BA25" s="415"/>
      <c r="BB25" s="415"/>
      <c r="BC25" s="415"/>
      <c r="BD25" s="415"/>
      <c r="BE25" s="415"/>
      <c r="BF25" s="415"/>
      <c r="BG25" s="415"/>
      <c r="BH25" s="415"/>
      <c r="BI25" s="415"/>
      <c r="BJ25" s="415"/>
      <c r="BK25" s="415"/>
      <c r="BL25" s="415"/>
      <c r="BM25" s="415"/>
      <c r="BN25" s="415"/>
      <c r="BO25" s="415"/>
      <c r="BP25" s="415"/>
      <c r="BQ25" s="415"/>
      <c r="BR25" s="415"/>
      <c r="BS25" s="415"/>
      <c r="BT25" s="415"/>
      <c r="BU25" s="415"/>
      <c r="BV25" s="415"/>
      <c r="BW25" s="415"/>
      <c r="BX25" s="415"/>
      <c r="BY25" s="415"/>
      <c r="BZ25" s="415"/>
      <c r="CA25" s="415"/>
      <c r="CB25" s="415"/>
      <c r="CC25" s="415"/>
      <c r="CD25" s="415"/>
      <c r="CE25" s="415"/>
      <c r="CF25" s="415"/>
      <c r="CG25" s="415"/>
      <c r="CH25" s="415"/>
      <c r="CI25" s="415"/>
      <c r="CJ25" s="415"/>
      <c r="CK25" s="415"/>
      <c r="CL25" s="415"/>
      <c r="CM25" s="415"/>
      <c r="CN25" s="415"/>
      <c r="CO25" s="415"/>
      <c r="CP25" s="415"/>
      <c r="CQ25" s="415"/>
      <c r="CR25" s="415"/>
      <c r="CS25" s="415"/>
      <c r="CT25" s="415"/>
      <c r="CU25" s="415"/>
      <c r="CV25" s="415"/>
      <c r="CW25" s="415"/>
      <c r="CX25" s="415"/>
      <c r="CY25" s="415"/>
      <c r="CZ25" s="415"/>
      <c r="DA25" s="415"/>
      <c r="DB25" s="415"/>
      <c r="DC25" s="415"/>
      <c r="DD25" s="415"/>
      <c r="DE25" s="415"/>
      <c r="DF25" s="415"/>
      <c r="DG25" s="415"/>
      <c r="DH25" s="415"/>
      <c r="DI25" s="415"/>
      <c r="DJ25" s="415"/>
      <c r="DK25" s="415"/>
      <c r="DL25" s="415"/>
      <c r="DM25" s="415"/>
      <c r="DN25" s="415"/>
      <c r="DO25" s="415"/>
      <c r="DP25" s="415"/>
      <c r="DQ25" s="415"/>
      <c r="DR25" s="415"/>
      <c r="DS25" s="415"/>
      <c r="DT25" s="415"/>
      <c r="DU25" s="415"/>
      <c r="DV25" s="415"/>
      <c r="DW25" s="415"/>
      <c r="DX25" s="415"/>
      <c r="DY25" s="415"/>
      <c r="DZ25" s="415"/>
      <c r="EA25" s="415"/>
      <c r="EB25" s="415"/>
      <c r="EC25" s="415"/>
      <c r="ED25" s="415"/>
      <c r="EE25" s="415"/>
      <c r="EF25" s="415"/>
      <c r="EG25" s="415"/>
      <c r="EH25" s="415"/>
      <c r="EI25" s="415"/>
      <c r="EJ25" s="415"/>
      <c r="EK25" s="415"/>
      <c r="EL25" s="415"/>
      <c r="EM25" s="415"/>
      <c r="EN25" s="415"/>
      <c r="EO25" s="415"/>
      <c r="EP25" s="415"/>
      <c r="EQ25" s="415"/>
      <c r="ER25" s="415"/>
      <c r="ES25" s="415"/>
      <c r="ET25" s="415"/>
      <c r="EU25" s="415"/>
      <c r="EV25" s="415"/>
      <c r="EW25" s="415"/>
      <c r="EX25" s="415"/>
      <c r="EY25" s="415"/>
      <c r="EZ25" s="415"/>
      <c r="FA25" s="415"/>
      <c r="FB25" s="415"/>
      <c r="FC25" s="415"/>
      <c r="FD25" s="415"/>
      <c r="FE25" s="415"/>
      <c r="FF25" s="415"/>
      <c r="FG25" s="415"/>
      <c r="FH25" s="415"/>
      <c r="FI25" s="415"/>
      <c r="FJ25" s="415"/>
      <c r="FK25" s="415"/>
      <c r="FL25" s="415"/>
      <c r="FM25" s="415"/>
      <c r="FN25" s="415"/>
      <c r="FO25" s="415"/>
      <c r="FP25" s="415"/>
      <c r="FQ25" s="415"/>
      <c r="FR25" s="415"/>
      <c r="FS25" s="415"/>
      <c r="FT25" s="415"/>
      <c r="FU25" s="415"/>
      <c r="FV25" s="415"/>
      <c r="FW25" s="415"/>
      <c r="FX25" s="415"/>
      <c r="FY25" s="415"/>
      <c r="FZ25" s="415"/>
      <c r="GA25" s="415"/>
      <c r="GB25" s="415"/>
      <c r="GC25" s="415"/>
      <c r="GD25" s="415"/>
      <c r="GE25" s="415"/>
      <c r="GF25" s="415"/>
      <c r="GG25" s="415"/>
      <c r="GH25" s="415"/>
      <c r="GI25" s="415"/>
      <c r="GJ25" s="415"/>
      <c r="GK25" s="415"/>
      <c r="GL25" s="415"/>
      <c r="GM25" s="415"/>
      <c r="GN25" s="415"/>
      <c r="GO25" s="415"/>
      <c r="GP25" s="415"/>
      <c r="GQ25" s="415"/>
      <c r="GR25" s="415"/>
      <c r="GS25" s="415"/>
      <c r="GT25" s="415"/>
      <c r="GU25" s="415"/>
      <c r="GV25" s="415"/>
      <c r="GW25" s="415"/>
      <c r="GX25" s="415"/>
      <c r="GY25" s="415"/>
      <c r="GZ25" s="415"/>
      <c r="HA25" s="415"/>
      <c r="HB25" s="415"/>
      <c r="HC25" s="415"/>
      <c r="HD25" s="415"/>
      <c r="HE25" s="415"/>
      <c r="HF25" s="415"/>
      <c r="HG25" s="415"/>
      <c r="HH25" s="415"/>
      <c r="HI25" s="415"/>
      <c r="HJ25" s="415"/>
      <c r="HK25" s="415"/>
      <c r="HL25" s="415"/>
      <c r="HM25" s="415"/>
      <c r="HN25" s="415"/>
      <c r="HO25" s="415"/>
      <c r="HP25" s="415"/>
      <c r="HQ25" s="415"/>
      <c r="HR25" s="415"/>
      <c r="HS25" s="415"/>
      <c r="HT25" s="415"/>
      <c r="HU25" s="415"/>
      <c r="HV25" s="415"/>
      <c r="HW25" s="415"/>
      <c r="HX25" s="415"/>
      <c r="HY25" s="415"/>
      <c r="HZ25" s="415"/>
      <c r="IA25" s="415"/>
      <c r="IB25" s="415"/>
      <c r="IC25" s="415"/>
      <c r="ID25" s="415"/>
      <c r="IE25" s="415"/>
      <c r="IF25" s="415"/>
      <c r="IG25" s="415"/>
      <c r="IH25" s="415"/>
      <c r="II25" s="415"/>
      <c r="IJ25" s="415"/>
      <c r="IK25" s="415"/>
      <c r="IL25" s="415"/>
      <c r="IM25" s="415"/>
      <c r="IN25" s="415"/>
      <c r="IO25" s="415"/>
      <c r="IP25" s="415"/>
      <c r="IQ25" s="415"/>
      <c r="IR25" s="415"/>
      <c r="IS25" s="415"/>
      <c r="IT25" s="415"/>
      <c r="IU25" s="415"/>
      <c r="IV25" s="415"/>
      <c r="IW25" s="415"/>
      <c r="IX25" s="415"/>
      <c r="IY25" s="415"/>
      <c r="IZ25" s="415"/>
      <c r="JA25" s="415"/>
    </row>
    <row r="26" spans="1:261" s="101" customFormat="1" hidden="1" outlineLevel="1" x14ac:dyDescent="0.25">
      <c r="A26" s="99"/>
      <c r="B26" s="275" t="s">
        <v>6836</v>
      </c>
      <c r="C26" s="99" t="s">
        <v>6814</v>
      </c>
      <c r="D26" s="100">
        <f>69.4*2</f>
        <v>138.80000000000001</v>
      </c>
      <c r="E26" s="251">
        <v>635.48100000000011</v>
      </c>
      <c r="F26" s="142">
        <f t="shared" si="2"/>
        <v>88204.762800000026</v>
      </c>
      <c r="G26" s="142">
        <v>740.96879999999999</v>
      </c>
      <c r="H26" s="142">
        <f t="shared" si="3"/>
        <v>102846.46944</v>
      </c>
      <c r="I26" s="227">
        <f t="shared" si="4"/>
        <v>191051.23224000004</v>
      </c>
      <c r="J26" s="252">
        <v>635.48100000000011</v>
      </c>
      <c r="K26" s="252"/>
      <c r="L26" s="229"/>
      <c r="M26" s="229">
        <f>G26</f>
        <v>740.96879999999999</v>
      </c>
      <c r="N26" s="229"/>
      <c r="O26" s="229"/>
      <c r="P26" s="422"/>
      <c r="Q26" s="425">
        <f t="shared" si="1"/>
        <v>0</v>
      </c>
      <c r="R26" s="415"/>
      <c r="S26" s="415"/>
      <c r="T26" s="415"/>
      <c r="U26" s="415"/>
      <c r="V26" s="415"/>
      <c r="W26" s="415"/>
      <c r="X26" s="415"/>
      <c r="Y26" s="415"/>
      <c r="Z26" s="415"/>
      <c r="AA26" s="415"/>
      <c r="AB26" s="415"/>
      <c r="AC26" s="415"/>
      <c r="AD26" s="415"/>
      <c r="AE26" s="415"/>
      <c r="AF26" s="415"/>
      <c r="AG26" s="415"/>
      <c r="AH26" s="415"/>
      <c r="AI26" s="415"/>
      <c r="AJ26" s="415"/>
      <c r="AK26" s="415"/>
      <c r="AL26" s="415"/>
      <c r="AM26" s="415"/>
      <c r="AN26" s="415"/>
      <c r="AO26" s="415"/>
      <c r="AP26" s="415"/>
      <c r="AQ26" s="415"/>
      <c r="AR26" s="415"/>
      <c r="AS26" s="415"/>
      <c r="AT26" s="415"/>
      <c r="AU26" s="415"/>
      <c r="AV26" s="415"/>
      <c r="AW26" s="415"/>
      <c r="AX26" s="415"/>
      <c r="AY26" s="415"/>
      <c r="AZ26" s="415"/>
      <c r="BA26" s="415"/>
      <c r="BB26" s="415"/>
      <c r="BC26" s="415"/>
      <c r="BD26" s="415"/>
      <c r="BE26" s="415"/>
      <c r="BF26" s="415"/>
      <c r="BG26" s="415"/>
      <c r="BH26" s="415"/>
      <c r="BI26" s="415"/>
      <c r="BJ26" s="415"/>
      <c r="BK26" s="415"/>
      <c r="BL26" s="415"/>
      <c r="BM26" s="415"/>
      <c r="BN26" s="415"/>
      <c r="BO26" s="415"/>
      <c r="BP26" s="415"/>
      <c r="BQ26" s="415"/>
      <c r="BR26" s="415"/>
      <c r="BS26" s="415"/>
      <c r="BT26" s="415"/>
      <c r="BU26" s="415"/>
      <c r="BV26" s="415"/>
      <c r="BW26" s="415"/>
      <c r="BX26" s="415"/>
      <c r="BY26" s="415"/>
      <c r="BZ26" s="415"/>
      <c r="CA26" s="415"/>
      <c r="CB26" s="415"/>
      <c r="CC26" s="415"/>
      <c r="CD26" s="415"/>
      <c r="CE26" s="415"/>
      <c r="CF26" s="415"/>
      <c r="CG26" s="415"/>
      <c r="CH26" s="415"/>
      <c r="CI26" s="415"/>
      <c r="CJ26" s="415"/>
      <c r="CK26" s="415"/>
      <c r="CL26" s="415"/>
      <c r="CM26" s="415"/>
      <c r="CN26" s="415"/>
      <c r="CO26" s="415"/>
      <c r="CP26" s="415"/>
      <c r="CQ26" s="415"/>
      <c r="CR26" s="415"/>
      <c r="CS26" s="415"/>
      <c r="CT26" s="415"/>
      <c r="CU26" s="415"/>
      <c r="CV26" s="415"/>
      <c r="CW26" s="415"/>
      <c r="CX26" s="415"/>
      <c r="CY26" s="415"/>
      <c r="CZ26" s="415"/>
      <c r="DA26" s="415"/>
      <c r="DB26" s="415"/>
      <c r="DC26" s="415"/>
      <c r="DD26" s="415"/>
      <c r="DE26" s="415"/>
      <c r="DF26" s="415"/>
      <c r="DG26" s="415"/>
      <c r="DH26" s="415"/>
      <c r="DI26" s="415"/>
      <c r="DJ26" s="415"/>
      <c r="DK26" s="415"/>
      <c r="DL26" s="415"/>
      <c r="DM26" s="415"/>
      <c r="DN26" s="415"/>
      <c r="DO26" s="415"/>
      <c r="DP26" s="415"/>
      <c r="DQ26" s="415"/>
      <c r="DR26" s="415"/>
      <c r="DS26" s="415"/>
      <c r="DT26" s="415"/>
      <c r="DU26" s="415"/>
      <c r="DV26" s="415"/>
      <c r="DW26" s="415"/>
      <c r="DX26" s="415"/>
      <c r="DY26" s="415"/>
      <c r="DZ26" s="415"/>
      <c r="EA26" s="415"/>
      <c r="EB26" s="415"/>
      <c r="EC26" s="415"/>
      <c r="ED26" s="415"/>
      <c r="EE26" s="415"/>
      <c r="EF26" s="415"/>
      <c r="EG26" s="415"/>
      <c r="EH26" s="415"/>
      <c r="EI26" s="415"/>
      <c r="EJ26" s="415"/>
      <c r="EK26" s="415"/>
      <c r="EL26" s="415"/>
      <c r="EM26" s="415"/>
      <c r="EN26" s="415"/>
      <c r="EO26" s="415"/>
      <c r="EP26" s="415"/>
      <c r="EQ26" s="415"/>
      <c r="ER26" s="415"/>
      <c r="ES26" s="415"/>
      <c r="ET26" s="415"/>
      <c r="EU26" s="415"/>
      <c r="EV26" s="415"/>
      <c r="EW26" s="415"/>
      <c r="EX26" s="415"/>
      <c r="EY26" s="415"/>
      <c r="EZ26" s="415"/>
      <c r="FA26" s="415"/>
      <c r="FB26" s="415"/>
      <c r="FC26" s="415"/>
      <c r="FD26" s="415"/>
      <c r="FE26" s="415"/>
      <c r="FF26" s="415"/>
      <c r="FG26" s="415"/>
      <c r="FH26" s="415"/>
      <c r="FI26" s="415"/>
      <c r="FJ26" s="415"/>
      <c r="FK26" s="415"/>
      <c r="FL26" s="415"/>
      <c r="FM26" s="415"/>
      <c r="FN26" s="415"/>
      <c r="FO26" s="415"/>
      <c r="FP26" s="415"/>
      <c r="FQ26" s="415"/>
      <c r="FR26" s="415"/>
      <c r="FS26" s="415"/>
      <c r="FT26" s="415"/>
      <c r="FU26" s="415"/>
      <c r="FV26" s="415"/>
      <c r="FW26" s="415"/>
      <c r="FX26" s="415"/>
      <c r="FY26" s="415"/>
      <c r="FZ26" s="415"/>
      <c r="GA26" s="415"/>
      <c r="GB26" s="415"/>
      <c r="GC26" s="415"/>
      <c r="GD26" s="415"/>
      <c r="GE26" s="415"/>
      <c r="GF26" s="415"/>
      <c r="GG26" s="415"/>
      <c r="GH26" s="415"/>
      <c r="GI26" s="415"/>
      <c r="GJ26" s="415"/>
      <c r="GK26" s="415"/>
      <c r="GL26" s="415"/>
      <c r="GM26" s="415"/>
      <c r="GN26" s="415"/>
      <c r="GO26" s="415"/>
      <c r="GP26" s="415"/>
      <c r="GQ26" s="415"/>
      <c r="GR26" s="415"/>
      <c r="GS26" s="415"/>
      <c r="GT26" s="415"/>
      <c r="GU26" s="415"/>
      <c r="GV26" s="415"/>
      <c r="GW26" s="415"/>
      <c r="GX26" s="415"/>
      <c r="GY26" s="415"/>
      <c r="GZ26" s="415"/>
      <c r="HA26" s="415"/>
      <c r="HB26" s="415"/>
      <c r="HC26" s="415"/>
      <c r="HD26" s="415"/>
      <c r="HE26" s="415"/>
      <c r="HF26" s="415"/>
      <c r="HG26" s="415"/>
      <c r="HH26" s="415"/>
      <c r="HI26" s="415"/>
      <c r="HJ26" s="415"/>
      <c r="HK26" s="415"/>
      <c r="HL26" s="415"/>
      <c r="HM26" s="415"/>
      <c r="HN26" s="415"/>
      <c r="HO26" s="415"/>
      <c r="HP26" s="415"/>
      <c r="HQ26" s="415"/>
      <c r="HR26" s="415"/>
      <c r="HS26" s="415"/>
      <c r="HT26" s="415"/>
      <c r="HU26" s="415"/>
      <c r="HV26" s="415"/>
      <c r="HW26" s="415"/>
      <c r="HX26" s="415"/>
      <c r="HY26" s="415"/>
      <c r="HZ26" s="415"/>
      <c r="IA26" s="415"/>
      <c r="IB26" s="415"/>
      <c r="IC26" s="415"/>
      <c r="ID26" s="415"/>
      <c r="IE26" s="415"/>
      <c r="IF26" s="415"/>
      <c r="IG26" s="415"/>
      <c r="IH26" s="415"/>
      <c r="II26" s="415"/>
      <c r="IJ26" s="415"/>
      <c r="IK26" s="415"/>
      <c r="IL26" s="415"/>
      <c r="IM26" s="415"/>
      <c r="IN26" s="415"/>
      <c r="IO26" s="415"/>
      <c r="IP26" s="415"/>
      <c r="IQ26" s="415"/>
      <c r="IR26" s="415"/>
      <c r="IS26" s="415"/>
      <c r="IT26" s="415"/>
      <c r="IU26" s="415"/>
      <c r="IV26" s="415"/>
      <c r="IW26" s="415"/>
      <c r="IX26" s="415"/>
      <c r="IY26" s="415"/>
      <c r="IZ26" s="415"/>
      <c r="JA26" s="415"/>
    </row>
    <row r="27" spans="1:261" s="101" customFormat="1" hidden="1" outlineLevel="1" x14ac:dyDescent="0.25">
      <c r="A27" s="99"/>
      <c r="B27" s="275" t="s">
        <v>41</v>
      </c>
      <c r="C27" s="99" t="s">
        <v>6814</v>
      </c>
      <c r="D27" s="100">
        <f>69.4*2</f>
        <v>138.80000000000001</v>
      </c>
      <c r="E27" s="251">
        <v>75.652500000000018</v>
      </c>
      <c r="F27" s="142">
        <f t="shared" si="2"/>
        <v>10500.567000000003</v>
      </c>
      <c r="G27" s="142">
        <v>42.299400000000006</v>
      </c>
      <c r="H27" s="142">
        <f t="shared" si="3"/>
        <v>5871.1567200000009</v>
      </c>
      <c r="I27" s="227">
        <f t="shared" si="4"/>
        <v>16371.723720000004</v>
      </c>
      <c r="J27" s="252">
        <v>75.652500000000018</v>
      </c>
      <c r="K27" s="252"/>
      <c r="L27" s="229"/>
      <c r="M27" s="229">
        <f>G27</f>
        <v>42.299400000000006</v>
      </c>
      <c r="N27" s="229"/>
      <c r="O27" s="229"/>
      <c r="P27" s="422"/>
      <c r="Q27" s="425">
        <f t="shared" si="1"/>
        <v>0</v>
      </c>
      <c r="R27" s="415"/>
      <c r="S27" s="415"/>
      <c r="T27" s="415"/>
      <c r="U27" s="415"/>
      <c r="V27" s="415"/>
      <c r="W27" s="415"/>
      <c r="X27" s="415"/>
      <c r="Y27" s="415"/>
      <c r="Z27" s="415"/>
      <c r="AA27" s="415"/>
      <c r="AB27" s="415"/>
      <c r="AC27" s="415"/>
      <c r="AD27" s="415"/>
      <c r="AE27" s="415"/>
      <c r="AF27" s="415"/>
      <c r="AG27" s="415"/>
      <c r="AH27" s="415"/>
      <c r="AI27" s="415"/>
      <c r="AJ27" s="415"/>
      <c r="AK27" s="415"/>
      <c r="AL27" s="415"/>
      <c r="AM27" s="415"/>
      <c r="AN27" s="415"/>
      <c r="AO27" s="415"/>
      <c r="AP27" s="415"/>
      <c r="AQ27" s="415"/>
      <c r="AR27" s="415"/>
      <c r="AS27" s="415"/>
      <c r="AT27" s="415"/>
      <c r="AU27" s="415"/>
      <c r="AV27" s="415"/>
      <c r="AW27" s="415"/>
      <c r="AX27" s="415"/>
      <c r="AY27" s="415"/>
      <c r="AZ27" s="415"/>
      <c r="BA27" s="415"/>
      <c r="BB27" s="415"/>
      <c r="BC27" s="415"/>
      <c r="BD27" s="415"/>
      <c r="BE27" s="415"/>
      <c r="BF27" s="415"/>
      <c r="BG27" s="415"/>
      <c r="BH27" s="415"/>
      <c r="BI27" s="415"/>
      <c r="BJ27" s="415"/>
      <c r="BK27" s="415"/>
      <c r="BL27" s="415"/>
      <c r="BM27" s="415"/>
      <c r="BN27" s="415"/>
      <c r="BO27" s="415"/>
      <c r="BP27" s="415"/>
      <c r="BQ27" s="415"/>
      <c r="BR27" s="415"/>
      <c r="BS27" s="415"/>
      <c r="BT27" s="415"/>
      <c r="BU27" s="415"/>
      <c r="BV27" s="415"/>
      <c r="BW27" s="415"/>
      <c r="BX27" s="415"/>
      <c r="BY27" s="415"/>
      <c r="BZ27" s="415"/>
      <c r="CA27" s="415"/>
      <c r="CB27" s="415"/>
      <c r="CC27" s="415"/>
      <c r="CD27" s="415"/>
      <c r="CE27" s="415"/>
      <c r="CF27" s="415"/>
      <c r="CG27" s="415"/>
      <c r="CH27" s="415"/>
      <c r="CI27" s="415"/>
      <c r="CJ27" s="415"/>
      <c r="CK27" s="415"/>
      <c r="CL27" s="415"/>
      <c r="CM27" s="415"/>
      <c r="CN27" s="415"/>
      <c r="CO27" s="415"/>
      <c r="CP27" s="415"/>
      <c r="CQ27" s="415"/>
      <c r="CR27" s="415"/>
      <c r="CS27" s="415"/>
      <c r="CT27" s="415"/>
      <c r="CU27" s="415"/>
      <c r="CV27" s="415"/>
      <c r="CW27" s="415"/>
      <c r="CX27" s="415"/>
      <c r="CY27" s="415"/>
      <c r="CZ27" s="415"/>
      <c r="DA27" s="415"/>
      <c r="DB27" s="415"/>
      <c r="DC27" s="415"/>
      <c r="DD27" s="415"/>
      <c r="DE27" s="415"/>
      <c r="DF27" s="415"/>
      <c r="DG27" s="415"/>
      <c r="DH27" s="415"/>
      <c r="DI27" s="415"/>
      <c r="DJ27" s="415"/>
      <c r="DK27" s="415"/>
      <c r="DL27" s="415"/>
      <c r="DM27" s="415"/>
      <c r="DN27" s="415"/>
      <c r="DO27" s="415"/>
      <c r="DP27" s="415"/>
      <c r="DQ27" s="415"/>
      <c r="DR27" s="415"/>
      <c r="DS27" s="415"/>
      <c r="DT27" s="415"/>
      <c r="DU27" s="415"/>
      <c r="DV27" s="415"/>
      <c r="DW27" s="415"/>
      <c r="DX27" s="415"/>
      <c r="DY27" s="415"/>
      <c r="DZ27" s="415"/>
      <c r="EA27" s="415"/>
      <c r="EB27" s="415"/>
      <c r="EC27" s="415"/>
      <c r="ED27" s="415"/>
      <c r="EE27" s="415"/>
      <c r="EF27" s="415"/>
      <c r="EG27" s="415"/>
      <c r="EH27" s="415"/>
      <c r="EI27" s="415"/>
      <c r="EJ27" s="415"/>
      <c r="EK27" s="415"/>
      <c r="EL27" s="415"/>
      <c r="EM27" s="415"/>
      <c r="EN27" s="415"/>
      <c r="EO27" s="415"/>
      <c r="EP27" s="415"/>
      <c r="EQ27" s="415"/>
      <c r="ER27" s="415"/>
      <c r="ES27" s="415"/>
      <c r="ET27" s="415"/>
      <c r="EU27" s="415"/>
      <c r="EV27" s="415"/>
      <c r="EW27" s="415"/>
      <c r="EX27" s="415"/>
      <c r="EY27" s="415"/>
      <c r="EZ27" s="415"/>
      <c r="FA27" s="415"/>
      <c r="FB27" s="415"/>
      <c r="FC27" s="415"/>
      <c r="FD27" s="415"/>
      <c r="FE27" s="415"/>
      <c r="FF27" s="415"/>
      <c r="FG27" s="415"/>
      <c r="FH27" s="415"/>
      <c r="FI27" s="415"/>
      <c r="FJ27" s="415"/>
      <c r="FK27" s="415"/>
      <c r="FL27" s="415"/>
      <c r="FM27" s="415"/>
      <c r="FN27" s="415"/>
      <c r="FO27" s="415"/>
      <c r="FP27" s="415"/>
      <c r="FQ27" s="415"/>
      <c r="FR27" s="415"/>
      <c r="FS27" s="415"/>
      <c r="FT27" s="415"/>
      <c r="FU27" s="415"/>
      <c r="FV27" s="415"/>
      <c r="FW27" s="415"/>
      <c r="FX27" s="415"/>
      <c r="FY27" s="415"/>
      <c r="FZ27" s="415"/>
      <c r="GA27" s="415"/>
      <c r="GB27" s="415"/>
      <c r="GC27" s="415"/>
      <c r="GD27" s="415"/>
      <c r="GE27" s="415"/>
      <c r="GF27" s="415"/>
      <c r="GG27" s="415"/>
      <c r="GH27" s="415"/>
      <c r="GI27" s="415"/>
      <c r="GJ27" s="415"/>
      <c r="GK27" s="415"/>
      <c r="GL27" s="415"/>
      <c r="GM27" s="415"/>
      <c r="GN27" s="415"/>
      <c r="GO27" s="415"/>
      <c r="GP27" s="415"/>
      <c r="GQ27" s="415"/>
      <c r="GR27" s="415"/>
      <c r="GS27" s="415"/>
      <c r="GT27" s="415"/>
      <c r="GU27" s="415"/>
      <c r="GV27" s="415"/>
      <c r="GW27" s="415"/>
      <c r="GX27" s="415"/>
      <c r="GY27" s="415"/>
      <c r="GZ27" s="415"/>
      <c r="HA27" s="415"/>
      <c r="HB27" s="415"/>
      <c r="HC27" s="415"/>
      <c r="HD27" s="415"/>
      <c r="HE27" s="415"/>
      <c r="HF27" s="415"/>
      <c r="HG27" s="415"/>
      <c r="HH27" s="415"/>
      <c r="HI27" s="415"/>
      <c r="HJ27" s="415"/>
      <c r="HK27" s="415"/>
      <c r="HL27" s="415"/>
      <c r="HM27" s="415"/>
      <c r="HN27" s="415"/>
      <c r="HO27" s="415"/>
      <c r="HP27" s="415"/>
      <c r="HQ27" s="415"/>
      <c r="HR27" s="415"/>
      <c r="HS27" s="415"/>
      <c r="HT27" s="415"/>
      <c r="HU27" s="415"/>
      <c r="HV27" s="415"/>
      <c r="HW27" s="415"/>
      <c r="HX27" s="415"/>
      <c r="HY27" s="415"/>
      <c r="HZ27" s="415"/>
      <c r="IA27" s="415"/>
      <c r="IB27" s="415"/>
      <c r="IC27" s="415"/>
      <c r="ID27" s="415"/>
      <c r="IE27" s="415"/>
      <c r="IF27" s="415"/>
      <c r="IG27" s="415"/>
      <c r="IH27" s="415"/>
      <c r="II27" s="415"/>
      <c r="IJ27" s="415"/>
      <c r="IK27" s="415"/>
      <c r="IL27" s="415"/>
      <c r="IM27" s="415"/>
      <c r="IN27" s="415"/>
      <c r="IO27" s="415"/>
      <c r="IP27" s="415"/>
      <c r="IQ27" s="415"/>
      <c r="IR27" s="415"/>
      <c r="IS27" s="415"/>
      <c r="IT27" s="415"/>
      <c r="IU27" s="415"/>
      <c r="IV27" s="415"/>
      <c r="IW27" s="415"/>
      <c r="IX27" s="415"/>
      <c r="IY27" s="415"/>
      <c r="IZ27" s="415"/>
      <c r="JA27" s="415"/>
    </row>
    <row r="28" spans="1:261" s="101" customFormat="1" hidden="1" outlineLevel="1" x14ac:dyDescent="0.25">
      <c r="A28" s="348"/>
      <c r="B28" s="349" t="s">
        <v>42</v>
      </c>
      <c r="C28" s="348"/>
      <c r="D28" s="356"/>
      <c r="E28" s="357"/>
      <c r="F28" s="358"/>
      <c r="G28" s="358"/>
      <c r="H28" s="358"/>
      <c r="I28" s="359"/>
      <c r="J28" s="252"/>
      <c r="K28" s="252"/>
      <c r="L28" s="229"/>
      <c r="M28" s="229"/>
      <c r="N28" s="229"/>
      <c r="O28" s="229"/>
      <c r="P28" s="422"/>
      <c r="Q28" s="425">
        <f t="shared" si="1"/>
        <v>0</v>
      </c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  <c r="AF28" s="415"/>
      <c r="AG28" s="415"/>
      <c r="AH28" s="415"/>
      <c r="AI28" s="415"/>
      <c r="AJ28" s="415"/>
      <c r="AK28" s="415"/>
      <c r="AL28" s="415"/>
      <c r="AM28" s="415"/>
      <c r="AN28" s="415"/>
      <c r="AO28" s="415"/>
      <c r="AP28" s="415"/>
      <c r="AQ28" s="415"/>
      <c r="AR28" s="415"/>
      <c r="AS28" s="415"/>
      <c r="AT28" s="415"/>
      <c r="AU28" s="415"/>
      <c r="AV28" s="415"/>
      <c r="AW28" s="415"/>
      <c r="AX28" s="415"/>
      <c r="AY28" s="415"/>
      <c r="AZ28" s="415"/>
      <c r="BA28" s="415"/>
      <c r="BB28" s="415"/>
      <c r="BC28" s="415"/>
      <c r="BD28" s="415"/>
      <c r="BE28" s="415"/>
      <c r="BF28" s="415"/>
      <c r="BG28" s="415"/>
      <c r="BH28" s="415"/>
      <c r="BI28" s="415"/>
      <c r="BJ28" s="415"/>
      <c r="BK28" s="415"/>
      <c r="BL28" s="415"/>
      <c r="BM28" s="415"/>
      <c r="BN28" s="415"/>
      <c r="BO28" s="415"/>
      <c r="BP28" s="415"/>
      <c r="BQ28" s="415"/>
      <c r="BR28" s="415"/>
      <c r="BS28" s="415"/>
      <c r="BT28" s="415"/>
      <c r="BU28" s="415"/>
      <c r="BV28" s="415"/>
      <c r="BW28" s="415"/>
      <c r="BX28" s="415"/>
      <c r="BY28" s="415"/>
      <c r="BZ28" s="415"/>
      <c r="CA28" s="415"/>
      <c r="CB28" s="415"/>
      <c r="CC28" s="415"/>
      <c r="CD28" s="415"/>
      <c r="CE28" s="415"/>
      <c r="CF28" s="415"/>
      <c r="CG28" s="415"/>
      <c r="CH28" s="415"/>
      <c r="CI28" s="415"/>
      <c r="CJ28" s="415"/>
      <c r="CK28" s="415"/>
      <c r="CL28" s="415"/>
      <c r="CM28" s="415"/>
      <c r="CN28" s="415"/>
      <c r="CO28" s="415"/>
      <c r="CP28" s="415"/>
      <c r="CQ28" s="415"/>
      <c r="CR28" s="415"/>
      <c r="CS28" s="415"/>
      <c r="CT28" s="415"/>
      <c r="CU28" s="415"/>
      <c r="CV28" s="415"/>
      <c r="CW28" s="415"/>
      <c r="CX28" s="415"/>
      <c r="CY28" s="415"/>
      <c r="CZ28" s="415"/>
      <c r="DA28" s="415"/>
      <c r="DB28" s="415"/>
      <c r="DC28" s="415"/>
      <c r="DD28" s="415"/>
      <c r="DE28" s="415"/>
      <c r="DF28" s="415"/>
      <c r="DG28" s="415"/>
      <c r="DH28" s="415"/>
      <c r="DI28" s="415"/>
      <c r="DJ28" s="415"/>
      <c r="DK28" s="415"/>
      <c r="DL28" s="415"/>
      <c r="DM28" s="415"/>
      <c r="DN28" s="415"/>
      <c r="DO28" s="415"/>
      <c r="DP28" s="415"/>
      <c r="DQ28" s="415"/>
      <c r="DR28" s="415"/>
      <c r="DS28" s="415"/>
      <c r="DT28" s="415"/>
      <c r="DU28" s="415"/>
      <c r="DV28" s="415"/>
      <c r="DW28" s="415"/>
      <c r="DX28" s="415"/>
      <c r="DY28" s="415"/>
      <c r="DZ28" s="415"/>
      <c r="EA28" s="415"/>
      <c r="EB28" s="415"/>
      <c r="EC28" s="415"/>
      <c r="ED28" s="415"/>
      <c r="EE28" s="415"/>
      <c r="EF28" s="415"/>
      <c r="EG28" s="415"/>
      <c r="EH28" s="415"/>
      <c r="EI28" s="415"/>
      <c r="EJ28" s="415"/>
      <c r="EK28" s="415"/>
      <c r="EL28" s="415"/>
      <c r="EM28" s="415"/>
      <c r="EN28" s="415"/>
      <c r="EO28" s="415"/>
      <c r="EP28" s="415"/>
      <c r="EQ28" s="415"/>
      <c r="ER28" s="415"/>
      <c r="ES28" s="415"/>
      <c r="ET28" s="415"/>
      <c r="EU28" s="415"/>
      <c r="EV28" s="415"/>
      <c r="EW28" s="415"/>
      <c r="EX28" s="415"/>
      <c r="EY28" s="415"/>
      <c r="EZ28" s="415"/>
      <c r="FA28" s="415"/>
      <c r="FB28" s="415"/>
      <c r="FC28" s="415"/>
      <c r="FD28" s="415"/>
      <c r="FE28" s="415"/>
      <c r="FF28" s="415"/>
      <c r="FG28" s="415"/>
      <c r="FH28" s="415"/>
      <c r="FI28" s="415"/>
      <c r="FJ28" s="415"/>
      <c r="FK28" s="415"/>
      <c r="FL28" s="415"/>
      <c r="FM28" s="415"/>
      <c r="FN28" s="415"/>
      <c r="FO28" s="415"/>
      <c r="FP28" s="415"/>
      <c r="FQ28" s="415"/>
      <c r="FR28" s="415"/>
      <c r="FS28" s="415"/>
      <c r="FT28" s="415"/>
      <c r="FU28" s="415"/>
      <c r="FV28" s="415"/>
      <c r="FW28" s="415"/>
      <c r="FX28" s="415"/>
      <c r="FY28" s="415"/>
      <c r="FZ28" s="415"/>
      <c r="GA28" s="415"/>
      <c r="GB28" s="415"/>
      <c r="GC28" s="415"/>
      <c r="GD28" s="415"/>
      <c r="GE28" s="415"/>
      <c r="GF28" s="415"/>
      <c r="GG28" s="415"/>
      <c r="GH28" s="415"/>
      <c r="GI28" s="415"/>
      <c r="GJ28" s="415"/>
      <c r="GK28" s="415"/>
      <c r="GL28" s="415"/>
      <c r="GM28" s="415"/>
      <c r="GN28" s="415"/>
      <c r="GO28" s="415"/>
      <c r="GP28" s="415"/>
      <c r="GQ28" s="415"/>
      <c r="GR28" s="415"/>
      <c r="GS28" s="415"/>
      <c r="GT28" s="415"/>
      <c r="GU28" s="415"/>
      <c r="GV28" s="415"/>
      <c r="GW28" s="415"/>
      <c r="GX28" s="415"/>
      <c r="GY28" s="415"/>
      <c r="GZ28" s="415"/>
      <c r="HA28" s="415"/>
      <c r="HB28" s="415"/>
      <c r="HC28" s="415"/>
      <c r="HD28" s="415"/>
      <c r="HE28" s="415"/>
      <c r="HF28" s="415"/>
      <c r="HG28" s="415"/>
      <c r="HH28" s="415"/>
      <c r="HI28" s="415"/>
      <c r="HJ28" s="415"/>
      <c r="HK28" s="415"/>
      <c r="HL28" s="415"/>
      <c r="HM28" s="415"/>
      <c r="HN28" s="415"/>
      <c r="HO28" s="415"/>
      <c r="HP28" s="415"/>
      <c r="HQ28" s="415"/>
      <c r="HR28" s="415"/>
      <c r="HS28" s="415"/>
      <c r="HT28" s="415"/>
      <c r="HU28" s="415"/>
      <c r="HV28" s="415"/>
      <c r="HW28" s="415"/>
      <c r="HX28" s="415"/>
      <c r="HY28" s="415"/>
      <c r="HZ28" s="415"/>
      <c r="IA28" s="415"/>
      <c r="IB28" s="415"/>
      <c r="IC28" s="415"/>
      <c r="ID28" s="415"/>
      <c r="IE28" s="415"/>
      <c r="IF28" s="415"/>
      <c r="IG28" s="415"/>
      <c r="IH28" s="415"/>
      <c r="II28" s="415"/>
      <c r="IJ28" s="415"/>
      <c r="IK28" s="415"/>
      <c r="IL28" s="415"/>
      <c r="IM28" s="415"/>
      <c r="IN28" s="415"/>
      <c r="IO28" s="415"/>
      <c r="IP28" s="415"/>
      <c r="IQ28" s="415"/>
      <c r="IR28" s="415"/>
      <c r="IS28" s="415"/>
      <c r="IT28" s="415"/>
      <c r="IU28" s="415"/>
      <c r="IV28" s="415"/>
      <c r="IW28" s="415"/>
      <c r="IX28" s="415"/>
      <c r="IY28" s="415"/>
      <c r="IZ28" s="415"/>
      <c r="JA28" s="415"/>
    </row>
    <row r="29" spans="1:261" s="101" customFormat="1" hidden="1" outlineLevel="1" x14ac:dyDescent="0.25">
      <c r="A29" s="99"/>
      <c r="B29" s="275" t="s">
        <v>43</v>
      </c>
      <c r="C29" s="99" t="s">
        <v>6814</v>
      </c>
      <c r="D29" s="100">
        <v>352.5</v>
      </c>
      <c r="E29" s="251">
        <v>378.26249999999999</v>
      </c>
      <c r="F29" s="142">
        <f>E29*D29</f>
        <v>133337.53125</v>
      </c>
      <c r="G29" s="142">
        <v>72.930000000000007</v>
      </c>
      <c r="H29" s="142">
        <f>G29*D29</f>
        <v>25707.825000000001</v>
      </c>
      <c r="I29" s="227">
        <f>F29+H29</f>
        <v>159045.35625000001</v>
      </c>
      <c r="J29" s="252">
        <v>378.26249999999999</v>
      </c>
      <c r="K29" s="252"/>
      <c r="L29" s="229"/>
      <c r="M29" s="229">
        <f>G29</f>
        <v>72.930000000000007</v>
      </c>
      <c r="N29" s="229"/>
      <c r="O29" s="229"/>
      <c r="P29" s="422"/>
      <c r="Q29" s="425">
        <f t="shared" si="1"/>
        <v>0</v>
      </c>
      <c r="R29" s="415"/>
      <c r="S29" s="415"/>
      <c r="T29" s="415"/>
      <c r="U29" s="415"/>
      <c r="V29" s="415"/>
      <c r="W29" s="415"/>
      <c r="X29" s="415"/>
      <c r="Y29" s="415"/>
      <c r="Z29" s="415"/>
      <c r="AA29" s="415"/>
      <c r="AB29" s="415"/>
      <c r="AC29" s="415"/>
      <c r="AD29" s="415"/>
      <c r="AE29" s="415"/>
      <c r="AF29" s="415"/>
      <c r="AG29" s="415"/>
      <c r="AH29" s="415"/>
      <c r="AI29" s="415"/>
      <c r="AJ29" s="415"/>
      <c r="AK29" s="415"/>
      <c r="AL29" s="415"/>
      <c r="AM29" s="415"/>
      <c r="AN29" s="415"/>
      <c r="AO29" s="415"/>
      <c r="AP29" s="415"/>
      <c r="AQ29" s="415"/>
      <c r="AR29" s="415"/>
      <c r="AS29" s="415"/>
      <c r="AT29" s="415"/>
      <c r="AU29" s="415"/>
      <c r="AV29" s="415"/>
      <c r="AW29" s="415"/>
      <c r="AX29" s="415"/>
      <c r="AY29" s="415"/>
      <c r="AZ29" s="415"/>
      <c r="BA29" s="415"/>
      <c r="BB29" s="415"/>
      <c r="BC29" s="415"/>
      <c r="BD29" s="415"/>
      <c r="BE29" s="415"/>
      <c r="BF29" s="415"/>
      <c r="BG29" s="415"/>
      <c r="BH29" s="415"/>
      <c r="BI29" s="415"/>
      <c r="BJ29" s="415"/>
      <c r="BK29" s="415"/>
      <c r="BL29" s="415"/>
      <c r="BM29" s="415"/>
      <c r="BN29" s="415"/>
      <c r="BO29" s="415"/>
      <c r="BP29" s="415"/>
      <c r="BQ29" s="415"/>
      <c r="BR29" s="415"/>
      <c r="BS29" s="415"/>
      <c r="BT29" s="415"/>
      <c r="BU29" s="415"/>
      <c r="BV29" s="415"/>
      <c r="BW29" s="415"/>
      <c r="BX29" s="415"/>
      <c r="BY29" s="415"/>
      <c r="BZ29" s="415"/>
      <c r="CA29" s="415"/>
      <c r="CB29" s="415"/>
      <c r="CC29" s="415"/>
      <c r="CD29" s="415"/>
      <c r="CE29" s="415"/>
      <c r="CF29" s="415"/>
      <c r="CG29" s="415"/>
      <c r="CH29" s="415"/>
      <c r="CI29" s="415"/>
      <c r="CJ29" s="415"/>
      <c r="CK29" s="415"/>
      <c r="CL29" s="415"/>
      <c r="CM29" s="415"/>
      <c r="CN29" s="415"/>
      <c r="CO29" s="415"/>
      <c r="CP29" s="415"/>
      <c r="CQ29" s="415"/>
      <c r="CR29" s="415"/>
      <c r="CS29" s="415"/>
      <c r="CT29" s="415"/>
      <c r="CU29" s="415"/>
      <c r="CV29" s="415"/>
      <c r="CW29" s="415"/>
      <c r="CX29" s="415"/>
      <c r="CY29" s="415"/>
      <c r="CZ29" s="415"/>
      <c r="DA29" s="415"/>
      <c r="DB29" s="415"/>
      <c r="DC29" s="415"/>
      <c r="DD29" s="415"/>
      <c r="DE29" s="415"/>
      <c r="DF29" s="415"/>
      <c r="DG29" s="415"/>
      <c r="DH29" s="415"/>
      <c r="DI29" s="415"/>
      <c r="DJ29" s="415"/>
      <c r="DK29" s="415"/>
      <c r="DL29" s="415"/>
      <c r="DM29" s="415"/>
      <c r="DN29" s="415"/>
      <c r="DO29" s="415"/>
      <c r="DP29" s="415"/>
      <c r="DQ29" s="415"/>
      <c r="DR29" s="415"/>
      <c r="DS29" s="415"/>
      <c r="DT29" s="415"/>
      <c r="DU29" s="415"/>
      <c r="DV29" s="415"/>
      <c r="DW29" s="415"/>
      <c r="DX29" s="415"/>
      <c r="DY29" s="415"/>
      <c r="DZ29" s="415"/>
      <c r="EA29" s="415"/>
      <c r="EB29" s="415"/>
      <c r="EC29" s="415"/>
      <c r="ED29" s="415"/>
      <c r="EE29" s="415"/>
      <c r="EF29" s="415"/>
      <c r="EG29" s="415"/>
      <c r="EH29" s="415"/>
      <c r="EI29" s="415"/>
      <c r="EJ29" s="415"/>
      <c r="EK29" s="415"/>
      <c r="EL29" s="415"/>
      <c r="EM29" s="415"/>
      <c r="EN29" s="415"/>
      <c r="EO29" s="415"/>
      <c r="EP29" s="415"/>
      <c r="EQ29" s="415"/>
      <c r="ER29" s="415"/>
      <c r="ES29" s="415"/>
      <c r="ET29" s="415"/>
      <c r="EU29" s="415"/>
      <c r="EV29" s="415"/>
      <c r="EW29" s="415"/>
      <c r="EX29" s="415"/>
      <c r="EY29" s="415"/>
      <c r="EZ29" s="415"/>
      <c r="FA29" s="415"/>
      <c r="FB29" s="415"/>
      <c r="FC29" s="415"/>
      <c r="FD29" s="415"/>
      <c r="FE29" s="415"/>
      <c r="FF29" s="415"/>
      <c r="FG29" s="415"/>
      <c r="FH29" s="415"/>
      <c r="FI29" s="415"/>
      <c r="FJ29" s="415"/>
      <c r="FK29" s="415"/>
      <c r="FL29" s="415"/>
      <c r="FM29" s="415"/>
      <c r="FN29" s="415"/>
      <c r="FO29" s="415"/>
      <c r="FP29" s="415"/>
      <c r="FQ29" s="415"/>
      <c r="FR29" s="415"/>
      <c r="FS29" s="415"/>
      <c r="FT29" s="415"/>
      <c r="FU29" s="415"/>
      <c r="FV29" s="415"/>
      <c r="FW29" s="415"/>
      <c r="FX29" s="415"/>
      <c r="FY29" s="415"/>
      <c r="FZ29" s="415"/>
      <c r="GA29" s="415"/>
      <c r="GB29" s="415"/>
      <c r="GC29" s="415"/>
      <c r="GD29" s="415"/>
      <c r="GE29" s="415"/>
      <c r="GF29" s="415"/>
      <c r="GG29" s="415"/>
      <c r="GH29" s="415"/>
      <c r="GI29" s="415"/>
      <c r="GJ29" s="415"/>
      <c r="GK29" s="415"/>
      <c r="GL29" s="415"/>
      <c r="GM29" s="415"/>
      <c r="GN29" s="415"/>
      <c r="GO29" s="415"/>
      <c r="GP29" s="415"/>
      <c r="GQ29" s="415"/>
      <c r="GR29" s="415"/>
      <c r="GS29" s="415"/>
      <c r="GT29" s="415"/>
      <c r="GU29" s="415"/>
      <c r="GV29" s="415"/>
      <c r="GW29" s="415"/>
      <c r="GX29" s="415"/>
      <c r="GY29" s="415"/>
      <c r="GZ29" s="415"/>
      <c r="HA29" s="415"/>
      <c r="HB29" s="415"/>
      <c r="HC29" s="415"/>
      <c r="HD29" s="415"/>
      <c r="HE29" s="415"/>
      <c r="HF29" s="415"/>
      <c r="HG29" s="415"/>
      <c r="HH29" s="415"/>
      <c r="HI29" s="415"/>
      <c r="HJ29" s="415"/>
      <c r="HK29" s="415"/>
      <c r="HL29" s="415"/>
      <c r="HM29" s="415"/>
      <c r="HN29" s="415"/>
      <c r="HO29" s="415"/>
      <c r="HP29" s="415"/>
      <c r="HQ29" s="415"/>
      <c r="HR29" s="415"/>
      <c r="HS29" s="415"/>
      <c r="HT29" s="415"/>
      <c r="HU29" s="415"/>
      <c r="HV29" s="415"/>
      <c r="HW29" s="415"/>
      <c r="HX29" s="415"/>
      <c r="HY29" s="415"/>
      <c r="HZ29" s="415"/>
      <c r="IA29" s="415"/>
      <c r="IB29" s="415"/>
      <c r="IC29" s="415"/>
      <c r="ID29" s="415"/>
      <c r="IE29" s="415"/>
      <c r="IF29" s="415"/>
      <c r="IG29" s="415"/>
      <c r="IH29" s="415"/>
      <c r="II29" s="415"/>
      <c r="IJ29" s="415"/>
      <c r="IK29" s="415"/>
      <c r="IL29" s="415"/>
      <c r="IM29" s="415"/>
      <c r="IN29" s="415"/>
      <c r="IO29" s="415"/>
      <c r="IP29" s="415"/>
      <c r="IQ29" s="415"/>
      <c r="IR29" s="415"/>
      <c r="IS29" s="415"/>
      <c r="IT29" s="415"/>
      <c r="IU29" s="415"/>
      <c r="IV29" s="415"/>
      <c r="IW29" s="415"/>
      <c r="IX29" s="415"/>
      <c r="IY29" s="415"/>
      <c r="IZ29" s="415"/>
      <c r="JA29" s="415"/>
    </row>
    <row r="30" spans="1:261" s="101" customFormat="1" hidden="1" outlineLevel="1" x14ac:dyDescent="0.25">
      <c r="A30" s="99"/>
      <c r="B30" s="275" t="s">
        <v>44</v>
      </c>
      <c r="C30" s="99" t="s">
        <v>6820</v>
      </c>
      <c r="D30" s="127">
        <v>7.87</v>
      </c>
      <c r="E30" s="251">
        <v>13208</v>
      </c>
      <c r="F30" s="142">
        <f>E30*D30</f>
        <v>103946.96</v>
      </c>
      <c r="G30" s="142">
        <v>14998</v>
      </c>
      <c r="H30" s="142">
        <f>G30*D30</f>
        <v>118034.26</v>
      </c>
      <c r="I30" s="227">
        <f>F30+H30</f>
        <v>221981.22</v>
      </c>
      <c r="J30" s="253">
        <v>13208</v>
      </c>
      <c r="K30" s="253">
        <f>'ВСЕ СМЕТЫ КДС'!H2546+'ВСЕ СМЕТЫ КДС'!H2551</f>
        <v>9964.3624491154715</v>
      </c>
      <c r="L30" s="155">
        <f>((J30/(K30/100))-100)/100</f>
        <v>0.32552384233799758</v>
      </c>
      <c r="M30" s="107">
        <v>14998</v>
      </c>
      <c r="N30" s="107">
        <f>'ВСЕ СМЕТЫ КДС'!H2547+'ВСЕ СМЕТЫ КДС'!H2548+'ВСЕ СМЕТЫ КДС'!H2552</f>
        <v>13280.662480058978</v>
      </c>
      <c r="O30" s="155">
        <f>((M30/(N30/100))-100)/100</f>
        <v>0.12931113357632695</v>
      </c>
      <c r="P30" s="422"/>
      <c r="Q30" s="425">
        <f t="shared" si="1"/>
        <v>0</v>
      </c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  <c r="AC30" s="415"/>
      <c r="AD30" s="415"/>
      <c r="AE30" s="415"/>
      <c r="AF30" s="415"/>
      <c r="AG30" s="415"/>
      <c r="AH30" s="415"/>
      <c r="AI30" s="415"/>
      <c r="AJ30" s="415"/>
      <c r="AK30" s="415"/>
      <c r="AL30" s="415"/>
      <c r="AM30" s="415"/>
      <c r="AN30" s="415"/>
      <c r="AO30" s="415"/>
      <c r="AP30" s="415"/>
      <c r="AQ30" s="415"/>
      <c r="AR30" s="415"/>
      <c r="AS30" s="415"/>
      <c r="AT30" s="415"/>
      <c r="AU30" s="415"/>
      <c r="AV30" s="415"/>
      <c r="AW30" s="415"/>
      <c r="AX30" s="415"/>
      <c r="AY30" s="415"/>
      <c r="AZ30" s="415"/>
      <c r="BA30" s="415"/>
      <c r="BB30" s="415"/>
      <c r="BC30" s="415"/>
      <c r="BD30" s="415"/>
      <c r="BE30" s="415"/>
      <c r="BF30" s="415"/>
      <c r="BG30" s="415"/>
      <c r="BH30" s="415"/>
      <c r="BI30" s="415"/>
      <c r="BJ30" s="415"/>
      <c r="BK30" s="415"/>
      <c r="BL30" s="415"/>
      <c r="BM30" s="415"/>
      <c r="BN30" s="415"/>
      <c r="BO30" s="415"/>
      <c r="BP30" s="415"/>
      <c r="BQ30" s="415"/>
      <c r="BR30" s="415"/>
      <c r="BS30" s="415"/>
      <c r="BT30" s="415"/>
      <c r="BU30" s="415"/>
      <c r="BV30" s="415"/>
      <c r="BW30" s="415"/>
      <c r="BX30" s="415"/>
      <c r="BY30" s="415"/>
      <c r="BZ30" s="415"/>
      <c r="CA30" s="415"/>
      <c r="CB30" s="415"/>
      <c r="CC30" s="415"/>
      <c r="CD30" s="415"/>
      <c r="CE30" s="415"/>
      <c r="CF30" s="415"/>
      <c r="CG30" s="415"/>
      <c r="CH30" s="415"/>
      <c r="CI30" s="415"/>
      <c r="CJ30" s="415"/>
      <c r="CK30" s="415"/>
      <c r="CL30" s="415"/>
      <c r="CM30" s="415"/>
      <c r="CN30" s="415"/>
      <c r="CO30" s="415"/>
      <c r="CP30" s="415"/>
      <c r="CQ30" s="415"/>
      <c r="CR30" s="415"/>
      <c r="CS30" s="415"/>
      <c r="CT30" s="415"/>
      <c r="CU30" s="415"/>
      <c r="CV30" s="415"/>
      <c r="CW30" s="415"/>
      <c r="CX30" s="415"/>
      <c r="CY30" s="415"/>
      <c r="CZ30" s="415"/>
      <c r="DA30" s="415"/>
      <c r="DB30" s="415"/>
      <c r="DC30" s="415"/>
      <c r="DD30" s="415"/>
      <c r="DE30" s="415"/>
      <c r="DF30" s="415"/>
      <c r="DG30" s="415"/>
      <c r="DH30" s="415"/>
      <c r="DI30" s="415"/>
      <c r="DJ30" s="415"/>
      <c r="DK30" s="415"/>
      <c r="DL30" s="415"/>
      <c r="DM30" s="415"/>
      <c r="DN30" s="415"/>
      <c r="DO30" s="415"/>
      <c r="DP30" s="415"/>
      <c r="DQ30" s="415"/>
      <c r="DR30" s="415"/>
      <c r="DS30" s="415"/>
      <c r="DT30" s="415"/>
      <c r="DU30" s="415"/>
      <c r="DV30" s="415"/>
      <c r="DW30" s="415"/>
      <c r="DX30" s="415"/>
      <c r="DY30" s="415"/>
      <c r="DZ30" s="415"/>
      <c r="EA30" s="415"/>
      <c r="EB30" s="415"/>
      <c r="EC30" s="415"/>
      <c r="ED30" s="415"/>
      <c r="EE30" s="415"/>
      <c r="EF30" s="415"/>
      <c r="EG30" s="415"/>
      <c r="EH30" s="415"/>
      <c r="EI30" s="415"/>
      <c r="EJ30" s="415"/>
      <c r="EK30" s="415"/>
      <c r="EL30" s="415"/>
      <c r="EM30" s="415"/>
      <c r="EN30" s="415"/>
      <c r="EO30" s="415"/>
      <c r="EP30" s="415"/>
      <c r="EQ30" s="415"/>
      <c r="ER30" s="415"/>
      <c r="ES30" s="415"/>
      <c r="ET30" s="415"/>
      <c r="EU30" s="415"/>
      <c r="EV30" s="415"/>
      <c r="EW30" s="415"/>
      <c r="EX30" s="415"/>
      <c r="EY30" s="415"/>
      <c r="EZ30" s="415"/>
      <c r="FA30" s="415"/>
      <c r="FB30" s="415"/>
      <c r="FC30" s="415"/>
      <c r="FD30" s="415"/>
      <c r="FE30" s="415"/>
      <c r="FF30" s="415"/>
      <c r="FG30" s="415"/>
      <c r="FH30" s="415"/>
      <c r="FI30" s="415"/>
      <c r="FJ30" s="415"/>
      <c r="FK30" s="415"/>
      <c r="FL30" s="415"/>
      <c r="FM30" s="415"/>
      <c r="FN30" s="415"/>
      <c r="FO30" s="415"/>
      <c r="FP30" s="415"/>
      <c r="FQ30" s="415"/>
      <c r="FR30" s="415"/>
      <c r="FS30" s="415"/>
      <c r="FT30" s="415"/>
      <c r="FU30" s="415"/>
      <c r="FV30" s="415"/>
      <c r="FW30" s="415"/>
      <c r="FX30" s="415"/>
      <c r="FY30" s="415"/>
      <c r="FZ30" s="415"/>
      <c r="GA30" s="415"/>
      <c r="GB30" s="415"/>
      <c r="GC30" s="415"/>
      <c r="GD30" s="415"/>
      <c r="GE30" s="415"/>
      <c r="GF30" s="415"/>
      <c r="GG30" s="415"/>
      <c r="GH30" s="415"/>
      <c r="GI30" s="415"/>
      <c r="GJ30" s="415"/>
      <c r="GK30" s="415"/>
      <c r="GL30" s="415"/>
      <c r="GM30" s="415"/>
      <c r="GN30" s="415"/>
      <c r="GO30" s="415"/>
      <c r="GP30" s="415"/>
      <c r="GQ30" s="415"/>
      <c r="GR30" s="415"/>
      <c r="GS30" s="415"/>
      <c r="GT30" s="415"/>
      <c r="GU30" s="415"/>
      <c r="GV30" s="415"/>
      <c r="GW30" s="415"/>
      <c r="GX30" s="415"/>
      <c r="GY30" s="415"/>
      <c r="GZ30" s="415"/>
      <c r="HA30" s="415"/>
      <c r="HB30" s="415"/>
      <c r="HC30" s="415"/>
      <c r="HD30" s="415"/>
      <c r="HE30" s="415"/>
      <c r="HF30" s="415"/>
      <c r="HG30" s="415"/>
      <c r="HH30" s="415"/>
      <c r="HI30" s="415"/>
      <c r="HJ30" s="415"/>
      <c r="HK30" s="415"/>
      <c r="HL30" s="415"/>
      <c r="HM30" s="415"/>
      <c r="HN30" s="415"/>
      <c r="HO30" s="415"/>
      <c r="HP30" s="415"/>
      <c r="HQ30" s="415"/>
      <c r="HR30" s="415"/>
      <c r="HS30" s="415"/>
      <c r="HT30" s="415"/>
      <c r="HU30" s="415"/>
      <c r="HV30" s="415"/>
      <c r="HW30" s="415"/>
      <c r="HX30" s="415"/>
      <c r="HY30" s="415"/>
      <c r="HZ30" s="415"/>
      <c r="IA30" s="415"/>
      <c r="IB30" s="415"/>
      <c r="IC30" s="415"/>
      <c r="ID30" s="415"/>
      <c r="IE30" s="415"/>
      <c r="IF30" s="415"/>
      <c r="IG30" s="415"/>
      <c r="IH30" s="415"/>
      <c r="II30" s="415"/>
      <c r="IJ30" s="415"/>
      <c r="IK30" s="415"/>
      <c r="IL30" s="415"/>
      <c r="IM30" s="415"/>
      <c r="IN30" s="415"/>
      <c r="IO30" s="415"/>
      <c r="IP30" s="415"/>
      <c r="IQ30" s="415"/>
      <c r="IR30" s="415"/>
      <c r="IS30" s="415"/>
      <c r="IT30" s="415"/>
      <c r="IU30" s="415"/>
      <c r="IV30" s="415"/>
      <c r="IW30" s="415"/>
      <c r="IX30" s="415"/>
      <c r="IY30" s="415"/>
      <c r="IZ30" s="415"/>
      <c r="JA30" s="415"/>
    </row>
    <row r="31" spans="1:261" s="101" customFormat="1" ht="25.5" hidden="1" outlineLevel="1" x14ac:dyDescent="0.25">
      <c r="A31" s="99"/>
      <c r="B31" s="275" t="s">
        <v>45</v>
      </c>
      <c r="C31" s="99" t="s">
        <v>855</v>
      </c>
      <c r="D31" s="310"/>
      <c r="E31" s="251"/>
      <c r="F31" s="142"/>
      <c r="G31" s="142"/>
      <c r="H31" s="142"/>
      <c r="I31" s="227"/>
      <c r="J31" s="252"/>
      <c r="K31" s="252"/>
      <c r="L31" s="229"/>
      <c r="M31" s="229"/>
      <c r="N31" s="229"/>
      <c r="O31" s="229"/>
      <c r="P31" s="422"/>
      <c r="Q31" s="425">
        <f t="shared" si="1"/>
        <v>0</v>
      </c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  <c r="AC31" s="415"/>
      <c r="AD31" s="415"/>
      <c r="AE31" s="415"/>
      <c r="AF31" s="415"/>
      <c r="AG31" s="415"/>
      <c r="AH31" s="415"/>
      <c r="AI31" s="415"/>
      <c r="AJ31" s="415"/>
      <c r="AK31" s="415"/>
      <c r="AL31" s="415"/>
      <c r="AM31" s="415"/>
      <c r="AN31" s="415"/>
      <c r="AO31" s="415"/>
      <c r="AP31" s="415"/>
      <c r="AQ31" s="415"/>
      <c r="AR31" s="415"/>
      <c r="AS31" s="415"/>
      <c r="AT31" s="415"/>
      <c r="AU31" s="415"/>
      <c r="AV31" s="415"/>
      <c r="AW31" s="415"/>
      <c r="AX31" s="415"/>
      <c r="AY31" s="415"/>
      <c r="AZ31" s="415"/>
      <c r="BA31" s="415"/>
      <c r="BB31" s="415"/>
      <c r="BC31" s="415"/>
      <c r="BD31" s="415"/>
      <c r="BE31" s="415"/>
      <c r="BF31" s="415"/>
      <c r="BG31" s="415"/>
      <c r="BH31" s="415"/>
      <c r="BI31" s="415"/>
      <c r="BJ31" s="415"/>
      <c r="BK31" s="415"/>
      <c r="BL31" s="415"/>
      <c r="BM31" s="415"/>
      <c r="BN31" s="415"/>
      <c r="BO31" s="415"/>
      <c r="BP31" s="415"/>
      <c r="BQ31" s="415"/>
      <c r="BR31" s="415"/>
      <c r="BS31" s="415"/>
      <c r="BT31" s="415"/>
      <c r="BU31" s="415"/>
      <c r="BV31" s="415"/>
      <c r="BW31" s="415"/>
      <c r="BX31" s="415"/>
      <c r="BY31" s="415"/>
      <c r="BZ31" s="415"/>
      <c r="CA31" s="415"/>
      <c r="CB31" s="415"/>
      <c r="CC31" s="415"/>
      <c r="CD31" s="415"/>
      <c r="CE31" s="415"/>
      <c r="CF31" s="415"/>
      <c r="CG31" s="415"/>
      <c r="CH31" s="415"/>
      <c r="CI31" s="415"/>
      <c r="CJ31" s="415"/>
      <c r="CK31" s="415"/>
      <c r="CL31" s="415"/>
      <c r="CM31" s="415"/>
      <c r="CN31" s="415"/>
      <c r="CO31" s="415"/>
      <c r="CP31" s="415"/>
      <c r="CQ31" s="415"/>
      <c r="CR31" s="415"/>
      <c r="CS31" s="415"/>
      <c r="CT31" s="415"/>
      <c r="CU31" s="415"/>
      <c r="CV31" s="415"/>
      <c r="CW31" s="415"/>
      <c r="CX31" s="415"/>
      <c r="CY31" s="415"/>
      <c r="CZ31" s="415"/>
      <c r="DA31" s="415"/>
      <c r="DB31" s="415"/>
      <c r="DC31" s="415"/>
      <c r="DD31" s="415"/>
      <c r="DE31" s="415"/>
      <c r="DF31" s="415"/>
      <c r="DG31" s="415"/>
      <c r="DH31" s="415"/>
      <c r="DI31" s="415"/>
      <c r="DJ31" s="415"/>
      <c r="DK31" s="415"/>
      <c r="DL31" s="415"/>
      <c r="DM31" s="415"/>
      <c r="DN31" s="415"/>
      <c r="DO31" s="415"/>
      <c r="DP31" s="415"/>
      <c r="DQ31" s="415"/>
      <c r="DR31" s="415"/>
      <c r="DS31" s="415"/>
      <c r="DT31" s="415"/>
      <c r="DU31" s="415"/>
      <c r="DV31" s="415"/>
      <c r="DW31" s="415"/>
      <c r="DX31" s="415"/>
      <c r="DY31" s="415"/>
      <c r="DZ31" s="415"/>
      <c r="EA31" s="415"/>
      <c r="EB31" s="415"/>
      <c r="EC31" s="415"/>
      <c r="ED31" s="415"/>
      <c r="EE31" s="415"/>
      <c r="EF31" s="415"/>
      <c r="EG31" s="415"/>
      <c r="EH31" s="415"/>
      <c r="EI31" s="415"/>
      <c r="EJ31" s="415"/>
      <c r="EK31" s="415"/>
      <c r="EL31" s="415"/>
      <c r="EM31" s="415"/>
      <c r="EN31" s="415"/>
      <c r="EO31" s="415"/>
      <c r="EP31" s="415"/>
      <c r="EQ31" s="415"/>
      <c r="ER31" s="415"/>
      <c r="ES31" s="415"/>
      <c r="ET31" s="415"/>
      <c r="EU31" s="415"/>
      <c r="EV31" s="415"/>
      <c r="EW31" s="415"/>
      <c r="EX31" s="415"/>
      <c r="EY31" s="415"/>
      <c r="EZ31" s="415"/>
      <c r="FA31" s="415"/>
      <c r="FB31" s="415"/>
      <c r="FC31" s="415"/>
      <c r="FD31" s="415"/>
      <c r="FE31" s="415"/>
      <c r="FF31" s="415"/>
      <c r="FG31" s="415"/>
      <c r="FH31" s="415"/>
      <c r="FI31" s="415"/>
      <c r="FJ31" s="415"/>
      <c r="FK31" s="415"/>
      <c r="FL31" s="415"/>
      <c r="FM31" s="415"/>
      <c r="FN31" s="415"/>
      <c r="FO31" s="415"/>
      <c r="FP31" s="415"/>
      <c r="FQ31" s="415"/>
      <c r="FR31" s="415"/>
      <c r="FS31" s="415"/>
      <c r="FT31" s="415"/>
      <c r="FU31" s="415"/>
      <c r="FV31" s="415"/>
      <c r="FW31" s="415"/>
      <c r="FX31" s="415"/>
      <c r="FY31" s="415"/>
      <c r="FZ31" s="415"/>
      <c r="GA31" s="415"/>
      <c r="GB31" s="415"/>
      <c r="GC31" s="415"/>
      <c r="GD31" s="415"/>
      <c r="GE31" s="415"/>
      <c r="GF31" s="415"/>
      <c r="GG31" s="415"/>
      <c r="GH31" s="415"/>
      <c r="GI31" s="415"/>
      <c r="GJ31" s="415"/>
      <c r="GK31" s="415"/>
      <c r="GL31" s="415"/>
      <c r="GM31" s="415"/>
      <c r="GN31" s="415"/>
      <c r="GO31" s="415"/>
      <c r="GP31" s="415"/>
      <c r="GQ31" s="415"/>
      <c r="GR31" s="415"/>
      <c r="GS31" s="415"/>
      <c r="GT31" s="415"/>
      <c r="GU31" s="415"/>
      <c r="GV31" s="415"/>
      <c r="GW31" s="415"/>
      <c r="GX31" s="415"/>
      <c r="GY31" s="415"/>
      <c r="GZ31" s="415"/>
      <c r="HA31" s="415"/>
      <c r="HB31" s="415"/>
      <c r="HC31" s="415"/>
      <c r="HD31" s="415"/>
      <c r="HE31" s="415"/>
      <c r="HF31" s="415"/>
      <c r="HG31" s="415"/>
      <c r="HH31" s="415"/>
      <c r="HI31" s="415"/>
      <c r="HJ31" s="415"/>
      <c r="HK31" s="415"/>
      <c r="HL31" s="415"/>
      <c r="HM31" s="415"/>
      <c r="HN31" s="415"/>
      <c r="HO31" s="415"/>
      <c r="HP31" s="415"/>
      <c r="HQ31" s="415"/>
      <c r="HR31" s="415"/>
      <c r="HS31" s="415"/>
      <c r="HT31" s="415"/>
      <c r="HU31" s="415"/>
      <c r="HV31" s="415"/>
      <c r="HW31" s="415"/>
      <c r="HX31" s="415"/>
      <c r="HY31" s="415"/>
      <c r="HZ31" s="415"/>
      <c r="IA31" s="415"/>
      <c r="IB31" s="415"/>
      <c r="IC31" s="415"/>
      <c r="ID31" s="415"/>
      <c r="IE31" s="415"/>
      <c r="IF31" s="415"/>
      <c r="IG31" s="415"/>
      <c r="IH31" s="415"/>
      <c r="II31" s="415"/>
      <c r="IJ31" s="415"/>
      <c r="IK31" s="415"/>
      <c r="IL31" s="415"/>
      <c r="IM31" s="415"/>
      <c r="IN31" s="415"/>
      <c r="IO31" s="415"/>
      <c r="IP31" s="415"/>
      <c r="IQ31" s="415"/>
      <c r="IR31" s="415"/>
      <c r="IS31" s="415"/>
      <c r="IT31" s="415"/>
      <c r="IU31" s="415"/>
      <c r="IV31" s="415"/>
      <c r="IW31" s="415"/>
      <c r="IX31" s="415"/>
      <c r="IY31" s="415"/>
      <c r="IZ31" s="415"/>
      <c r="JA31" s="415"/>
    </row>
    <row r="32" spans="1:261" s="101" customFormat="1" hidden="1" outlineLevel="1" x14ac:dyDescent="0.25">
      <c r="A32" s="99"/>
      <c r="B32" s="275" t="s">
        <v>6837</v>
      </c>
      <c r="C32" s="99" t="s">
        <v>6814</v>
      </c>
      <c r="D32" s="127">
        <v>187.8</v>
      </c>
      <c r="E32" s="251">
        <v>4772</v>
      </c>
      <c r="F32" s="142">
        <f t="shared" ref="F32:F40" si="5">E32*D32</f>
        <v>896181.60000000009</v>
      </c>
      <c r="G32" s="142">
        <v>2131</v>
      </c>
      <c r="H32" s="142">
        <f t="shared" ref="H32:H40" si="6">G32*D32</f>
        <v>400201.80000000005</v>
      </c>
      <c r="I32" s="227">
        <f t="shared" ref="I32:I40" si="7">F32+H32</f>
        <v>1296383.4000000001</v>
      </c>
      <c r="J32" s="253">
        <v>4772</v>
      </c>
      <c r="K32" s="253">
        <f>'ВСЕ СМЕТЫ КДС'!G2630</f>
        <v>4493.8080613878928</v>
      </c>
      <c r="L32" s="155">
        <f>((J32/(K32/100))-100)/100</f>
        <v>6.1905612080411884E-2</v>
      </c>
      <c r="M32" s="107">
        <v>2131</v>
      </c>
      <c r="N32" s="107">
        <f>'ВСЕ СМЕТЫ КДС'!G2631+'ВСЕ СМЕТЫ КДС'!G2632+'ВСЕ СМЕТЫ КДС'!G2633</f>
        <v>1873.2230653223382</v>
      </c>
      <c r="O32" s="155">
        <f>((M32/(N32/100))-100)/100</f>
        <v>0.13761144598831024</v>
      </c>
      <c r="P32" s="422"/>
      <c r="Q32" s="425">
        <f t="shared" si="1"/>
        <v>0</v>
      </c>
      <c r="R32" s="415"/>
      <c r="S32" s="415"/>
      <c r="T32" s="415"/>
      <c r="U32" s="415"/>
      <c r="V32" s="415"/>
      <c r="W32" s="415"/>
      <c r="X32" s="415"/>
      <c r="Y32" s="415"/>
      <c r="Z32" s="415"/>
      <c r="AA32" s="415"/>
      <c r="AB32" s="415"/>
      <c r="AC32" s="415"/>
      <c r="AD32" s="415"/>
      <c r="AE32" s="415"/>
      <c r="AF32" s="415"/>
      <c r="AG32" s="415"/>
      <c r="AH32" s="415"/>
      <c r="AI32" s="415"/>
      <c r="AJ32" s="415"/>
      <c r="AK32" s="415"/>
      <c r="AL32" s="415"/>
      <c r="AM32" s="415"/>
      <c r="AN32" s="415"/>
      <c r="AO32" s="415"/>
      <c r="AP32" s="415"/>
      <c r="AQ32" s="415"/>
      <c r="AR32" s="415"/>
      <c r="AS32" s="415"/>
      <c r="AT32" s="415"/>
      <c r="AU32" s="415"/>
      <c r="AV32" s="415"/>
      <c r="AW32" s="415"/>
      <c r="AX32" s="415"/>
      <c r="AY32" s="415"/>
      <c r="AZ32" s="415"/>
      <c r="BA32" s="415"/>
      <c r="BB32" s="415"/>
      <c r="BC32" s="415"/>
      <c r="BD32" s="415"/>
      <c r="BE32" s="415"/>
      <c r="BF32" s="415"/>
      <c r="BG32" s="415"/>
      <c r="BH32" s="415"/>
      <c r="BI32" s="415"/>
      <c r="BJ32" s="415"/>
      <c r="BK32" s="415"/>
      <c r="BL32" s="415"/>
      <c r="BM32" s="415"/>
      <c r="BN32" s="415"/>
      <c r="BO32" s="415"/>
      <c r="BP32" s="415"/>
      <c r="BQ32" s="415"/>
      <c r="BR32" s="415"/>
      <c r="BS32" s="415"/>
      <c r="BT32" s="415"/>
      <c r="BU32" s="415"/>
      <c r="BV32" s="415"/>
      <c r="BW32" s="415"/>
      <c r="BX32" s="415"/>
      <c r="BY32" s="415"/>
      <c r="BZ32" s="415"/>
      <c r="CA32" s="415"/>
      <c r="CB32" s="415"/>
      <c r="CC32" s="415"/>
      <c r="CD32" s="415"/>
      <c r="CE32" s="415"/>
      <c r="CF32" s="415"/>
      <c r="CG32" s="415"/>
      <c r="CH32" s="415"/>
      <c r="CI32" s="415"/>
      <c r="CJ32" s="415"/>
      <c r="CK32" s="415"/>
      <c r="CL32" s="415"/>
      <c r="CM32" s="415"/>
      <c r="CN32" s="415"/>
      <c r="CO32" s="415"/>
      <c r="CP32" s="415"/>
      <c r="CQ32" s="415"/>
      <c r="CR32" s="415"/>
      <c r="CS32" s="415"/>
      <c r="CT32" s="415"/>
      <c r="CU32" s="415"/>
      <c r="CV32" s="415"/>
      <c r="CW32" s="415"/>
      <c r="CX32" s="415"/>
      <c r="CY32" s="415"/>
      <c r="CZ32" s="415"/>
      <c r="DA32" s="415"/>
      <c r="DB32" s="415"/>
      <c r="DC32" s="415"/>
      <c r="DD32" s="415"/>
      <c r="DE32" s="415"/>
      <c r="DF32" s="415"/>
      <c r="DG32" s="415"/>
      <c r="DH32" s="415"/>
      <c r="DI32" s="415"/>
      <c r="DJ32" s="415"/>
      <c r="DK32" s="415"/>
      <c r="DL32" s="415"/>
      <c r="DM32" s="415"/>
      <c r="DN32" s="415"/>
      <c r="DO32" s="415"/>
      <c r="DP32" s="415"/>
      <c r="DQ32" s="415"/>
      <c r="DR32" s="415"/>
      <c r="DS32" s="415"/>
      <c r="DT32" s="415"/>
      <c r="DU32" s="415"/>
      <c r="DV32" s="415"/>
      <c r="DW32" s="415"/>
      <c r="DX32" s="415"/>
      <c r="DY32" s="415"/>
      <c r="DZ32" s="415"/>
      <c r="EA32" s="415"/>
      <c r="EB32" s="415"/>
      <c r="EC32" s="415"/>
      <c r="ED32" s="415"/>
      <c r="EE32" s="415"/>
      <c r="EF32" s="415"/>
      <c r="EG32" s="415"/>
      <c r="EH32" s="415"/>
      <c r="EI32" s="415"/>
      <c r="EJ32" s="415"/>
      <c r="EK32" s="415"/>
      <c r="EL32" s="415"/>
      <c r="EM32" s="415"/>
      <c r="EN32" s="415"/>
      <c r="EO32" s="415"/>
      <c r="EP32" s="415"/>
      <c r="EQ32" s="415"/>
      <c r="ER32" s="415"/>
      <c r="ES32" s="415"/>
      <c r="ET32" s="415"/>
      <c r="EU32" s="415"/>
      <c r="EV32" s="415"/>
      <c r="EW32" s="415"/>
      <c r="EX32" s="415"/>
      <c r="EY32" s="415"/>
      <c r="EZ32" s="415"/>
      <c r="FA32" s="415"/>
      <c r="FB32" s="415"/>
      <c r="FC32" s="415"/>
      <c r="FD32" s="415"/>
      <c r="FE32" s="415"/>
      <c r="FF32" s="415"/>
      <c r="FG32" s="415"/>
      <c r="FH32" s="415"/>
      <c r="FI32" s="415"/>
      <c r="FJ32" s="415"/>
      <c r="FK32" s="415"/>
      <c r="FL32" s="415"/>
      <c r="FM32" s="415"/>
      <c r="FN32" s="415"/>
      <c r="FO32" s="415"/>
      <c r="FP32" s="415"/>
      <c r="FQ32" s="415"/>
      <c r="FR32" s="415"/>
      <c r="FS32" s="415"/>
      <c r="FT32" s="415"/>
      <c r="FU32" s="415"/>
      <c r="FV32" s="415"/>
      <c r="FW32" s="415"/>
      <c r="FX32" s="415"/>
      <c r="FY32" s="415"/>
      <c r="FZ32" s="415"/>
      <c r="GA32" s="415"/>
      <c r="GB32" s="415"/>
      <c r="GC32" s="415"/>
      <c r="GD32" s="415"/>
      <c r="GE32" s="415"/>
      <c r="GF32" s="415"/>
      <c r="GG32" s="415"/>
      <c r="GH32" s="415"/>
      <c r="GI32" s="415"/>
      <c r="GJ32" s="415"/>
      <c r="GK32" s="415"/>
      <c r="GL32" s="415"/>
      <c r="GM32" s="415"/>
      <c r="GN32" s="415"/>
      <c r="GO32" s="415"/>
      <c r="GP32" s="415"/>
      <c r="GQ32" s="415"/>
      <c r="GR32" s="415"/>
      <c r="GS32" s="415"/>
      <c r="GT32" s="415"/>
      <c r="GU32" s="415"/>
      <c r="GV32" s="415"/>
      <c r="GW32" s="415"/>
      <c r="GX32" s="415"/>
      <c r="GY32" s="415"/>
      <c r="GZ32" s="415"/>
      <c r="HA32" s="415"/>
      <c r="HB32" s="415"/>
      <c r="HC32" s="415"/>
      <c r="HD32" s="415"/>
      <c r="HE32" s="415"/>
      <c r="HF32" s="415"/>
      <c r="HG32" s="415"/>
      <c r="HH32" s="415"/>
      <c r="HI32" s="415"/>
      <c r="HJ32" s="415"/>
      <c r="HK32" s="415"/>
      <c r="HL32" s="415"/>
      <c r="HM32" s="415"/>
      <c r="HN32" s="415"/>
      <c r="HO32" s="415"/>
      <c r="HP32" s="415"/>
      <c r="HQ32" s="415"/>
      <c r="HR32" s="415"/>
      <c r="HS32" s="415"/>
      <c r="HT32" s="415"/>
      <c r="HU32" s="415"/>
      <c r="HV32" s="415"/>
      <c r="HW32" s="415"/>
      <c r="HX32" s="415"/>
      <c r="HY32" s="415"/>
      <c r="HZ32" s="415"/>
      <c r="IA32" s="415"/>
      <c r="IB32" s="415"/>
      <c r="IC32" s="415"/>
      <c r="ID32" s="415"/>
      <c r="IE32" s="415"/>
      <c r="IF32" s="415"/>
      <c r="IG32" s="415"/>
      <c r="IH32" s="415"/>
      <c r="II32" s="415"/>
      <c r="IJ32" s="415"/>
      <c r="IK32" s="415"/>
      <c r="IL32" s="415"/>
      <c r="IM32" s="415"/>
      <c r="IN32" s="415"/>
      <c r="IO32" s="415"/>
      <c r="IP32" s="415"/>
      <c r="IQ32" s="415"/>
      <c r="IR32" s="415"/>
      <c r="IS32" s="415"/>
      <c r="IT32" s="415"/>
      <c r="IU32" s="415"/>
      <c r="IV32" s="415"/>
      <c r="IW32" s="415"/>
      <c r="IX32" s="415"/>
      <c r="IY32" s="415"/>
      <c r="IZ32" s="415"/>
      <c r="JA32" s="415"/>
    </row>
    <row r="33" spans="1:261" s="101" customFormat="1" hidden="1" outlineLevel="1" x14ac:dyDescent="0.25">
      <c r="A33" s="99"/>
      <c r="B33" s="275" t="s">
        <v>46</v>
      </c>
      <c r="C33" s="99" t="s">
        <v>6814</v>
      </c>
      <c r="D33" s="127">
        <v>332.1</v>
      </c>
      <c r="E33" s="251">
        <v>2629</v>
      </c>
      <c r="F33" s="142">
        <f t="shared" si="5"/>
        <v>873090.9</v>
      </c>
      <c r="G33" s="142">
        <v>3034</v>
      </c>
      <c r="H33" s="142">
        <f t="shared" si="6"/>
        <v>1007591.4</v>
      </c>
      <c r="I33" s="227">
        <f t="shared" si="7"/>
        <v>1880682.3</v>
      </c>
      <c r="J33" s="253">
        <v>2629</v>
      </c>
      <c r="K33" s="253">
        <f>'ВСЕ СМЕТЫ КДС'!G1819</f>
        <v>2095.5979169709967</v>
      </c>
      <c r="L33" s="153">
        <f>J33/K33-1</f>
        <v>0.25453455489208987</v>
      </c>
      <c r="M33" s="107">
        <v>3034</v>
      </c>
      <c r="N33" s="107">
        <f>'ВСЕ СМЕТЫ КДС'!G1820+'ВСЕ СМЕТЫ КДС'!G1821+'ВСЕ СМЕТЫ КДС'!G1822</f>
        <v>1760.3577792050244</v>
      </c>
      <c r="O33" s="155">
        <f>((M33/(N33/100))-100)/100</f>
        <v>0.72351327431299273</v>
      </c>
      <c r="P33" s="422"/>
      <c r="Q33" s="425">
        <f t="shared" si="1"/>
        <v>0</v>
      </c>
      <c r="R33" s="415"/>
      <c r="S33" s="415"/>
      <c r="T33" s="415"/>
      <c r="U33" s="415"/>
      <c r="V33" s="415"/>
      <c r="W33" s="415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5"/>
      <c r="AJ33" s="415"/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5"/>
      <c r="BA33" s="415"/>
      <c r="BB33" s="415"/>
      <c r="BC33" s="415"/>
      <c r="BD33" s="415"/>
      <c r="BE33" s="415"/>
      <c r="BF33" s="415"/>
      <c r="BG33" s="415"/>
      <c r="BH33" s="415"/>
      <c r="BI33" s="415"/>
      <c r="BJ33" s="415"/>
      <c r="BK33" s="415"/>
      <c r="BL33" s="415"/>
      <c r="BM33" s="415"/>
      <c r="BN33" s="415"/>
      <c r="BO33" s="415"/>
      <c r="BP33" s="415"/>
      <c r="BQ33" s="415"/>
      <c r="BR33" s="415"/>
      <c r="BS33" s="415"/>
      <c r="BT33" s="415"/>
      <c r="BU33" s="415"/>
      <c r="BV33" s="415"/>
      <c r="BW33" s="415"/>
      <c r="BX33" s="415"/>
      <c r="BY33" s="415"/>
      <c r="BZ33" s="415"/>
      <c r="CA33" s="415"/>
      <c r="CB33" s="415"/>
      <c r="CC33" s="415"/>
      <c r="CD33" s="415"/>
      <c r="CE33" s="415"/>
      <c r="CF33" s="415"/>
      <c r="CG33" s="415"/>
      <c r="CH33" s="415"/>
      <c r="CI33" s="415"/>
      <c r="CJ33" s="415"/>
      <c r="CK33" s="415"/>
      <c r="CL33" s="415"/>
      <c r="CM33" s="415"/>
      <c r="CN33" s="415"/>
      <c r="CO33" s="415"/>
      <c r="CP33" s="415"/>
      <c r="CQ33" s="415"/>
      <c r="CR33" s="415"/>
      <c r="CS33" s="415"/>
      <c r="CT33" s="415"/>
      <c r="CU33" s="415"/>
      <c r="CV33" s="415"/>
      <c r="CW33" s="415"/>
      <c r="CX33" s="415"/>
      <c r="CY33" s="415"/>
      <c r="CZ33" s="415"/>
      <c r="DA33" s="415"/>
      <c r="DB33" s="415"/>
      <c r="DC33" s="415"/>
      <c r="DD33" s="415"/>
      <c r="DE33" s="415"/>
      <c r="DF33" s="415"/>
      <c r="DG33" s="415"/>
      <c r="DH33" s="415"/>
      <c r="DI33" s="415"/>
      <c r="DJ33" s="415"/>
      <c r="DK33" s="415"/>
      <c r="DL33" s="415"/>
      <c r="DM33" s="415"/>
      <c r="DN33" s="415"/>
      <c r="DO33" s="415"/>
      <c r="DP33" s="415"/>
      <c r="DQ33" s="415"/>
      <c r="DR33" s="415"/>
      <c r="DS33" s="415"/>
      <c r="DT33" s="415"/>
      <c r="DU33" s="415"/>
      <c r="DV33" s="415"/>
      <c r="DW33" s="415"/>
      <c r="DX33" s="415"/>
      <c r="DY33" s="415"/>
      <c r="DZ33" s="415"/>
      <c r="EA33" s="415"/>
      <c r="EB33" s="415"/>
      <c r="EC33" s="415"/>
      <c r="ED33" s="415"/>
      <c r="EE33" s="415"/>
      <c r="EF33" s="415"/>
      <c r="EG33" s="415"/>
      <c r="EH33" s="415"/>
      <c r="EI33" s="415"/>
      <c r="EJ33" s="415"/>
      <c r="EK33" s="415"/>
      <c r="EL33" s="415"/>
      <c r="EM33" s="415"/>
      <c r="EN33" s="415"/>
      <c r="EO33" s="415"/>
      <c r="EP33" s="415"/>
      <c r="EQ33" s="415"/>
      <c r="ER33" s="415"/>
      <c r="ES33" s="415"/>
      <c r="ET33" s="415"/>
      <c r="EU33" s="415"/>
      <c r="EV33" s="415"/>
      <c r="EW33" s="415"/>
      <c r="EX33" s="415"/>
      <c r="EY33" s="415"/>
      <c r="EZ33" s="415"/>
      <c r="FA33" s="415"/>
      <c r="FB33" s="415"/>
      <c r="FC33" s="415"/>
      <c r="FD33" s="415"/>
      <c r="FE33" s="415"/>
      <c r="FF33" s="415"/>
      <c r="FG33" s="415"/>
      <c r="FH33" s="415"/>
      <c r="FI33" s="415"/>
      <c r="FJ33" s="415"/>
      <c r="FK33" s="415"/>
      <c r="FL33" s="415"/>
      <c r="FM33" s="415"/>
      <c r="FN33" s="415"/>
      <c r="FO33" s="415"/>
      <c r="FP33" s="415"/>
      <c r="FQ33" s="415"/>
      <c r="FR33" s="415"/>
      <c r="FS33" s="415"/>
      <c r="FT33" s="415"/>
      <c r="FU33" s="415"/>
      <c r="FV33" s="415"/>
      <c r="FW33" s="415"/>
      <c r="FX33" s="415"/>
      <c r="FY33" s="415"/>
      <c r="FZ33" s="415"/>
      <c r="GA33" s="415"/>
      <c r="GB33" s="415"/>
      <c r="GC33" s="415"/>
      <c r="GD33" s="415"/>
      <c r="GE33" s="415"/>
      <c r="GF33" s="415"/>
      <c r="GG33" s="415"/>
      <c r="GH33" s="415"/>
      <c r="GI33" s="415"/>
      <c r="GJ33" s="415"/>
      <c r="GK33" s="415"/>
      <c r="GL33" s="415"/>
      <c r="GM33" s="415"/>
      <c r="GN33" s="415"/>
      <c r="GO33" s="415"/>
      <c r="GP33" s="415"/>
      <c r="GQ33" s="415"/>
      <c r="GR33" s="415"/>
      <c r="GS33" s="415"/>
      <c r="GT33" s="415"/>
      <c r="GU33" s="415"/>
      <c r="GV33" s="415"/>
      <c r="GW33" s="415"/>
      <c r="GX33" s="415"/>
      <c r="GY33" s="415"/>
      <c r="GZ33" s="415"/>
      <c r="HA33" s="415"/>
      <c r="HB33" s="415"/>
      <c r="HC33" s="415"/>
      <c r="HD33" s="415"/>
      <c r="HE33" s="415"/>
      <c r="HF33" s="415"/>
      <c r="HG33" s="415"/>
      <c r="HH33" s="415"/>
      <c r="HI33" s="415"/>
      <c r="HJ33" s="415"/>
      <c r="HK33" s="415"/>
      <c r="HL33" s="415"/>
      <c r="HM33" s="415"/>
      <c r="HN33" s="415"/>
      <c r="HO33" s="415"/>
      <c r="HP33" s="415"/>
      <c r="HQ33" s="415"/>
      <c r="HR33" s="415"/>
      <c r="HS33" s="415"/>
      <c r="HT33" s="415"/>
      <c r="HU33" s="415"/>
      <c r="HV33" s="415"/>
      <c r="HW33" s="415"/>
      <c r="HX33" s="415"/>
      <c r="HY33" s="415"/>
      <c r="HZ33" s="415"/>
      <c r="IA33" s="415"/>
      <c r="IB33" s="415"/>
      <c r="IC33" s="415"/>
      <c r="ID33" s="415"/>
      <c r="IE33" s="415"/>
      <c r="IF33" s="415"/>
      <c r="IG33" s="415"/>
      <c r="IH33" s="415"/>
      <c r="II33" s="415"/>
      <c r="IJ33" s="415"/>
      <c r="IK33" s="415"/>
      <c r="IL33" s="415"/>
      <c r="IM33" s="415"/>
      <c r="IN33" s="415"/>
      <c r="IO33" s="415"/>
      <c r="IP33" s="415"/>
      <c r="IQ33" s="415"/>
      <c r="IR33" s="415"/>
      <c r="IS33" s="415"/>
      <c r="IT33" s="415"/>
      <c r="IU33" s="415"/>
      <c r="IV33" s="415"/>
      <c r="IW33" s="415"/>
      <c r="IX33" s="415"/>
      <c r="IY33" s="415"/>
      <c r="IZ33" s="415"/>
      <c r="JA33" s="415"/>
    </row>
    <row r="34" spans="1:261" s="101" customFormat="1" hidden="1" outlineLevel="1" x14ac:dyDescent="0.25">
      <c r="A34" s="99"/>
      <c r="B34" s="275" t="s">
        <v>47</v>
      </c>
      <c r="C34" s="99" t="s">
        <v>6814</v>
      </c>
      <c r="D34" s="127">
        <v>121.8</v>
      </c>
      <c r="E34" s="251">
        <v>708.10739999999998</v>
      </c>
      <c r="F34" s="142">
        <f t="shared" si="5"/>
        <v>86247.481319999992</v>
      </c>
      <c r="G34" s="142">
        <v>2641.5246000000002</v>
      </c>
      <c r="H34" s="142">
        <f t="shared" si="6"/>
        <v>321737.69628000003</v>
      </c>
      <c r="I34" s="227">
        <f t="shared" si="7"/>
        <v>407985.17760000005</v>
      </c>
      <c r="J34" s="252">
        <v>708.10739999999998</v>
      </c>
      <c r="K34" s="252"/>
      <c r="L34" s="229"/>
      <c r="M34" s="229">
        <f>G34</f>
        <v>2641.5246000000002</v>
      </c>
      <c r="N34" s="229"/>
      <c r="O34" s="229"/>
      <c r="P34" s="422"/>
      <c r="Q34" s="425">
        <f t="shared" si="1"/>
        <v>0</v>
      </c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5"/>
      <c r="AJ34" s="415"/>
      <c r="AK34" s="415"/>
      <c r="AL34" s="415"/>
      <c r="AM34" s="415"/>
      <c r="AN34" s="415"/>
      <c r="AO34" s="415"/>
      <c r="AP34" s="415"/>
      <c r="AQ34" s="415"/>
      <c r="AR34" s="415"/>
      <c r="AS34" s="415"/>
      <c r="AT34" s="415"/>
      <c r="AU34" s="415"/>
      <c r="AV34" s="415"/>
      <c r="AW34" s="415"/>
      <c r="AX34" s="415"/>
      <c r="AY34" s="415"/>
      <c r="AZ34" s="415"/>
      <c r="BA34" s="415"/>
      <c r="BB34" s="415"/>
      <c r="BC34" s="415"/>
      <c r="BD34" s="415"/>
      <c r="BE34" s="415"/>
      <c r="BF34" s="415"/>
      <c r="BG34" s="415"/>
      <c r="BH34" s="415"/>
      <c r="BI34" s="415"/>
      <c r="BJ34" s="415"/>
      <c r="BK34" s="415"/>
      <c r="BL34" s="415"/>
      <c r="BM34" s="415"/>
      <c r="BN34" s="415"/>
      <c r="BO34" s="415"/>
      <c r="BP34" s="415"/>
      <c r="BQ34" s="415"/>
      <c r="BR34" s="415"/>
      <c r="BS34" s="415"/>
      <c r="BT34" s="415"/>
      <c r="BU34" s="415"/>
      <c r="BV34" s="415"/>
      <c r="BW34" s="415"/>
      <c r="BX34" s="415"/>
      <c r="BY34" s="415"/>
      <c r="BZ34" s="415"/>
      <c r="CA34" s="415"/>
      <c r="CB34" s="415"/>
      <c r="CC34" s="415"/>
      <c r="CD34" s="415"/>
      <c r="CE34" s="415"/>
      <c r="CF34" s="415"/>
      <c r="CG34" s="415"/>
      <c r="CH34" s="415"/>
      <c r="CI34" s="415"/>
      <c r="CJ34" s="415"/>
      <c r="CK34" s="415"/>
      <c r="CL34" s="415"/>
      <c r="CM34" s="415"/>
      <c r="CN34" s="415"/>
      <c r="CO34" s="415"/>
      <c r="CP34" s="415"/>
      <c r="CQ34" s="415"/>
      <c r="CR34" s="415"/>
      <c r="CS34" s="415"/>
      <c r="CT34" s="415"/>
      <c r="CU34" s="415"/>
      <c r="CV34" s="415"/>
      <c r="CW34" s="415"/>
      <c r="CX34" s="415"/>
      <c r="CY34" s="415"/>
      <c r="CZ34" s="415"/>
      <c r="DA34" s="415"/>
      <c r="DB34" s="415"/>
      <c r="DC34" s="415"/>
      <c r="DD34" s="415"/>
      <c r="DE34" s="415"/>
      <c r="DF34" s="415"/>
      <c r="DG34" s="415"/>
      <c r="DH34" s="415"/>
      <c r="DI34" s="415"/>
      <c r="DJ34" s="415"/>
      <c r="DK34" s="415"/>
      <c r="DL34" s="415"/>
      <c r="DM34" s="415"/>
      <c r="DN34" s="415"/>
      <c r="DO34" s="415"/>
      <c r="DP34" s="415"/>
      <c r="DQ34" s="415"/>
      <c r="DR34" s="415"/>
      <c r="DS34" s="415"/>
      <c r="DT34" s="415"/>
      <c r="DU34" s="415"/>
      <c r="DV34" s="415"/>
      <c r="DW34" s="415"/>
      <c r="DX34" s="415"/>
      <c r="DY34" s="415"/>
      <c r="DZ34" s="415"/>
      <c r="EA34" s="415"/>
      <c r="EB34" s="415"/>
      <c r="EC34" s="415"/>
      <c r="ED34" s="415"/>
      <c r="EE34" s="415"/>
      <c r="EF34" s="415"/>
      <c r="EG34" s="415"/>
      <c r="EH34" s="415"/>
      <c r="EI34" s="415"/>
      <c r="EJ34" s="415"/>
      <c r="EK34" s="415"/>
      <c r="EL34" s="415"/>
      <c r="EM34" s="415"/>
      <c r="EN34" s="415"/>
      <c r="EO34" s="415"/>
      <c r="EP34" s="415"/>
      <c r="EQ34" s="415"/>
      <c r="ER34" s="415"/>
      <c r="ES34" s="415"/>
      <c r="ET34" s="415"/>
      <c r="EU34" s="415"/>
      <c r="EV34" s="415"/>
      <c r="EW34" s="415"/>
      <c r="EX34" s="415"/>
      <c r="EY34" s="415"/>
      <c r="EZ34" s="415"/>
      <c r="FA34" s="415"/>
      <c r="FB34" s="415"/>
      <c r="FC34" s="415"/>
      <c r="FD34" s="415"/>
      <c r="FE34" s="415"/>
      <c r="FF34" s="415"/>
      <c r="FG34" s="415"/>
      <c r="FH34" s="415"/>
      <c r="FI34" s="415"/>
      <c r="FJ34" s="415"/>
      <c r="FK34" s="415"/>
      <c r="FL34" s="415"/>
      <c r="FM34" s="415"/>
      <c r="FN34" s="415"/>
      <c r="FO34" s="415"/>
      <c r="FP34" s="415"/>
      <c r="FQ34" s="415"/>
      <c r="FR34" s="415"/>
      <c r="FS34" s="415"/>
      <c r="FT34" s="415"/>
      <c r="FU34" s="415"/>
      <c r="FV34" s="415"/>
      <c r="FW34" s="415"/>
      <c r="FX34" s="415"/>
      <c r="FY34" s="415"/>
      <c r="FZ34" s="415"/>
      <c r="GA34" s="415"/>
      <c r="GB34" s="415"/>
      <c r="GC34" s="415"/>
      <c r="GD34" s="415"/>
      <c r="GE34" s="415"/>
      <c r="GF34" s="415"/>
      <c r="GG34" s="415"/>
      <c r="GH34" s="415"/>
      <c r="GI34" s="415"/>
      <c r="GJ34" s="415"/>
      <c r="GK34" s="415"/>
      <c r="GL34" s="415"/>
      <c r="GM34" s="415"/>
      <c r="GN34" s="415"/>
      <c r="GO34" s="415"/>
      <c r="GP34" s="415"/>
      <c r="GQ34" s="415"/>
      <c r="GR34" s="415"/>
      <c r="GS34" s="415"/>
      <c r="GT34" s="415"/>
      <c r="GU34" s="415"/>
      <c r="GV34" s="415"/>
      <c r="GW34" s="415"/>
      <c r="GX34" s="415"/>
      <c r="GY34" s="415"/>
      <c r="GZ34" s="415"/>
      <c r="HA34" s="415"/>
      <c r="HB34" s="415"/>
      <c r="HC34" s="415"/>
      <c r="HD34" s="415"/>
      <c r="HE34" s="415"/>
      <c r="HF34" s="415"/>
      <c r="HG34" s="415"/>
      <c r="HH34" s="415"/>
      <c r="HI34" s="415"/>
      <c r="HJ34" s="415"/>
      <c r="HK34" s="415"/>
      <c r="HL34" s="415"/>
      <c r="HM34" s="415"/>
      <c r="HN34" s="415"/>
      <c r="HO34" s="415"/>
      <c r="HP34" s="415"/>
      <c r="HQ34" s="415"/>
      <c r="HR34" s="415"/>
      <c r="HS34" s="415"/>
      <c r="HT34" s="415"/>
      <c r="HU34" s="415"/>
      <c r="HV34" s="415"/>
      <c r="HW34" s="415"/>
      <c r="HX34" s="415"/>
      <c r="HY34" s="415"/>
      <c r="HZ34" s="415"/>
      <c r="IA34" s="415"/>
      <c r="IB34" s="415"/>
      <c r="IC34" s="415"/>
      <c r="ID34" s="415"/>
      <c r="IE34" s="415"/>
      <c r="IF34" s="415"/>
      <c r="IG34" s="415"/>
      <c r="IH34" s="415"/>
      <c r="II34" s="415"/>
      <c r="IJ34" s="415"/>
      <c r="IK34" s="415"/>
      <c r="IL34" s="415"/>
      <c r="IM34" s="415"/>
      <c r="IN34" s="415"/>
      <c r="IO34" s="415"/>
      <c r="IP34" s="415"/>
      <c r="IQ34" s="415"/>
      <c r="IR34" s="415"/>
      <c r="IS34" s="415"/>
      <c r="IT34" s="415"/>
      <c r="IU34" s="415"/>
      <c r="IV34" s="415"/>
      <c r="IW34" s="415"/>
      <c r="IX34" s="415"/>
      <c r="IY34" s="415"/>
      <c r="IZ34" s="415"/>
      <c r="JA34" s="415"/>
    </row>
    <row r="35" spans="1:261" s="101" customFormat="1" hidden="1" outlineLevel="1" x14ac:dyDescent="0.25">
      <c r="A35" s="99"/>
      <c r="B35" s="275" t="s">
        <v>48</v>
      </c>
      <c r="C35" s="99" t="s">
        <v>6814</v>
      </c>
      <c r="D35" s="127">
        <v>141.30000000000001</v>
      </c>
      <c r="E35" s="251">
        <v>680.87250000000006</v>
      </c>
      <c r="F35" s="142">
        <f t="shared" si="5"/>
        <v>96207.284250000012</v>
      </c>
      <c r="G35" s="142">
        <v>1083.7398000000001</v>
      </c>
      <c r="H35" s="142">
        <f t="shared" si="6"/>
        <v>153132.43374000001</v>
      </c>
      <c r="I35" s="227">
        <f t="shared" si="7"/>
        <v>249339.71799000003</v>
      </c>
      <c r="J35" s="252">
        <v>680.87250000000006</v>
      </c>
      <c r="K35" s="252"/>
      <c r="L35" s="229"/>
      <c r="M35" s="229">
        <f>G35</f>
        <v>1083.7398000000001</v>
      </c>
      <c r="N35" s="229"/>
      <c r="O35" s="229"/>
      <c r="P35" s="422"/>
      <c r="Q35" s="425">
        <f t="shared" si="1"/>
        <v>0</v>
      </c>
      <c r="R35" s="415"/>
      <c r="S35" s="415"/>
      <c r="T35" s="415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5"/>
      <c r="AJ35" s="415"/>
      <c r="AK35" s="415"/>
      <c r="AL35" s="415"/>
      <c r="AM35" s="415"/>
      <c r="AN35" s="415"/>
      <c r="AO35" s="415"/>
      <c r="AP35" s="415"/>
      <c r="AQ35" s="415"/>
      <c r="AR35" s="415"/>
      <c r="AS35" s="415"/>
      <c r="AT35" s="415"/>
      <c r="AU35" s="415"/>
      <c r="AV35" s="415"/>
      <c r="AW35" s="415"/>
      <c r="AX35" s="415"/>
      <c r="AY35" s="415"/>
      <c r="AZ35" s="415"/>
      <c r="BA35" s="415"/>
      <c r="BB35" s="415"/>
      <c r="BC35" s="415"/>
      <c r="BD35" s="415"/>
      <c r="BE35" s="415"/>
      <c r="BF35" s="415"/>
      <c r="BG35" s="415"/>
      <c r="BH35" s="415"/>
      <c r="BI35" s="415"/>
      <c r="BJ35" s="415"/>
      <c r="BK35" s="415"/>
      <c r="BL35" s="415"/>
      <c r="BM35" s="415"/>
      <c r="BN35" s="415"/>
      <c r="BO35" s="415"/>
      <c r="BP35" s="415"/>
      <c r="BQ35" s="415"/>
      <c r="BR35" s="415"/>
      <c r="BS35" s="415"/>
      <c r="BT35" s="415"/>
      <c r="BU35" s="415"/>
      <c r="BV35" s="415"/>
      <c r="BW35" s="415"/>
      <c r="BX35" s="415"/>
      <c r="BY35" s="415"/>
      <c r="BZ35" s="415"/>
      <c r="CA35" s="415"/>
      <c r="CB35" s="415"/>
      <c r="CC35" s="415"/>
      <c r="CD35" s="415"/>
      <c r="CE35" s="415"/>
      <c r="CF35" s="415"/>
      <c r="CG35" s="415"/>
      <c r="CH35" s="415"/>
      <c r="CI35" s="415"/>
      <c r="CJ35" s="415"/>
      <c r="CK35" s="415"/>
      <c r="CL35" s="415"/>
      <c r="CM35" s="415"/>
      <c r="CN35" s="415"/>
      <c r="CO35" s="415"/>
      <c r="CP35" s="415"/>
      <c r="CQ35" s="415"/>
      <c r="CR35" s="415"/>
      <c r="CS35" s="415"/>
      <c r="CT35" s="415"/>
      <c r="CU35" s="415"/>
      <c r="CV35" s="415"/>
      <c r="CW35" s="415"/>
      <c r="CX35" s="415"/>
      <c r="CY35" s="415"/>
      <c r="CZ35" s="415"/>
      <c r="DA35" s="415"/>
      <c r="DB35" s="415"/>
      <c r="DC35" s="415"/>
      <c r="DD35" s="415"/>
      <c r="DE35" s="415"/>
      <c r="DF35" s="415"/>
      <c r="DG35" s="415"/>
      <c r="DH35" s="415"/>
      <c r="DI35" s="415"/>
      <c r="DJ35" s="415"/>
      <c r="DK35" s="415"/>
      <c r="DL35" s="415"/>
      <c r="DM35" s="415"/>
      <c r="DN35" s="415"/>
      <c r="DO35" s="415"/>
      <c r="DP35" s="415"/>
      <c r="DQ35" s="415"/>
      <c r="DR35" s="415"/>
      <c r="DS35" s="415"/>
      <c r="DT35" s="415"/>
      <c r="DU35" s="415"/>
      <c r="DV35" s="415"/>
      <c r="DW35" s="415"/>
      <c r="DX35" s="415"/>
      <c r="DY35" s="415"/>
      <c r="DZ35" s="415"/>
      <c r="EA35" s="415"/>
      <c r="EB35" s="415"/>
      <c r="EC35" s="415"/>
      <c r="ED35" s="415"/>
      <c r="EE35" s="415"/>
      <c r="EF35" s="415"/>
      <c r="EG35" s="415"/>
      <c r="EH35" s="415"/>
      <c r="EI35" s="415"/>
      <c r="EJ35" s="415"/>
      <c r="EK35" s="415"/>
      <c r="EL35" s="415"/>
      <c r="EM35" s="415"/>
      <c r="EN35" s="415"/>
      <c r="EO35" s="415"/>
      <c r="EP35" s="415"/>
      <c r="EQ35" s="415"/>
      <c r="ER35" s="415"/>
      <c r="ES35" s="415"/>
      <c r="ET35" s="415"/>
      <c r="EU35" s="415"/>
      <c r="EV35" s="415"/>
      <c r="EW35" s="415"/>
      <c r="EX35" s="415"/>
      <c r="EY35" s="415"/>
      <c r="EZ35" s="415"/>
      <c r="FA35" s="415"/>
      <c r="FB35" s="415"/>
      <c r="FC35" s="415"/>
      <c r="FD35" s="415"/>
      <c r="FE35" s="415"/>
      <c r="FF35" s="415"/>
      <c r="FG35" s="415"/>
      <c r="FH35" s="415"/>
      <c r="FI35" s="415"/>
      <c r="FJ35" s="415"/>
      <c r="FK35" s="415"/>
      <c r="FL35" s="415"/>
      <c r="FM35" s="415"/>
      <c r="FN35" s="415"/>
      <c r="FO35" s="415"/>
      <c r="FP35" s="415"/>
      <c r="FQ35" s="415"/>
      <c r="FR35" s="415"/>
      <c r="FS35" s="415"/>
      <c r="FT35" s="415"/>
      <c r="FU35" s="415"/>
      <c r="FV35" s="415"/>
      <c r="FW35" s="415"/>
      <c r="FX35" s="415"/>
      <c r="FY35" s="415"/>
      <c r="FZ35" s="415"/>
      <c r="GA35" s="415"/>
      <c r="GB35" s="415"/>
      <c r="GC35" s="415"/>
      <c r="GD35" s="415"/>
      <c r="GE35" s="415"/>
      <c r="GF35" s="415"/>
      <c r="GG35" s="415"/>
      <c r="GH35" s="415"/>
      <c r="GI35" s="415"/>
      <c r="GJ35" s="415"/>
      <c r="GK35" s="415"/>
      <c r="GL35" s="415"/>
      <c r="GM35" s="415"/>
      <c r="GN35" s="415"/>
      <c r="GO35" s="415"/>
      <c r="GP35" s="415"/>
      <c r="GQ35" s="415"/>
      <c r="GR35" s="415"/>
      <c r="GS35" s="415"/>
      <c r="GT35" s="415"/>
      <c r="GU35" s="415"/>
      <c r="GV35" s="415"/>
      <c r="GW35" s="415"/>
      <c r="GX35" s="415"/>
      <c r="GY35" s="415"/>
      <c r="GZ35" s="415"/>
      <c r="HA35" s="415"/>
      <c r="HB35" s="415"/>
      <c r="HC35" s="415"/>
      <c r="HD35" s="415"/>
      <c r="HE35" s="415"/>
      <c r="HF35" s="415"/>
      <c r="HG35" s="415"/>
      <c r="HH35" s="415"/>
      <c r="HI35" s="415"/>
      <c r="HJ35" s="415"/>
      <c r="HK35" s="415"/>
      <c r="HL35" s="415"/>
      <c r="HM35" s="415"/>
      <c r="HN35" s="415"/>
      <c r="HO35" s="415"/>
      <c r="HP35" s="415"/>
      <c r="HQ35" s="415"/>
      <c r="HR35" s="415"/>
      <c r="HS35" s="415"/>
      <c r="HT35" s="415"/>
      <c r="HU35" s="415"/>
      <c r="HV35" s="415"/>
      <c r="HW35" s="415"/>
      <c r="HX35" s="415"/>
      <c r="HY35" s="415"/>
      <c r="HZ35" s="415"/>
      <c r="IA35" s="415"/>
      <c r="IB35" s="415"/>
      <c r="IC35" s="415"/>
      <c r="ID35" s="415"/>
      <c r="IE35" s="415"/>
      <c r="IF35" s="415"/>
      <c r="IG35" s="415"/>
      <c r="IH35" s="415"/>
      <c r="II35" s="415"/>
      <c r="IJ35" s="415"/>
      <c r="IK35" s="415"/>
      <c r="IL35" s="415"/>
      <c r="IM35" s="415"/>
      <c r="IN35" s="415"/>
      <c r="IO35" s="415"/>
      <c r="IP35" s="415"/>
      <c r="IQ35" s="415"/>
      <c r="IR35" s="415"/>
      <c r="IS35" s="415"/>
      <c r="IT35" s="415"/>
      <c r="IU35" s="415"/>
      <c r="IV35" s="415"/>
      <c r="IW35" s="415"/>
      <c r="IX35" s="415"/>
      <c r="IY35" s="415"/>
      <c r="IZ35" s="415"/>
      <c r="JA35" s="415"/>
    </row>
    <row r="36" spans="1:261" s="101" customFormat="1" hidden="1" outlineLevel="1" x14ac:dyDescent="0.25">
      <c r="A36" s="99"/>
      <c r="B36" s="275" t="s">
        <v>49</v>
      </c>
      <c r="C36" s="99" t="s">
        <v>6814</v>
      </c>
      <c r="D36" s="127">
        <v>355.6</v>
      </c>
      <c r="E36" s="251">
        <v>3576</v>
      </c>
      <c r="F36" s="142">
        <f t="shared" si="5"/>
        <v>1271625.6000000001</v>
      </c>
      <c r="G36" s="142">
        <v>1630</v>
      </c>
      <c r="H36" s="142">
        <f t="shared" si="6"/>
        <v>579628</v>
      </c>
      <c r="I36" s="227">
        <f t="shared" si="7"/>
        <v>1851253.6</v>
      </c>
      <c r="J36" s="253">
        <v>3576</v>
      </c>
      <c r="K36" s="253">
        <f>'ВСЕ СМЕТЫ КДС'!G1944+'ВСЕ СМЕТЫ КДС'!G1949+'ВСЕ СМЕТЫ КДС'!G1954</f>
        <v>3056.5545937379902</v>
      </c>
      <c r="L36" s="153">
        <f>J36/K36-1</f>
        <v>0.1699447499894835</v>
      </c>
      <c r="M36" s="107">
        <v>1630</v>
      </c>
      <c r="N36" s="107">
        <f>'ВСЕ СМЕТЫ КДС'!G1945+'ВСЕ СМЕТЫ КДС'!G1950+'ВСЕ СМЕТЫ КДС'!G1955</f>
        <v>1317.1459893243236</v>
      </c>
      <c r="O36" s="153">
        <f>M36/N36-1</f>
        <v>0.23752417212018062</v>
      </c>
      <c r="P36" s="422"/>
      <c r="Q36" s="425">
        <f t="shared" si="1"/>
        <v>0</v>
      </c>
      <c r="R36" s="415"/>
      <c r="S36" s="415"/>
      <c r="T36" s="415"/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5"/>
      <c r="AJ36" s="415"/>
      <c r="AK36" s="415"/>
      <c r="AL36" s="415"/>
      <c r="AM36" s="415"/>
      <c r="AN36" s="415"/>
      <c r="AO36" s="415"/>
      <c r="AP36" s="415"/>
      <c r="AQ36" s="415"/>
      <c r="AR36" s="415"/>
      <c r="AS36" s="415"/>
      <c r="AT36" s="415"/>
      <c r="AU36" s="415"/>
      <c r="AV36" s="415"/>
      <c r="AW36" s="415"/>
      <c r="AX36" s="415"/>
      <c r="AY36" s="415"/>
      <c r="AZ36" s="415"/>
      <c r="BA36" s="415"/>
      <c r="BB36" s="415"/>
      <c r="BC36" s="415"/>
      <c r="BD36" s="415"/>
      <c r="BE36" s="415"/>
      <c r="BF36" s="415"/>
      <c r="BG36" s="415"/>
      <c r="BH36" s="415"/>
      <c r="BI36" s="415"/>
      <c r="BJ36" s="415"/>
      <c r="BK36" s="415"/>
      <c r="BL36" s="415"/>
      <c r="BM36" s="415"/>
      <c r="BN36" s="415"/>
      <c r="BO36" s="415"/>
      <c r="BP36" s="415"/>
      <c r="BQ36" s="415"/>
      <c r="BR36" s="415"/>
      <c r="BS36" s="415"/>
      <c r="BT36" s="415"/>
      <c r="BU36" s="415"/>
      <c r="BV36" s="415"/>
      <c r="BW36" s="415"/>
      <c r="BX36" s="415"/>
      <c r="BY36" s="415"/>
      <c r="BZ36" s="415"/>
      <c r="CA36" s="415"/>
      <c r="CB36" s="415"/>
      <c r="CC36" s="415"/>
      <c r="CD36" s="415"/>
      <c r="CE36" s="415"/>
      <c r="CF36" s="415"/>
      <c r="CG36" s="415"/>
      <c r="CH36" s="415"/>
      <c r="CI36" s="415"/>
      <c r="CJ36" s="415"/>
      <c r="CK36" s="415"/>
      <c r="CL36" s="415"/>
      <c r="CM36" s="415"/>
      <c r="CN36" s="415"/>
      <c r="CO36" s="415"/>
      <c r="CP36" s="415"/>
      <c r="CQ36" s="415"/>
      <c r="CR36" s="415"/>
      <c r="CS36" s="415"/>
      <c r="CT36" s="415"/>
      <c r="CU36" s="415"/>
      <c r="CV36" s="415"/>
      <c r="CW36" s="415"/>
      <c r="CX36" s="415"/>
      <c r="CY36" s="415"/>
      <c r="CZ36" s="415"/>
      <c r="DA36" s="415"/>
      <c r="DB36" s="415"/>
      <c r="DC36" s="415"/>
      <c r="DD36" s="415"/>
      <c r="DE36" s="415"/>
      <c r="DF36" s="415"/>
      <c r="DG36" s="415"/>
      <c r="DH36" s="415"/>
      <c r="DI36" s="415"/>
      <c r="DJ36" s="415"/>
      <c r="DK36" s="415"/>
      <c r="DL36" s="415"/>
      <c r="DM36" s="415"/>
      <c r="DN36" s="415"/>
      <c r="DO36" s="415"/>
      <c r="DP36" s="415"/>
      <c r="DQ36" s="415"/>
      <c r="DR36" s="415"/>
      <c r="DS36" s="415"/>
      <c r="DT36" s="415"/>
      <c r="DU36" s="415"/>
      <c r="DV36" s="415"/>
      <c r="DW36" s="415"/>
      <c r="DX36" s="415"/>
      <c r="DY36" s="415"/>
      <c r="DZ36" s="415"/>
      <c r="EA36" s="415"/>
      <c r="EB36" s="415"/>
      <c r="EC36" s="415"/>
      <c r="ED36" s="415"/>
      <c r="EE36" s="415"/>
      <c r="EF36" s="415"/>
      <c r="EG36" s="415"/>
      <c r="EH36" s="415"/>
      <c r="EI36" s="415"/>
      <c r="EJ36" s="415"/>
      <c r="EK36" s="415"/>
      <c r="EL36" s="415"/>
      <c r="EM36" s="415"/>
      <c r="EN36" s="415"/>
      <c r="EO36" s="415"/>
      <c r="EP36" s="415"/>
      <c r="EQ36" s="415"/>
      <c r="ER36" s="415"/>
      <c r="ES36" s="415"/>
      <c r="ET36" s="415"/>
      <c r="EU36" s="415"/>
      <c r="EV36" s="415"/>
      <c r="EW36" s="415"/>
      <c r="EX36" s="415"/>
      <c r="EY36" s="415"/>
      <c r="EZ36" s="415"/>
      <c r="FA36" s="415"/>
      <c r="FB36" s="415"/>
      <c r="FC36" s="415"/>
      <c r="FD36" s="415"/>
      <c r="FE36" s="415"/>
      <c r="FF36" s="415"/>
      <c r="FG36" s="415"/>
      <c r="FH36" s="415"/>
      <c r="FI36" s="415"/>
      <c r="FJ36" s="415"/>
      <c r="FK36" s="415"/>
      <c r="FL36" s="415"/>
      <c r="FM36" s="415"/>
      <c r="FN36" s="415"/>
      <c r="FO36" s="415"/>
      <c r="FP36" s="415"/>
      <c r="FQ36" s="415"/>
      <c r="FR36" s="415"/>
      <c r="FS36" s="415"/>
      <c r="FT36" s="415"/>
      <c r="FU36" s="415"/>
      <c r="FV36" s="415"/>
      <c r="FW36" s="415"/>
      <c r="FX36" s="415"/>
      <c r="FY36" s="415"/>
      <c r="FZ36" s="415"/>
      <c r="GA36" s="415"/>
      <c r="GB36" s="415"/>
      <c r="GC36" s="415"/>
      <c r="GD36" s="415"/>
      <c r="GE36" s="415"/>
      <c r="GF36" s="415"/>
      <c r="GG36" s="415"/>
      <c r="GH36" s="415"/>
      <c r="GI36" s="415"/>
      <c r="GJ36" s="415"/>
      <c r="GK36" s="415"/>
      <c r="GL36" s="415"/>
      <c r="GM36" s="415"/>
      <c r="GN36" s="415"/>
      <c r="GO36" s="415"/>
      <c r="GP36" s="415"/>
      <c r="GQ36" s="415"/>
      <c r="GR36" s="415"/>
      <c r="GS36" s="415"/>
      <c r="GT36" s="415"/>
      <c r="GU36" s="415"/>
      <c r="GV36" s="415"/>
      <c r="GW36" s="415"/>
      <c r="GX36" s="415"/>
      <c r="GY36" s="415"/>
      <c r="GZ36" s="415"/>
      <c r="HA36" s="415"/>
      <c r="HB36" s="415"/>
      <c r="HC36" s="415"/>
      <c r="HD36" s="415"/>
      <c r="HE36" s="415"/>
      <c r="HF36" s="415"/>
      <c r="HG36" s="415"/>
      <c r="HH36" s="415"/>
      <c r="HI36" s="415"/>
      <c r="HJ36" s="415"/>
      <c r="HK36" s="415"/>
      <c r="HL36" s="415"/>
      <c r="HM36" s="415"/>
      <c r="HN36" s="415"/>
      <c r="HO36" s="415"/>
      <c r="HP36" s="415"/>
      <c r="HQ36" s="415"/>
      <c r="HR36" s="415"/>
      <c r="HS36" s="415"/>
      <c r="HT36" s="415"/>
      <c r="HU36" s="415"/>
      <c r="HV36" s="415"/>
      <c r="HW36" s="415"/>
      <c r="HX36" s="415"/>
      <c r="HY36" s="415"/>
      <c r="HZ36" s="415"/>
      <c r="IA36" s="415"/>
      <c r="IB36" s="415"/>
      <c r="IC36" s="415"/>
      <c r="ID36" s="415"/>
      <c r="IE36" s="415"/>
      <c r="IF36" s="415"/>
      <c r="IG36" s="415"/>
      <c r="IH36" s="415"/>
      <c r="II36" s="415"/>
      <c r="IJ36" s="415"/>
      <c r="IK36" s="415"/>
      <c r="IL36" s="415"/>
      <c r="IM36" s="415"/>
      <c r="IN36" s="415"/>
      <c r="IO36" s="415"/>
      <c r="IP36" s="415"/>
      <c r="IQ36" s="415"/>
      <c r="IR36" s="415"/>
      <c r="IS36" s="415"/>
      <c r="IT36" s="415"/>
      <c r="IU36" s="415"/>
      <c r="IV36" s="415"/>
      <c r="IW36" s="415"/>
      <c r="IX36" s="415"/>
      <c r="IY36" s="415"/>
      <c r="IZ36" s="415"/>
      <c r="JA36" s="415"/>
    </row>
    <row r="37" spans="1:261" s="101" customFormat="1" hidden="1" outlineLevel="1" x14ac:dyDescent="0.25">
      <c r="A37" s="99"/>
      <c r="B37" s="275" t="s">
        <v>6838</v>
      </c>
      <c r="C37" s="99" t="s">
        <v>6814</v>
      </c>
      <c r="D37" s="100">
        <v>2</v>
      </c>
      <c r="E37" s="251">
        <v>4149</v>
      </c>
      <c r="F37" s="142">
        <f t="shared" si="5"/>
        <v>8298</v>
      </c>
      <c r="G37" s="142">
        <v>2131</v>
      </c>
      <c r="H37" s="142">
        <f t="shared" si="6"/>
        <v>4262</v>
      </c>
      <c r="I37" s="227">
        <f t="shared" si="7"/>
        <v>12560</v>
      </c>
      <c r="J37" s="253">
        <v>4149</v>
      </c>
      <c r="K37" s="253">
        <f>K32</f>
        <v>4493.8080613878928</v>
      </c>
      <c r="L37" s="153">
        <f>J37/K37-1</f>
        <v>-7.6729592514327427E-2</v>
      </c>
      <c r="M37" s="107">
        <v>2131</v>
      </c>
      <c r="N37" s="107">
        <f>N32</f>
        <v>1873.2230653223382</v>
      </c>
      <c r="O37" s="153">
        <f>M37/N37-1</f>
        <v>0.13761144598831021</v>
      </c>
      <c r="P37" s="422"/>
      <c r="Q37" s="425">
        <f t="shared" si="1"/>
        <v>0</v>
      </c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5"/>
      <c r="AJ37" s="415"/>
      <c r="AK37" s="415"/>
      <c r="AL37" s="415"/>
      <c r="AM37" s="415"/>
      <c r="AN37" s="415"/>
      <c r="AO37" s="415"/>
      <c r="AP37" s="415"/>
      <c r="AQ37" s="415"/>
      <c r="AR37" s="415"/>
      <c r="AS37" s="415"/>
      <c r="AT37" s="415"/>
      <c r="AU37" s="415"/>
      <c r="AV37" s="415"/>
      <c r="AW37" s="415"/>
      <c r="AX37" s="415"/>
      <c r="AY37" s="415"/>
      <c r="AZ37" s="415"/>
      <c r="BA37" s="415"/>
      <c r="BB37" s="415"/>
      <c r="BC37" s="415"/>
      <c r="BD37" s="415"/>
      <c r="BE37" s="415"/>
      <c r="BF37" s="415"/>
      <c r="BG37" s="415"/>
      <c r="BH37" s="415"/>
      <c r="BI37" s="415"/>
      <c r="BJ37" s="415"/>
      <c r="BK37" s="415"/>
      <c r="BL37" s="415"/>
      <c r="BM37" s="415"/>
      <c r="BN37" s="415"/>
      <c r="BO37" s="415"/>
      <c r="BP37" s="415"/>
      <c r="BQ37" s="415"/>
      <c r="BR37" s="415"/>
      <c r="BS37" s="415"/>
      <c r="BT37" s="415"/>
      <c r="BU37" s="415"/>
      <c r="BV37" s="415"/>
      <c r="BW37" s="415"/>
      <c r="BX37" s="415"/>
      <c r="BY37" s="415"/>
      <c r="BZ37" s="415"/>
      <c r="CA37" s="415"/>
      <c r="CB37" s="415"/>
      <c r="CC37" s="415"/>
      <c r="CD37" s="415"/>
      <c r="CE37" s="415"/>
      <c r="CF37" s="415"/>
      <c r="CG37" s="415"/>
      <c r="CH37" s="415"/>
      <c r="CI37" s="415"/>
      <c r="CJ37" s="415"/>
      <c r="CK37" s="415"/>
      <c r="CL37" s="415"/>
      <c r="CM37" s="415"/>
      <c r="CN37" s="415"/>
      <c r="CO37" s="415"/>
      <c r="CP37" s="415"/>
      <c r="CQ37" s="415"/>
      <c r="CR37" s="415"/>
      <c r="CS37" s="415"/>
      <c r="CT37" s="415"/>
      <c r="CU37" s="415"/>
      <c r="CV37" s="415"/>
      <c r="CW37" s="415"/>
      <c r="CX37" s="415"/>
      <c r="CY37" s="415"/>
      <c r="CZ37" s="415"/>
      <c r="DA37" s="415"/>
      <c r="DB37" s="415"/>
      <c r="DC37" s="415"/>
      <c r="DD37" s="415"/>
      <c r="DE37" s="415"/>
      <c r="DF37" s="415"/>
      <c r="DG37" s="415"/>
      <c r="DH37" s="415"/>
      <c r="DI37" s="415"/>
      <c r="DJ37" s="415"/>
      <c r="DK37" s="415"/>
      <c r="DL37" s="415"/>
      <c r="DM37" s="415"/>
      <c r="DN37" s="415"/>
      <c r="DO37" s="415"/>
      <c r="DP37" s="415"/>
      <c r="DQ37" s="415"/>
      <c r="DR37" s="415"/>
      <c r="DS37" s="415"/>
      <c r="DT37" s="415"/>
      <c r="DU37" s="415"/>
      <c r="DV37" s="415"/>
      <c r="DW37" s="415"/>
      <c r="DX37" s="415"/>
      <c r="DY37" s="415"/>
      <c r="DZ37" s="415"/>
      <c r="EA37" s="415"/>
      <c r="EB37" s="415"/>
      <c r="EC37" s="415"/>
      <c r="ED37" s="415"/>
      <c r="EE37" s="415"/>
      <c r="EF37" s="415"/>
      <c r="EG37" s="415"/>
      <c r="EH37" s="415"/>
      <c r="EI37" s="415"/>
      <c r="EJ37" s="415"/>
      <c r="EK37" s="415"/>
      <c r="EL37" s="415"/>
      <c r="EM37" s="415"/>
      <c r="EN37" s="415"/>
      <c r="EO37" s="415"/>
      <c r="EP37" s="415"/>
      <c r="EQ37" s="415"/>
      <c r="ER37" s="415"/>
      <c r="ES37" s="415"/>
      <c r="ET37" s="415"/>
      <c r="EU37" s="415"/>
      <c r="EV37" s="415"/>
      <c r="EW37" s="415"/>
      <c r="EX37" s="415"/>
      <c r="EY37" s="415"/>
      <c r="EZ37" s="415"/>
      <c r="FA37" s="415"/>
      <c r="FB37" s="415"/>
      <c r="FC37" s="415"/>
      <c r="FD37" s="415"/>
      <c r="FE37" s="415"/>
      <c r="FF37" s="415"/>
      <c r="FG37" s="415"/>
      <c r="FH37" s="415"/>
      <c r="FI37" s="415"/>
      <c r="FJ37" s="415"/>
      <c r="FK37" s="415"/>
      <c r="FL37" s="415"/>
      <c r="FM37" s="415"/>
      <c r="FN37" s="415"/>
      <c r="FO37" s="415"/>
      <c r="FP37" s="415"/>
      <c r="FQ37" s="415"/>
      <c r="FR37" s="415"/>
      <c r="FS37" s="415"/>
      <c r="FT37" s="415"/>
      <c r="FU37" s="415"/>
      <c r="FV37" s="415"/>
      <c r="FW37" s="415"/>
      <c r="FX37" s="415"/>
      <c r="FY37" s="415"/>
      <c r="FZ37" s="415"/>
      <c r="GA37" s="415"/>
      <c r="GB37" s="415"/>
      <c r="GC37" s="415"/>
      <c r="GD37" s="415"/>
      <c r="GE37" s="415"/>
      <c r="GF37" s="415"/>
      <c r="GG37" s="415"/>
      <c r="GH37" s="415"/>
      <c r="GI37" s="415"/>
      <c r="GJ37" s="415"/>
      <c r="GK37" s="415"/>
      <c r="GL37" s="415"/>
      <c r="GM37" s="415"/>
      <c r="GN37" s="415"/>
      <c r="GO37" s="415"/>
      <c r="GP37" s="415"/>
      <c r="GQ37" s="415"/>
      <c r="GR37" s="415"/>
      <c r="GS37" s="415"/>
      <c r="GT37" s="415"/>
      <c r="GU37" s="415"/>
      <c r="GV37" s="415"/>
      <c r="GW37" s="415"/>
      <c r="GX37" s="415"/>
      <c r="GY37" s="415"/>
      <c r="GZ37" s="415"/>
      <c r="HA37" s="415"/>
      <c r="HB37" s="415"/>
      <c r="HC37" s="415"/>
      <c r="HD37" s="415"/>
      <c r="HE37" s="415"/>
      <c r="HF37" s="415"/>
      <c r="HG37" s="415"/>
      <c r="HH37" s="415"/>
      <c r="HI37" s="415"/>
      <c r="HJ37" s="415"/>
      <c r="HK37" s="415"/>
      <c r="HL37" s="415"/>
      <c r="HM37" s="415"/>
      <c r="HN37" s="415"/>
      <c r="HO37" s="415"/>
      <c r="HP37" s="415"/>
      <c r="HQ37" s="415"/>
      <c r="HR37" s="415"/>
      <c r="HS37" s="415"/>
      <c r="HT37" s="415"/>
      <c r="HU37" s="415"/>
      <c r="HV37" s="415"/>
      <c r="HW37" s="415"/>
      <c r="HX37" s="415"/>
      <c r="HY37" s="415"/>
      <c r="HZ37" s="415"/>
      <c r="IA37" s="415"/>
      <c r="IB37" s="415"/>
      <c r="IC37" s="415"/>
      <c r="ID37" s="415"/>
      <c r="IE37" s="415"/>
      <c r="IF37" s="415"/>
      <c r="IG37" s="415"/>
      <c r="IH37" s="415"/>
      <c r="II37" s="415"/>
      <c r="IJ37" s="415"/>
      <c r="IK37" s="415"/>
      <c r="IL37" s="415"/>
      <c r="IM37" s="415"/>
      <c r="IN37" s="415"/>
      <c r="IO37" s="415"/>
      <c r="IP37" s="415"/>
      <c r="IQ37" s="415"/>
      <c r="IR37" s="415"/>
      <c r="IS37" s="415"/>
      <c r="IT37" s="415"/>
      <c r="IU37" s="415"/>
      <c r="IV37" s="415"/>
      <c r="IW37" s="415"/>
      <c r="IX37" s="415"/>
      <c r="IY37" s="415"/>
      <c r="IZ37" s="415"/>
      <c r="JA37" s="415"/>
    </row>
    <row r="38" spans="1:261" s="101" customFormat="1" ht="25.5" hidden="1" outlineLevel="1" x14ac:dyDescent="0.25">
      <c r="A38" s="99"/>
      <c r="B38" s="275" t="s">
        <v>50</v>
      </c>
      <c r="C38" s="99" t="s">
        <v>6814</v>
      </c>
      <c r="D38" s="127">
        <v>141.30000000000001</v>
      </c>
      <c r="E38" s="251">
        <v>3470</v>
      </c>
      <c r="F38" s="142">
        <f t="shared" si="5"/>
        <v>490311.00000000006</v>
      </c>
      <c r="G38" s="142">
        <v>1590</v>
      </c>
      <c r="H38" s="142">
        <f t="shared" si="6"/>
        <v>224667.00000000003</v>
      </c>
      <c r="I38" s="227">
        <f t="shared" si="7"/>
        <v>714978.00000000012</v>
      </c>
      <c r="J38" s="253">
        <v>3470</v>
      </c>
      <c r="K38" s="253">
        <f>'ВСЕ СМЕТЫ КДС'!G1944+('ВСЕ СМЕТЫ КДС'!G1949/6*5)+'ВСЕ СМЕТЫ КДС'!G1954</f>
        <v>2670.2963958388691</v>
      </c>
      <c r="L38" s="153">
        <f>J38/K38-1</f>
        <v>0.29948121317442933</v>
      </c>
      <c r="M38" s="107">
        <v>1590</v>
      </c>
      <c r="N38" s="107">
        <f>'ВСЕ СМЕТЫ КДС'!G1945+('ВСЕ СМЕТЫ КДС'!G1950/6*5)+'ВСЕ СМЕТЫ КДС'!G1955</f>
        <v>1230.1416926413754</v>
      </c>
      <c r="O38" s="153">
        <f>M38/N38-1</f>
        <v>0.29253403043834125</v>
      </c>
      <c r="P38" s="422"/>
      <c r="Q38" s="425">
        <f t="shared" si="1"/>
        <v>0</v>
      </c>
      <c r="R38" s="415"/>
      <c r="S38" s="415"/>
      <c r="T38" s="415"/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5"/>
      <c r="AJ38" s="415"/>
      <c r="AK38" s="415"/>
      <c r="AL38" s="415"/>
      <c r="AM38" s="415"/>
      <c r="AN38" s="415"/>
      <c r="AO38" s="415"/>
      <c r="AP38" s="415"/>
      <c r="AQ38" s="415"/>
      <c r="AR38" s="415"/>
      <c r="AS38" s="415"/>
      <c r="AT38" s="415"/>
      <c r="AU38" s="415"/>
      <c r="AV38" s="415"/>
      <c r="AW38" s="415"/>
      <c r="AX38" s="415"/>
      <c r="AY38" s="415"/>
      <c r="AZ38" s="415"/>
      <c r="BA38" s="415"/>
      <c r="BB38" s="415"/>
      <c r="BC38" s="415"/>
      <c r="BD38" s="415"/>
      <c r="BE38" s="415"/>
      <c r="BF38" s="415"/>
      <c r="BG38" s="415"/>
      <c r="BH38" s="415"/>
      <c r="BI38" s="415"/>
      <c r="BJ38" s="415"/>
      <c r="BK38" s="415"/>
      <c r="BL38" s="415"/>
      <c r="BM38" s="415"/>
      <c r="BN38" s="415"/>
      <c r="BO38" s="415"/>
      <c r="BP38" s="415"/>
      <c r="BQ38" s="415"/>
      <c r="BR38" s="415"/>
      <c r="BS38" s="415"/>
      <c r="BT38" s="415"/>
      <c r="BU38" s="415"/>
      <c r="BV38" s="415"/>
      <c r="BW38" s="415"/>
      <c r="BX38" s="415"/>
      <c r="BY38" s="415"/>
      <c r="BZ38" s="415"/>
      <c r="CA38" s="415"/>
      <c r="CB38" s="415"/>
      <c r="CC38" s="415"/>
      <c r="CD38" s="415"/>
      <c r="CE38" s="415"/>
      <c r="CF38" s="415"/>
      <c r="CG38" s="415"/>
      <c r="CH38" s="415"/>
      <c r="CI38" s="415"/>
      <c r="CJ38" s="415"/>
      <c r="CK38" s="415"/>
      <c r="CL38" s="415"/>
      <c r="CM38" s="415"/>
      <c r="CN38" s="415"/>
      <c r="CO38" s="415"/>
      <c r="CP38" s="415"/>
      <c r="CQ38" s="415"/>
      <c r="CR38" s="415"/>
      <c r="CS38" s="415"/>
      <c r="CT38" s="415"/>
      <c r="CU38" s="415"/>
      <c r="CV38" s="415"/>
      <c r="CW38" s="415"/>
      <c r="CX38" s="415"/>
      <c r="CY38" s="415"/>
      <c r="CZ38" s="415"/>
      <c r="DA38" s="415"/>
      <c r="DB38" s="415"/>
      <c r="DC38" s="415"/>
      <c r="DD38" s="415"/>
      <c r="DE38" s="415"/>
      <c r="DF38" s="415"/>
      <c r="DG38" s="415"/>
      <c r="DH38" s="415"/>
      <c r="DI38" s="415"/>
      <c r="DJ38" s="415"/>
      <c r="DK38" s="415"/>
      <c r="DL38" s="415"/>
      <c r="DM38" s="415"/>
      <c r="DN38" s="415"/>
      <c r="DO38" s="415"/>
      <c r="DP38" s="415"/>
      <c r="DQ38" s="415"/>
      <c r="DR38" s="415"/>
      <c r="DS38" s="415"/>
      <c r="DT38" s="415"/>
      <c r="DU38" s="415"/>
      <c r="DV38" s="415"/>
      <c r="DW38" s="415"/>
      <c r="DX38" s="415"/>
      <c r="DY38" s="415"/>
      <c r="DZ38" s="415"/>
      <c r="EA38" s="415"/>
      <c r="EB38" s="415"/>
      <c r="EC38" s="415"/>
      <c r="ED38" s="415"/>
      <c r="EE38" s="415"/>
      <c r="EF38" s="415"/>
      <c r="EG38" s="415"/>
      <c r="EH38" s="415"/>
      <c r="EI38" s="415"/>
      <c r="EJ38" s="415"/>
      <c r="EK38" s="415"/>
      <c r="EL38" s="415"/>
      <c r="EM38" s="415"/>
      <c r="EN38" s="415"/>
      <c r="EO38" s="415"/>
      <c r="EP38" s="415"/>
      <c r="EQ38" s="415"/>
      <c r="ER38" s="415"/>
      <c r="ES38" s="415"/>
      <c r="ET38" s="415"/>
      <c r="EU38" s="415"/>
      <c r="EV38" s="415"/>
      <c r="EW38" s="415"/>
      <c r="EX38" s="415"/>
      <c r="EY38" s="415"/>
      <c r="EZ38" s="415"/>
      <c r="FA38" s="415"/>
      <c r="FB38" s="415"/>
      <c r="FC38" s="415"/>
      <c r="FD38" s="415"/>
      <c r="FE38" s="415"/>
      <c r="FF38" s="415"/>
      <c r="FG38" s="415"/>
      <c r="FH38" s="415"/>
      <c r="FI38" s="415"/>
      <c r="FJ38" s="415"/>
      <c r="FK38" s="415"/>
      <c r="FL38" s="415"/>
      <c r="FM38" s="415"/>
      <c r="FN38" s="415"/>
      <c r="FO38" s="415"/>
      <c r="FP38" s="415"/>
      <c r="FQ38" s="415"/>
      <c r="FR38" s="415"/>
      <c r="FS38" s="415"/>
      <c r="FT38" s="415"/>
      <c r="FU38" s="415"/>
      <c r="FV38" s="415"/>
      <c r="FW38" s="415"/>
      <c r="FX38" s="415"/>
      <c r="FY38" s="415"/>
      <c r="FZ38" s="415"/>
      <c r="GA38" s="415"/>
      <c r="GB38" s="415"/>
      <c r="GC38" s="415"/>
      <c r="GD38" s="415"/>
      <c r="GE38" s="415"/>
      <c r="GF38" s="415"/>
      <c r="GG38" s="415"/>
      <c r="GH38" s="415"/>
      <c r="GI38" s="415"/>
      <c r="GJ38" s="415"/>
      <c r="GK38" s="415"/>
      <c r="GL38" s="415"/>
      <c r="GM38" s="415"/>
      <c r="GN38" s="415"/>
      <c r="GO38" s="415"/>
      <c r="GP38" s="415"/>
      <c r="GQ38" s="415"/>
      <c r="GR38" s="415"/>
      <c r="GS38" s="415"/>
      <c r="GT38" s="415"/>
      <c r="GU38" s="415"/>
      <c r="GV38" s="415"/>
      <c r="GW38" s="415"/>
      <c r="GX38" s="415"/>
      <c r="GY38" s="415"/>
      <c r="GZ38" s="415"/>
      <c r="HA38" s="415"/>
      <c r="HB38" s="415"/>
      <c r="HC38" s="415"/>
      <c r="HD38" s="415"/>
      <c r="HE38" s="415"/>
      <c r="HF38" s="415"/>
      <c r="HG38" s="415"/>
      <c r="HH38" s="415"/>
      <c r="HI38" s="415"/>
      <c r="HJ38" s="415"/>
      <c r="HK38" s="415"/>
      <c r="HL38" s="415"/>
      <c r="HM38" s="415"/>
      <c r="HN38" s="415"/>
      <c r="HO38" s="415"/>
      <c r="HP38" s="415"/>
      <c r="HQ38" s="415"/>
      <c r="HR38" s="415"/>
      <c r="HS38" s="415"/>
      <c r="HT38" s="415"/>
      <c r="HU38" s="415"/>
      <c r="HV38" s="415"/>
      <c r="HW38" s="415"/>
      <c r="HX38" s="415"/>
      <c r="HY38" s="415"/>
      <c r="HZ38" s="415"/>
      <c r="IA38" s="415"/>
      <c r="IB38" s="415"/>
      <c r="IC38" s="415"/>
      <c r="ID38" s="415"/>
      <c r="IE38" s="415"/>
      <c r="IF38" s="415"/>
      <c r="IG38" s="415"/>
      <c r="IH38" s="415"/>
      <c r="II38" s="415"/>
      <c r="IJ38" s="415"/>
      <c r="IK38" s="415"/>
      <c r="IL38" s="415"/>
      <c r="IM38" s="415"/>
      <c r="IN38" s="415"/>
      <c r="IO38" s="415"/>
      <c r="IP38" s="415"/>
      <c r="IQ38" s="415"/>
      <c r="IR38" s="415"/>
      <c r="IS38" s="415"/>
      <c r="IT38" s="415"/>
      <c r="IU38" s="415"/>
      <c r="IV38" s="415"/>
      <c r="IW38" s="415"/>
      <c r="IX38" s="415"/>
      <c r="IY38" s="415"/>
      <c r="IZ38" s="415"/>
      <c r="JA38" s="415"/>
    </row>
    <row r="39" spans="1:261" s="101" customFormat="1" hidden="1" outlineLevel="1" x14ac:dyDescent="0.25">
      <c r="A39" s="99"/>
      <c r="B39" s="275" t="s">
        <v>51</v>
      </c>
      <c r="C39" s="99" t="s">
        <v>6814</v>
      </c>
      <c r="D39" s="100">
        <v>1140.5999999999999</v>
      </c>
      <c r="E39" s="251">
        <v>75.652500000000018</v>
      </c>
      <c r="F39" s="142">
        <f t="shared" si="5"/>
        <v>86289.241500000018</v>
      </c>
      <c r="G39" s="142">
        <v>42.299400000000006</v>
      </c>
      <c r="H39" s="142">
        <f t="shared" si="6"/>
        <v>48246.695640000005</v>
      </c>
      <c r="I39" s="227">
        <f t="shared" si="7"/>
        <v>134535.93714000002</v>
      </c>
      <c r="J39" s="252">
        <v>75.652500000000018</v>
      </c>
      <c r="K39" s="252"/>
      <c r="L39" s="229"/>
      <c r="M39" s="229">
        <f t="shared" si="0"/>
        <v>42.299400000000006</v>
      </c>
      <c r="N39" s="229"/>
      <c r="O39" s="229"/>
      <c r="P39" s="422"/>
      <c r="Q39" s="425">
        <f t="shared" si="1"/>
        <v>0</v>
      </c>
      <c r="R39" s="415"/>
      <c r="S39" s="415"/>
      <c r="T39" s="415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5"/>
      <c r="AJ39" s="415"/>
      <c r="AK39" s="415"/>
      <c r="AL39" s="415"/>
      <c r="AM39" s="415"/>
      <c r="AN39" s="415"/>
      <c r="AO39" s="415"/>
      <c r="AP39" s="415"/>
      <c r="AQ39" s="415"/>
      <c r="AR39" s="415"/>
      <c r="AS39" s="415"/>
      <c r="AT39" s="415"/>
      <c r="AU39" s="415"/>
      <c r="AV39" s="415"/>
      <c r="AW39" s="415"/>
      <c r="AX39" s="415"/>
      <c r="AY39" s="415"/>
      <c r="AZ39" s="415"/>
      <c r="BA39" s="415"/>
      <c r="BB39" s="415"/>
      <c r="BC39" s="415"/>
      <c r="BD39" s="415"/>
      <c r="BE39" s="415"/>
      <c r="BF39" s="415"/>
      <c r="BG39" s="415"/>
      <c r="BH39" s="415"/>
      <c r="BI39" s="415"/>
      <c r="BJ39" s="415"/>
      <c r="BK39" s="415"/>
      <c r="BL39" s="415"/>
      <c r="BM39" s="415"/>
      <c r="BN39" s="415"/>
      <c r="BO39" s="415"/>
      <c r="BP39" s="415"/>
      <c r="BQ39" s="415"/>
      <c r="BR39" s="415"/>
      <c r="BS39" s="415"/>
      <c r="BT39" s="415"/>
      <c r="BU39" s="415"/>
      <c r="BV39" s="415"/>
      <c r="BW39" s="415"/>
      <c r="BX39" s="415"/>
      <c r="BY39" s="415"/>
      <c r="BZ39" s="415"/>
      <c r="CA39" s="415"/>
      <c r="CB39" s="415"/>
      <c r="CC39" s="415"/>
      <c r="CD39" s="415"/>
      <c r="CE39" s="415"/>
      <c r="CF39" s="415"/>
      <c r="CG39" s="415"/>
      <c r="CH39" s="415"/>
      <c r="CI39" s="415"/>
      <c r="CJ39" s="415"/>
      <c r="CK39" s="415"/>
      <c r="CL39" s="415"/>
      <c r="CM39" s="415"/>
      <c r="CN39" s="415"/>
      <c r="CO39" s="415"/>
      <c r="CP39" s="415"/>
      <c r="CQ39" s="415"/>
      <c r="CR39" s="415"/>
      <c r="CS39" s="415"/>
      <c r="CT39" s="415"/>
      <c r="CU39" s="415"/>
      <c r="CV39" s="415"/>
      <c r="CW39" s="415"/>
      <c r="CX39" s="415"/>
      <c r="CY39" s="415"/>
      <c r="CZ39" s="415"/>
      <c r="DA39" s="415"/>
      <c r="DB39" s="415"/>
      <c r="DC39" s="415"/>
      <c r="DD39" s="415"/>
      <c r="DE39" s="415"/>
      <c r="DF39" s="415"/>
      <c r="DG39" s="415"/>
      <c r="DH39" s="415"/>
      <c r="DI39" s="415"/>
      <c r="DJ39" s="415"/>
      <c r="DK39" s="415"/>
      <c r="DL39" s="415"/>
      <c r="DM39" s="415"/>
      <c r="DN39" s="415"/>
      <c r="DO39" s="415"/>
      <c r="DP39" s="415"/>
      <c r="DQ39" s="415"/>
      <c r="DR39" s="415"/>
      <c r="DS39" s="415"/>
      <c r="DT39" s="415"/>
      <c r="DU39" s="415"/>
      <c r="DV39" s="415"/>
      <c r="DW39" s="415"/>
      <c r="DX39" s="415"/>
      <c r="DY39" s="415"/>
      <c r="DZ39" s="415"/>
      <c r="EA39" s="415"/>
      <c r="EB39" s="415"/>
      <c r="EC39" s="415"/>
      <c r="ED39" s="415"/>
      <c r="EE39" s="415"/>
      <c r="EF39" s="415"/>
      <c r="EG39" s="415"/>
      <c r="EH39" s="415"/>
      <c r="EI39" s="415"/>
      <c r="EJ39" s="415"/>
      <c r="EK39" s="415"/>
      <c r="EL39" s="415"/>
      <c r="EM39" s="415"/>
      <c r="EN39" s="415"/>
      <c r="EO39" s="415"/>
      <c r="EP39" s="415"/>
      <c r="EQ39" s="415"/>
      <c r="ER39" s="415"/>
      <c r="ES39" s="415"/>
      <c r="ET39" s="415"/>
      <c r="EU39" s="415"/>
      <c r="EV39" s="415"/>
      <c r="EW39" s="415"/>
      <c r="EX39" s="415"/>
      <c r="EY39" s="415"/>
      <c r="EZ39" s="415"/>
      <c r="FA39" s="415"/>
      <c r="FB39" s="415"/>
      <c r="FC39" s="415"/>
      <c r="FD39" s="415"/>
      <c r="FE39" s="415"/>
      <c r="FF39" s="415"/>
      <c r="FG39" s="415"/>
      <c r="FH39" s="415"/>
      <c r="FI39" s="415"/>
      <c r="FJ39" s="415"/>
      <c r="FK39" s="415"/>
      <c r="FL39" s="415"/>
      <c r="FM39" s="415"/>
      <c r="FN39" s="415"/>
      <c r="FO39" s="415"/>
      <c r="FP39" s="415"/>
      <c r="FQ39" s="415"/>
      <c r="FR39" s="415"/>
      <c r="FS39" s="415"/>
      <c r="FT39" s="415"/>
      <c r="FU39" s="415"/>
      <c r="FV39" s="415"/>
      <c r="FW39" s="415"/>
      <c r="FX39" s="415"/>
      <c r="FY39" s="415"/>
      <c r="FZ39" s="415"/>
      <c r="GA39" s="415"/>
      <c r="GB39" s="415"/>
      <c r="GC39" s="415"/>
      <c r="GD39" s="415"/>
      <c r="GE39" s="415"/>
      <c r="GF39" s="415"/>
      <c r="GG39" s="415"/>
      <c r="GH39" s="415"/>
      <c r="GI39" s="415"/>
      <c r="GJ39" s="415"/>
      <c r="GK39" s="415"/>
      <c r="GL39" s="415"/>
      <c r="GM39" s="415"/>
      <c r="GN39" s="415"/>
      <c r="GO39" s="415"/>
      <c r="GP39" s="415"/>
      <c r="GQ39" s="415"/>
      <c r="GR39" s="415"/>
      <c r="GS39" s="415"/>
      <c r="GT39" s="415"/>
      <c r="GU39" s="415"/>
      <c r="GV39" s="415"/>
      <c r="GW39" s="415"/>
      <c r="GX39" s="415"/>
      <c r="GY39" s="415"/>
      <c r="GZ39" s="415"/>
      <c r="HA39" s="415"/>
      <c r="HB39" s="415"/>
      <c r="HC39" s="415"/>
      <c r="HD39" s="415"/>
      <c r="HE39" s="415"/>
      <c r="HF39" s="415"/>
      <c r="HG39" s="415"/>
      <c r="HH39" s="415"/>
      <c r="HI39" s="415"/>
      <c r="HJ39" s="415"/>
      <c r="HK39" s="415"/>
      <c r="HL39" s="415"/>
      <c r="HM39" s="415"/>
      <c r="HN39" s="415"/>
      <c r="HO39" s="415"/>
      <c r="HP39" s="415"/>
      <c r="HQ39" s="415"/>
      <c r="HR39" s="415"/>
      <c r="HS39" s="415"/>
      <c r="HT39" s="415"/>
      <c r="HU39" s="415"/>
      <c r="HV39" s="415"/>
      <c r="HW39" s="415"/>
      <c r="HX39" s="415"/>
      <c r="HY39" s="415"/>
      <c r="HZ39" s="415"/>
      <c r="IA39" s="415"/>
      <c r="IB39" s="415"/>
      <c r="IC39" s="415"/>
      <c r="ID39" s="415"/>
      <c r="IE39" s="415"/>
      <c r="IF39" s="415"/>
      <c r="IG39" s="415"/>
      <c r="IH39" s="415"/>
      <c r="II39" s="415"/>
      <c r="IJ39" s="415"/>
      <c r="IK39" s="415"/>
      <c r="IL39" s="415"/>
      <c r="IM39" s="415"/>
      <c r="IN39" s="415"/>
      <c r="IO39" s="415"/>
      <c r="IP39" s="415"/>
      <c r="IQ39" s="415"/>
      <c r="IR39" s="415"/>
      <c r="IS39" s="415"/>
      <c r="IT39" s="415"/>
      <c r="IU39" s="415"/>
      <c r="IV39" s="415"/>
      <c r="IW39" s="415"/>
      <c r="IX39" s="415"/>
      <c r="IY39" s="415"/>
      <c r="IZ39" s="415"/>
      <c r="JA39" s="415"/>
    </row>
    <row r="40" spans="1:261" s="106" customFormat="1" hidden="1" outlineLevel="1" x14ac:dyDescent="0.25">
      <c r="A40" s="348"/>
      <c r="B40" s="355" t="s">
        <v>52</v>
      </c>
      <c r="C40" s="348" t="s">
        <v>6814</v>
      </c>
      <c r="D40" s="356">
        <v>1194.52</v>
      </c>
      <c r="E40" s="357">
        <v>4448.1898168301914</v>
      </c>
      <c r="F40" s="358">
        <f t="shared" si="5"/>
        <v>5313451.7</v>
      </c>
      <c r="G40" s="358">
        <v>3702.4359575394305</v>
      </c>
      <c r="H40" s="358">
        <f t="shared" si="6"/>
        <v>4422633.8000000007</v>
      </c>
      <c r="I40" s="359">
        <f t="shared" si="7"/>
        <v>9736085.5</v>
      </c>
      <c r="J40" s="357">
        <v>4448.1898168301914</v>
      </c>
      <c r="K40" s="357"/>
      <c r="L40" s="372"/>
      <c r="M40" s="372">
        <f t="shared" si="0"/>
        <v>3702.4359575394305</v>
      </c>
      <c r="N40" s="372"/>
      <c r="O40" s="372"/>
      <c r="P40" s="423"/>
      <c r="Q40" s="425">
        <f t="shared" si="1"/>
        <v>0</v>
      </c>
      <c r="R40" s="416"/>
      <c r="S40" s="416"/>
      <c r="T40" s="416"/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6"/>
      <c r="AJ40" s="416"/>
      <c r="AK40" s="416"/>
      <c r="AL40" s="416"/>
      <c r="AM40" s="416"/>
      <c r="AN40" s="416"/>
      <c r="AO40" s="416"/>
      <c r="AP40" s="416"/>
      <c r="AQ40" s="416"/>
      <c r="AR40" s="416"/>
      <c r="AS40" s="416"/>
      <c r="AT40" s="416"/>
      <c r="AU40" s="416"/>
      <c r="AV40" s="416"/>
      <c r="AW40" s="416"/>
      <c r="AX40" s="416"/>
      <c r="AY40" s="416"/>
      <c r="AZ40" s="416"/>
      <c r="BA40" s="416"/>
      <c r="BB40" s="416"/>
      <c r="BC40" s="416"/>
      <c r="BD40" s="416"/>
      <c r="BE40" s="416"/>
      <c r="BF40" s="416"/>
      <c r="BG40" s="416"/>
      <c r="BH40" s="416"/>
      <c r="BI40" s="416"/>
      <c r="BJ40" s="416"/>
      <c r="BK40" s="416"/>
      <c r="BL40" s="416"/>
      <c r="BM40" s="416"/>
      <c r="BN40" s="416"/>
      <c r="BO40" s="416"/>
      <c r="BP40" s="416"/>
      <c r="BQ40" s="416"/>
      <c r="BR40" s="416"/>
      <c r="BS40" s="416"/>
      <c r="BT40" s="416"/>
      <c r="BU40" s="416"/>
      <c r="BV40" s="416"/>
      <c r="BW40" s="416"/>
      <c r="BX40" s="416"/>
      <c r="BY40" s="416"/>
      <c r="BZ40" s="416"/>
      <c r="CA40" s="416"/>
      <c r="CB40" s="416"/>
      <c r="CC40" s="416"/>
      <c r="CD40" s="416"/>
      <c r="CE40" s="416"/>
      <c r="CF40" s="416"/>
      <c r="CG40" s="416"/>
      <c r="CH40" s="416"/>
      <c r="CI40" s="416"/>
      <c r="CJ40" s="416"/>
      <c r="CK40" s="416"/>
      <c r="CL40" s="416"/>
      <c r="CM40" s="416"/>
      <c r="CN40" s="416"/>
      <c r="CO40" s="416"/>
      <c r="CP40" s="416"/>
      <c r="CQ40" s="416"/>
      <c r="CR40" s="416"/>
      <c r="CS40" s="416"/>
      <c r="CT40" s="416"/>
      <c r="CU40" s="416"/>
      <c r="CV40" s="416"/>
      <c r="CW40" s="416"/>
      <c r="CX40" s="416"/>
      <c r="CY40" s="416"/>
      <c r="CZ40" s="416"/>
      <c r="DA40" s="416"/>
      <c r="DB40" s="416"/>
      <c r="DC40" s="416"/>
      <c r="DD40" s="416"/>
      <c r="DE40" s="416"/>
      <c r="DF40" s="416"/>
      <c r="DG40" s="416"/>
      <c r="DH40" s="416"/>
      <c r="DI40" s="416"/>
      <c r="DJ40" s="416"/>
      <c r="DK40" s="416"/>
      <c r="DL40" s="416"/>
      <c r="DM40" s="416"/>
      <c r="DN40" s="416"/>
      <c r="DO40" s="416"/>
      <c r="DP40" s="416"/>
      <c r="DQ40" s="416"/>
      <c r="DR40" s="416"/>
      <c r="DS40" s="416"/>
      <c r="DT40" s="416"/>
      <c r="DU40" s="416"/>
      <c r="DV40" s="416"/>
      <c r="DW40" s="416"/>
      <c r="DX40" s="416"/>
      <c r="DY40" s="416"/>
      <c r="DZ40" s="416"/>
      <c r="EA40" s="416"/>
      <c r="EB40" s="416"/>
      <c r="EC40" s="416"/>
      <c r="ED40" s="416"/>
      <c r="EE40" s="416"/>
      <c r="EF40" s="416"/>
      <c r="EG40" s="416"/>
      <c r="EH40" s="416"/>
      <c r="EI40" s="416"/>
      <c r="EJ40" s="416"/>
      <c r="EK40" s="416"/>
      <c r="EL40" s="416"/>
      <c r="EM40" s="416"/>
      <c r="EN40" s="416"/>
      <c r="EO40" s="416"/>
      <c r="EP40" s="416"/>
      <c r="EQ40" s="416"/>
      <c r="ER40" s="416"/>
      <c r="ES40" s="416"/>
      <c r="ET40" s="416"/>
      <c r="EU40" s="416"/>
      <c r="EV40" s="416"/>
      <c r="EW40" s="416"/>
      <c r="EX40" s="416"/>
      <c r="EY40" s="416"/>
      <c r="EZ40" s="416"/>
      <c r="FA40" s="416"/>
      <c r="FB40" s="416"/>
      <c r="FC40" s="416"/>
      <c r="FD40" s="416"/>
      <c r="FE40" s="416"/>
      <c r="FF40" s="416"/>
      <c r="FG40" s="416"/>
      <c r="FH40" s="416"/>
      <c r="FI40" s="416"/>
      <c r="FJ40" s="416"/>
      <c r="FK40" s="416"/>
      <c r="FL40" s="416"/>
      <c r="FM40" s="416"/>
      <c r="FN40" s="416"/>
      <c r="FO40" s="416"/>
      <c r="FP40" s="416"/>
      <c r="FQ40" s="416"/>
      <c r="FR40" s="416"/>
      <c r="FS40" s="416"/>
      <c r="FT40" s="416"/>
      <c r="FU40" s="416"/>
      <c r="FV40" s="416"/>
      <c r="FW40" s="416"/>
      <c r="FX40" s="416"/>
      <c r="FY40" s="416"/>
      <c r="FZ40" s="416"/>
      <c r="GA40" s="416"/>
      <c r="GB40" s="416"/>
      <c r="GC40" s="416"/>
      <c r="GD40" s="416"/>
      <c r="GE40" s="416"/>
      <c r="GF40" s="416"/>
      <c r="GG40" s="416"/>
      <c r="GH40" s="416"/>
      <c r="GI40" s="416"/>
      <c r="GJ40" s="416"/>
      <c r="GK40" s="416"/>
      <c r="GL40" s="416"/>
      <c r="GM40" s="416"/>
      <c r="GN40" s="416"/>
      <c r="GO40" s="416"/>
      <c r="GP40" s="416"/>
      <c r="GQ40" s="416"/>
      <c r="GR40" s="416"/>
      <c r="GS40" s="416"/>
      <c r="GT40" s="416"/>
      <c r="GU40" s="416"/>
      <c r="GV40" s="416"/>
      <c r="GW40" s="416"/>
      <c r="GX40" s="416"/>
      <c r="GY40" s="416"/>
      <c r="GZ40" s="416"/>
      <c r="HA40" s="416"/>
      <c r="HB40" s="416"/>
      <c r="HC40" s="416"/>
      <c r="HD40" s="416"/>
      <c r="HE40" s="416"/>
      <c r="HF40" s="416"/>
      <c r="HG40" s="416"/>
      <c r="HH40" s="416"/>
      <c r="HI40" s="416"/>
      <c r="HJ40" s="416"/>
      <c r="HK40" s="416"/>
      <c r="HL40" s="416"/>
      <c r="HM40" s="416"/>
      <c r="HN40" s="416"/>
      <c r="HO40" s="416"/>
      <c r="HP40" s="416"/>
      <c r="HQ40" s="416"/>
      <c r="HR40" s="416"/>
      <c r="HS40" s="416"/>
      <c r="HT40" s="416"/>
      <c r="HU40" s="416"/>
      <c r="HV40" s="416"/>
      <c r="HW40" s="416"/>
      <c r="HX40" s="416"/>
      <c r="HY40" s="416"/>
      <c r="HZ40" s="416"/>
      <c r="IA40" s="416"/>
      <c r="IB40" s="416"/>
      <c r="IC40" s="416"/>
      <c r="ID40" s="416"/>
      <c r="IE40" s="416"/>
      <c r="IF40" s="416"/>
      <c r="IG40" s="416"/>
      <c r="IH40" s="416"/>
      <c r="II40" s="416"/>
      <c r="IJ40" s="416"/>
      <c r="IK40" s="416"/>
      <c r="IL40" s="416"/>
      <c r="IM40" s="416"/>
      <c r="IN40" s="416"/>
      <c r="IO40" s="416"/>
      <c r="IP40" s="416"/>
      <c r="IQ40" s="416"/>
      <c r="IR40" s="416"/>
      <c r="IS40" s="416"/>
      <c r="IT40" s="416"/>
      <c r="IU40" s="416"/>
      <c r="IV40" s="416"/>
      <c r="IW40" s="416"/>
      <c r="IX40" s="416"/>
      <c r="IY40" s="416"/>
      <c r="IZ40" s="416"/>
      <c r="JA40" s="416"/>
    </row>
    <row r="41" spans="1:261" s="101" customFormat="1" hidden="1" outlineLevel="2" x14ac:dyDescent="0.25">
      <c r="A41" s="99"/>
      <c r="B41" s="275" t="s">
        <v>53</v>
      </c>
      <c r="C41" s="99" t="s">
        <v>6814</v>
      </c>
      <c r="D41" s="100">
        <v>154.97</v>
      </c>
      <c r="E41" s="251"/>
      <c r="F41" s="142"/>
      <c r="G41" s="142"/>
      <c r="H41" s="142"/>
      <c r="I41" s="227"/>
      <c r="J41" s="252"/>
      <c r="K41" s="252"/>
      <c r="L41" s="229"/>
      <c r="M41" s="229">
        <f t="shared" si="0"/>
        <v>0</v>
      </c>
      <c r="N41" s="229"/>
      <c r="O41" s="229"/>
      <c r="P41" s="422"/>
      <c r="Q41" s="425">
        <f t="shared" si="1"/>
        <v>0</v>
      </c>
      <c r="R41" s="415"/>
      <c r="S41" s="415"/>
      <c r="T41" s="415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5"/>
      <c r="AJ41" s="415"/>
      <c r="AK41" s="415"/>
      <c r="AL41" s="415"/>
      <c r="AM41" s="415"/>
      <c r="AN41" s="415"/>
      <c r="AO41" s="415"/>
      <c r="AP41" s="415"/>
      <c r="AQ41" s="415"/>
      <c r="AR41" s="415"/>
      <c r="AS41" s="415"/>
      <c r="AT41" s="415"/>
      <c r="AU41" s="415"/>
      <c r="AV41" s="415"/>
      <c r="AW41" s="415"/>
      <c r="AX41" s="415"/>
      <c r="AY41" s="415"/>
      <c r="AZ41" s="415"/>
      <c r="BA41" s="415"/>
      <c r="BB41" s="415"/>
      <c r="BC41" s="415"/>
      <c r="BD41" s="415"/>
      <c r="BE41" s="415"/>
      <c r="BF41" s="415"/>
      <c r="BG41" s="415"/>
      <c r="BH41" s="415"/>
      <c r="BI41" s="415"/>
      <c r="BJ41" s="415"/>
      <c r="BK41" s="415"/>
      <c r="BL41" s="415"/>
      <c r="BM41" s="415"/>
      <c r="BN41" s="415"/>
      <c r="BO41" s="415"/>
      <c r="BP41" s="415"/>
      <c r="BQ41" s="415"/>
      <c r="BR41" s="415"/>
      <c r="BS41" s="415"/>
      <c r="BT41" s="415"/>
      <c r="BU41" s="415"/>
      <c r="BV41" s="415"/>
      <c r="BW41" s="415"/>
      <c r="BX41" s="415"/>
      <c r="BY41" s="415"/>
      <c r="BZ41" s="415"/>
      <c r="CA41" s="415"/>
      <c r="CB41" s="415"/>
      <c r="CC41" s="415"/>
      <c r="CD41" s="415"/>
      <c r="CE41" s="415"/>
      <c r="CF41" s="415"/>
      <c r="CG41" s="415"/>
      <c r="CH41" s="415"/>
      <c r="CI41" s="415"/>
      <c r="CJ41" s="415"/>
      <c r="CK41" s="415"/>
      <c r="CL41" s="415"/>
      <c r="CM41" s="415"/>
      <c r="CN41" s="415"/>
      <c r="CO41" s="415"/>
      <c r="CP41" s="415"/>
      <c r="CQ41" s="415"/>
      <c r="CR41" s="415"/>
      <c r="CS41" s="415"/>
      <c r="CT41" s="415"/>
      <c r="CU41" s="415"/>
      <c r="CV41" s="415"/>
      <c r="CW41" s="415"/>
      <c r="CX41" s="415"/>
      <c r="CY41" s="415"/>
      <c r="CZ41" s="415"/>
      <c r="DA41" s="415"/>
      <c r="DB41" s="415"/>
      <c r="DC41" s="415"/>
      <c r="DD41" s="415"/>
      <c r="DE41" s="415"/>
      <c r="DF41" s="415"/>
      <c r="DG41" s="415"/>
      <c r="DH41" s="415"/>
      <c r="DI41" s="415"/>
      <c r="DJ41" s="415"/>
      <c r="DK41" s="415"/>
      <c r="DL41" s="415"/>
      <c r="DM41" s="415"/>
      <c r="DN41" s="415"/>
      <c r="DO41" s="415"/>
      <c r="DP41" s="415"/>
      <c r="DQ41" s="415"/>
      <c r="DR41" s="415"/>
      <c r="DS41" s="415"/>
      <c r="DT41" s="415"/>
      <c r="DU41" s="415"/>
      <c r="DV41" s="415"/>
      <c r="DW41" s="415"/>
      <c r="DX41" s="415"/>
      <c r="DY41" s="415"/>
      <c r="DZ41" s="415"/>
      <c r="EA41" s="415"/>
      <c r="EB41" s="415"/>
      <c r="EC41" s="415"/>
      <c r="ED41" s="415"/>
      <c r="EE41" s="415"/>
      <c r="EF41" s="415"/>
      <c r="EG41" s="415"/>
      <c r="EH41" s="415"/>
      <c r="EI41" s="415"/>
      <c r="EJ41" s="415"/>
      <c r="EK41" s="415"/>
      <c r="EL41" s="415"/>
      <c r="EM41" s="415"/>
      <c r="EN41" s="415"/>
      <c r="EO41" s="415"/>
      <c r="EP41" s="415"/>
      <c r="EQ41" s="415"/>
      <c r="ER41" s="415"/>
      <c r="ES41" s="415"/>
      <c r="ET41" s="415"/>
      <c r="EU41" s="415"/>
      <c r="EV41" s="415"/>
      <c r="EW41" s="415"/>
      <c r="EX41" s="415"/>
      <c r="EY41" s="415"/>
      <c r="EZ41" s="415"/>
      <c r="FA41" s="415"/>
      <c r="FB41" s="415"/>
      <c r="FC41" s="415"/>
      <c r="FD41" s="415"/>
      <c r="FE41" s="415"/>
      <c r="FF41" s="415"/>
      <c r="FG41" s="415"/>
      <c r="FH41" s="415"/>
      <c r="FI41" s="415"/>
      <c r="FJ41" s="415"/>
      <c r="FK41" s="415"/>
      <c r="FL41" s="415"/>
      <c r="FM41" s="415"/>
      <c r="FN41" s="415"/>
      <c r="FO41" s="415"/>
      <c r="FP41" s="415"/>
      <c r="FQ41" s="415"/>
      <c r="FR41" s="415"/>
      <c r="FS41" s="415"/>
      <c r="FT41" s="415"/>
      <c r="FU41" s="415"/>
      <c r="FV41" s="415"/>
      <c r="FW41" s="415"/>
      <c r="FX41" s="415"/>
      <c r="FY41" s="415"/>
      <c r="FZ41" s="415"/>
      <c r="GA41" s="415"/>
      <c r="GB41" s="415"/>
      <c r="GC41" s="415"/>
      <c r="GD41" s="415"/>
      <c r="GE41" s="415"/>
      <c r="GF41" s="415"/>
      <c r="GG41" s="415"/>
      <c r="GH41" s="415"/>
      <c r="GI41" s="415"/>
      <c r="GJ41" s="415"/>
      <c r="GK41" s="415"/>
      <c r="GL41" s="415"/>
      <c r="GM41" s="415"/>
      <c r="GN41" s="415"/>
      <c r="GO41" s="415"/>
      <c r="GP41" s="415"/>
      <c r="GQ41" s="415"/>
      <c r="GR41" s="415"/>
      <c r="GS41" s="415"/>
      <c r="GT41" s="415"/>
      <c r="GU41" s="415"/>
      <c r="GV41" s="415"/>
      <c r="GW41" s="415"/>
      <c r="GX41" s="415"/>
      <c r="GY41" s="415"/>
      <c r="GZ41" s="415"/>
      <c r="HA41" s="415"/>
      <c r="HB41" s="415"/>
      <c r="HC41" s="415"/>
      <c r="HD41" s="415"/>
      <c r="HE41" s="415"/>
      <c r="HF41" s="415"/>
      <c r="HG41" s="415"/>
      <c r="HH41" s="415"/>
      <c r="HI41" s="415"/>
      <c r="HJ41" s="415"/>
      <c r="HK41" s="415"/>
      <c r="HL41" s="415"/>
      <c r="HM41" s="415"/>
      <c r="HN41" s="415"/>
      <c r="HO41" s="415"/>
      <c r="HP41" s="415"/>
      <c r="HQ41" s="415"/>
      <c r="HR41" s="415"/>
      <c r="HS41" s="415"/>
      <c r="HT41" s="415"/>
      <c r="HU41" s="415"/>
      <c r="HV41" s="415"/>
      <c r="HW41" s="415"/>
      <c r="HX41" s="415"/>
      <c r="HY41" s="415"/>
      <c r="HZ41" s="415"/>
      <c r="IA41" s="415"/>
      <c r="IB41" s="415"/>
      <c r="IC41" s="415"/>
      <c r="ID41" s="415"/>
      <c r="IE41" s="415"/>
      <c r="IF41" s="415"/>
      <c r="IG41" s="415"/>
      <c r="IH41" s="415"/>
      <c r="II41" s="415"/>
      <c r="IJ41" s="415"/>
      <c r="IK41" s="415"/>
      <c r="IL41" s="415"/>
      <c r="IM41" s="415"/>
      <c r="IN41" s="415"/>
      <c r="IO41" s="415"/>
      <c r="IP41" s="415"/>
      <c r="IQ41" s="415"/>
      <c r="IR41" s="415"/>
      <c r="IS41" s="415"/>
      <c r="IT41" s="415"/>
      <c r="IU41" s="415"/>
      <c r="IV41" s="415"/>
      <c r="IW41" s="415"/>
      <c r="IX41" s="415"/>
      <c r="IY41" s="415"/>
      <c r="IZ41" s="415"/>
      <c r="JA41" s="415"/>
    </row>
    <row r="42" spans="1:261" s="101" customFormat="1" hidden="1" outlineLevel="2" x14ac:dyDescent="0.25">
      <c r="A42" s="99"/>
      <c r="B42" s="275" t="s">
        <v>54</v>
      </c>
      <c r="C42" s="99" t="s">
        <v>6814</v>
      </c>
      <c r="D42" s="127">
        <v>115.3</v>
      </c>
      <c r="E42" s="251"/>
      <c r="F42" s="142"/>
      <c r="G42" s="142"/>
      <c r="H42" s="142"/>
      <c r="I42" s="227"/>
      <c r="J42" s="252"/>
      <c r="K42" s="252"/>
      <c r="L42" s="229"/>
      <c r="M42" s="229">
        <f t="shared" si="0"/>
        <v>0</v>
      </c>
      <c r="N42" s="229"/>
      <c r="O42" s="229"/>
      <c r="P42" s="427">
        <v>98.58</v>
      </c>
      <c r="Q42" s="428">
        <f t="shared" si="1"/>
        <v>0</v>
      </c>
      <c r="R42" s="415"/>
      <c r="S42" s="415"/>
      <c r="T42" s="415"/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5"/>
      <c r="AJ42" s="415"/>
      <c r="AK42" s="415"/>
      <c r="AL42" s="415"/>
      <c r="AM42" s="415"/>
      <c r="AN42" s="415"/>
      <c r="AO42" s="415"/>
      <c r="AP42" s="415"/>
      <c r="AQ42" s="415"/>
      <c r="AR42" s="415"/>
      <c r="AS42" s="415"/>
      <c r="AT42" s="415"/>
      <c r="AU42" s="415"/>
      <c r="AV42" s="415"/>
      <c r="AW42" s="415"/>
      <c r="AX42" s="415"/>
      <c r="AY42" s="415"/>
      <c r="AZ42" s="415"/>
      <c r="BA42" s="415"/>
      <c r="BB42" s="415"/>
      <c r="BC42" s="415"/>
      <c r="BD42" s="415"/>
      <c r="BE42" s="415"/>
      <c r="BF42" s="415"/>
      <c r="BG42" s="415"/>
      <c r="BH42" s="415"/>
      <c r="BI42" s="415"/>
      <c r="BJ42" s="415"/>
      <c r="BK42" s="415"/>
      <c r="BL42" s="415"/>
      <c r="BM42" s="415"/>
      <c r="BN42" s="415"/>
      <c r="BO42" s="415"/>
      <c r="BP42" s="415"/>
      <c r="BQ42" s="415"/>
      <c r="BR42" s="415"/>
      <c r="BS42" s="415"/>
      <c r="BT42" s="415"/>
      <c r="BU42" s="415"/>
      <c r="BV42" s="415"/>
      <c r="BW42" s="415"/>
      <c r="BX42" s="415"/>
      <c r="BY42" s="415"/>
      <c r="BZ42" s="415"/>
      <c r="CA42" s="415"/>
      <c r="CB42" s="415"/>
      <c r="CC42" s="415"/>
      <c r="CD42" s="415"/>
      <c r="CE42" s="415"/>
      <c r="CF42" s="415"/>
      <c r="CG42" s="415"/>
      <c r="CH42" s="415"/>
      <c r="CI42" s="415"/>
      <c r="CJ42" s="415"/>
      <c r="CK42" s="415"/>
      <c r="CL42" s="415"/>
      <c r="CM42" s="415"/>
      <c r="CN42" s="415"/>
      <c r="CO42" s="415"/>
      <c r="CP42" s="415"/>
      <c r="CQ42" s="415"/>
      <c r="CR42" s="415"/>
      <c r="CS42" s="415"/>
      <c r="CT42" s="415"/>
      <c r="CU42" s="415"/>
      <c r="CV42" s="415"/>
      <c r="CW42" s="415"/>
      <c r="CX42" s="415"/>
      <c r="CY42" s="415"/>
      <c r="CZ42" s="415"/>
      <c r="DA42" s="415"/>
      <c r="DB42" s="415"/>
      <c r="DC42" s="415"/>
      <c r="DD42" s="415"/>
      <c r="DE42" s="415"/>
      <c r="DF42" s="415"/>
      <c r="DG42" s="415"/>
      <c r="DH42" s="415"/>
      <c r="DI42" s="415"/>
      <c r="DJ42" s="415"/>
      <c r="DK42" s="415"/>
      <c r="DL42" s="415"/>
      <c r="DM42" s="415"/>
      <c r="DN42" s="415"/>
      <c r="DO42" s="415"/>
      <c r="DP42" s="415"/>
      <c r="DQ42" s="415"/>
      <c r="DR42" s="415"/>
      <c r="DS42" s="415"/>
      <c r="DT42" s="415"/>
      <c r="DU42" s="415"/>
      <c r="DV42" s="415"/>
      <c r="DW42" s="415"/>
      <c r="DX42" s="415"/>
      <c r="DY42" s="415"/>
      <c r="DZ42" s="415"/>
      <c r="EA42" s="415"/>
      <c r="EB42" s="415"/>
      <c r="EC42" s="415"/>
      <c r="ED42" s="415"/>
      <c r="EE42" s="415"/>
      <c r="EF42" s="415"/>
      <c r="EG42" s="415"/>
      <c r="EH42" s="415"/>
      <c r="EI42" s="415"/>
      <c r="EJ42" s="415"/>
      <c r="EK42" s="415"/>
      <c r="EL42" s="415"/>
      <c r="EM42" s="415"/>
      <c r="EN42" s="415"/>
      <c r="EO42" s="415"/>
      <c r="EP42" s="415"/>
      <c r="EQ42" s="415"/>
      <c r="ER42" s="415"/>
      <c r="ES42" s="415"/>
      <c r="ET42" s="415"/>
      <c r="EU42" s="415"/>
      <c r="EV42" s="415"/>
      <c r="EW42" s="415"/>
      <c r="EX42" s="415"/>
      <c r="EY42" s="415"/>
      <c r="EZ42" s="415"/>
      <c r="FA42" s="415"/>
      <c r="FB42" s="415"/>
      <c r="FC42" s="415"/>
      <c r="FD42" s="415"/>
      <c r="FE42" s="415"/>
      <c r="FF42" s="415"/>
      <c r="FG42" s="415"/>
      <c r="FH42" s="415"/>
      <c r="FI42" s="415"/>
      <c r="FJ42" s="415"/>
      <c r="FK42" s="415"/>
      <c r="FL42" s="415"/>
      <c r="FM42" s="415"/>
      <c r="FN42" s="415"/>
      <c r="FO42" s="415"/>
      <c r="FP42" s="415"/>
      <c r="FQ42" s="415"/>
      <c r="FR42" s="415"/>
      <c r="FS42" s="415"/>
      <c r="FT42" s="415"/>
      <c r="FU42" s="415"/>
      <c r="FV42" s="415"/>
      <c r="FW42" s="415"/>
      <c r="FX42" s="415"/>
      <c r="FY42" s="415"/>
      <c r="FZ42" s="415"/>
      <c r="GA42" s="415"/>
      <c r="GB42" s="415"/>
      <c r="GC42" s="415"/>
      <c r="GD42" s="415"/>
      <c r="GE42" s="415"/>
      <c r="GF42" s="415"/>
      <c r="GG42" s="415"/>
      <c r="GH42" s="415"/>
      <c r="GI42" s="415"/>
      <c r="GJ42" s="415"/>
      <c r="GK42" s="415"/>
      <c r="GL42" s="415"/>
      <c r="GM42" s="415"/>
      <c r="GN42" s="415"/>
      <c r="GO42" s="415"/>
      <c r="GP42" s="415"/>
      <c r="GQ42" s="415"/>
      <c r="GR42" s="415"/>
      <c r="GS42" s="415"/>
      <c r="GT42" s="415"/>
      <c r="GU42" s="415"/>
      <c r="GV42" s="415"/>
      <c r="GW42" s="415"/>
      <c r="GX42" s="415"/>
      <c r="GY42" s="415"/>
      <c r="GZ42" s="415"/>
      <c r="HA42" s="415"/>
      <c r="HB42" s="415"/>
      <c r="HC42" s="415"/>
      <c r="HD42" s="415"/>
      <c r="HE42" s="415"/>
      <c r="HF42" s="415"/>
      <c r="HG42" s="415"/>
      <c r="HH42" s="415"/>
      <c r="HI42" s="415"/>
      <c r="HJ42" s="415"/>
      <c r="HK42" s="415"/>
      <c r="HL42" s="415"/>
      <c r="HM42" s="415"/>
      <c r="HN42" s="415"/>
      <c r="HO42" s="415"/>
      <c r="HP42" s="415"/>
      <c r="HQ42" s="415"/>
      <c r="HR42" s="415"/>
      <c r="HS42" s="415"/>
      <c r="HT42" s="415"/>
      <c r="HU42" s="415"/>
      <c r="HV42" s="415"/>
      <c r="HW42" s="415"/>
      <c r="HX42" s="415"/>
      <c r="HY42" s="415"/>
      <c r="HZ42" s="415"/>
      <c r="IA42" s="415"/>
      <c r="IB42" s="415"/>
      <c r="IC42" s="415"/>
      <c r="ID42" s="415"/>
      <c r="IE42" s="415"/>
      <c r="IF42" s="415"/>
      <c r="IG42" s="415"/>
      <c r="IH42" s="415"/>
      <c r="II42" s="415"/>
      <c r="IJ42" s="415"/>
      <c r="IK42" s="415"/>
      <c r="IL42" s="415"/>
      <c r="IM42" s="415"/>
      <c r="IN42" s="415"/>
      <c r="IO42" s="415"/>
      <c r="IP42" s="415"/>
      <c r="IQ42" s="415"/>
      <c r="IR42" s="415"/>
      <c r="IS42" s="415"/>
      <c r="IT42" s="415"/>
      <c r="IU42" s="415"/>
      <c r="IV42" s="415"/>
      <c r="IW42" s="415"/>
      <c r="IX42" s="415"/>
      <c r="IY42" s="415"/>
      <c r="IZ42" s="415"/>
      <c r="JA42" s="415"/>
    </row>
    <row r="43" spans="1:261" s="101" customFormat="1" hidden="1" outlineLevel="2" x14ac:dyDescent="0.25">
      <c r="A43" s="99"/>
      <c r="B43" s="275" t="s">
        <v>55</v>
      </c>
      <c r="C43" s="99" t="s">
        <v>6814</v>
      </c>
      <c r="D43" s="127">
        <v>84.16</v>
      </c>
      <c r="E43" s="251"/>
      <c r="F43" s="142"/>
      <c r="G43" s="142"/>
      <c r="H43" s="142"/>
      <c r="I43" s="227"/>
      <c r="J43" s="252"/>
      <c r="K43" s="252"/>
      <c r="L43" s="229"/>
      <c r="M43" s="229">
        <f t="shared" si="0"/>
        <v>0</v>
      </c>
      <c r="N43" s="229"/>
      <c r="O43" s="229"/>
      <c r="P43" s="422"/>
      <c r="Q43" s="425">
        <f t="shared" si="1"/>
        <v>0</v>
      </c>
      <c r="R43" s="415"/>
      <c r="S43" s="415"/>
      <c r="T43" s="415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5"/>
      <c r="AJ43" s="415"/>
      <c r="AK43" s="415"/>
      <c r="AL43" s="415"/>
      <c r="AM43" s="415"/>
      <c r="AN43" s="415"/>
      <c r="AO43" s="415"/>
      <c r="AP43" s="415"/>
      <c r="AQ43" s="415"/>
      <c r="AR43" s="415"/>
      <c r="AS43" s="415"/>
      <c r="AT43" s="415"/>
      <c r="AU43" s="415"/>
      <c r="AV43" s="415"/>
      <c r="AW43" s="415"/>
      <c r="AX43" s="415"/>
      <c r="AY43" s="415"/>
      <c r="AZ43" s="415"/>
      <c r="BA43" s="415"/>
      <c r="BB43" s="415"/>
      <c r="BC43" s="415"/>
      <c r="BD43" s="415"/>
      <c r="BE43" s="415"/>
      <c r="BF43" s="415"/>
      <c r="BG43" s="415"/>
      <c r="BH43" s="415"/>
      <c r="BI43" s="415"/>
      <c r="BJ43" s="415"/>
      <c r="BK43" s="415"/>
      <c r="BL43" s="415"/>
      <c r="BM43" s="415"/>
      <c r="BN43" s="415"/>
      <c r="BO43" s="415"/>
      <c r="BP43" s="415"/>
      <c r="BQ43" s="415"/>
      <c r="BR43" s="415"/>
      <c r="BS43" s="415"/>
      <c r="BT43" s="415"/>
      <c r="BU43" s="415"/>
      <c r="BV43" s="415"/>
      <c r="BW43" s="415"/>
      <c r="BX43" s="415"/>
      <c r="BY43" s="415"/>
      <c r="BZ43" s="415"/>
      <c r="CA43" s="415"/>
      <c r="CB43" s="415"/>
      <c r="CC43" s="415"/>
      <c r="CD43" s="415"/>
      <c r="CE43" s="415"/>
      <c r="CF43" s="415"/>
      <c r="CG43" s="415"/>
      <c r="CH43" s="415"/>
      <c r="CI43" s="415"/>
      <c r="CJ43" s="415"/>
      <c r="CK43" s="415"/>
      <c r="CL43" s="415"/>
      <c r="CM43" s="415"/>
      <c r="CN43" s="415"/>
      <c r="CO43" s="415"/>
      <c r="CP43" s="415"/>
      <c r="CQ43" s="415"/>
      <c r="CR43" s="415"/>
      <c r="CS43" s="415"/>
      <c r="CT43" s="415"/>
      <c r="CU43" s="415"/>
      <c r="CV43" s="415"/>
      <c r="CW43" s="415"/>
      <c r="CX43" s="415"/>
      <c r="CY43" s="415"/>
      <c r="CZ43" s="415"/>
      <c r="DA43" s="415"/>
      <c r="DB43" s="415"/>
      <c r="DC43" s="415"/>
      <c r="DD43" s="415"/>
      <c r="DE43" s="415"/>
      <c r="DF43" s="415"/>
      <c r="DG43" s="415"/>
      <c r="DH43" s="415"/>
      <c r="DI43" s="415"/>
      <c r="DJ43" s="415"/>
      <c r="DK43" s="415"/>
      <c r="DL43" s="415"/>
      <c r="DM43" s="415"/>
      <c r="DN43" s="415"/>
      <c r="DO43" s="415"/>
      <c r="DP43" s="415"/>
      <c r="DQ43" s="415"/>
      <c r="DR43" s="415"/>
      <c r="DS43" s="415"/>
      <c r="DT43" s="415"/>
      <c r="DU43" s="415"/>
      <c r="DV43" s="415"/>
      <c r="DW43" s="415"/>
      <c r="DX43" s="415"/>
      <c r="DY43" s="415"/>
      <c r="DZ43" s="415"/>
      <c r="EA43" s="415"/>
      <c r="EB43" s="415"/>
      <c r="EC43" s="415"/>
      <c r="ED43" s="415"/>
      <c r="EE43" s="415"/>
      <c r="EF43" s="415"/>
      <c r="EG43" s="415"/>
      <c r="EH43" s="415"/>
      <c r="EI43" s="415"/>
      <c r="EJ43" s="415"/>
      <c r="EK43" s="415"/>
      <c r="EL43" s="415"/>
      <c r="EM43" s="415"/>
      <c r="EN43" s="415"/>
      <c r="EO43" s="415"/>
      <c r="EP43" s="415"/>
      <c r="EQ43" s="415"/>
      <c r="ER43" s="415"/>
      <c r="ES43" s="415"/>
      <c r="ET43" s="415"/>
      <c r="EU43" s="415"/>
      <c r="EV43" s="415"/>
      <c r="EW43" s="415"/>
      <c r="EX43" s="415"/>
      <c r="EY43" s="415"/>
      <c r="EZ43" s="415"/>
      <c r="FA43" s="415"/>
      <c r="FB43" s="415"/>
      <c r="FC43" s="415"/>
      <c r="FD43" s="415"/>
      <c r="FE43" s="415"/>
      <c r="FF43" s="415"/>
      <c r="FG43" s="415"/>
      <c r="FH43" s="415"/>
      <c r="FI43" s="415"/>
      <c r="FJ43" s="415"/>
      <c r="FK43" s="415"/>
      <c r="FL43" s="415"/>
      <c r="FM43" s="415"/>
      <c r="FN43" s="415"/>
      <c r="FO43" s="415"/>
      <c r="FP43" s="415"/>
      <c r="FQ43" s="415"/>
      <c r="FR43" s="415"/>
      <c r="FS43" s="415"/>
      <c r="FT43" s="415"/>
      <c r="FU43" s="415"/>
      <c r="FV43" s="415"/>
      <c r="FW43" s="415"/>
      <c r="FX43" s="415"/>
      <c r="FY43" s="415"/>
      <c r="FZ43" s="415"/>
      <c r="GA43" s="415"/>
      <c r="GB43" s="415"/>
      <c r="GC43" s="415"/>
      <c r="GD43" s="415"/>
      <c r="GE43" s="415"/>
      <c r="GF43" s="415"/>
      <c r="GG43" s="415"/>
      <c r="GH43" s="415"/>
      <c r="GI43" s="415"/>
      <c r="GJ43" s="415"/>
      <c r="GK43" s="415"/>
      <c r="GL43" s="415"/>
      <c r="GM43" s="415"/>
      <c r="GN43" s="415"/>
      <c r="GO43" s="415"/>
      <c r="GP43" s="415"/>
      <c r="GQ43" s="415"/>
      <c r="GR43" s="415"/>
      <c r="GS43" s="415"/>
      <c r="GT43" s="415"/>
      <c r="GU43" s="415"/>
      <c r="GV43" s="415"/>
      <c r="GW43" s="415"/>
      <c r="GX43" s="415"/>
      <c r="GY43" s="415"/>
      <c r="GZ43" s="415"/>
      <c r="HA43" s="415"/>
      <c r="HB43" s="415"/>
      <c r="HC43" s="415"/>
      <c r="HD43" s="415"/>
      <c r="HE43" s="415"/>
      <c r="HF43" s="415"/>
      <c r="HG43" s="415"/>
      <c r="HH43" s="415"/>
      <c r="HI43" s="415"/>
      <c r="HJ43" s="415"/>
      <c r="HK43" s="415"/>
      <c r="HL43" s="415"/>
      <c r="HM43" s="415"/>
      <c r="HN43" s="415"/>
      <c r="HO43" s="415"/>
      <c r="HP43" s="415"/>
      <c r="HQ43" s="415"/>
      <c r="HR43" s="415"/>
      <c r="HS43" s="415"/>
      <c r="HT43" s="415"/>
      <c r="HU43" s="415"/>
      <c r="HV43" s="415"/>
      <c r="HW43" s="415"/>
      <c r="HX43" s="415"/>
      <c r="HY43" s="415"/>
      <c r="HZ43" s="415"/>
      <c r="IA43" s="415"/>
      <c r="IB43" s="415"/>
      <c r="IC43" s="415"/>
      <c r="ID43" s="415"/>
      <c r="IE43" s="415"/>
      <c r="IF43" s="415"/>
      <c r="IG43" s="415"/>
      <c r="IH43" s="415"/>
      <c r="II43" s="415"/>
      <c r="IJ43" s="415"/>
      <c r="IK43" s="415"/>
      <c r="IL43" s="415"/>
      <c r="IM43" s="415"/>
      <c r="IN43" s="415"/>
      <c r="IO43" s="415"/>
      <c r="IP43" s="415"/>
      <c r="IQ43" s="415"/>
      <c r="IR43" s="415"/>
      <c r="IS43" s="415"/>
      <c r="IT43" s="415"/>
      <c r="IU43" s="415"/>
      <c r="IV43" s="415"/>
      <c r="IW43" s="415"/>
      <c r="IX43" s="415"/>
      <c r="IY43" s="415"/>
      <c r="IZ43" s="415"/>
      <c r="JA43" s="415"/>
    </row>
    <row r="44" spans="1:261" s="101" customFormat="1" hidden="1" outlineLevel="2" x14ac:dyDescent="0.25">
      <c r="A44" s="102"/>
      <c r="B44" s="277" t="s">
        <v>56</v>
      </c>
      <c r="C44" s="102" t="s">
        <v>6814</v>
      </c>
      <c r="D44" s="127">
        <v>1194.52</v>
      </c>
      <c r="E44" s="251"/>
      <c r="F44" s="142"/>
      <c r="G44" s="142"/>
      <c r="H44" s="142"/>
      <c r="I44" s="227"/>
      <c r="J44" s="252"/>
      <c r="K44" s="252"/>
      <c r="L44" s="229"/>
      <c r="M44" s="229">
        <f t="shared" si="0"/>
        <v>0</v>
      </c>
      <c r="N44" s="229"/>
      <c r="O44" s="229"/>
      <c r="P44" s="422"/>
      <c r="Q44" s="425">
        <f t="shared" si="1"/>
        <v>0</v>
      </c>
      <c r="R44" s="415"/>
      <c r="S44" s="415"/>
      <c r="T44" s="415"/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5"/>
      <c r="AJ44" s="415"/>
      <c r="AK44" s="415"/>
      <c r="AL44" s="415"/>
      <c r="AM44" s="415"/>
      <c r="AN44" s="415"/>
      <c r="AO44" s="415"/>
      <c r="AP44" s="415"/>
      <c r="AQ44" s="415"/>
      <c r="AR44" s="415"/>
      <c r="AS44" s="415"/>
      <c r="AT44" s="415"/>
      <c r="AU44" s="415"/>
      <c r="AV44" s="415"/>
      <c r="AW44" s="415"/>
      <c r="AX44" s="415"/>
      <c r="AY44" s="415"/>
      <c r="AZ44" s="415"/>
      <c r="BA44" s="415"/>
      <c r="BB44" s="415"/>
      <c r="BC44" s="415"/>
      <c r="BD44" s="415"/>
      <c r="BE44" s="415"/>
      <c r="BF44" s="415"/>
      <c r="BG44" s="415"/>
      <c r="BH44" s="415"/>
      <c r="BI44" s="415"/>
      <c r="BJ44" s="415"/>
      <c r="BK44" s="415"/>
      <c r="BL44" s="415"/>
      <c r="BM44" s="415"/>
      <c r="BN44" s="415"/>
      <c r="BO44" s="415"/>
      <c r="BP44" s="415"/>
      <c r="BQ44" s="415"/>
      <c r="BR44" s="415"/>
      <c r="BS44" s="415"/>
      <c r="BT44" s="415"/>
      <c r="BU44" s="415"/>
      <c r="BV44" s="415"/>
      <c r="BW44" s="415"/>
      <c r="BX44" s="415"/>
      <c r="BY44" s="415"/>
      <c r="BZ44" s="415"/>
      <c r="CA44" s="415"/>
      <c r="CB44" s="415"/>
      <c r="CC44" s="415"/>
      <c r="CD44" s="415"/>
      <c r="CE44" s="415"/>
      <c r="CF44" s="415"/>
      <c r="CG44" s="415"/>
      <c r="CH44" s="415"/>
      <c r="CI44" s="415"/>
      <c r="CJ44" s="415"/>
      <c r="CK44" s="415"/>
      <c r="CL44" s="415"/>
      <c r="CM44" s="415"/>
      <c r="CN44" s="415"/>
      <c r="CO44" s="415"/>
      <c r="CP44" s="415"/>
      <c r="CQ44" s="415"/>
      <c r="CR44" s="415"/>
      <c r="CS44" s="415"/>
      <c r="CT44" s="415"/>
      <c r="CU44" s="415"/>
      <c r="CV44" s="415"/>
      <c r="CW44" s="415"/>
      <c r="CX44" s="415"/>
      <c r="CY44" s="415"/>
      <c r="CZ44" s="415"/>
      <c r="DA44" s="415"/>
      <c r="DB44" s="415"/>
      <c r="DC44" s="415"/>
      <c r="DD44" s="415"/>
      <c r="DE44" s="415"/>
      <c r="DF44" s="415"/>
      <c r="DG44" s="415"/>
      <c r="DH44" s="415"/>
      <c r="DI44" s="415"/>
      <c r="DJ44" s="415"/>
      <c r="DK44" s="415"/>
      <c r="DL44" s="415"/>
      <c r="DM44" s="415"/>
      <c r="DN44" s="415"/>
      <c r="DO44" s="415"/>
      <c r="DP44" s="415"/>
      <c r="DQ44" s="415"/>
      <c r="DR44" s="415"/>
      <c r="DS44" s="415"/>
      <c r="DT44" s="415"/>
      <c r="DU44" s="415"/>
      <c r="DV44" s="415"/>
      <c r="DW44" s="415"/>
      <c r="DX44" s="415"/>
      <c r="DY44" s="415"/>
      <c r="DZ44" s="415"/>
      <c r="EA44" s="415"/>
      <c r="EB44" s="415"/>
      <c r="EC44" s="415"/>
      <c r="ED44" s="415"/>
      <c r="EE44" s="415"/>
      <c r="EF44" s="415"/>
      <c r="EG44" s="415"/>
      <c r="EH44" s="415"/>
      <c r="EI44" s="415"/>
      <c r="EJ44" s="415"/>
      <c r="EK44" s="415"/>
      <c r="EL44" s="415"/>
      <c r="EM44" s="415"/>
      <c r="EN44" s="415"/>
      <c r="EO44" s="415"/>
      <c r="EP44" s="415"/>
      <c r="EQ44" s="415"/>
      <c r="ER44" s="415"/>
      <c r="ES44" s="415"/>
      <c r="ET44" s="415"/>
      <c r="EU44" s="415"/>
      <c r="EV44" s="415"/>
      <c r="EW44" s="415"/>
      <c r="EX44" s="415"/>
      <c r="EY44" s="415"/>
      <c r="EZ44" s="415"/>
      <c r="FA44" s="415"/>
      <c r="FB44" s="415"/>
      <c r="FC44" s="415"/>
      <c r="FD44" s="415"/>
      <c r="FE44" s="415"/>
      <c r="FF44" s="415"/>
      <c r="FG44" s="415"/>
      <c r="FH44" s="415"/>
      <c r="FI44" s="415"/>
      <c r="FJ44" s="415"/>
      <c r="FK44" s="415"/>
      <c r="FL44" s="415"/>
      <c r="FM44" s="415"/>
      <c r="FN44" s="415"/>
      <c r="FO44" s="415"/>
      <c r="FP44" s="415"/>
      <c r="FQ44" s="415"/>
      <c r="FR44" s="415"/>
      <c r="FS44" s="415"/>
      <c r="FT44" s="415"/>
      <c r="FU44" s="415"/>
      <c r="FV44" s="415"/>
      <c r="FW44" s="415"/>
      <c r="FX44" s="415"/>
      <c r="FY44" s="415"/>
      <c r="FZ44" s="415"/>
      <c r="GA44" s="415"/>
      <c r="GB44" s="415"/>
      <c r="GC44" s="415"/>
      <c r="GD44" s="415"/>
      <c r="GE44" s="415"/>
      <c r="GF44" s="415"/>
      <c r="GG44" s="415"/>
      <c r="GH44" s="415"/>
      <c r="GI44" s="415"/>
      <c r="GJ44" s="415"/>
      <c r="GK44" s="415"/>
      <c r="GL44" s="415"/>
      <c r="GM44" s="415"/>
      <c r="GN44" s="415"/>
      <c r="GO44" s="415"/>
      <c r="GP44" s="415"/>
      <c r="GQ44" s="415"/>
      <c r="GR44" s="415"/>
      <c r="GS44" s="415"/>
      <c r="GT44" s="415"/>
      <c r="GU44" s="415"/>
      <c r="GV44" s="415"/>
      <c r="GW44" s="415"/>
      <c r="GX44" s="415"/>
      <c r="GY44" s="415"/>
      <c r="GZ44" s="415"/>
      <c r="HA44" s="415"/>
      <c r="HB44" s="415"/>
      <c r="HC44" s="415"/>
      <c r="HD44" s="415"/>
      <c r="HE44" s="415"/>
      <c r="HF44" s="415"/>
      <c r="HG44" s="415"/>
      <c r="HH44" s="415"/>
      <c r="HI44" s="415"/>
      <c r="HJ44" s="415"/>
      <c r="HK44" s="415"/>
      <c r="HL44" s="415"/>
      <c r="HM44" s="415"/>
      <c r="HN44" s="415"/>
      <c r="HO44" s="415"/>
      <c r="HP44" s="415"/>
      <c r="HQ44" s="415"/>
      <c r="HR44" s="415"/>
      <c r="HS44" s="415"/>
      <c r="HT44" s="415"/>
      <c r="HU44" s="415"/>
      <c r="HV44" s="415"/>
      <c r="HW44" s="415"/>
      <c r="HX44" s="415"/>
      <c r="HY44" s="415"/>
      <c r="HZ44" s="415"/>
      <c r="IA44" s="415"/>
      <c r="IB44" s="415"/>
      <c r="IC44" s="415"/>
      <c r="ID44" s="415"/>
      <c r="IE44" s="415"/>
      <c r="IF44" s="415"/>
      <c r="IG44" s="415"/>
      <c r="IH44" s="415"/>
      <c r="II44" s="415"/>
      <c r="IJ44" s="415"/>
      <c r="IK44" s="415"/>
      <c r="IL44" s="415"/>
      <c r="IM44" s="415"/>
      <c r="IN44" s="415"/>
      <c r="IO44" s="415"/>
      <c r="IP44" s="415"/>
      <c r="IQ44" s="415"/>
      <c r="IR44" s="415"/>
      <c r="IS44" s="415"/>
      <c r="IT44" s="415"/>
      <c r="IU44" s="415"/>
      <c r="IV44" s="415"/>
      <c r="IW44" s="415"/>
      <c r="IX44" s="415"/>
      <c r="IY44" s="415"/>
      <c r="IZ44" s="415"/>
      <c r="JA44" s="415"/>
    </row>
    <row r="45" spans="1:261" s="101" customFormat="1" hidden="1" outlineLevel="2" x14ac:dyDescent="0.25">
      <c r="A45" s="102"/>
      <c r="B45" s="277" t="s">
        <v>39</v>
      </c>
      <c r="C45" s="102" t="s">
        <v>6814</v>
      </c>
      <c r="D45" s="127">
        <v>1194.52</v>
      </c>
      <c r="E45" s="251"/>
      <c r="F45" s="142"/>
      <c r="G45" s="142"/>
      <c r="H45" s="142"/>
      <c r="I45" s="227"/>
      <c r="J45" s="252"/>
      <c r="K45" s="252"/>
      <c r="L45" s="229"/>
      <c r="M45" s="229">
        <f t="shared" si="0"/>
        <v>0</v>
      </c>
      <c r="N45" s="229"/>
      <c r="O45" s="229"/>
      <c r="P45" s="422"/>
      <c r="Q45" s="425">
        <f t="shared" si="1"/>
        <v>0</v>
      </c>
      <c r="R45" s="415"/>
      <c r="S45" s="415"/>
      <c r="T45" s="415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5"/>
      <c r="AJ45" s="415"/>
      <c r="AK45" s="415"/>
      <c r="AL45" s="415"/>
      <c r="AM45" s="415"/>
      <c r="AN45" s="415"/>
      <c r="AO45" s="415"/>
      <c r="AP45" s="415"/>
      <c r="AQ45" s="415"/>
      <c r="AR45" s="415"/>
      <c r="AS45" s="415"/>
      <c r="AT45" s="415"/>
      <c r="AU45" s="415"/>
      <c r="AV45" s="415"/>
      <c r="AW45" s="415"/>
      <c r="AX45" s="415"/>
      <c r="AY45" s="415"/>
      <c r="AZ45" s="415"/>
      <c r="BA45" s="415"/>
      <c r="BB45" s="415"/>
      <c r="BC45" s="415"/>
      <c r="BD45" s="415"/>
      <c r="BE45" s="415"/>
      <c r="BF45" s="415"/>
      <c r="BG45" s="415"/>
      <c r="BH45" s="415"/>
      <c r="BI45" s="415"/>
      <c r="BJ45" s="415"/>
      <c r="BK45" s="415"/>
      <c r="BL45" s="415"/>
      <c r="BM45" s="415"/>
      <c r="BN45" s="415"/>
      <c r="BO45" s="415"/>
      <c r="BP45" s="415"/>
      <c r="BQ45" s="415"/>
      <c r="BR45" s="415"/>
      <c r="BS45" s="415"/>
      <c r="BT45" s="415"/>
      <c r="BU45" s="415"/>
      <c r="BV45" s="415"/>
      <c r="BW45" s="415"/>
      <c r="BX45" s="415"/>
      <c r="BY45" s="415"/>
      <c r="BZ45" s="415"/>
      <c r="CA45" s="415"/>
      <c r="CB45" s="415"/>
      <c r="CC45" s="415"/>
      <c r="CD45" s="415"/>
      <c r="CE45" s="415"/>
      <c r="CF45" s="415"/>
      <c r="CG45" s="415"/>
      <c r="CH45" s="415"/>
      <c r="CI45" s="415"/>
      <c r="CJ45" s="415"/>
      <c r="CK45" s="415"/>
      <c r="CL45" s="415"/>
      <c r="CM45" s="415"/>
      <c r="CN45" s="415"/>
      <c r="CO45" s="415"/>
      <c r="CP45" s="415"/>
      <c r="CQ45" s="415"/>
      <c r="CR45" s="415"/>
      <c r="CS45" s="415"/>
      <c r="CT45" s="415"/>
      <c r="CU45" s="415"/>
      <c r="CV45" s="415"/>
      <c r="CW45" s="415"/>
      <c r="CX45" s="415"/>
      <c r="CY45" s="415"/>
      <c r="CZ45" s="415"/>
      <c r="DA45" s="415"/>
      <c r="DB45" s="415"/>
      <c r="DC45" s="415"/>
      <c r="DD45" s="415"/>
      <c r="DE45" s="415"/>
      <c r="DF45" s="415"/>
      <c r="DG45" s="415"/>
      <c r="DH45" s="415"/>
      <c r="DI45" s="415"/>
      <c r="DJ45" s="415"/>
      <c r="DK45" s="415"/>
      <c r="DL45" s="415"/>
      <c r="DM45" s="415"/>
      <c r="DN45" s="415"/>
      <c r="DO45" s="415"/>
      <c r="DP45" s="415"/>
      <c r="DQ45" s="415"/>
      <c r="DR45" s="415"/>
      <c r="DS45" s="415"/>
      <c r="DT45" s="415"/>
      <c r="DU45" s="415"/>
      <c r="DV45" s="415"/>
      <c r="DW45" s="415"/>
      <c r="DX45" s="415"/>
      <c r="DY45" s="415"/>
      <c r="DZ45" s="415"/>
      <c r="EA45" s="415"/>
      <c r="EB45" s="415"/>
      <c r="EC45" s="415"/>
      <c r="ED45" s="415"/>
      <c r="EE45" s="415"/>
      <c r="EF45" s="415"/>
      <c r="EG45" s="415"/>
      <c r="EH45" s="415"/>
      <c r="EI45" s="415"/>
      <c r="EJ45" s="415"/>
      <c r="EK45" s="415"/>
      <c r="EL45" s="415"/>
      <c r="EM45" s="415"/>
      <c r="EN45" s="415"/>
      <c r="EO45" s="415"/>
      <c r="EP45" s="415"/>
      <c r="EQ45" s="415"/>
      <c r="ER45" s="415"/>
      <c r="ES45" s="415"/>
      <c r="ET45" s="415"/>
      <c r="EU45" s="415"/>
      <c r="EV45" s="415"/>
      <c r="EW45" s="415"/>
      <c r="EX45" s="415"/>
      <c r="EY45" s="415"/>
      <c r="EZ45" s="415"/>
      <c r="FA45" s="415"/>
      <c r="FB45" s="415"/>
      <c r="FC45" s="415"/>
      <c r="FD45" s="415"/>
      <c r="FE45" s="415"/>
      <c r="FF45" s="415"/>
      <c r="FG45" s="415"/>
      <c r="FH45" s="415"/>
      <c r="FI45" s="415"/>
      <c r="FJ45" s="415"/>
      <c r="FK45" s="415"/>
      <c r="FL45" s="415"/>
      <c r="FM45" s="415"/>
      <c r="FN45" s="415"/>
      <c r="FO45" s="415"/>
      <c r="FP45" s="415"/>
      <c r="FQ45" s="415"/>
      <c r="FR45" s="415"/>
      <c r="FS45" s="415"/>
      <c r="FT45" s="415"/>
      <c r="FU45" s="415"/>
      <c r="FV45" s="415"/>
      <c r="FW45" s="415"/>
      <c r="FX45" s="415"/>
      <c r="FY45" s="415"/>
      <c r="FZ45" s="415"/>
      <c r="GA45" s="415"/>
      <c r="GB45" s="415"/>
      <c r="GC45" s="415"/>
      <c r="GD45" s="415"/>
      <c r="GE45" s="415"/>
      <c r="GF45" s="415"/>
      <c r="GG45" s="415"/>
      <c r="GH45" s="415"/>
      <c r="GI45" s="415"/>
      <c r="GJ45" s="415"/>
      <c r="GK45" s="415"/>
      <c r="GL45" s="415"/>
      <c r="GM45" s="415"/>
      <c r="GN45" s="415"/>
      <c r="GO45" s="415"/>
      <c r="GP45" s="415"/>
      <c r="GQ45" s="415"/>
      <c r="GR45" s="415"/>
      <c r="GS45" s="415"/>
      <c r="GT45" s="415"/>
      <c r="GU45" s="415"/>
      <c r="GV45" s="415"/>
      <c r="GW45" s="415"/>
      <c r="GX45" s="415"/>
      <c r="GY45" s="415"/>
      <c r="GZ45" s="415"/>
      <c r="HA45" s="415"/>
      <c r="HB45" s="415"/>
      <c r="HC45" s="415"/>
      <c r="HD45" s="415"/>
      <c r="HE45" s="415"/>
      <c r="HF45" s="415"/>
      <c r="HG45" s="415"/>
      <c r="HH45" s="415"/>
      <c r="HI45" s="415"/>
      <c r="HJ45" s="415"/>
      <c r="HK45" s="415"/>
      <c r="HL45" s="415"/>
      <c r="HM45" s="415"/>
      <c r="HN45" s="415"/>
      <c r="HO45" s="415"/>
      <c r="HP45" s="415"/>
      <c r="HQ45" s="415"/>
      <c r="HR45" s="415"/>
      <c r="HS45" s="415"/>
      <c r="HT45" s="415"/>
      <c r="HU45" s="415"/>
      <c r="HV45" s="415"/>
      <c r="HW45" s="415"/>
      <c r="HX45" s="415"/>
      <c r="HY45" s="415"/>
      <c r="HZ45" s="415"/>
      <c r="IA45" s="415"/>
      <c r="IB45" s="415"/>
      <c r="IC45" s="415"/>
      <c r="ID45" s="415"/>
      <c r="IE45" s="415"/>
      <c r="IF45" s="415"/>
      <c r="IG45" s="415"/>
      <c r="IH45" s="415"/>
      <c r="II45" s="415"/>
      <c r="IJ45" s="415"/>
      <c r="IK45" s="415"/>
      <c r="IL45" s="415"/>
      <c r="IM45" s="415"/>
      <c r="IN45" s="415"/>
      <c r="IO45" s="415"/>
      <c r="IP45" s="415"/>
      <c r="IQ45" s="415"/>
      <c r="IR45" s="415"/>
      <c r="IS45" s="415"/>
      <c r="IT45" s="415"/>
      <c r="IU45" s="415"/>
      <c r="IV45" s="415"/>
      <c r="IW45" s="415"/>
      <c r="IX45" s="415"/>
      <c r="IY45" s="415"/>
      <c r="IZ45" s="415"/>
      <c r="JA45" s="415"/>
    </row>
    <row r="46" spans="1:261" s="101" customFormat="1" hidden="1" outlineLevel="2" x14ac:dyDescent="0.25">
      <c r="A46" s="102"/>
      <c r="B46" s="277" t="s">
        <v>40</v>
      </c>
      <c r="C46" s="102" t="s">
        <v>6814</v>
      </c>
      <c r="D46" s="127">
        <v>1194.52</v>
      </c>
      <c r="E46" s="251"/>
      <c r="F46" s="142"/>
      <c r="G46" s="142"/>
      <c r="H46" s="142"/>
      <c r="I46" s="227"/>
      <c r="J46" s="252"/>
      <c r="K46" s="252"/>
      <c r="L46" s="229"/>
      <c r="M46" s="229">
        <f t="shared" si="0"/>
        <v>0</v>
      </c>
      <c r="N46" s="229"/>
      <c r="O46" s="229"/>
      <c r="P46" s="422"/>
      <c r="Q46" s="425">
        <f t="shared" si="1"/>
        <v>0</v>
      </c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5"/>
      <c r="AJ46" s="415"/>
      <c r="AK46" s="415"/>
      <c r="AL46" s="415"/>
      <c r="AM46" s="415"/>
      <c r="AN46" s="415"/>
      <c r="AO46" s="415"/>
      <c r="AP46" s="415"/>
      <c r="AQ46" s="415"/>
      <c r="AR46" s="415"/>
      <c r="AS46" s="415"/>
      <c r="AT46" s="415"/>
      <c r="AU46" s="415"/>
      <c r="AV46" s="415"/>
      <c r="AW46" s="415"/>
      <c r="AX46" s="415"/>
      <c r="AY46" s="415"/>
      <c r="AZ46" s="415"/>
      <c r="BA46" s="415"/>
      <c r="BB46" s="415"/>
      <c r="BC46" s="415"/>
      <c r="BD46" s="415"/>
      <c r="BE46" s="415"/>
      <c r="BF46" s="415"/>
      <c r="BG46" s="415"/>
      <c r="BH46" s="415"/>
      <c r="BI46" s="415"/>
      <c r="BJ46" s="415"/>
      <c r="BK46" s="415"/>
      <c r="BL46" s="415"/>
      <c r="BM46" s="415"/>
      <c r="BN46" s="415"/>
      <c r="BO46" s="415"/>
      <c r="BP46" s="415"/>
      <c r="BQ46" s="415"/>
      <c r="BR46" s="415"/>
      <c r="BS46" s="415"/>
      <c r="BT46" s="415"/>
      <c r="BU46" s="415"/>
      <c r="BV46" s="415"/>
      <c r="BW46" s="415"/>
      <c r="BX46" s="415"/>
      <c r="BY46" s="415"/>
      <c r="BZ46" s="415"/>
      <c r="CA46" s="415"/>
      <c r="CB46" s="415"/>
      <c r="CC46" s="415"/>
      <c r="CD46" s="415"/>
      <c r="CE46" s="415"/>
      <c r="CF46" s="415"/>
      <c r="CG46" s="415"/>
      <c r="CH46" s="415"/>
      <c r="CI46" s="415"/>
      <c r="CJ46" s="415"/>
      <c r="CK46" s="415"/>
      <c r="CL46" s="415"/>
      <c r="CM46" s="415"/>
      <c r="CN46" s="415"/>
      <c r="CO46" s="415"/>
      <c r="CP46" s="415"/>
      <c r="CQ46" s="415"/>
      <c r="CR46" s="415"/>
      <c r="CS46" s="415"/>
      <c r="CT46" s="415"/>
      <c r="CU46" s="415"/>
      <c r="CV46" s="415"/>
      <c r="CW46" s="415"/>
      <c r="CX46" s="415"/>
      <c r="CY46" s="415"/>
      <c r="CZ46" s="415"/>
      <c r="DA46" s="415"/>
      <c r="DB46" s="415"/>
      <c r="DC46" s="415"/>
      <c r="DD46" s="415"/>
      <c r="DE46" s="415"/>
      <c r="DF46" s="415"/>
      <c r="DG46" s="415"/>
      <c r="DH46" s="415"/>
      <c r="DI46" s="415"/>
      <c r="DJ46" s="415"/>
      <c r="DK46" s="415"/>
      <c r="DL46" s="415"/>
      <c r="DM46" s="415"/>
      <c r="DN46" s="415"/>
      <c r="DO46" s="415"/>
      <c r="DP46" s="415"/>
      <c r="DQ46" s="415"/>
      <c r="DR46" s="415"/>
      <c r="DS46" s="415"/>
      <c r="DT46" s="415"/>
      <c r="DU46" s="415"/>
      <c r="DV46" s="415"/>
      <c r="DW46" s="415"/>
      <c r="DX46" s="415"/>
      <c r="DY46" s="415"/>
      <c r="DZ46" s="415"/>
      <c r="EA46" s="415"/>
      <c r="EB46" s="415"/>
      <c r="EC46" s="415"/>
      <c r="ED46" s="415"/>
      <c r="EE46" s="415"/>
      <c r="EF46" s="415"/>
      <c r="EG46" s="415"/>
      <c r="EH46" s="415"/>
      <c r="EI46" s="415"/>
      <c r="EJ46" s="415"/>
      <c r="EK46" s="415"/>
      <c r="EL46" s="415"/>
      <c r="EM46" s="415"/>
      <c r="EN46" s="415"/>
      <c r="EO46" s="415"/>
      <c r="EP46" s="415"/>
      <c r="EQ46" s="415"/>
      <c r="ER46" s="415"/>
      <c r="ES46" s="415"/>
      <c r="ET46" s="415"/>
      <c r="EU46" s="415"/>
      <c r="EV46" s="415"/>
      <c r="EW46" s="415"/>
      <c r="EX46" s="415"/>
      <c r="EY46" s="415"/>
      <c r="EZ46" s="415"/>
      <c r="FA46" s="415"/>
      <c r="FB46" s="415"/>
      <c r="FC46" s="415"/>
      <c r="FD46" s="415"/>
      <c r="FE46" s="415"/>
      <c r="FF46" s="415"/>
      <c r="FG46" s="415"/>
      <c r="FH46" s="415"/>
      <c r="FI46" s="415"/>
      <c r="FJ46" s="415"/>
      <c r="FK46" s="415"/>
      <c r="FL46" s="415"/>
      <c r="FM46" s="415"/>
      <c r="FN46" s="415"/>
      <c r="FO46" s="415"/>
      <c r="FP46" s="415"/>
      <c r="FQ46" s="415"/>
      <c r="FR46" s="415"/>
      <c r="FS46" s="415"/>
      <c r="FT46" s="415"/>
      <c r="FU46" s="415"/>
      <c r="FV46" s="415"/>
      <c r="FW46" s="415"/>
      <c r="FX46" s="415"/>
      <c r="FY46" s="415"/>
      <c r="FZ46" s="415"/>
      <c r="GA46" s="415"/>
      <c r="GB46" s="415"/>
      <c r="GC46" s="415"/>
      <c r="GD46" s="415"/>
      <c r="GE46" s="415"/>
      <c r="GF46" s="415"/>
      <c r="GG46" s="415"/>
      <c r="GH46" s="415"/>
      <c r="GI46" s="415"/>
      <c r="GJ46" s="415"/>
      <c r="GK46" s="415"/>
      <c r="GL46" s="415"/>
      <c r="GM46" s="415"/>
      <c r="GN46" s="415"/>
      <c r="GO46" s="415"/>
      <c r="GP46" s="415"/>
      <c r="GQ46" s="415"/>
      <c r="GR46" s="415"/>
      <c r="GS46" s="415"/>
      <c r="GT46" s="415"/>
      <c r="GU46" s="415"/>
      <c r="GV46" s="415"/>
      <c r="GW46" s="415"/>
      <c r="GX46" s="415"/>
      <c r="GY46" s="415"/>
      <c r="GZ46" s="415"/>
      <c r="HA46" s="415"/>
      <c r="HB46" s="415"/>
      <c r="HC46" s="415"/>
      <c r="HD46" s="415"/>
      <c r="HE46" s="415"/>
      <c r="HF46" s="415"/>
      <c r="HG46" s="415"/>
      <c r="HH46" s="415"/>
      <c r="HI46" s="415"/>
      <c r="HJ46" s="415"/>
      <c r="HK46" s="415"/>
      <c r="HL46" s="415"/>
      <c r="HM46" s="415"/>
      <c r="HN46" s="415"/>
      <c r="HO46" s="415"/>
      <c r="HP46" s="415"/>
      <c r="HQ46" s="415"/>
      <c r="HR46" s="415"/>
      <c r="HS46" s="415"/>
      <c r="HT46" s="415"/>
      <c r="HU46" s="415"/>
      <c r="HV46" s="415"/>
      <c r="HW46" s="415"/>
      <c r="HX46" s="415"/>
      <c r="HY46" s="415"/>
      <c r="HZ46" s="415"/>
      <c r="IA46" s="415"/>
      <c r="IB46" s="415"/>
      <c r="IC46" s="415"/>
      <c r="ID46" s="415"/>
      <c r="IE46" s="415"/>
      <c r="IF46" s="415"/>
      <c r="IG46" s="415"/>
      <c r="IH46" s="415"/>
      <c r="II46" s="415"/>
      <c r="IJ46" s="415"/>
      <c r="IK46" s="415"/>
      <c r="IL46" s="415"/>
      <c r="IM46" s="415"/>
      <c r="IN46" s="415"/>
      <c r="IO46" s="415"/>
      <c r="IP46" s="415"/>
      <c r="IQ46" s="415"/>
      <c r="IR46" s="415"/>
      <c r="IS46" s="415"/>
      <c r="IT46" s="415"/>
      <c r="IU46" s="415"/>
      <c r="IV46" s="415"/>
      <c r="IW46" s="415"/>
      <c r="IX46" s="415"/>
      <c r="IY46" s="415"/>
      <c r="IZ46" s="415"/>
      <c r="JA46" s="415"/>
    </row>
    <row r="47" spans="1:261" s="101" customFormat="1" hidden="1" outlineLevel="2" x14ac:dyDescent="0.25">
      <c r="A47" s="102"/>
      <c r="B47" s="277" t="s">
        <v>56</v>
      </c>
      <c r="C47" s="102" t="s">
        <v>6814</v>
      </c>
      <c r="D47" s="127">
        <v>1194.52</v>
      </c>
      <c r="E47" s="251"/>
      <c r="F47" s="142"/>
      <c r="G47" s="142"/>
      <c r="H47" s="142"/>
      <c r="I47" s="227"/>
      <c r="J47" s="252"/>
      <c r="K47" s="252"/>
      <c r="L47" s="229"/>
      <c r="M47" s="229">
        <f t="shared" si="0"/>
        <v>0</v>
      </c>
      <c r="N47" s="229"/>
      <c r="O47" s="229"/>
      <c r="P47" s="422"/>
      <c r="Q47" s="425">
        <f t="shared" si="1"/>
        <v>0</v>
      </c>
      <c r="R47" s="415"/>
      <c r="S47" s="415"/>
      <c r="T47" s="415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5"/>
      <c r="AJ47" s="415"/>
      <c r="AK47" s="415"/>
      <c r="AL47" s="415"/>
      <c r="AM47" s="415"/>
      <c r="AN47" s="415"/>
      <c r="AO47" s="415"/>
      <c r="AP47" s="415"/>
      <c r="AQ47" s="415"/>
      <c r="AR47" s="415"/>
      <c r="AS47" s="415"/>
      <c r="AT47" s="415"/>
      <c r="AU47" s="415"/>
      <c r="AV47" s="415"/>
      <c r="AW47" s="415"/>
      <c r="AX47" s="415"/>
      <c r="AY47" s="415"/>
      <c r="AZ47" s="415"/>
      <c r="BA47" s="415"/>
      <c r="BB47" s="415"/>
      <c r="BC47" s="415"/>
      <c r="BD47" s="415"/>
      <c r="BE47" s="415"/>
      <c r="BF47" s="415"/>
      <c r="BG47" s="415"/>
      <c r="BH47" s="415"/>
      <c r="BI47" s="415"/>
      <c r="BJ47" s="415"/>
      <c r="BK47" s="415"/>
      <c r="BL47" s="415"/>
      <c r="BM47" s="415"/>
      <c r="BN47" s="415"/>
      <c r="BO47" s="415"/>
      <c r="BP47" s="415"/>
      <c r="BQ47" s="415"/>
      <c r="BR47" s="415"/>
      <c r="BS47" s="415"/>
      <c r="BT47" s="415"/>
      <c r="BU47" s="415"/>
      <c r="BV47" s="415"/>
      <c r="BW47" s="415"/>
      <c r="BX47" s="415"/>
      <c r="BY47" s="415"/>
      <c r="BZ47" s="415"/>
      <c r="CA47" s="415"/>
      <c r="CB47" s="415"/>
      <c r="CC47" s="415"/>
      <c r="CD47" s="415"/>
      <c r="CE47" s="415"/>
      <c r="CF47" s="415"/>
      <c r="CG47" s="415"/>
      <c r="CH47" s="415"/>
      <c r="CI47" s="415"/>
      <c r="CJ47" s="415"/>
      <c r="CK47" s="415"/>
      <c r="CL47" s="415"/>
      <c r="CM47" s="415"/>
      <c r="CN47" s="415"/>
      <c r="CO47" s="415"/>
      <c r="CP47" s="415"/>
      <c r="CQ47" s="415"/>
      <c r="CR47" s="415"/>
      <c r="CS47" s="415"/>
      <c r="CT47" s="415"/>
      <c r="CU47" s="415"/>
      <c r="CV47" s="415"/>
      <c r="CW47" s="415"/>
      <c r="CX47" s="415"/>
      <c r="CY47" s="415"/>
      <c r="CZ47" s="415"/>
      <c r="DA47" s="415"/>
      <c r="DB47" s="415"/>
      <c r="DC47" s="415"/>
      <c r="DD47" s="415"/>
      <c r="DE47" s="415"/>
      <c r="DF47" s="415"/>
      <c r="DG47" s="415"/>
      <c r="DH47" s="415"/>
      <c r="DI47" s="415"/>
      <c r="DJ47" s="415"/>
      <c r="DK47" s="415"/>
      <c r="DL47" s="415"/>
      <c r="DM47" s="415"/>
      <c r="DN47" s="415"/>
      <c r="DO47" s="415"/>
      <c r="DP47" s="415"/>
      <c r="DQ47" s="415"/>
      <c r="DR47" s="415"/>
      <c r="DS47" s="415"/>
      <c r="DT47" s="415"/>
      <c r="DU47" s="415"/>
      <c r="DV47" s="415"/>
      <c r="DW47" s="415"/>
      <c r="DX47" s="415"/>
      <c r="DY47" s="415"/>
      <c r="DZ47" s="415"/>
      <c r="EA47" s="415"/>
      <c r="EB47" s="415"/>
      <c r="EC47" s="415"/>
      <c r="ED47" s="415"/>
      <c r="EE47" s="415"/>
      <c r="EF47" s="415"/>
      <c r="EG47" s="415"/>
      <c r="EH47" s="415"/>
      <c r="EI47" s="415"/>
      <c r="EJ47" s="415"/>
      <c r="EK47" s="415"/>
      <c r="EL47" s="415"/>
      <c r="EM47" s="415"/>
      <c r="EN47" s="415"/>
      <c r="EO47" s="415"/>
      <c r="EP47" s="415"/>
      <c r="EQ47" s="415"/>
      <c r="ER47" s="415"/>
      <c r="ES47" s="415"/>
      <c r="ET47" s="415"/>
      <c r="EU47" s="415"/>
      <c r="EV47" s="415"/>
      <c r="EW47" s="415"/>
      <c r="EX47" s="415"/>
      <c r="EY47" s="415"/>
      <c r="EZ47" s="415"/>
      <c r="FA47" s="415"/>
      <c r="FB47" s="415"/>
      <c r="FC47" s="415"/>
      <c r="FD47" s="415"/>
      <c r="FE47" s="415"/>
      <c r="FF47" s="415"/>
      <c r="FG47" s="415"/>
      <c r="FH47" s="415"/>
      <c r="FI47" s="415"/>
      <c r="FJ47" s="415"/>
      <c r="FK47" s="415"/>
      <c r="FL47" s="415"/>
      <c r="FM47" s="415"/>
      <c r="FN47" s="415"/>
      <c r="FO47" s="415"/>
      <c r="FP47" s="415"/>
      <c r="FQ47" s="415"/>
      <c r="FR47" s="415"/>
      <c r="FS47" s="415"/>
      <c r="FT47" s="415"/>
      <c r="FU47" s="415"/>
      <c r="FV47" s="415"/>
      <c r="FW47" s="415"/>
      <c r="FX47" s="415"/>
      <c r="FY47" s="415"/>
      <c r="FZ47" s="415"/>
      <c r="GA47" s="415"/>
      <c r="GB47" s="415"/>
      <c r="GC47" s="415"/>
      <c r="GD47" s="415"/>
      <c r="GE47" s="415"/>
      <c r="GF47" s="415"/>
      <c r="GG47" s="415"/>
      <c r="GH47" s="415"/>
      <c r="GI47" s="415"/>
      <c r="GJ47" s="415"/>
      <c r="GK47" s="415"/>
      <c r="GL47" s="415"/>
      <c r="GM47" s="415"/>
      <c r="GN47" s="415"/>
      <c r="GO47" s="415"/>
      <c r="GP47" s="415"/>
      <c r="GQ47" s="415"/>
      <c r="GR47" s="415"/>
      <c r="GS47" s="415"/>
      <c r="GT47" s="415"/>
      <c r="GU47" s="415"/>
      <c r="GV47" s="415"/>
      <c r="GW47" s="415"/>
      <c r="GX47" s="415"/>
      <c r="GY47" s="415"/>
      <c r="GZ47" s="415"/>
      <c r="HA47" s="415"/>
      <c r="HB47" s="415"/>
      <c r="HC47" s="415"/>
      <c r="HD47" s="415"/>
      <c r="HE47" s="415"/>
      <c r="HF47" s="415"/>
      <c r="HG47" s="415"/>
      <c r="HH47" s="415"/>
      <c r="HI47" s="415"/>
      <c r="HJ47" s="415"/>
      <c r="HK47" s="415"/>
      <c r="HL47" s="415"/>
      <c r="HM47" s="415"/>
      <c r="HN47" s="415"/>
      <c r="HO47" s="415"/>
      <c r="HP47" s="415"/>
      <c r="HQ47" s="415"/>
      <c r="HR47" s="415"/>
      <c r="HS47" s="415"/>
      <c r="HT47" s="415"/>
      <c r="HU47" s="415"/>
      <c r="HV47" s="415"/>
      <c r="HW47" s="415"/>
      <c r="HX47" s="415"/>
      <c r="HY47" s="415"/>
      <c r="HZ47" s="415"/>
      <c r="IA47" s="415"/>
      <c r="IB47" s="415"/>
      <c r="IC47" s="415"/>
      <c r="ID47" s="415"/>
      <c r="IE47" s="415"/>
      <c r="IF47" s="415"/>
      <c r="IG47" s="415"/>
      <c r="IH47" s="415"/>
      <c r="II47" s="415"/>
      <c r="IJ47" s="415"/>
      <c r="IK47" s="415"/>
      <c r="IL47" s="415"/>
      <c r="IM47" s="415"/>
      <c r="IN47" s="415"/>
      <c r="IO47" s="415"/>
      <c r="IP47" s="415"/>
      <c r="IQ47" s="415"/>
      <c r="IR47" s="415"/>
      <c r="IS47" s="415"/>
      <c r="IT47" s="415"/>
      <c r="IU47" s="415"/>
      <c r="IV47" s="415"/>
      <c r="IW47" s="415"/>
      <c r="IX47" s="415"/>
      <c r="IY47" s="415"/>
      <c r="IZ47" s="415"/>
      <c r="JA47" s="415"/>
    </row>
    <row r="48" spans="1:261" s="101" customFormat="1" ht="25.5" hidden="1" outlineLevel="2" x14ac:dyDescent="0.25">
      <c r="A48" s="99"/>
      <c r="B48" s="275" t="s">
        <v>57</v>
      </c>
      <c r="C48" s="99" t="s">
        <v>6814</v>
      </c>
      <c r="D48" s="127">
        <v>717.03</v>
      </c>
      <c r="E48" s="251"/>
      <c r="F48" s="142"/>
      <c r="G48" s="142"/>
      <c r="H48" s="142"/>
      <c r="I48" s="227"/>
      <c r="J48" s="252"/>
      <c r="K48" s="252"/>
      <c r="L48" s="229"/>
      <c r="M48" s="229">
        <f t="shared" si="0"/>
        <v>0</v>
      </c>
      <c r="N48" s="229"/>
      <c r="O48" s="229"/>
      <c r="P48" s="422"/>
      <c r="Q48" s="425">
        <f t="shared" si="1"/>
        <v>0</v>
      </c>
      <c r="R48" s="415"/>
      <c r="S48" s="415"/>
      <c r="T48" s="415"/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5"/>
      <c r="AJ48" s="415"/>
      <c r="AK48" s="415"/>
      <c r="AL48" s="415"/>
      <c r="AM48" s="415"/>
      <c r="AN48" s="415"/>
      <c r="AO48" s="415"/>
      <c r="AP48" s="415"/>
      <c r="AQ48" s="415"/>
      <c r="AR48" s="415"/>
      <c r="AS48" s="415"/>
      <c r="AT48" s="415"/>
      <c r="AU48" s="415"/>
      <c r="AV48" s="415"/>
      <c r="AW48" s="415"/>
      <c r="AX48" s="415"/>
      <c r="AY48" s="415"/>
      <c r="AZ48" s="415"/>
      <c r="BA48" s="415"/>
      <c r="BB48" s="415"/>
      <c r="BC48" s="415"/>
      <c r="BD48" s="415"/>
      <c r="BE48" s="415"/>
      <c r="BF48" s="415"/>
      <c r="BG48" s="415"/>
      <c r="BH48" s="415"/>
      <c r="BI48" s="415"/>
      <c r="BJ48" s="415"/>
      <c r="BK48" s="415"/>
      <c r="BL48" s="415"/>
      <c r="BM48" s="415"/>
      <c r="BN48" s="415"/>
      <c r="BO48" s="415"/>
      <c r="BP48" s="415"/>
      <c r="BQ48" s="415"/>
      <c r="BR48" s="415"/>
      <c r="BS48" s="415"/>
      <c r="BT48" s="415"/>
      <c r="BU48" s="415"/>
      <c r="BV48" s="415"/>
      <c r="BW48" s="415"/>
      <c r="BX48" s="415"/>
      <c r="BY48" s="415"/>
      <c r="BZ48" s="415"/>
      <c r="CA48" s="415"/>
      <c r="CB48" s="415"/>
      <c r="CC48" s="415"/>
      <c r="CD48" s="415"/>
      <c r="CE48" s="415"/>
      <c r="CF48" s="415"/>
      <c r="CG48" s="415"/>
      <c r="CH48" s="415"/>
      <c r="CI48" s="415"/>
      <c r="CJ48" s="415"/>
      <c r="CK48" s="415"/>
      <c r="CL48" s="415"/>
      <c r="CM48" s="415"/>
      <c r="CN48" s="415"/>
      <c r="CO48" s="415"/>
      <c r="CP48" s="415"/>
      <c r="CQ48" s="415"/>
      <c r="CR48" s="415"/>
      <c r="CS48" s="415"/>
      <c r="CT48" s="415"/>
      <c r="CU48" s="415"/>
      <c r="CV48" s="415"/>
      <c r="CW48" s="415"/>
      <c r="CX48" s="415"/>
      <c r="CY48" s="415"/>
      <c r="CZ48" s="415"/>
      <c r="DA48" s="415"/>
      <c r="DB48" s="415"/>
      <c r="DC48" s="415"/>
      <c r="DD48" s="415"/>
      <c r="DE48" s="415"/>
      <c r="DF48" s="415"/>
      <c r="DG48" s="415"/>
      <c r="DH48" s="415"/>
      <c r="DI48" s="415"/>
      <c r="DJ48" s="415"/>
      <c r="DK48" s="415"/>
      <c r="DL48" s="415"/>
      <c r="DM48" s="415"/>
      <c r="DN48" s="415"/>
      <c r="DO48" s="415"/>
      <c r="DP48" s="415"/>
      <c r="DQ48" s="415"/>
      <c r="DR48" s="415"/>
      <c r="DS48" s="415"/>
      <c r="DT48" s="415"/>
      <c r="DU48" s="415"/>
      <c r="DV48" s="415"/>
      <c r="DW48" s="415"/>
      <c r="DX48" s="415"/>
      <c r="DY48" s="415"/>
      <c r="DZ48" s="415"/>
      <c r="EA48" s="415"/>
      <c r="EB48" s="415"/>
      <c r="EC48" s="415"/>
      <c r="ED48" s="415"/>
      <c r="EE48" s="415"/>
      <c r="EF48" s="415"/>
      <c r="EG48" s="415"/>
      <c r="EH48" s="415"/>
      <c r="EI48" s="415"/>
      <c r="EJ48" s="415"/>
      <c r="EK48" s="415"/>
      <c r="EL48" s="415"/>
      <c r="EM48" s="415"/>
      <c r="EN48" s="415"/>
      <c r="EO48" s="415"/>
      <c r="EP48" s="415"/>
      <c r="EQ48" s="415"/>
      <c r="ER48" s="415"/>
      <c r="ES48" s="415"/>
      <c r="ET48" s="415"/>
      <c r="EU48" s="415"/>
      <c r="EV48" s="415"/>
      <c r="EW48" s="415"/>
      <c r="EX48" s="415"/>
      <c r="EY48" s="415"/>
      <c r="EZ48" s="415"/>
      <c r="FA48" s="415"/>
      <c r="FB48" s="415"/>
      <c r="FC48" s="415"/>
      <c r="FD48" s="415"/>
      <c r="FE48" s="415"/>
      <c r="FF48" s="415"/>
      <c r="FG48" s="415"/>
      <c r="FH48" s="415"/>
      <c r="FI48" s="415"/>
      <c r="FJ48" s="415"/>
      <c r="FK48" s="415"/>
      <c r="FL48" s="415"/>
      <c r="FM48" s="415"/>
      <c r="FN48" s="415"/>
      <c r="FO48" s="415"/>
      <c r="FP48" s="415"/>
      <c r="FQ48" s="415"/>
      <c r="FR48" s="415"/>
      <c r="FS48" s="415"/>
      <c r="FT48" s="415"/>
      <c r="FU48" s="415"/>
      <c r="FV48" s="415"/>
      <c r="FW48" s="415"/>
      <c r="FX48" s="415"/>
      <c r="FY48" s="415"/>
      <c r="FZ48" s="415"/>
      <c r="GA48" s="415"/>
      <c r="GB48" s="415"/>
      <c r="GC48" s="415"/>
      <c r="GD48" s="415"/>
      <c r="GE48" s="415"/>
      <c r="GF48" s="415"/>
      <c r="GG48" s="415"/>
      <c r="GH48" s="415"/>
      <c r="GI48" s="415"/>
      <c r="GJ48" s="415"/>
      <c r="GK48" s="415"/>
      <c r="GL48" s="415"/>
      <c r="GM48" s="415"/>
      <c r="GN48" s="415"/>
      <c r="GO48" s="415"/>
      <c r="GP48" s="415"/>
      <c r="GQ48" s="415"/>
      <c r="GR48" s="415"/>
      <c r="GS48" s="415"/>
      <c r="GT48" s="415"/>
      <c r="GU48" s="415"/>
      <c r="GV48" s="415"/>
      <c r="GW48" s="415"/>
      <c r="GX48" s="415"/>
      <c r="GY48" s="415"/>
      <c r="GZ48" s="415"/>
      <c r="HA48" s="415"/>
      <c r="HB48" s="415"/>
      <c r="HC48" s="415"/>
      <c r="HD48" s="415"/>
      <c r="HE48" s="415"/>
      <c r="HF48" s="415"/>
      <c r="HG48" s="415"/>
      <c r="HH48" s="415"/>
      <c r="HI48" s="415"/>
      <c r="HJ48" s="415"/>
      <c r="HK48" s="415"/>
      <c r="HL48" s="415"/>
      <c r="HM48" s="415"/>
      <c r="HN48" s="415"/>
      <c r="HO48" s="415"/>
      <c r="HP48" s="415"/>
      <c r="HQ48" s="415"/>
      <c r="HR48" s="415"/>
      <c r="HS48" s="415"/>
      <c r="HT48" s="415"/>
      <c r="HU48" s="415"/>
      <c r="HV48" s="415"/>
      <c r="HW48" s="415"/>
      <c r="HX48" s="415"/>
      <c r="HY48" s="415"/>
      <c r="HZ48" s="415"/>
      <c r="IA48" s="415"/>
      <c r="IB48" s="415"/>
      <c r="IC48" s="415"/>
      <c r="ID48" s="415"/>
      <c r="IE48" s="415"/>
      <c r="IF48" s="415"/>
      <c r="IG48" s="415"/>
      <c r="IH48" s="415"/>
      <c r="II48" s="415"/>
      <c r="IJ48" s="415"/>
      <c r="IK48" s="415"/>
      <c r="IL48" s="415"/>
      <c r="IM48" s="415"/>
      <c r="IN48" s="415"/>
      <c r="IO48" s="415"/>
      <c r="IP48" s="415"/>
      <c r="IQ48" s="415"/>
      <c r="IR48" s="415"/>
      <c r="IS48" s="415"/>
      <c r="IT48" s="415"/>
      <c r="IU48" s="415"/>
      <c r="IV48" s="415"/>
      <c r="IW48" s="415"/>
      <c r="IX48" s="415"/>
      <c r="IY48" s="415"/>
      <c r="IZ48" s="415"/>
      <c r="JA48" s="415"/>
    </row>
    <row r="49" spans="1:261" s="101" customFormat="1" hidden="1" outlineLevel="2" x14ac:dyDescent="0.25">
      <c r="A49" s="99"/>
      <c r="B49" s="275" t="s">
        <v>58</v>
      </c>
      <c r="C49" s="99" t="s">
        <v>6814</v>
      </c>
      <c r="D49" s="127">
        <v>420.6</v>
      </c>
      <c r="E49" s="251"/>
      <c r="F49" s="142"/>
      <c r="G49" s="142"/>
      <c r="H49" s="142"/>
      <c r="I49" s="227"/>
      <c r="J49" s="252"/>
      <c r="K49" s="252"/>
      <c r="L49" s="229"/>
      <c r="M49" s="229">
        <f t="shared" si="0"/>
        <v>0</v>
      </c>
      <c r="N49" s="229"/>
      <c r="O49" s="229"/>
      <c r="P49" s="422"/>
      <c r="Q49" s="425">
        <f t="shared" si="1"/>
        <v>0</v>
      </c>
      <c r="R49" s="415"/>
      <c r="S49" s="415"/>
      <c r="T49" s="415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5"/>
      <c r="AJ49" s="415"/>
      <c r="AK49" s="415"/>
      <c r="AL49" s="415"/>
      <c r="AM49" s="415"/>
      <c r="AN49" s="415"/>
      <c r="AO49" s="415"/>
      <c r="AP49" s="415"/>
      <c r="AQ49" s="415"/>
      <c r="AR49" s="415"/>
      <c r="AS49" s="415"/>
      <c r="AT49" s="415"/>
      <c r="AU49" s="415"/>
      <c r="AV49" s="415"/>
      <c r="AW49" s="415"/>
      <c r="AX49" s="415"/>
      <c r="AY49" s="415"/>
      <c r="AZ49" s="415"/>
      <c r="BA49" s="415"/>
      <c r="BB49" s="415"/>
      <c r="BC49" s="415"/>
      <c r="BD49" s="415"/>
      <c r="BE49" s="415"/>
      <c r="BF49" s="415"/>
      <c r="BG49" s="415"/>
      <c r="BH49" s="415"/>
      <c r="BI49" s="415"/>
      <c r="BJ49" s="415"/>
      <c r="BK49" s="415"/>
      <c r="BL49" s="415"/>
      <c r="BM49" s="415"/>
      <c r="BN49" s="415"/>
      <c r="BO49" s="415"/>
      <c r="BP49" s="415"/>
      <c r="BQ49" s="415"/>
      <c r="BR49" s="415"/>
      <c r="BS49" s="415"/>
      <c r="BT49" s="415"/>
      <c r="BU49" s="415"/>
      <c r="BV49" s="415"/>
      <c r="BW49" s="415"/>
      <c r="BX49" s="415"/>
      <c r="BY49" s="415"/>
      <c r="BZ49" s="415"/>
      <c r="CA49" s="415"/>
      <c r="CB49" s="415"/>
      <c r="CC49" s="415"/>
      <c r="CD49" s="415"/>
      <c r="CE49" s="415"/>
      <c r="CF49" s="415"/>
      <c r="CG49" s="415"/>
      <c r="CH49" s="415"/>
      <c r="CI49" s="415"/>
      <c r="CJ49" s="415"/>
      <c r="CK49" s="415"/>
      <c r="CL49" s="415"/>
      <c r="CM49" s="415"/>
      <c r="CN49" s="415"/>
      <c r="CO49" s="415"/>
      <c r="CP49" s="415"/>
      <c r="CQ49" s="415"/>
      <c r="CR49" s="415"/>
      <c r="CS49" s="415"/>
      <c r="CT49" s="415"/>
      <c r="CU49" s="415"/>
      <c r="CV49" s="415"/>
      <c r="CW49" s="415"/>
      <c r="CX49" s="415"/>
      <c r="CY49" s="415"/>
      <c r="CZ49" s="415"/>
      <c r="DA49" s="415"/>
      <c r="DB49" s="415"/>
      <c r="DC49" s="415"/>
      <c r="DD49" s="415"/>
      <c r="DE49" s="415"/>
      <c r="DF49" s="415"/>
      <c r="DG49" s="415"/>
      <c r="DH49" s="415"/>
      <c r="DI49" s="415"/>
      <c r="DJ49" s="415"/>
      <c r="DK49" s="415"/>
      <c r="DL49" s="415"/>
      <c r="DM49" s="415"/>
      <c r="DN49" s="415"/>
      <c r="DO49" s="415"/>
      <c r="DP49" s="415"/>
      <c r="DQ49" s="415"/>
      <c r="DR49" s="415"/>
      <c r="DS49" s="415"/>
      <c r="DT49" s="415"/>
      <c r="DU49" s="415"/>
      <c r="DV49" s="415"/>
      <c r="DW49" s="415"/>
      <c r="DX49" s="415"/>
      <c r="DY49" s="415"/>
      <c r="DZ49" s="415"/>
      <c r="EA49" s="415"/>
      <c r="EB49" s="415"/>
      <c r="EC49" s="415"/>
      <c r="ED49" s="415"/>
      <c r="EE49" s="415"/>
      <c r="EF49" s="415"/>
      <c r="EG49" s="415"/>
      <c r="EH49" s="415"/>
      <c r="EI49" s="415"/>
      <c r="EJ49" s="415"/>
      <c r="EK49" s="415"/>
      <c r="EL49" s="415"/>
      <c r="EM49" s="415"/>
      <c r="EN49" s="415"/>
      <c r="EO49" s="415"/>
      <c r="EP49" s="415"/>
      <c r="EQ49" s="415"/>
      <c r="ER49" s="415"/>
      <c r="ES49" s="415"/>
      <c r="ET49" s="415"/>
      <c r="EU49" s="415"/>
      <c r="EV49" s="415"/>
      <c r="EW49" s="415"/>
      <c r="EX49" s="415"/>
      <c r="EY49" s="415"/>
      <c r="EZ49" s="415"/>
      <c r="FA49" s="415"/>
      <c r="FB49" s="415"/>
      <c r="FC49" s="415"/>
      <c r="FD49" s="415"/>
      <c r="FE49" s="415"/>
      <c r="FF49" s="415"/>
      <c r="FG49" s="415"/>
      <c r="FH49" s="415"/>
      <c r="FI49" s="415"/>
      <c r="FJ49" s="415"/>
      <c r="FK49" s="415"/>
      <c r="FL49" s="415"/>
      <c r="FM49" s="415"/>
      <c r="FN49" s="415"/>
      <c r="FO49" s="415"/>
      <c r="FP49" s="415"/>
      <c r="FQ49" s="415"/>
      <c r="FR49" s="415"/>
      <c r="FS49" s="415"/>
      <c r="FT49" s="415"/>
      <c r="FU49" s="415"/>
      <c r="FV49" s="415"/>
      <c r="FW49" s="415"/>
      <c r="FX49" s="415"/>
      <c r="FY49" s="415"/>
      <c r="FZ49" s="415"/>
      <c r="GA49" s="415"/>
      <c r="GB49" s="415"/>
      <c r="GC49" s="415"/>
      <c r="GD49" s="415"/>
      <c r="GE49" s="415"/>
      <c r="GF49" s="415"/>
      <c r="GG49" s="415"/>
      <c r="GH49" s="415"/>
      <c r="GI49" s="415"/>
      <c r="GJ49" s="415"/>
      <c r="GK49" s="415"/>
      <c r="GL49" s="415"/>
      <c r="GM49" s="415"/>
      <c r="GN49" s="415"/>
      <c r="GO49" s="415"/>
      <c r="GP49" s="415"/>
      <c r="GQ49" s="415"/>
      <c r="GR49" s="415"/>
      <c r="GS49" s="415"/>
      <c r="GT49" s="415"/>
      <c r="GU49" s="415"/>
      <c r="GV49" s="415"/>
      <c r="GW49" s="415"/>
      <c r="GX49" s="415"/>
      <c r="GY49" s="415"/>
      <c r="GZ49" s="415"/>
      <c r="HA49" s="415"/>
      <c r="HB49" s="415"/>
      <c r="HC49" s="415"/>
      <c r="HD49" s="415"/>
      <c r="HE49" s="415"/>
      <c r="HF49" s="415"/>
      <c r="HG49" s="415"/>
      <c r="HH49" s="415"/>
      <c r="HI49" s="415"/>
      <c r="HJ49" s="415"/>
      <c r="HK49" s="415"/>
      <c r="HL49" s="415"/>
      <c r="HM49" s="415"/>
      <c r="HN49" s="415"/>
      <c r="HO49" s="415"/>
      <c r="HP49" s="415"/>
      <c r="HQ49" s="415"/>
      <c r="HR49" s="415"/>
      <c r="HS49" s="415"/>
      <c r="HT49" s="415"/>
      <c r="HU49" s="415"/>
      <c r="HV49" s="415"/>
      <c r="HW49" s="415"/>
      <c r="HX49" s="415"/>
      <c r="HY49" s="415"/>
      <c r="HZ49" s="415"/>
      <c r="IA49" s="415"/>
      <c r="IB49" s="415"/>
      <c r="IC49" s="415"/>
      <c r="ID49" s="415"/>
      <c r="IE49" s="415"/>
      <c r="IF49" s="415"/>
      <c r="IG49" s="415"/>
      <c r="IH49" s="415"/>
      <c r="II49" s="415"/>
      <c r="IJ49" s="415"/>
      <c r="IK49" s="415"/>
      <c r="IL49" s="415"/>
      <c r="IM49" s="415"/>
      <c r="IN49" s="415"/>
      <c r="IO49" s="415"/>
      <c r="IP49" s="415"/>
      <c r="IQ49" s="415"/>
      <c r="IR49" s="415"/>
      <c r="IS49" s="415"/>
      <c r="IT49" s="415"/>
      <c r="IU49" s="415"/>
      <c r="IV49" s="415"/>
      <c r="IW49" s="415"/>
      <c r="IX49" s="415"/>
      <c r="IY49" s="415"/>
      <c r="IZ49" s="415"/>
      <c r="JA49" s="415"/>
    </row>
    <row r="50" spans="1:261" s="101" customFormat="1" hidden="1" outlineLevel="2" x14ac:dyDescent="0.25">
      <c r="A50" s="99"/>
      <c r="B50" s="275" t="s">
        <v>59</v>
      </c>
      <c r="C50" s="99" t="s">
        <v>6814</v>
      </c>
      <c r="D50" s="127">
        <v>297.2</v>
      </c>
      <c r="E50" s="251"/>
      <c r="F50" s="142"/>
      <c r="G50" s="142"/>
      <c r="H50" s="142"/>
      <c r="I50" s="227"/>
      <c r="J50" s="252"/>
      <c r="K50" s="252"/>
      <c r="L50" s="229"/>
      <c r="M50" s="229">
        <f t="shared" si="0"/>
        <v>0</v>
      </c>
      <c r="N50" s="229"/>
      <c r="O50" s="229"/>
      <c r="P50" s="422"/>
      <c r="Q50" s="425">
        <f t="shared" si="1"/>
        <v>0</v>
      </c>
      <c r="R50" s="415"/>
      <c r="S50" s="415"/>
      <c r="T50" s="415"/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5"/>
      <c r="AJ50" s="415"/>
      <c r="AK50" s="415"/>
      <c r="AL50" s="415"/>
      <c r="AM50" s="415"/>
      <c r="AN50" s="415"/>
      <c r="AO50" s="415"/>
      <c r="AP50" s="415"/>
      <c r="AQ50" s="415"/>
      <c r="AR50" s="415"/>
      <c r="AS50" s="415"/>
      <c r="AT50" s="415"/>
      <c r="AU50" s="415"/>
      <c r="AV50" s="415"/>
      <c r="AW50" s="415"/>
      <c r="AX50" s="415"/>
      <c r="AY50" s="415"/>
      <c r="AZ50" s="415"/>
      <c r="BA50" s="415"/>
      <c r="BB50" s="415"/>
      <c r="BC50" s="415"/>
      <c r="BD50" s="415"/>
      <c r="BE50" s="415"/>
      <c r="BF50" s="415"/>
      <c r="BG50" s="415"/>
      <c r="BH50" s="415"/>
      <c r="BI50" s="415"/>
      <c r="BJ50" s="415"/>
      <c r="BK50" s="415"/>
      <c r="BL50" s="415"/>
      <c r="BM50" s="415"/>
      <c r="BN50" s="415"/>
      <c r="BO50" s="415"/>
      <c r="BP50" s="415"/>
      <c r="BQ50" s="415"/>
      <c r="BR50" s="415"/>
      <c r="BS50" s="415"/>
      <c r="BT50" s="415"/>
      <c r="BU50" s="415"/>
      <c r="BV50" s="415"/>
      <c r="BW50" s="415"/>
      <c r="BX50" s="415"/>
      <c r="BY50" s="415"/>
      <c r="BZ50" s="415"/>
      <c r="CA50" s="415"/>
      <c r="CB50" s="415"/>
      <c r="CC50" s="415"/>
      <c r="CD50" s="415"/>
      <c r="CE50" s="415"/>
      <c r="CF50" s="415"/>
      <c r="CG50" s="415"/>
      <c r="CH50" s="415"/>
      <c r="CI50" s="415"/>
      <c r="CJ50" s="415"/>
      <c r="CK50" s="415"/>
      <c r="CL50" s="415"/>
      <c r="CM50" s="415"/>
      <c r="CN50" s="415"/>
      <c r="CO50" s="415"/>
      <c r="CP50" s="415"/>
      <c r="CQ50" s="415"/>
      <c r="CR50" s="415"/>
      <c r="CS50" s="415"/>
      <c r="CT50" s="415"/>
      <c r="CU50" s="415"/>
      <c r="CV50" s="415"/>
      <c r="CW50" s="415"/>
      <c r="CX50" s="415"/>
      <c r="CY50" s="415"/>
      <c r="CZ50" s="415"/>
      <c r="DA50" s="415"/>
      <c r="DB50" s="415"/>
      <c r="DC50" s="415"/>
      <c r="DD50" s="415"/>
      <c r="DE50" s="415"/>
      <c r="DF50" s="415"/>
      <c r="DG50" s="415"/>
      <c r="DH50" s="415"/>
      <c r="DI50" s="415"/>
      <c r="DJ50" s="415"/>
      <c r="DK50" s="415"/>
      <c r="DL50" s="415"/>
      <c r="DM50" s="415"/>
      <c r="DN50" s="415"/>
      <c r="DO50" s="415"/>
      <c r="DP50" s="415"/>
      <c r="DQ50" s="415"/>
      <c r="DR50" s="415"/>
      <c r="DS50" s="415"/>
      <c r="DT50" s="415"/>
      <c r="DU50" s="415"/>
      <c r="DV50" s="415"/>
      <c r="DW50" s="415"/>
      <c r="DX50" s="415"/>
      <c r="DY50" s="415"/>
      <c r="DZ50" s="415"/>
      <c r="EA50" s="415"/>
      <c r="EB50" s="415"/>
      <c r="EC50" s="415"/>
      <c r="ED50" s="415"/>
      <c r="EE50" s="415"/>
      <c r="EF50" s="415"/>
      <c r="EG50" s="415"/>
      <c r="EH50" s="415"/>
      <c r="EI50" s="415"/>
      <c r="EJ50" s="415"/>
      <c r="EK50" s="415"/>
      <c r="EL50" s="415"/>
      <c r="EM50" s="415"/>
      <c r="EN50" s="415"/>
      <c r="EO50" s="415"/>
      <c r="EP50" s="415"/>
      <c r="EQ50" s="415"/>
      <c r="ER50" s="415"/>
      <c r="ES50" s="415"/>
      <c r="ET50" s="415"/>
      <c r="EU50" s="415"/>
      <c r="EV50" s="415"/>
      <c r="EW50" s="415"/>
      <c r="EX50" s="415"/>
      <c r="EY50" s="415"/>
      <c r="EZ50" s="415"/>
      <c r="FA50" s="415"/>
      <c r="FB50" s="415"/>
      <c r="FC50" s="415"/>
      <c r="FD50" s="415"/>
      <c r="FE50" s="415"/>
      <c r="FF50" s="415"/>
      <c r="FG50" s="415"/>
      <c r="FH50" s="415"/>
      <c r="FI50" s="415"/>
      <c r="FJ50" s="415"/>
      <c r="FK50" s="415"/>
      <c r="FL50" s="415"/>
      <c r="FM50" s="415"/>
      <c r="FN50" s="415"/>
      <c r="FO50" s="415"/>
      <c r="FP50" s="415"/>
      <c r="FQ50" s="415"/>
      <c r="FR50" s="415"/>
      <c r="FS50" s="415"/>
      <c r="FT50" s="415"/>
      <c r="FU50" s="415"/>
      <c r="FV50" s="415"/>
      <c r="FW50" s="415"/>
      <c r="FX50" s="415"/>
      <c r="FY50" s="415"/>
      <c r="FZ50" s="415"/>
      <c r="GA50" s="415"/>
      <c r="GB50" s="415"/>
      <c r="GC50" s="415"/>
      <c r="GD50" s="415"/>
      <c r="GE50" s="415"/>
      <c r="GF50" s="415"/>
      <c r="GG50" s="415"/>
      <c r="GH50" s="415"/>
      <c r="GI50" s="415"/>
      <c r="GJ50" s="415"/>
      <c r="GK50" s="415"/>
      <c r="GL50" s="415"/>
      <c r="GM50" s="415"/>
      <c r="GN50" s="415"/>
      <c r="GO50" s="415"/>
      <c r="GP50" s="415"/>
      <c r="GQ50" s="415"/>
      <c r="GR50" s="415"/>
      <c r="GS50" s="415"/>
      <c r="GT50" s="415"/>
      <c r="GU50" s="415"/>
      <c r="GV50" s="415"/>
      <c r="GW50" s="415"/>
      <c r="GX50" s="415"/>
      <c r="GY50" s="415"/>
      <c r="GZ50" s="415"/>
      <c r="HA50" s="415"/>
      <c r="HB50" s="415"/>
      <c r="HC50" s="415"/>
      <c r="HD50" s="415"/>
      <c r="HE50" s="415"/>
      <c r="HF50" s="415"/>
      <c r="HG50" s="415"/>
      <c r="HH50" s="415"/>
      <c r="HI50" s="415"/>
      <c r="HJ50" s="415"/>
      <c r="HK50" s="415"/>
      <c r="HL50" s="415"/>
      <c r="HM50" s="415"/>
      <c r="HN50" s="415"/>
      <c r="HO50" s="415"/>
      <c r="HP50" s="415"/>
      <c r="HQ50" s="415"/>
      <c r="HR50" s="415"/>
      <c r="HS50" s="415"/>
      <c r="HT50" s="415"/>
      <c r="HU50" s="415"/>
      <c r="HV50" s="415"/>
      <c r="HW50" s="415"/>
      <c r="HX50" s="415"/>
      <c r="HY50" s="415"/>
      <c r="HZ50" s="415"/>
      <c r="IA50" s="415"/>
      <c r="IB50" s="415"/>
      <c r="IC50" s="415"/>
      <c r="ID50" s="415"/>
      <c r="IE50" s="415"/>
      <c r="IF50" s="415"/>
      <c r="IG50" s="415"/>
      <c r="IH50" s="415"/>
      <c r="II50" s="415"/>
      <c r="IJ50" s="415"/>
      <c r="IK50" s="415"/>
      <c r="IL50" s="415"/>
      <c r="IM50" s="415"/>
      <c r="IN50" s="415"/>
      <c r="IO50" s="415"/>
      <c r="IP50" s="415"/>
      <c r="IQ50" s="415"/>
      <c r="IR50" s="415"/>
      <c r="IS50" s="415"/>
      <c r="IT50" s="415"/>
      <c r="IU50" s="415"/>
      <c r="IV50" s="415"/>
      <c r="IW50" s="415"/>
      <c r="IX50" s="415"/>
      <c r="IY50" s="415"/>
      <c r="IZ50" s="415"/>
      <c r="JA50" s="415"/>
    </row>
    <row r="51" spans="1:261" s="101" customFormat="1" hidden="1" outlineLevel="2" x14ac:dyDescent="0.25">
      <c r="A51" s="99"/>
      <c r="B51" s="275" t="s">
        <v>60</v>
      </c>
      <c r="C51" s="99" t="s">
        <v>6814</v>
      </c>
      <c r="D51" s="127">
        <v>297.2</v>
      </c>
      <c r="E51" s="251"/>
      <c r="F51" s="142"/>
      <c r="G51" s="142"/>
      <c r="H51" s="142"/>
      <c r="I51" s="227"/>
      <c r="J51" s="252"/>
      <c r="K51" s="252"/>
      <c r="L51" s="229"/>
      <c r="M51" s="229">
        <f t="shared" si="0"/>
        <v>0</v>
      </c>
      <c r="N51" s="229"/>
      <c r="O51" s="229"/>
      <c r="P51" s="422"/>
      <c r="Q51" s="425">
        <f t="shared" si="1"/>
        <v>0</v>
      </c>
      <c r="R51" s="415"/>
      <c r="S51" s="415"/>
      <c r="T51" s="415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5"/>
      <c r="AJ51" s="415"/>
      <c r="AK51" s="415"/>
      <c r="AL51" s="415"/>
      <c r="AM51" s="415"/>
      <c r="AN51" s="415"/>
      <c r="AO51" s="415"/>
      <c r="AP51" s="415"/>
      <c r="AQ51" s="415"/>
      <c r="AR51" s="415"/>
      <c r="AS51" s="415"/>
      <c r="AT51" s="415"/>
      <c r="AU51" s="415"/>
      <c r="AV51" s="415"/>
      <c r="AW51" s="415"/>
      <c r="AX51" s="415"/>
      <c r="AY51" s="415"/>
      <c r="AZ51" s="415"/>
      <c r="BA51" s="415"/>
      <c r="BB51" s="415"/>
      <c r="BC51" s="415"/>
      <c r="BD51" s="415"/>
      <c r="BE51" s="415"/>
      <c r="BF51" s="415"/>
      <c r="BG51" s="415"/>
      <c r="BH51" s="415"/>
      <c r="BI51" s="415"/>
      <c r="BJ51" s="415"/>
      <c r="BK51" s="415"/>
      <c r="BL51" s="415"/>
      <c r="BM51" s="415"/>
      <c r="BN51" s="415"/>
      <c r="BO51" s="415"/>
      <c r="BP51" s="415"/>
      <c r="BQ51" s="415"/>
      <c r="BR51" s="415"/>
      <c r="BS51" s="415"/>
      <c r="BT51" s="415"/>
      <c r="BU51" s="415"/>
      <c r="BV51" s="415"/>
      <c r="BW51" s="415"/>
      <c r="BX51" s="415"/>
      <c r="BY51" s="415"/>
      <c r="BZ51" s="415"/>
      <c r="CA51" s="415"/>
      <c r="CB51" s="415"/>
      <c r="CC51" s="415"/>
      <c r="CD51" s="415"/>
      <c r="CE51" s="415"/>
      <c r="CF51" s="415"/>
      <c r="CG51" s="415"/>
      <c r="CH51" s="415"/>
      <c r="CI51" s="415"/>
      <c r="CJ51" s="415"/>
      <c r="CK51" s="415"/>
      <c r="CL51" s="415"/>
      <c r="CM51" s="415"/>
      <c r="CN51" s="415"/>
      <c r="CO51" s="415"/>
      <c r="CP51" s="415"/>
      <c r="CQ51" s="415"/>
      <c r="CR51" s="415"/>
      <c r="CS51" s="415"/>
      <c r="CT51" s="415"/>
      <c r="CU51" s="415"/>
      <c r="CV51" s="415"/>
      <c r="CW51" s="415"/>
      <c r="CX51" s="415"/>
      <c r="CY51" s="415"/>
      <c r="CZ51" s="415"/>
      <c r="DA51" s="415"/>
      <c r="DB51" s="415"/>
      <c r="DC51" s="415"/>
      <c r="DD51" s="415"/>
      <c r="DE51" s="415"/>
      <c r="DF51" s="415"/>
      <c r="DG51" s="415"/>
      <c r="DH51" s="415"/>
      <c r="DI51" s="415"/>
      <c r="DJ51" s="415"/>
      <c r="DK51" s="415"/>
      <c r="DL51" s="415"/>
      <c r="DM51" s="415"/>
      <c r="DN51" s="415"/>
      <c r="DO51" s="415"/>
      <c r="DP51" s="415"/>
      <c r="DQ51" s="415"/>
      <c r="DR51" s="415"/>
      <c r="DS51" s="415"/>
      <c r="DT51" s="415"/>
      <c r="DU51" s="415"/>
      <c r="DV51" s="415"/>
      <c r="DW51" s="415"/>
      <c r="DX51" s="415"/>
      <c r="DY51" s="415"/>
      <c r="DZ51" s="415"/>
      <c r="EA51" s="415"/>
      <c r="EB51" s="415"/>
      <c r="EC51" s="415"/>
      <c r="ED51" s="415"/>
      <c r="EE51" s="415"/>
      <c r="EF51" s="415"/>
      <c r="EG51" s="415"/>
      <c r="EH51" s="415"/>
      <c r="EI51" s="415"/>
      <c r="EJ51" s="415"/>
      <c r="EK51" s="415"/>
      <c r="EL51" s="415"/>
      <c r="EM51" s="415"/>
      <c r="EN51" s="415"/>
      <c r="EO51" s="415"/>
      <c r="EP51" s="415"/>
      <c r="EQ51" s="415"/>
      <c r="ER51" s="415"/>
      <c r="ES51" s="415"/>
      <c r="ET51" s="415"/>
      <c r="EU51" s="415"/>
      <c r="EV51" s="415"/>
      <c r="EW51" s="415"/>
      <c r="EX51" s="415"/>
      <c r="EY51" s="415"/>
      <c r="EZ51" s="415"/>
      <c r="FA51" s="415"/>
      <c r="FB51" s="415"/>
      <c r="FC51" s="415"/>
      <c r="FD51" s="415"/>
      <c r="FE51" s="415"/>
      <c r="FF51" s="415"/>
      <c r="FG51" s="415"/>
      <c r="FH51" s="415"/>
      <c r="FI51" s="415"/>
      <c r="FJ51" s="415"/>
      <c r="FK51" s="415"/>
      <c r="FL51" s="415"/>
      <c r="FM51" s="415"/>
      <c r="FN51" s="415"/>
      <c r="FO51" s="415"/>
      <c r="FP51" s="415"/>
      <c r="FQ51" s="415"/>
      <c r="FR51" s="415"/>
      <c r="FS51" s="415"/>
      <c r="FT51" s="415"/>
      <c r="FU51" s="415"/>
      <c r="FV51" s="415"/>
      <c r="FW51" s="415"/>
      <c r="FX51" s="415"/>
      <c r="FY51" s="415"/>
      <c r="FZ51" s="415"/>
      <c r="GA51" s="415"/>
      <c r="GB51" s="415"/>
      <c r="GC51" s="415"/>
      <c r="GD51" s="415"/>
      <c r="GE51" s="415"/>
      <c r="GF51" s="415"/>
      <c r="GG51" s="415"/>
      <c r="GH51" s="415"/>
      <c r="GI51" s="415"/>
      <c r="GJ51" s="415"/>
      <c r="GK51" s="415"/>
      <c r="GL51" s="415"/>
      <c r="GM51" s="415"/>
      <c r="GN51" s="415"/>
      <c r="GO51" s="415"/>
      <c r="GP51" s="415"/>
      <c r="GQ51" s="415"/>
      <c r="GR51" s="415"/>
      <c r="GS51" s="415"/>
      <c r="GT51" s="415"/>
      <c r="GU51" s="415"/>
      <c r="GV51" s="415"/>
      <c r="GW51" s="415"/>
      <c r="GX51" s="415"/>
      <c r="GY51" s="415"/>
      <c r="GZ51" s="415"/>
      <c r="HA51" s="415"/>
      <c r="HB51" s="415"/>
      <c r="HC51" s="415"/>
      <c r="HD51" s="415"/>
      <c r="HE51" s="415"/>
      <c r="HF51" s="415"/>
      <c r="HG51" s="415"/>
      <c r="HH51" s="415"/>
      <c r="HI51" s="415"/>
      <c r="HJ51" s="415"/>
      <c r="HK51" s="415"/>
      <c r="HL51" s="415"/>
      <c r="HM51" s="415"/>
      <c r="HN51" s="415"/>
      <c r="HO51" s="415"/>
      <c r="HP51" s="415"/>
      <c r="HQ51" s="415"/>
      <c r="HR51" s="415"/>
      <c r="HS51" s="415"/>
      <c r="HT51" s="415"/>
      <c r="HU51" s="415"/>
      <c r="HV51" s="415"/>
      <c r="HW51" s="415"/>
      <c r="HX51" s="415"/>
      <c r="HY51" s="415"/>
      <c r="HZ51" s="415"/>
      <c r="IA51" s="415"/>
      <c r="IB51" s="415"/>
      <c r="IC51" s="415"/>
      <c r="ID51" s="415"/>
      <c r="IE51" s="415"/>
      <c r="IF51" s="415"/>
      <c r="IG51" s="415"/>
      <c r="IH51" s="415"/>
      <c r="II51" s="415"/>
      <c r="IJ51" s="415"/>
      <c r="IK51" s="415"/>
      <c r="IL51" s="415"/>
      <c r="IM51" s="415"/>
      <c r="IN51" s="415"/>
      <c r="IO51" s="415"/>
      <c r="IP51" s="415"/>
      <c r="IQ51" s="415"/>
      <c r="IR51" s="415"/>
      <c r="IS51" s="415"/>
      <c r="IT51" s="415"/>
      <c r="IU51" s="415"/>
      <c r="IV51" s="415"/>
      <c r="IW51" s="415"/>
      <c r="IX51" s="415"/>
      <c r="IY51" s="415"/>
      <c r="IZ51" s="415"/>
      <c r="JA51" s="415"/>
    </row>
    <row r="52" spans="1:261" s="101" customFormat="1" hidden="1" outlineLevel="2" x14ac:dyDescent="0.25">
      <c r="A52" s="99"/>
      <c r="B52" s="275" t="s">
        <v>6839</v>
      </c>
      <c r="C52" s="99" t="s">
        <v>6814</v>
      </c>
      <c r="D52" s="100">
        <v>211.32</v>
      </c>
      <c r="E52" s="251"/>
      <c r="F52" s="142"/>
      <c r="G52" s="142"/>
      <c r="H52" s="142"/>
      <c r="I52" s="227"/>
      <c r="J52" s="252"/>
      <c r="K52" s="252"/>
      <c r="L52" s="229"/>
      <c r="M52" s="229">
        <f t="shared" si="0"/>
        <v>0</v>
      </c>
      <c r="N52" s="229"/>
      <c r="O52" s="229"/>
      <c r="P52" s="422"/>
      <c r="Q52" s="425">
        <f t="shared" si="1"/>
        <v>0</v>
      </c>
      <c r="R52" s="415"/>
      <c r="S52" s="415"/>
      <c r="T52" s="415"/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5"/>
      <c r="AJ52" s="415"/>
      <c r="AK52" s="415"/>
      <c r="AL52" s="415"/>
      <c r="AM52" s="415"/>
      <c r="AN52" s="415"/>
      <c r="AO52" s="415"/>
      <c r="AP52" s="415"/>
      <c r="AQ52" s="415"/>
      <c r="AR52" s="415"/>
      <c r="AS52" s="415"/>
      <c r="AT52" s="415"/>
      <c r="AU52" s="415"/>
      <c r="AV52" s="415"/>
      <c r="AW52" s="415"/>
      <c r="AX52" s="415"/>
      <c r="AY52" s="415"/>
      <c r="AZ52" s="415"/>
      <c r="BA52" s="415"/>
      <c r="BB52" s="415"/>
      <c r="BC52" s="415"/>
      <c r="BD52" s="415"/>
      <c r="BE52" s="415"/>
      <c r="BF52" s="415"/>
      <c r="BG52" s="415"/>
      <c r="BH52" s="415"/>
      <c r="BI52" s="415"/>
      <c r="BJ52" s="415"/>
      <c r="BK52" s="415"/>
      <c r="BL52" s="415"/>
      <c r="BM52" s="415"/>
      <c r="BN52" s="415"/>
      <c r="BO52" s="415"/>
      <c r="BP52" s="415"/>
      <c r="BQ52" s="415"/>
      <c r="BR52" s="415"/>
      <c r="BS52" s="415"/>
      <c r="BT52" s="415"/>
      <c r="BU52" s="415"/>
      <c r="BV52" s="415"/>
      <c r="BW52" s="415"/>
      <c r="BX52" s="415"/>
      <c r="BY52" s="415"/>
      <c r="BZ52" s="415"/>
      <c r="CA52" s="415"/>
      <c r="CB52" s="415"/>
      <c r="CC52" s="415"/>
      <c r="CD52" s="415"/>
      <c r="CE52" s="415"/>
      <c r="CF52" s="415"/>
      <c r="CG52" s="415"/>
      <c r="CH52" s="415"/>
      <c r="CI52" s="415"/>
      <c r="CJ52" s="415"/>
      <c r="CK52" s="415"/>
      <c r="CL52" s="415"/>
      <c r="CM52" s="415"/>
      <c r="CN52" s="415"/>
      <c r="CO52" s="415"/>
      <c r="CP52" s="415"/>
      <c r="CQ52" s="415"/>
      <c r="CR52" s="415"/>
      <c r="CS52" s="415"/>
      <c r="CT52" s="415"/>
      <c r="CU52" s="415"/>
      <c r="CV52" s="415"/>
      <c r="CW52" s="415"/>
      <c r="CX52" s="415"/>
      <c r="CY52" s="415"/>
      <c r="CZ52" s="415"/>
      <c r="DA52" s="415"/>
      <c r="DB52" s="415"/>
      <c r="DC52" s="415"/>
      <c r="DD52" s="415"/>
      <c r="DE52" s="415"/>
      <c r="DF52" s="415"/>
      <c r="DG52" s="415"/>
      <c r="DH52" s="415"/>
      <c r="DI52" s="415"/>
      <c r="DJ52" s="415"/>
      <c r="DK52" s="415"/>
      <c r="DL52" s="415"/>
      <c r="DM52" s="415"/>
      <c r="DN52" s="415"/>
      <c r="DO52" s="415"/>
      <c r="DP52" s="415"/>
      <c r="DQ52" s="415"/>
      <c r="DR52" s="415"/>
      <c r="DS52" s="415"/>
      <c r="DT52" s="415"/>
      <c r="DU52" s="415"/>
      <c r="DV52" s="415"/>
      <c r="DW52" s="415"/>
      <c r="DX52" s="415"/>
      <c r="DY52" s="415"/>
      <c r="DZ52" s="415"/>
      <c r="EA52" s="415"/>
      <c r="EB52" s="415"/>
      <c r="EC52" s="415"/>
      <c r="ED52" s="415"/>
      <c r="EE52" s="415"/>
      <c r="EF52" s="415"/>
      <c r="EG52" s="415"/>
      <c r="EH52" s="415"/>
      <c r="EI52" s="415"/>
      <c r="EJ52" s="415"/>
      <c r="EK52" s="415"/>
      <c r="EL52" s="415"/>
      <c r="EM52" s="415"/>
      <c r="EN52" s="415"/>
      <c r="EO52" s="415"/>
      <c r="EP52" s="415"/>
      <c r="EQ52" s="415"/>
      <c r="ER52" s="415"/>
      <c r="ES52" s="415"/>
      <c r="ET52" s="415"/>
      <c r="EU52" s="415"/>
      <c r="EV52" s="415"/>
      <c r="EW52" s="415"/>
      <c r="EX52" s="415"/>
      <c r="EY52" s="415"/>
      <c r="EZ52" s="415"/>
      <c r="FA52" s="415"/>
      <c r="FB52" s="415"/>
      <c r="FC52" s="415"/>
      <c r="FD52" s="415"/>
      <c r="FE52" s="415"/>
      <c r="FF52" s="415"/>
      <c r="FG52" s="415"/>
      <c r="FH52" s="415"/>
      <c r="FI52" s="415"/>
      <c r="FJ52" s="415"/>
      <c r="FK52" s="415"/>
      <c r="FL52" s="415"/>
      <c r="FM52" s="415"/>
      <c r="FN52" s="415"/>
      <c r="FO52" s="415"/>
      <c r="FP52" s="415"/>
      <c r="FQ52" s="415"/>
      <c r="FR52" s="415"/>
      <c r="FS52" s="415"/>
      <c r="FT52" s="415"/>
      <c r="FU52" s="415"/>
      <c r="FV52" s="415"/>
      <c r="FW52" s="415"/>
      <c r="FX52" s="415"/>
      <c r="FY52" s="415"/>
      <c r="FZ52" s="415"/>
      <c r="GA52" s="415"/>
      <c r="GB52" s="415"/>
      <c r="GC52" s="415"/>
      <c r="GD52" s="415"/>
      <c r="GE52" s="415"/>
      <c r="GF52" s="415"/>
      <c r="GG52" s="415"/>
      <c r="GH52" s="415"/>
      <c r="GI52" s="415"/>
      <c r="GJ52" s="415"/>
      <c r="GK52" s="415"/>
      <c r="GL52" s="415"/>
      <c r="GM52" s="415"/>
      <c r="GN52" s="415"/>
      <c r="GO52" s="415"/>
      <c r="GP52" s="415"/>
      <c r="GQ52" s="415"/>
      <c r="GR52" s="415"/>
      <c r="GS52" s="415"/>
      <c r="GT52" s="415"/>
      <c r="GU52" s="415"/>
      <c r="GV52" s="415"/>
      <c r="GW52" s="415"/>
      <c r="GX52" s="415"/>
      <c r="GY52" s="415"/>
      <c r="GZ52" s="415"/>
      <c r="HA52" s="415"/>
      <c r="HB52" s="415"/>
      <c r="HC52" s="415"/>
      <c r="HD52" s="415"/>
      <c r="HE52" s="415"/>
      <c r="HF52" s="415"/>
      <c r="HG52" s="415"/>
      <c r="HH52" s="415"/>
      <c r="HI52" s="415"/>
      <c r="HJ52" s="415"/>
      <c r="HK52" s="415"/>
      <c r="HL52" s="415"/>
      <c r="HM52" s="415"/>
      <c r="HN52" s="415"/>
      <c r="HO52" s="415"/>
      <c r="HP52" s="415"/>
      <c r="HQ52" s="415"/>
      <c r="HR52" s="415"/>
      <c r="HS52" s="415"/>
      <c r="HT52" s="415"/>
      <c r="HU52" s="415"/>
      <c r="HV52" s="415"/>
      <c r="HW52" s="415"/>
      <c r="HX52" s="415"/>
      <c r="HY52" s="415"/>
      <c r="HZ52" s="415"/>
      <c r="IA52" s="415"/>
      <c r="IB52" s="415"/>
      <c r="IC52" s="415"/>
      <c r="ID52" s="415"/>
      <c r="IE52" s="415"/>
      <c r="IF52" s="415"/>
      <c r="IG52" s="415"/>
      <c r="IH52" s="415"/>
      <c r="II52" s="415"/>
      <c r="IJ52" s="415"/>
      <c r="IK52" s="415"/>
      <c r="IL52" s="415"/>
      <c r="IM52" s="415"/>
      <c r="IN52" s="415"/>
      <c r="IO52" s="415"/>
      <c r="IP52" s="415"/>
      <c r="IQ52" s="415"/>
      <c r="IR52" s="415"/>
      <c r="IS52" s="415"/>
      <c r="IT52" s="415"/>
      <c r="IU52" s="415"/>
      <c r="IV52" s="415"/>
      <c r="IW52" s="415"/>
      <c r="IX52" s="415"/>
      <c r="IY52" s="415"/>
      <c r="IZ52" s="415"/>
      <c r="JA52" s="415"/>
    </row>
    <row r="53" spans="1:261" s="108" customFormat="1" hidden="1" outlineLevel="1" collapsed="1" x14ac:dyDescent="0.25">
      <c r="A53" s="348"/>
      <c r="B53" s="355" t="s">
        <v>61</v>
      </c>
      <c r="C53" s="348" t="s">
        <v>31</v>
      </c>
      <c r="D53" s="356">
        <v>11</v>
      </c>
      <c r="E53" s="357">
        <v>34209</v>
      </c>
      <c r="F53" s="358">
        <f>E53*D53</f>
        <v>376299</v>
      </c>
      <c r="G53" s="358">
        <v>89433</v>
      </c>
      <c r="H53" s="358">
        <f>G53*D53</f>
        <v>983763</v>
      </c>
      <c r="I53" s="359">
        <f>F53+H53</f>
        <v>1360062</v>
      </c>
      <c r="J53" s="253">
        <v>34209</v>
      </c>
      <c r="K53" s="253">
        <f>'ВСЕ СМЕТЫ КДС'!$I$600</f>
        <v>28021.078320588655</v>
      </c>
      <c r="L53" s="153">
        <f>((J53/(K53/100))-100)/100</f>
        <v>0.22083096191429333</v>
      </c>
      <c r="M53" s="107">
        <v>89433</v>
      </c>
      <c r="N53" s="107">
        <f>'ВСЕ СМЕТЫ КДС'!$I$601</f>
        <v>22972.258823791908</v>
      </c>
      <c r="O53" s="153">
        <f>((M53/(N53/100))-100)/100</f>
        <v>2.8930869047747296</v>
      </c>
      <c r="P53" s="423"/>
      <c r="Q53" s="425">
        <f t="shared" si="1"/>
        <v>0</v>
      </c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6"/>
      <c r="AJ53" s="416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416"/>
      <c r="AW53" s="416"/>
      <c r="AX53" s="416"/>
      <c r="AY53" s="416"/>
      <c r="AZ53" s="416"/>
      <c r="BA53" s="416"/>
      <c r="BB53" s="416"/>
      <c r="BC53" s="416"/>
      <c r="BD53" s="416"/>
      <c r="BE53" s="416"/>
      <c r="BF53" s="416"/>
      <c r="BG53" s="416"/>
      <c r="BH53" s="416"/>
      <c r="BI53" s="416"/>
      <c r="BJ53" s="416"/>
      <c r="BK53" s="416"/>
      <c r="BL53" s="416"/>
      <c r="BM53" s="416"/>
      <c r="BN53" s="416"/>
      <c r="BO53" s="416"/>
      <c r="BP53" s="416"/>
      <c r="BQ53" s="416"/>
      <c r="BR53" s="416"/>
      <c r="BS53" s="416"/>
      <c r="BT53" s="416"/>
      <c r="BU53" s="416"/>
      <c r="BV53" s="416"/>
      <c r="BW53" s="416"/>
      <c r="BX53" s="416"/>
      <c r="BY53" s="416"/>
      <c r="BZ53" s="416"/>
      <c r="CA53" s="416"/>
      <c r="CB53" s="416"/>
      <c r="CC53" s="416"/>
      <c r="CD53" s="416"/>
      <c r="CE53" s="416"/>
      <c r="CF53" s="416"/>
      <c r="CG53" s="416"/>
      <c r="CH53" s="416"/>
      <c r="CI53" s="416"/>
      <c r="CJ53" s="416"/>
      <c r="CK53" s="416"/>
      <c r="CL53" s="416"/>
      <c r="CM53" s="416"/>
      <c r="CN53" s="416"/>
      <c r="CO53" s="416"/>
      <c r="CP53" s="416"/>
      <c r="CQ53" s="416"/>
      <c r="CR53" s="416"/>
      <c r="CS53" s="416"/>
      <c r="CT53" s="416"/>
      <c r="CU53" s="416"/>
      <c r="CV53" s="416"/>
      <c r="CW53" s="416"/>
      <c r="CX53" s="416"/>
      <c r="CY53" s="416"/>
      <c r="CZ53" s="416"/>
      <c r="DA53" s="416"/>
      <c r="DB53" s="416"/>
      <c r="DC53" s="416"/>
      <c r="DD53" s="416"/>
      <c r="DE53" s="416"/>
      <c r="DF53" s="416"/>
      <c r="DG53" s="416"/>
      <c r="DH53" s="416"/>
      <c r="DI53" s="416"/>
      <c r="DJ53" s="416"/>
      <c r="DK53" s="416"/>
      <c r="DL53" s="416"/>
      <c r="DM53" s="416"/>
      <c r="DN53" s="416"/>
      <c r="DO53" s="416"/>
      <c r="DP53" s="416"/>
      <c r="DQ53" s="416"/>
      <c r="DR53" s="416"/>
      <c r="DS53" s="416"/>
      <c r="DT53" s="416"/>
      <c r="DU53" s="416"/>
      <c r="DV53" s="416"/>
      <c r="DW53" s="416"/>
      <c r="DX53" s="416"/>
      <c r="DY53" s="416"/>
      <c r="DZ53" s="416"/>
      <c r="EA53" s="416"/>
      <c r="EB53" s="416"/>
      <c r="EC53" s="416"/>
      <c r="ED53" s="416"/>
      <c r="EE53" s="416"/>
      <c r="EF53" s="416"/>
      <c r="EG53" s="416"/>
      <c r="EH53" s="416"/>
      <c r="EI53" s="416"/>
      <c r="EJ53" s="416"/>
      <c r="EK53" s="416"/>
      <c r="EL53" s="416"/>
      <c r="EM53" s="416"/>
      <c r="EN53" s="416"/>
      <c r="EO53" s="416"/>
      <c r="EP53" s="416"/>
      <c r="EQ53" s="416"/>
      <c r="ER53" s="416"/>
      <c r="ES53" s="416"/>
      <c r="ET53" s="416"/>
      <c r="EU53" s="416"/>
      <c r="EV53" s="416"/>
      <c r="EW53" s="416"/>
      <c r="EX53" s="416"/>
      <c r="EY53" s="416"/>
      <c r="EZ53" s="416"/>
      <c r="FA53" s="416"/>
      <c r="FB53" s="416"/>
      <c r="FC53" s="416"/>
      <c r="FD53" s="416"/>
      <c r="FE53" s="416"/>
      <c r="FF53" s="416"/>
      <c r="FG53" s="416"/>
      <c r="FH53" s="416"/>
      <c r="FI53" s="416"/>
      <c r="FJ53" s="416"/>
      <c r="FK53" s="416"/>
      <c r="FL53" s="416"/>
      <c r="FM53" s="416"/>
      <c r="FN53" s="416"/>
      <c r="FO53" s="416"/>
      <c r="FP53" s="416"/>
      <c r="FQ53" s="416"/>
      <c r="FR53" s="416"/>
      <c r="FS53" s="416"/>
      <c r="FT53" s="416"/>
      <c r="FU53" s="416"/>
      <c r="FV53" s="416"/>
      <c r="FW53" s="416"/>
      <c r="FX53" s="416"/>
      <c r="FY53" s="416"/>
      <c r="FZ53" s="416"/>
      <c r="GA53" s="416"/>
      <c r="GB53" s="416"/>
      <c r="GC53" s="416"/>
      <c r="GD53" s="416"/>
      <c r="GE53" s="416"/>
      <c r="GF53" s="416"/>
      <c r="GG53" s="416"/>
      <c r="GH53" s="416"/>
      <c r="GI53" s="416"/>
      <c r="GJ53" s="416"/>
      <c r="GK53" s="416"/>
      <c r="GL53" s="416"/>
      <c r="GM53" s="416"/>
      <c r="GN53" s="416"/>
      <c r="GO53" s="416"/>
      <c r="GP53" s="416"/>
      <c r="GQ53" s="416"/>
      <c r="GR53" s="416"/>
      <c r="GS53" s="416"/>
      <c r="GT53" s="416"/>
      <c r="GU53" s="416"/>
      <c r="GV53" s="416"/>
      <c r="GW53" s="416"/>
      <c r="GX53" s="416"/>
      <c r="GY53" s="416"/>
      <c r="GZ53" s="416"/>
      <c r="HA53" s="416"/>
      <c r="HB53" s="416"/>
      <c r="HC53" s="416"/>
      <c r="HD53" s="416"/>
      <c r="HE53" s="416"/>
      <c r="HF53" s="416"/>
      <c r="HG53" s="416"/>
      <c r="HH53" s="416"/>
      <c r="HI53" s="416"/>
      <c r="HJ53" s="416"/>
      <c r="HK53" s="416"/>
      <c r="HL53" s="416"/>
      <c r="HM53" s="416"/>
      <c r="HN53" s="416"/>
      <c r="HO53" s="416"/>
      <c r="HP53" s="416"/>
      <c r="HQ53" s="416"/>
      <c r="HR53" s="416"/>
      <c r="HS53" s="416"/>
      <c r="HT53" s="416"/>
      <c r="HU53" s="416"/>
      <c r="HV53" s="416"/>
      <c r="HW53" s="416"/>
      <c r="HX53" s="416"/>
      <c r="HY53" s="416"/>
      <c r="HZ53" s="416"/>
      <c r="IA53" s="416"/>
      <c r="IB53" s="416"/>
      <c r="IC53" s="416"/>
      <c r="ID53" s="416"/>
      <c r="IE53" s="416"/>
      <c r="IF53" s="416"/>
      <c r="IG53" s="416"/>
      <c r="IH53" s="416"/>
      <c r="II53" s="416"/>
      <c r="IJ53" s="416"/>
      <c r="IK53" s="416"/>
      <c r="IL53" s="416"/>
      <c r="IM53" s="416"/>
      <c r="IN53" s="416"/>
      <c r="IO53" s="416"/>
      <c r="IP53" s="416"/>
      <c r="IQ53" s="416"/>
      <c r="IR53" s="416"/>
      <c r="IS53" s="416"/>
      <c r="IT53" s="416"/>
      <c r="IU53" s="416"/>
      <c r="IV53" s="416"/>
      <c r="IW53" s="416"/>
      <c r="IX53" s="416"/>
      <c r="IY53" s="416"/>
      <c r="IZ53" s="416"/>
      <c r="JA53" s="416"/>
    </row>
    <row r="54" spans="1:261" s="108" customFormat="1" hidden="1" outlineLevel="1" x14ac:dyDescent="0.25">
      <c r="A54" s="348"/>
      <c r="B54" s="355" t="s">
        <v>62</v>
      </c>
      <c r="C54" s="348" t="s">
        <v>31</v>
      </c>
      <c r="D54" s="356">
        <v>6</v>
      </c>
      <c r="E54" s="357">
        <v>18204</v>
      </c>
      <c r="F54" s="358">
        <f>E54*D54</f>
        <v>109224</v>
      </c>
      <c r="G54" s="358">
        <v>79865</v>
      </c>
      <c r="H54" s="358">
        <f>G54*D54</f>
        <v>479190</v>
      </c>
      <c r="I54" s="359">
        <f>F54+H54</f>
        <v>588414</v>
      </c>
      <c r="J54" s="253">
        <v>18204</v>
      </c>
      <c r="K54" s="253">
        <f>'ВСЕ СМЕТЫ КДС'!$H$600</f>
        <v>14256.33809293107</v>
      </c>
      <c r="L54" s="153">
        <f>((J54/(K54/100))-100)/100</f>
        <v>0.27690574405122703</v>
      </c>
      <c r="M54" s="107">
        <v>79865</v>
      </c>
      <c r="N54" s="107">
        <f>'ВСЕ СМЕТЫ КДС'!$H$601</f>
        <v>11687.640454209917</v>
      </c>
      <c r="O54" s="153">
        <f>((M54/(N54/100))-100)/100</f>
        <v>5.8332868651201908</v>
      </c>
      <c r="P54" s="423"/>
      <c r="Q54" s="425">
        <f t="shared" si="1"/>
        <v>0</v>
      </c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AQ54" s="416"/>
      <c r="AR54" s="416"/>
      <c r="AS54" s="416"/>
      <c r="AT54" s="416"/>
      <c r="AU54" s="416"/>
      <c r="AV54" s="416"/>
      <c r="AW54" s="416"/>
      <c r="AX54" s="416"/>
      <c r="AY54" s="416"/>
      <c r="AZ54" s="416"/>
      <c r="BA54" s="416"/>
      <c r="BB54" s="416"/>
      <c r="BC54" s="416"/>
      <c r="BD54" s="416"/>
      <c r="BE54" s="416"/>
      <c r="BF54" s="416"/>
      <c r="BG54" s="416"/>
      <c r="BH54" s="416"/>
      <c r="BI54" s="416"/>
      <c r="BJ54" s="416"/>
      <c r="BK54" s="416"/>
      <c r="BL54" s="416"/>
      <c r="BM54" s="416"/>
      <c r="BN54" s="416"/>
      <c r="BO54" s="416"/>
      <c r="BP54" s="416"/>
      <c r="BQ54" s="416"/>
      <c r="BR54" s="416"/>
      <c r="BS54" s="416"/>
      <c r="BT54" s="416"/>
      <c r="BU54" s="416"/>
      <c r="BV54" s="416"/>
      <c r="BW54" s="416"/>
      <c r="BX54" s="416"/>
      <c r="BY54" s="416"/>
      <c r="BZ54" s="416"/>
      <c r="CA54" s="416"/>
      <c r="CB54" s="416"/>
      <c r="CC54" s="416"/>
      <c r="CD54" s="416"/>
      <c r="CE54" s="416"/>
      <c r="CF54" s="416"/>
      <c r="CG54" s="416"/>
      <c r="CH54" s="416"/>
      <c r="CI54" s="416"/>
      <c r="CJ54" s="416"/>
      <c r="CK54" s="416"/>
      <c r="CL54" s="416"/>
      <c r="CM54" s="416"/>
      <c r="CN54" s="416"/>
      <c r="CO54" s="416"/>
      <c r="CP54" s="416"/>
      <c r="CQ54" s="416"/>
      <c r="CR54" s="416"/>
      <c r="CS54" s="416"/>
      <c r="CT54" s="416"/>
      <c r="CU54" s="416"/>
      <c r="CV54" s="416"/>
      <c r="CW54" s="416"/>
      <c r="CX54" s="416"/>
      <c r="CY54" s="416"/>
      <c r="CZ54" s="416"/>
      <c r="DA54" s="416"/>
      <c r="DB54" s="416"/>
      <c r="DC54" s="416"/>
      <c r="DD54" s="416"/>
      <c r="DE54" s="416"/>
      <c r="DF54" s="416"/>
      <c r="DG54" s="416"/>
      <c r="DH54" s="416"/>
      <c r="DI54" s="416"/>
      <c r="DJ54" s="416"/>
      <c r="DK54" s="416"/>
      <c r="DL54" s="416"/>
      <c r="DM54" s="416"/>
      <c r="DN54" s="416"/>
      <c r="DO54" s="416"/>
      <c r="DP54" s="416"/>
      <c r="DQ54" s="416"/>
      <c r="DR54" s="416"/>
      <c r="DS54" s="416"/>
      <c r="DT54" s="416"/>
      <c r="DU54" s="416"/>
      <c r="DV54" s="416"/>
      <c r="DW54" s="416"/>
      <c r="DX54" s="416"/>
      <c r="DY54" s="416"/>
      <c r="DZ54" s="416"/>
      <c r="EA54" s="416"/>
      <c r="EB54" s="416"/>
      <c r="EC54" s="416"/>
      <c r="ED54" s="416"/>
      <c r="EE54" s="416"/>
      <c r="EF54" s="416"/>
      <c r="EG54" s="416"/>
      <c r="EH54" s="416"/>
      <c r="EI54" s="416"/>
      <c r="EJ54" s="416"/>
      <c r="EK54" s="416"/>
      <c r="EL54" s="416"/>
      <c r="EM54" s="416"/>
      <c r="EN54" s="416"/>
      <c r="EO54" s="416"/>
      <c r="EP54" s="416"/>
      <c r="EQ54" s="416"/>
      <c r="ER54" s="416"/>
      <c r="ES54" s="416"/>
      <c r="ET54" s="416"/>
      <c r="EU54" s="416"/>
      <c r="EV54" s="416"/>
      <c r="EW54" s="416"/>
      <c r="EX54" s="416"/>
      <c r="EY54" s="416"/>
      <c r="EZ54" s="416"/>
      <c r="FA54" s="416"/>
      <c r="FB54" s="416"/>
      <c r="FC54" s="416"/>
      <c r="FD54" s="416"/>
      <c r="FE54" s="416"/>
      <c r="FF54" s="416"/>
      <c r="FG54" s="416"/>
      <c r="FH54" s="416"/>
      <c r="FI54" s="416"/>
      <c r="FJ54" s="416"/>
      <c r="FK54" s="416"/>
      <c r="FL54" s="416"/>
      <c r="FM54" s="416"/>
      <c r="FN54" s="416"/>
      <c r="FO54" s="416"/>
      <c r="FP54" s="416"/>
      <c r="FQ54" s="416"/>
      <c r="FR54" s="416"/>
      <c r="FS54" s="416"/>
      <c r="FT54" s="416"/>
      <c r="FU54" s="416"/>
      <c r="FV54" s="416"/>
      <c r="FW54" s="416"/>
      <c r="FX54" s="416"/>
      <c r="FY54" s="416"/>
      <c r="FZ54" s="416"/>
      <c r="GA54" s="416"/>
      <c r="GB54" s="416"/>
      <c r="GC54" s="416"/>
      <c r="GD54" s="416"/>
      <c r="GE54" s="416"/>
      <c r="GF54" s="416"/>
      <c r="GG54" s="416"/>
      <c r="GH54" s="416"/>
      <c r="GI54" s="416"/>
      <c r="GJ54" s="416"/>
      <c r="GK54" s="416"/>
      <c r="GL54" s="416"/>
      <c r="GM54" s="416"/>
      <c r="GN54" s="416"/>
      <c r="GO54" s="416"/>
      <c r="GP54" s="416"/>
      <c r="GQ54" s="416"/>
      <c r="GR54" s="416"/>
      <c r="GS54" s="416"/>
      <c r="GT54" s="416"/>
      <c r="GU54" s="416"/>
      <c r="GV54" s="416"/>
      <c r="GW54" s="416"/>
      <c r="GX54" s="416"/>
      <c r="GY54" s="416"/>
      <c r="GZ54" s="416"/>
      <c r="HA54" s="416"/>
      <c r="HB54" s="416"/>
      <c r="HC54" s="416"/>
      <c r="HD54" s="416"/>
      <c r="HE54" s="416"/>
      <c r="HF54" s="416"/>
      <c r="HG54" s="416"/>
      <c r="HH54" s="416"/>
      <c r="HI54" s="416"/>
      <c r="HJ54" s="416"/>
      <c r="HK54" s="416"/>
      <c r="HL54" s="416"/>
      <c r="HM54" s="416"/>
      <c r="HN54" s="416"/>
      <c r="HO54" s="416"/>
      <c r="HP54" s="416"/>
      <c r="HQ54" s="416"/>
      <c r="HR54" s="416"/>
      <c r="HS54" s="416"/>
      <c r="HT54" s="416"/>
      <c r="HU54" s="416"/>
      <c r="HV54" s="416"/>
      <c r="HW54" s="416"/>
      <c r="HX54" s="416"/>
      <c r="HY54" s="416"/>
      <c r="HZ54" s="416"/>
      <c r="IA54" s="416"/>
      <c r="IB54" s="416"/>
      <c r="IC54" s="416"/>
      <c r="ID54" s="416"/>
      <c r="IE54" s="416"/>
      <c r="IF54" s="416"/>
      <c r="IG54" s="416"/>
      <c r="IH54" s="416"/>
      <c r="II54" s="416"/>
      <c r="IJ54" s="416"/>
      <c r="IK54" s="416"/>
      <c r="IL54" s="416"/>
      <c r="IM54" s="416"/>
      <c r="IN54" s="416"/>
      <c r="IO54" s="416"/>
      <c r="IP54" s="416"/>
      <c r="IQ54" s="416"/>
      <c r="IR54" s="416"/>
      <c r="IS54" s="416"/>
      <c r="IT54" s="416"/>
      <c r="IU54" s="416"/>
      <c r="IV54" s="416"/>
      <c r="IW54" s="416"/>
      <c r="IX54" s="416"/>
      <c r="IY54" s="416"/>
      <c r="IZ54" s="416"/>
      <c r="JA54" s="416"/>
    </row>
    <row r="55" spans="1:261" s="106" customFormat="1" hidden="1" outlineLevel="1" x14ac:dyDescent="0.25">
      <c r="A55" s="348"/>
      <c r="B55" s="355" t="s">
        <v>63</v>
      </c>
      <c r="C55" s="348" t="s">
        <v>31</v>
      </c>
      <c r="D55" s="356">
        <v>42</v>
      </c>
      <c r="E55" s="357">
        <v>14176</v>
      </c>
      <c r="F55" s="358">
        <f>E55*D55</f>
        <v>595392</v>
      </c>
      <c r="G55" s="358">
        <v>34900</v>
      </c>
      <c r="H55" s="358">
        <f>G55*D55</f>
        <v>1465800</v>
      </c>
      <c r="I55" s="359">
        <f>F55+H55</f>
        <v>2061192</v>
      </c>
      <c r="J55" s="253">
        <v>14176</v>
      </c>
      <c r="K55" s="253">
        <f>'ВСЕ СМЕТЫ КДС'!$J$583</f>
        <v>12896.313937123088</v>
      </c>
      <c r="L55" s="153">
        <f>((J55/(K55/100))-100)/100</f>
        <v>9.9228823764380539E-2</v>
      </c>
      <c r="M55" s="107">
        <v>34900</v>
      </c>
      <c r="N55" s="107">
        <f>'ВСЕ СМЕТЫ КДС'!$L$583</f>
        <v>27398.312164595354</v>
      </c>
      <c r="O55" s="153">
        <f>((M55/(N55/100))-100)/100</f>
        <v>0.27380109367096267</v>
      </c>
      <c r="P55" s="423"/>
      <c r="Q55" s="425">
        <f t="shared" si="1"/>
        <v>0</v>
      </c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416"/>
      <c r="AK55" s="416"/>
      <c r="AL55" s="416"/>
      <c r="AM55" s="416"/>
      <c r="AN55" s="416"/>
      <c r="AO55" s="416"/>
      <c r="AP55" s="416"/>
      <c r="AQ55" s="416"/>
      <c r="AR55" s="416"/>
      <c r="AS55" s="416"/>
      <c r="AT55" s="416"/>
      <c r="AU55" s="416"/>
      <c r="AV55" s="416"/>
      <c r="AW55" s="416"/>
      <c r="AX55" s="416"/>
      <c r="AY55" s="416"/>
      <c r="AZ55" s="416"/>
      <c r="BA55" s="416"/>
      <c r="BB55" s="416"/>
      <c r="BC55" s="416"/>
      <c r="BD55" s="416"/>
      <c r="BE55" s="416"/>
      <c r="BF55" s="416"/>
      <c r="BG55" s="416"/>
      <c r="BH55" s="416"/>
      <c r="BI55" s="416"/>
      <c r="BJ55" s="416"/>
      <c r="BK55" s="416"/>
      <c r="BL55" s="416"/>
      <c r="BM55" s="416"/>
      <c r="BN55" s="416"/>
      <c r="BO55" s="416"/>
      <c r="BP55" s="416"/>
      <c r="BQ55" s="416"/>
      <c r="BR55" s="416"/>
      <c r="BS55" s="416"/>
      <c r="BT55" s="416"/>
      <c r="BU55" s="416"/>
      <c r="BV55" s="416"/>
      <c r="BW55" s="416"/>
      <c r="BX55" s="416"/>
      <c r="BY55" s="416"/>
      <c r="BZ55" s="416"/>
      <c r="CA55" s="416"/>
      <c r="CB55" s="416"/>
      <c r="CC55" s="416"/>
      <c r="CD55" s="416"/>
      <c r="CE55" s="416"/>
      <c r="CF55" s="416"/>
      <c r="CG55" s="416"/>
      <c r="CH55" s="416"/>
      <c r="CI55" s="416"/>
      <c r="CJ55" s="416"/>
      <c r="CK55" s="416"/>
      <c r="CL55" s="416"/>
      <c r="CM55" s="416"/>
      <c r="CN55" s="416"/>
      <c r="CO55" s="416"/>
      <c r="CP55" s="416"/>
      <c r="CQ55" s="416"/>
      <c r="CR55" s="416"/>
      <c r="CS55" s="416"/>
      <c r="CT55" s="416"/>
      <c r="CU55" s="416"/>
      <c r="CV55" s="416"/>
      <c r="CW55" s="416"/>
      <c r="CX55" s="416"/>
      <c r="CY55" s="416"/>
      <c r="CZ55" s="416"/>
      <c r="DA55" s="416"/>
      <c r="DB55" s="416"/>
      <c r="DC55" s="416"/>
      <c r="DD55" s="416"/>
      <c r="DE55" s="416"/>
      <c r="DF55" s="416"/>
      <c r="DG55" s="416"/>
      <c r="DH55" s="416"/>
      <c r="DI55" s="416"/>
      <c r="DJ55" s="416"/>
      <c r="DK55" s="416"/>
      <c r="DL55" s="416"/>
      <c r="DM55" s="416"/>
      <c r="DN55" s="416"/>
      <c r="DO55" s="416"/>
      <c r="DP55" s="416"/>
      <c r="DQ55" s="416"/>
      <c r="DR55" s="416"/>
      <c r="DS55" s="416"/>
      <c r="DT55" s="416"/>
      <c r="DU55" s="416"/>
      <c r="DV55" s="416"/>
      <c r="DW55" s="416"/>
      <c r="DX55" s="416"/>
      <c r="DY55" s="416"/>
      <c r="DZ55" s="416"/>
      <c r="EA55" s="416"/>
      <c r="EB55" s="416"/>
      <c r="EC55" s="416"/>
      <c r="ED55" s="416"/>
      <c r="EE55" s="416"/>
      <c r="EF55" s="416"/>
      <c r="EG55" s="416"/>
      <c r="EH55" s="416"/>
      <c r="EI55" s="416"/>
      <c r="EJ55" s="416"/>
      <c r="EK55" s="416"/>
      <c r="EL55" s="416"/>
      <c r="EM55" s="416"/>
      <c r="EN55" s="416"/>
      <c r="EO55" s="416"/>
      <c r="EP55" s="416"/>
      <c r="EQ55" s="416"/>
      <c r="ER55" s="416"/>
      <c r="ES55" s="416"/>
      <c r="ET55" s="416"/>
      <c r="EU55" s="416"/>
      <c r="EV55" s="416"/>
      <c r="EW55" s="416"/>
      <c r="EX55" s="416"/>
      <c r="EY55" s="416"/>
      <c r="EZ55" s="416"/>
      <c r="FA55" s="416"/>
      <c r="FB55" s="416"/>
      <c r="FC55" s="416"/>
      <c r="FD55" s="416"/>
      <c r="FE55" s="416"/>
      <c r="FF55" s="416"/>
      <c r="FG55" s="416"/>
      <c r="FH55" s="416"/>
      <c r="FI55" s="416"/>
      <c r="FJ55" s="416"/>
      <c r="FK55" s="416"/>
      <c r="FL55" s="416"/>
      <c r="FM55" s="416"/>
      <c r="FN55" s="416"/>
      <c r="FO55" s="416"/>
      <c r="FP55" s="416"/>
      <c r="FQ55" s="416"/>
      <c r="FR55" s="416"/>
      <c r="FS55" s="416"/>
      <c r="FT55" s="416"/>
      <c r="FU55" s="416"/>
      <c r="FV55" s="416"/>
      <c r="FW55" s="416"/>
      <c r="FX55" s="416"/>
      <c r="FY55" s="416"/>
      <c r="FZ55" s="416"/>
      <c r="GA55" s="416"/>
      <c r="GB55" s="416"/>
      <c r="GC55" s="416"/>
      <c r="GD55" s="416"/>
      <c r="GE55" s="416"/>
      <c r="GF55" s="416"/>
      <c r="GG55" s="416"/>
      <c r="GH55" s="416"/>
      <c r="GI55" s="416"/>
      <c r="GJ55" s="416"/>
      <c r="GK55" s="416"/>
      <c r="GL55" s="416"/>
      <c r="GM55" s="416"/>
      <c r="GN55" s="416"/>
      <c r="GO55" s="416"/>
      <c r="GP55" s="416"/>
      <c r="GQ55" s="416"/>
      <c r="GR55" s="416"/>
      <c r="GS55" s="416"/>
      <c r="GT55" s="416"/>
      <c r="GU55" s="416"/>
      <c r="GV55" s="416"/>
      <c r="GW55" s="416"/>
      <c r="GX55" s="416"/>
      <c r="GY55" s="416"/>
      <c r="GZ55" s="416"/>
      <c r="HA55" s="416"/>
      <c r="HB55" s="416"/>
      <c r="HC55" s="416"/>
      <c r="HD55" s="416"/>
      <c r="HE55" s="416"/>
      <c r="HF55" s="416"/>
      <c r="HG55" s="416"/>
      <c r="HH55" s="416"/>
      <c r="HI55" s="416"/>
      <c r="HJ55" s="416"/>
      <c r="HK55" s="416"/>
      <c r="HL55" s="416"/>
      <c r="HM55" s="416"/>
      <c r="HN55" s="416"/>
      <c r="HO55" s="416"/>
      <c r="HP55" s="416"/>
      <c r="HQ55" s="416"/>
      <c r="HR55" s="416"/>
      <c r="HS55" s="416"/>
      <c r="HT55" s="416"/>
      <c r="HU55" s="416"/>
      <c r="HV55" s="416"/>
      <c r="HW55" s="416"/>
      <c r="HX55" s="416"/>
      <c r="HY55" s="416"/>
      <c r="HZ55" s="416"/>
      <c r="IA55" s="416"/>
      <c r="IB55" s="416"/>
      <c r="IC55" s="416"/>
      <c r="ID55" s="416"/>
      <c r="IE55" s="416"/>
      <c r="IF55" s="416"/>
      <c r="IG55" s="416"/>
      <c r="IH55" s="416"/>
      <c r="II55" s="416"/>
      <c r="IJ55" s="416"/>
      <c r="IK55" s="416"/>
      <c r="IL55" s="416"/>
      <c r="IM55" s="416"/>
      <c r="IN55" s="416"/>
      <c r="IO55" s="416"/>
      <c r="IP55" s="416"/>
      <c r="IQ55" s="416"/>
      <c r="IR55" s="416"/>
      <c r="IS55" s="416"/>
      <c r="IT55" s="416"/>
      <c r="IU55" s="416"/>
      <c r="IV55" s="416"/>
      <c r="IW55" s="416"/>
      <c r="IX55" s="416"/>
      <c r="IY55" s="416"/>
      <c r="IZ55" s="416"/>
      <c r="JA55" s="416"/>
    </row>
    <row r="56" spans="1:261" s="101" customFormat="1" ht="51" hidden="1" outlineLevel="2" x14ac:dyDescent="0.25">
      <c r="A56" s="99"/>
      <c r="B56" s="275" t="s">
        <v>64</v>
      </c>
      <c r="C56" s="99" t="s">
        <v>31</v>
      </c>
      <c r="D56" s="100">
        <v>4</v>
      </c>
      <c r="E56" s="251">
        <v>0</v>
      </c>
      <c r="F56" s="142"/>
      <c r="G56" s="142">
        <v>0</v>
      </c>
      <c r="H56" s="142"/>
      <c r="I56" s="227"/>
      <c r="J56" s="252">
        <v>0</v>
      </c>
      <c r="K56" s="252"/>
      <c r="L56" s="229"/>
      <c r="M56" s="229">
        <f t="shared" si="0"/>
        <v>0</v>
      </c>
      <c r="N56" s="229"/>
      <c r="O56" s="229"/>
      <c r="P56" s="422"/>
      <c r="Q56" s="425">
        <f t="shared" si="1"/>
        <v>0</v>
      </c>
      <c r="R56" s="415"/>
      <c r="S56" s="415"/>
      <c r="T56" s="415"/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5"/>
      <c r="AJ56" s="415"/>
      <c r="AK56" s="415"/>
      <c r="AL56" s="415"/>
      <c r="AM56" s="415"/>
      <c r="AN56" s="415"/>
      <c r="AO56" s="415"/>
      <c r="AP56" s="415"/>
      <c r="AQ56" s="415"/>
      <c r="AR56" s="415"/>
      <c r="AS56" s="415"/>
      <c r="AT56" s="415"/>
      <c r="AU56" s="415"/>
      <c r="AV56" s="415"/>
      <c r="AW56" s="415"/>
      <c r="AX56" s="415"/>
      <c r="AY56" s="415"/>
      <c r="AZ56" s="415"/>
      <c r="BA56" s="415"/>
      <c r="BB56" s="415"/>
      <c r="BC56" s="415"/>
      <c r="BD56" s="415"/>
      <c r="BE56" s="415"/>
      <c r="BF56" s="415"/>
      <c r="BG56" s="415"/>
      <c r="BH56" s="415"/>
      <c r="BI56" s="415"/>
      <c r="BJ56" s="415"/>
      <c r="BK56" s="415"/>
      <c r="BL56" s="415"/>
      <c r="BM56" s="415"/>
      <c r="BN56" s="415"/>
      <c r="BO56" s="415"/>
      <c r="BP56" s="415"/>
      <c r="BQ56" s="415"/>
      <c r="BR56" s="415"/>
      <c r="BS56" s="415"/>
      <c r="BT56" s="415"/>
      <c r="BU56" s="415"/>
      <c r="BV56" s="415"/>
      <c r="BW56" s="415"/>
      <c r="BX56" s="415"/>
      <c r="BY56" s="415"/>
      <c r="BZ56" s="415"/>
      <c r="CA56" s="415"/>
      <c r="CB56" s="415"/>
      <c r="CC56" s="415"/>
      <c r="CD56" s="415"/>
      <c r="CE56" s="415"/>
      <c r="CF56" s="415"/>
      <c r="CG56" s="415"/>
      <c r="CH56" s="415"/>
      <c r="CI56" s="415"/>
      <c r="CJ56" s="415"/>
      <c r="CK56" s="415"/>
      <c r="CL56" s="415"/>
      <c r="CM56" s="415"/>
      <c r="CN56" s="415"/>
      <c r="CO56" s="415"/>
      <c r="CP56" s="415"/>
      <c r="CQ56" s="415"/>
      <c r="CR56" s="415"/>
      <c r="CS56" s="415"/>
      <c r="CT56" s="415"/>
      <c r="CU56" s="415"/>
      <c r="CV56" s="415"/>
      <c r="CW56" s="415"/>
      <c r="CX56" s="415"/>
      <c r="CY56" s="415"/>
      <c r="CZ56" s="415"/>
      <c r="DA56" s="415"/>
      <c r="DB56" s="415"/>
      <c r="DC56" s="415"/>
      <c r="DD56" s="415"/>
      <c r="DE56" s="415"/>
      <c r="DF56" s="415"/>
      <c r="DG56" s="415"/>
      <c r="DH56" s="415"/>
      <c r="DI56" s="415"/>
      <c r="DJ56" s="415"/>
      <c r="DK56" s="415"/>
      <c r="DL56" s="415"/>
      <c r="DM56" s="415"/>
      <c r="DN56" s="415"/>
      <c r="DO56" s="415"/>
      <c r="DP56" s="415"/>
      <c r="DQ56" s="415"/>
      <c r="DR56" s="415"/>
      <c r="DS56" s="415"/>
      <c r="DT56" s="415"/>
      <c r="DU56" s="415"/>
      <c r="DV56" s="415"/>
      <c r="DW56" s="415"/>
      <c r="DX56" s="415"/>
      <c r="DY56" s="415"/>
      <c r="DZ56" s="415"/>
      <c r="EA56" s="415"/>
      <c r="EB56" s="415"/>
      <c r="EC56" s="415"/>
      <c r="ED56" s="415"/>
      <c r="EE56" s="415"/>
      <c r="EF56" s="415"/>
      <c r="EG56" s="415"/>
      <c r="EH56" s="415"/>
      <c r="EI56" s="415"/>
      <c r="EJ56" s="415"/>
      <c r="EK56" s="415"/>
      <c r="EL56" s="415"/>
      <c r="EM56" s="415"/>
      <c r="EN56" s="415"/>
      <c r="EO56" s="415"/>
      <c r="EP56" s="415"/>
      <c r="EQ56" s="415"/>
      <c r="ER56" s="415"/>
      <c r="ES56" s="415"/>
      <c r="ET56" s="415"/>
      <c r="EU56" s="415"/>
      <c r="EV56" s="415"/>
      <c r="EW56" s="415"/>
      <c r="EX56" s="415"/>
      <c r="EY56" s="415"/>
      <c r="EZ56" s="415"/>
      <c r="FA56" s="415"/>
      <c r="FB56" s="415"/>
      <c r="FC56" s="415"/>
      <c r="FD56" s="415"/>
      <c r="FE56" s="415"/>
      <c r="FF56" s="415"/>
      <c r="FG56" s="415"/>
      <c r="FH56" s="415"/>
      <c r="FI56" s="415"/>
      <c r="FJ56" s="415"/>
      <c r="FK56" s="415"/>
      <c r="FL56" s="415"/>
      <c r="FM56" s="415"/>
      <c r="FN56" s="415"/>
      <c r="FO56" s="415"/>
      <c r="FP56" s="415"/>
      <c r="FQ56" s="415"/>
      <c r="FR56" s="415"/>
      <c r="FS56" s="415"/>
      <c r="FT56" s="415"/>
      <c r="FU56" s="415"/>
      <c r="FV56" s="415"/>
      <c r="FW56" s="415"/>
      <c r="FX56" s="415"/>
      <c r="FY56" s="415"/>
      <c r="FZ56" s="415"/>
      <c r="GA56" s="415"/>
      <c r="GB56" s="415"/>
      <c r="GC56" s="415"/>
      <c r="GD56" s="415"/>
      <c r="GE56" s="415"/>
      <c r="GF56" s="415"/>
      <c r="GG56" s="415"/>
      <c r="GH56" s="415"/>
      <c r="GI56" s="415"/>
      <c r="GJ56" s="415"/>
      <c r="GK56" s="415"/>
      <c r="GL56" s="415"/>
      <c r="GM56" s="415"/>
      <c r="GN56" s="415"/>
      <c r="GO56" s="415"/>
      <c r="GP56" s="415"/>
      <c r="GQ56" s="415"/>
      <c r="GR56" s="415"/>
      <c r="GS56" s="415"/>
      <c r="GT56" s="415"/>
      <c r="GU56" s="415"/>
      <c r="GV56" s="415"/>
      <c r="GW56" s="415"/>
      <c r="GX56" s="415"/>
      <c r="GY56" s="415"/>
      <c r="GZ56" s="415"/>
      <c r="HA56" s="415"/>
      <c r="HB56" s="415"/>
      <c r="HC56" s="415"/>
      <c r="HD56" s="415"/>
      <c r="HE56" s="415"/>
      <c r="HF56" s="415"/>
      <c r="HG56" s="415"/>
      <c r="HH56" s="415"/>
      <c r="HI56" s="415"/>
      <c r="HJ56" s="415"/>
      <c r="HK56" s="415"/>
      <c r="HL56" s="415"/>
      <c r="HM56" s="415"/>
      <c r="HN56" s="415"/>
      <c r="HO56" s="415"/>
      <c r="HP56" s="415"/>
      <c r="HQ56" s="415"/>
      <c r="HR56" s="415"/>
      <c r="HS56" s="415"/>
      <c r="HT56" s="415"/>
      <c r="HU56" s="415"/>
      <c r="HV56" s="415"/>
      <c r="HW56" s="415"/>
      <c r="HX56" s="415"/>
      <c r="HY56" s="415"/>
      <c r="HZ56" s="415"/>
      <c r="IA56" s="415"/>
      <c r="IB56" s="415"/>
      <c r="IC56" s="415"/>
      <c r="ID56" s="415"/>
      <c r="IE56" s="415"/>
      <c r="IF56" s="415"/>
      <c r="IG56" s="415"/>
      <c r="IH56" s="415"/>
      <c r="II56" s="415"/>
      <c r="IJ56" s="415"/>
      <c r="IK56" s="415"/>
      <c r="IL56" s="415"/>
      <c r="IM56" s="415"/>
      <c r="IN56" s="415"/>
      <c r="IO56" s="415"/>
      <c r="IP56" s="415"/>
      <c r="IQ56" s="415"/>
      <c r="IR56" s="415"/>
      <c r="IS56" s="415"/>
      <c r="IT56" s="415"/>
      <c r="IU56" s="415"/>
      <c r="IV56" s="415"/>
      <c r="IW56" s="415"/>
      <c r="IX56" s="415"/>
      <c r="IY56" s="415"/>
      <c r="IZ56" s="415"/>
      <c r="JA56" s="415"/>
    </row>
    <row r="57" spans="1:261" s="101" customFormat="1" ht="38.25" hidden="1" outlineLevel="2" x14ac:dyDescent="0.25">
      <c r="A57" s="99"/>
      <c r="B57" s="275" t="s">
        <v>65</v>
      </c>
      <c r="C57" s="99" t="s">
        <v>31</v>
      </c>
      <c r="D57" s="100">
        <v>1</v>
      </c>
      <c r="E57" s="251">
        <v>0</v>
      </c>
      <c r="F57" s="142"/>
      <c r="G57" s="142">
        <v>0</v>
      </c>
      <c r="H57" s="142"/>
      <c r="I57" s="227"/>
      <c r="J57" s="252">
        <v>0</v>
      </c>
      <c r="K57" s="252"/>
      <c r="L57" s="229"/>
      <c r="M57" s="229">
        <f t="shared" si="0"/>
        <v>0</v>
      </c>
      <c r="N57" s="229"/>
      <c r="O57" s="229"/>
      <c r="P57" s="422"/>
      <c r="Q57" s="425">
        <f t="shared" si="1"/>
        <v>0</v>
      </c>
      <c r="R57" s="415"/>
      <c r="S57" s="415"/>
      <c r="T57" s="415"/>
      <c r="U57" s="415"/>
      <c r="V57" s="415"/>
      <c r="W57" s="415"/>
      <c r="X57" s="415"/>
      <c r="Y57" s="415"/>
      <c r="Z57" s="415"/>
      <c r="AA57" s="415"/>
      <c r="AB57" s="415"/>
      <c r="AC57" s="415"/>
      <c r="AD57" s="415"/>
      <c r="AE57" s="415"/>
      <c r="AF57" s="415"/>
      <c r="AG57" s="415"/>
      <c r="AH57" s="415"/>
      <c r="AI57" s="415"/>
      <c r="AJ57" s="415"/>
      <c r="AK57" s="415"/>
      <c r="AL57" s="415"/>
      <c r="AM57" s="415"/>
      <c r="AN57" s="415"/>
      <c r="AO57" s="415"/>
      <c r="AP57" s="415"/>
      <c r="AQ57" s="415"/>
      <c r="AR57" s="415"/>
      <c r="AS57" s="415"/>
      <c r="AT57" s="415"/>
      <c r="AU57" s="415"/>
      <c r="AV57" s="415"/>
      <c r="AW57" s="415"/>
      <c r="AX57" s="415"/>
      <c r="AY57" s="415"/>
      <c r="AZ57" s="415"/>
      <c r="BA57" s="415"/>
      <c r="BB57" s="415"/>
      <c r="BC57" s="415"/>
      <c r="BD57" s="415"/>
      <c r="BE57" s="415"/>
      <c r="BF57" s="415"/>
      <c r="BG57" s="415"/>
      <c r="BH57" s="415"/>
      <c r="BI57" s="415"/>
      <c r="BJ57" s="415"/>
      <c r="BK57" s="415"/>
      <c r="BL57" s="415"/>
      <c r="BM57" s="415"/>
      <c r="BN57" s="415"/>
      <c r="BO57" s="415"/>
      <c r="BP57" s="415"/>
      <c r="BQ57" s="415"/>
      <c r="BR57" s="415"/>
      <c r="BS57" s="415"/>
      <c r="BT57" s="415"/>
      <c r="BU57" s="415"/>
      <c r="BV57" s="415"/>
      <c r="BW57" s="415"/>
      <c r="BX57" s="415"/>
      <c r="BY57" s="415"/>
      <c r="BZ57" s="415"/>
      <c r="CA57" s="415"/>
      <c r="CB57" s="415"/>
      <c r="CC57" s="415"/>
      <c r="CD57" s="415"/>
      <c r="CE57" s="415"/>
      <c r="CF57" s="415"/>
      <c r="CG57" s="415"/>
      <c r="CH57" s="415"/>
      <c r="CI57" s="415"/>
      <c r="CJ57" s="415"/>
      <c r="CK57" s="415"/>
      <c r="CL57" s="415"/>
      <c r="CM57" s="415"/>
      <c r="CN57" s="415"/>
      <c r="CO57" s="415"/>
      <c r="CP57" s="415"/>
      <c r="CQ57" s="415"/>
      <c r="CR57" s="415"/>
      <c r="CS57" s="415"/>
      <c r="CT57" s="415"/>
      <c r="CU57" s="415"/>
      <c r="CV57" s="415"/>
      <c r="CW57" s="415"/>
      <c r="CX57" s="415"/>
      <c r="CY57" s="415"/>
      <c r="CZ57" s="415"/>
      <c r="DA57" s="415"/>
      <c r="DB57" s="415"/>
      <c r="DC57" s="415"/>
      <c r="DD57" s="415"/>
      <c r="DE57" s="415"/>
      <c r="DF57" s="415"/>
      <c r="DG57" s="415"/>
      <c r="DH57" s="415"/>
      <c r="DI57" s="415"/>
      <c r="DJ57" s="415"/>
      <c r="DK57" s="415"/>
      <c r="DL57" s="415"/>
      <c r="DM57" s="415"/>
      <c r="DN57" s="415"/>
      <c r="DO57" s="415"/>
      <c r="DP57" s="415"/>
      <c r="DQ57" s="415"/>
      <c r="DR57" s="415"/>
      <c r="DS57" s="415"/>
      <c r="DT57" s="415"/>
      <c r="DU57" s="415"/>
      <c r="DV57" s="415"/>
      <c r="DW57" s="415"/>
      <c r="DX57" s="415"/>
      <c r="DY57" s="415"/>
      <c r="DZ57" s="415"/>
      <c r="EA57" s="415"/>
      <c r="EB57" s="415"/>
      <c r="EC57" s="415"/>
      <c r="ED57" s="415"/>
      <c r="EE57" s="415"/>
      <c r="EF57" s="415"/>
      <c r="EG57" s="415"/>
      <c r="EH57" s="415"/>
      <c r="EI57" s="415"/>
      <c r="EJ57" s="415"/>
      <c r="EK57" s="415"/>
      <c r="EL57" s="415"/>
      <c r="EM57" s="415"/>
      <c r="EN57" s="415"/>
      <c r="EO57" s="415"/>
      <c r="EP57" s="415"/>
      <c r="EQ57" s="415"/>
      <c r="ER57" s="415"/>
      <c r="ES57" s="415"/>
      <c r="ET57" s="415"/>
      <c r="EU57" s="415"/>
      <c r="EV57" s="415"/>
      <c r="EW57" s="415"/>
      <c r="EX57" s="415"/>
      <c r="EY57" s="415"/>
      <c r="EZ57" s="415"/>
      <c r="FA57" s="415"/>
      <c r="FB57" s="415"/>
      <c r="FC57" s="415"/>
      <c r="FD57" s="415"/>
      <c r="FE57" s="415"/>
      <c r="FF57" s="415"/>
      <c r="FG57" s="415"/>
      <c r="FH57" s="415"/>
      <c r="FI57" s="415"/>
      <c r="FJ57" s="415"/>
      <c r="FK57" s="415"/>
      <c r="FL57" s="415"/>
      <c r="FM57" s="415"/>
      <c r="FN57" s="415"/>
      <c r="FO57" s="415"/>
      <c r="FP57" s="415"/>
      <c r="FQ57" s="415"/>
      <c r="FR57" s="415"/>
      <c r="FS57" s="415"/>
      <c r="FT57" s="415"/>
      <c r="FU57" s="415"/>
      <c r="FV57" s="415"/>
      <c r="FW57" s="415"/>
      <c r="FX57" s="415"/>
      <c r="FY57" s="415"/>
      <c r="FZ57" s="415"/>
      <c r="GA57" s="415"/>
      <c r="GB57" s="415"/>
      <c r="GC57" s="415"/>
      <c r="GD57" s="415"/>
      <c r="GE57" s="415"/>
      <c r="GF57" s="415"/>
      <c r="GG57" s="415"/>
      <c r="GH57" s="415"/>
      <c r="GI57" s="415"/>
      <c r="GJ57" s="415"/>
      <c r="GK57" s="415"/>
      <c r="GL57" s="415"/>
      <c r="GM57" s="415"/>
      <c r="GN57" s="415"/>
      <c r="GO57" s="415"/>
      <c r="GP57" s="415"/>
      <c r="GQ57" s="415"/>
      <c r="GR57" s="415"/>
      <c r="GS57" s="415"/>
      <c r="GT57" s="415"/>
      <c r="GU57" s="415"/>
      <c r="GV57" s="415"/>
      <c r="GW57" s="415"/>
      <c r="GX57" s="415"/>
      <c r="GY57" s="415"/>
      <c r="GZ57" s="415"/>
      <c r="HA57" s="415"/>
      <c r="HB57" s="415"/>
      <c r="HC57" s="415"/>
      <c r="HD57" s="415"/>
      <c r="HE57" s="415"/>
      <c r="HF57" s="415"/>
      <c r="HG57" s="415"/>
      <c r="HH57" s="415"/>
      <c r="HI57" s="415"/>
      <c r="HJ57" s="415"/>
      <c r="HK57" s="415"/>
      <c r="HL57" s="415"/>
      <c r="HM57" s="415"/>
      <c r="HN57" s="415"/>
      <c r="HO57" s="415"/>
      <c r="HP57" s="415"/>
      <c r="HQ57" s="415"/>
      <c r="HR57" s="415"/>
      <c r="HS57" s="415"/>
      <c r="HT57" s="415"/>
      <c r="HU57" s="415"/>
      <c r="HV57" s="415"/>
      <c r="HW57" s="415"/>
      <c r="HX57" s="415"/>
      <c r="HY57" s="415"/>
      <c r="HZ57" s="415"/>
      <c r="IA57" s="415"/>
      <c r="IB57" s="415"/>
      <c r="IC57" s="415"/>
      <c r="ID57" s="415"/>
      <c r="IE57" s="415"/>
      <c r="IF57" s="415"/>
      <c r="IG57" s="415"/>
      <c r="IH57" s="415"/>
      <c r="II57" s="415"/>
      <c r="IJ57" s="415"/>
      <c r="IK57" s="415"/>
      <c r="IL57" s="415"/>
      <c r="IM57" s="415"/>
      <c r="IN57" s="415"/>
      <c r="IO57" s="415"/>
      <c r="IP57" s="415"/>
      <c r="IQ57" s="415"/>
      <c r="IR57" s="415"/>
      <c r="IS57" s="415"/>
      <c r="IT57" s="415"/>
      <c r="IU57" s="415"/>
      <c r="IV57" s="415"/>
      <c r="IW57" s="415"/>
      <c r="IX57" s="415"/>
      <c r="IY57" s="415"/>
      <c r="IZ57" s="415"/>
      <c r="JA57" s="415"/>
    </row>
    <row r="58" spans="1:261" s="101" customFormat="1" hidden="1" outlineLevel="2" x14ac:dyDescent="0.25">
      <c r="A58" s="99"/>
      <c r="B58" s="275" t="s">
        <v>66</v>
      </c>
      <c r="C58" s="99" t="s">
        <v>31</v>
      </c>
      <c r="D58" s="100">
        <v>7</v>
      </c>
      <c r="E58" s="251">
        <v>0</v>
      </c>
      <c r="F58" s="142"/>
      <c r="G58" s="142">
        <v>0</v>
      </c>
      <c r="H58" s="142"/>
      <c r="I58" s="227"/>
      <c r="J58" s="252">
        <v>0</v>
      </c>
      <c r="K58" s="252"/>
      <c r="L58" s="229"/>
      <c r="M58" s="229">
        <f t="shared" si="0"/>
        <v>0</v>
      </c>
      <c r="N58" s="229"/>
      <c r="O58" s="229"/>
      <c r="P58" s="422"/>
      <c r="Q58" s="425">
        <f t="shared" si="1"/>
        <v>0</v>
      </c>
      <c r="R58" s="415"/>
      <c r="S58" s="415"/>
      <c r="T58" s="415"/>
      <c r="U58" s="415"/>
      <c r="V58" s="415"/>
      <c r="W58" s="415"/>
      <c r="X58" s="415"/>
      <c r="Y58" s="415"/>
      <c r="Z58" s="415"/>
      <c r="AA58" s="415"/>
      <c r="AB58" s="415"/>
      <c r="AC58" s="415"/>
      <c r="AD58" s="415"/>
      <c r="AE58" s="415"/>
      <c r="AF58" s="415"/>
      <c r="AG58" s="415"/>
      <c r="AH58" s="415"/>
      <c r="AI58" s="415"/>
      <c r="AJ58" s="415"/>
      <c r="AK58" s="415"/>
      <c r="AL58" s="415"/>
      <c r="AM58" s="415"/>
      <c r="AN58" s="415"/>
      <c r="AO58" s="415"/>
      <c r="AP58" s="415"/>
      <c r="AQ58" s="415"/>
      <c r="AR58" s="415"/>
      <c r="AS58" s="415"/>
      <c r="AT58" s="415"/>
      <c r="AU58" s="415"/>
      <c r="AV58" s="415"/>
      <c r="AW58" s="415"/>
      <c r="AX58" s="415"/>
      <c r="AY58" s="415"/>
      <c r="AZ58" s="415"/>
      <c r="BA58" s="415"/>
      <c r="BB58" s="415"/>
      <c r="BC58" s="415"/>
      <c r="BD58" s="415"/>
      <c r="BE58" s="415"/>
      <c r="BF58" s="415"/>
      <c r="BG58" s="415"/>
      <c r="BH58" s="415"/>
      <c r="BI58" s="415"/>
      <c r="BJ58" s="415"/>
      <c r="BK58" s="415"/>
      <c r="BL58" s="415"/>
      <c r="BM58" s="415"/>
      <c r="BN58" s="415"/>
      <c r="BO58" s="415"/>
      <c r="BP58" s="415"/>
      <c r="BQ58" s="415"/>
      <c r="BR58" s="415"/>
      <c r="BS58" s="415"/>
      <c r="BT58" s="415"/>
      <c r="BU58" s="415"/>
      <c r="BV58" s="415"/>
      <c r="BW58" s="415"/>
      <c r="BX58" s="415"/>
      <c r="BY58" s="415"/>
      <c r="BZ58" s="415"/>
      <c r="CA58" s="415"/>
      <c r="CB58" s="415"/>
      <c r="CC58" s="415"/>
      <c r="CD58" s="415"/>
      <c r="CE58" s="415"/>
      <c r="CF58" s="415"/>
      <c r="CG58" s="415"/>
      <c r="CH58" s="415"/>
      <c r="CI58" s="415"/>
      <c r="CJ58" s="415"/>
      <c r="CK58" s="415"/>
      <c r="CL58" s="415"/>
      <c r="CM58" s="415"/>
      <c r="CN58" s="415"/>
      <c r="CO58" s="415"/>
      <c r="CP58" s="415"/>
      <c r="CQ58" s="415"/>
      <c r="CR58" s="415"/>
      <c r="CS58" s="415"/>
      <c r="CT58" s="415"/>
      <c r="CU58" s="415"/>
      <c r="CV58" s="415"/>
      <c r="CW58" s="415"/>
      <c r="CX58" s="415"/>
      <c r="CY58" s="415"/>
      <c r="CZ58" s="415"/>
      <c r="DA58" s="415"/>
      <c r="DB58" s="415"/>
      <c r="DC58" s="415"/>
      <c r="DD58" s="415"/>
      <c r="DE58" s="415"/>
      <c r="DF58" s="415"/>
      <c r="DG58" s="415"/>
      <c r="DH58" s="415"/>
      <c r="DI58" s="415"/>
      <c r="DJ58" s="415"/>
      <c r="DK58" s="415"/>
      <c r="DL58" s="415"/>
      <c r="DM58" s="415"/>
      <c r="DN58" s="415"/>
      <c r="DO58" s="415"/>
      <c r="DP58" s="415"/>
      <c r="DQ58" s="415"/>
      <c r="DR58" s="415"/>
      <c r="DS58" s="415"/>
      <c r="DT58" s="415"/>
      <c r="DU58" s="415"/>
      <c r="DV58" s="415"/>
      <c r="DW58" s="415"/>
      <c r="DX58" s="415"/>
      <c r="DY58" s="415"/>
      <c r="DZ58" s="415"/>
      <c r="EA58" s="415"/>
      <c r="EB58" s="415"/>
      <c r="EC58" s="415"/>
      <c r="ED58" s="415"/>
      <c r="EE58" s="415"/>
      <c r="EF58" s="415"/>
      <c r="EG58" s="415"/>
      <c r="EH58" s="415"/>
      <c r="EI58" s="415"/>
      <c r="EJ58" s="415"/>
      <c r="EK58" s="415"/>
      <c r="EL58" s="415"/>
      <c r="EM58" s="415"/>
      <c r="EN58" s="415"/>
      <c r="EO58" s="415"/>
      <c r="EP58" s="415"/>
      <c r="EQ58" s="415"/>
      <c r="ER58" s="415"/>
      <c r="ES58" s="415"/>
      <c r="ET58" s="415"/>
      <c r="EU58" s="415"/>
      <c r="EV58" s="415"/>
      <c r="EW58" s="415"/>
      <c r="EX58" s="415"/>
      <c r="EY58" s="415"/>
      <c r="EZ58" s="415"/>
      <c r="FA58" s="415"/>
      <c r="FB58" s="415"/>
      <c r="FC58" s="415"/>
      <c r="FD58" s="415"/>
      <c r="FE58" s="415"/>
      <c r="FF58" s="415"/>
      <c r="FG58" s="415"/>
      <c r="FH58" s="415"/>
      <c r="FI58" s="415"/>
      <c r="FJ58" s="415"/>
      <c r="FK58" s="415"/>
      <c r="FL58" s="415"/>
      <c r="FM58" s="415"/>
      <c r="FN58" s="415"/>
      <c r="FO58" s="415"/>
      <c r="FP58" s="415"/>
      <c r="FQ58" s="415"/>
      <c r="FR58" s="415"/>
      <c r="FS58" s="415"/>
      <c r="FT58" s="415"/>
      <c r="FU58" s="415"/>
      <c r="FV58" s="415"/>
      <c r="FW58" s="415"/>
      <c r="FX58" s="415"/>
      <c r="FY58" s="415"/>
      <c r="FZ58" s="415"/>
      <c r="GA58" s="415"/>
      <c r="GB58" s="415"/>
      <c r="GC58" s="415"/>
      <c r="GD58" s="415"/>
      <c r="GE58" s="415"/>
      <c r="GF58" s="415"/>
      <c r="GG58" s="415"/>
      <c r="GH58" s="415"/>
      <c r="GI58" s="415"/>
      <c r="GJ58" s="415"/>
      <c r="GK58" s="415"/>
      <c r="GL58" s="415"/>
      <c r="GM58" s="415"/>
      <c r="GN58" s="415"/>
      <c r="GO58" s="415"/>
      <c r="GP58" s="415"/>
      <c r="GQ58" s="415"/>
      <c r="GR58" s="415"/>
      <c r="GS58" s="415"/>
      <c r="GT58" s="415"/>
      <c r="GU58" s="415"/>
      <c r="GV58" s="415"/>
      <c r="GW58" s="415"/>
      <c r="GX58" s="415"/>
      <c r="GY58" s="415"/>
      <c r="GZ58" s="415"/>
      <c r="HA58" s="415"/>
      <c r="HB58" s="415"/>
      <c r="HC58" s="415"/>
      <c r="HD58" s="415"/>
      <c r="HE58" s="415"/>
      <c r="HF58" s="415"/>
      <c r="HG58" s="415"/>
      <c r="HH58" s="415"/>
      <c r="HI58" s="415"/>
      <c r="HJ58" s="415"/>
      <c r="HK58" s="415"/>
      <c r="HL58" s="415"/>
      <c r="HM58" s="415"/>
      <c r="HN58" s="415"/>
      <c r="HO58" s="415"/>
      <c r="HP58" s="415"/>
      <c r="HQ58" s="415"/>
      <c r="HR58" s="415"/>
      <c r="HS58" s="415"/>
      <c r="HT58" s="415"/>
      <c r="HU58" s="415"/>
      <c r="HV58" s="415"/>
      <c r="HW58" s="415"/>
      <c r="HX58" s="415"/>
      <c r="HY58" s="415"/>
      <c r="HZ58" s="415"/>
      <c r="IA58" s="415"/>
      <c r="IB58" s="415"/>
      <c r="IC58" s="415"/>
      <c r="ID58" s="415"/>
      <c r="IE58" s="415"/>
      <c r="IF58" s="415"/>
      <c r="IG58" s="415"/>
      <c r="IH58" s="415"/>
      <c r="II58" s="415"/>
      <c r="IJ58" s="415"/>
      <c r="IK58" s="415"/>
      <c r="IL58" s="415"/>
      <c r="IM58" s="415"/>
      <c r="IN58" s="415"/>
      <c r="IO58" s="415"/>
      <c r="IP58" s="415"/>
      <c r="IQ58" s="415"/>
      <c r="IR58" s="415"/>
      <c r="IS58" s="415"/>
      <c r="IT58" s="415"/>
      <c r="IU58" s="415"/>
      <c r="IV58" s="415"/>
      <c r="IW58" s="415"/>
      <c r="IX58" s="415"/>
      <c r="IY58" s="415"/>
      <c r="IZ58" s="415"/>
      <c r="JA58" s="415"/>
    </row>
    <row r="59" spans="1:261" s="101" customFormat="1" hidden="1" outlineLevel="2" x14ac:dyDescent="0.25">
      <c r="A59" s="99"/>
      <c r="B59" s="275" t="s">
        <v>67</v>
      </c>
      <c r="C59" s="99" t="s">
        <v>31</v>
      </c>
      <c r="D59" s="100">
        <v>9</v>
      </c>
      <c r="E59" s="251">
        <v>0</v>
      </c>
      <c r="F59" s="142"/>
      <c r="G59" s="142">
        <v>0</v>
      </c>
      <c r="H59" s="142"/>
      <c r="I59" s="227"/>
      <c r="J59" s="252">
        <v>0</v>
      </c>
      <c r="K59" s="252"/>
      <c r="L59" s="229"/>
      <c r="M59" s="229">
        <f t="shared" si="0"/>
        <v>0</v>
      </c>
      <c r="N59" s="229"/>
      <c r="O59" s="229"/>
      <c r="P59" s="422"/>
      <c r="Q59" s="425">
        <f t="shared" si="1"/>
        <v>0</v>
      </c>
      <c r="R59" s="415"/>
      <c r="S59" s="415"/>
      <c r="T59" s="415"/>
      <c r="U59" s="415"/>
      <c r="V59" s="415"/>
      <c r="W59" s="415"/>
      <c r="X59" s="415"/>
      <c r="Y59" s="415"/>
      <c r="Z59" s="415"/>
      <c r="AA59" s="415"/>
      <c r="AB59" s="415"/>
      <c r="AC59" s="415"/>
      <c r="AD59" s="415"/>
      <c r="AE59" s="415"/>
      <c r="AF59" s="415"/>
      <c r="AG59" s="415"/>
      <c r="AH59" s="415"/>
      <c r="AI59" s="415"/>
      <c r="AJ59" s="415"/>
      <c r="AK59" s="415"/>
      <c r="AL59" s="415"/>
      <c r="AM59" s="415"/>
      <c r="AN59" s="415"/>
      <c r="AO59" s="415"/>
      <c r="AP59" s="415"/>
      <c r="AQ59" s="415"/>
      <c r="AR59" s="415"/>
      <c r="AS59" s="415"/>
      <c r="AT59" s="415"/>
      <c r="AU59" s="415"/>
      <c r="AV59" s="415"/>
      <c r="AW59" s="415"/>
      <c r="AX59" s="415"/>
      <c r="AY59" s="415"/>
      <c r="AZ59" s="415"/>
      <c r="BA59" s="415"/>
      <c r="BB59" s="415"/>
      <c r="BC59" s="415"/>
      <c r="BD59" s="415"/>
      <c r="BE59" s="415"/>
      <c r="BF59" s="415"/>
      <c r="BG59" s="415"/>
      <c r="BH59" s="415"/>
      <c r="BI59" s="415"/>
      <c r="BJ59" s="415"/>
      <c r="BK59" s="415"/>
      <c r="BL59" s="415"/>
      <c r="BM59" s="415"/>
      <c r="BN59" s="415"/>
      <c r="BO59" s="415"/>
      <c r="BP59" s="415"/>
      <c r="BQ59" s="415"/>
      <c r="BR59" s="415"/>
      <c r="BS59" s="415"/>
      <c r="BT59" s="415"/>
      <c r="BU59" s="415"/>
      <c r="BV59" s="415"/>
      <c r="BW59" s="415"/>
      <c r="BX59" s="415"/>
      <c r="BY59" s="415"/>
      <c r="BZ59" s="415"/>
      <c r="CA59" s="415"/>
      <c r="CB59" s="415"/>
      <c r="CC59" s="415"/>
      <c r="CD59" s="415"/>
      <c r="CE59" s="415"/>
      <c r="CF59" s="415"/>
      <c r="CG59" s="415"/>
      <c r="CH59" s="415"/>
      <c r="CI59" s="415"/>
      <c r="CJ59" s="415"/>
      <c r="CK59" s="415"/>
      <c r="CL59" s="415"/>
      <c r="CM59" s="415"/>
      <c r="CN59" s="415"/>
      <c r="CO59" s="415"/>
      <c r="CP59" s="415"/>
      <c r="CQ59" s="415"/>
      <c r="CR59" s="415"/>
      <c r="CS59" s="415"/>
      <c r="CT59" s="415"/>
      <c r="CU59" s="415"/>
      <c r="CV59" s="415"/>
      <c r="CW59" s="415"/>
      <c r="CX59" s="415"/>
      <c r="CY59" s="415"/>
      <c r="CZ59" s="415"/>
      <c r="DA59" s="415"/>
      <c r="DB59" s="415"/>
      <c r="DC59" s="415"/>
      <c r="DD59" s="415"/>
      <c r="DE59" s="415"/>
      <c r="DF59" s="415"/>
      <c r="DG59" s="415"/>
      <c r="DH59" s="415"/>
      <c r="DI59" s="415"/>
      <c r="DJ59" s="415"/>
      <c r="DK59" s="415"/>
      <c r="DL59" s="415"/>
      <c r="DM59" s="415"/>
      <c r="DN59" s="415"/>
      <c r="DO59" s="415"/>
      <c r="DP59" s="415"/>
      <c r="DQ59" s="415"/>
      <c r="DR59" s="415"/>
      <c r="DS59" s="415"/>
      <c r="DT59" s="415"/>
      <c r="DU59" s="415"/>
      <c r="DV59" s="415"/>
      <c r="DW59" s="415"/>
      <c r="DX59" s="415"/>
      <c r="DY59" s="415"/>
      <c r="DZ59" s="415"/>
      <c r="EA59" s="415"/>
      <c r="EB59" s="415"/>
      <c r="EC59" s="415"/>
      <c r="ED59" s="415"/>
      <c r="EE59" s="415"/>
      <c r="EF59" s="415"/>
      <c r="EG59" s="415"/>
      <c r="EH59" s="415"/>
      <c r="EI59" s="415"/>
      <c r="EJ59" s="415"/>
      <c r="EK59" s="415"/>
      <c r="EL59" s="415"/>
      <c r="EM59" s="415"/>
      <c r="EN59" s="415"/>
      <c r="EO59" s="415"/>
      <c r="EP59" s="415"/>
      <c r="EQ59" s="415"/>
      <c r="ER59" s="415"/>
      <c r="ES59" s="415"/>
      <c r="ET59" s="415"/>
      <c r="EU59" s="415"/>
      <c r="EV59" s="415"/>
      <c r="EW59" s="415"/>
      <c r="EX59" s="415"/>
      <c r="EY59" s="415"/>
      <c r="EZ59" s="415"/>
      <c r="FA59" s="415"/>
      <c r="FB59" s="415"/>
      <c r="FC59" s="415"/>
      <c r="FD59" s="415"/>
      <c r="FE59" s="415"/>
      <c r="FF59" s="415"/>
      <c r="FG59" s="415"/>
      <c r="FH59" s="415"/>
      <c r="FI59" s="415"/>
      <c r="FJ59" s="415"/>
      <c r="FK59" s="415"/>
      <c r="FL59" s="415"/>
      <c r="FM59" s="415"/>
      <c r="FN59" s="415"/>
      <c r="FO59" s="415"/>
      <c r="FP59" s="415"/>
      <c r="FQ59" s="415"/>
      <c r="FR59" s="415"/>
      <c r="FS59" s="415"/>
      <c r="FT59" s="415"/>
      <c r="FU59" s="415"/>
      <c r="FV59" s="415"/>
      <c r="FW59" s="415"/>
      <c r="FX59" s="415"/>
      <c r="FY59" s="415"/>
      <c r="FZ59" s="415"/>
      <c r="GA59" s="415"/>
      <c r="GB59" s="415"/>
      <c r="GC59" s="415"/>
      <c r="GD59" s="415"/>
      <c r="GE59" s="415"/>
      <c r="GF59" s="415"/>
      <c r="GG59" s="415"/>
      <c r="GH59" s="415"/>
      <c r="GI59" s="415"/>
      <c r="GJ59" s="415"/>
      <c r="GK59" s="415"/>
      <c r="GL59" s="415"/>
      <c r="GM59" s="415"/>
      <c r="GN59" s="415"/>
      <c r="GO59" s="415"/>
      <c r="GP59" s="415"/>
      <c r="GQ59" s="415"/>
      <c r="GR59" s="415"/>
      <c r="GS59" s="415"/>
      <c r="GT59" s="415"/>
      <c r="GU59" s="415"/>
      <c r="GV59" s="415"/>
      <c r="GW59" s="415"/>
      <c r="GX59" s="415"/>
      <c r="GY59" s="415"/>
      <c r="GZ59" s="415"/>
      <c r="HA59" s="415"/>
      <c r="HB59" s="415"/>
      <c r="HC59" s="415"/>
      <c r="HD59" s="415"/>
      <c r="HE59" s="415"/>
      <c r="HF59" s="415"/>
      <c r="HG59" s="415"/>
      <c r="HH59" s="415"/>
      <c r="HI59" s="415"/>
      <c r="HJ59" s="415"/>
      <c r="HK59" s="415"/>
      <c r="HL59" s="415"/>
      <c r="HM59" s="415"/>
      <c r="HN59" s="415"/>
      <c r="HO59" s="415"/>
      <c r="HP59" s="415"/>
      <c r="HQ59" s="415"/>
      <c r="HR59" s="415"/>
      <c r="HS59" s="415"/>
      <c r="HT59" s="415"/>
      <c r="HU59" s="415"/>
      <c r="HV59" s="415"/>
      <c r="HW59" s="415"/>
      <c r="HX59" s="415"/>
      <c r="HY59" s="415"/>
      <c r="HZ59" s="415"/>
      <c r="IA59" s="415"/>
      <c r="IB59" s="415"/>
      <c r="IC59" s="415"/>
      <c r="ID59" s="415"/>
      <c r="IE59" s="415"/>
      <c r="IF59" s="415"/>
      <c r="IG59" s="415"/>
      <c r="IH59" s="415"/>
      <c r="II59" s="415"/>
      <c r="IJ59" s="415"/>
      <c r="IK59" s="415"/>
      <c r="IL59" s="415"/>
      <c r="IM59" s="415"/>
      <c r="IN59" s="415"/>
      <c r="IO59" s="415"/>
      <c r="IP59" s="415"/>
      <c r="IQ59" s="415"/>
      <c r="IR59" s="415"/>
      <c r="IS59" s="415"/>
      <c r="IT59" s="415"/>
      <c r="IU59" s="415"/>
      <c r="IV59" s="415"/>
      <c r="IW59" s="415"/>
      <c r="IX59" s="415"/>
      <c r="IY59" s="415"/>
      <c r="IZ59" s="415"/>
      <c r="JA59" s="415"/>
    </row>
    <row r="60" spans="1:261" s="101" customFormat="1" hidden="1" outlineLevel="2" x14ac:dyDescent="0.25">
      <c r="A60" s="99"/>
      <c r="B60" s="275" t="s">
        <v>68</v>
      </c>
      <c r="C60" s="99" t="s">
        <v>31</v>
      </c>
      <c r="D60" s="100">
        <v>2</v>
      </c>
      <c r="E60" s="251">
        <v>0</v>
      </c>
      <c r="F60" s="142"/>
      <c r="G60" s="142">
        <v>0</v>
      </c>
      <c r="H60" s="142"/>
      <c r="I60" s="227"/>
      <c r="J60" s="252">
        <v>0</v>
      </c>
      <c r="K60" s="252"/>
      <c r="L60" s="229"/>
      <c r="M60" s="229">
        <f t="shared" si="0"/>
        <v>0</v>
      </c>
      <c r="N60" s="229"/>
      <c r="O60" s="229"/>
      <c r="P60" s="422"/>
      <c r="Q60" s="425">
        <f t="shared" si="1"/>
        <v>0</v>
      </c>
      <c r="R60" s="415"/>
      <c r="S60" s="415"/>
      <c r="T60" s="415"/>
      <c r="U60" s="415"/>
      <c r="V60" s="415"/>
      <c r="W60" s="415"/>
      <c r="X60" s="415"/>
      <c r="Y60" s="415"/>
      <c r="Z60" s="415"/>
      <c r="AA60" s="415"/>
      <c r="AB60" s="415"/>
      <c r="AC60" s="415"/>
      <c r="AD60" s="415"/>
      <c r="AE60" s="415"/>
      <c r="AF60" s="415"/>
      <c r="AG60" s="415"/>
      <c r="AH60" s="415"/>
      <c r="AI60" s="415"/>
      <c r="AJ60" s="415"/>
      <c r="AK60" s="415"/>
      <c r="AL60" s="415"/>
      <c r="AM60" s="415"/>
      <c r="AN60" s="415"/>
      <c r="AO60" s="415"/>
      <c r="AP60" s="415"/>
      <c r="AQ60" s="415"/>
      <c r="AR60" s="415"/>
      <c r="AS60" s="415"/>
      <c r="AT60" s="415"/>
      <c r="AU60" s="415"/>
      <c r="AV60" s="415"/>
      <c r="AW60" s="415"/>
      <c r="AX60" s="415"/>
      <c r="AY60" s="415"/>
      <c r="AZ60" s="415"/>
      <c r="BA60" s="415"/>
      <c r="BB60" s="415"/>
      <c r="BC60" s="415"/>
      <c r="BD60" s="415"/>
      <c r="BE60" s="415"/>
      <c r="BF60" s="415"/>
      <c r="BG60" s="415"/>
      <c r="BH60" s="415"/>
      <c r="BI60" s="415"/>
      <c r="BJ60" s="415"/>
      <c r="BK60" s="415"/>
      <c r="BL60" s="415"/>
      <c r="BM60" s="415"/>
      <c r="BN60" s="415"/>
      <c r="BO60" s="415"/>
      <c r="BP60" s="415"/>
      <c r="BQ60" s="415"/>
      <c r="BR60" s="415"/>
      <c r="BS60" s="415"/>
      <c r="BT60" s="415"/>
      <c r="BU60" s="415"/>
      <c r="BV60" s="415"/>
      <c r="BW60" s="415"/>
      <c r="BX60" s="415"/>
      <c r="BY60" s="415"/>
      <c r="BZ60" s="415"/>
      <c r="CA60" s="415"/>
      <c r="CB60" s="415"/>
      <c r="CC60" s="415"/>
      <c r="CD60" s="415"/>
      <c r="CE60" s="415"/>
      <c r="CF60" s="415"/>
      <c r="CG60" s="415"/>
      <c r="CH60" s="415"/>
      <c r="CI60" s="415"/>
      <c r="CJ60" s="415"/>
      <c r="CK60" s="415"/>
      <c r="CL60" s="415"/>
      <c r="CM60" s="415"/>
      <c r="CN60" s="415"/>
      <c r="CO60" s="415"/>
      <c r="CP60" s="415"/>
      <c r="CQ60" s="415"/>
      <c r="CR60" s="415"/>
      <c r="CS60" s="415"/>
      <c r="CT60" s="415"/>
      <c r="CU60" s="415"/>
      <c r="CV60" s="415"/>
      <c r="CW60" s="415"/>
      <c r="CX60" s="415"/>
      <c r="CY60" s="415"/>
      <c r="CZ60" s="415"/>
      <c r="DA60" s="415"/>
      <c r="DB60" s="415"/>
      <c r="DC60" s="415"/>
      <c r="DD60" s="415"/>
      <c r="DE60" s="415"/>
      <c r="DF60" s="415"/>
      <c r="DG60" s="415"/>
      <c r="DH60" s="415"/>
      <c r="DI60" s="415"/>
      <c r="DJ60" s="415"/>
      <c r="DK60" s="415"/>
      <c r="DL60" s="415"/>
      <c r="DM60" s="415"/>
      <c r="DN60" s="415"/>
      <c r="DO60" s="415"/>
      <c r="DP60" s="415"/>
      <c r="DQ60" s="415"/>
      <c r="DR60" s="415"/>
      <c r="DS60" s="415"/>
      <c r="DT60" s="415"/>
      <c r="DU60" s="415"/>
      <c r="DV60" s="415"/>
      <c r="DW60" s="415"/>
      <c r="DX60" s="415"/>
      <c r="DY60" s="415"/>
      <c r="DZ60" s="415"/>
      <c r="EA60" s="415"/>
      <c r="EB60" s="415"/>
      <c r="EC60" s="415"/>
      <c r="ED60" s="415"/>
      <c r="EE60" s="415"/>
      <c r="EF60" s="415"/>
      <c r="EG60" s="415"/>
      <c r="EH60" s="415"/>
      <c r="EI60" s="415"/>
      <c r="EJ60" s="415"/>
      <c r="EK60" s="415"/>
      <c r="EL60" s="415"/>
      <c r="EM60" s="415"/>
      <c r="EN60" s="415"/>
      <c r="EO60" s="415"/>
      <c r="EP60" s="415"/>
      <c r="EQ60" s="415"/>
      <c r="ER60" s="415"/>
      <c r="ES60" s="415"/>
      <c r="ET60" s="415"/>
      <c r="EU60" s="415"/>
      <c r="EV60" s="415"/>
      <c r="EW60" s="415"/>
      <c r="EX60" s="415"/>
      <c r="EY60" s="415"/>
      <c r="EZ60" s="415"/>
      <c r="FA60" s="415"/>
      <c r="FB60" s="415"/>
      <c r="FC60" s="415"/>
      <c r="FD60" s="415"/>
      <c r="FE60" s="415"/>
      <c r="FF60" s="415"/>
      <c r="FG60" s="415"/>
      <c r="FH60" s="415"/>
      <c r="FI60" s="415"/>
      <c r="FJ60" s="415"/>
      <c r="FK60" s="415"/>
      <c r="FL60" s="415"/>
      <c r="FM60" s="415"/>
      <c r="FN60" s="415"/>
      <c r="FO60" s="415"/>
      <c r="FP60" s="415"/>
      <c r="FQ60" s="415"/>
      <c r="FR60" s="415"/>
      <c r="FS60" s="415"/>
      <c r="FT60" s="415"/>
      <c r="FU60" s="415"/>
      <c r="FV60" s="415"/>
      <c r="FW60" s="415"/>
      <c r="FX60" s="415"/>
      <c r="FY60" s="415"/>
      <c r="FZ60" s="415"/>
      <c r="GA60" s="415"/>
      <c r="GB60" s="415"/>
      <c r="GC60" s="415"/>
      <c r="GD60" s="415"/>
      <c r="GE60" s="415"/>
      <c r="GF60" s="415"/>
      <c r="GG60" s="415"/>
      <c r="GH60" s="415"/>
      <c r="GI60" s="415"/>
      <c r="GJ60" s="415"/>
      <c r="GK60" s="415"/>
      <c r="GL60" s="415"/>
      <c r="GM60" s="415"/>
      <c r="GN60" s="415"/>
      <c r="GO60" s="415"/>
      <c r="GP60" s="415"/>
      <c r="GQ60" s="415"/>
      <c r="GR60" s="415"/>
      <c r="GS60" s="415"/>
      <c r="GT60" s="415"/>
      <c r="GU60" s="415"/>
      <c r="GV60" s="415"/>
      <c r="GW60" s="415"/>
      <c r="GX60" s="415"/>
      <c r="GY60" s="415"/>
      <c r="GZ60" s="415"/>
      <c r="HA60" s="415"/>
      <c r="HB60" s="415"/>
      <c r="HC60" s="415"/>
      <c r="HD60" s="415"/>
      <c r="HE60" s="415"/>
      <c r="HF60" s="415"/>
      <c r="HG60" s="415"/>
      <c r="HH60" s="415"/>
      <c r="HI60" s="415"/>
      <c r="HJ60" s="415"/>
      <c r="HK60" s="415"/>
      <c r="HL60" s="415"/>
      <c r="HM60" s="415"/>
      <c r="HN60" s="415"/>
      <c r="HO60" s="415"/>
      <c r="HP60" s="415"/>
      <c r="HQ60" s="415"/>
      <c r="HR60" s="415"/>
      <c r="HS60" s="415"/>
      <c r="HT60" s="415"/>
      <c r="HU60" s="415"/>
      <c r="HV60" s="415"/>
      <c r="HW60" s="415"/>
      <c r="HX60" s="415"/>
      <c r="HY60" s="415"/>
      <c r="HZ60" s="415"/>
      <c r="IA60" s="415"/>
      <c r="IB60" s="415"/>
      <c r="IC60" s="415"/>
      <c r="ID60" s="415"/>
      <c r="IE60" s="415"/>
      <c r="IF60" s="415"/>
      <c r="IG60" s="415"/>
      <c r="IH60" s="415"/>
      <c r="II60" s="415"/>
      <c r="IJ60" s="415"/>
      <c r="IK60" s="415"/>
      <c r="IL60" s="415"/>
      <c r="IM60" s="415"/>
      <c r="IN60" s="415"/>
      <c r="IO60" s="415"/>
      <c r="IP60" s="415"/>
      <c r="IQ60" s="415"/>
      <c r="IR60" s="415"/>
      <c r="IS60" s="415"/>
      <c r="IT60" s="415"/>
      <c r="IU60" s="415"/>
      <c r="IV60" s="415"/>
      <c r="IW60" s="415"/>
      <c r="IX60" s="415"/>
      <c r="IY60" s="415"/>
      <c r="IZ60" s="415"/>
      <c r="JA60" s="415"/>
    </row>
    <row r="61" spans="1:261" s="101" customFormat="1" hidden="1" outlineLevel="2" x14ac:dyDescent="0.25">
      <c r="A61" s="99"/>
      <c r="B61" s="275" t="s">
        <v>69</v>
      </c>
      <c r="C61" s="99" t="s">
        <v>31</v>
      </c>
      <c r="D61" s="100">
        <v>1</v>
      </c>
      <c r="E61" s="251">
        <v>0</v>
      </c>
      <c r="F61" s="142"/>
      <c r="G61" s="142">
        <v>0</v>
      </c>
      <c r="H61" s="142"/>
      <c r="I61" s="227"/>
      <c r="J61" s="252">
        <v>0</v>
      </c>
      <c r="K61" s="252"/>
      <c r="L61" s="229"/>
      <c r="M61" s="229">
        <f t="shared" si="0"/>
        <v>0</v>
      </c>
      <c r="N61" s="229"/>
      <c r="O61" s="229"/>
      <c r="P61" s="422"/>
      <c r="Q61" s="425">
        <f t="shared" si="1"/>
        <v>0</v>
      </c>
      <c r="R61" s="415"/>
      <c r="S61" s="415"/>
      <c r="T61" s="415"/>
      <c r="U61" s="415"/>
      <c r="V61" s="415"/>
      <c r="W61" s="415"/>
      <c r="X61" s="415"/>
      <c r="Y61" s="415"/>
      <c r="Z61" s="415"/>
      <c r="AA61" s="415"/>
      <c r="AB61" s="415"/>
      <c r="AC61" s="415"/>
      <c r="AD61" s="415"/>
      <c r="AE61" s="415"/>
      <c r="AF61" s="415"/>
      <c r="AG61" s="415"/>
      <c r="AH61" s="415"/>
      <c r="AI61" s="415"/>
      <c r="AJ61" s="415"/>
      <c r="AK61" s="415"/>
      <c r="AL61" s="415"/>
      <c r="AM61" s="415"/>
      <c r="AN61" s="415"/>
      <c r="AO61" s="415"/>
      <c r="AP61" s="415"/>
      <c r="AQ61" s="415"/>
      <c r="AR61" s="415"/>
      <c r="AS61" s="415"/>
      <c r="AT61" s="415"/>
      <c r="AU61" s="415"/>
      <c r="AV61" s="415"/>
      <c r="AW61" s="415"/>
      <c r="AX61" s="415"/>
      <c r="AY61" s="415"/>
      <c r="AZ61" s="415"/>
      <c r="BA61" s="415"/>
      <c r="BB61" s="415"/>
      <c r="BC61" s="415"/>
      <c r="BD61" s="415"/>
      <c r="BE61" s="415"/>
      <c r="BF61" s="415"/>
      <c r="BG61" s="415"/>
      <c r="BH61" s="415"/>
      <c r="BI61" s="415"/>
      <c r="BJ61" s="415"/>
      <c r="BK61" s="415"/>
      <c r="BL61" s="415"/>
      <c r="BM61" s="415"/>
      <c r="BN61" s="415"/>
      <c r="BO61" s="415"/>
      <c r="BP61" s="415"/>
      <c r="BQ61" s="415"/>
      <c r="BR61" s="415"/>
      <c r="BS61" s="415"/>
      <c r="BT61" s="415"/>
      <c r="BU61" s="415"/>
      <c r="BV61" s="415"/>
      <c r="BW61" s="415"/>
      <c r="BX61" s="415"/>
      <c r="BY61" s="415"/>
      <c r="BZ61" s="415"/>
      <c r="CA61" s="415"/>
      <c r="CB61" s="415"/>
      <c r="CC61" s="415"/>
      <c r="CD61" s="415"/>
      <c r="CE61" s="415"/>
      <c r="CF61" s="415"/>
      <c r="CG61" s="415"/>
      <c r="CH61" s="415"/>
      <c r="CI61" s="415"/>
      <c r="CJ61" s="415"/>
      <c r="CK61" s="415"/>
      <c r="CL61" s="415"/>
      <c r="CM61" s="415"/>
      <c r="CN61" s="415"/>
      <c r="CO61" s="415"/>
      <c r="CP61" s="415"/>
      <c r="CQ61" s="415"/>
      <c r="CR61" s="415"/>
      <c r="CS61" s="415"/>
      <c r="CT61" s="415"/>
      <c r="CU61" s="415"/>
      <c r="CV61" s="415"/>
      <c r="CW61" s="415"/>
      <c r="CX61" s="415"/>
      <c r="CY61" s="415"/>
      <c r="CZ61" s="415"/>
      <c r="DA61" s="415"/>
      <c r="DB61" s="415"/>
      <c r="DC61" s="415"/>
      <c r="DD61" s="415"/>
      <c r="DE61" s="415"/>
      <c r="DF61" s="415"/>
      <c r="DG61" s="415"/>
      <c r="DH61" s="415"/>
      <c r="DI61" s="415"/>
      <c r="DJ61" s="415"/>
      <c r="DK61" s="415"/>
      <c r="DL61" s="415"/>
      <c r="DM61" s="415"/>
      <c r="DN61" s="415"/>
      <c r="DO61" s="415"/>
      <c r="DP61" s="415"/>
      <c r="DQ61" s="415"/>
      <c r="DR61" s="415"/>
      <c r="DS61" s="415"/>
      <c r="DT61" s="415"/>
      <c r="DU61" s="415"/>
      <c r="DV61" s="415"/>
      <c r="DW61" s="415"/>
      <c r="DX61" s="415"/>
      <c r="DY61" s="415"/>
      <c r="DZ61" s="415"/>
      <c r="EA61" s="415"/>
      <c r="EB61" s="415"/>
      <c r="EC61" s="415"/>
      <c r="ED61" s="415"/>
      <c r="EE61" s="415"/>
      <c r="EF61" s="415"/>
      <c r="EG61" s="415"/>
      <c r="EH61" s="415"/>
      <c r="EI61" s="415"/>
      <c r="EJ61" s="415"/>
      <c r="EK61" s="415"/>
      <c r="EL61" s="415"/>
      <c r="EM61" s="415"/>
      <c r="EN61" s="415"/>
      <c r="EO61" s="415"/>
      <c r="EP61" s="415"/>
      <c r="EQ61" s="415"/>
      <c r="ER61" s="415"/>
      <c r="ES61" s="415"/>
      <c r="ET61" s="415"/>
      <c r="EU61" s="415"/>
      <c r="EV61" s="415"/>
      <c r="EW61" s="415"/>
      <c r="EX61" s="415"/>
      <c r="EY61" s="415"/>
      <c r="EZ61" s="415"/>
      <c r="FA61" s="415"/>
      <c r="FB61" s="415"/>
      <c r="FC61" s="415"/>
      <c r="FD61" s="415"/>
      <c r="FE61" s="415"/>
      <c r="FF61" s="415"/>
      <c r="FG61" s="415"/>
      <c r="FH61" s="415"/>
      <c r="FI61" s="415"/>
      <c r="FJ61" s="415"/>
      <c r="FK61" s="415"/>
      <c r="FL61" s="415"/>
      <c r="FM61" s="415"/>
      <c r="FN61" s="415"/>
      <c r="FO61" s="415"/>
      <c r="FP61" s="415"/>
      <c r="FQ61" s="415"/>
      <c r="FR61" s="415"/>
      <c r="FS61" s="415"/>
      <c r="FT61" s="415"/>
      <c r="FU61" s="415"/>
      <c r="FV61" s="415"/>
      <c r="FW61" s="415"/>
      <c r="FX61" s="415"/>
      <c r="FY61" s="415"/>
      <c r="FZ61" s="415"/>
      <c r="GA61" s="415"/>
      <c r="GB61" s="415"/>
      <c r="GC61" s="415"/>
      <c r="GD61" s="415"/>
      <c r="GE61" s="415"/>
      <c r="GF61" s="415"/>
      <c r="GG61" s="415"/>
      <c r="GH61" s="415"/>
      <c r="GI61" s="415"/>
      <c r="GJ61" s="415"/>
      <c r="GK61" s="415"/>
      <c r="GL61" s="415"/>
      <c r="GM61" s="415"/>
      <c r="GN61" s="415"/>
      <c r="GO61" s="415"/>
      <c r="GP61" s="415"/>
      <c r="GQ61" s="415"/>
      <c r="GR61" s="415"/>
      <c r="GS61" s="415"/>
      <c r="GT61" s="415"/>
      <c r="GU61" s="415"/>
      <c r="GV61" s="415"/>
      <c r="GW61" s="415"/>
      <c r="GX61" s="415"/>
      <c r="GY61" s="415"/>
      <c r="GZ61" s="415"/>
      <c r="HA61" s="415"/>
      <c r="HB61" s="415"/>
      <c r="HC61" s="415"/>
      <c r="HD61" s="415"/>
      <c r="HE61" s="415"/>
      <c r="HF61" s="415"/>
      <c r="HG61" s="415"/>
      <c r="HH61" s="415"/>
      <c r="HI61" s="415"/>
      <c r="HJ61" s="415"/>
      <c r="HK61" s="415"/>
      <c r="HL61" s="415"/>
      <c r="HM61" s="415"/>
      <c r="HN61" s="415"/>
      <c r="HO61" s="415"/>
      <c r="HP61" s="415"/>
      <c r="HQ61" s="415"/>
      <c r="HR61" s="415"/>
      <c r="HS61" s="415"/>
      <c r="HT61" s="415"/>
      <c r="HU61" s="415"/>
      <c r="HV61" s="415"/>
      <c r="HW61" s="415"/>
      <c r="HX61" s="415"/>
      <c r="HY61" s="415"/>
      <c r="HZ61" s="415"/>
      <c r="IA61" s="415"/>
      <c r="IB61" s="415"/>
      <c r="IC61" s="415"/>
      <c r="ID61" s="415"/>
      <c r="IE61" s="415"/>
      <c r="IF61" s="415"/>
      <c r="IG61" s="415"/>
      <c r="IH61" s="415"/>
      <c r="II61" s="415"/>
      <c r="IJ61" s="415"/>
      <c r="IK61" s="415"/>
      <c r="IL61" s="415"/>
      <c r="IM61" s="415"/>
      <c r="IN61" s="415"/>
      <c r="IO61" s="415"/>
      <c r="IP61" s="415"/>
      <c r="IQ61" s="415"/>
      <c r="IR61" s="415"/>
      <c r="IS61" s="415"/>
      <c r="IT61" s="415"/>
      <c r="IU61" s="415"/>
      <c r="IV61" s="415"/>
      <c r="IW61" s="415"/>
      <c r="IX61" s="415"/>
      <c r="IY61" s="415"/>
      <c r="IZ61" s="415"/>
      <c r="JA61" s="415"/>
    </row>
    <row r="62" spans="1:261" s="101" customFormat="1" hidden="1" outlineLevel="2" x14ac:dyDescent="0.25">
      <c r="A62" s="99"/>
      <c r="B62" s="275" t="s">
        <v>69</v>
      </c>
      <c r="C62" s="99" t="s">
        <v>31</v>
      </c>
      <c r="D62" s="100">
        <v>4</v>
      </c>
      <c r="E62" s="251">
        <v>0</v>
      </c>
      <c r="F62" s="142"/>
      <c r="G62" s="142">
        <v>0</v>
      </c>
      <c r="H62" s="142"/>
      <c r="I62" s="227"/>
      <c r="J62" s="252">
        <v>0</v>
      </c>
      <c r="K62" s="252"/>
      <c r="L62" s="229"/>
      <c r="M62" s="229">
        <f t="shared" si="0"/>
        <v>0</v>
      </c>
      <c r="N62" s="229"/>
      <c r="O62" s="229"/>
      <c r="P62" s="422"/>
      <c r="Q62" s="425">
        <f t="shared" si="1"/>
        <v>0</v>
      </c>
      <c r="R62" s="415"/>
      <c r="S62" s="415"/>
      <c r="T62" s="415"/>
      <c r="U62" s="415"/>
      <c r="V62" s="415"/>
      <c r="W62" s="415"/>
      <c r="X62" s="415"/>
      <c r="Y62" s="415"/>
      <c r="Z62" s="415"/>
      <c r="AA62" s="415"/>
      <c r="AB62" s="415"/>
      <c r="AC62" s="415"/>
      <c r="AD62" s="415"/>
      <c r="AE62" s="415"/>
      <c r="AF62" s="415"/>
      <c r="AG62" s="415"/>
      <c r="AH62" s="415"/>
      <c r="AI62" s="415"/>
      <c r="AJ62" s="415"/>
      <c r="AK62" s="415"/>
      <c r="AL62" s="415"/>
      <c r="AM62" s="415"/>
      <c r="AN62" s="415"/>
      <c r="AO62" s="415"/>
      <c r="AP62" s="415"/>
      <c r="AQ62" s="415"/>
      <c r="AR62" s="415"/>
      <c r="AS62" s="415"/>
      <c r="AT62" s="415"/>
      <c r="AU62" s="415"/>
      <c r="AV62" s="415"/>
      <c r="AW62" s="415"/>
      <c r="AX62" s="415"/>
      <c r="AY62" s="415"/>
      <c r="AZ62" s="415"/>
      <c r="BA62" s="415"/>
      <c r="BB62" s="415"/>
      <c r="BC62" s="415"/>
      <c r="BD62" s="415"/>
      <c r="BE62" s="415"/>
      <c r="BF62" s="415"/>
      <c r="BG62" s="415"/>
      <c r="BH62" s="415"/>
      <c r="BI62" s="415"/>
      <c r="BJ62" s="415"/>
      <c r="BK62" s="415"/>
      <c r="BL62" s="415"/>
      <c r="BM62" s="415"/>
      <c r="BN62" s="415"/>
      <c r="BO62" s="415"/>
      <c r="BP62" s="415"/>
      <c r="BQ62" s="415"/>
      <c r="BR62" s="415"/>
      <c r="BS62" s="415"/>
      <c r="BT62" s="415"/>
      <c r="BU62" s="415"/>
      <c r="BV62" s="415"/>
      <c r="BW62" s="415"/>
      <c r="BX62" s="415"/>
      <c r="BY62" s="415"/>
      <c r="BZ62" s="415"/>
      <c r="CA62" s="415"/>
      <c r="CB62" s="415"/>
      <c r="CC62" s="415"/>
      <c r="CD62" s="415"/>
      <c r="CE62" s="415"/>
      <c r="CF62" s="415"/>
      <c r="CG62" s="415"/>
      <c r="CH62" s="415"/>
      <c r="CI62" s="415"/>
      <c r="CJ62" s="415"/>
      <c r="CK62" s="415"/>
      <c r="CL62" s="415"/>
      <c r="CM62" s="415"/>
      <c r="CN62" s="415"/>
      <c r="CO62" s="415"/>
      <c r="CP62" s="415"/>
      <c r="CQ62" s="415"/>
      <c r="CR62" s="415"/>
      <c r="CS62" s="415"/>
      <c r="CT62" s="415"/>
      <c r="CU62" s="415"/>
      <c r="CV62" s="415"/>
      <c r="CW62" s="415"/>
      <c r="CX62" s="415"/>
      <c r="CY62" s="415"/>
      <c r="CZ62" s="415"/>
      <c r="DA62" s="415"/>
      <c r="DB62" s="415"/>
      <c r="DC62" s="415"/>
      <c r="DD62" s="415"/>
      <c r="DE62" s="415"/>
      <c r="DF62" s="415"/>
      <c r="DG62" s="415"/>
      <c r="DH62" s="415"/>
      <c r="DI62" s="415"/>
      <c r="DJ62" s="415"/>
      <c r="DK62" s="415"/>
      <c r="DL62" s="415"/>
      <c r="DM62" s="415"/>
      <c r="DN62" s="415"/>
      <c r="DO62" s="415"/>
      <c r="DP62" s="415"/>
      <c r="DQ62" s="415"/>
      <c r="DR62" s="415"/>
      <c r="DS62" s="415"/>
      <c r="DT62" s="415"/>
      <c r="DU62" s="415"/>
      <c r="DV62" s="415"/>
      <c r="DW62" s="415"/>
      <c r="DX62" s="415"/>
      <c r="DY62" s="415"/>
      <c r="DZ62" s="415"/>
      <c r="EA62" s="415"/>
      <c r="EB62" s="415"/>
      <c r="EC62" s="415"/>
      <c r="ED62" s="415"/>
      <c r="EE62" s="415"/>
      <c r="EF62" s="415"/>
      <c r="EG62" s="415"/>
      <c r="EH62" s="415"/>
      <c r="EI62" s="415"/>
      <c r="EJ62" s="415"/>
      <c r="EK62" s="415"/>
      <c r="EL62" s="415"/>
      <c r="EM62" s="415"/>
      <c r="EN62" s="415"/>
      <c r="EO62" s="415"/>
      <c r="EP62" s="415"/>
      <c r="EQ62" s="415"/>
      <c r="ER62" s="415"/>
      <c r="ES62" s="415"/>
      <c r="ET62" s="415"/>
      <c r="EU62" s="415"/>
      <c r="EV62" s="415"/>
      <c r="EW62" s="415"/>
      <c r="EX62" s="415"/>
      <c r="EY62" s="415"/>
      <c r="EZ62" s="415"/>
      <c r="FA62" s="415"/>
      <c r="FB62" s="415"/>
      <c r="FC62" s="415"/>
      <c r="FD62" s="415"/>
      <c r="FE62" s="415"/>
      <c r="FF62" s="415"/>
      <c r="FG62" s="415"/>
      <c r="FH62" s="415"/>
      <c r="FI62" s="415"/>
      <c r="FJ62" s="415"/>
      <c r="FK62" s="415"/>
      <c r="FL62" s="415"/>
      <c r="FM62" s="415"/>
      <c r="FN62" s="415"/>
      <c r="FO62" s="415"/>
      <c r="FP62" s="415"/>
      <c r="FQ62" s="415"/>
      <c r="FR62" s="415"/>
      <c r="FS62" s="415"/>
      <c r="FT62" s="415"/>
      <c r="FU62" s="415"/>
      <c r="FV62" s="415"/>
      <c r="FW62" s="415"/>
      <c r="FX62" s="415"/>
      <c r="FY62" s="415"/>
      <c r="FZ62" s="415"/>
      <c r="GA62" s="415"/>
      <c r="GB62" s="415"/>
      <c r="GC62" s="415"/>
      <c r="GD62" s="415"/>
      <c r="GE62" s="415"/>
      <c r="GF62" s="415"/>
      <c r="GG62" s="415"/>
      <c r="GH62" s="415"/>
      <c r="GI62" s="415"/>
      <c r="GJ62" s="415"/>
      <c r="GK62" s="415"/>
      <c r="GL62" s="415"/>
      <c r="GM62" s="415"/>
      <c r="GN62" s="415"/>
      <c r="GO62" s="415"/>
      <c r="GP62" s="415"/>
      <c r="GQ62" s="415"/>
      <c r="GR62" s="415"/>
      <c r="GS62" s="415"/>
      <c r="GT62" s="415"/>
      <c r="GU62" s="415"/>
      <c r="GV62" s="415"/>
      <c r="GW62" s="415"/>
      <c r="GX62" s="415"/>
      <c r="GY62" s="415"/>
      <c r="GZ62" s="415"/>
      <c r="HA62" s="415"/>
      <c r="HB62" s="415"/>
      <c r="HC62" s="415"/>
      <c r="HD62" s="415"/>
      <c r="HE62" s="415"/>
      <c r="HF62" s="415"/>
      <c r="HG62" s="415"/>
      <c r="HH62" s="415"/>
      <c r="HI62" s="415"/>
      <c r="HJ62" s="415"/>
      <c r="HK62" s="415"/>
      <c r="HL62" s="415"/>
      <c r="HM62" s="415"/>
      <c r="HN62" s="415"/>
      <c r="HO62" s="415"/>
      <c r="HP62" s="415"/>
      <c r="HQ62" s="415"/>
      <c r="HR62" s="415"/>
      <c r="HS62" s="415"/>
      <c r="HT62" s="415"/>
      <c r="HU62" s="415"/>
      <c r="HV62" s="415"/>
      <c r="HW62" s="415"/>
      <c r="HX62" s="415"/>
      <c r="HY62" s="415"/>
      <c r="HZ62" s="415"/>
      <c r="IA62" s="415"/>
      <c r="IB62" s="415"/>
      <c r="IC62" s="415"/>
      <c r="ID62" s="415"/>
      <c r="IE62" s="415"/>
      <c r="IF62" s="415"/>
      <c r="IG62" s="415"/>
      <c r="IH62" s="415"/>
      <c r="II62" s="415"/>
      <c r="IJ62" s="415"/>
      <c r="IK62" s="415"/>
      <c r="IL62" s="415"/>
      <c r="IM62" s="415"/>
      <c r="IN62" s="415"/>
      <c r="IO62" s="415"/>
      <c r="IP62" s="415"/>
      <c r="IQ62" s="415"/>
      <c r="IR62" s="415"/>
      <c r="IS62" s="415"/>
      <c r="IT62" s="415"/>
      <c r="IU62" s="415"/>
      <c r="IV62" s="415"/>
      <c r="IW62" s="415"/>
      <c r="IX62" s="415"/>
      <c r="IY62" s="415"/>
      <c r="IZ62" s="415"/>
      <c r="JA62" s="415"/>
    </row>
    <row r="63" spans="1:261" s="101" customFormat="1" hidden="1" outlineLevel="2" x14ac:dyDescent="0.25">
      <c r="A63" s="99"/>
      <c r="B63" s="275" t="s">
        <v>70</v>
      </c>
      <c r="C63" s="99" t="s">
        <v>31</v>
      </c>
      <c r="D63" s="100">
        <v>9</v>
      </c>
      <c r="E63" s="251">
        <v>0</v>
      </c>
      <c r="F63" s="142"/>
      <c r="G63" s="142">
        <v>0</v>
      </c>
      <c r="H63" s="142"/>
      <c r="I63" s="227"/>
      <c r="J63" s="252">
        <v>0</v>
      </c>
      <c r="K63" s="252"/>
      <c r="L63" s="229"/>
      <c r="M63" s="229">
        <f t="shared" si="0"/>
        <v>0</v>
      </c>
      <c r="N63" s="229"/>
      <c r="O63" s="229"/>
      <c r="P63" s="422"/>
      <c r="Q63" s="425">
        <f t="shared" si="1"/>
        <v>0</v>
      </c>
      <c r="R63" s="415"/>
      <c r="S63" s="415"/>
      <c r="T63" s="415"/>
      <c r="U63" s="415"/>
      <c r="V63" s="415"/>
      <c r="W63" s="415"/>
      <c r="X63" s="415"/>
      <c r="Y63" s="415"/>
      <c r="Z63" s="415"/>
      <c r="AA63" s="415"/>
      <c r="AB63" s="415"/>
      <c r="AC63" s="415"/>
      <c r="AD63" s="415"/>
      <c r="AE63" s="415"/>
      <c r="AF63" s="415"/>
      <c r="AG63" s="415"/>
      <c r="AH63" s="415"/>
      <c r="AI63" s="415"/>
      <c r="AJ63" s="415"/>
      <c r="AK63" s="415"/>
      <c r="AL63" s="415"/>
      <c r="AM63" s="415"/>
      <c r="AN63" s="415"/>
      <c r="AO63" s="415"/>
      <c r="AP63" s="415"/>
      <c r="AQ63" s="415"/>
      <c r="AR63" s="415"/>
      <c r="AS63" s="415"/>
      <c r="AT63" s="415"/>
      <c r="AU63" s="415"/>
      <c r="AV63" s="415"/>
      <c r="AW63" s="415"/>
      <c r="AX63" s="415"/>
      <c r="AY63" s="415"/>
      <c r="AZ63" s="415"/>
      <c r="BA63" s="415"/>
      <c r="BB63" s="415"/>
      <c r="BC63" s="415"/>
      <c r="BD63" s="415"/>
      <c r="BE63" s="415"/>
      <c r="BF63" s="415"/>
      <c r="BG63" s="415"/>
      <c r="BH63" s="415"/>
      <c r="BI63" s="415"/>
      <c r="BJ63" s="415"/>
      <c r="BK63" s="415"/>
      <c r="BL63" s="415"/>
      <c r="BM63" s="415"/>
      <c r="BN63" s="415"/>
      <c r="BO63" s="415"/>
      <c r="BP63" s="415"/>
      <c r="BQ63" s="415"/>
      <c r="BR63" s="415"/>
      <c r="BS63" s="415"/>
      <c r="BT63" s="415"/>
      <c r="BU63" s="415"/>
      <c r="BV63" s="415"/>
      <c r="BW63" s="415"/>
      <c r="BX63" s="415"/>
      <c r="BY63" s="415"/>
      <c r="BZ63" s="415"/>
      <c r="CA63" s="415"/>
      <c r="CB63" s="415"/>
      <c r="CC63" s="415"/>
      <c r="CD63" s="415"/>
      <c r="CE63" s="415"/>
      <c r="CF63" s="415"/>
      <c r="CG63" s="415"/>
      <c r="CH63" s="415"/>
      <c r="CI63" s="415"/>
      <c r="CJ63" s="415"/>
      <c r="CK63" s="415"/>
      <c r="CL63" s="415"/>
      <c r="CM63" s="415"/>
      <c r="CN63" s="415"/>
      <c r="CO63" s="415"/>
      <c r="CP63" s="415"/>
      <c r="CQ63" s="415"/>
      <c r="CR63" s="415"/>
      <c r="CS63" s="415"/>
      <c r="CT63" s="415"/>
      <c r="CU63" s="415"/>
      <c r="CV63" s="415"/>
      <c r="CW63" s="415"/>
      <c r="CX63" s="415"/>
      <c r="CY63" s="415"/>
      <c r="CZ63" s="415"/>
      <c r="DA63" s="415"/>
      <c r="DB63" s="415"/>
      <c r="DC63" s="415"/>
      <c r="DD63" s="415"/>
      <c r="DE63" s="415"/>
      <c r="DF63" s="415"/>
      <c r="DG63" s="415"/>
      <c r="DH63" s="415"/>
      <c r="DI63" s="415"/>
      <c r="DJ63" s="415"/>
      <c r="DK63" s="415"/>
      <c r="DL63" s="415"/>
      <c r="DM63" s="415"/>
      <c r="DN63" s="415"/>
      <c r="DO63" s="415"/>
      <c r="DP63" s="415"/>
      <c r="DQ63" s="415"/>
      <c r="DR63" s="415"/>
      <c r="DS63" s="415"/>
      <c r="DT63" s="415"/>
      <c r="DU63" s="415"/>
      <c r="DV63" s="415"/>
      <c r="DW63" s="415"/>
      <c r="DX63" s="415"/>
      <c r="DY63" s="415"/>
      <c r="DZ63" s="415"/>
      <c r="EA63" s="415"/>
      <c r="EB63" s="415"/>
      <c r="EC63" s="415"/>
      <c r="ED63" s="415"/>
      <c r="EE63" s="415"/>
      <c r="EF63" s="415"/>
      <c r="EG63" s="415"/>
      <c r="EH63" s="415"/>
      <c r="EI63" s="415"/>
      <c r="EJ63" s="415"/>
      <c r="EK63" s="415"/>
      <c r="EL63" s="415"/>
      <c r="EM63" s="415"/>
      <c r="EN63" s="415"/>
      <c r="EO63" s="415"/>
      <c r="EP63" s="415"/>
      <c r="EQ63" s="415"/>
      <c r="ER63" s="415"/>
      <c r="ES63" s="415"/>
      <c r="ET63" s="415"/>
      <c r="EU63" s="415"/>
      <c r="EV63" s="415"/>
      <c r="EW63" s="415"/>
      <c r="EX63" s="415"/>
      <c r="EY63" s="415"/>
      <c r="EZ63" s="415"/>
      <c r="FA63" s="415"/>
      <c r="FB63" s="415"/>
      <c r="FC63" s="415"/>
      <c r="FD63" s="415"/>
      <c r="FE63" s="415"/>
      <c r="FF63" s="415"/>
      <c r="FG63" s="415"/>
      <c r="FH63" s="415"/>
      <c r="FI63" s="415"/>
      <c r="FJ63" s="415"/>
      <c r="FK63" s="415"/>
      <c r="FL63" s="415"/>
      <c r="FM63" s="415"/>
      <c r="FN63" s="415"/>
      <c r="FO63" s="415"/>
      <c r="FP63" s="415"/>
      <c r="FQ63" s="415"/>
      <c r="FR63" s="415"/>
      <c r="FS63" s="415"/>
      <c r="FT63" s="415"/>
      <c r="FU63" s="415"/>
      <c r="FV63" s="415"/>
      <c r="FW63" s="415"/>
      <c r="FX63" s="415"/>
      <c r="FY63" s="415"/>
      <c r="FZ63" s="415"/>
      <c r="GA63" s="415"/>
      <c r="GB63" s="415"/>
      <c r="GC63" s="415"/>
      <c r="GD63" s="415"/>
      <c r="GE63" s="415"/>
      <c r="GF63" s="415"/>
      <c r="GG63" s="415"/>
      <c r="GH63" s="415"/>
      <c r="GI63" s="415"/>
      <c r="GJ63" s="415"/>
      <c r="GK63" s="415"/>
      <c r="GL63" s="415"/>
      <c r="GM63" s="415"/>
      <c r="GN63" s="415"/>
      <c r="GO63" s="415"/>
      <c r="GP63" s="415"/>
      <c r="GQ63" s="415"/>
      <c r="GR63" s="415"/>
      <c r="GS63" s="415"/>
      <c r="GT63" s="415"/>
      <c r="GU63" s="415"/>
      <c r="GV63" s="415"/>
      <c r="GW63" s="415"/>
      <c r="GX63" s="415"/>
      <c r="GY63" s="415"/>
      <c r="GZ63" s="415"/>
      <c r="HA63" s="415"/>
      <c r="HB63" s="415"/>
      <c r="HC63" s="415"/>
      <c r="HD63" s="415"/>
      <c r="HE63" s="415"/>
      <c r="HF63" s="415"/>
      <c r="HG63" s="415"/>
      <c r="HH63" s="415"/>
      <c r="HI63" s="415"/>
      <c r="HJ63" s="415"/>
      <c r="HK63" s="415"/>
      <c r="HL63" s="415"/>
      <c r="HM63" s="415"/>
      <c r="HN63" s="415"/>
      <c r="HO63" s="415"/>
      <c r="HP63" s="415"/>
      <c r="HQ63" s="415"/>
      <c r="HR63" s="415"/>
      <c r="HS63" s="415"/>
      <c r="HT63" s="415"/>
      <c r="HU63" s="415"/>
      <c r="HV63" s="415"/>
      <c r="HW63" s="415"/>
      <c r="HX63" s="415"/>
      <c r="HY63" s="415"/>
      <c r="HZ63" s="415"/>
      <c r="IA63" s="415"/>
      <c r="IB63" s="415"/>
      <c r="IC63" s="415"/>
      <c r="ID63" s="415"/>
      <c r="IE63" s="415"/>
      <c r="IF63" s="415"/>
      <c r="IG63" s="415"/>
      <c r="IH63" s="415"/>
      <c r="II63" s="415"/>
      <c r="IJ63" s="415"/>
      <c r="IK63" s="415"/>
      <c r="IL63" s="415"/>
      <c r="IM63" s="415"/>
      <c r="IN63" s="415"/>
      <c r="IO63" s="415"/>
      <c r="IP63" s="415"/>
      <c r="IQ63" s="415"/>
      <c r="IR63" s="415"/>
      <c r="IS63" s="415"/>
      <c r="IT63" s="415"/>
      <c r="IU63" s="415"/>
      <c r="IV63" s="415"/>
      <c r="IW63" s="415"/>
      <c r="IX63" s="415"/>
      <c r="IY63" s="415"/>
      <c r="IZ63" s="415"/>
      <c r="JA63" s="415"/>
    </row>
    <row r="64" spans="1:261" s="101" customFormat="1" hidden="1" outlineLevel="2" x14ac:dyDescent="0.25">
      <c r="A64" s="99"/>
      <c r="B64" s="275" t="s">
        <v>70</v>
      </c>
      <c r="C64" s="99" t="s">
        <v>31</v>
      </c>
      <c r="D64" s="100">
        <v>5</v>
      </c>
      <c r="E64" s="251">
        <v>0</v>
      </c>
      <c r="F64" s="142"/>
      <c r="G64" s="142">
        <v>0</v>
      </c>
      <c r="H64" s="142"/>
      <c r="I64" s="227"/>
      <c r="J64" s="252">
        <v>0</v>
      </c>
      <c r="K64" s="252"/>
      <c r="L64" s="229"/>
      <c r="M64" s="229">
        <f t="shared" si="0"/>
        <v>0</v>
      </c>
      <c r="N64" s="229"/>
      <c r="O64" s="229"/>
      <c r="P64" s="422"/>
      <c r="Q64" s="425">
        <f t="shared" si="1"/>
        <v>0</v>
      </c>
      <c r="R64" s="415"/>
      <c r="S64" s="415"/>
      <c r="T64" s="415"/>
      <c r="U64" s="415"/>
      <c r="V64" s="415"/>
      <c r="W64" s="415"/>
      <c r="X64" s="415"/>
      <c r="Y64" s="415"/>
      <c r="Z64" s="415"/>
      <c r="AA64" s="415"/>
      <c r="AB64" s="415"/>
      <c r="AC64" s="415"/>
      <c r="AD64" s="415"/>
      <c r="AE64" s="415"/>
      <c r="AF64" s="415"/>
      <c r="AG64" s="415"/>
      <c r="AH64" s="415"/>
      <c r="AI64" s="415"/>
      <c r="AJ64" s="415"/>
      <c r="AK64" s="415"/>
      <c r="AL64" s="415"/>
      <c r="AM64" s="415"/>
      <c r="AN64" s="415"/>
      <c r="AO64" s="415"/>
      <c r="AP64" s="415"/>
      <c r="AQ64" s="415"/>
      <c r="AR64" s="415"/>
      <c r="AS64" s="415"/>
      <c r="AT64" s="415"/>
      <c r="AU64" s="415"/>
      <c r="AV64" s="415"/>
      <c r="AW64" s="415"/>
      <c r="AX64" s="415"/>
      <c r="AY64" s="415"/>
      <c r="AZ64" s="415"/>
      <c r="BA64" s="415"/>
      <c r="BB64" s="415"/>
      <c r="BC64" s="415"/>
      <c r="BD64" s="415"/>
      <c r="BE64" s="415"/>
      <c r="BF64" s="415"/>
      <c r="BG64" s="415"/>
      <c r="BH64" s="415"/>
      <c r="BI64" s="415"/>
      <c r="BJ64" s="415"/>
      <c r="BK64" s="415"/>
      <c r="BL64" s="415"/>
      <c r="BM64" s="415"/>
      <c r="BN64" s="415"/>
      <c r="BO64" s="415"/>
      <c r="BP64" s="415"/>
      <c r="BQ64" s="415"/>
      <c r="BR64" s="415"/>
      <c r="BS64" s="415"/>
      <c r="BT64" s="415"/>
      <c r="BU64" s="415"/>
      <c r="BV64" s="415"/>
      <c r="BW64" s="415"/>
      <c r="BX64" s="415"/>
      <c r="BY64" s="415"/>
      <c r="BZ64" s="415"/>
      <c r="CA64" s="415"/>
      <c r="CB64" s="415"/>
      <c r="CC64" s="415"/>
      <c r="CD64" s="415"/>
      <c r="CE64" s="415"/>
      <c r="CF64" s="415"/>
      <c r="CG64" s="415"/>
      <c r="CH64" s="415"/>
      <c r="CI64" s="415"/>
      <c r="CJ64" s="415"/>
      <c r="CK64" s="415"/>
      <c r="CL64" s="415"/>
      <c r="CM64" s="415"/>
      <c r="CN64" s="415"/>
      <c r="CO64" s="415"/>
      <c r="CP64" s="415"/>
      <c r="CQ64" s="415"/>
      <c r="CR64" s="415"/>
      <c r="CS64" s="415"/>
      <c r="CT64" s="415"/>
      <c r="CU64" s="415"/>
      <c r="CV64" s="415"/>
      <c r="CW64" s="415"/>
      <c r="CX64" s="415"/>
      <c r="CY64" s="415"/>
      <c r="CZ64" s="415"/>
      <c r="DA64" s="415"/>
      <c r="DB64" s="415"/>
      <c r="DC64" s="415"/>
      <c r="DD64" s="415"/>
      <c r="DE64" s="415"/>
      <c r="DF64" s="415"/>
      <c r="DG64" s="415"/>
      <c r="DH64" s="415"/>
      <c r="DI64" s="415"/>
      <c r="DJ64" s="415"/>
      <c r="DK64" s="415"/>
      <c r="DL64" s="415"/>
      <c r="DM64" s="415"/>
      <c r="DN64" s="415"/>
      <c r="DO64" s="415"/>
      <c r="DP64" s="415"/>
      <c r="DQ64" s="415"/>
      <c r="DR64" s="415"/>
      <c r="DS64" s="415"/>
      <c r="DT64" s="415"/>
      <c r="DU64" s="415"/>
      <c r="DV64" s="415"/>
      <c r="DW64" s="415"/>
      <c r="DX64" s="415"/>
      <c r="DY64" s="415"/>
      <c r="DZ64" s="415"/>
      <c r="EA64" s="415"/>
      <c r="EB64" s="415"/>
      <c r="EC64" s="415"/>
      <c r="ED64" s="415"/>
      <c r="EE64" s="415"/>
      <c r="EF64" s="415"/>
      <c r="EG64" s="415"/>
      <c r="EH64" s="415"/>
      <c r="EI64" s="415"/>
      <c r="EJ64" s="415"/>
      <c r="EK64" s="415"/>
      <c r="EL64" s="415"/>
      <c r="EM64" s="415"/>
      <c r="EN64" s="415"/>
      <c r="EO64" s="415"/>
      <c r="EP64" s="415"/>
      <c r="EQ64" s="415"/>
      <c r="ER64" s="415"/>
      <c r="ES64" s="415"/>
      <c r="ET64" s="415"/>
      <c r="EU64" s="415"/>
      <c r="EV64" s="415"/>
      <c r="EW64" s="415"/>
      <c r="EX64" s="415"/>
      <c r="EY64" s="415"/>
      <c r="EZ64" s="415"/>
      <c r="FA64" s="415"/>
      <c r="FB64" s="415"/>
      <c r="FC64" s="415"/>
      <c r="FD64" s="415"/>
      <c r="FE64" s="415"/>
      <c r="FF64" s="415"/>
      <c r="FG64" s="415"/>
      <c r="FH64" s="415"/>
      <c r="FI64" s="415"/>
      <c r="FJ64" s="415"/>
      <c r="FK64" s="415"/>
      <c r="FL64" s="415"/>
      <c r="FM64" s="415"/>
      <c r="FN64" s="415"/>
      <c r="FO64" s="415"/>
      <c r="FP64" s="415"/>
      <c r="FQ64" s="415"/>
      <c r="FR64" s="415"/>
      <c r="FS64" s="415"/>
      <c r="FT64" s="415"/>
      <c r="FU64" s="415"/>
      <c r="FV64" s="415"/>
      <c r="FW64" s="415"/>
      <c r="FX64" s="415"/>
      <c r="FY64" s="415"/>
      <c r="FZ64" s="415"/>
      <c r="GA64" s="415"/>
      <c r="GB64" s="415"/>
      <c r="GC64" s="415"/>
      <c r="GD64" s="415"/>
      <c r="GE64" s="415"/>
      <c r="GF64" s="415"/>
      <c r="GG64" s="415"/>
      <c r="GH64" s="415"/>
      <c r="GI64" s="415"/>
      <c r="GJ64" s="415"/>
      <c r="GK64" s="415"/>
      <c r="GL64" s="415"/>
      <c r="GM64" s="415"/>
      <c r="GN64" s="415"/>
      <c r="GO64" s="415"/>
      <c r="GP64" s="415"/>
      <c r="GQ64" s="415"/>
      <c r="GR64" s="415"/>
      <c r="GS64" s="415"/>
      <c r="GT64" s="415"/>
      <c r="GU64" s="415"/>
      <c r="GV64" s="415"/>
      <c r="GW64" s="415"/>
      <c r="GX64" s="415"/>
      <c r="GY64" s="415"/>
      <c r="GZ64" s="415"/>
      <c r="HA64" s="415"/>
      <c r="HB64" s="415"/>
      <c r="HC64" s="415"/>
      <c r="HD64" s="415"/>
      <c r="HE64" s="415"/>
      <c r="HF64" s="415"/>
      <c r="HG64" s="415"/>
      <c r="HH64" s="415"/>
      <c r="HI64" s="415"/>
      <c r="HJ64" s="415"/>
      <c r="HK64" s="415"/>
      <c r="HL64" s="415"/>
      <c r="HM64" s="415"/>
      <c r="HN64" s="415"/>
      <c r="HO64" s="415"/>
      <c r="HP64" s="415"/>
      <c r="HQ64" s="415"/>
      <c r="HR64" s="415"/>
      <c r="HS64" s="415"/>
      <c r="HT64" s="415"/>
      <c r="HU64" s="415"/>
      <c r="HV64" s="415"/>
      <c r="HW64" s="415"/>
      <c r="HX64" s="415"/>
      <c r="HY64" s="415"/>
      <c r="HZ64" s="415"/>
      <c r="IA64" s="415"/>
      <c r="IB64" s="415"/>
      <c r="IC64" s="415"/>
      <c r="ID64" s="415"/>
      <c r="IE64" s="415"/>
      <c r="IF64" s="415"/>
      <c r="IG64" s="415"/>
      <c r="IH64" s="415"/>
      <c r="II64" s="415"/>
      <c r="IJ64" s="415"/>
      <c r="IK64" s="415"/>
      <c r="IL64" s="415"/>
      <c r="IM64" s="415"/>
      <c r="IN64" s="415"/>
      <c r="IO64" s="415"/>
      <c r="IP64" s="415"/>
      <c r="IQ64" s="415"/>
      <c r="IR64" s="415"/>
      <c r="IS64" s="415"/>
      <c r="IT64" s="415"/>
      <c r="IU64" s="415"/>
      <c r="IV64" s="415"/>
      <c r="IW64" s="415"/>
      <c r="IX64" s="415"/>
      <c r="IY64" s="415"/>
      <c r="IZ64" s="415"/>
      <c r="JA64" s="415"/>
    </row>
    <row r="65" spans="1:261" s="101" customFormat="1" hidden="1" outlineLevel="1" x14ac:dyDescent="0.25">
      <c r="A65" s="373"/>
      <c r="B65" s="349" t="s">
        <v>6840</v>
      </c>
      <c r="C65" s="373" t="s">
        <v>31</v>
      </c>
      <c r="D65" s="374">
        <v>1</v>
      </c>
      <c r="E65" s="375">
        <v>504288.43</v>
      </c>
      <c r="F65" s="376">
        <f>E65*D65</f>
        <v>504288.43</v>
      </c>
      <c r="G65" s="376">
        <v>855301.20000000007</v>
      </c>
      <c r="H65" s="376">
        <f>G65*D65</f>
        <v>855301.20000000007</v>
      </c>
      <c r="I65" s="377">
        <f>F65+H65</f>
        <v>1359589.6300000001</v>
      </c>
      <c r="J65" s="252">
        <v>504288.43</v>
      </c>
      <c r="K65" s="109"/>
      <c r="L65" s="229"/>
      <c r="M65" s="229">
        <f t="shared" si="0"/>
        <v>855301.20000000007</v>
      </c>
      <c r="N65" s="229"/>
      <c r="O65" s="229"/>
      <c r="P65" s="422"/>
      <c r="Q65" s="425">
        <f t="shared" si="1"/>
        <v>0</v>
      </c>
      <c r="R65" s="415"/>
      <c r="S65" s="415"/>
      <c r="T65" s="415"/>
      <c r="U65" s="415"/>
      <c r="V65" s="415"/>
      <c r="W65" s="415"/>
      <c r="X65" s="415"/>
      <c r="Y65" s="415"/>
      <c r="Z65" s="415"/>
      <c r="AA65" s="415"/>
      <c r="AB65" s="415"/>
      <c r="AC65" s="415"/>
      <c r="AD65" s="415"/>
      <c r="AE65" s="415"/>
      <c r="AF65" s="415"/>
      <c r="AG65" s="415"/>
      <c r="AH65" s="415"/>
      <c r="AI65" s="415"/>
      <c r="AJ65" s="415"/>
      <c r="AK65" s="415"/>
      <c r="AL65" s="415"/>
      <c r="AM65" s="415"/>
      <c r="AN65" s="415"/>
      <c r="AO65" s="415"/>
      <c r="AP65" s="415"/>
      <c r="AQ65" s="415"/>
      <c r="AR65" s="415"/>
      <c r="AS65" s="415"/>
      <c r="AT65" s="415"/>
      <c r="AU65" s="415"/>
      <c r="AV65" s="415"/>
      <c r="AW65" s="415"/>
      <c r="AX65" s="415"/>
      <c r="AY65" s="415"/>
      <c r="AZ65" s="415"/>
      <c r="BA65" s="415"/>
      <c r="BB65" s="415"/>
      <c r="BC65" s="415"/>
      <c r="BD65" s="415"/>
      <c r="BE65" s="415"/>
      <c r="BF65" s="415"/>
      <c r="BG65" s="415"/>
      <c r="BH65" s="415"/>
      <c r="BI65" s="415"/>
      <c r="BJ65" s="415"/>
      <c r="BK65" s="415"/>
      <c r="BL65" s="415"/>
      <c r="BM65" s="415"/>
      <c r="BN65" s="415"/>
      <c r="BO65" s="415"/>
      <c r="BP65" s="415"/>
      <c r="BQ65" s="415"/>
      <c r="BR65" s="415"/>
      <c r="BS65" s="415"/>
      <c r="BT65" s="415"/>
      <c r="BU65" s="415"/>
      <c r="BV65" s="415"/>
      <c r="BW65" s="415"/>
      <c r="BX65" s="415"/>
      <c r="BY65" s="415"/>
      <c r="BZ65" s="415"/>
      <c r="CA65" s="415"/>
      <c r="CB65" s="415"/>
      <c r="CC65" s="415"/>
      <c r="CD65" s="415"/>
      <c r="CE65" s="415"/>
      <c r="CF65" s="415"/>
      <c r="CG65" s="415"/>
      <c r="CH65" s="415"/>
      <c r="CI65" s="415"/>
      <c r="CJ65" s="415"/>
      <c r="CK65" s="415"/>
      <c r="CL65" s="415"/>
      <c r="CM65" s="415"/>
      <c r="CN65" s="415"/>
      <c r="CO65" s="415"/>
      <c r="CP65" s="415"/>
      <c r="CQ65" s="415"/>
      <c r="CR65" s="415"/>
      <c r="CS65" s="415"/>
      <c r="CT65" s="415"/>
      <c r="CU65" s="415"/>
      <c r="CV65" s="415"/>
      <c r="CW65" s="415"/>
      <c r="CX65" s="415"/>
      <c r="CY65" s="415"/>
      <c r="CZ65" s="415"/>
      <c r="DA65" s="415"/>
      <c r="DB65" s="415"/>
      <c r="DC65" s="415"/>
      <c r="DD65" s="415"/>
      <c r="DE65" s="415"/>
      <c r="DF65" s="415"/>
      <c r="DG65" s="415"/>
      <c r="DH65" s="415"/>
      <c r="DI65" s="415"/>
      <c r="DJ65" s="415"/>
      <c r="DK65" s="415"/>
      <c r="DL65" s="415"/>
      <c r="DM65" s="415"/>
      <c r="DN65" s="415"/>
      <c r="DO65" s="415"/>
      <c r="DP65" s="415"/>
      <c r="DQ65" s="415"/>
      <c r="DR65" s="415"/>
      <c r="DS65" s="415"/>
      <c r="DT65" s="415"/>
      <c r="DU65" s="415"/>
      <c r="DV65" s="415"/>
      <c r="DW65" s="415"/>
      <c r="DX65" s="415"/>
      <c r="DY65" s="415"/>
      <c r="DZ65" s="415"/>
      <c r="EA65" s="415"/>
      <c r="EB65" s="415"/>
      <c r="EC65" s="415"/>
      <c r="ED65" s="415"/>
      <c r="EE65" s="415"/>
      <c r="EF65" s="415"/>
      <c r="EG65" s="415"/>
      <c r="EH65" s="415"/>
      <c r="EI65" s="415"/>
      <c r="EJ65" s="415"/>
      <c r="EK65" s="415"/>
      <c r="EL65" s="415"/>
      <c r="EM65" s="415"/>
      <c r="EN65" s="415"/>
      <c r="EO65" s="415"/>
      <c r="EP65" s="415"/>
      <c r="EQ65" s="415"/>
      <c r="ER65" s="415"/>
      <c r="ES65" s="415"/>
      <c r="ET65" s="415"/>
      <c r="EU65" s="415"/>
      <c r="EV65" s="415"/>
      <c r="EW65" s="415"/>
      <c r="EX65" s="415"/>
      <c r="EY65" s="415"/>
      <c r="EZ65" s="415"/>
      <c r="FA65" s="415"/>
      <c r="FB65" s="415"/>
      <c r="FC65" s="415"/>
      <c r="FD65" s="415"/>
      <c r="FE65" s="415"/>
      <c r="FF65" s="415"/>
      <c r="FG65" s="415"/>
      <c r="FH65" s="415"/>
      <c r="FI65" s="415"/>
      <c r="FJ65" s="415"/>
      <c r="FK65" s="415"/>
      <c r="FL65" s="415"/>
      <c r="FM65" s="415"/>
      <c r="FN65" s="415"/>
      <c r="FO65" s="415"/>
      <c r="FP65" s="415"/>
      <c r="FQ65" s="415"/>
      <c r="FR65" s="415"/>
      <c r="FS65" s="415"/>
      <c r="FT65" s="415"/>
      <c r="FU65" s="415"/>
      <c r="FV65" s="415"/>
      <c r="FW65" s="415"/>
      <c r="FX65" s="415"/>
      <c r="FY65" s="415"/>
      <c r="FZ65" s="415"/>
      <c r="GA65" s="415"/>
      <c r="GB65" s="415"/>
      <c r="GC65" s="415"/>
      <c r="GD65" s="415"/>
      <c r="GE65" s="415"/>
      <c r="GF65" s="415"/>
      <c r="GG65" s="415"/>
      <c r="GH65" s="415"/>
      <c r="GI65" s="415"/>
      <c r="GJ65" s="415"/>
      <c r="GK65" s="415"/>
      <c r="GL65" s="415"/>
      <c r="GM65" s="415"/>
      <c r="GN65" s="415"/>
      <c r="GO65" s="415"/>
      <c r="GP65" s="415"/>
      <c r="GQ65" s="415"/>
      <c r="GR65" s="415"/>
      <c r="GS65" s="415"/>
      <c r="GT65" s="415"/>
      <c r="GU65" s="415"/>
      <c r="GV65" s="415"/>
      <c r="GW65" s="415"/>
      <c r="GX65" s="415"/>
      <c r="GY65" s="415"/>
      <c r="GZ65" s="415"/>
      <c r="HA65" s="415"/>
      <c r="HB65" s="415"/>
      <c r="HC65" s="415"/>
      <c r="HD65" s="415"/>
      <c r="HE65" s="415"/>
      <c r="HF65" s="415"/>
      <c r="HG65" s="415"/>
      <c r="HH65" s="415"/>
      <c r="HI65" s="415"/>
      <c r="HJ65" s="415"/>
      <c r="HK65" s="415"/>
      <c r="HL65" s="415"/>
      <c r="HM65" s="415"/>
      <c r="HN65" s="415"/>
      <c r="HO65" s="415"/>
      <c r="HP65" s="415"/>
      <c r="HQ65" s="415"/>
      <c r="HR65" s="415"/>
      <c r="HS65" s="415"/>
      <c r="HT65" s="415"/>
      <c r="HU65" s="415"/>
      <c r="HV65" s="415"/>
      <c r="HW65" s="415"/>
      <c r="HX65" s="415"/>
      <c r="HY65" s="415"/>
      <c r="HZ65" s="415"/>
      <c r="IA65" s="415"/>
      <c r="IB65" s="415"/>
      <c r="IC65" s="415"/>
      <c r="ID65" s="415"/>
      <c r="IE65" s="415"/>
      <c r="IF65" s="415"/>
      <c r="IG65" s="415"/>
      <c r="IH65" s="415"/>
      <c r="II65" s="415"/>
      <c r="IJ65" s="415"/>
      <c r="IK65" s="415"/>
      <c r="IL65" s="415"/>
      <c r="IM65" s="415"/>
      <c r="IN65" s="415"/>
      <c r="IO65" s="415"/>
      <c r="IP65" s="415"/>
      <c r="IQ65" s="415"/>
      <c r="IR65" s="415"/>
      <c r="IS65" s="415"/>
      <c r="IT65" s="415"/>
      <c r="IU65" s="415"/>
      <c r="IV65" s="415"/>
      <c r="IW65" s="415"/>
      <c r="IX65" s="415"/>
      <c r="IY65" s="415"/>
      <c r="IZ65" s="415"/>
      <c r="JA65" s="415"/>
    </row>
    <row r="66" spans="1:261" s="101" customFormat="1" hidden="1" outlineLevel="3" x14ac:dyDescent="0.25">
      <c r="A66" s="99"/>
      <c r="B66" s="275" t="s">
        <v>71</v>
      </c>
      <c r="C66" s="99" t="s">
        <v>6820</v>
      </c>
      <c r="D66" s="100">
        <v>16.5</v>
      </c>
      <c r="E66" s="251">
        <v>0</v>
      </c>
      <c r="F66" s="142"/>
      <c r="G66" s="142">
        <v>0</v>
      </c>
      <c r="H66" s="142"/>
      <c r="I66" s="227"/>
      <c r="J66" s="252">
        <v>0</v>
      </c>
      <c r="K66" s="252"/>
      <c r="L66" s="229"/>
      <c r="M66" s="229">
        <f t="shared" si="0"/>
        <v>0</v>
      </c>
      <c r="N66" s="229"/>
      <c r="O66" s="229"/>
      <c r="P66" s="427">
        <v>9</v>
      </c>
      <c r="Q66" s="428">
        <f t="shared" si="1"/>
        <v>0</v>
      </c>
      <c r="R66" s="415"/>
      <c r="S66" s="415"/>
      <c r="T66" s="415"/>
      <c r="U66" s="415"/>
      <c r="V66" s="415"/>
      <c r="W66" s="415"/>
      <c r="X66" s="415"/>
      <c r="Y66" s="415"/>
      <c r="Z66" s="415"/>
      <c r="AA66" s="415"/>
      <c r="AB66" s="415"/>
      <c r="AC66" s="415"/>
      <c r="AD66" s="415"/>
      <c r="AE66" s="415"/>
      <c r="AF66" s="415"/>
      <c r="AG66" s="415"/>
      <c r="AH66" s="415"/>
      <c r="AI66" s="415"/>
      <c r="AJ66" s="415"/>
      <c r="AK66" s="415"/>
      <c r="AL66" s="415"/>
      <c r="AM66" s="415"/>
      <c r="AN66" s="415"/>
      <c r="AO66" s="415"/>
      <c r="AP66" s="415"/>
      <c r="AQ66" s="415"/>
      <c r="AR66" s="415"/>
      <c r="AS66" s="415"/>
      <c r="AT66" s="415"/>
      <c r="AU66" s="415"/>
      <c r="AV66" s="415"/>
      <c r="AW66" s="415"/>
      <c r="AX66" s="415"/>
      <c r="AY66" s="415"/>
      <c r="AZ66" s="415"/>
      <c r="BA66" s="415"/>
      <c r="BB66" s="415"/>
      <c r="BC66" s="415"/>
      <c r="BD66" s="415"/>
      <c r="BE66" s="415"/>
      <c r="BF66" s="415"/>
      <c r="BG66" s="415"/>
      <c r="BH66" s="415"/>
      <c r="BI66" s="415"/>
      <c r="BJ66" s="415"/>
      <c r="BK66" s="415"/>
      <c r="BL66" s="415"/>
      <c r="BM66" s="415"/>
      <c r="BN66" s="415"/>
      <c r="BO66" s="415"/>
      <c r="BP66" s="415"/>
      <c r="BQ66" s="415"/>
      <c r="BR66" s="415"/>
      <c r="BS66" s="415"/>
      <c r="BT66" s="415"/>
      <c r="BU66" s="415"/>
      <c r="BV66" s="415"/>
      <c r="BW66" s="415"/>
      <c r="BX66" s="415"/>
      <c r="BY66" s="415"/>
      <c r="BZ66" s="415"/>
      <c r="CA66" s="415"/>
      <c r="CB66" s="415"/>
      <c r="CC66" s="415"/>
      <c r="CD66" s="415"/>
      <c r="CE66" s="415"/>
      <c r="CF66" s="415"/>
      <c r="CG66" s="415"/>
      <c r="CH66" s="415"/>
      <c r="CI66" s="415"/>
      <c r="CJ66" s="415"/>
      <c r="CK66" s="415"/>
      <c r="CL66" s="415"/>
      <c r="CM66" s="415"/>
      <c r="CN66" s="415"/>
      <c r="CO66" s="415"/>
      <c r="CP66" s="415"/>
      <c r="CQ66" s="415"/>
      <c r="CR66" s="415"/>
      <c r="CS66" s="415"/>
      <c r="CT66" s="415"/>
      <c r="CU66" s="415"/>
      <c r="CV66" s="415"/>
      <c r="CW66" s="415"/>
      <c r="CX66" s="415"/>
      <c r="CY66" s="415"/>
      <c r="CZ66" s="415"/>
      <c r="DA66" s="415"/>
      <c r="DB66" s="415"/>
      <c r="DC66" s="415"/>
      <c r="DD66" s="415"/>
      <c r="DE66" s="415"/>
      <c r="DF66" s="415"/>
      <c r="DG66" s="415"/>
      <c r="DH66" s="415"/>
      <c r="DI66" s="415"/>
      <c r="DJ66" s="415"/>
      <c r="DK66" s="415"/>
      <c r="DL66" s="415"/>
      <c r="DM66" s="415"/>
      <c r="DN66" s="415"/>
      <c r="DO66" s="415"/>
      <c r="DP66" s="415"/>
      <c r="DQ66" s="415"/>
      <c r="DR66" s="415"/>
      <c r="DS66" s="415"/>
      <c r="DT66" s="415"/>
      <c r="DU66" s="415"/>
      <c r="DV66" s="415"/>
      <c r="DW66" s="415"/>
      <c r="DX66" s="415"/>
      <c r="DY66" s="415"/>
      <c r="DZ66" s="415"/>
      <c r="EA66" s="415"/>
      <c r="EB66" s="415"/>
      <c r="EC66" s="415"/>
      <c r="ED66" s="415"/>
      <c r="EE66" s="415"/>
      <c r="EF66" s="415"/>
      <c r="EG66" s="415"/>
      <c r="EH66" s="415"/>
      <c r="EI66" s="415"/>
      <c r="EJ66" s="415"/>
      <c r="EK66" s="415"/>
      <c r="EL66" s="415"/>
      <c r="EM66" s="415"/>
      <c r="EN66" s="415"/>
      <c r="EO66" s="415"/>
      <c r="EP66" s="415"/>
      <c r="EQ66" s="415"/>
      <c r="ER66" s="415"/>
      <c r="ES66" s="415"/>
      <c r="ET66" s="415"/>
      <c r="EU66" s="415"/>
      <c r="EV66" s="415"/>
      <c r="EW66" s="415"/>
      <c r="EX66" s="415"/>
      <c r="EY66" s="415"/>
      <c r="EZ66" s="415"/>
      <c r="FA66" s="415"/>
      <c r="FB66" s="415"/>
      <c r="FC66" s="415"/>
      <c r="FD66" s="415"/>
      <c r="FE66" s="415"/>
      <c r="FF66" s="415"/>
      <c r="FG66" s="415"/>
      <c r="FH66" s="415"/>
      <c r="FI66" s="415"/>
      <c r="FJ66" s="415"/>
      <c r="FK66" s="415"/>
      <c r="FL66" s="415"/>
      <c r="FM66" s="415"/>
      <c r="FN66" s="415"/>
      <c r="FO66" s="415"/>
      <c r="FP66" s="415"/>
      <c r="FQ66" s="415"/>
      <c r="FR66" s="415"/>
      <c r="FS66" s="415"/>
      <c r="FT66" s="415"/>
      <c r="FU66" s="415"/>
      <c r="FV66" s="415"/>
      <c r="FW66" s="415"/>
      <c r="FX66" s="415"/>
      <c r="FY66" s="415"/>
      <c r="FZ66" s="415"/>
      <c r="GA66" s="415"/>
      <c r="GB66" s="415"/>
      <c r="GC66" s="415"/>
      <c r="GD66" s="415"/>
      <c r="GE66" s="415"/>
      <c r="GF66" s="415"/>
      <c r="GG66" s="415"/>
      <c r="GH66" s="415"/>
      <c r="GI66" s="415"/>
      <c r="GJ66" s="415"/>
      <c r="GK66" s="415"/>
      <c r="GL66" s="415"/>
      <c r="GM66" s="415"/>
      <c r="GN66" s="415"/>
      <c r="GO66" s="415"/>
      <c r="GP66" s="415"/>
      <c r="GQ66" s="415"/>
      <c r="GR66" s="415"/>
      <c r="GS66" s="415"/>
      <c r="GT66" s="415"/>
      <c r="GU66" s="415"/>
      <c r="GV66" s="415"/>
      <c r="GW66" s="415"/>
      <c r="GX66" s="415"/>
      <c r="GY66" s="415"/>
      <c r="GZ66" s="415"/>
      <c r="HA66" s="415"/>
      <c r="HB66" s="415"/>
      <c r="HC66" s="415"/>
      <c r="HD66" s="415"/>
      <c r="HE66" s="415"/>
      <c r="HF66" s="415"/>
      <c r="HG66" s="415"/>
      <c r="HH66" s="415"/>
      <c r="HI66" s="415"/>
      <c r="HJ66" s="415"/>
      <c r="HK66" s="415"/>
      <c r="HL66" s="415"/>
      <c r="HM66" s="415"/>
      <c r="HN66" s="415"/>
      <c r="HO66" s="415"/>
      <c r="HP66" s="415"/>
      <c r="HQ66" s="415"/>
      <c r="HR66" s="415"/>
      <c r="HS66" s="415"/>
      <c r="HT66" s="415"/>
      <c r="HU66" s="415"/>
      <c r="HV66" s="415"/>
      <c r="HW66" s="415"/>
      <c r="HX66" s="415"/>
      <c r="HY66" s="415"/>
      <c r="HZ66" s="415"/>
      <c r="IA66" s="415"/>
      <c r="IB66" s="415"/>
      <c r="IC66" s="415"/>
      <c r="ID66" s="415"/>
      <c r="IE66" s="415"/>
      <c r="IF66" s="415"/>
      <c r="IG66" s="415"/>
      <c r="IH66" s="415"/>
      <c r="II66" s="415"/>
      <c r="IJ66" s="415"/>
      <c r="IK66" s="415"/>
      <c r="IL66" s="415"/>
      <c r="IM66" s="415"/>
      <c r="IN66" s="415"/>
      <c r="IO66" s="415"/>
      <c r="IP66" s="415"/>
      <c r="IQ66" s="415"/>
      <c r="IR66" s="415"/>
      <c r="IS66" s="415"/>
      <c r="IT66" s="415"/>
      <c r="IU66" s="415"/>
      <c r="IV66" s="415"/>
      <c r="IW66" s="415"/>
      <c r="IX66" s="415"/>
      <c r="IY66" s="415"/>
      <c r="IZ66" s="415"/>
      <c r="JA66" s="415"/>
    </row>
    <row r="67" spans="1:261" s="101" customFormat="1" hidden="1" outlineLevel="3" x14ac:dyDescent="0.25">
      <c r="A67" s="99"/>
      <c r="B67" s="275" t="s">
        <v>72</v>
      </c>
      <c r="C67" s="99" t="s">
        <v>855</v>
      </c>
      <c r="D67" s="112">
        <v>0.495</v>
      </c>
      <c r="E67" s="251">
        <v>0</v>
      </c>
      <c r="F67" s="142"/>
      <c r="G67" s="142">
        <v>0</v>
      </c>
      <c r="H67" s="142"/>
      <c r="I67" s="227"/>
      <c r="J67" s="252">
        <v>0</v>
      </c>
      <c r="K67" s="252"/>
      <c r="L67" s="229"/>
      <c r="M67" s="229">
        <f t="shared" si="0"/>
        <v>0</v>
      </c>
      <c r="N67" s="229"/>
      <c r="O67" s="229"/>
      <c r="P67" s="422"/>
      <c r="Q67" s="425">
        <f t="shared" si="1"/>
        <v>0</v>
      </c>
      <c r="R67" s="415"/>
      <c r="S67" s="415"/>
      <c r="T67" s="415"/>
      <c r="U67" s="415"/>
      <c r="V67" s="415"/>
      <c r="W67" s="415"/>
      <c r="X67" s="415"/>
      <c r="Y67" s="415"/>
      <c r="Z67" s="415"/>
      <c r="AA67" s="415"/>
      <c r="AB67" s="415"/>
      <c r="AC67" s="415"/>
      <c r="AD67" s="415"/>
      <c r="AE67" s="415"/>
      <c r="AF67" s="415"/>
      <c r="AG67" s="415"/>
      <c r="AH67" s="415"/>
      <c r="AI67" s="415"/>
      <c r="AJ67" s="415"/>
      <c r="AK67" s="415"/>
      <c r="AL67" s="415"/>
      <c r="AM67" s="415"/>
      <c r="AN67" s="415"/>
      <c r="AO67" s="415"/>
      <c r="AP67" s="415"/>
      <c r="AQ67" s="415"/>
      <c r="AR67" s="415"/>
      <c r="AS67" s="415"/>
      <c r="AT67" s="415"/>
      <c r="AU67" s="415"/>
      <c r="AV67" s="415"/>
      <c r="AW67" s="415"/>
      <c r="AX67" s="415"/>
      <c r="AY67" s="415"/>
      <c r="AZ67" s="415"/>
      <c r="BA67" s="415"/>
      <c r="BB67" s="415"/>
      <c r="BC67" s="415"/>
      <c r="BD67" s="415"/>
      <c r="BE67" s="415"/>
      <c r="BF67" s="415"/>
      <c r="BG67" s="415"/>
      <c r="BH67" s="415"/>
      <c r="BI67" s="415"/>
      <c r="BJ67" s="415"/>
      <c r="BK67" s="415"/>
      <c r="BL67" s="415"/>
      <c r="BM67" s="415"/>
      <c r="BN67" s="415"/>
      <c r="BO67" s="415"/>
      <c r="BP67" s="415"/>
      <c r="BQ67" s="415"/>
      <c r="BR67" s="415"/>
      <c r="BS67" s="415"/>
      <c r="BT67" s="415"/>
      <c r="BU67" s="415"/>
      <c r="BV67" s="415"/>
      <c r="BW67" s="415"/>
      <c r="BX67" s="415"/>
      <c r="BY67" s="415"/>
      <c r="BZ67" s="415"/>
      <c r="CA67" s="415"/>
      <c r="CB67" s="415"/>
      <c r="CC67" s="415"/>
      <c r="CD67" s="415"/>
      <c r="CE67" s="415"/>
      <c r="CF67" s="415"/>
      <c r="CG67" s="415"/>
      <c r="CH67" s="415"/>
      <c r="CI67" s="415"/>
      <c r="CJ67" s="415"/>
      <c r="CK67" s="415"/>
      <c r="CL67" s="415"/>
      <c r="CM67" s="415"/>
      <c r="CN67" s="415"/>
      <c r="CO67" s="415"/>
      <c r="CP67" s="415"/>
      <c r="CQ67" s="415"/>
      <c r="CR67" s="415"/>
      <c r="CS67" s="415"/>
      <c r="CT67" s="415"/>
      <c r="CU67" s="415"/>
      <c r="CV67" s="415"/>
      <c r="CW67" s="415"/>
      <c r="CX67" s="415"/>
      <c r="CY67" s="415"/>
      <c r="CZ67" s="415"/>
      <c r="DA67" s="415"/>
      <c r="DB67" s="415"/>
      <c r="DC67" s="415"/>
      <c r="DD67" s="415"/>
      <c r="DE67" s="415"/>
      <c r="DF67" s="415"/>
      <c r="DG67" s="415"/>
      <c r="DH67" s="415"/>
      <c r="DI67" s="415"/>
      <c r="DJ67" s="415"/>
      <c r="DK67" s="415"/>
      <c r="DL67" s="415"/>
      <c r="DM67" s="415"/>
      <c r="DN67" s="415"/>
      <c r="DO67" s="415"/>
      <c r="DP67" s="415"/>
      <c r="DQ67" s="415"/>
      <c r="DR67" s="415"/>
      <c r="DS67" s="415"/>
      <c r="DT67" s="415"/>
      <c r="DU67" s="415"/>
      <c r="DV67" s="415"/>
      <c r="DW67" s="415"/>
      <c r="DX67" s="415"/>
      <c r="DY67" s="415"/>
      <c r="DZ67" s="415"/>
      <c r="EA67" s="415"/>
      <c r="EB67" s="415"/>
      <c r="EC67" s="415"/>
      <c r="ED67" s="415"/>
      <c r="EE67" s="415"/>
      <c r="EF67" s="415"/>
      <c r="EG67" s="415"/>
      <c r="EH67" s="415"/>
      <c r="EI67" s="415"/>
      <c r="EJ67" s="415"/>
      <c r="EK67" s="415"/>
      <c r="EL67" s="415"/>
      <c r="EM67" s="415"/>
      <c r="EN67" s="415"/>
      <c r="EO67" s="415"/>
      <c r="EP67" s="415"/>
      <c r="EQ67" s="415"/>
      <c r="ER67" s="415"/>
      <c r="ES67" s="415"/>
      <c r="ET67" s="415"/>
      <c r="EU67" s="415"/>
      <c r="EV67" s="415"/>
      <c r="EW67" s="415"/>
      <c r="EX67" s="415"/>
      <c r="EY67" s="415"/>
      <c r="EZ67" s="415"/>
      <c r="FA67" s="415"/>
      <c r="FB67" s="415"/>
      <c r="FC67" s="415"/>
      <c r="FD67" s="415"/>
      <c r="FE67" s="415"/>
      <c r="FF67" s="415"/>
      <c r="FG67" s="415"/>
      <c r="FH67" s="415"/>
      <c r="FI67" s="415"/>
      <c r="FJ67" s="415"/>
      <c r="FK67" s="415"/>
      <c r="FL67" s="415"/>
      <c r="FM67" s="415"/>
      <c r="FN67" s="415"/>
      <c r="FO67" s="415"/>
      <c r="FP67" s="415"/>
      <c r="FQ67" s="415"/>
      <c r="FR67" s="415"/>
      <c r="FS67" s="415"/>
      <c r="FT67" s="415"/>
      <c r="FU67" s="415"/>
      <c r="FV67" s="415"/>
      <c r="FW67" s="415"/>
      <c r="FX67" s="415"/>
      <c r="FY67" s="415"/>
      <c r="FZ67" s="415"/>
      <c r="GA67" s="415"/>
      <c r="GB67" s="415"/>
      <c r="GC67" s="415"/>
      <c r="GD67" s="415"/>
      <c r="GE67" s="415"/>
      <c r="GF67" s="415"/>
      <c r="GG67" s="415"/>
      <c r="GH67" s="415"/>
      <c r="GI67" s="415"/>
      <c r="GJ67" s="415"/>
      <c r="GK67" s="415"/>
      <c r="GL67" s="415"/>
      <c r="GM67" s="415"/>
      <c r="GN67" s="415"/>
      <c r="GO67" s="415"/>
      <c r="GP67" s="415"/>
      <c r="GQ67" s="415"/>
      <c r="GR67" s="415"/>
      <c r="GS67" s="415"/>
      <c r="GT67" s="415"/>
      <c r="GU67" s="415"/>
      <c r="GV67" s="415"/>
      <c r="GW67" s="415"/>
      <c r="GX67" s="415"/>
      <c r="GY67" s="415"/>
      <c r="GZ67" s="415"/>
      <c r="HA67" s="415"/>
      <c r="HB67" s="415"/>
      <c r="HC67" s="415"/>
      <c r="HD67" s="415"/>
      <c r="HE67" s="415"/>
      <c r="HF67" s="415"/>
      <c r="HG67" s="415"/>
      <c r="HH67" s="415"/>
      <c r="HI67" s="415"/>
      <c r="HJ67" s="415"/>
      <c r="HK67" s="415"/>
      <c r="HL67" s="415"/>
      <c r="HM67" s="415"/>
      <c r="HN67" s="415"/>
      <c r="HO67" s="415"/>
      <c r="HP67" s="415"/>
      <c r="HQ67" s="415"/>
      <c r="HR67" s="415"/>
      <c r="HS67" s="415"/>
      <c r="HT67" s="415"/>
      <c r="HU67" s="415"/>
      <c r="HV67" s="415"/>
      <c r="HW67" s="415"/>
      <c r="HX67" s="415"/>
      <c r="HY67" s="415"/>
      <c r="HZ67" s="415"/>
      <c r="IA67" s="415"/>
      <c r="IB67" s="415"/>
      <c r="IC67" s="415"/>
      <c r="ID67" s="415"/>
      <c r="IE67" s="415"/>
      <c r="IF67" s="415"/>
      <c r="IG67" s="415"/>
      <c r="IH67" s="415"/>
      <c r="II67" s="415"/>
      <c r="IJ67" s="415"/>
      <c r="IK67" s="415"/>
      <c r="IL67" s="415"/>
      <c r="IM67" s="415"/>
      <c r="IN67" s="415"/>
      <c r="IO67" s="415"/>
      <c r="IP67" s="415"/>
      <c r="IQ67" s="415"/>
      <c r="IR67" s="415"/>
      <c r="IS67" s="415"/>
      <c r="IT67" s="415"/>
      <c r="IU67" s="415"/>
      <c r="IV67" s="415"/>
      <c r="IW67" s="415"/>
      <c r="IX67" s="415"/>
      <c r="IY67" s="415"/>
      <c r="IZ67" s="415"/>
      <c r="JA67" s="415"/>
    </row>
    <row r="68" spans="1:261" s="101" customFormat="1" hidden="1" outlineLevel="3" x14ac:dyDescent="0.25">
      <c r="A68" s="99"/>
      <c r="B68" s="275" t="s">
        <v>73</v>
      </c>
      <c r="C68" s="99" t="s">
        <v>31</v>
      </c>
      <c r="D68" s="127">
        <v>9</v>
      </c>
      <c r="E68" s="251">
        <v>0</v>
      </c>
      <c r="F68" s="142"/>
      <c r="G68" s="142">
        <v>0</v>
      </c>
      <c r="H68" s="142"/>
      <c r="I68" s="227"/>
      <c r="J68" s="252">
        <v>0</v>
      </c>
      <c r="K68" s="252"/>
      <c r="L68" s="229"/>
      <c r="M68" s="229">
        <f t="shared" si="0"/>
        <v>0</v>
      </c>
      <c r="N68" s="229"/>
      <c r="O68" s="229"/>
      <c r="P68" s="427">
        <v>2</v>
      </c>
      <c r="Q68" s="428">
        <f t="shared" si="1"/>
        <v>0</v>
      </c>
      <c r="R68" s="415"/>
      <c r="S68" s="415"/>
      <c r="T68" s="415"/>
      <c r="U68" s="415"/>
      <c r="V68" s="415"/>
      <c r="W68" s="415"/>
      <c r="X68" s="415"/>
      <c r="Y68" s="415"/>
      <c r="Z68" s="415"/>
      <c r="AA68" s="415"/>
      <c r="AB68" s="415"/>
      <c r="AC68" s="415"/>
      <c r="AD68" s="415"/>
      <c r="AE68" s="415"/>
      <c r="AF68" s="415"/>
      <c r="AG68" s="415"/>
      <c r="AH68" s="415"/>
      <c r="AI68" s="415"/>
      <c r="AJ68" s="415"/>
      <c r="AK68" s="415"/>
      <c r="AL68" s="415"/>
      <c r="AM68" s="415"/>
      <c r="AN68" s="415"/>
      <c r="AO68" s="415"/>
      <c r="AP68" s="415"/>
      <c r="AQ68" s="415"/>
      <c r="AR68" s="415"/>
      <c r="AS68" s="415"/>
      <c r="AT68" s="415"/>
      <c r="AU68" s="415"/>
      <c r="AV68" s="415"/>
      <c r="AW68" s="415"/>
      <c r="AX68" s="415"/>
      <c r="AY68" s="415"/>
      <c r="AZ68" s="415"/>
      <c r="BA68" s="415"/>
      <c r="BB68" s="415"/>
      <c r="BC68" s="415"/>
      <c r="BD68" s="415"/>
      <c r="BE68" s="415"/>
      <c r="BF68" s="415"/>
      <c r="BG68" s="415"/>
      <c r="BH68" s="415"/>
      <c r="BI68" s="415"/>
      <c r="BJ68" s="415"/>
      <c r="BK68" s="415"/>
      <c r="BL68" s="415"/>
      <c r="BM68" s="415"/>
      <c r="BN68" s="415"/>
      <c r="BO68" s="415"/>
      <c r="BP68" s="415"/>
      <c r="BQ68" s="415"/>
      <c r="BR68" s="415"/>
      <c r="BS68" s="415"/>
      <c r="BT68" s="415"/>
      <c r="BU68" s="415"/>
      <c r="BV68" s="415"/>
      <c r="BW68" s="415"/>
      <c r="BX68" s="415"/>
      <c r="BY68" s="415"/>
      <c r="BZ68" s="415"/>
      <c r="CA68" s="415"/>
      <c r="CB68" s="415"/>
      <c r="CC68" s="415"/>
      <c r="CD68" s="415"/>
      <c r="CE68" s="415"/>
      <c r="CF68" s="415"/>
      <c r="CG68" s="415"/>
      <c r="CH68" s="415"/>
      <c r="CI68" s="415"/>
      <c r="CJ68" s="415"/>
      <c r="CK68" s="415"/>
      <c r="CL68" s="415"/>
      <c r="CM68" s="415"/>
      <c r="CN68" s="415"/>
      <c r="CO68" s="415"/>
      <c r="CP68" s="415"/>
      <c r="CQ68" s="415"/>
      <c r="CR68" s="415"/>
      <c r="CS68" s="415"/>
      <c r="CT68" s="415"/>
      <c r="CU68" s="415"/>
      <c r="CV68" s="415"/>
      <c r="CW68" s="415"/>
      <c r="CX68" s="415"/>
      <c r="CY68" s="415"/>
      <c r="CZ68" s="415"/>
      <c r="DA68" s="415"/>
      <c r="DB68" s="415"/>
      <c r="DC68" s="415"/>
      <c r="DD68" s="415"/>
      <c r="DE68" s="415"/>
      <c r="DF68" s="415"/>
      <c r="DG68" s="415"/>
      <c r="DH68" s="415"/>
      <c r="DI68" s="415"/>
      <c r="DJ68" s="415"/>
      <c r="DK68" s="415"/>
      <c r="DL68" s="415"/>
      <c r="DM68" s="415"/>
      <c r="DN68" s="415"/>
      <c r="DO68" s="415"/>
      <c r="DP68" s="415"/>
      <c r="DQ68" s="415"/>
      <c r="DR68" s="415"/>
      <c r="DS68" s="415"/>
      <c r="DT68" s="415"/>
      <c r="DU68" s="415"/>
      <c r="DV68" s="415"/>
      <c r="DW68" s="415"/>
      <c r="DX68" s="415"/>
      <c r="DY68" s="415"/>
      <c r="DZ68" s="415"/>
      <c r="EA68" s="415"/>
      <c r="EB68" s="415"/>
      <c r="EC68" s="415"/>
      <c r="ED68" s="415"/>
      <c r="EE68" s="415"/>
      <c r="EF68" s="415"/>
      <c r="EG68" s="415"/>
      <c r="EH68" s="415"/>
      <c r="EI68" s="415"/>
      <c r="EJ68" s="415"/>
      <c r="EK68" s="415"/>
      <c r="EL68" s="415"/>
      <c r="EM68" s="415"/>
      <c r="EN68" s="415"/>
      <c r="EO68" s="415"/>
      <c r="EP68" s="415"/>
      <c r="EQ68" s="415"/>
      <c r="ER68" s="415"/>
      <c r="ES68" s="415"/>
      <c r="ET68" s="415"/>
      <c r="EU68" s="415"/>
      <c r="EV68" s="415"/>
      <c r="EW68" s="415"/>
      <c r="EX68" s="415"/>
      <c r="EY68" s="415"/>
      <c r="EZ68" s="415"/>
      <c r="FA68" s="415"/>
      <c r="FB68" s="415"/>
      <c r="FC68" s="415"/>
      <c r="FD68" s="415"/>
      <c r="FE68" s="415"/>
      <c r="FF68" s="415"/>
      <c r="FG68" s="415"/>
      <c r="FH68" s="415"/>
      <c r="FI68" s="415"/>
      <c r="FJ68" s="415"/>
      <c r="FK68" s="415"/>
      <c r="FL68" s="415"/>
      <c r="FM68" s="415"/>
      <c r="FN68" s="415"/>
      <c r="FO68" s="415"/>
      <c r="FP68" s="415"/>
      <c r="FQ68" s="415"/>
      <c r="FR68" s="415"/>
      <c r="FS68" s="415"/>
      <c r="FT68" s="415"/>
      <c r="FU68" s="415"/>
      <c r="FV68" s="415"/>
      <c r="FW68" s="415"/>
      <c r="FX68" s="415"/>
      <c r="FY68" s="415"/>
      <c r="FZ68" s="415"/>
      <c r="GA68" s="415"/>
      <c r="GB68" s="415"/>
      <c r="GC68" s="415"/>
      <c r="GD68" s="415"/>
      <c r="GE68" s="415"/>
      <c r="GF68" s="415"/>
      <c r="GG68" s="415"/>
      <c r="GH68" s="415"/>
      <c r="GI68" s="415"/>
      <c r="GJ68" s="415"/>
      <c r="GK68" s="415"/>
      <c r="GL68" s="415"/>
      <c r="GM68" s="415"/>
      <c r="GN68" s="415"/>
      <c r="GO68" s="415"/>
      <c r="GP68" s="415"/>
      <c r="GQ68" s="415"/>
      <c r="GR68" s="415"/>
      <c r="GS68" s="415"/>
      <c r="GT68" s="415"/>
      <c r="GU68" s="415"/>
      <c r="GV68" s="415"/>
      <c r="GW68" s="415"/>
      <c r="GX68" s="415"/>
      <c r="GY68" s="415"/>
      <c r="GZ68" s="415"/>
      <c r="HA68" s="415"/>
      <c r="HB68" s="415"/>
      <c r="HC68" s="415"/>
      <c r="HD68" s="415"/>
      <c r="HE68" s="415"/>
      <c r="HF68" s="415"/>
      <c r="HG68" s="415"/>
      <c r="HH68" s="415"/>
      <c r="HI68" s="415"/>
      <c r="HJ68" s="415"/>
      <c r="HK68" s="415"/>
      <c r="HL68" s="415"/>
      <c r="HM68" s="415"/>
      <c r="HN68" s="415"/>
      <c r="HO68" s="415"/>
      <c r="HP68" s="415"/>
      <c r="HQ68" s="415"/>
      <c r="HR68" s="415"/>
      <c r="HS68" s="415"/>
      <c r="HT68" s="415"/>
      <c r="HU68" s="415"/>
      <c r="HV68" s="415"/>
      <c r="HW68" s="415"/>
      <c r="HX68" s="415"/>
      <c r="HY68" s="415"/>
      <c r="HZ68" s="415"/>
      <c r="IA68" s="415"/>
      <c r="IB68" s="415"/>
      <c r="IC68" s="415"/>
      <c r="ID68" s="415"/>
      <c r="IE68" s="415"/>
      <c r="IF68" s="415"/>
      <c r="IG68" s="415"/>
      <c r="IH68" s="415"/>
      <c r="II68" s="415"/>
      <c r="IJ68" s="415"/>
      <c r="IK68" s="415"/>
      <c r="IL68" s="415"/>
      <c r="IM68" s="415"/>
      <c r="IN68" s="415"/>
      <c r="IO68" s="415"/>
      <c r="IP68" s="415"/>
      <c r="IQ68" s="415"/>
      <c r="IR68" s="415"/>
      <c r="IS68" s="415"/>
      <c r="IT68" s="415"/>
      <c r="IU68" s="415"/>
      <c r="IV68" s="415"/>
      <c r="IW68" s="415"/>
      <c r="IX68" s="415"/>
      <c r="IY68" s="415"/>
      <c r="IZ68" s="415"/>
      <c r="JA68" s="415"/>
    </row>
    <row r="69" spans="1:261" s="101" customFormat="1" hidden="1" outlineLevel="3" x14ac:dyDescent="0.25">
      <c r="A69" s="99"/>
      <c r="B69" s="275" t="s">
        <v>74</v>
      </c>
      <c r="C69" s="99" t="s">
        <v>31</v>
      </c>
      <c r="D69" s="127">
        <v>4</v>
      </c>
      <c r="E69" s="251">
        <v>0</v>
      </c>
      <c r="F69" s="142"/>
      <c r="G69" s="142">
        <v>0</v>
      </c>
      <c r="H69" s="142"/>
      <c r="I69" s="227"/>
      <c r="J69" s="252">
        <v>0</v>
      </c>
      <c r="K69" s="252"/>
      <c r="L69" s="229"/>
      <c r="M69" s="229">
        <f t="shared" si="0"/>
        <v>0</v>
      </c>
      <c r="N69" s="229"/>
      <c r="O69" s="229"/>
      <c r="P69" s="427">
        <v>1</v>
      </c>
      <c r="Q69" s="428">
        <f t="shared" si="1"/>
        <v>0</v>
      </c>
      <c r="R69" s="415"/>
      <c r="S69" s="415"/>
      <c r="T69" s="415"/>
      <c r="U69" s="415"/>
      <c r="V69" s="415"/>
      <c r="W69" s="415"/>
      <c r="X69" s="415"/>
      <c r="Y69" s="415"/>
      <c r="Z69" s="415"/>
      <c r="AA69" s="415"/>
      <c r="AB69" s="415"/>
      <c r="AC69" s="415"/>
      <c r="AD69" s="415"/>
      <c r="AE69" s="415"/>
      <c r="AF69" s="415"/>
      <c r="AG69" s="415"/>
      <c r="AH69" s="415"/>
      <c r="AI69" s="415"/>
      <c r="AJ69" s="415"/>
      <c r="AK69" s="415"/>
      <c r="AL69" s="415"/>
      <c r="AM69" s="415"/>
      <c r="AN69" s="415"/>
      <c r="AO69" s="415"/>
      <c r="AP69" s="415"/>
      <c r="AQ69" s="415"/>
      <c r="AR69" s="415"/>
      <c r="AS69" s="415"/>
      <c r="AT69" s="415"/>
      <c r="AU69" s="415"/>
      <c r="AV69" s="415"/>
      <c r="AW69" s="415"/>
      <c r="AX69" s="415"/>
      <c r="AY69" s="415"/>
      <c r="AZ69" s="415"/>
      <c r="BA69" s="415"/>
      <c r="BB69" s="415"/>
      <c r="BC69" s="415"/>
      <c r="BD69" s="415"/>
      <c r="BE69" s="415"/>
      <c r="BF69" s="415"/>
      <c r="BG69" s="415"/>
      <c r="BH69" s="415"/>
      <c r="BI69" s="415"/>
      <c r="BJ69" s="415"/>
      <c r="BK69" s="415"/>
      <c r="BL69" s="415"/>
      <c r="BM69" s="415"/>
      <c r="BN69" s="415"/>
      <c r="BO69" s="415"/>
      <c r="BP69" s="415"/>
      <c r="BQ69" s="415"/>
      <c r="BR69" s="415"/>
      <c r="BS69" s="415"/>
      <c r="BT69" s="415"/>
      <c r="BU69" s="415"/>
      <c r="BV69" s="415"/>
      <c r="BW69" s="415"/>
      <c r="BX69" s="415"/>
      <c r="BY69" s="415"/>
      <c r="BZ69" s="415"/>
      <c r="CA69" s="415"/>
      <c r="CB69" s="415"/>
      <c r="CC69" s="415"/>
      <c r="CD69" s="415"/>
      <c r="CE69" s="415"/>
      <c r="CF69" s="415"/>
      <c r="CG69" s="415"/>
      <c r="CH69" s="415"/>
      <c r="CI69" s="415"/>
      <c r="CJ69" s="415"/>
      <c r="CK69" s="415"/>
      <c r="CL69" s="415"/>
      <c r="CM69" s="415"/>
      <c r="CN69" s="415"/>
      <c r="CO69" s="415"/>
      <c r="CP69" s="415"/>
      <c r="CQ69" s="415"/>
      <c r="CR69" s="415"/>
      <c r="CS69" s="415"/>
      <c r="CT69" s="415"/>
      <c r="CU69" s="415"/>
      <c r="CV69" s="415"/>
      <c r="CW69" s="415"/>
      <c r="CX69" s="415"/>
      <c r="CY69" s="415"/>
      <c r="CZ69" s="415"/>
      <c r="DA69" s="415"/>
      <c r="DB69" s="415"/>
      <c r="DC69" s="415"/>
      <c r="DD69" s="415"/>
      <c r="DE69" s="415"/>
      <c r="DF69" s="415"/>
      <c r="DG69" s="415"/>
      <c r="DH69" s="415"/>
      <c r="DI69" s="415"/>
      <c r="DJ69" s="415"/>
      <c r="DK69" s="415"/>
      <c r="DL69" s="415"/>
      <c r="DM69" s="415"/>
      <c r="DN69" s="415"/>
      <c r="DO69" s="415"/>
      <c r="DP69" s="415"/>
      <c r="DQ69" s="415"/>
      <c r="DR69" s="415"/>
      <c r="DS69" s="415"/>
      <c r="DT69" s="415"/>
      <c r="DU69" s="415"/>
      <c r="DV69" s="415"/>
      <c r="DW69" s="415"/>
      <c r="DX69" s="415"/>
      <c r="DY69" s="415"/>
      <c r="DZ69" s="415"/>
      <c r="EA69" s="415"/>
      <c r="EB69" s="415"/>
      <c r="EC69" s="415"/>
      <c r="ED69" s="415"/>
      <c r="EE69" s="415"/>
      <c r="EF69" s="415"/>
      <c r="EG69" s="415"/>
      <c r="EH69" s="415"/>
      <c r="EI69" s="415"/>
      <c r="EJ69" s="415"/>
      <c r="EK69" s="415"/>
      <c r="EL69" s="415"/>
      <c r="EM69" s="415"/>
      <c r="EN69" s="415"/>
      <c r="EO69" s="415"/>
      <c r="EP69" s="415"/>
      <c r="EQ69" s="415"/>
      <c r="ER69" s="415"/>
      <c r="ES69" s="415"/>
      <c r="ET69" s="415"/>
      <c r="EU69" s="415"/>
      <c r="EV69" s="415"/>
      <c r="EW69" s="415"/>
      <c r="EX69" s="415"/>
      <c r="EY69" s="415"/>
      <c r="EZ69" s="415"/>
      <c r="FA69" s="415"/>
      <c r="FB69" s="415"/>
      <c r="FC69" s="415"/>
      <c r="FD69" s="415"/>
      <c r="FE69" s="415"/>
      <c r="FF69" s="415"/>
      <c r="FG69" s="415"/>
      <c r="FH69" s="415"/>
      <c r="FI69" s="415"/>
      <c r="FJ69" s="415"/>
      <c r="FK69" s="415"/>
      <c r="FL69" s="415"/>
      <c r="FM69" s="415"/>
      <c r="FN69" s="415"/>
      <c r="FO69" s="415"/>
      <c r="FP69" s="415"/>
      <c r="FQ69" s="415"/>
      <c r="FR69" s="415"/>
      <c r="FS69" s="415"/>
      <c r="FT69" s="415"/>
      <c r="FU69" s="415"/>
      <c r="FV69" s="415"/>
      <c r="FW69" s="415"/>
      <c r="FX69" s="415"/>
      <c r="FY69" s="415"/>
      <c r="FZ69" s="415"/>
      <c r="GA69" s="415"/>
      <c r="GB69" s="415"/>
      <c r="GC69" s="415"/>
      <c r="GD69" s="415"/>
      <c r="GE69" s="415"/>
      <c r="GF69" s="415"/>
      <c r="GG69" s="415"/>
      <c r="GH69" s="415"/>
      <c r="GI69" s="415"/>
      <c r="GJ69" s="415"/>
      <c r="GK69" s="415"/>
      <c r="GL69" s="415"/>
      <c r="GM69" s="415"/>
      <c r="GN69" s="415"/>
      <c r="GO69" s="415"/>
      <c r="GP69" s="415"/>
      <c r="GQ69" s="415"/>
      <c r="GR69" s="415"/>
      <c r="GS69" s="415"/>
      <c r="GT69" s="415"/>
      <c r="GU69" s="415"/>
      <c r="GV69" s="415"/>
      <c r="GW69" s="415"/>
      <c r="GX69" s="415"/>
      <c r="GY69" s="415"/>
      <c r="GZ69" s="415"/>
      <c r="HA69" s="415"/>
      <c r="HB69" s="415"/>
      <c r="HC69" s="415"/>
      <c r="HD69" s="415"/>
      <c r="HE69" s="415"/>
      <c r="HF69" s="415"/>
      <c r="HG69" s="415"/>
      <c r="HH69" s="415"/>
      <c r="HI69" s="415"/>
      <c r="HJ69" s="415"/>
      <c r="HK69" s="415"/>
      <c r="HL69" s="415"/>
      <c r="HM69" s="415"/>
      <c r="HN69" s="415"/>
      <c r="HO69" s="415"/>
      <c r="HP69" s="415"/>
      <c r="HQ69" s="415"/>
      <c r="HR69" s="415"/>
      <c r="HS69" s="415"/>
      <c r="HT69" s="415"/>
      <c r="HU69" s="415"/>
      <c r="HV69" s="415"/>
      <c r="HW69" s="415"/>
      <c r="HX69" s="415"/>
      <c r="HY69" s="415"/>
      <c r="HZ69" s="415"/>
      <c r="IA69" s="415"/>
      <c r="IB69" s="415"/>
      <c r="IC69" s="415"/>
      <c r="ID69" s="415"/>
      <c r="IE69" s="415"/>
      <c r="IF69" s="415"/>
      <c r="IG69" s="415"/>
      <c r="IH69" s="415"/>
      <c r="II69" s="415"/>
      <c r="IJ69" s="415"/>
      <c r="IK69" s="415"/>
      <c r="IL69" s="415"/>
      <c r="IM69" s="415"/>
      <c r="IN69" s="415"/>
      <c r="IO69" s="415"/>
      <c r="IP69" s="415"/>
      <c r="IQ69" s="415"/>
      <c r="IR69" s="415"/>
      <c r="IS69" s="415"/>
      <c r="IT69" s="415"/>
      <c r="IU69" s="415"/>
      <c r="IV69" s="415"/>
      <c r="IW69" s="415"/>
      <c r="IX69" s="415"/>
      <c r="IY69" s="415"/>
      <c r="IZ69" s="415"/>
      <c r="JA69" s="415"/>
    </row>
    <row r="70" spans="1:261" s="101" customFormat="1" hidden="1" outlineLevel="3" x14ac:dyDescent="0.25">
      <c r="A70" s="99"/>
      <c r="B70" s="275" t="s">
        <v>75</v>
      </c>
      <c r="C70" s="99" t="s">
        <v>6820</v>
      </c>
      <c r="D70" s="127">
        <v>0.81</v>
      </c>
      <c r="E70" s="251">
        <v>0</v>
      </c>
      <c r="F70" s="142"/>
      <c r="G70" s="142">
        <v>0</v>
      </c>
      <c r="H70" s="142"/>
      <c r="I70" s="227"/>
      <c r="J70" s="252">
        <v>0</v>
      </c>
      <c r="K70" s="252"/>
      <c r="L70" s="229"/>
      <c r="M70" s="229">
        <f t="shared" si="0"/>
        <v>0</v>
      </c>
      <c r="N70" s="229"/>
      <c r="O70" s="229"/>
      <c r="P70" s="422"/>
      <c r="Q70" s="425">
        <f t="shared" si="1"/>
        <v>0</v>
      </c>
      <c r="R70" s="415"/>
      <c r="S70" s="415"/>
      <c r="T70" s="415"/>
      <c r="U70" s="415"/>
      <c r="V70" s="415"/>
      <c r="W70" s="415"/>
      <c r="X70" s="415"/>
      <c r="Y70" s="415"/>
      <c r="Z70" s="415"/>
      <c r="AA70" s="415"/>
      <c r="AB70" s="415"/>
      <c r="AC70" s="415"/>
      <c r="AD70" s="415"/>
      <c r="AE70" s="415"/>
      <c r="AF70" s="415"/>
      <c r="AG70" s="415"/>
      <c r="AH70" s="415"/>
      <c r="AI70" s="415"/>
      <c r="AJ70" s="415"/>
      <c r="AK70" s="415"/>
      <c r="AL70" s="415"/>
      <c r="AM70" s="415"/>
      <c r="AN70" s="415"/>
      <c r="AO70" s="415"/>
      <c r="AP70" s="415"/>
      <c r="AQ70" s="415"/>
      <c r="AR70" s="415"/>
      <c r="AS70" s="415"/>
      <c r="AT70" s="415"/>
      <c r="AU70" s="415"/>
      <c r="AV70" s="415"/>
      <c r="AW70" s="415"/>
      <c r="AX70" s="415"/>
      <c r="AY70" s="415"/>
      <c r="AZ70" s="415"/>
      <c r="BA70" s="415"/>
      <c r="BB70" s="415"/>
      <c r="BC70" s="415"/>
      <c r="BD70" s="415"/>
      <c r="BE70" s="415"/>
      <c r="BF70" s="415"/>
      <c r="BG70" s="415"/>
      <c r="BH70" s="415"/>
      <c r="BI70" s="415"/>
      <c r="BJ70" s="415"/>
      <c r="BK70" s="415"/>
      <c r="BL70" s="415"/>
      <c r="BM70" s="415"/>
      <c r="BN70" s="415"/>
      <c r="BO70" s="415"/>
      <c r="BP70" s="415"/>
      <c r="BQ70" s="415"/>
      <c r="BR70" s="415"/>
      <c r="BS70" s="415"/>
      <c r="BT70" s="415"/>
      <c r="BU70" s="415"/>
      <c r="BV70" s="415"/>
      <c r="BW70" s="415"/>
      <c r="BX70" s="415"/>
      <c r="BY70" s="415"/>
      <c r="BZ70" s="415"/>
      <c r="CA70" s="415"/>
      <c r="CB70" s="415"/>
      <c r="CC70" s="415"/>
      <c r="CD70" s="415"/>
      <c r="CE70" s="415"/>
      <c r="CF70" s="415"/>
      <c r="CG70" s="415"/>
      <c r="CH70" s="415"/>
      <c r="CI70" s="415"/>
      <c r="CJ70" s="415"/>
      <c r="CK70" s="415"/>
      <c r="CL70" s="415"/>
      <c r="CM70" s="415"/>
      <c r="CN70" s="415"/>
      <c r="CO70" s="415"/>
      <c r="CP70" s="415"/>
      <c r="CQ70" s="415"/>
      <c r="CR70" s="415"/>
      <c r="CS70" s="415"/>
      <c r="CT70" s="415"/>
      <c r="CU70" s="415"/>
      <c r="CV70" s="415"/>
      <c r="CW70" s="415"/>
      <c r="CX70" s="415"/>
      <c r="CY70" s="415"/>
      <c r="CZ70" s="415"/>
      <c r="DA70" s="415"/>
      <c r="DB70" s="415"/>
      <c r="DC70" s="415"/>
      <c r="DD70" s="415"/>
      <c r="DE70" s="415"/>
      <c r="DF70" s="415"/>
      <c r="DG70" s="415"/>
      <c r="DH70" s="415"/>
      <c r="DI70" s="415"/>
      <c r="DJ70" s="415"/>
      <c r="DK70" s="415"/>
      <c r="DL70" s="415"/>
      <c r="DM70" s="415"/>
      <c r="DN70" s="415"/>
      <c r="DO70" s="415"/>
      <c r="DP70" s="415"/>
      <c r="DQ70" s="415"/>
      <c r="DR70" s="415"/>
      <c r="DS70" s="415"/>
      <c r="DT70" s="415"/>
      <c r="DU70" s="415"/>
      <c r="DV70" s="415"/>
      <c r="DW70" s="415"/>
      <c r="DX70" s="415"/>
      <c r="DY70" s="415"/>
      <c r="DZ70" s="415"/>
      <c r="EA70" s="415"/>
      <c r="EB70" s="415"/>
      <c r="EC70" s="415"/>
      <c r="ED70" s="415"/>
      <c r="EE70" s="415"/>
      <c r="EF70" s="415"/>
      <c r="EG70" s="415"/>
      <c r="EH70" s="415"/>
      <c r="EI70" s="415"/>
      <c r="EJ70" s="415"/>
      <c r="EK70" s="415"/>
      <c r="EL70" s="415"/>
      <c r="EM70" s="415"/>
      <c r="EN70" s="415"/>
      <c r="EO70" s="415"/>
      <c r="EP70" s="415"/>
      <c r="EQ70" s="415"/>
      <c r="ER70" s="415"/>
      <c r="ES70" s="415"/>
      <c r="ET70" s="415"/>
      <c r="EU70" s="415"/>
      <c r="EV70" s="415"/>
      <c r="EW70" s="415"/>
      <c r="EX70" s="415"/>
      <c r="EY70" s="415"/>
      <c r="EZ70" s="415"/>
      <c r="FA70" s="415"/>
      <c r="FB70" s="415"/>
      <c r="FC70" s="415"/>
      <c r="FD70" s="415"/>
      <c r="FE70" s="415"/>
      <c r="FF70" s="415"/>
      <c r="FG70" s="415"/>
      <c r="FH70" s="415"/>
      <c r="FI70" s="415"/>
      <c r="FJ70" s="415"/>
      <c r="FK70" s="415"/>
      <c r="FL70" s="415"/>
      <c r="FM70" s="415"/>
      <c r="FN70" s="415"/>
      <c r="FO70" s="415"/>
      <c r="FP70" s="415"/>
      <c r="FQ70" s="415"/>
      <c r="FR70" s="415"/>
      <c r="FS70" s="415"/>
      <c r="FT70" s="415"/>
      <c r="FU70" s="415"/>
      <c r="FV70" s="415"/>
      <c r="FW70" s="415"/>
      <c r="FX70" s="415"/>
      <c r="FY70" s="415"/>
      <c r="FZ70" s="415"/>
      <c r="GA70" s="415"/>
      <c r="GB70" s="415"/>
      <c r="GC70" s="415"/>
      <c r="GD70" s="415"/>
      <c r="GE70" s="415"/>
      <c r="GF70" s="415"/>
      <c r="GG70" s="415"/>
      <c r="GH70" s="415"/>
      <c r="GI70" s="415"/>
      <c r="GJ70" s="415"/>
      <c r="GK70" s="415"/>
      <c r="GL70" s="415"/>
      <c r="GM70" s="415"/>
      <c r="GN70" s="415"/>
      <c r="GO70" s="415"/>
      <c r="GP70" s="415"/>
      <c r="GQ70" s="415"/>
      <c r="GR70" s="415"/>
      <c r="GS70" s="415"/>
      <c r="GT70" s="415"/>
      <c r="GU70" s="415"/>
      <c r="GV70" s="415"/>
      <c r="GW70" s="415"/>
      <c r="GX70" s="415"/>
      <c r="GY70" s="415"/>
      <c r="GZ70" s="415"/>
      <c r="HA70" s="415"/>
      <c r="HB70" s="415"/>
      <c r="HC70" s="415"/>
      <c r="HD70" s="415"/>
      <c r="HE70" s="415"/>
      <c r="HF70" s="415"/>
      <c r="HG70" s="415"/>
      <c r="HH70" s="415"/>
      <c r="HI70" s="415"/>
      <c r="HJ70" s="415"/>
      <c r="HK70" s="415"/>
      <c r="HL70" s="415"/>
      <c r="HM70" s="415"/>
      <c r="HN70" s="415"/>
      <c r="HO70" s="415"/>
      <c r="HP70" s="415"/>
      <c r="HQ70" s="415"/>
      <c r="HR70" s="415"/>
      <c r="HS70" s="415"/>
      <c r="HT70" s="415"/>
      <c r="HU70" s="415"/>
      <c r="HV70" s="415"/>
      <c r="HW70" s="415"/>
      <c r="HX70" s="415"/>
      <c r="HY70" s="415"/>
      <c r="HZ70" s="415"/>
      <c r="IA70" s="415"/>
      <c r="IB70" s="415"/>
      <c r="IC70" s="415"/>
      <c r="ID70" s="415"/>
      <c r="IE70" s="415"/>
      <c r="IF70" s="415"/>
      <c r="IG70" s="415"/>
      <c r="IH70" s="415"/>
      <c r="II70" s="415"/>
      <c r="IJ70" s="415"/>
      <c r="IK70" s="415"/>
      <c r="IL70" s="415"/>
      <c r="IM70" s="415"/>
      <c r="IN70" s="415"/>
      <c r="IO70" s="415"/>
      <c r="IP70" s="415"/>
      <c r="IQ70" s="415"/>
      <c r="IR70" s="415"/>
      <c r="IS70" s="415"/>
      <c r="IT70" s="415"/>
      <c r="IU70" s="415"/>
      <c r="IV70" s="415"/>
      <c r="IW70" s="415"/>
      <c r="IX70" s="415"/>
      <c r="IY70" s="415"/>
      <c r="IZ70" s="415"/>
      <c r="JA70" s="415"/>
    </row>
    <row r="71" spans="1:261" s="101" customFormat="1" hidden="1" outlineLevel="3" x14ac:dyDescent="0.25">
      <c r="A71" s="99"/>
      <c r="B71" s="275" t="s">
        <v>76</v>
      </c>
      <c r="C71" s="99" t="s">
        <v>855</v>
      </c>
      <c r="D71" s="310">
        <v>2.8000000000000001E-2</v>
      </c>
      <c r="E71" s="251">
        <v>0</v>
      </c>
      <c r="F71" s="142"/>
      <c r="G71" s="142">
        <v>0</v>
      </c>
      <c r="H71" s="142"/>
      <c r="I71" s="227"/>
      <c r="J71" s="252">
        <v>0</v>
      </c>
      <c r="K71" s="252"/>
      <c r="L71" s="229"/>
      <c r="M71" s="229">
        <f t="shared" ref="M71:M134" si="8">G71</f>
        <v>0</v>
      </c>
      <c r="N71" s="229"/>
      <c r="O71" s="229"/>
      <c r="P71" s="422"/>
      <c r="Q71" s="425">
        <f t="shared" ref="Q71:Q134" si="9">(E71+G71)*P71</f>
        <v>0</v>
      </c>
      <c r="R71" s="415"/>
      <c r="S71" s="415"/>
      <c r="T71" s="415"/>
      <c r="U71" s="415"/>
      <c r="V71" s="415"/>
      <c r="W71" s="415"/>
      <c r="X71" s="415"/>
      <c r="Y71" s="415"/>
      <c r="Z71" s="415"/>
      <c r="AA71" s="415"/>
      <c r="AB71" s="415"/>
      <c r="AC71" s="415"/>
      <c r="AD71" s="415"/>
      <c r="AE71" s="415"/>
      <c r="AF71" s="415"/>
      <c r="AG71" s="415"/>
      <c r="AH71" s="415"/>
      <c r="AI71" s="415"/>
      <c r="AJ71" s="415"/>
      <c r="AK71" s="415"/>
      <c r="AL71" s="415"/>
      <c r="AM71" s="415"/>
      <c r="AN71" s="415"/>
      <c r="AO71" s="415"/>
      <c r="AP71" s="415"/>
      <c r="AQ71" s="415"/>
      <c r="AR71" s="415"/>
      <c r="AS71" s="415"/>
      <c r="AT71" s="415"/>
      <c r="AU71" s="415"/>
      <c r="AV71" s="415"/>
      <c r="AW71" s="415"/>
      <c r="AX71" s="415"/>
      <c r="AY71" s="415"/>
      <c r="AZ71" s="415"/>
      <c r="BA71" s="415"/>
      <c r="BB71" s="415"/>
      <c r="BC71" s="415"/>
      <c r="BD71" s="415"/>
      <c r="BE71" s="415"/>
      <c r="BF71" s="415"/>
      <c r="BG71" s="415"/>
      <c r="BH71" s="415"/>
      <c r="BI71" s="415"/>
      <c r="BJ71" s="415"/>
      <c r="BK71" s="415"/>
      <c r="BL71" s="415"/>
      <c r="BM71" s="415"/>
      <c r="BN71" s="415"/>
      <c r="BO71" s="415"/>
      <c r="BP71" s="415"/>
      <c r="BQ71" s="415"/>
      <c r="BR71" s="415"/>
      <c r="BS71" s="415"/>
      <c r="BT71" s="415"/>
      <c r="BU71" s="415"/>
      <c r="BV71" s="415"/>
      <c r="BW71" s="415"/>
      <c r="BX71" s="415"/>
      <c r="BY71" s="415"/>
      <c r="BZ71" s="415"/>
      <c r="CA71" s="415"/>
      <c r="CB71" s="415"/>
      <c r="CC71" s="415"/>
      <c r="CD71" s="415"/>
      <c r="CE71" s="415"/>
      <c r="CF71" s="415"/>
      <c r="CG71" s="415"/>
      <c r="CH71" s="415"/>
      <c r="CI71" s="415"/>
      <c r="CJ71" s="415"/>
      <c r="CK71" s="415"/>
      <c r="CL71" s="415"/>
      <c r="CM71" s="415"/>
      <c r="CN71" s="415"/>
      <c r="CO71" s="415"/>
      <c r="CP71" s="415"/>
      <c r="CQ71" s="415"/>
      <c r="CR71" s="415"/>
      <c r="CS71" s="415"/>
      <c r="CT71" s="415"/>
      <c r="CU71" s="415"/>
      <c r="CV71" s="415"/>
      <c r="CW71" s="415"/>
      <c r="CX71" s="415"/>
      <c r="CY71" s="415"/>
      <c r="CZ71" s="415"/>
      <c r="DA71" s="415"/>
      <c r="DB71" s="415"/>
      <c r="DC71" s="415"/>
      <c r="DD71" s="415"/>
      <c r="DE71" s="415"/>
      <c r="DF71" s="415"/>
      <c r="DG71" s="415"/>
      <c r="DH71" s="415"/>
      <c r="DI71" s="415"/>
      <c r="DJ71" s="415"/>
      <c r="DK71" s="415"/>
      <c r="DL71" s="415"/>
      <c r="DM71" s="415"/>
      <c r="DN71" s="415"/>
      <c r="DO71" s="415"/>
      <c r="DP71" s="415"/>
      <c r="DQ71" s="415"/>
      <c r="DR71" s="415"/>
      <c r="DS71" s="415"/>
      <c r="DT71" s="415"/>
      <c r="DU71" s="415"/>
      <c r="DV71" s="415"/>
      <c r="DW71" s="415"/>
      <c r="DX71" s="415"/>
      <c r="DY71" s="415"/>
      <c r="DZ71" s="415"/>
      <c r="EA71" s="415"/>
      <c r="EB71" s="415"/>
      <c r="EC71" s="415"/>
      <c r="ED71" s="415"/>
      <c r="EE71" s="415"/>
      <c r="EF71" s="415"/>
      <c r="EG71" s="415"/>
      <c r="EH71" s="415"/>
      <c r="EI71" s="415"/>
      <c r="EJ71" s="415"/>
      <c r="EK71" s="415"/>
      <c r="EL71" s="415"/>
      <c r="EM71" s="415"/>
      <c r="EN71" s="415"/>
      <c r="EO71" s="415"/>
      <c r="EP71" s="415"/>
      <c r="EQ71" s="415"/>
      <c r="ER71" s="415"/>
      <c r="ES71" s="415"/>
      <c r="ET71" s="415"/>
      <c r="EU71" s="415"/>
      <c r="EV71" s="415"/>
      <c r="EW71" s="415"/>
      <c r="EX71" s="415"/>
      <c r="EY71" s="415"/>
      <c r="EZ71" s="415"/>
      <c r="FA71" s="415"/>
      <c r="FB71" s="415"/>
      <c r="FC71" s="415"/>
      <c r="FD71" s="415"/>
      <c r="FE71" s="415"/>
      <c r="FF71" s="415"/>
      <c r="FG71" s="415"/>
      <c r="FH71" s="415"/>
      <c r="FI71" s="415"/>
      <c r="FJ71" s="415"/>
      <c r="FK71" s="415"/>
      <c r="FL71" s="415"/>
      <c r="FM71" s="415"/>
      <c r="FN71" s="415"/>
      <c r="FO71" s="415"/>
      <c r="FP71" s="415"/>
      <c r="FQ71" s="415"/>
      <c r="FR71" s="415"/>
      <c r="FS71" s="415"/>
      <c r="FT71" s="415"/>
      <c r="FU71" s="415"/>
      <c r="FV71" s="415"/>
      <c r="FW71" s="415"/>
      <c r="FX71" s="415"/>
      <c r="FY71" s="415"/>
      <c r="FZ71" s="415"/>
      <c r="GA71" s="415"/>
      <c r="GB71" s="415"/>
      <c r="GC71" s="415"/>
      <c r="GD71" s="415"/>
      <c r="GE71" s="415"/>
      <c r="GF71" s="415"/>
      <c r="GG71" s="415"/>
      <c r="GH71" s="415"/>
      <c r="GI71" s="415"/>
      <c r="GJ71" s="415"/>
      <c r="GK71" s="415"/>
      <c r="GL71" s="415"/>
      <c r="GM71" s="415"/>
      <c r="GN71" s="415"/>
      <c r="GO71" s="415"/>
      <c r="GP71" s="415"/>
      <c r="GQ71" s="415"/>
      <c r="GR71" s="415"/>
      <c r="GS71" s="415"/>
      <c r="GT71" s="415"/>
      <c r="GU71" s="415"/>
      <c r="GV71" s="415"/>
      <c r="GW71" s="415"/>
      <c r="GX71" s="415"/>
      <c r="GY71" s="415"/>
      <c r="GZ71" s="415"/>
      <c r="HA71" s="415"/>
      <c r="HB71" s="415"/>
      <c r="HC71" s="415"/>
      <c r="HD71" s="415"/>
      <c r="HE71" s="415"/>
      <c r="HF71" s="415"/>
      <c r="HG71" s="415"/>
      <c r="HH71" s="415"/>
      <c r="HI71" s="415"/>
      <c r="HJ71" s="415"/>
      <c r="HK71" s="415"/>
      <c r="HL71" s="415"/>
      <c r="HM71" s="415"/>
      <c r="HN71" s="415"/>
      <c r="HO71" s="415"/>
      <c r="HP71" s="415"/>
      <c r="HQ71" s="415"/>
      <c r="HR71" s="415"/>
      <c r="HS71" s="415"/>
      <c r="HT71" s="415"/>
      <c r="HU71" s="415"/>
      <c r="HV71" s="415"/>
      <c r="HW71" s="415"/>
      <c r="HX71" s="415"/>
      <c r="HY71" s="415"/>
      <c r="HZ71" s="415"/>
      <c r="IA71" s="415"/>
      <c r="IB71" s="415"/>
      <c r="IC71" s="415"/>
      <c r="ID71" s="415"/>
      <c r="IE71" s="415"/>
      <c r="IF71" s="415"/>
      <c r="IG71" s="415"/>
      <c r="IH71" s="415"/>
      <c r="II71" s="415"/>
      <c r="IJ71" s="415"/>
      <c r="IK71" s="415"/>
      <c r="IL71" s="415"/>
      <c r="IM71" s="415"/>
      <c r="IN71" s="415"/>
      <c r="IO71" s="415"/>
      <c r="IP71" s="415"/>
      <c r="IQ71" s="415"/>
      <c r="IR71" s="415"/>
      <c r="IS71" s="415"/>
      <c r="IT71" s="415"/>
      <c r="IU71" s="415"/>
      <c r="IV71" s="415"/>
      <c r="IW71" s="415"/>
      <c r="IX71" s="415"/>
      <c r="IY71" s="415"/>
      <c r="IZ71" s="415"/>
      <c r="JA71" s="415"/>
    </row>
    <row r="72" spans="1:261" s="101" customFormat="1" hidden="1" outlineLevel="3" x14ac:dyDescent="0.25">
      <c r="A72" s="99"/>
      <c r="B72" s="275" t="s">
        <v>77</v>
      </c>
      <c r="C72" s="99" t="s">
        <v>855</v>
      </c>
      <c r="D72" s="310">
        <v>3.5000000000000003E-2</v>
      </c>
      <c r="E72" s="251">
        <v>0</v>
      </c>
      <c r="F72" s="142"/>
      <c r="G72" s="142">
        <v>0</v>
      </c>
      <c r="H72" s="142"/>
      <c r="I72" s="227"/>
      <c r="J72" s="252">
        <v>0</v>
      </c>
      <c r="K72" s="252"/>
      <c r="L72" s="229"/>
      <c r="M72" s="229">
        <f t="shared" si="8"/>
        <v>0</v>
      </c>
      <c r="N72" s="229"/>
      <c r="O72" s="229"/>
      <c r="P72" s="422"/>
      <c r="Q72" s="425">
        <f t="shared" si="9"/>
        <v>0</v>
      </c>
      <c r="R72" s="415"/>
      <c r="S72" s="415"/>
      <c r="T72" s="415"/>
      <c r="U72" s="415"/>
      <c r="V72" s="415"/>
      <c r="W72" s="415"/>
      <c r="X72" s="415"/>
      <c r="Y72" s="415"/>
      <c r="Z72" s="415"/>
      <c r="AA72" s="415"/>
      <c r="AB72" s="415"/>
      <c r="AC72" s="415"/>
      <c r="AD72" s="415"/>
      <c r="AE72" s="415"/>
      <c r="AF72" s="415"/>
      <c r="AG72" s="415"/>
      <c r="AH72" s="415"/>
      <c r="AI72" s="415"/>
      <c r="AJ72" s="415"/>
      <c r="AK72" s="415"/>
      <c r="AL72" s="415"/>
      <c r="AM72" s="415"/>
      <c r="AN72" s="415"/>
      <c r="AO72" s="415"/>
      <c r="AP72" s="415"/>
      <c r="AQ72" s="415"/>
      <c r="AR72" s="415"/>
      <c r="AS72" s="415"/>
      <c r="AT72" s="415"/>
      <c r="AU72" s="415"/>
      <c r="AV72" s="415"/>
      <c r="AW72" s="415"/>
      <c r="AX72" s="415"/>
      <c r="AY72" s="415"/>
      <c r="AZ72" s="415"/>
      <c r="BA72" s="415"/>
      <c r="BB72" s="415"/>
      <c r="BC72" s="415"/>
      <c r="BD72" s="415"/>
      <c r="BE72" s="415"/>
      <c r="BF72" s="415"/>
      <c r="BG72" s="415"/>
      <c r="BH72" s="415"/>
      <c r="BI72" s="415"/>
      <c r="BJ72" s="415"/>
      <c r="BK72" s="415"/>
      <c r="BL72" s="415"/>
      <c r="BM72" s="415"/>
      <c r="BN72" s="415"/>
      <c r="BO72" s="415"/>
      <c r="BP72" s="415"/>
      <c r="BQ72" s="415"/>
      <c r="BR72" s="415"/>
      <c r="BS72" s="415"/>
      <c r="BT72" s="415"/>
      <c r="BU72" s="415"/>
      <c r="BV72" s="415"/>
      <c r="BW72" s="415"/>
      <c r="BX72" s="415"/>
      <c r="BY72" s="415"/>
      <c r="BZ72" s="415"/>
      <c r="CA72" s="415"/>
      <c r="CB72" s="415"/>
      <c r="CC72" s="415"/>
      <c r="CD72" s="415"/>
      <c r="CE72" s="415"/>
      <c r="CF72" s="415"/>
      <c r="CG72" s="415"/>
      <c r="CH72" s="415"/>
      <c r="CI72" s="415"/>
      <c r="CJ72" s="415"/>
      <c r="CK72" s="415"/>
      <c r="CL72" s="415"/>
      <c r="CM72" s="415"/>
      <c r="CN72" s="415"/>
      <c r="CO72" s="415"/>
      <c r="CP72" s="415"/>
      <c r="CQ72" s="415"/>
      <c r="CR72" s="415"/>
      <c r="CS72" s="415"/>
      <c r="CT72" s="415"/>
      <c r="CU72" s="415"/>
      <c r="CV72" s="415"/>
      <c r="CW72" s="415"/>
      <c r="CX72" s="415"/>
      <c r="CY72" s="415"/>
      <c r="CZ72" s="415"/>
      <c r="DA72" s="415"/>
      <c r="DB72" s="415"/>
      <c r="DC72" s="415"/>
      <c r="DD72" s="415"/>
      <c r="DE72" s="415"/>
      <c r="DF72" s="415"/>
      <c r="DG72" s="415"/>
      <c r="DH72" s="415"/>
      <c r="DI72" s="415"/>
      <c r="DJ72" s="415"/>
      <c r="DK72" s="415"/>
      <c r="DL72" s="415"/>
      <c r="DM72" s="415"/>
      <c r="DN72" s="415"/>
      <c r="DO72" s="415"/>
      <c r="DP72" s="415"/>
      <c r="DQ72" s="415"/>
      <c r="DR72" s="415"/>
      <c r="DS72" s="415"/>
      <c r="DT72" s="415"/>
      <c r="DU72" s="415"/>
      <c r="DV72" s="415"/>
      <c r="DW72" s="415"/>
      <c r="DX72" s="415"/>
      <c r="DY72" s="415"/>
      <c r="DZ72" s="415"/>
      <c r="EA72" s="415"/>
      <c r="EB72" s="415"/>
      <c r="EC72" s="415"/>
      <c r="ED72" s="415"/>
      <c r="EE72" s="415"/>
      <c r="EF72" s="415"/>
      <c r="EG72" s="415"/>
      <c r="EH72" s="415"/>
      <c r="EI72" s="415"/>
      <c r="EJ72" s="415"/>
      <c r="EK72" s="415"/>
      <c r="EL72" s="415"/>
      <c r="EM72" s="415"/>
      <c r="EN72" s="415"/>
      <c r="EO72" s="415"/>
      <c r="EP72" s="415"/>
      <c r="EQ72" s="415"/>
      <c r="ER72" s="415"/>
      <c r="ES72" s="415"/>
      <c r="ET72" s="415"/>
      <c r="EU72" s="415"/>
      <c r="EV72" s="415"/>
      <c r="EW72" s="415"/>
      <c r="EX72" s="415"/>
      <c r="EY72" s="415"/>
      <c r="EZ72" s="415"/>
      <c r="FA72" s="415"/>
      <c r="FB72" s="415"/>
      <c r="FC72" s="415"/>
      <c r="FD72" s="415"/>
      <c r="FE72" s="415"/>
      <c r="FF72" s="415"/>
      <c r="FG72" s="415"/>
      <c r="FH72" s="415"/>
      <c r="FI72" s="415"/>
      <c r="FJ72" s="415"/>
      <c r="FK72" s="415"/>
      <c r="FL72" s="415"/>
      <c r="FM72" s="415"/>
      <c r="FN72" s="415"/>
      <c r="FO72" s="415"/>
      <c r="FP72" s="415"/>
      <c r="FQ72" s="415"/>
      <c r="FR72" s="415"/>
      <c r="FS72" s="415"/>
      <c r="FT72" s="415"/>
      <c r="FU72" s="415"/>
      <c r="FV72" s="415"/>
      <c r="FW72" s="415"/>
      <c r="FX72" s="415"/>
      <c r="FY72" s="415"/>
      <c r="FZ72" s="415"/>
      <c r="GA72" s="415"/>
      <c r="GB72" s="415"/>
      <c r="GC72" s="415"/>
      <c r="GD72" s="415"/>
      <c r="GE72" s="415"/>
      <c r="GF72" s="415"/>
      <c r="GG72" s="415"/>
      <c r="GH72" s="415"/>
      <c r="GI72" s="415"/>
      <c r="GJ72" s="415"/>
      <c r="GK72" s="415"/>
      <c r="GL72" s="415"/>
      <c r="GM72" s="415"/>
      <c r="GN72" s="415"/>
      <c r="GO72" s="415"/>
      <c r="GP72" s="415"/>
      <c r="GQ72" s="415"/>
      <c r="GR72" s="415"/>
      <c r="GS72" s="415"/>
      <c r="GT72" s="415"/>
      <c r="GU72" s="415"/>
      <c r="GV72" s="415"/>
      <c r="GW72" s="415"/>
      <c r="GX72" s="415"/>
      <c r="GY72" s="415"/>
      <c r="GZ72" s="415"/>
      <c r="HA72" s="415"/>
      <c r="HB72" s="415"/>
      <c r="HC72" s="415"/>
      <c r="HD72" s="415"/>
      <c r="HE72" s="415"/>
      <c r="HF72" s="415"/>
      <c r="HG72" s="415"/>
      <c r="HH72" s="415"/>
      <c r="HI72" s="415"/>
      <c r="HJ72" s="415"/>
      <c r="HK72" s="415"/>
      <c r="HL72" s="415"/>
      <c r="HM72" s="415"/>
      <c r="HN72" s="415"/>
      <c r="HO72" s="415"/>
      <c r="HP72" s="415"/>
      <c r="HQ72" s="415"/>
      <c r="HR72" s="415"/>
      <c r="HS72" s="415"/>
      <c r="HT72" s="415"/>
      <c r="HU72" s="415"/>
      <c r="HV72" s="415"/>
      <c r="HW72" s="415"/>
      <c r="HX72" s="415"/>
      <c r="HY72" s="415"/>
      <c r="HZ72" s="415"/>
      <c r="IA72" s="415"/>
      <c r="IB72" s="415"/>
      <c r="IC72" s="415"/>
      <c r="ID72" s="415"/>
      <c r="IE72" s="415"/>
      <c r="IF72" s="415"/>
      <c r="IG72" s="415"/>
      <c r="IH72" s="415"/>
      <c r="II72" s="415"/>
      <c r="IJ72" s="415"/>
      <c r="IK72" s="415"/>
      <c r="IL72" s="415"/>
      <c r="IM72" s="415"/>
      <c r="IN72" s="415"/>
      <c r="IO72" s="415"/>
      <c r="IP72" s="415"/>
      <c r="IQ72" s="415"/>
      <c r="IR72" s="415"/>
      <c r="IS72" s="415"/>
      <c r="IT72" s="415"/>
      <c r="IU72" s="415"/>
      <c r="IV72" s="415"/>
      <c r="IW72" s="415"/>
      <c r="IX72" s="415"/>
      <c r="IY72" s="415"/>
      <c r="IZ72" s="415"/>
      <c r="JA72" s="415"/>
    </row>
    <row r="73" spans="1:261" s="101" customFormat="1" hidden="1" outlineLevel="3" x14ac:dyDescent="0.25">
      <c r="A73" s="99"/>
      <c r="B73" s="275" t="s">
        <v>78</v>
      </c>
      <c r="C73" s="99" t="s">
        <v>6890</v>
      </c>
      <c r="D73" s="127">
        <v>10</v>
      </c>
      <c r="E73" s="251">
        <v>0</v>
      </c>
      <c r="F73" s="142"/>
      <c r="G73" s="142">
        <v>0</v>
      </c>
      <c r="H73" s="142"/>
      <c r="I73" s="227"/>
      <c r="J73" s="252">
        <v>0</v>
      </c>
      <c r="K73" s="252"/>
      <c r="L73" s="229"/>
      <c r="M73" s="229">
        <f t="shared" si="8"/>
        <v>0</v>
      </c>
      <c r="N73" s="229"/>
      <c r="O73" s="229"/>
      <c r="P73" s="422"/>
      <c r="Q73" s="425">
        <f t="shared" si="9"/>
        <v>0</v>
      </c>
      <c r="R73" s="415"/>
      <c r="S73" s="415"/>
      <c r="T73" s="415"/>
      <c r="U73" s="415"/>
      <c r="V73" s="415"/>
      <c r="W73" s="415"/>
      <c r="X73" s="415"/>
      <c r="Y73" s="415"/>
      <c r="Z73" s="415"/>
      <c r="AA73" s="415"/>
      <c r="AB73" s="415"/>
      <c r="AC73" s="415"/>
      <c r="AD73" s="415"/>
      <c r="AE73" s="415"/>
      <c r="AF73" s="415"/>
      <c r="AG73" s="415"/>
      <c r="AH73" s="415"/>
      <c r="AI73" s="415"/>
      <c r="AJ73" s="415"/>
      <c r="AK73" s="415"/>
      <c r="AL73" s="415"/>
      <c r="AM73" s="415"/>
      <c r="AN73" s="415"/>
      <c r="AO73" s="415"/>
      <c r="AP73" s="415"/>
      <c r="AQ73" s="415"/>
      <c r="AR73" s="415"/>
      <c r="AS73" s="415"/>
      <c r="AT73" s="415"/>
      <c r="AU73" s="415"/>
      <c r="AV73" s="415"/>
      <c r="AW73" s="415"/>
      <c r="AX73" s="415"/>
      <c r="AY73" s="415"/>
      <c r="AZ73" s="415"/>
      <c r="BA73" s="415"/>
      <c r="BB73" s="415"/>
      <c r="BC73" s="415"/>
      <c r="BD73" s="415"/>
      <c r="BE73" s="415"/>
      <c r="BF73" s="415"/>
      <c r="BG73" s="415"/>
      <c r="BH73" s="415"/>
      <c r="BI73" s="415"/>
      <c r="BJ73" s="415"/>
      <c r="BK73" s="415"/>
      <c r="BL73" s="415"/>
      <c r="BM73" s="415"/>
      <c r="BN73" s="415"/>
      <c r="BO73" s="415"/>
      <c r="BP73" s="415"/>
      <c r="BQ73" s="415"/>
      <c r="BR73" s="415"/>
      <c r="BS73" s="415"/>
      <c r="BT73" s="415"/>
      <c r="BU73" s="415"/>
      <c r="BV73" s="415"/>
      <c r="BW73" s="415"/>
      <c r="BX73" s="415"/>
      <c r="BY73" s="415"/>
      <c r="BZ73" s="415"/>
      <c r="CA73" s="415"/>
      <c r="CB73" s="415"/>
      <c r="CC73" s="415"/>
      <c r="CD73" s="415"/>
      <c r="CE73" s="415"/>
      <c r="CF73" s="415"/>
      <c r="CG73" s="415"/>
      <c r="CH73" s="415"/>
      <c r="CI73" s="415"/>
      <c r="CJ73" s="415"/>
      <c r="CK73" s="415"/>
      <c r="CL73" s="415"/>
      <c r="CM73" s="415"/>
      <c r="CN73" s="415"/>
      <c r="CO73" s="415"/>
      <c r="CP73" s="415"/>
      <c r="CQ73" s="415"/>
      <c r="CR73" s="415"/>
      <c r="CS73" s="415"/>
      <c r="CT73" s="415"/>
      <c r="CU73" s="415"/>
      <c r="CV73" s="415"/>
      <c r="CW73" s="415"/>
      <c r="CX73" s="415"/>
      <c r="CY73" s="415"/>
      <c r="CZ73" s="415"/>
      <c r="DA73" s="415"/>
      <c r="DB73" s="415"/>
      <c r="DC73" s="415"/>
      <c r="DD73" s="415"/>
      <c r="DE73" s="415"/>
      <c r="DF73" s="415"/>
      <c r="DG73" s="415"/>
      <c r="DH73" s="415"/>
      <c r="DI73" s="415"/>
      <c r="DJ73" s="415"/>
      <c r="DK73" s="415"/>
      <c r="DL73" s="415"/>
      <c r="DM73" s="415"/>
      <c r="DN73" s="415"/>
      <c r="DO73" s="415"/>
      <c r="DP73" s="415"/>
      <c r="DQ73" s="415"/>
      <c r="DR73" s="415"/>
      <c r="DS73" s="415"/>
      <c r="DT73" s="415"/>
      <c r="DU73" s="415"/>
      <c r="DV73" s="415"/>
      <c r="DW73" s="415"/>
      <c r="DX73" s="415"/>
      <c r="DY73" s="415"/>
      <c r="DZ73" s="415"/>
      <c r="EA73" s="415"/>
      <c r="EB73" s="415"/>
      <c r="EC73" s="415"/>
      <c r="ED73" s="415"/>
      <c r="EE73" s="415"/>
      <c r="EF73" s="415"/>
      <c r="EG73" s="415"/>
      <c r="EH73" s="415"/>
      <c r="EI73" s="415"/>
      <c r="EJ73" s="415"/>
      <c r="EK73" s="415"/>
      <c r="EL73" s="415"/>
      <c r="EM73" s="415"/>
      <c r="EN73" s="415"/>
      <c r="EO73" s="415"/>
      <c r="EP73" s="415"/>
      <c r="EQ73" s="415"/>
      <c r="ER73" s="415"/>
      <c r="ES73" s="415"/>
      <c r="ET73" s="415"/>
      <c r="EU73" s="415"/>
      <c r="EV73" s="415"/>
      <c r="EW73" s="415"/>
      <c r="EX73" s="415"/>
      <c r="EY73" s="415"/>
      <c r="EZ73" s="415"/>
      <c r="FA73" s="415"/>
      <c r="FB73" s="415"/>
      <c r="FC73" s="415"/>
      <c r="FD73" s="415"/>
      <c r="FE73" s="415"/>
      <c r="FF73" s="415"/>
      <c r="FG73" s="415"/>
      <c r="FH73" s="415"/>
      <c r="FI73" s="415"/>
      <c r="FJ73" s="415"/>
      <c r="FK73" s="415"/>
      <c r="FL73" s="415"/>
      <c r="FM73" s="415"/>
      <c r="FN73" s="415"/>
      <c r="FO73" s="415"/>
      <c r="FP73" s="415"/>
      <c r="FQ73" s="415"/>
      <c r="FR73" s="415"/>
      <c r="FS73" s="415"/>
      <c r="FT73" s="415"/>
      <c r="FU73" s="415"/>
      <c r="FV73" s="415"/>
      <c r="FW73" s="415"/>
      <c r="FX73" s="415"/>
      <c r="FY73" s="415"/>
      <c r="FZ73" s="415"/>
      <c r="GA73" s="415"/>
      <c r="GB73" s="415"/>
      <c r="GC73" s="415"/>
      <c r="GD73" s="415"/>
      <c r="GE73" s="415"/>
      <c r="GF73" s="415"/>
      <c r="GG73" s="415"/>
      <c r="GH73" s="415"/>
      <c r="GI73" s="415"/>
      <c r="GJ73" s="415"/>
      <c r="GK73" s="415"/>
      <c r="GL73" s="415"/>
      <c r="GM73" s="415"/>
      <c r="GN73" s="415"/>
      <c r="GO73" s="415"/>
      <c r="GP73" s="415"/>
      <c r="GQ73" s="415"/>
      <c r="GR73" s="415"/>
      <c r="GS73" s="415"/>
      <c r="GT73" s="415"/>
      <c r="GU73" s="415"/>
      <c r="GV73" s="415"/>
      <c r="GW73" s="415"/>
      <c r="GX73" s="415"/>
      <c r="GY73" s="415"/>
      <c r="GZ73" s="415"/>
      <c r="HA73" s="415"/>
      <c r="HB73" s="415"/>
      <c r="HC73" s="415"/>
      <c r="HD73" s="415"/>
      <c r="HE73" s="415"/>
      <c r="HF73" s="415"/>
      <c r="HG73" s="415"/>
      <c r="HH73" s="415"/>
      <c r="HI73" s="415"/>
      <c r="HJ73" s="415"/>
      <c r="HK73" s="415"/>
      <c r="HL73" s="415"/>
      <c r="HM73" s="415"/>
      <c r="HN73" s="415"/>
      <c r="HO73" s="415"/>
      <c r="HP73" s="415"/>
      <c r="HQ73" s="415"/>
      <c r="HR73" s="415"/>
      <c r="HS73" s="415"/>
      <c r="HT73" s="415"/>
      <c r="HU73" s="415"/>
      <c r="HV73" s="415"/>
      <c r="HW73" s="415"/>
      <c r="HX73" s="415"/>
      <c r="HY73" s="415"/>
      <c r="HZ73" s="415"/>
      <c r="IA73" s="415"/>
      <c r="IB73" s="415"/>
      <c r="IC73" s="415"/>
      <c r="ID73" s="415"/>
      <c r="IE73" s="415"/>
      <c r="IF73" s="415"/>
      <c r="IG73" s="415"/>
      <c r="IH73" s="415"/>
      <c r="II73" s="415"/>
      <c r="IJ73" s="415"/>
      <c r="IK73" s="415"/>
      <c r="IL73" s="415"/>
      <c r="IM73" s="415"/>
      <c r="IN73" s="415"/>
      <c r="IO73" s="415"/>
      <c r="IP73" s="415"/>
      <c r="IQ73" s="415"/>
      <c r="IR73" s="415"/>
      <c r="IS73" s="415"/>
      <c r="IT73" s="415"/>
      <c r="IU73" s="415"/>
      <c r="IV73" s="415"/>
      <c r="IW73" s="415"/>
      <c r="IX73" s="415"/>
      <c r="IY73" s="415"/>
      <c r="IZ73" s="415"/>
      <c r="JA73" s="415"/>
    </row>
    <row r="74" spans="1:261" s="101" customFormat="1" hidden="1" outlineLevel="3" x14ac:dyDescent="0.25">
      <c r="A74" s="99"/>
      <c r="B74" s="275" t="s">
        <v>79</v>
      </c>
      <c r="C74" s="99" t="s">
        <v>855</v>
      </c>
      <c r="D74" s="310">
        <v>2.7E-2</v>
      </c>
      <c r="E74" s="251">
        <v>0</v>
      </c>
      <c r="F74" s="142"/>
      <c r="G74" s="142">
        <v>0</v>
      </c>
      <c r="H74" s="142"/>
      <c r="I74" s="227"/>
      <c r="J74" s="252">
        <v>0</v>
      </c>
      <c r="K74" s="252"/>
      <c r="L74" s="229"/>
      <c r="M74" s="229">
        <f t="shared" si="8"/>
        <v>0</v>
      </c>
      <c r="N74" s="229"/>
      <c r="O74" s="229"/>
      <c r="P74" s="422"/>
      <c r="Q74" s="425">
        <f t="shared" si="9"/>
        <v>0</v>
      </c>
      <c r="R74" s="415"/>
      <c r="S74" s="415"/>
      <c r="T74" s="415"/>
      <c r="U74" s="415"/>
      <c r="V74" s="415"/>
      <c r="W74" s="415"/>
      <c r="X74" s="415"/>
      <c r="Y74" s="415"/>
      <c r="Z74" s="415"/>
      <c r="AA74" s="415"/>
      <c r="AB74" s="415"/>
      <c r="AC74" s="415"/>
      <c r="AD74" s="415"/>
      <c r="AE74" s="415"/>
      <c r="AF74" s="415"/>
      <c r="AG74" s="415"/>
      <c r="AH74" s="415"/>
      <c r="AI74" s="415"/>
      <c r="AJ74" s="415"/>
      <c r="AK74" s="415"/>
      <c r="AL74" s="415"/>
      <c r="AM74" s="415"/>
      <c r="AN74" s="415"/>
      <c r="AO74" s="415"/>
      <c r="AP74" s="415"/>
      <c r="AQ74" s="415"/>
      <c r="AR74" s="415"/>
      <c r="AS74" s="415"/>
      <c r="AT74" s="415"/>
      <c r="AU74" s="415"/>
      <c r="AV74" s="415"/>
      <c r="AW74" s="415"/>
      <c r="AX74" s="415"/>
      <c r="AY74" s="415"/>
      <c r="AZ74" s="415"/>
      <c r="BA74" s="415"/>
      <c r="BB74" s="415"/>
      <c r="BC74" s="415"/>
      <c r="BD74" s="415"/>
      <c r="BE74" s="415"/>
      <c r="BF74" s="415"/>
      <c r="BG74" s="415"/>
      <c r="BH74" s="415"/>
      <c r="BI74" s="415"/>
      <c r="BJ74" s="415"/>
      <c r="BK74" s="415"/>
      <c r="BL74" s="415"/>
      <c r="BM74" s="415"/>
      <c r="BN74" s="415"/>
      <c r="BO74" s="415"/>
      <c r="BP74" s="415"/>
      <c r="BQ74" s="415"/>
      <c r="BR74" s="415"/>
      <c r="BS74" s="415"/>
      <c r="BT74" s="415"/>
      <c r="BU74" s="415"/>
      <c r="BV74" s="415"/>
      <c r="BW74" s="415"/>
      <c r="BX74" s="415"/>
      <c r="BY74" s="415"/>
      <c r="BZ74" s="415"/>
      <c r="CA74" s="415"/>
      <c r="CB74" s="415"/>
      <c r="CC74" s="415"/>
      <c r="CD74" s="415"/>
      <c r="CE74" s="415"/>
      <c r="CF74" s="415"/>
      <c r="CG74" s="415"/>
      <c r="CH74" s="415"/>
      <c r="CI74" s="415"/>
      <c r="CJ74" s="415"/>
      <c r="CK74" s="415"/>
      <c r="CL74" s="415"/>
      <c r="CM74" s="415"/>
      <c r="CN74" s="415"/>
      <c r="CO74" s="415"/>
      <c r="CP74" s="415"/>
      <c r="CQ74" s="415"/>
      <c r="CR74" s="415"/>
      <c r="CS74" s="415"/>
      <c r="CT74" s="415"/>
      <c r="CU74" s="415"/>
      <c r="CV74" s="415"/>
      <c r="CW74" s="415"/>
      <c r="CX74" s="415"/>
      <c r="CY74" s="415"/>
      <c r="CZ74" s="415"/>
      <c r="DA74" s="415"/>
      <c r="DB74" s="415"/>
      <c r="DC74" s="415"/>
      <c r="DD74" s="415"/>
      <c r="DE74" s="415"/>
      <c r="DF74" s="415"/>
      <c r="DG74" s="415"/>
      <c r="DH74" s="415"/>
      <c r="DI74" s="415"/>
      <c r="DJ74" s="415"/>
      <c r="DK74" s="415"/>
      <c r="DL74" s="415"/>
      <c r="DM74" s="415"/>
      <c r="DN74" s="415"/>
      <c r="DO74" s="415"/>
      <c r="DP74" s="415"/>
      <c r="DQ74" s="415"/>
      <c r="DR74" s="415"/>
      <c r="DS74" s="415"/>
      <c r="DT74" s="415"/>
      <c r="DU74" s="415"/>
      <c r="DV74" s="415"/>
      <c r="DW74" s="415"/>
      <c r="DX74" s="415"/>
      <c r="DY74" s="415"/>
      <c r="DZ74" s="415"/>
      <c r="EA74" s="415"/>
      <c r="EB74" s="415"/>
      <c r="EC74" s="415"/>
      <c r="ED74" s="415"/>
      <c r="EE74" s="415"/>
      <c r="EF74" s="415"/>
      <c r="EG74" s="415"/>
      <c r="EH74" s="415"/>
      <c r="EI74" s="415"/>
      <c r="EJ74" s="415"/>
      <c r="EK74" s="415"/>
      <c r="EL74" s="415"/>
      <c r="EM74" s="415"/>
      <c r="EN74" s="415"/>
      <c r="EO74" s="415"/>
      <c r="EP74" s="415"/>
      <c r="EQ74" s="415"/>
      <c r="ER74" s="415"/>
      <c r="ES74" s="415"/>
      <c r="ET74" s="415"/>
      <c r="EU74" s="415"/>
      <c r="EV74" s="415"/>
      <c r="EW74" s="415"/>
      <c r="EX74" s="415"/>
      <c r="EY74" s="415"/>
      <c r="EZ74" s="415"/>
      <c r="FA74" s="415"/>
      <c r="FB74" s="415"/>
      <c r="FC74" s="415"/>
      <c r="FD74" s="415"/>
      <c r="FE74" s="415"/>
      <c r="FF74" s="415"/>
      <c r="FG74" s="415"/>
      <c r="FH74" s="415"/>
      <c r="FI74" s="415"/>
      <c r="FJ74" s="415"/>
      <c r="FK74" s="415"/>
      <c r="FL74" s="415"/>
      <c r="FM74" s="415"/>
      <c r="FN74" s="415"/>
      <c r="FO74" s="415"/>
      <c r="FP74" s="415"/>
      <c r="FQ74" s="415"/>
      <c r="FR74" s="415"/>
      <c r="FS74" s="415"/>
      <c r="FT74" s="415"/>
      <c r="FU74" s="415"/>
      <c r="FV74" s="415"/>
      <c r="FW74" s="415"/>
      <c r="FX74" s="415"/>
      <c r="FY74" s="415"/>
      <c r="FZ74" s="415"/>
      <c r="GA74" s="415"/>
      <c r="GB74" s="415"/>
      <c r="GC74" s="415"/>
      <c r="GD74" s="415"/>
      <c r="GE74" s="415"/>
      <c r="GF74" s="415"/>
      <c r="GG74" s="415"/>
      <c r="GH74" s="415"/>
      <c r="GI74" s="415"/>
      <c r="GJ74" s="415"/>
      <c r="GK74" s="415"/>
      <c r="GL74" s="415"/>
      <c r="GM74" s="415"/>
      <c r="GN74" s="415"/>
      <c r="GO74" s="415"/>
      <c r="GP74" s="415"/>
      <c r="GQ74" s="415"/>
      <c r="GR74" s="415"/>
      <c r="GS74" s="415"/>
      <c r="GT74" s="415"/>
      <c r="GU74" s="415"/>
      <c r="GV74" s="415"/>
      <c r="GW74" s="415"/>
      <c r="GX74" s="415"/>
      <c r="GY74" s="415"/>
      <c r="GZ74" s="415"/>
      <c r="HA74" s="415"/>
      <c r="HB74" s="415"/>
      <c r="HC74" s="415"/>
      <c r="HD74" s="415"/>
      <c r="HE74" s="415"/>
      <c r="HF74" s="415"/>
      <c r="HG74" s="415"/>
      <c r="HH74" s="415"/>
      <c r="HI74" s="415"/>
      <c r="HJ74" s="415"/>
      <c r="HK74" s="415"/>
      <c r="HL74" s="415"/>
      <c r="HM74" s="415"/>
      <c r="HN74" s="415"/>
      <c r="HO74" s="415"/>
      <c r="HP74" s="415"/>
      <c r="HQ74" s="415"/>
      <c r="HR74" s="415"/>
      <c r="HS74" s="415"/>
      <c r="HT74" s="415"/>
      <c r="HU74" s="415"/>
      <c r="HV74" s="415"/>
      <c r="HW74" s="415"/>
      <c r="HX74" s="415"/>
      <c r="HY74" s="415"/>
      <c r="HZ74" s="415"/>
      <c r="IA74" s="415"/>
      <c r="IB74" s="415"/>
      <c r="IC74" s="415"/>
      <c r="ID74" s="415"/>
      <c r="IE74" s="415"/>
      <c r="IF74" s="415"/>
      <c r="IG74" s="415"/>
      <c r="IH74" s="415"/>
      <c r="II74" s="415"/>
      <c r="IJ74" s="415"/>
      <c r="IK74" s="415"/>
      <c r="IL74" s="415"/>
      <c r="IM74" s="415"/>
      <c r="IN74" s="415"/>
      <c r="IO74" s="415"/>
      <c r="IP74" s="415"/>
      <c r="IQ74" s="415"/>
      <c r="IR74" s="415"/>
      <c r="IS74" s="415"/>
      <c r="IT74" s="415"/>
      <c r="IU74" s="415"/>
      <c r="IV74" s="415"/>
      <c r="IW74" s="415"/>
      <c r="IX74" s="415"/>
      <c r="IY74" s="415"/>
      <c r="IZ74" s="415"/>
      <c r="JA74" s="415"/>
    </row>
    <row r="75" spans="1:261" s="101" customFormat="1" hidden="1" outlineLevel="3" x14ac:dyDescent="0.25">
      <c r="A75" s="99"/>
      <c r="B75" s="275" t="s">
        <v>80</v>
      </c>
      <c r="C75" s="99" t="s">
        <v>31</v>
      </c>
      <c r="D75" s="127">
        <v>42</v>
      </c>
      <c r="E75" s="251">
        <v>0</v>
      </c>
      <c r="F75" s="142"/>
      <c r="G75" s="142">
        <v>0</v>
      </c>
      <c r="H75" s="142"/>
      <c r="I75" s="227"/>
      <c r="J75" s="252">
        <v>0</v>
      </c>
      <c r="K75" s="252"/>
      <c r="L75" s="229"/>
      <c r="M75" s="229">
        <f t="shared" si="8"/>
        <v>0</v>
      </c>
      <c r="N75" s="229"/>
      <c r="O75" s="229"/>
      <c r="P75" s="422"/>
      <c r="Q75" s="425">
        <f t="shared" si="9"/>
        <v>0</v>
      </c>
      <c r="R75" s="415"/>
      <c r="S75" s="415"/>
      <c r="T75" s="415"/>
      <c r="U75" s="415"/>
      <c r="V75" s="415"/>
      <c r="W75" s="415"/>
      <c r="X75" s="415"/>
      <c r="Y75" s="415"/>
      <c r="Z75" s="415"/>
      <c r="AA75" s="415"/>
      <c r="AB75" s="415"/>
      <c r="AC75" s="415"/>
      <c r="AD75" s="415"/>
      <c r="AE75" s="415"/>
      <c r="AF75" s="415"/>
      <c r="AG75" s="415"/>
      <c r="AH75" s="415"/>
      <c r="AI75" s="415"/>
      <c r="AJ75" s="415"/>
      <c r="AK75" s="415"/>
      <c r="AL75" s="415"/>
      <c r="AM75" s="415"/>
      <c r="AN75" s="415"/>
      <c r="AO75" s="415"/>
      <c r="AP75" s="415"/>
      <c r="AQ75" s="415"/>
      <c r="AR75" s="415"/>
      <c r="AS75" s="415"/>
      <c r="AT75" s="415"/>
      <c r="AU75" s="415"/>
      <c r="AV75" s="415"/>
      <c r="AW75" s="415"/>
      <c r="AX75" s="415"/>
      <c r="AY75" s="415"/>
      <c r="AZ75" s="415"/>
      <c r="BA75" s="415"/>
      <c r="BB75" s="415"/>
      <c r="BC75" s="415"/>
      <c r="BD75" s="415"/>
      <c r="BE75" s="415"/>
      <c r="BF75" s="415"/>
      <c r="BG75" s="415"/>
      <c r="BH75" s="415"/>
      <c r="BI75" s="415"/>
      <c r="BJ75" s="415"/>
      <c r="BK75" s="415"/>
      <c r="BL75" s="415"/>
      <c r="BM75" s="415"/>
      <c r="BN75" s="415"/>
      <c r="BO75" s="415"/>
      <c r="BP75" s="415"/>
      <c r="BQ75" s="415"/>
      <c r="BR75" s="415"/>
      <c r="BS75" s="415"/>
      <c r="BT75" s="415"/>
      <c r="BU75" s="415"/>
      <c r="BV75" s="415"/>
      <c r="BW75" s="415"/>
      <c r="BX75" s="415"/>
      <c r="BY75" s="415"/>
      <c r="BZ75" s="415"/>
      <c r="CA75" s="415"/>
      <c r="CB75" s="415"/>
      <c r="CC75" s="415"/>
      <c r="CD75" s="415"/>
      <c r="CE75" s="415"/>
      <c r="CF75" s="415"/>
      <c r="CG75" s="415"/>
      <c r="CH75" s="415"/>
      <c r="CI75" s="415"/>
      <c r="CJ75" s="415"/>
      <c r="CK75" s="415"/>
      <c r="CL75" s="415"/>
      <c r="CM75" s="415"/>
      <c r="CN75" s="415"/>
      <c r="CO75" s="415"/>
      <c r="CP75" s="415"/>
      <c r="CQ75" s="415"/>
      <c r="CR75" s="415"/>
      <c r="CS75" s="415"/>
      <c r="CT75" s="415"/>
      <c r="CU75" s="415"/>
      <c r="CV75" s="415"/>
      <c r="CW75" s="415"/>
      <c r="CX75" s="415"/>
      <c r="CY75" s="415"/>
      <c r="CZ75" s="415"/>
      <c r="DA75" s="415"/>
      <c r="DB75" s="415"/>
      <c r="DC75" s="415"/>
      <c r="DD75" s="415"/>
      <c r="DE75" s="415"/>
      <c r="DF75" s="415"/>
      <c r="DG75" s="415"/>
      <c r="DH75" s="415"/>
      <c r="DI75" s="415"/>
      <c r="DJ75" s="415"/>
      <c r="DK75" s="415"/>
      <c r="DL75" s="415"/>
      <c r="DM75" s="415"/>
      <c r="DN75" s="415"/>
      <c r="DO75" s="415"/>
      <c r="DP75" s="415"/>
      <c r="DQ75" s="415"/>
      <c r="DR75" s="415"/>
      <c r="DS75" s="415"/>
      <c r="DT75" s="415"/>
      <c r="DU75" s="415"/>
      <c r="DV75" s="415"/>
      <c r="DW75" s="415"/>
      <c r="DX75" s="415"/>
      <c r="DY75" s="415"/>
      <c r="DZ75" s="415"/>
      <c r="EA75" s="415"/>
      <c r="EB75" s="415"/>
      <c r="EC75" s="415"/>
      <c r="ED75" s="415"/>
      <c r="EE75" s="415"/>
      <c r="EF75" s="415"/>
      <c r="EG75" s="415"/>
      <c r="EH75" s="415"/>
      <c r="EI75" s="415"/>
      <c r="EJ75" s="415"/>
      <c r="EK75" s="415"/>
      <c r="EL75" s="415"/>
      <c r="EM75" s="415"/>
      <c r="EN75" s="415"/>
      <c r="EO75" s="415"/>
      <c r="EP75" s="415"/>
      <c r="EQ75" s="415"/>
      <c r="ER75" s="415"/>
      <c r="ES75" s="415"/>
      <c r="ET75" s="415"/>
      <c r="EU75" s="415"/>
      <c r="EV75" s="415"/>
      <c r="EW75" s="415"/>
      <c r="EX75" s="415"/>
      <c r="EY75" s="415"/>
      <c r="EZ75" s="415"/>
      <c r="FA75" s="415"/>
      <c r="FB75" s="415"/>
      <c r="FC75" s="415"/>
      <c r="FD75" s="415"/>
      <c r="FE75" s="415"/>
      <c r="FF75" s="415"/>
      <c r="FG75" s="415"/>
      <c r="FH75" s="415"/>
      <c r="FI75" s="415"/>
      <c r="FJ75" s="415"/>
      <c r="FK75" s="415"/>
      <c r="FL75" s="415"/>
      <c r="FM75" s="415"/>
      <c r="FN75" s="415"/>
      <c r="FO75" s="415"/>
      <c r="FP75" s="415"/>
      <c r="FQ75" s="415"/>
      <c r="FR75" s="415"/>
      <c r="FS75" s="415"/>
      <c r="FT75" s="415"/>
      <c r="FU75" s="415"/>
      <c r="FV75" s="415"/>
      <c r="FW75" s="415"/>
      <c r="FX75" s="415"/>
      <c r="FY75" s="415"/>
      <c r="FZ75" s="415"/>
      <c r="GA75" s="415"/>
      <c r="GB75" s="415"/>
      <c r="GC75" s="415"/>
      <c r="GD75" s="415"/>
      <c r="GE75" s="415"/>
      <c r="GF75" s="415"/>
      <c r="GG75" s="415"/>
      <c r="GH75" s="415"/>
      <c r="GI75" s="415"/>
      <c r="GJ75" s="415"/>
      <c r="GK75" s="415"/>
      <c r="GL75" s="415"/>
      <c r="GM75" s="415"/>
      <c r="GN75" s="415"/>
      <c r="GO75" s="415"/>
      <c r="GP75" s="415"/>
      <c r="GQ75" s="415"/>
      <c r="GR75" s="415"/>
      <c r="GS75" s="415"/>
      <c r="GT75" s="415"/>
      <c r="GU75" s="415"/>
      <c r="GV75" s="415"/>
      <c r="GW75" s="415"/>
      <c r="GX75" s="415"/>
      <c r="GY75" s="415"/>
      <c r="GZ75" s="415"/>
      <c r="HA75" s="415"/>
      <c r="HB75" s="415"/>
      <c r="HC75" s="415"/>
      <c r="HD75" s="415"/>
      <c r="HE75" s="415"/>
      <c r="HF75" s="415"/>
      <c r="HG75" s="415"/>
      <c r="HH75" s="415"/>
      <c r="HI75" s="415"/>
      <c r="HJ75" s="415"/>
      <c r="HK75" s="415"/>
      <c r="HL75" s="415"/>
      <c r="HM75" s="415"/>
      <c r="HN75" s="415"/>
      <c r="HO75" s="415"/>
      <c r="HP75" s="415"/>
      <c r="HQ75" s="415"/>
      <c r="HR75" s="415"/>
      <c r="HS75" s="415"/>
      <c r="HT75" s="415"/>
      <c r="HU75" s="415"/>
      <c r="HV75" s="415"/>
      <c r="HW75" s="415"/>
      <c r="HX75" s="415"/>
      <c r="HY75" s="415"/>
      <c r="HZ75" s="415"/>
      <c r="IA75" s="415"/>
      <c r="IB75" s="415"/>
      <c r="IC75" s="415"/>
      <c r="ID75" s="415"/>
      <c r="IE75" s="415"/>
      <c r="IF75" s="415"/>
      <c r="IG75" s="415"/>
      <c r="IH75" s="415"/>
      <c r="II75" s="415"/>
      <c r="IJ75" s="415"/>
      <c r="IK75" s="415"/>
      <c r="IL75" s="415"/>
      <c r="IM75" s="415"/>
      <c r="IN75" s="415"/>
      <c r="IO75" s="415"/>
      <c r="IP75" s="415"/>
      <c r="IQ75" s="415"/>
      <c r="IR75" s="415"/>
      <c r="IS75" s="415"/>
      <c r="IT75" s="415"/>
      <c r="IU75" s="415"/>
      <c r="IV75" s="415"/>
      <c r="IW75" s="415"/>
      <c r="IX75" s="415"/>
      <c r="IY75" s="415"/>
      <c r="IZ75" s="415"/>
      <c r="JA75" s="415"/>
    </row>
    <row r="76" spans="1:261" s="101" customFormat="1" hidden="1" outlineLevel="3" x14ac:dyDescent="0.25">
      <c r="A76" s="99"/>
      <c r="B76" s="275" t="s">
        <v>81</v>
      </c>
      <c r="C76" s="99" t="s">
        <v>31</v>
      </c>
      <c r="D76" s="127">
        <v>42</v>
      </c>
      <c r="E76" s="251">
        <v>0</v>
      </c>
      <c r="F76" s="142"/>
      <c r="G76" s="142">
        <v>0</v>
      </c>
      <c r="H76" s="142"/>
      <c r="I76" s="227"/>
      <c r="J76" s="252">
        <v>0</v>
      </c>
      <c r="K76" s="252"/>
      <c r="L76" s="229"/>
      <c r="M76" s="229">
        <f t="shared" si="8"/>
        <v>0</v>
      </c>
      <c r="N76" s="229"/>
      <c r="O76" s="229"/>
      <c r="P76" s="422"/>
      <c r="Q76" s="425">
        <f t="shared" si="9"/>
        <v>0</v>
      </c>
      <c r="R76" s="415"/>
      <c r="S76" s="415"/>
      <c r="T76" s="415"/>
      <c r="U76" s="415"/>
      <c r="V76" s="415"/>
      <c r="W76" s="415"/>
      <c r="X76" s="415"/>
      <c r="Y76" s="415"/>
      <c r="Z76" s="415"/>
      <c r="AA76" s="415"/>
      <c r="AB76" s="415"/>
      <c r="AC76" s="415"/>
      <c r="AD76" s="415"/>
      <c r="AE76" s="415"/>
      <c r="AF76" s="415"/>
      <c r="AG76" s="415"/>
      <c r="AH76" s="415"/>
      <c r="AI76" s="415"/>
      <c r="AJ76" s="415"/>
      <c r="AK76" s="415"/>
      <c r="AL76" s="415"/>
      <c r="AM76" s="415"/>
      <c r="AN76" s="415"/>
      <c r="AO76" s="415"/>
      <c r="AP76" s="415"/>
      <c r="AQ76" s="415"/>
      <c r="AR76" s="415"/>
      <c r="AS76" s="415"/>
      <c r="AT76" s="415"/>
      <c r="AU76" s="415"/>
      <c r="AV76" s="415"/>
      <c r="AW76" s="415"/>
      <c r="AX76" s="415"/>
      <c r="AY76" s="415"/>
      <c r="AZ76" s="415"/>
      <c r="BA76" s="415"/>
      <c r="BB76" s="415"/>
      <c r="BC76" s="415"/>
      <c r="BD76" s="415"/>
      <c r="BE76" s="415"/>
      <c r="BF76" s="415"/>
      <c r="BG76" s="415"/>
      <c r="BH76" s="415"/>
      <c r="BI76" s="415"/>
      <c r="BJ76" s="415"/>
      <c r="BK76" s="415"/>
      <c r="BL76" s="415"/>
      <c r="BM76" s="415"/>
      <c r="BN76" s="415"/>
      <c r="BO76" s="415"/>
      <c r="BP76" s="415"/>
      <c r="BQ76" s="415"/>
      <c r="BR76" s="415"/>
      <c r="BS76" s="415"/>
      <c r="BT76" s="415"/>
      <c r="BU76" s="415"/>
      <c r="BV76" s="415"/>
      <c r="BW76" s="415"/>
      <c r="BX76" s="415"/>
      <c r="BY76" s="415"/>
      <c r="BZ76" s="415"/>
      <c r="CA76" s="415"/>
      <c r="CB76" s="415"/>
      <c r="CC76" s="415"/>
      <c r="CD76" s="415"/>
      <c r="CE76" s="415"/>
      <c r="CF76" s="415"/>
      <c r="CG76" s="415"/>
      <c r="CH76" s="415"/>
      <c r="CI76" s="415"/>
      <c r="CJ76" s="415"/>
      <c r="CK76" s="415"/>
      <c r="CL76" s="415"/>
      <c r="CM76" s="415"/>
      <c r="CN76" s="415"/>
      <c r="CO76" s="415"/>
      <c r="CP76" s="415"/>
      <c r="CQ76" s="415"/>
      <c r="CR76" s="415"/>
      <c r="CS76" s="415"/>
      <c r="CT76" s="415"/>
      <c r="CU76" s="415"/>
      <c r="CV76" s="415"/>
      <c r="CW76" s="415"/>
      <c r="CX76" s="415"/>
      <c r="CY76" s="415"/>
      <c r="CZ76" s="415"/>
      <c r="DA76" s="415"/>
      <c r="DB76" s="415"/>
      <c r="DC76" s="415"/>
      <c r="DD76" s="415"/>
      <c r="DE76" s="415"/>
      <c r="DF76" s="415"/>
      <c r="DG76" s="415"/>
      <c r="DH76" s="415"/>
      <c r="DI76" s="415"/>
      <c r="DJ76" s="415"/>
      <c r="DK76" s="415"/>
      <c r="DL76" s="415"/>
      <c r="DM76" s="415"/>
      <c r="DN76" s="415"/>
      <c r="DO76" s="415"/>
      <c r="DP76" s="415"/>
      <c r="DQ76" s="415"/>
      <c r="DR76" s="415"/>
      <c r="DS76" s="415"/>
      <c r="DT76" s="415"/>
      <c r="DU76" s="415"/>
      <c r="DV76" s="415"/>
      <c r="DW76" s="415"/>
      <c r="DX76" s="415"/>
      <c r="DY76" s="415"/>
      <c r="DZ76" s="415"/>
      <c r="EA76" s="415"/>
      <c r="EB76" s="415"/>
      <c r="EC76" s="415"/>
      <c r="ED76" s="415"/>
      <c r="EE76" s="415"/>
      <c r="EF76" s="415"/>
      <c r="EG76" s="415"/>
      <c r="EH76" s="415"/>
      <c r="EI76" s="415"/>
      <c r="EJ76" s="415"/>
      <c r="EK76" s="415"/>
      <c r="EL76" s="415"/>
      <c r="EM76" s="415"/>
      <c r="EN76" s="415"/>
      <c r="EO76" s="415"/>
      <c r="EP76" s="415"/>
      <c r="EQ76" s="415"/>
      <c r="ER76" s="415"/>
      <c r="ES76" s="415"/>
      <c r="ET76" s="415"/>
      <c r="EU76" s="415"/>
      <c r="EV76" s="415"/>
      <c r="EW76" s="415"/>
      <c r="EX76" s="415"/>
      <c r="EY76" s="415"/>
      <c r="EZ76" s="415"/>
      <c r="FA76" s="415"/>
      <c r="FB76" s="415"/>
      <c r="FC76" s="415"/>
      <c r="FD76" s="415"/>
      <c r="FE76" s="415"/>
      <c r="FF76" s="415"/>
      <c r="FG76" s="415"/>
      <c r="FH76" s="415"/>
      <c r="FI76" s="415"/>
      <c r="FJ76" s="415"/>
      <c r="FK76" s="415"/>
      <c r="FL76" s="415"/>
      <c r="FM76" s="415"/>
      <c r="FN76" s="415"/>
      <c r="FO76" s="415"/>
      <c r="FP76" s="415"/>
      <c r="FQ76" s="415"/>
      <c r="FR76" s="415"/>
      <c r="FS76" s="415"/>
      <c r="FT76" s="415"/>
      <c r="FU76" s="415"/>
      <c r="FV76" s="415"/>
      <c r="FW76" s="415"/>
      <c r="FX76" s="415"/>
      <c r="FY76" s="415"/>
      <c r="FZ76" s="415"/>
      <c r="GA76" s="415"/>
      <c r="GB76" s="415"/>
      <c r="GC76" s="415"/>
      <c r="GD76" s="415"/>
      <c r="GE76" s="415"/>
      <c r="GF76" s="415"/>
      <c r="GG76" s="415"/>
      <c r="GH76" s="415"/>
      <c r="GI76" s="415"/>
      <c r="GJ76" s="415"/>
      <c r="GK76" s="415"/>
      <c r="GL76" s="415"/>
      <c r="GM76" s="415"/>
      <c r="GN76" s="415"/>
      <c r="GO76" s="415"/>
      <c r="GP76" s="415"/>
      <c r="GQ76" s="415"/>
      <c r="GR76" s="415"/>
      <c r="GS76" s="415"/>
      <c r="GT76" s="415"/>
      <c r="GU76" s="415"/>
      <c r="GV76" s="415"/>
      <c r="GW76" s="415"/>
      <c r="GX76" s="415"/>
      <c r="GY76" s="415"/>
      <c r="GZ76" s="415"/>
      <c r="HA76" s="415"/>
      <c r="HB76" s="415"/>
      <c r="HC76" s="415"/>
      <c r="HD76" s="415"/>
      <c r="HE76" s="415"/>
      <c r="HF76" s="415"/>
      <c r="HG76" s="415"/>
      <c r="HH76" s="415"/>
      <c r="HI76" s="415"/>
      <c r="HJ76" s="415"/>
      <c r="HK76" s="415"/>
      <c r="HL76" s="415"/>
      <c r="HM76" s="415"/>
      <c r="HN76" s="415"/>
      <c r="HO76" s="415"/>
      <c r="HP76" s="415"/>
      <c r="HQ76" s="415"/>
      <c r="HR76" s="415"/>
      <c r="HS76" s="415"/>
      <c r="HT76" s="415"/>
      <c r="HU76" s="415"/>
      <c r="HV76" s="415"/>
      <c r="HW76" s="415"/>
      <c r="HX76" s="415"/>
      <c r="HY76" s="415"/>
      <c r="HZ76" s="415"/>
      <c r="IA76" s="415"/>
      <c r="IB76" s="415"/>
      <c r="IC76" s="415"/>
      <c r="ID76" s="415"/>
      <c r="IE76" s="415"/>
      <c r="IF76" s="415"/>
      <c r="IG76" s="415"/>
      <c r="IH76" s="415"/>
      <c r="II76" s="415"/>
      <c r="IJ76" s="415"/>
      <c r="IK76" s="415"/>
      <c r="IL76" s="415"/>
      <c r="IM76" s="415"/>
      <c r="IN76" s="415"/>
      <c r="IO76" s="415"/>
      <c r="IP76" s="415"/>
      <c r="IQ76" s="415"/>
      <c r="IR76" s="415"/>
      <c r="IS76" s="415"/>
      <c r="IT76" s="415"/>
      <c r="IU76" s="415"/>
      <c r="IV76" s="415"/>
      <c r="IW76" s="415"/>
      <c r="IX76" s="415"/>
      <c r="IY76" s="415"/>
      <c r="IZ76" s="415"/>
      <c r="JA76" s="415"/>
    </row>
    <row r="77" spans="1:261" s="101" customFormat="1" hidden="1" outlineLevel="3" x14ac:dyDescent="0.25">
      <c r="A77" s="99"/>
      <c r="B77" s="275" t="s">
        <v>6841</v>
      </c>
      <c r="C77" s="99" t="s">
        <v>31</v>
      </c>
      <c r="D77" s="127">
        <v>1</v>
      </c>
      <c r="E77" s="251">
        <v>0</v>
      </c>
      <c r="F77" s="142"/>
      <c r="G77" s="142">
        <v>0</v>
      </c>
      <c r="H77" s="142"/>
      <c r="I77" s="227"/>
      <c r="J77" s="252">
        <v>0</v>
      </c>
      <c r="K77" s="252"/>
      <c r="L77" s="229"/>
      <c r="M77" s="229">
        <f t="shared" si="8"/>
        <v>0</v>
      </c>
      <c r="N77" s="229"/>
      <c r="O77" s="229"/>
      <c r="P77" s="422"/>
      <c r="Q77" s="425">
        <f t="shared" si="9"/>
        <v>0</v>
      </c>
      <c r="R77" s="415"/>
      <c r="S77" s="415"/>
      <c r="T77" s="415"/>
      <c r="U77" s="415"/>
      <c r="V77" s="415"/>
      <c r="W77" s="415"/>
      <c r="X77" s="415"/>
      <c r="Y77" s="415"/>
      <c r="Z77" s="415"/>
      <c r="AA77" s="415"/>
      <c r="AB77" s="415"/>
      <c r="AC77" s="415"/>
      <c r="AD77" s="415"/>
      <c r="AE77" s="415"/>
      <c r="AF77" s="415"/>
      <c r="AG77" s="415"/>
      <c r="AH77" s="415"/>
      <c r="AI77" s="415"/>
      <c r="AJ77" s="415"/>
      <c r="AK77" s="415"/>
      <c r="AL77" s="415"/>
      <c r="AM77" s="415"/>
      <c r="AN77" s="415"/>
      <c r="AO77" s="415"/>
      <c r="AP77" s="415"/>
      <c r="AQ77" s="415"/>
      <c r="AR77" s="415"/>
      <c r="AS77" s="415"/>
      <c r="AT77" s="415"/>
      <c r="AU77" s="415"/>
      <c r="AV77" s="415"/>
      <c r="AW77" s="415"/>
      <c r="AX77" s="415"/>
      <c r="AY77" s="415"/>
      <c r="AZ77" s="415"/>
      <c r="BA77" s="415"/>
      <c r="BB77" s="415"/>
      <c r="BC77" s="415"/>
      <c r="BD77" s="415"/>
      <c r="BE77" s="415"/>
      <c r="BF77" s="415"/>
      <c r="BG77" s="415"/>
      <c r="BH77" s="415"/>
      <c r="BI77" s="415"/>
      <c r="BJ77" s="415"/>
      <c r="BK77" s="415"/>
      <c r="BL77" s="415"/>
      <c r="BM77" s="415"/>
      <c r="BN77" s="415"/>
      <c r="BO77" s="415"/>
      <c r="BP77" s="415"/>
      <c r="BQ77" s="415"/>
      <c r="BR77" s="415"/>
      <c r="BS77" s="415"/>
      <c r="BT77" s="415"/>
      <c r="BU77" s="415"/>
      <c r="BV77" s="415"/>
      <c r="BW77" s="415"/>
      <c r="BX77" s="415"/>
      <c r="BY77" s="415"/>
      <c r="BZ77" s="415"/>
      <c r="CA77" s="415"/>
      <c r="CB77" s="415"/>
      <c r="CC77" s="415"/>
      <c r="CD77" s="415"/>
      <c r="CE77" s="415"/>
      <c r="CF77" s="415"/>
      <c r="CG77" s="415"/>
      <c r="CH77" s="415"/>
      <c r="CI77" s="415"/>
      <c r="CJ77" s="415"/>
      <c r="CK77" s="415"/>
      <c r="CL77" s="415"/>
      <c r="CM77" s="415"/>
      <c r="CN77" s="415"/>
      <c r="CO77" s="415"/>
      <c r="CP77" s="415"/>
      <c r="CQ77" s="415"/>
      <c r="CR77" s="415"/>
      <c r="CS77" s="415"/>
      <c r="CT77" s="415"/>
      <c r="CU77" s="415"/>
      <c r="CV77" s="415"/>
      <c r="CW77" s="415"/>
      <c r="CX77" s="415"/>
      <c r="CY77" s="415"/>
      <c r="CZ77" s="415"/>
      <c r="DA77" s="415"/>
      <c r="DB77" s="415"/>
      <c r="DC77" s="415"/>
      <c r="DD77" s="415"/>
      <c r="DE77" s="415"/>
      <c r="DF77" s="415"/>
      <c r="DG77" s="415"/>
      <c r="DH77" s="415"/>
      <c r="DI77" s="415"/>
      <c r="DJ77" s="415"/>
      <c r="DK77" s="415"/>
      <c r="DL77" s="415"/>
      <c r="DM77" s="415"/>
      <c r="DN77" s="415"/>
      <c r="DO77" s="415"/>
      <c r="DP77" s="415"/>
      <c r="DQ77" s="415"/>
      <c r="DR77" s="415"/>
      <c r="DS77" s="415"/>
      <c r="DT77" s="415"/>
      <c r="DU77" s="415"/>
      <c r="DV77" s="415"/>
      <c r="DW77" s="415"/>
      <c r="DX77" s="415"/>
      <c r="DY77" s="415"/>
      <c r="DZ77" s="415"/>
      <c r="EA77" s="415"/>
      <c r="EB77" s="415"/>
      <c r="EC77" s="415"/>
      <c r="ED77" s="415"/>
      <c r="EE77" s="415"/>
      <c r="EF77" s="415"/>
      <c r="EG77" s="415"/>
      <c r="EH77" s="415"/>
      <c r="EI77" s="415"/>
      <c r="EJ77" s="415"/>
      <c r="EK77" s="415"/>
      <c r="EL77" s="415"/>
      <c r="EM77" s="415"/>
      <c r="EN77" s="415"/>
      <c r="EO77" s="415"/>
      <c r="EP77" s="415"/>
      <c r="EQ77" s="415"/>
      <c r="ER77" s="415"/>
      <c r="ES77" s="415"/>
      <c r="ET77" s="415"/>
      <c r="EU77" s="415"/>
      <c r="EV77" s="415"/>
      <c r="EW77" s="415"/>
      <c r="EX77" s="415"/>
      <c r="EY77" s="415"/>
      <c r="EZ77" s="415"/>
      <c r="FA77" s="415"/>
      <c r="FB77" s="415"/>
      <c r="FC77" s="415"/>
      <c r="FD77" s="415"/>
      <c r="FE77" s="415"/>
      <c r="FF77" s="415"/>
      <c r="FG77" s="415"/>
      <c r="FH77" s="415"/>
      <c r="FI77" s="415"/>
      <c r="FJ77" s="415"/>
      <c r="FK77" s="415"/>
      <c r="FL77" s="415"/>
      <c r="FM77" s="415"/>
      <c r="FN77" s="415"/>
      <c r="FO77" s="415"/>
      <c r="FP77" s="415"/>
      <c r="FQ77" s="415"/>
      <c r="FR77" s="415"/>
      <c r="FS77" s="415"/>
      <c r="FT77" s="415"/>
      <c r="FU77" s="415"/>
      <c r="FV77" s="415"/>
      <c r="FW77" s="415"/>
      <c r="FX77" s="415"/>
      <c r="FY77" s="415"/>
      <c r="FZ77" s="415"/>
      <c r="GA77" s="415"/>
      <c r="GB77" s="415"/>
      <c r="GC77" s="415"/>
      <c r="GD77" s="415"/>
      <c r="GE77" s="415"/>
      <c r="GF77" s="415"/>
      <c r="GG77" s="415"/>
      <c r="GH77" s="415"/>
      <c r="GI77" s="415"/>
      <c r="GJ77" s="415"/>
      <c r="GK77" s="415"/>
      <c r="GL77" s="415"/>
      <c r="GM77" s="415"/>
      <c r="GN77" s="415"/>
      <c r="GO77" s="415"/>
      <c r="GP77" s="415"/>
      <c r="GQ77" s="415"/>
      <c r="GR77" s="415"/>
      <c r="GS77" s="415"/>
      <c r="GT77" s="415"/>
      <c r="GU77" s="415"/>
      <c r="GV77" s="415"/>
      <c r="GW77" s="415"/>
      <c r="GX77" s="415"/>
      <c r="GY77" s="415"/>
      <c r="GZ77" s="415"/>
      <c r="HA77" s="415"/>
      <c r="HB77" s="415"/>
      <c r="HC77" s="415"/>
      <c r="HD77" s="415"/>
      <c r="HE77" s="415"/>
      <c r="HF77" s="415"/>
      <c r="HG77" s="415"/>
      <c r="HH77" s="415"/>
      <c r="HI77" s="415"/>
      <c r="HJ77" s="415"/>
      <c r="HK77" s="415"/>
      <c r="HL77" s="415"/>
      <c r="HM77" s="415"/>
      <c r="HN77" s="415"/>
      <c r="HO77" s="415"/>
      <c r="HP77" s="415"/>
      <c r="HQ77" s="415"/>
      <c r="HR77" s="415"/>
      <c r="HS77" s="415"/>
      <c r="HT77" s="415"/>
      <c r="HU77" s="415"/>
      <c r="HV77" s="415"/>
      <c r="HW77" s="415"/>
      <c r="HX77" s="415"/>
      <c r="HY77" s="415"/>
      <c r="HZ77" s="415"/>
      <c r="IA77" s="415"/>
      <c r="IB77" s="415"/>
      <c r="IC77" s="415"/>
      <c r="ID77" s="415"/>
      <c r="IE77" s="415"/>
      <c r="IF77" s="415"/>
      <c r="IG77" s="415"/>
      <c r="IH77" s="415"/>
      <c r="II77" s="415"/>
      <c r="IJ77" s="415"/>
      <c r="IK77" s="415"/>
      <c r="IL77" s="415"/>
      <c r="IM77" s="415"/>
      <c r="IN77" s="415"/>
      <c r="IO77" s="415"/>
      <c r="IP77" s="415"/>
      <c r="IQ77" s="415"/>
      <c r="IR77" s="415"/>
      <c r="IS77" s="415"/>
      <c r="IT77" s="415"/>
      <c r="IU77" s="415"/>
      <c r="IV77" s="415"/>
      <c r="IW77" s="415"/>
      <c r="IX77" s="415"/>
      <c r="IY77" s="415"/>
      <c r="IZ77" s="415"/>
      <c r="JA77" s="415"/>
    </row>
    <row r="78" spans="1:261" s="101" customFormat="1" hidden="1" outlineLevel="3" x14ac:dyDescent="0.25">
      <c r="A78" s="99"/>
      <c r="B78" s="275" t="s">
        <v>82</v>
      </c>
      <c r="C78" s="99" t="s">
        <v>855</v>
      </c>
      <c r="D78" s="310">
        <v>0.105</v>
      </c>
      <c r="E78" s="251">
        <v>0</v>
      </c>
      <c r="F78" s="142"/>
      <c r="G78" s="142">
        <v>0</v>
      </c>
      <c r="H78" s="142"/>
      <c r="I78" s="227"/>
      <c r="J78" s="252">
        <v>0</v>
      </c>
      <c r="K78" s="252"/>
      <c r="L78" s="229"/>
      <c r="M78" s="229">
        <f t="shared" si="8"/>
        <v>0</v>
      </c>
      <c r="N78" s="229"/>
      <c r="O78" s="229"/>
      <c r="P78" s="422"/>
      <c r="Q78" s="425">
        <f t="shared" si="9"/>
        <v>0</v>
      </c>
      <c r="R78" s="415"/>
      <c r="S78" s="415"/>
      <c r="T78" s="415"/>
      <c r="U78" s="415"/>
      <c r="V78" s="415"/>
      <c r="W78" s="415"/>
      <c r="X78" s="415"/>
      <c r="Y78" s="415"/>
      <c r="Z78" s="415"/>
      <c r="AA78" s="415"/>
      <c r="AB78" s="415"/>
      <c r="AC78" s="415"/>
      <c r="AD78" s="415"/>
      <c r="AE78" s="415"/>
      <c r="AF78" s="415"/>
      <c r="AG78" s="415"/>
      <c r="AH78" s="415"/>
      <c r="AI78" s="415"/>
      <c r="AJ78" s="415"/>
      <c r="AK78" s="415"/>
      <c r="AL78" s="415"/>
      <c r="AM78" s="415"/>
      <c r="AN78" s="415"/>
      <c r="AO78" s="415"/>
      <c r="AP78" s="415"/>
      <c r="AQ78" s="415"/>
      <c r="AR78" s="415"/>
      <c r="AS78" s="415"/>
      <c r="AT78" s="415"/>
      <c r="AU78" s="415"/>
      <c r="AV78" s="415"/>
      <c r="AW78" s="415"/>
      <c r="AX78" s="415"/>
      <c r="AY78" s="415"/>
      <c r="AZ78" s="415"/>
      <c r="BA78" s="415"/>
      <c r="BB78" s="415"/>
      <c r="BC78" s="415"/>
      <c r="BD78" s="415"/>
      <c r="BE78" s="415"/>
      <c r="BF78" s="415"/>
      <c r="BG78" s="415"/>
      <c r="BH78" s="415"/>
      <c r="BI78" s="415"/>
      <c r="BJ78" s="415"/>
      <c r="BK78" s="415"/>
      <c r="BL78" s="415"/>
      <c r="BM78" s="415"/>
      <c r="BN78" s="415"/>
      <c r="BO78" s="415"/>
      <c r="BP78" s="415"/>
      <c r="BQ78" s="415"/>
      <c r="BR78" s="415"/>
      <c r="BS78" s="415"/>
      <c r="BT78" s="415"/>
      <c r="BU78" s="415"/>
      <c r="BV78" s="415"/>
      <c r="BW78" s="415"/>
      <c r="BX78" s="415"/>
      <c r="BY78" s="415"/>
      <c r="BZ78" s="415"/>
      <c r="CA78" s="415"/>
      <c r="CB78" s="415"/>
      <c r="CC78" s="415"/>
      <c r="CD78" s="415"/>
      <c r="CE78" s="415"/>
      <c r="CF78" s="415"/>
      <c r="CG78" s="415"/>
      <c r="CH78" s="415"/>
      <c r="CI78" s="415"/>
      <c r="CJ78" s="415"/>
      <c r="CK78" s="415"/>
      <c r="CL78" s="415"/>
      <c r="CM78" s="415"/>
      <c r="CN78" s="415"/>
      <c r="CO78" s="415"/>
      <c r="CP78" s="415"/>
      <c r="CQ78" s="415"/>
      <c r="CR78" s="415"/>
      <c r="CS78" s="415"/>
      <c r="CT78" s="415"/>
      <c r="CU78" s="415"/>
      <c r="CV78" s="415"/>
      <c r="CW78" s="415"/>
      <c r="CX78" s="415"/>
      <c r="CY78" s="415"/>
      <c r="CZ78" s="415"/>
      <c r="DA78" s="415"/>
      <c r="DB78" s="415"/>
      <c r="DC78" s="415"/>
      <c r="DD78" s="415"/>
      <c r="DE78" s="415"/>
      <c r="DF78" s="415"/>
      <c r="DG78" s="415"/>
      <c r="DH78" s="415"/>
      <c r="DI78" s="415"/>
      <c r="DJ78" s="415"/>
      <c r="DK78" s="415"/>
      <c r="DL78" s="415"/>
      <c r="DM78" s="415"/>
      <c r="DN78" s="415"/>
      <c r="DO78" s="415"/>
      <c r="DP78" s="415"/>
      <c r="DQ78" s="415"/>
      <c r="DR78" s="415"/>
      <c r="DS78" s="415"/>
      <c r="DT78" s="415"/>
      <c r="DU78" s="415"/>
      <c r="DV78" s="415"/>
      <c r="DW78" s="415"/>
      <c r="DX78" s="415"/>
      <c r="DY78" s="415"/>
      <c r="DZ78" s="415"/>
      <c r="EA78" s="415"/>
      <c r="EB78" s="415"/>
      <c r="EC78" s="415"/>
      <c r="ED78" s="415"/>
      <c r="EE78" s="415"/>
      <c r="EF78" s="415"/>
      <c r="EG78" s="415"/>
      <c r="EH78" s="415"/>
      <c r="EI78" s="415"/>
      <c r="EJ78" s="415"/>
      <c r="EK78" s="415"/>
      <c r="EL78" s="415"/>
      <c r="EM78" s="415"/>
      <c r="EN78" s="415"/>
      <c r="EO78" s="415"/>
      <c r="EP78" s="415"/>
      <c r="EQ78" s="415"/>
      <c r="ER78" s="415"/>
      <c r="ES78" s="415"/>
      <c r="ET78" s="415"/>
      <c r="EU78" s="415"/>
      <c r="EV78" s="415"/>
      <c r="EW78" s="415"/>
      <c r="EX78" s="415"/>
      <c r="EY78" s="415"/>
      <c r="EZ78" s="415"/>
      <c r="FA78" s="415"/>
      <c r="FB78" s="415"/>
      <c r="FC78" s="415"/>
      <c r="FD78" s="415"/>
      <c r="FE78" s="415"/>
      <c r="FF78" s="415"/>
      <c r="FG78" s="415"/>
      <c r="FH78" s="415"/>
      <c r="FI78" s="415"/>
      <c r="FJ78" s="415"/>
      <c r="FK78" s="415"/>
      <c r="FL78" s="415"/>
      <c r="FM78" s="415"/>
      <c r="FN78" s="415"/>
      <c r="FO78" s="415"/>
      <c r="FP78" s="415"/>
      <c r="FQ78" s="415"/>
      <c r="FR78" s="415"/>
      <c r="FS78" s="415"/>
      <c r="FT78" s="415"/>
      <c r="FU78" s="415"/>
      <c r="FV78" s="415"/>
      <c r="FW78" s="415"/>
      <c r="FX78" s="415"/>
      <c r="FY78" s="415"/>
      <c r="FZ78" s="415"/>
      <c r="GA78" s="415"/>
      <c r="GB78" s="415"/>
      <c r="GC78" s="415"/>
      <c r="GD78" s="415"/>
      <c r="GE78" s="415"/>
      <c r="GF78" s="415"/>
      <c r="GG78" s="415"/>
      <c r="GH78" s="415"/>
      <c r="GI78" s="415"/>
      <c r="GJ78" s="415"/>
      <c r="GK78" s="415"/>
      <c r="GL78" s="415"/>
      <c r="GM78" s="415"/>
      <c r="GN78" s="415"/>
      <c r="GO78" s="415"/>
      <c r="GP78" s="415"/>
      <c r="GQ78" s="415"/>
      <c r="GR78" s="415"/>
      <c r="GS78" s="415"/>
      <c r="GT78" s="415"/>
      <c r="GU78" s="415"/>
      <c r="GV78" s="415"/>
      <c r="GW78" s="415"/>
      <c r="GX78" s="415"/>
      <c r="GY78" s="415"/>
      <c r="GZ78" s="415"/>
      <c r="HA78" s="415"/>
      <c r="HB78" s="415"/>
      <c r="HC78" s="415"/>
      <c r="HD78" s="415"/>
      <c r="HE78" s="415"/>
      <c r="HF78" s="415"/>
      <c r="HG78" s="415"/>
      <c r="HH78" s="415"/>
      <c r="HI78" s="415"/>
      <c r="HJ78" s="415"/>
      <c r="HK78" s="415"/>
      <c r="HL78" s="415"/>
      <c r="HM78" s="415"/>
      <c r="HN78" s="415"/>
      <c r="HO78" s="415"/>
      <c r="HP78" s="415"/>
      <c r="HQ78" s="415"/>
      <c r="HR78" s="415"/>
      <c r="HS78" s="415"/>
      <c r="HT78" s="415"/>
      <c r="HU78" s="415"/>
      <c r="HV78" s="415"/>
      <c r="HW78" s="415"/>
      <c r="HX78" s="415"/>
      <c r="HY78" s="415"/>
      <c r="HZ78" s="415"/>
      <c r="IA78" s="415"/>
      <c r="IB78" s="415"/>
      <c r="IC78" s="415"/>
      <c r="ID78" s="415"/>
      <c r="IE78" s="415"/>
      <c r="IF78" s="415"/>
      <c r="IG78" s="415"/>
      <c r="IH78" s="415"/>
      <c r="II78" s="415"/>
      <c r="IJ78" s="415"/>
      <c r="IK78" s="415"/>
      <c r="IL78" s="415"/>
      <c r="IM78" s="415"/>
      <c r="IN78" s="415"/>
      <c r="IO78" s="415"/>
      <c r="IP78" s="415"/>
      <c r="IQ78" s="415"/>
      <c r="IR78" s="415"/>
      <c r="IS78" s="415"/>
      <c r="IT78" s="415"/>
      <c r="IU78" s="415"/>
      <c r="IV78" s="415"/>
      <c r="IW78" s="415"/>
      <c r="IX78" s="415"/>
      <c r="IY78" s="415"/>
      <c r="IZ78" s="415"/>
      <c r="JA78" s="415"/>
    </row>
    <row r="79" spans="1:261" s="101" customFormat="1" hidden="1" outlineLevel="3" x14ac:dyDescent="0.25">
      <c r="A79" s="99"/>
      <c r="B79" s="275" t="s">
        <v>83</v>
      </c>
      <c r="C79" s="99" t="s">
        <v>855</v>
      </c>
      <c r="D79" s="310">
        <v>0.12</v>
      </c>
      <c r="E79" s="251">
        <v>0</v>
      </c>
      <c r="F79" s="142"/>
      <c r="G79" s="142">
        <v>0</v>
      </c>
      <c r="H79" s="142"/>
      <c r="I79" s="227"/>
      <c r="J79" s="252">
        <v>0</v>
      </c>
      <c r="K79" s="252"/>
      <c r="L79" s="229"/>
      <c r="M79" s="229">
        <f t="shared" si="8"/>
        <v>0</v>
      </c>
      <c r="N79" s="229"/>
      <c r="O79" s="229"/>
      <c r="P79" s="422"/>
      <c r="Q79" s="425">
        <f t="shared" si="9"/>
        <v>0</v>
      </c>
      <c r="R79" s="415"/>
      <c r="S79" s="415"/>
      <c r="T79" s="415"/>
      <c r="U79" s="415"/>
      <c r="V79" s="415"/>
      <c r="W79" s="415"/>
      <c r="X79" s="415"/>
      <c r="Y79" s="415"/>
      <c r="Z79" s="415"/>
      <c r="AA79" s="415"/>
      <c r="AB79" s="415"/>
      <c r="AC79" s="415"/>
      <c r="AD79" s="415"/>
      <c r="AE79" s="415"/>
      <c r="AF79" s="415"/>
      <c r="AG79" s="415"/>
      <c r="AH79" s="415"/>
      <c r="AI79" s="415"/>
      <c r="AJ79" s="415"/>
      <c r="AK79" s="415"/>
      <c r="AL79" s="415"/>
      <c r="AM79" s="415"/>
      <c r="AN79" s="415"/>
      <c r="AO79" s="415"/>
      <c r="AP79" s="415"/>
      <c r="AQ79" s="415"/>
      <c r="AR79" s="415"/>
      <c r="AS79" s="415"/>
      <c r="AT79" s="415"/>
      <c r="AU79" s="415"/>
      <c r="AV79" s="415"/>
      <c r="AW79" s="415"/>
      <c r="AX79" s="415"/>
      <c r="AY79" s="415"/>
      <c r="AZ79" s="415"/>
      <c r="BA79" s="415"/>
      <c r="BB79" s="415"/>
      <c r="BC79" s="415"/>
      <c r="BD79" s="415"/>
      <c r="BE79" s="415"/>
      <c r="BF79" s="415"/>
      <c r="BG79" s="415"/>
      <c r="BH79" s="415"/>
      <c r="BI79" s="415"/>
      <c r="BJ79" s="415"/>
      <c r="BK79" s="415"/>
      <c r="BL79" s="415"/>
      <c r="BM79" s="415"/>
      <c r="BN79" s="415"/>
      <c r="BO79" s="415"/>
      <c r="BP79" s="415"/>
      <c r="BQ79" s="415"/>
      <c r="BR79" s="415"/>
      <c r="BS79" s="415"/>
      <c r="BT79" s="415"/>
      <c r="BU79" s="415"/>
      <c r="BV79" s="415"/>
      <c r="BW79" s="415"/>
      <c r="BX79" s="415"/>
      <c r="BY79" s="415"/>
      <c r="BZ79" s="415"/>
      <c r="CA79" s="415"/>
      <c r="CB79" s="415"/>
      <c r="CC79" s="415"/>
      <c r="CD79" s="415"/>
      <c r="CE79" s="415"/>
      <c r="CF79" s="415"/>
      <c r="CG79" s="415"/>
      <c r="CH79" s="415"/>
      <c r="CI79" s="415"/>
      <c r="CJ79" s="415"/>
      <c r="CK79" s="415"/>
      <c r="CL79" s="415"/>
      <c r="CM79" s="415"/>
      <c r="CN79" s="415"/>
      <c r="CO79" s="415"/>
      <c r="CP79" s="415"/>
      <c r="CQ79" s="415"/>
      <c r="CR79" s="415"/>
      <c r="CS79" s="415"/>
      <c r="CT79" s="415"/>
      <c r="CU79" s="415"/>
      <c r="CV79" s="415"/>
      <c r="CW79" s="415"/>
      <c r="CX79" s="415"/>
      <c r="CY79" s="415"/>
      <c r="CZ79" s="415"/>
      <c r="DA79" s="415"/>
      <c r="DB79" s="415"/>
      <c r="DC79" s="415"/>
      <c r="DD79" s="415"/>
      <c r="DE79" s="415"/>
      <c r="DF79" s="415"/>
      <c r="DG79" s="415"/>
      <c r="DH79" s="415"/>
      <c r="DI79" s="415"/>
      <c r="DJ79" s="415"/>
      <c r="DK79" s="415"/>
      <c r="DL79" s="415"/>
      <c r="DM79" s="415"/>
      <c r="DN79" s="415"/>
      <c r="DO79" s="415"/>
      <c r="DP79" s="415"/>
      <c r="DQ79" s="415"/>
      <c r="DR79" s="415"/>
      <c r="DS79" s="415"/>
      <c r="DT79" s="415"/>
      <c r="DU79" s="415"/>
      <c r="DV79" s="415"/>
      <c r="DW79" s="415"/>
      <c r="DX79" s="415"/>
      <c r="DY79" s="415"/>
      <c r="DZ79" s="415"/>
      <c r="EA79" s="415"/>
      <c r="EB79" s="415"/>
      <c r="EC79" s="415"/>
      <c r="ED79" s="415"/>
      <c r="EE79" s="415"/>
      <c r="EF79" s="415"/>
      <c r="EG79" s="415"/>
      <c r="EH79" s="415"/>
      <c r="EI79" s="415"/>
      <c r="EJ79" s="415"/>
      <c r="EK79" s="415"/>
      <c r="EL79" s="415"/>
      <c r="EM79" s="415"/>
      <c r="EN79" s="415"/>
      <c r="EO79" s="415"/>
      <c r="EP79" s="415"/>
      <c r="EQ79" s="415"/>
      <c r="ER79" s="415"/>
      <c r="ES79" s="415"/>
      <c r="ET79" s="415"/>
      <c r="EU79" s="415"/>
      <c r="EV79" s="415"/>
      <c r="EW79" s="415"/>
      <c r="EX79" s="415"/>
      <c r="EY79" s="415"/>
      <c r="EZ79" s="415"/>
      <c r="FA79" s="415"/>
      <c r="FB79" s="415"/>
      <c r="FC79" s="415"/>
      <c r="FD79" s="415"/>
      <c r="FE79" s="415"/>
      <c r="FF79" s="415"/>
      <c r="FG79" s="415"/>
      <c r="FH79" s="415"/>
      <c r="FI79" s="415"/>
      <c r="FJ79" s="415"/>
      <c r="FK79" s="415"/>
      <c r="FL79" s="415"/>
      <c r="FM79" s="415"/>
      <c r="FN79" s="415"/>
      <c r="FO79" s="415"/>
      <c r="FP79" s="415"/>
      <c r="FQ79" s="415"/>
      <c r="FR79" s="415"/>
      <c r="FS79" s="415"/>
      <c r="FT79" s="415"/>
      <c r="FU79" s="415"/>
      <c r="FV79" s="415"/>
      <c r="FW79" s="415"/>
      <c r="FX79" s="415"/>
      <c r="FY79" s="415"/>
      <c r="FZ79" s="415"/>
      <c r="GA79" s="415"/>
      <c r="GB79" s="415"/>
      <c r="GC79" s="415"/>
      <c r="GD79" s="415"/>
      <c r="GE79" s="415"/>
      <c r="GF79" s="415"/>
      <c r="GG79" s="415"/>
      <c r="GH79" s="415"/>
      <c r="GI79" s="415"/>
      <c r="GJ79" s="415"/>
      <c r="GK79" s="415"/>
      <c r="GL79" s="415"/>
      <c r="GM79" s="415"/>
      <c r="GN79" s="415"/>
      <c r="GO79" s="415"/>
      <c r="GP79" s="415"/>
      <c r="GQ79" s="415"/>
      <c r="GR79" s="415"/>
      <c r="GS79" s="415"/>
      <c r="GT79" s="415"/>
      <c r="GU79" s="415"/>
      <c r="GV79" s="415"/>
      <c r="GW79" s="415"/>
      <c r="GX79" s="415"/>
      <c r="GY79" s="415"/>
      <c r="GZ79" s="415"/>
      <c r="HA79" s="415"/>
      <c r="HB79" s="415"/>
      <c r="HC79" s="415"/>
      <c r="HD79" s="415"/>
      <c r="HE79" s="415"/>
      <c r="HF79" s="415"/>
      <c r="HG79" s="415"/>
      <c r="HH79" s="415"/>
      <c r="HI79" s="415"/>
      <c r="HJ79" s="415"/>
      <c r="HK79" s="415"/>
      <c r="HL79" s="415"/>
      <c r="HM79" s="415"/>
      <c r="HN79" s="415"/>
      <c r="HO79" s="415"/>
      <c r="HP79" s="415"/>
      <c r="HQ79" s="415"/>
      <c r="HR79" s="415"/>
      <c r="HS79" s="415"/>
      <c r="HT79" s="415"/>
      <c r="HU79" s="415"/>
      <c r="HV79" s="415"/>
      <c r="HW79" s="415"/>
      <c r="HX79" s="415"/>
      <c r="HY79" s="415"/>
      <c r="HZ79" s="415"/>
      <c r="IA79" s="415"/>
      <c r="IB79" s="415"/>
      <c r="IC79" s="415"/>
      <c r="ID79" s="415"/>
      <c r="IE79" s="415"/>
      <c r="IF79" s="415"/>
      <c r="IG79" s="415"/>
      <c r="IH79" s="415"/>
      <c r="II79" s="415"/>
      <c r="IJ79" s="415"/>
      <c r="IK79" s="415"/>
      <c r="IL79" s="415"/>
      <c r="IM79" s="415"/>
      <c r="IN79" s="415"/>
      <c r="IO79" s="415"/>
      <c r="IP79" s="415"/>
      <c r="IQ79" s="415"/>
      <c r="IR79" s="415"/>
      <c r="IS79" s="415"/>
      <c r="IT79" s="415"/>
      <c r="IU79" s="415"/>
      <c r="IV79" s="415"/>
      <c r="IW79" s="415"/>
      <c r="IX79" s="415"/>
      <c r="IY79" s="415"/>
      <c r="IZ79" s="415"/>
      <c r="JA79" s="415"/>
    </row>
    <row r="80" spans="1:261" s="101" customFormat="1" hidden="1" outlineLevel="3" x14ac:dyDescent="0.25">
      <c r="A80" s="99"/>
      <c r="B80" s="275" t="s">
        <v>84</v>
      </c>
      <c r="C80" s="99" t="s">
        <v>855</v>
      </c>
      <c r="D80" s="310">
        <v>3.5000000000000003E-2</v>
      </c>
      <c r="E80" s="251">
        <v>0</v>
      </c>
      <c r="F80" s="142"/>
      <c r="G80" s="142">
        <v>0</v>
      </c>
      <c r="H80" s="142"/>
      <c r="I80" s="227"/>
      <c r="J80" s="252">
        <v>0</v>
      </c>
      <c r="K80" s="252"/>
      <c r="L80" s="229"/>
      <c r="M80" s="229">
        <f t="shared" si="8"/>
        <v>0</v>
      </c>
      <c r="N80" s="229"/>
      <c r="O80" s="229"/>
      <c r="P80" s="422"/>
      <c r="Q80" s="425">
        <f t="shared" si="9"/>
        <v>0</v>
      </c>
      <c r="R80" s="415"/>
      <c r="S80" s="415"/>
      <c r="T80" s="415"/>
      <c r="U80" s="415"/>
      <c r="V80" s="415"/>
      <c r="W80" s="415"/>
      <c r="X80" s="415"/>
      <c r="Y80" s="415"/>
      <c r="Z80" s="415"/>
      <c r="AA80" s="415"/>
      <c r="AB80" s="415"/>
      <c r="AC80" s="415"/>
      <c r="AD80" s="415"/>
      <c r="AE80" s="415"/>
      <c r="AF80" s="415"/>
      <c r="AG80" s="415"/>
      <c r="AH80" s="415"/>
      <c r="AI80" s="415"/>
      <c r="AJ80" s="415"/>
      <c r="AK80" s="415"/>
      <c r="AL80" s="415"/>
      <c r="AM80" s="415"/>
      <c r="AN80" s="415"/>
      <c r="AO80" s="415"/>
      <c r="AP80" s="415"/>
      <c r="AQ80" s="415"/>
      <c r="AR80" s="415"/>
      <c r="AS80" s="415"/>
      <c r="AT80" s="415"/>
      <c r="AU80" s="415"/>
      <c r="AV80" s="415"/>
      <c r="AW80" s="415"/>
      <c r="AX80" s="415"/>
      <c r="AY80" s="415"/>
      <c r="AZ80" s="415"/>
      <c r="BA80" s="415"/>
      <c r="BB80" s="415"/>
      <c r="BC80" s="415"/>
      <c r="BD80" s="415"/>
      <c r="BE80" s="415"/>
      <c r="BF80" s="415"/>
      <c r="BG80" s="415"/>
      <c r="BH80" s="415"/>
      <c r="BI80" s="415"/>
      <c r="BJ80" s="415"/>
      <c r="BK80" s="415"/>
      <c r="BL80" s="415"/>
      <c r="BM80" s="415"/>
      <c r="BN80" s="415"/>
      <c r="BO80" s="415"/>
      <c r="BP80" s="415"/>
      <c r="BQ80" s="415"/>
      <c r="BR80" s="415"/>
      <c r="BS80" s="415"/>
      <c r="BT80" s="415"/>
      <c r="BU80" s="415"/>
      <c r="BV80" s="415"/>
      <c r="BW80" s="415"/>
      <c r="BX80" s="415"/>
      <c r="BY80" s="415"/>
      <c r="BZ80" s="415"/>
      <c r="CA80" s="415"/>
      <c r="CB80" s="415"/>
      <c r="CC80" s="415"/>
      <c r="CD80" s="415"/>
      <c r="CE80" s="415"/>
      <c r="CF80" s="415"/>
      <c r="CG80" s="415"/>
      <c r="CH80" s="415"/>
      <c r="CI80" s="415"/>
      <c r="CJ80" s="415"/>
      <c r="CK80" s="415"/>
      <c r="CL80" s="415"/>
      <c r="CM80" s="415"/>
      <c r="CN80" s="415"/>
      <c r="CO80" s="415"/>
      <c r="CP80" s="415"/>
      <c r="CQ80" s="415"/>
      <c r="CR80" s="415"/>
      <c r="CS80" s="415"/>
      <c r="CT80" s="415"/>
      <c r="CU80" s="415"/>
      <c r="CV80" s="415"/>
      <c r="CW80" s="415"/>
      <c r="CX80" s="415"/>
      <c r="CY80" s="415"/>
      <c r="CZ80" s="415"/>
      <c r="DA80" s="415"/>
      <c r="DB80" s="415"/>
      <c r="DC80" s="415"/>
      <c r="DD80" s="415"/>
      <c r="DE80" s="415"/>
      <c r="DF80" s="415"/>
      <c r="DG80" s="415"/>
      <c r="DH80" s="415"/>
      <c r="DI80" s="415"/>
      <c r="DJ80" s="415"/>
      <c r="DK80" s="415"/>
      <c r="DL80" s="415"/>
      <c r="DM80" s="415"/>
      <c r="DN80" s="415"/>
      <c r="DO80" s="415"/>
      <c r="DP80" s="415"/>
      <c r="DQ80" s="415"/>
      <c r="DR80" s="415"/>
      <c r="DS80" s="415"/>
      <c r="DT80" s="415"/>
      <c r="DU80" s="415"/>
      <c r="DV80" s="415"/>
      <c r="DW80" s="415"/>
      <c r="DX80" s="415"/>
      <c r="DY80" s="415"/>
      <c r="DZ80" s="415"/>
      <c r="EA80" s="415"/>
      <c r="EB80" s="415"/>
      <c r="EC80" s="415"/>
      <c r="ED80" s="415"/>
      <c r="EE80" s="415"/>
      <c r="EF80" s="415"/>
      <c r="EG80" s="415"/>
      <c r="EH80" s="415"/>
      <c r="EI80" s="415"/>
      <c r="EJ80" s="415"/>
      <c r="EK80" s="415"/>
      <c r="EL80" s="415"/>
      <c r="EM80" s="415"/>
      <c r="EN80" s="415"/>
      <c r="EO80" s="415"/>
      <c r="EP80" s="415"/>
      <c r="EQ80" s="415"/>
      <c r="ER80" s="415"/>
      <c r="ES80" s="415"/>
      <c r="ET80" s="415"/>
      <c r="EU80" s="415"/>
      <c r="EV80" s="415"/>
      <c r="EW80" s="415"/>
      <c r="EX80" s="415"/>
      <c r="EY80" s="415"/>
      <c r="EZ80" s="415"/>
      <c r="FA80" s="415"/>
      <c r="FB80" s="415"/>
      <c r="FC80" s="415"/>
      <c r="FD80" s="415"/>
      <c r="FE80" s="415"/>
      <c r="FF80" s="415"/>
      <c r="FG80" s="415"/>
      <c r="FH80" s="415"/>
      <c r="FI80" s="415"/>
      <c r="FJ80" s="415"/>
      <c r="FK80" s="415"/>
      <c r="FL80" s="415"/>
      <c r="FM80" s="415"/>
      <c r="FN80" s="415"/>
      <c r="FO80" s="415"/>
      <c r="FP80" s="415"/>
      <c r="FQ80" s="415"/>
      <c r="FR80" s="415"/>
      <c r="FS80" s="415"/>
      <c r="FT80" s="415"/>
      <c r="FU80" s="415"/>
      <c r="FV80" s="415"/>
      <c r="FW80" s="415"/>
      <c r="FX80" s="415"/>
      <c r="FY80" s="415"/>
      <c r="FZ80" s="415"/>
      <c r="GA80" s="415"/>
      <c r="GB80" s="415"/>
      <c r="GC80" s="415"/>
      <c r="GD80" s="415"/>
      <c r="GE80" s="415"/>
      <c r="GF80" s="415"/>
      <c r="GG80" s="415"/>
      <c r="GH80" s="415"/>
      <c r="GI80" s="415"/>
      <c r="GJ80" s="415"/>
      <c r="GK80" s="415"/>
      <c r="GL80" s="415"/>
      <c r="GM80" s="415"/>
      <c r="GN80" s="415"/>
      <c r="GO80" s="415"/>
      <c r="GP80" s="415"/>
      <c r="GQ80" s="415"/>
      <c r="GR80" s="415"/>
      <c r="GS80" s="415"/>
      <c r="GT80" s="415"/>
      <c r="GU80" s="415"/>
      <c r="GV80" s="415"/>
      <c r="GW80" s="415"/>
      <c r="GX80" s="415"/>
      <c r="GY80" s="415"/>
      <c r="GZ80" s="415"/>
      <c r="HA80" s="415"/>
      <c r="HB80" s="415"/>
      <c r="HC80" s="415"/>
      <c r="HD80" s="415"/>
      <c r="HE80" s="415"/>
      <c r="HF80" s="415"/>
      <c r="HG80" s="415"/>
      <c r="HH80" s="415"/>
      <c r="HI80" s="415"/>
      <c r="HJ80" s="415"/>
      <c r="HK80" s="415"/>
      <c r="HL80" s="415"/>
      <c r="HM80" s="415"/>
      <c r="HN80" s="415"/>
      <c r="HO80" s="415"/>
      <c r="HP80" s="415"/>
      <c r="HQ80" s="415"/>
      <c r="HR80" s="415"/>
      <c r="HS80" s="415"/>
      <c r="HT80" s="415"/>
      <c r="HU80" s="415"/>
      <c r="HV80" s="415"/>
      <c r="HW80" s="415"/>
      <c r="HX80" s="415"/>
      <c r="HY80" s="415"/>
      <c r="HZ80" s="415"/>
      <c r="IA80" s="415"/>
      <c r="IB80" s="415"/>
      <c r="IC80" s="415"/>
      <c r="ID80" s="415"/>
      <c r="IE80" s="415"/>
      <c r="IF80" s="415"/>
      <c r="IG80" s="415"/>
      <c r="IH80" s="415"/>
      <c r="II80" s="415"/>
      <c r="IJ80" s="415"/>
      <c r="IK80" s="415"/>
      <c r="IL80" s="415"/>
      <c r="IM80" s="415"/>
      <c r="IN80" s="415"/>
      <c r="IO80" s="415"/>
      <c r="IP80" s="415"/>
      <c r="IQ80" s="415"/>
      <c r="IR80" s="415"/>
      <c r="IS80" s="415"/>
      <c r="IT80" s="415"/>
      <c r="IU80" s="415"/>
      <c r="IV80" s="415"/>
      <c r="IW80" s="415"/>
      <c r="IX80" s="415"/>
      <c r="IY80" s="415"/>
      <c r="IZ80" s="415"/>
      <c r="JA80" s="415"/>
    </row>
    <row r="81" spans="1:261" s="101" customFormat="1" hidden="1" outlineLevel="3" x14ac:dyDescent="0.25">
      <c r="A81" s="99"/>
      <c r="B81" s="275" t="s">
        <v>85</v>
      </c>
      <c r="C81" s="99" t="s">
        <v>31</v>
      </c>
      <c r="D81" s="127">
        <v>12</v>
      </c>
      <c r="E81" s="251">
        <v>0</v>
      </c>
      <c r="F81" s="142"/>
      <c r="G81" s="142">
        <v>0</v>
      </c>
      <c r="H81" s="142"/>
      <c r="I81" s="227"/>
      <c r="J81" s="252">
        <v>0</v>
      </c>
      <c r="K81" s="252"/>
      <c r="L81" s="229"/>
      <c r="M81" s="229">
        <f t="shared" si="8"/>
        <v>0</v>
      </c>
      <c r="N81" s="229"/>
      <c r="O81" s="229"/>
      <c r="P81" s="422"/>
      <c r="Q81" s="425">
        <f t="shared" si="9"/>
        <v>0</v>
      </c>
      <c r="R81" s="415"/>
      <c r="S81" s="415"/>
      <c r="T81" s="415"/>
      <c r="U81" s="415"/>
      <c r="V81" s="415"/>
      <c r="W81" s="415"/>
      <c r="X81" s="415"/>
      <c r="Y81" s="415"/>
      <c r="Z81" s="415"/>
      <c r="AA81" s="415"/>
      <c r="AB81" s="415"/>
      <c r="AC81" s="415"/>
      <c r="AD81" s="415"/>
      <c r="AE81" s="415"/>
      <c r="AF81" s="415"/>
      <c r="AG81" s="415"/>
      <c r="AH81" s="415"/>
      <c r="AI81" s="415"/>
      <c r="AJ81" s="415"/>
      <c r="AK81" s="415"/>
      <c r="AL81" s="415"/>
      <c r="AM81" s="415"/>
      <c r="AN81" s="415"/>
      <c r="AO81" s="415"/>
      <c r="AP81" s="415"/>
      <c r="AQ81" s="415"/>
      <c r="AR81" s="415"/>
      <c r="AS81" s="415"/>
      <c r="AT81" s="415"/>
      <c r="AU81" s="415"/>
      <c r="AV81" s="415"/>
      <c r="AW81" s="415"/>
      <c r="AX81" s="415"/>
      <c r="AY81" s="415"/>
      <c r="AZ81" s="415"/>
      <c r="BA81" s="415"/>
      <c r="BB81" s="415"/>
      <c r="BC81" s="415"/>
      <c r="BD81" s="415"/>
      <c r="BE81" s="415"/>
      <c r="BF81" s="415"/>
      <c r="BG81" s="415"/>
      <c r="BH81" s="415"/>
      <c r="BI81" s="415"/>
      <c r="BJ81" s="415"/>
      <c r="BK81" s="415"/>
      <c r="BL81" s="415"/>
      <c r="BM81" s="415"/>
      <c r="BN81" s="415"/>
      <c r="BO81" s="415"/>
      <c r="BP81" s="415"/>
      <c r="BQ81" s="415"/>
      <c r="BR81" s="415"/>
      <c r="BS81" s="415"/>
      <c r="BT81" s="415"/>
      <c r="BU81" s="415"/>
      <c r="BV81" s="415"/>
      <c r="BW81" s="415"/>
      <c r="BX81" s="415"/>
      <c r="BY81" s="415"/>
      <c r="BZ81" s="415"/>
      <c r="CA81" s="415"/>
      <c r="CB81" s="415"/>
      <c r="CC81" s="415"/>
      <c r="CD81" s="415"/>
      <c r="CE81" s="415"/>
      <c r="CF81" s="415"/>
      <c r="CG81" s="415"/>
      <c r="CH81" s="415"/>
      <c r="CI81" s="415"/>
      <c r="CJ81" s="415"/>
      <c r="CK81" s="415"/>
      <c r="CL81" s="415"/>
      <c r="CM81" s="415"/>
      <c r="CN81" s="415"/>
      <c r="CO81" s="415"/>
      <c r="CP81" s="415"/>
      <c r="CQ81" s="415"/>
      <c r="CR81" s="415"/>
      <c r="CS81" s="415"/>
      <c r="CT81" s="415"/>
      <c r="CU81" s="415"/>
      <c r="CV81" s="415"/>
      <c r="CW81" s="415"/>
      <c r="CX81" s="415"/>
      <c r="CY81" s="415"/>
      <c r="CZ81" s="415"/>
      <c r="DA81" s="415"/>
      <c r="DB81" s="415"/>
      <c r="DC81" s="415"/>
      <c r="DD81" s="415"/>
      <c r="DE81" s="415"/>
      <c r="DF81" s="415"/>
      <c r="DG81" s="415"/>
      <c r="DH81" s="415"/>
      <c r="DI81" s="415"/>
      <c r="DJ81" s="415"/>
      <c r="DK81" s="415"/>
      <c r="DL81" s="415"/>
      <c r="DM81" s="415"/>
      <c r="DN81" s="415"/>
      <c r="DO81" s="415"/>
      <c r="DP81" s="415"/>
      <c r="DQ81" s="415"/>
      <c r="DR81" s="415"/>
      <c r="DS81" s="415"/>
      <c r="DT81" s="415"/>
      <c r="DU81" s="415"/>
      <c r="DV81" s="415"/>
      <c r="DW81" s="415"/>
      <c r="DX81" s="415"/>
      <c r="DY81" s="415"/>
      <c r="DZ81" s="415"/>
      <c r="EA81" s="415"/>
      <c r="EB81" s="415"/>
      <c r="EC81" s="415"/>
      <c r="ED81" s="415"/>
      <c r="EE81" s="415"/>
      <c r="EF81" s="415"/>
      <c r="EG81" s="415"/>
      <c r="EH81" s="415"/>
      <c r="EI81" s="415"/>
      <c r="EJ81" s="415"/>
      <c r="EK81" s="415"/>
      <c r="EL81" s="415"/>
      <c r="EM81" s="415"/>
      <c r="EN81" s="415"/>
      <c r="EO81" s="415"/>
      <c r="EP81" s="415"/>
      <c r="EQ81" s="415"/>
      <c r="ER81" s="415"/>
      <c r="ES81" s="415"/>
      <c r="ET81" s="415"/>
      <c r="EU81" s="415"/>
      <c r="EV81" s="415"/>
      <c r="EW81" s="415"/>
      <c r="EX81" s="415"/>
      <c r="EY81" s="415"/>
      <c r="EZ81" s="415"/>
      <c r="FA81" s="415"/>
      <c r="FB81" s="415"/>
      <c r="FC81" s="415"/>
      <c r="FD81" s="415"/>
      <c r="FE81" s="415"/>
      <c r="FF81" s="415"/>
      <c r="FG81" s="415"/>
      <c r="FH81" s="415"/>
      <c r="FI81" s="415"/>
      <c r="FJ81" s="415"/>
      <c r="FK81" s="415"/>
      <c r="FL81" s="415"/>
      <c r="FM81" s="415"/>
      <c r="FN81" s="415"/>
      <c r="FO81" s="415"/>
      <c r="FP81" s="415"/>
      <c r="FQ81" s="415"/>
      <c r="FR81" s="415"/>
      <c r="FS81" s="415"/>
      <c r="FT81" s="415"/>
      <c r="FU81" s="415"/>
      <c r="FV81" s="415"/>
      <c r="FW81" s="415"/>
      <c r="FX81" s="415"/>
      <c r="FY81" s="415"/>
      <c r="FZ81" s="415"/>
      <c r="GA81" s="415"/>
      <c r="GB81" s="415"/>
      <c r="GC81" s="415"/>
      <c r="GD81" s="415"/>
      <c r="GE81" s="415"/>
      <c r="GF81" s="415"/>
      <c r="GG81" s="415"/>
      <c r="GH81" s="415"/>
      <c r="GI81" s="415"/>
      <c r="GJ81" s="415"/>
      <c r="GK81" s="415"/>
      <c r="GL81" s="415"/>
      <c r="GM81" s="415"/>
      <c r="GN81" s="415"/>
      <c r="GO81" s="415"/>
      <c r="GP81" s="415"/>
      <c r="GQ81" s="415"/>
      <c r="GR81" s="415"/>
      <c r="GS81" s="415"/>
      <c r="GT81" s="415"/>
      <c r="GU81" s="415"/>
      <c r="GV81" s="415"/>
      <c r="GW81" s="415"/>
      <c r="GX81" s="415"/>
      <c r="GY81" s="415"/>
      <c r="GZ81" s="415"/>
      <c r="HA81" s="415"/>
      <c r="HB81" s="415"/>
      <c r="HC81" s="415"/>
      <c r="HD81" s="415"/>
      <c r="HE81" s="415"/>
      <c r="HF81" s="415"/>
      <c r="HG81" s="415"/>
      <c r="HH81" s="415"/>
      <c r="HI81" s="415"/>
      <c r="HJ81" s="415"/>
      <c r="HK81" s="415"/>
      <c r="HL81" s="415"/>
      <c r="HM81" s="415"/>
      <c r="HN81" s="415"/>
      <c r="HO81" s="415"/>
      <c r="HP81" s="415"/>
      <c r="HQ81" s="415"/>
      <c r="HR81" s="415"/>
      <c r="HS81" s="415"/>
      <c r="HT81" s="415"/>
      <c r="HU81" s="415"/>
      <c r="HV81" s="415"/>
      <c r="HW81" s="415"/>
      <c r="HX81" s="415"/>
      <c r="HY81" s="415"/>
      <c r="HZ81" s="415"/>
      <c r="IA81" s="415"/>
      <c r="IB81" s="415"/>
      <c r="IC81" s="415"/>
      <c r="ID81" s="415"/>
      <c r="IE81" s="415"/>
      <c r="IF81" s="415"/>
      <c r="IG81" s="415"/>
      <c r="IH81" s="415"/>
      <c r="II81" s="415"/>
      <c r="IJ81" s="415"/>
      <c r="IK81" s="415"/>
      <c r="IL81" s="415"/>
      <c r="IM81" s="415"/>
      <c r="IN81" s="415"/>
      <c r="IO81" s="415"/>
      <c r="IP81" s="415"/>
      <c r="IQ81" s="415"/>
      <c r="IR81" s="415"/>
      <c r="IS81" s="415"/>
      <c r="IT81" s="415"/>
      <c r="IU81" s="415"/>
      <c r="IV81" s="415"/>
      <c r="IW81" s="415"/>
      <c r="IX81" s="415"/>
      <c r="IY81" s="415"/>
      <c r="IZ81" s="415"/>
      <c r="JA81" s="415"/>
    </row>
    <row r="82" spans="1:261" s="101" customFormat="1" hidden="1" outlineLevel="3" x14ac:dyDescent="0.25">
      <c r="A82" s="99"/>
      <c r="B82" s="275" t="s">
        <v>86</v>
      </c>
      <c r="C82" s="99" t="s">
        <v>31</v>
      </c>
      <c r="D82" s="127">
        <v>8</v>
      </c>
      <c r="E82" s="251">
        <v>0</v>
      </c>
      <c r="F82" s="142"/>
      <c r="G82" s="142">
        <v>0</v>
      </c>
      <c r="H82" s="142"/>
      <c r="I82" s="227"/>
      <c r="J82" s="252">
        <v>0</v>
      </c>
      <c r="K82" s="252"/>
      <c r="L82" s="229"/>
      <c r="M82" s="229">
        <f t="shared" si="8"/>
        <v>0</v>
      </c>
      <c r="N82" s="229"/>
      <c r="O82" s="229"/>
      <c r="P82" s="422"/>
      <c r="Q82" s="425">
        <f t="shared" si="9"/>
        <v>0</v>
      </c>
      <c r="R82" s="415"/>
      <c r="S82" s="415"/>
      <c r="T82" s="415"/>
      <c r="U82" s="415"/>
      <c r="V82" s="415"/>
      <c r="W82" s="415"/>
      <c r="X82" s="415"/>
      <c r="Y82" s="415"/>
      <c r="Z82" s="415"/>
      <c r="AA82" s="415"/>
      <c r="AB82" s="415"/>
      <c r="AC82" s="415"/>
      <c r="AD82" s="415"/>
      <c r="AE82" s="415"/>
      <c r="AF82" s="415"/>
      <c r="AG82" s="415"/>
      <c r="AH82" s="415"/>
      <c r="AI82" s="415"/>
      <c r="AJ82" s="415"/>
      <c r="AK82" s="415"/>
      <c r="AL82" s="415"/>
      <c r="AM82" s="415"/>
      <c r="AN82" s="415"/>
      <c r="AO82" s="415"/>
      <c r="AP82" s="415"/>
      <c r="AQ82" s="415"/>
      <c r="AR82" s="415"/>
      <c r="AS82" s="415"/>
      <c r="AT82" s="415"/>
      <c r="AU82" s="415"/>
      <c r="AV82" s="415"/>
      <c r="AW82" s="415"/>
      <c r="AX82" s="415"/>
      <c r="AY82" s="415"/>
      <c r="AZ82" s="415"/>
      <c r="BA82" s="415"/>
      <c r="BB82" s="415"/>
      <c r="BC82" s="415"/>
      <c r="BD82" s="415"/>
      <c r="BE82" s="415"/>
      <c r="BF82" s="415"/>
      <c r="BG82" s="415"/>
      <c r="BH82" s="415"/>
      <c r="BI82" s="415"/>
      <c r="BJ82" s="415"/>
      <c r="BK82" s="415"/>
      <c r="BL82" s="415"/>
      <c r="BM82" s="415"/>
      <c r="BN82" s="415"/>
      <c r="BO82" s="415"/>
      <c r="BP82" s="415"/>
      <c r="BQ82" s="415"/>
      <c r="BR82" s="415"/>
      <c r="BS82" s="415"/>
      <c r="BT82" s="415"/>
      <c r="BU82" s="415"/>
      <c r="BV82" s="415"/>
      <c r="BW82" s="415"/>
      <c r="BX82" s="415"/>
      <c r="BY82" s="415"/>
      <c r="BZ82" s="415"/>
      <c r="CA82" s="415"/>
      <c r="CB82" s="415"/>
      <c r="CC82" s="415"/>
      <c r="CD82" s="415"/>
      <c r="CE82" s="415"/>
      <c r="CF82" s="415"/>
      <c r="CG82" s="415"/>
      <c r="CH82" s="415"/>
      <c r="CI82" s="415"/>
      <c r="CJ82" s="415"/>
      <c r="CK82" s="415"/>
      <c r="CL82" s="415"/>
      <c r="CM82" s="415"/>
      <c r="CN82" s="415"/>
      <c r="CO82" s="415"/>
      <c r="CP82" s="415"/>
      <c r="CQ82" s="415"/>
      <c r="CR82" s="415"/>
      <c r="CS82" s="415"/>
      <c r="CT82" s="415"/>
      <c r="CU82" s="415"/>
      <c r="CV82" s="415"/>
      <c r="CW82" s="415"/>
      <c r="CX82" s="415"/>
      <c r="CY82" s="415"/>
      <c r="CZ82" s="415"/>
      <c r="DA82" s="415"/>
      <c r="DB82" s="415"/>
      <c r="DC82" s="415"/>
      <c r="DD82" s="415"/>
      <c r="DE82" s="415"/>
      <c r="DF82" s="415"/>
      <c r="DG82" s="415"/>
      <c r="DH82" s="415"/>
      <c r="DI82" s="415"/>
      <c r="DJ82" s="415"/>
      <c r="DK82" s="415"/>
      <c r="DL82" s="415"/>
      <c r="DM82" s="415"/>
      <c r="DN82" s="415"/>
      <c r="DO82" s="415"/>
      <c r="DP82" s="415"/>
      <c r="DQ82" s="415"/>
      <c r="DR82" s="415"/>
      <c r="DS82" s="415"/>
      <c r="DT82" s="415"/>
      <c r="DU82" s="415"/>
      <c r="DV82" s="415"/>
      <c r="DW82" s="415"/>
      <c r="DX82" s="415"/>
      <c r="DY82" s="415"/>
      <c r="DZ82" s="415"/>
      <c r="EA82" s="415"/>
      <c r="EB82" s="415"/>
      <c r="EC82" s="415"/>
      <c r="ED82" s="415"/>
      <c r="EE82" s="415"/>
      <c r="EF82" s="415"/>
      <c r="EG82" s="415"/>
      <c r="EH82" s="415"/>
      <c r="EI82" s="415"/>
      <c r="EJ82" s="415"/>
      <c r="EK82" s="415"/>
      <c r="EL82" s="415"/>
      <c r="EM82" s="415"/>
      <c r="EN82" s="415"/>
      <c r="EO82" s="415"/>
      <c r="EP82" s="415"/>
      <c r="EQ82" s="415"/>
      <c r="ER82" s="415"/>
      <c r="ES82" s="415"/>
      <c r="ET82" s="415"/>
      <c r="EU82" s="415"/>
      <c r="EV82" s="415"/>
      <c r="EW82" s="415"/>
      <c r="EX82" s="415"/>
      <c r="EY82" s="415"/>
      <c r="EZ82" s="415"/>
      <c r="FA82" s="415"/>
      <c r="FB82" s="415"/>
      <c r="FC82" s="415"/>
      <c r="FD82" s="415"/>
      <c r="FE82" s="415"/>
      <c r="FF82" s="415"/>
      <c r="FG82" s="415"/>
      <c r="FH82" s="415"/>
      <c r="FI82" s="415"/>
      <c r="FJ82" s="415"/>
      <c r="FK82" s="415"/>
      <c r="FL82" s="415"/>
      <c r="FM82" s="415"/>
      <c r="FN82" s="415"/>
      <c r="FO82" s="415"/>
      <c r="FP82" s="415"/>
      <c r="FQ82" s="415"/>
      <c r="FR82" s="415"/>
      <c r="FS82" s="415"/>
      <c r="FT82" s="415"/>
      <c r="FU82" s="415"/>
      <c r="FV82" s="415"/>
      <c r="FW82" s="415"/>
      <c r="FX82" s="415"/>
      <c r="FY82" s="415"/>
      <c r="FZ82" s="415"/>
      <c r="GA82" s="415"/>
      <c r="GB82" s="415"/>
      <c r="GC82" s="415"/>
      <c r="GD82" s="415"/>
      <c r="GE82" s="415"/>
      <c r="GF82" s="415"/>
      <c r="GG82" s="415"/>
      <c r="GH82" s="415"/>
      <c r="GI82" s="415"/>
      <c r="GJ82" s="415"/>
      <c r="GK82" s="415"/>
      <c r="GL82" s="415"/>
      <c r="GM82" s="415"/>
      <c r="GN82" s="415"/>
      <c r="GO82" s="415"/>
      <c r="GP82" s="415"/>
      <c r="GQ82" s="415"/>
      <c r="GR82" s="415"/>
      <c r="GS82" s="415"/>
      <c r="GT82" s="415"/>
      <c r="GU82" s="415"/>
      <c r="GV82" s="415"/>
      <c r="GW82" s="415"/>
      <c r="GX82" s="415"/>
      <c r="GY82" s="415"/>
      <c r="GZ82" s="415"/>
      <c r="HA82" s="415"/>
      <c r="HB82" s="415"/>
      <c r="HC82" s="415"/>
      <c r="HD82" s="415"/>
      <c r="HE82" s="415"/>
      <c r="HF82" s="415"/>
      <c r="HG82" s="415"/>
      <c r="HH82" s="415"/>
      <c r="HI82" s="415"/>
      <c r="HJ82" s="415"/>
      <c r="HK82" s="415"/>
      <c r="HL82" s="415"/>
      <c r="HM82" s="415"/>
      <c r="HN82" s="415"/>
      <c r="HO82" s="415"/>
      <c r="HP82" s="415"/>
      <c r="HQ82" s="415"/>
      <c r="HR82" s="415"/>
      <c r="HS82" s="415"/>
      <c r="HT82" s="415"/>
      <c r="HU82" s="415"/>
      <c r="HV82" s="415"/>
      <c r="HW82" s="415"/>
      <c r="HX82" s="415"/>
      <c r="HY82" s="415"/>
      <c r="HZ82" s="415"/>
      <c r="IA82" s="415"/>
      <c r="IB82" s="415"/>
      <c r="IC82" s="415"/>
      <c r="ID82" s="415"/>
      <c r="IE82" s="415"/>
      <c r="IF82" s="415"/>
      <c r="IG82" s="415"/>
      <c r="IH82" s="415"/>
      <c r="II82" s="415"/>
      <c r="IJ82" s="415"/>
      <c r="IK82" s="415"/>
      <c r="IL82" s="415"/>
      <c r="IM82" s="415"/>
      <c r="IN82" s="415"/>
      <c r="IO82" s="415"/>
      <c r="IP82" s="415"/>
      <c r="IQ82" s="415"/>
      <c r="IR82" s="415"/>
      <c r="IS82" s="415"/>
      <c r="IT82" s="415"/>
      <c r="IU82" s="415"/>
      <c r="IV82" s="415"/>
      <c r="IW82" s="415"/>
      <c r="IX82" s="415"/>
      <c r="IY82" s="415"/>
      <c r="IZ82" s="415"/>
      <c r="JA82" s="415"/>
    </row>
    <row r="83" spans="1:261" s="101" customFormat="1" hidden="1" outlineLevel="3" x14ac:dyDescent="0.25">
      <c r="A83" s="99"/>
      <c r="B83" s="275" t="s">
        <v>87</v>
      </c>
      <c r="C83" s="99" t="s">
        <v>31</v>
      </c>
      <c r="D83" s="127">
        <v>8</v>
      </c>
      <c r="E83" s="251">
        <v>0</v>
      </c>
      <c r="F83" s="142"/>
      <c r="G83" s="142">
        <v>0</v>
      </c>
      <c r="H83" s="142"/>
      <c r="I83" s="227"/>
      <c r="J83" s="252">
        <v>0</v>
      </c>
      <c r="K83" s="252"/>
      <c r="L83" s="229"/>
      <c r="M83" s="229">
        <f t="shared" si="8"/>
        <v>0</v>
      </c>
      <c r="N83" s="229"/>
      <c r="O83" s="229"/>
      <c r="P83" s="422"/>
      <c r="Q83" s="425">
        <f t="shared" si="9"/>
        <v>0</v>
      </c>
      <c r="R83" s="415"/>
      <c r="S83" s="415"/>
      <c r="T83" s="415"/>
      <c r="U83" s="415"/>
      <c r="V83" s="415"/>
      <c r="W83" s="415"/>
      <c r="X83" s="415"/>
      <c r="Y83" s="415"/>
      <c r="Z83" s="415"/>
      <c r="AA83" s="415"/>
      <c r="AB83" s="415"/>
      <c r="AC83" s="415"/>
      <c r="AD83" s="415"/>
      <c r="AE83" s="415"/>
      <c r="AF83" s="415"/>
      <c r="AG83" s="415"/>
      <c r="AH83" s="415"/>
      <c r="AI83" s="415"/>
      <c r="AJ83" s="415"/>
      <c r="AK83" s="415"/>
      <c r="AL83" s="415"/>
      <c r="AM83" s="415"/>
      <c r="AN83" s="415"/>
      <c r="AO83" s="415"/>
      <c r="AP83" s="415"/>
      <c r="AQ83" s="415"/>
      <c r="AR83" s="415"/>
      <c r="AS83" s="415"/>
      <c r="AT83" s="415"/>
      <c r="AU83" s="415"/>
      <c r="AV83" s="415"/>
      <c r="AW83" s="415"/>
      <c r="AX83" s="415"/>
      <c r="AY83" s="415"/>
      <c r="AZ83" s="415"/>
      <c r="BA83" s="415"/>
      <c r="BB83" s="415"/>
      <c r="BC83" s="415"/>
      <c r="BD83" s="415"/>
      <c r="BE83" s="415"/>
      <c r="BF83" s="415"/>
      <c r="BG83" s="415"/>
      <c r="BH83" s="415"/>
      <c r="BI83" s="415"/>
      <c r="BJ83" s="415"/>
      <c r="BK83" s="415"/>
      <c r="BL83" s="415"/>
      <c r="BM83" s="415"/>
      <c r="BN83" s="415"/>
      <c r="BO83" s="415"/>
      <c r="BP83" s="415"/>
      <c r="BQ83" s="415"/>
      <c r="BR83" s="415"/>
      <c r="BS83" s="415"/>
      <c r="BT83" s="415"/>
      <c r="BU83" s="415"/>
      <c r="BV83" s="415"/>
      <c r="BW83" s="415"/>
      <c r="BX83" s="415"/>
      <c r="BY83" s="415"/>
      <c r="BZ83" s="415"/>
      <c r="CA83" s="415"/>
      <c r="CB83" s="415"/>
      <c r="CC83" s="415"/>
      <c r="CD83" s="415"/>
      <c r="CE83" s="415"/>
      <c r="CF83" s="415"/>
      <c r="CG83" s="415"/>
      <c r="CH83" s="415"/>
      <c r="CI83" s="415"/>
      <c r="CJ83" s="415"/>
      <c r="CK83" s="415"/>
      <c r="CL83" s="415"/>
      <c r="CM83" s="415"/>
      <c r="CN83" s="415"/>
      <c r="CO83" s="415"/>
      <c r="CP83" s="415"/>
      <c r="CQ83" s="415"/>
      <c r="CR83" s="415"/>
      <c r="CS83" s="415"/>
      <c r="CT83" s="415"/>
      <c r="CU83" s="415"/>
      <c r="CV83" s="415"/>
      <c r="CW83" s="415"/>
      <c r="CX83" s="415"/>
      <c r="CY83" s="415"/>
      <c r="CZ83" s="415"/>
      <c r="DA83" s="415"/>
      <c r="DB83" s="415"/>
      <c r="DC83" s="415"/>
      <c r="DD83" s="415"/>
      <c r="DE83" s="415"/>
      <c r="DF83" s="415"/>
      <c r="DG83" s="415"/>
      <c r="DH83" s="415"/>
      <c r="DI83" s="415"/>
      <c r="DJ83" s="415"/>
      <c r="DK83" s="415"/>
      <c r="DL83" s="415"/>
      <c r="DM83" s="415"/>
      <c r="DN83" s="415"/>
      <c r="DO83" s="415"/>
      <c r="DP83" s="415"/>
      <c r="DQ83" s="415"/>
      <c r="DR83" s="415"/>
      <c r="DS83" s="415"/>
      <c r="DT83" s="415"/>
      <c r="DU83" s="415"/>
      <c r="DV83" s="415"/>
      <c r="DW83" s="415"/>
      <c r="DX83" s="415"/>
      <c r="DY83" s="415"/>
      <c r="DZ83" s="415"/>
      <c r="EA83" s="415"/>
      <c r="EB83" s="415"/>
      <c r="EC83" s="415"/>
      <c r="ED83" s="415"/>
      <c r="EE83" s="415"/>
      <c r="EF83" s="415"/>
      <c r="EG83" s="415"/>
      <c r="EH83" s="415"/>
      <c r="EI83" s="415"/>
      <c r="EJ83" s="415"/>
      <c r="EK83" s="415"/>
      <c r="EL83" s="415"/>
      <c r="EM83" s="415"/>
      <c r="EN83" s="415"/>
      <c r="EO83" s="415"/>
      <c r="EP83" s="415"/>
      <c r="EQ83" s="415"/>
      <c r="ER83" s="415"/>
      <c r="ES83" s="415"/>
      <c r="ET83" s="415"/>
      <c r="EU83" s="415"/>
      <c r="EV83" s="415"/>
      <c r="EW83" s="415"/>
      <c r="EX83" s="415"/>
      <c r="EY83" s="415"/>
      <c r="EZ83" s="415"/>
      <c r="FA83" s="415"/>
      <c r="FB83" s="415"/>
      <c r="FC83" s="415"/>
      <c r="FD83" s="415"/>
      <c r="FE83" s="415"/>
      <c r="FF83" s="415"/>
      <c r="FG83" s="415"/>
      <c r="FH83" s="415"/>
      <c r="FI83" s="415"/>
      <c r="FJ83" s="415"/>
      <c r="FK83" s="415"/>
      <c r="FL83" s="415"/>
      <c r="FM83" s="415"/>
      <c r="FN83" s="415"/>
      <c r="FO83" s="415"/>
      <c r="FP83" s="415"/>
      <c r="FQ83" s="415"/>
      <c r="FR83" s="415"/>
      <c r="FS83" s="415"/>
      <c r="FT83" s="415"/>
      <c r="FU83" s="415"/>
      <c r="FV83" s="415"/>
      <c r="FW83" s="415"/>
      <c r="FX83" s="415"/>
      <c r="FY83" s="415"/>
      <c r="FZ83" s="415"/>
      <c r="GA83" s="415"/>
      <c r="GB83" s="415"/>
      <c r="GC83" s="415"/>
      <c r="GD83" s="415"/>
      <c r="GE83" s="415"/>
      <c r="GF83" s="415"/>
      <c r="GG83" s="415"/>
      <c r="GH83" s="415"/>
      <c r="GI83" s="415"/>
      <c r="GJ83" s="415"/>
      <c r="GK83" s="415"/>
      <c r="GL83" s="415"/>
      <c r="GM83" s="415"/>
      <c r="GN83" s="415"/>
      <c r="GO83" s="415"/>
      <c r="GP83" s="415"/>
      <c r="GQ83" s="415"/>
      <c r="GR83" s="415"/>
      <c r="GS83" s="415"/>
      <c r="GT83" s="415"/>
      <c r="GU83" s="415"/>
      <c r="GV83" s="415"/>
      <c r="GW83" s="415"/>
      <c r="GX83" s="415"/>
      <c r="GY83" s="415"/>
      <c r="GZ83" s="415"/>
      <c r="HA83" s="415"/>
      <c r="HB83" s="415"/>
      <c r="HC83" s="415"/>
      <c r="HD83" s="415"/>
      <c r="HE83" s="415"/>
      <c r="HF83" s="415"/>
      <c r="HG83" s="415"/>
      <c r="HH83" s="415"/>
      <c r="HI83" s="415"/>
      <c r="HJ83" s="415"/>
      <c r="HK83" s="415"/>
      <c r="HL83" s="415"/>
      <c r="HM83" s="415"/>
      <c r="HN83" s="415"/>
      <c r="HO83" s="415"/>
      <c r="HP83" s="415"/>
      <c r="HQ83" s="415"/>
      <c r="HR83" s="415"/>
      <c r="HS83" s="415"/>
      <c r="HT83" s="415"/>
      <c r="HU83" s="415"/>
      <c r="HV83" s="415"/>
      <c r="HW83" s="415"/>
      <c r="HX83" s="415"/>
      <c r="HY83" s="415"/>
      <c r="HZ83" s="415"/>
      <c r="IA83" s="415"/>
      <c r="IB83" s="415"/>
      <c r="IC83" s="415"/>
      <c r="ID83" s="415"/>
      <c r="IE83" s="415"/>
      <c r="IF83" s="415"/>
      <c r="IG83" s="415"/>
      <c r="IH83" s="415"/>
      <c r="II83" s="415"/>
      <c r="IJ83" s="415"/>
      <c r="IK83" s="415"/>
      <c r="IL83" s="415"/>
      <c r="IM83" s="415"/>
      <c r="IN83" s="415"/>
      <c r="IO83" s="415"/>
      <c r="IP83" s="415"/>
      <c r="IQ83" s="415"/>
      <c r="IR83" s="415"/>
      <c r="IS83" s="415"/>
      <c r="IT83" s="415"/>
      <c r="IU83" s="415"/>
      <c r="IV83" s="415"/>
      <c r="IW83" s="415"/>
      <c r="IX83" s="415"/>
      <c r="IY83" s="415"/>
      <c r="IZ83" s="415"/>
      <c r="JA83" s="415"/>
    </row>
    <row r="84" spans="1:261" s="101" customFormat="1" ht="25.5" hidden="1" outlineLevel="3" x14ac:dyDescent="0.25">
      <c r="A84" s="99"/>
      <c r="B84" s="275" t="s">
        <v>88</v>
      </c>
      <c r="C84" s="99" t="s">
        <v>6814</v>
      </c>
      <c r="D84" s="127">
        <v>21</v>
      </c>
      <c r="E84" s="251">
        <v>0</v>
      </c>
      <c r="F84" s="142"/>
      <c r="G84" s="142">
        <v>0</v>
      </c>
      <c r="H84" s="142"/>
      <c r="I84" s="227"/>
      <c r="J84" s="252">
        <v>0</v>
      </c>
      <c r="K84" s="252"/>
      <c r="L84" s="229"/>
      <c r="M84" s="229">
        <f t="shared" si="8"/>
        <v>0</v>
      </c>
      <c r="N84" s="229"/>
      <c r="O84" s="229"/>
      <c r="P84" s="422"/>
      <c r="Q84" s="425">
        <f t="shared" si="9"/>
        <v>0</v>
      </c>
      <c r="R84" s="415"/>
      <c r="S84" s="415"/>
      <c r="T84" s="415"/>
      <c r="U84" s="415"/>
      <c r="V84" s="415"/>
      <c r="W84" s="415"/>
      <c r="X84" s="415"/>
      <c r="Y84" s="415"/>
      <c r="Z84" s="415"/>
      <c r="AA84" s="415"/>
      <c r="AB84" s="415"/>
      <c r="AC84" s="415"/>
      <c r="AD84" s="415"/>
      <c r="AE84" s="415"/>
      <c r="AF84" s="415"/>
      <c r="AG84" s="415"/>
      <c r="AH84" s="415"/>
      <c r="AI84" s="415"/>
      <c r="AJ84" s="415"/>
      <c r="AK84" s="415"/>
      <c r="AL84" s="415"/>
      <c r="AM84" s="415"/>
      <c r="AN84" s="415"/>
      <c r="AO84" s="415"/>
      <c r="AP84" s="415"/>
      <c r="AQ84" s="415"/>
      <c r="AR84" s="415"/>
      <c r="AS84" s="415"/>
      <c r="AT84" s="415"/>
      <c r="AU84" s="415"/>
      <c r="AV84" s="415"/>
      <c r="AW84" s="415"/>
      <c r="AX84" s="415"/>
      <c r="AY84" s="415"/>
      <c r="AZ84" s="415"/>
      <c r="BA84" s="415"/>
      <c r="BB84" s="415"/>
      <c r="BC84" s="415"/>
      <c r="BD84" s="415"/>
      <c r="BE84" s="415"/>
      <c r="BF84" s="415"/>
      <c r="BG84" s="415"/>
      <c r="BH84" s="415"/>
      <c r="BI84" s="415"/>
      <c r="BJ84" s="415"/>
      <c r="BK84" s="415"/>
      <c r="BL84" s="415"/>
      <c r="BM84" s="415"/>
      <c r="BN84" s="415"/>
      <c r="BO84" s="415"/>
      <c r="BP84" s="415"/>
      <c r="BQ84" s="415"/>
      <c r="BR84" s="415"/>
      <c r="BS84" s="415"/>
      <c r="BT84" s="415"/>
      <c r="BU84" s="415"/>
      <c r="BV84" s="415"/>
      <c r="BW84" s="415"/>
      <c r="BX84" s="415"/>
      <c r="BY84" s="415"/>
      <c r="BZ84" s="415"/>
      <c r="CA84" s="415"/>
      <c r="CB84" s="415"/>
      <c r="CC84" s="415"/>
      <c r="CD84" s="415"/>
      <c r="CE84" s="415"/>
      <c r="CF84" s="415"/>
      <c r="CG84" s="415"/>
      <c r="CH84" s="415"/>
      <c r="CI84" s="415"/>
      <c r="CJ84" s="415"/>
      <c r="CK84" s="415"/>
      <c r="CL84" s="415"/>
      <c r="CM84" s="415"/>
      <c r="CN84" s="415"/>
      <c r="CO84" s="415"/>
      <c r="CP84" s="415"/>
      <c r="CQ84" s="415"/>
      <c r="CR84" s="415"/>
      <c r="CS84" s="415"/>
      <c r="CT84" s="415"/>
      <c r="CU84" s="415"/>
      <c r="CV84" s="415"/>
      <c r="CW84" s="415"/>
      <c r="CX84" s="415"/>
      <c r="CY84" s="415"/>
      <c r="CZ84" s="415"/>
      <c r="DA84" s="415"/>
      <c r="DB84" s="415"/>
      <c r="DC84" s="415"/>
      <c r="DD84" s="415"/>
      <c r="DE84" s="415"/>
      <c r="DF84" s="415"/>
      <c r="DG84" s="415"/>
      <c r="DH84" s="415"/>
      <c r="DI84" s="415"/>
      <c r="DJ84" s="415"/>
      <c r="DK84" s="415"/>
      <c r="DL84" s="415"/>
      <c r="DM84" s="415"/>
      <c r="DN84" s="415"/>
      <c r="DO84" s="415"/>
      <c r="DP84" s="415"/>
      <c r="DQ84" s="415"/>
      <c r="DR84" s="415"/>
      <c r="DS84" s="415"/>
      <c r="DT84" s="415"/>
      <c r="DU84" s="415"/>
      <c r="DV84" s="415"/>
      <c r="DW84" s="415"/>
      <c r="DX84" s="415"/>
      <c r="DY84" s="415"/>
      <c r="DZ84" s="415"/>
      <c r="EA84" s="415"/>
      <c r="EB84" s="415"/>
      <c r="EC84" s="415"/>
      <c r="ED84" s="415"/>
      <c r="EE84" s="415"/>
      <c r="EF84" s="415"/>
      <c r="EG84" s="415"/>
      <c r="EH84" s="415"/>
      <c r="EI84" s="415"/>
      <c r="EJ84" s="415"/>
      <c r="EK84" s="415"/>
      <c r="EL84" s="415"/>
      <c r="EM84" s="415"/>
      <c r="EN84" s="415"/>
      <c r="EO84" s="415"/>
      <c r="EP84" s="415"/>
      <c r="EQ84" s="415"/>
      <c r="ER84" s="415"/>
      <c r="ES84" s="415"/>
      <c r="ET84" s="415"/>
      <c r="EU84" s="415"/>
      <c r="EV84" s="415"/>
      <c r="EW84" s="415"/>
      <c r="EX84" s="415"/>
      <c r="EY84" s="415"/>
      <c r="EZ84" s="415"/>
      <c r="FA84" s="415"/>
      <c r="FB84" s="415"/>
      <c r="FC84" s="415"/>
      <c r="FD84" s="415"/>
      <c r="FE84" s="415"/>
      <c r="FF84" s="415"/>
      <c r="FG84" s="415"/>
      <c r="FH84" s="415"/>
      <c r="FI84" s="415"/>
      <c r="FJ84" s="415"/>
      <c r="FK84" s="415"/>
      <c r="FL84" s="415"/>
      <c r="FM84" s="415"/>
      <c r="FN84" s="415"/>
      <c r="FO84" s="415"/>
      <c r="FP84" s="415"/>
      <c r="FQ84" s="415"/>
      <c r="FR84" s="415"/>
      <c r="FS84" s="415"/>
      <c r="FT84" s="415"/>
      <c r="FU84" s="415"/>
      <c r="FV84" s="415"/>
      <c r="FW84" s="415"/>
      <c r="FX84" s="415"/>
      <c r="FY84" s="415"/>
      <c r="FZ84" s="415"/>
      <c r="GA84" s="415"/>
      <c r="GB84" s="415"/>
      <c r="GC84" s="415"/>
      <c r="GD84" s="415"/>
      <c r="GE84" s="415"/>
      <c r="GF84" s="415"/>
      <c r="GG84" s="415"/>
      <c r="GH84" s="415"/>
      <c r="GI84" s="415"/>
      <c r="GJ84" s="415"/>
      <c r="GK84" s="415"/>
      <c r="GL84" s="415"/>
      <c r="GM84" s="415"/>
      <c r="GN84" s="415"/>
      <c r="GO84" s="415"/>
      <c r="GP84" s="415"/>
      <c r="GQ84" s="415"/>
      <c r="GR84" s="415"/>
      <c r="GS84" s="415"/>
      <c r="GT84" s="415"/>
      <c r="GU84" s="415"/>
      <c r="GV84" s="415"/>
      <c r="GW84" s="415"/>
      <c r="GX84" s="415"/>
      <c r="GY84" s="415"/>
      <c r="GZ84" s="415"/>
      <c r="HA84" s="415"/>
      <c r="HB84" s="415"/>
      <c r="HC84" s="415"/>
      <c r="HD84" s="415"/>
      <c r="HE84" s="415"/>
      <c r="HF84" s="415"/>
      <c r="HG84" s="415"/>
      <c r="HH84" s="415"/>
      <c r="HI84" s="415"/>
      <c r="HJ84" s="415"/>
      <c r="HK84" s="415"/>
      <c r="HL84" s="415"/>
      <c r="HM84" s="415"/>
      <c r="HN84" s="415"/>
      <c r="HO84" s="415"/>
      <c r="HP84" s="415"/>
      <c r="HQ84" s="415"/>
      <c r="HR84" s="415"/>
      <c r="HS84" s="415"/>
      <c r="HT84" s="415"/>
      <c r="HU84" s="415"/>
      <c r="HV84" s="415"/>
      <c r="HW84" s="415"/>
      <c r="HX84" s="415"/>
      <c r="HY84" s="415"/>
      <c r="HZ84" s="415"/>
      <c r="IA84" s="415"/>
      <c r="IB84" s="415"/>
      <c r="IC84" s="415"/>
      <c r="ID84" s="415"/>
      <c r="IE84" s="415"/>
      <c r="IF84" s="415"/>
      <c r="IG84" s="415"/>
      <c r="IH84" s="415"/>
      <c r="II84" s="415"/>
      <c r="IJ84" s="415"/>
      <c r="IK84" s="415"/>
      <c r="IL84" s="415"/>
      <c r="IM84" s="415"/>
      <c r="IN84" s="415"/>
      <c r="IO84" s="415"/>
      <c r="IP84" s="415"/>
      <c r="IQ84" s="415"/>
      <c r="IR84" s="415"/>
      <c r="IS84" s="415"/>
      <c r="IT84" s="415"/>
      <c r="IU84" s="415"/>
      <c r="IV84" s="415"/>
      <c r="IW84" s="415"/>
      <c r="IX84" s="415"/>
      <c r="IY84" s="415"/>
      <c r="IZ84" s="415"/>
      <c r="JA84" s="415"/>
    </row>
    <row r="85" spans="1:261" s="101" customFormat="1" ht="25.5" hidden="1" outlineLevel="3" x14ac:dyDescent="0.25">
      <c r="A85" s="99"/>
      <c r="B85" s="275" t="s">
        <v>89</v>
      </c>
      <c r="C85" s="99" t="s">
        <v>6814</v>
      </c>
      <c r="D85" s="127">
        <v>21.7</v>
      </c>
      <c r="E85" s="251">
        <v>0</v>
      </c>
      <c r="F85" s="142"/>
      <c r="G85" s="142">
        <v>0</v>
      </c>
      <c r="H85" s="142"/>
      <c r="I85" s="227"/>
      <c r="J85" s="252">
        <v>0</v>
      </c>
      <c r="K85" s="252"/>
      <c r="L85" s="229"/>
      <c r="M85" s="229">
        <f t="shared" si="8"/>
        <v>0</v>
      </c>
      <c r="N85" s="229"/>
      <c r="O85" s="229"/>
      <c r="P85" s="422"/>
      <c r="Q85" s="425">
        <f t="shared" si="9"/>
        <v>0</v>
      </c>
      <c r="R85" s="415"/>
      <c r="S85" s="415"/>
      <c r="T85" s="415"/>
      <c r="U85" s="415"/>
      <c r="V85" s="415"/>
      <c r="W85" s="415"/>
      <c r="X85" s="415"/>
      <c r="Y85" s="415"/>
      <c r="Z85" s="415"/>
      <c r="AA85" s="415"/>
      <c r="AB85" s="415"/>
      <c r="AC85" s="415"/>
      <c r="AD85" s="415"/>
      <c r="AE85" s="415"/>
      <c r="AF85" s="415"/>
      <c r="AG85" s="415"/>
      <c r="AH85" s="415"/>
      <c r="AI85" s="415"/>
      <c r="AJ85" s="415"/>
      <c r="AK85" s="415"/>
      <c r="AL85" s="415"/>
      <c r="AM85" s="415"/>
      <c r="AN85" s="415"/>
      <c r="AO85" s="415"/>
      <c r="AP85" s="415"/>
      <c r="AQ85" s="415"/>
      <c r="AR85" s="415"/>
      <c r="AS85" s="415"/>
      <c r="AT85" s="415"/>
      <c r="AU85" s="415"/>
      <c r="AV85" s="415"/>
      <c r="AW85" s="415"/>
      <c r="AX85" s="415"/>
      <c r="AY85" s="415"/>
      <c r="AZ85" s="415"/>
      <c r="BA85" s="415"/>
      <c r="BB85" s="415"/>
      <c r="BC85" s="415"/>
      <c r="BD85" s="415"/>
      <c r="BE85" s="415"/>
      <c r="BF85" s="415"/>
      <c r="BG85" s="415"/>
      <c r="BH85" s="415"/>
      <c r="BI85" s="415"/>
      <c r="BJ85" s="415"/>
      <c r="BK85" s="415"/>
      <c r="BL85" s="415"/>
      <c r="BM85" s="415"/>
      <c r="BN85" s="415"/>
      <c r="BO85" s="415"/>
      <c r="BP85" s="415"/>
      <c r="BQ85" s="415"/>
      <c r="BR85" s="415"/>
      <c r="BS85" s="415"/>
      <c r="BT85" s="415"/>
      <c r="BU85" s="415"/>
      <c r="BV85" s="415"/>
      <c r="BW85" s="415"/>
      <c r="BX85" s="415"/>
      <c r="BY85" s="415"/>
      <c r="BZ85" s="415"/>
      <c r="CA85" s="415"/>
      <c r="CB85" s="415"/>
      <c r="CC85" s="415"/>
      <c r="CD85" s="415"/>
      <c r="CE85" s="415"/>
      <c r="CF85" s="415"/>
      <c r="CG85" s="415"/>
      <c r="CH85" s="415"/>
      <c r="CI85" s="415"/>
      <c r="CJ85" s="415"/>
      <c r="CK85" s="415"/>
      <c r="CL85" s="415"/>
      <c r="CM85" s="415"/>
      <c r="CN85" s="415"/>
      <c r="CO85" s="415"/>
      <c r="CP85" s="415"/>
      <c r="CQ85" s="415"/>
      <c r="CR85" s="415"/>
      <c r="CS85" s="415"/>
      <c r="CT85" s="415"/>
      <c r="CU85" s="415"/>
      <c r="CV85" s="415"/>
      <c r="CW85" s="415"/>
      <c r="CX85" s="415"/>
      <c r="CY85" s="415"/>
      <c r="CZ85" s="415"/>
      <c r="DA85" s="415"/>
      <c r="DB85" s="415"/>
      <c r="DC85" s="415"/>
      <c r="DD85" s="415"/>
      <c r="DE85" s="415"/>
      <c r="DF85" s="415"/>
      <c r="DG85" s="415"/>
      <c r="DH85" s="415"/>
      <c r="DI85" s="415"/>
      <c r="DJ85" s="415"/>
      <c r="DK85" s="415"/>
      <c r="DL85" s="415"/>
      <c r="DM85" s="415"/>
      <c r="DN85" s="415"/>
      <c r="DO85" s="415"/>
      <c r="DP85" s="415"/>
      <c r="DQ85" s="415"/>
      <c r="DR85" s="415"/>
      <c r="DS85" s="415"/>
      <c r="DT85" s="415"/>
      <c r="DU85" s="415"/>
      <c r="DV85" s="415"/>
      <c r="DW85" s="415"/>
      <c r="DX85" s="415"/>
      <c r="DY85" s="415"/>
      <c r="DZ85" s="415"/>
      <c r="EA85" s="415"/>
      <c r="EB85" s="415"/>
      <c r="EC85" s="415"/>
      <c r="ED85" s="415"/>
      <c r="EE85" s="415"/>
      <c r="EF85" s="415"/>
      <c r="EG85" s="415"/>
      <c r="EH85" s="415"/>
      <c r="EI85" s="415"/>
      <c r="EJ85" s="415"/>
      <c r="EK85" s="415"/>
      <c r="EL85" s="415"/>
      <c r="EM85" s="415"/>
      <c r="EN85" s="415"/>
      <c r="EO85" s="415"/>
      <c r="EP85" s="415"/>
      <c r="EQ85" s="415"/>
      <c r="ER85" s="415"/>
      <c r="ES85" s="415"/>
      <c r="ET85" s="415"/>
      <c r="EU85" s="415"/>
      <c r="EV85" s="415"/>
      <c r="EW85" s="415"/>
      <c r="EX85" s="415"/>
      <c r="EY85" s="415"/>
      <c r="EZ85" s="415"/>
      <c r="FA85" s="415"/>
      <c r="FB85" s="415"/>
      <c r="FC85" s="415"/>
      <c r="FD85" s="415"/>
      <c r="FE85" s="415"/>
      <c r="FF85" s="415"/>
      <c r="FG85" s="415"/>
      <c r="FH85" s="415"/>
      <c r="FI85" s="415"/>
      <c r="FJ85" s="415"/>
      <c r="FK85" s="415"/>
      <c r="FL85" s="415"/>
      <c r="FM85" s="415"/>
      <c r="FN85" s="415"/>
      <c r="FO85" s="415"/>
      <c r="FP85" s="415"/>
      <c r="FQ85" s="415"/>
      <c r="FR85" s="415"/>
      <c r="FS85" s="415"/>
      <c r="FT85" s="415"/>
      <c r="FU85" s="415"/>
      <c r="FV85" s="415"/>
      <c r="FW85" s="415"/>
      <c r="FX85" s="415"/>
      <c r="FY85" s="415"/>
      <c r="FZ85" s="415"/>
      <c r="GA85" s="415"/>
      <c r="GB85" s="415"/>
      <c r="GC85" s="415"/>
      <c r="GD85" s="415"/>
      <c r="GE85" s="415"/>
      <c r="GF85" s="415"/>
      <c r="GG85" s="415"/>
      <c r="GH85" s="415"/>
      <c r="GI85" s="415"/>
      <c r="GJ85" s="415"/>
      <c r="GK85" s="415"/>
      <c r="GL85" s="415"/>
      <c r="GM85" s="415"/>
      <c r="GN85" s="415"/>
      <c r="GO85" s="415"/>
      <c r="GP85" s="415"/>
      <c r="GQ85" s="415"/>
      <c r="GR85" s="415"/>
      <c r="GS85" s="415"/>
      <c r="GT85" s="415"/>
      <c r="GU85" s="415"/>
      <c r="GV85" s="415"/>
      <c r="GW85" s="415"/>
      <c r="GX85" s="415"/>
      <c r="GY85" s="415"/>
      <c r="GZ85" s="415"/>
      <c r="HA85" s="415"/>
      <c r="HB85" s="415"/>
      <c r="HC85" s="415"/>
      <c r="HD85" s="415"/>
      <c r="HE85" s="415"/>
      <c r="HF85" s="415"/>
      <c r="HG85" s="415"/>
      <c r="HH85" s="415"/>
      <c r="HI85" s="415"/>
      <c r="HJ85" s="415"/>
      <c r="HK85" s="415"/>
      <c r="HL85" s="415"/>
      <c r="HM85" s="415"/>
      <c r="HN85" s="415"/>
      <c r="HO85" s="415"/>
      <c r="HP85" s="415"/>
      <c r="HQ85" s="415"/>
      <c r="HR85" s="415"/>
      <c r="HS85" s="415"/>
      <c r="HT85" s="415"/>
      <c r="HU85" s="415"/>
      <c r="HV85" s="415"/>
      <c r="HW85" s="415"/>
      <c r="HX85" s="415"/>
      <c r="HY85" s="415"/>
      <c r="HZ85" s="415"/>
      <c r="IA85" s="415"/>
      <c r="IB85" s="415"/>
      <c r="IC85" s="415"/>
      <c r="ID85" s="415"/>
      <c r="IE85" s="415"/>
      <c r="IF85" s="415"/>
      <c r="IG85" s="415"/>
      <c r="IH85" s="415"/>
      <c r="II85" s="415"/>
      <c r="IJ85" s="415"/>
      <c r="IK85" s="415"/>
      <c r="IL85" s="415"/>
      <c r="IM85" s="415"/>
      <c r="IN85" s="415"/>
      <c r="IO85" s="415"/>
      <c r="IP85" s="415"/>
      <c r="IQ85" s="415"/>
      <c r="IR85" s="415"/>
      <c r="IS85" s="415"/>
      <c r="IT85" s="415"/>
      <c r="IU85" s="415"/>
      <c r="IV85" s="415"/>
      <c r="IW85" s="415"/>
      <c r="IX85" s="415"/>
      <c r="IY85" s="415"/>
      <c r="IZ85" s="415"/>
      <c r="JA85" s="415"/>
    </row>
    <row r="86" spans="1:261" s="101" customFormat="1" hidden="1" outlineLevel="3" x14ac:dyDescent="0.25">
      <c r="A86" s="99"/>
      <c r="B86" s="275" t="s">
        <v>90</v>
      </c>
      <c r="C86" s="99" t="s">
        <v>6820</v>
      </c>
      <c r="D86" s="127">
        <v>0.52</v>
      </c>
      <c r="E86" s="251">
        <v>0</v>
      </c>
      <c r="F86" s="142"/>
      <c r="G86" s="142">
        <v>0</v>
      </c>
      <c r="H86" s="142"/>
      <c r="I86" s="227"/>
      <c r="J86" s="252">
        <v>0</v>
      </c>
      <c r="K86" s="252"/>
      <c r="L86" s="229"/>
      <c r="M86" s="229">
        <f t="shared" si="8"/>
        <v>0</v>
      </c>
      <c r="N86" s="229"/>
      <c r="O86" s="229"/>
      <c r="P86" s="422"/>
      <c r="Q86" s="425">
        <f t="shared" si="9"/>
        <v>0</v>
      </c>
      <c r="R86" s="415"/>
      <c r="S86" s="415"/>
      <c r="T86" s="415"/>
      <c r="U86" s="415"/>
      <c r="V86" s="415"/>
      <c r="W86" s="415"/>
      <c r="X86" s="415"/>
      <c r="Y86" s="415"/>
      <c r="Z86" s="415"/>
      <c r="AA86" s="415"/>
      <c r="AB86" s="415"/>
      <c r="AC86" s="415"/>
      <c r="AD86" s="415"/>
      <c r="AE86" s="415"/>
      <c r="AF86" s="415"/>
      <c r="AG86" s="415"/>
      <c r="AH86" s="415"/>
      <c r="AI86" s="415"/>
      <c r="AJ86" s="415"/>
      <c r="AK86" s="415"/>
      <c r="AL86" s="415"/>
      <c r="AM86" s="415"/>
      <c r="AN86" s="415"/>
      <c r="AO86" s="415"/>
      <c r="AP86" s="415"/>
      <c r="AQ86" s="415"/>
      <c r="AR86" s="415"/>
      <c r="AS86" s="415"/>
      <c r="AT86" s="415"/>
      <c r="AU86" s="415"/>
      <c r="AV86" s="415"/>
      <c r="AW86" s="415"/>
      <c r="AX86" s="415"/>
      <c r="AY86" s="415"/>
      <c r="AZ86" s="415"/>
      <c r="BA86" s="415"/>
      <c r="BB86" s="415"/>
      <c r="BC86" s="415"/>
      <c r="BD86" s="415"/>
      <c r="BE86" s="415"/>
      <c r="BF86" s="415"/>
      <c r="BG86" s="415"/>
      <c r="BH86" s="415"/>
      <c r="BI86" s="415"/>
      <c r="BJ86" s="415"/>
      <c r="BK86" s="415"/>
      <c r="BL86" s="415"/>
      <c r="BM86" s="415"/>
      <c r="BN86" s="415"/>
      <c r="BO86" s="415"/>
      <c r="BP86" s="415"/>
      <c r="BQ86" s="415"/>
      <c r="BR86" s="415"/>
      <c r="BS86" s="415"/>
      <c r="BT86" s="415"/>
      <c r="BU86" s="415"/>
      <c r="BV86" s="415"/>
      <c r="BW86" s="415"/>
      <c r="BX86" s="415"/>
      <c r="BY86" s="415"/>
      <c r="BZ86" s="415"/>
      <c r="CA86" s="415"/>
      <c r="CB86" s="415"/>
      <c r="CC86" s="415"/>
      <c r="CD86" s="415"/>
      <c r="CE86" s="415"/>
      <c r="CF86" s="415"/>
      <c r="CG86" s="415"/>
      <c r="CH86" s="415"/>
      <c r="CI86" s="415"/>
      <c r="CJ86" s="415"/>
      <c r="CK86" s="415"/>
      <c r="CL86" s="415"/>
      <c r="CM86" s="415"/>
      <c r="CN86" s="415"/>
      <c r="CO86" s="415"/>
      <c r="CP86" s="415"/>
      <c r="CQ86" s="415"/>
      <c r="CR86" s="415"/>
      <c r="CS86" s="415"/>
      <c r="CT86" s="415"/>
      <c r="CU86" s="415"/>
      <c r="CV86" s="415"/>
      <c r="CW86" s="415"/>
      <c r="CX86" s="415"/>
      <c r="CY86" s="415"/>
      <c r="CZ86" s="415"/>
      <c r="DA86" s="415"/>
      <c r="DB86" s="415"/>
      <c r="DC86" s="415"/>
      <c r="DD86" s="415"/>
      <c r="DE86" s="415"/>
      <c r="DF86" s="415"/>
      <c r="DG86" s="415"/>
      <c r="DH86" s="415"/>
      <c r="DI86" s="415"/>
      <c r="DJ86" s="415"/>
      <c r="DK86" s="415"/>
      <c r="DL86" s="415"/>
      <c r="DM86" s="415"/>
      <c r="DN86" s="415"/>
      <c r="DO86" s="415"/>
      <c r="DP86" s="415"/>
      <c r="DQ86" s="415"/>
      <c r="DR86" s="415"/>
      <c r="DS86" s="415"/>
      <c r="DT86" s="415"/>
      <c r="DU86" s="415"/>
      <c r="DV86" s="415"/>
      <c r="DW86" s="415"/>
      <c r="DX86" s="415"/>
      <c r="DY86" s="415"/>
      <c r="DZ86" s="415"/>
      <c r="EA86" s="415"/>
      <c r="EB86" s="415"/>
      <c r="EC86" s="415"/>
      <c r="ED86" s="415"/>
      <c r="EE86" s="415"/>
      <c r="EF86" s="415"/>
      <c r="EG86" s="415"/>
      <c r="EH86" s="415"/>
      <c r="EI86" s="415"/>
      <c r="EJ86" s="415"/>
      <c r="EK86" s="415"/>
      <c r="EL86" s="415"/>
      <c r="EM86" s="415"/>
      <c r="EN86" s="415"/>
      <c r="EO86" s="415"/>
      <c r="EP86" s="415"/>
      <c r="EQ86" s="415"/>
      <c r="ER86" s="415"/>
      <c r="ES86" s="415"/>
      <c r="ET86" s="415"/>
      <c r="EU86" s="415"/>
      <c r="EV86" s="415"/>
      <c r="EW86" s="415"/>
      <c r="EX86" s="415"/>
      <c r="EY86" s="415"/>
      <c r="EZ86" s="415"/>
      <c r="FA86" s="415"/>
      <c r="FB86" s="415"/>
      <c r="FC86" s="415"/>
      <c r="FD86" s="415"/>
      <c r="FE86" s="415"/>
      <c r="FF86" s="415"/>
      <c r="FG86" s="415"/>
      <c r="FH86" s="415"/>
      <c r="FI86" s="415"/>
      <c r="FJ86" s="415"/>
      <c r="FK86" s="415"/>
      <c r="FL86" s="415"/>
      <c r="FM86" s="415"/>
      <c r="FN86" s="415"/>
      <c r="FO86" s="415"/>
      <c r="FP86" s="415"/>
      <c r="FQ86" s="415"/>
      <c r="FR86" s="415"/>
      <c r="FS86" s="415"/>
      <c r="FT86" s="415"/>
      <c r="FU86" s="415"/>
      <c r="FV86" s="415"/>
      <c r="FW86" s="415"/>
      <c r="FX86" s="415"/>
      <c r="FY86" s="415"/>
      <c r="FZ86" s="415"/>
      <c r="GA86" s="415"/>
      <c r="GB86" s="415"/>
      <c r="GC86" s="415"/>
      <c r="GD86" s="415"/>
      <c r="GE86" s="415"/>
      <c r="GF86" s="415"/>
      <c r="GG86" s="415"/>
      <c r="GH86" s="415"/>
      <c r="GI86" s="415"/>
      <c r="GJ86" s="415"/>
      <c r="GK86" s="415"/>
      <c r="GL86" s="415"/>
      <c r="GM86" s="415"/>
      <c r="GN86" s="415"/>
      <c r="GO86" s="415"/>
      <c r="GP86" s="415"/>
      <c r="GQ86" s="415"/>
      <c r="GR86" s="415"/>
      <c r="GS86" s="415"/>
      <c r="GT86" s="415"/>
      <c r="GU86" s="415"/>
      <c r="GV86" s="415"/>
      <c r="GW86" s="415"/>
      <c r="GX86" s="415"/>
      <c r="GY86" s="415"/>
      <c r="GZ86" s="415"/>
      <c r="HA86" s="415"/>
      <c r="HB86" s="415"/>
      <c r="HC86" s="415"/>
      <c r="HD86" s="415"/>
      <c r="HE86" s="415"/>
      <c r="HF86" s="415"/>
      <c r="HG86" s="415"/>
      <c r="HH86" s="415"/>
      <c r="HI86" s="415"/>
      <c r="HJ86" s="415"/>
      <c r="HK86" s="415"/>
      <c r="HL86" s="415"/>
      <c r="HM86" s="415"/>
      <c r="HN86" s="415"/>
      <c r="HO86" s="415"/>
      <c r="HP86" s="415"/>
      <c r="HQ86" s="415"/>
      <c r="HR86" s="415"/>
      <c r="HS86" s="415"/>
      <c r="HT86" s="415"/>
      <c r="HU86" s="415"/>
      <c r="HV86" s="415"/>
      <c r="HW86" s="415"/>
      <c r="HX86" s="415"/>
      <c r="HY86" s="415"/>
      <c r="HZ86" s="415"/>
      <c r="IA86" s="415"/>
      <c r="IB86" s="415"/>
      <c r="IC86" s="415"/>
      <c r="ID86" s="415"/>
      <c r="IE86" s="415"/>
      <c r="IF86" s="415"/>
      <c r="IG86" s="415"/>
      <c r="IH86" s="415"/>
      <c r="II86" s="415"/>
      <c r="IJ86" s="415"/>
      <c r="IK86" s="415"/>
      <c r="IL86" s="415"/>
      <c r="IM86" s="415"/>
      <c r="IN86" s="415"/>
      <c r="IO86" s="415"/>
      <c r="IP86" s="415"/>
      <c r="IQ86" s="415"/>
      <c r="IR86" s="415"/>
      <c r="IS86" s="415"/>
      <c r="IT86" s="415"/>
      <c r="IU86" s="415"/>
      <c r="IV86" s="415"/>
      <c r="IW86" s="415"/>
      <c r="IX86" s="415"/>
      <c r="IY86" s="415"/>
      <c r="IZ86" s="415"/>
      <c r="JA86" s="415"/>
    </row>
    <row r="87" spans="1:261" s="101" customFormat="1" hidden="1" outlineLevel="3" x14ac:dyDescent="0.25">
      <c r="A87" s="99"/>
      <c r="B87" s="275" t="s">
        <v>91</v>
      </c>
      <c r="C87" s="99" t="s">
        <v>6890</v>
      </c>
      <c r="D87" s="127">
        <v>144</v>
      </c>
      <c r="E87" s="251">
        <v>0</v>
      </c>
      <c r="F87" s="142"/>
      <c r="G87" s="142">
        <v>0</v>
      </c>
      <c r="H87" s="142"/>
      <c r="I87" s="227"/>
      <c r="J87" s="252">
        <v>0</v>
      </c>
      <c r="K87" s="252"/>
      <c r="L87" s="229"/>
      <c r="M87" s="229">
        <f t="shared" si="8"/>
        <v>0</v>
      </c>
      <c r="N87" s="229"/>
      <c r="O87" s="229"/>
      <c r="P87" s="422"/>
      <c r="Q87" s="425">
        <f t="shared" si="9"/>
        <v>0</v>
      </c>
      <c r="R87" s="415"/>
      <c r="S87" s="415"/>
      <c r="T87" s="415"/>
      <c r="U87" s="415"/>
      <c r="V87" s="415"/>
      <c r="W87" s="415"/>
      <c r="X87" s="415"/>
      <c r="Y87" s="415"/>
      <c r="Z87" s="415"/>
      <c r="AA87" s="415"/>
      <c r="AB87" s="415"/>
      <c r="AC87" s="415"/>
      <c r="AD87" s="415"/>
      <c r="AE87" s="415"/>
      <c r="AF87" s="415"/>
      <c r="AG87" s="415"/>
      <c r="AH87" s="415"/>
      <c r="AI87" s="415"/>
      <c r="AJ87" s="415"/>
      <c r="AK87" s="415"/>
      <c r="AL87" s="415"/>
      <c r="AM87" s="415"/>
      <c r="AN87" s="415"/>
      <c r="AO87" s="415"/>
      <c r="AP87" s="415"/>
      <c r="AQ87" s="415"/>
      <c r="AR87" s="415"/>
      <c r="AS87" s="415"/>
      <c r="AT87" s="415"/>
      <c r="AU87" s="415"/>
      <c r="AV87" s="415"/>
      <c r="AW87" s="415"/>
      <c r="AX87" s="415"/>
      <c r="AY87" s="415"/>
      <c r="AZ87" s="415"/>
      <c r="BA87" s="415"/>
      <c r="BB87" s="415"/>
      <c r="BC87" s="415"/>
      <c r="BD87" s="415"/>
      <c r="BE87" s="415"/>
      <c r="BF87" s="415"/>
      <c r="BG87" s="415"/>
      <c r="BH87" s="415"/>
      <c r="BI87" s="415"/>
      <c r="BJ87" s="415"/>
      <c r="BK87" s="415"/>
      <c r="BL87" s="415"/>
      <c r="BM87" s="415"/>
      <c r="BN87" s="415"/>
      <c r="BO87" s="415"/>
      <c r="BP87" s="415"/>
      <c r="BQ87" s="415"/>
      <c r="BR87" s="415"/>
      <c r="BS87" s="415"/>
      <c r="BT87" s="415"/>
      <c r="BU87" s="415"/>
      <c r="BV87" s="415"/>
      <c r="BW87" s="415"/>
      <c r="BX87" s="415"/>
      <c r="BY87" s="415"/>
      <c r="BZ87" s="415"/>
      <c r="CA87" s="415"/>
      <c r="CB87" s="415"/>
      <c r="CC87" s="415"/>
      <c r="CD87" s="415"/>
      <c r="CE87" s="415"/>
      <c r="CF87" s="415"/>
      <c r="CG87" s="415"/>
      <c r="CH87" s="415"/>
      <c r="CI87" s="415"/>
      <c r="CJ87" s="415"/>
      <c r="CK87" s="415"/>
      <c r="CL87" s="415"/>
      <c r="CM87" s="415"/>
      <c r="CN87" s="415"/>
      <c r="CO87" s="415"/>
      <c r="CP87" s="415"/>
      <c r="CQ87" s="415"/>
      <c r="CR87" s="415"/>
      <c r="CS87" s="415"/>
      <c r="CT87" s="415"/>
      <c r="CU87" s="415"/>
      <c r="CV87" s="415"/>
      <c r="CW87" s="415"/>
      <c r="CX87" s="415"/>
      <c r="CY87" s="415"/>
      <c r="CZ87" s="415"/>
      <c r="DA87" s="415"/>
      <c r="DB87" s="415"/>
      <c r="DC87" s="415"/>
      <c r="DD87" s="415"/>
      <c r="DE87" s="415"/>
      <c r="DF87" s="415"/>
      <c r="DG87" s="415"/>
      <c r="DH87" s="415"/>
      <c r="DI87" s="415"/>
      <c r="DJ87" s="415"/>
      <c r="DK87" s="415"/>
      <c r="DL87" s="415"/>
      <c r="DM87" s="415"/>
      <c r="DN87" s="415"/>
      <c r="DO87" s="415"/>
      <c r="DP87" s="415"/>
      <c r="DQ87" s="415"/>
      <c r="DR87" s="415"/>
      <c r="DS87" s="415"/>
      <c r="DT87" s="415"/>
      <c r="DU87" s="415"/>
      <c r="DV87" s="415"/>
      <c r="DW87" s="415"/>
      <c r="DX87" s="415"/>
      <c r="DY87" s="415"/>
      <c r="DZ87" s="415"/>
      <c r="EA87" s="415"/>
      <c r="EB87" s="415"/>
      <c r="EC87" s="415"/>
      <c r="ED87" s="415"/>
      <c r="EE87" s="415"/>
      <c r="EF87" s="415"/>
      <c r="EG87" s="415"/>
      <c r="EH87" s="415"/>
      <c r="EI87" s="415"/>
      <c r="EJ87" s="415"/>
      <c r="EK87" s="415"/>
      <c r="EL87" s="415"/>
      <c r="EM87" s="415"/>
      <c r="EN87" s="415"/>
      <c r="EO87" s="415"/>
      <c r="EP87" s="415"/>
      <c r="EQ87" s="415"/>
      <c r="ER87" s="415"/>
      <c r="ES87" s="415"/>
      <c r="ET87" s="415"/>
      <c r="EU87" s="415"/>
      <c r="EV87" s="415"/>
      <c r="EW87" s="415"/>
      <c r="EX87" s="415"/>
      <c r="EY87" s="415"/>
      <c r="EZ87" s="415"/>
      <c r="FA87" s="415"/>
      <c r="FB87" s="415"/>
      <c r="FC87" s="415"/>
      <c r="FD87" s="415"/>
      <c r="FE87" s="415"/>
      <c r="FF87" s="415"/>
      <c r="FG87" s="415"/>
      <c r="FH87" s="415"/>
      <c r="FI87" s="415"/>
      <c r="FJ87" s="415"/>
      <c r="FK87" s="415"/>
      <c r="FL87" s="415"/>
      <c r="FM87" s="415"/>
      <c r="FN87" s="415"/>
      <c r="FO87" s="415"/>
      <c r="FP87" s="415"/>
      <c r="FQ87" s="415"/>
      <c r="FR87" s="415"/>
      <c r="FS87" s="415"/>
      <c r="FT87" s="415"/>
      <c r="FU87" s="415"/>
      <c r="FV87" s="415"/>
      <c r="FW87" s="415"/>
      <c r="FX87" s="415"/>
      <c r="FY87" s="415"/>
      <c r="FZ87" s="415"/>
      <c r="GA87" s="415"/>
      <c r="GB87" s="415"/>
      <c r="GC87" s="415"/>
      <c r="GD87" s="415"/>
      <c r="GE87" s="415"/>
      <c r="GF87" s="415"/>
      <c r="GG87" s="415"/>
      <c r="GH87" s="415"/>
      <c r="GI87" s="415"/>
      <c r="GJ87" s="415"/>
      <c r="GK87" s="415"/>
      <c r="GL87" s="415"/>
      <c r="GM87" s="415"/>
      <c r="GN87" s="415"/>
      <c r="GO87" s="415"/>
      <c r="GP87" s="415"/>
      <c r="GQ87" s="415"/>
      <c r="GR87" s="415"/>
      <c r="GS87" s="415"/>
      <c r="GT87" s="415"/>
      <c r="GU87" s="415"/>
      <c r="GV87" s="415"/>
      <c r="GW87" s="415"/>
      <c r="GX87" s="415"/>
      <c r="GY87" s="415"/>
      <c r="GZ87" s="415"/>
      <c r="HA87" s="415"/>
      <c r="HB87" s="415"/>
      <c r="HC87" s="415"/>
      <c r="HD87" s="415"/>
      <c r="HE87" s="415"/>
      <c r="HF87" s="415"/>
      <c r="HG87" s="415"/>
      <c r="HH87" s="415"/>
      <c r="HI87" s="415"/>
      <c r="HJ87" s="415"/>
      <c r="HK87" s="415"/>
      <c r="HL87" s="415"/>
      <c r="HM87" s="415"/>
      <c r="HN87" s="415"/>
      <c r="HO87" s="415"/>
      <c r="HP87" s="415"/>
      <c r="HQ87" s="415"/>
      <c r="HR87" s="415"/>
      <c r="HS87" s="415"/>
      <c r="HT87" s="415"/>
      <c r="HU87" s="415"/>
      <c r="HV87" s="415"/>
      <c r="HW87" s="415"/>
      <c r="HX87" s="415"/>
      <c r="HY87" s="415"/>
      <c r="HZ87" s="415"/>
      <c r="IA87" s="415"/>
      <c r="IB87" s="415"/>
      <c r="IC87" s="415"/>
      <c r="ID87" s="415"/>
      <c r="IE87" s="415"/>
      <c r="IF87" s="415"/>
      <c r="IG87" s="415"/>
      <c r="IH87" s="415"/>
      <c r="II87" s="415"/>
      <c r="IJ87" s="415"/>
      <c r="IK87" s="415"/>
      <c r="IL87" s="415"/>
      <c r="IM87" s="415"/>
      <c r="IN87" s="415"/>
      <c r="IO87" s="415"/>
      <c r="IP87" s="415"/>
      <c r="IQ87" s="415"/>
      <c r="IR87" s="415"/>
      <c r="IS87" s="415"/>
      <c r="IT87" s="415"/>
      <c r="IU87" s="415"/>
      <c r="IV87" s="415"/>
      <c r="IW87" s="415"/>
      <c r="IX87" s="415"/>
      <c r="IY87" s="415"/>
      <c r="IZ87" s="415"/>
      <c r="JA87" s="415"/>
    </row>
    <row r="88" spans="1:261" s="101" customFormat="1" hidden="1" outlineLevel="3" x14ac:dyDescent="0.25">
      <c r="A88" s="99"/>
      <c r="B88" s="275" t="s">
        <v>6842</v>
      </c>
      <c r="C88" s="99" t="s">
        <v>6890</v>
      </c>
      <c r="D88" s="127">
        <v>13</v>
      </c>
      <c r="E88" s="251">
        <v>0</v>
      </c>
      <c r="F88" s="142"/>
      <c r="G88" s="142">
        <v>0</v>
      </c>
      <c r="H88" s="142"/>
      <c r="I88" s="227"/>
      <c r="J88" s="252">
        <v>0</v>
      </c>
      <c r="K88" s="252"/>
      <c r="L88" s="229"/>
      <c r="M88" s="229">
        <f t="shared" si="8"/>
        <v>0</v>
      </c>
      <c r="N88" s="229"/>
      <c r="O88" s="229"/>
      <c r="P88" s="422"/>
      <c r="Q88" s="425">
        <f t="shared" si="9"/>
        <v>0</v>
      </c>
      <c r="R88" s="415"/>
      <c r="S88" s="415"/>
      <c r="T88" s="415"/>
      <c r="U88" s="415"/>
      <c r="V88" s="415"/>
      <c r="W88" s="415"/>
      <c r="X88" s="415"/>
      <c r="Y88" s="415"/>
      <c r="Z88" s="415"/>
      <c r="AA88" s="415"/>
      <c r="AB88" s="415"/>
      <c r="AC88" s="415"/>
      <c r="AD88" s="415"/>
      <c r="AE88" s="415"/>
      <c r="AF88" s="415"/>
      <c r="AG88" s="415"/>
      <c r="AH88" s="415"/>
      <c r="AI88" s="415"/>
      <c r="AJ88" s="415"/>
      <c r="AK88" s="415"/>
      <c r="AL88" s="415"/>
      <c r="AM88" s="415"/>
      <c r="AN88" s="415"/>
      <c r="AO88" s="415"/>
      <c r="AP88" s="415"/>
      <c r="AQ88" s="415"/>
      <c r="AR88" s="415"/>
      <c r="AS88" s="415"/>
      <c r="AT88" s="415"/>
      <c r="AU88" s="415"/>
      <c r="AV88" s="415"/>
      <c r="AW88" s="415"/>
      <c r="AX88" s="415"/>
      <c r="AY88" s="415"/>
      <c r="AZ88" s="415"/>
      <c r="BA88" s="415"/>
      <c r="BB88" s="415"/>
      <c r="BC88" s="415"/>
      <c r="BD88" s="415"/>
      <c r="BE88" s="415"/>
      <c r="BF88" s="415"/>
      <c r="BG88" s="415"/>
      <c r="BH88" s="415"/>
      <c r="BI88" s="415"/>
      <c r="BJ88" s="415"/>
      <c r="BK88" s="415"/>
      <c r="BL88" s="415"/>
      <c r="BM88" s="415"/>
      <c r="BN88" s="415"/>
      <c r="BO88" s="415"/>
      <c r="BP88" s="415"/>
      <c r="BQ88" s="415"/>
      <c r="BR88" s="415"/>
      <c r="BS88" s="415"/>
      <c r="BT88" s="415"/>
      <c r="BU88" s="415"/>
      <c r="BV88" s="415"/>
      <c r="BW88" s="415"/>
      <c r="BX88" s="415"/>
      <c r="BY88" s="415"/>
      <c r="BZ88" s="415"/>
      <c r="CA88" s="415"/>
      <c r="CB88" s="415"/>
      <c r="CC88" s="415"/>
      <c r="CD88" s="415"/>
      <c r="CE88" s="415"/>
      <c r="CF88" s="415"/>
      <c r="CG88" s="415"/>
      <c r="CH88" s="415"/>
      <c r="CI88" s="415"/>
      <c r="CJ88" s="415"/>
      <c r="CK88" s="415"/>
      <c r="CL88" s="415"/>
      <c r="CM88" s="415"/>
      <c r="CN88" s="415"/>
      <c r="CO88" s="415"/>
      <c r="CP88" s="415"/>
      <c r="CQ88" s="415"/>
      <c r="CR88" s="415"/>
      <c r="CS88" s="415"/>
      <c r="CT88" s="415"/>
      <c r="CU88" s="415"/>
      <c r="CV88" s="415"/>
      <c r="CW88" s="415"/>
      <c r="CX88" s="415"/>
      <c r="CY88" s="415"/>
      <c r="CZ88" s="415"/>
      <c r="DA88" s="415"/>
      <c r="DB88" s="415"/>
      <c r="DC88" s="415"/>
      <c r="DD88" s="415"/>
      <c r="DE88" s="415"/>
      <c r="DF88" s="415"/>
      <c r="DG88" s="415"/>
      <c r="DH88" s="415"/>
      <c r="DI88" s="415"/>
      <c r="DJ88" s="415"/>
      <c r="DK88" s="415"/>
      <c r="DL88" s="415"/>
      <c r="DM88" s="415"/>
      <c r="DN88" s="415"/>
      <c r="DO88" s="415"/>
      <c r="DP88" s="415"/>
      <c r="DQ88" s="415"/>
      <c r="DR88" s="415"/>
      <c r="DS88" s="415"/>
      <c r="DT88" s="415"/>
      <c r="DU88" s="415"/>
      <c r="DV88" s="415"/>
      <c r="DW88" s="415"/>
      <c r="DX88" s="415"/>
      <c r="DY88" s="415"/>
      <c r="DZ88" s="415"/>
      <c r="EA88" s="415"/>
      <c r="EB88" s="415"/>
      <c r="EC88" s="415"/>
      <c r="ED88" s="415"/>
      <c r="EE88" s="415"/>
      <c r="EF88" s="415"/>
      <c r="EG88" s="415"/>
      <c r="EH88" s="415"/>
      <c r="EI88" s="415"/>
      <c r="EJ88" s="415"/>
      <c r="EK88" s="415"/>
      <c r="EL88" s="415"/>
      <c r="EM88" s="415"/>
      <c r="EN88" s="415"/>
      <c r="EO88" s="415"/>
      <c r="EP88" s="415"/>
      <c r="EQ88" s="415"/>
      <c r="ER88" s="415"/>
      <c r="ES88" s="415"/>
      <c r="ET88" s="415"/>
      <c r="EU88" s="415"/>
      <c r="EV88" s="415"/>
      <c r="EW88" s="415"/>
      <c r="EX88" s="415"/>
      <c r="EY88" s="415"/>
      <c r="EZ88" s="415"/>
      <c r="FA88" s="415"/>
      <c r="FB88" s="415"/>
      <c r="FC88" s="415"/>
      <c r="FD88" s="415"/>
      <c r="FE88" s="415"/>
      <c r="FF88" s="415"/>
      <c r="FG88" s="415"/>
      <c r="FH88" s="415"/>
      <c r="FI88" s="415"/>
      <c r="FJ88" s="415"/>
      <c r="FK88" s="415"/>
      <c r="FL88" s="415"/>
      <c r="FM88" s="415"/>
      <c r="FN88" s="415"/>
      <c r="FO88" s="415"/>
      <c r="FP88" s="415"/>
      <c r="FQ88" s="415"/>
      <c r="FR88" s="415"/>
      <c r="FS88" s="415"/>
      <c r="FT88" s="415"/>
      <c r="FU88" s="415"/>
      <c r="FV88" s="415"/>
      <c r="FW88" s="415"/>
      <c r="FX88" s="415"/>
      <c r="FY88" s="415"/>
      <c r="FZ88" s="415"/>
      <c r="GA88" s="415"/>
      <c r="GB88" s="415"/>
      <c r="GC88" s="415"/>
      <c r="GD88" s="415"/>
      <c r="GE88" s="415"/>
      <c r="GF88" s="415"/>
      <c r="GG88" s="415"/>
      <c r="GH88" s="415"/>
      <c r="GI88" s="415"/>
      <c r="GJ88" s="415"/>
      <c r="GK88" s="415"/>
      <c r="GL88" s="415"/>
      <c r="GM88" s="415"/>
      <c r="GN88" s="415"/>
      <c r="GO88" s="415"/>
      <c r="GP88" s="415"/>
      <c r="GQ88" s="415"/>
      <c r="GR88" s="415"/>
      <c r="GS88" s="415"/>
      <c r="GT88" s="415"/>
      <c r="GU88" s="415"/>
      <c r="GV88" s="415"/>
      <c r="GW88" s="415"/>
      <c r="GX88" s="415"/>
      <c r="GY88" s="415"/>
      <c r="GZ88" s="415"/>
      <c r="HA88" s="415"/>
      <c r="HB88" s="415"/>
      <c r="HC88" s="415"/>
      <c r="HD88" s="415"/>
      <c r="HE88" s="415"/>
      <c r="HF88" s="415"/>
      <c r="HG88" s="415"/>
      <c r="HH88" s="415"/>
      <c r="HI88" s="415"/>
      <c r="HJ88" s="415"/>
      <c r="HK88" s="415"/>
      <c r="HL88" s="415"/>
      <c r="HM88" s="415"/>
      <c r="HN88" s="415"/>
      <c r="HO88" s="415"/>
      <c r="HP88" s="415"/>
      <c r="HQ88" s="415"/>
      <c r="HR88" s="415"/>
      <c r="HS88" s="415"/>
      <c r="HT88" s="415"/>
      <c r="HU88" s="415"/>
      <c r="HV88" s="415"/>
      <c r="HW88" s="415"/>
      <c r="HX88" s="415"/>
      <c r="HY88" s="415"/>
      <c r="HZ88" s="415"/>
      <c r="IA88" s="415"/>
      <c r="IB88" s="415"/>
      <c r="IC88" s="415"/>
      <c r="ID88" s="415"/>
      <c r="IE88" s="415"/>
      <c r="IF88" s="415"/>
      <c r="IG88" s="415"/>
      <c r="IH88" s="415"/>
      <c r="II88" s="415"/>
      <c r="IJ88" s="415"/>
      <c r="IK88" s="415"/>
      <c r="IL88" s="415"/>
      <c r="IM88" s="415"/>
      <c r="IN88" s="415"/>
      <c r="IO88" s="415"/>
      <c r="IP88" s="415"/>
      <c r="IQ88" s="415"/>
      <c r="IR88" s="415"/>
      <c r="IS88" s="415"/>
      <c r="IT88" s="415"/>
      <c r="IU88" s="415"/>
      <c r="IV88" s="415"/>
      <c r="IW88" s="415"/>
      <c r="IX88" s="415"/>
      <c r="IY88" s="415"/>
      <c r="IZ88" s="415"/>
      <c r="JA88" s="415"/>
    </row>
    <row r="89" spans="1:261" s="101" customFormat="1" hidden="1" outlineLevel="3" x14ac:dyDescent="0.25">
      <c r="A89" s="99"/>
      <c r="B89" s="275" t="s">
        <v>92</v>
      </c>
      <c r="C89" s="99" t="s">
        <v>31</v>
      </c>
      <c r="D89" s="127">
        <v>40</v>
      </c>
      <c r="E89" s="251">
        <v>0</v>
      </c>
      <c r="F89" s="142"/>
      <c r="G89" s="142">
        <v>0</v>
      </c>
      <c r="H89" s="142"/>
      <c r="I89" s="227"/>
      <c r="J89" s="252">
        <v>0</v>
      </c>
      <c r="K89" s="252"/>
      <c r="L89" s="229"/>
      <c r="M89" s="229">
        <f t="shared" si="8"/>
        <v>0</v>
      </c>
      <c r="N89" s="229"/>
      <c r="O89" s="229"/>
      <c r="P89" s="422"/>
      <c r="Q89" s="425">
        <f t="shared" si="9"/>
        <v>0</v>
      </c>
      <c r="R89" s="415"/>
      <c r="S89" s="415"/>
      <c r="T89" s="415"/>
      <c r="U89" s="415"/>
      <c r="V89" s="415"/>
      <c r="W89" s="415"/>
      <c r="X89" s="415"/>
      <c r="Y89" s="415"/>
      <c r="Z89" s="415"/>
      <c r="AA89" s="415"/>
      <c r="AB89" s="415"/>
      <c r="AC89" s="415"/>
      <c r="AD89" s="415"/>
      <c r="AE89" s="415"/>
      <c r="AF89" s="415"/>
      <c r="AG89" s="415"/>
      <c r="AH89" s="415"/>
      <c r="AI89" s="415"/>
      <c r="AJ89" s="415"/>
      <c r="AK89" s="415"/>
      <c r="AL89" s="415"/>
      <c r="AM89" s="415"/>
      <c r="AN89" s="415"/>
      <c r="AO89" s="415"/>
      <c r="AP89" s="415"/>
      <c r="AQ89" s="415"/>
      <c r="AR89" s="415"/>
      <c r="AS89" s="415"/>
      <c r="AT89" s="415"/>
      <c r="AU89" s="415"/>
      <c r="AV89" s="415"/>
      <c r="AW89" s="415"/>
      <c r="AX89" s="415"/>
      <c r="AY89" s="415"/>
      <c r="AZ89" s="415"/>
      <c r="BA89" s="415"/>
      <c r="BB89" s="415"/>
      <c r="BC89" s="415"/>
      <c r="BD89" s="415"/>
      <c r="BE89" s="415"/>
      <c r="BF89" s="415"/>
      <c r="BG89" s="415"/>
      <c r="BH89" s="415"/>
      <c r="BI89" s="415"/>
      <c r="BJ89" s="415"/>
      <c r="BK89" s="415"/>
      <c r="BL89" s="415"/>
      <c r="BM89" s="415"/>
      <c r="BN89" s="415"/>
      <c r="BO89" s="415"/>
      <c r="BP89" s="415"/>
      <c r="BQ89" s="415"/>
      <c r="BR89" s="415"/>
      <c r="BS89" s="415"/>
      <c r="BT89" s="415"/>
      <c r="BU89" s="415"/>
      <c r="BV89" s="415"/>
      <c r="BW89" s="415"/>
      <c r="BX89" s="415"/>
      <c r="BY89" s="415"/>
      <c r="BZ89" s="415"/>
      <c r="CA89" s="415"/>
      <c r="CB89" s="415"/>
      <c r="CC89" s="415"/>
      <c r="CD89" s="415"/>
      <c r="CE89" s="415"/>
      <c r="CF89" s="415"/>
      <c r="CG89" s="415"/>
      <c r="CH89" s="415"/>
      <c r="CI89" s="415"/>
      <c r="CJ89" s="415"/>
      <c r="CK89" s="415"/>
      <c r="CL89" s="415"/>
      <c r="CM89" s="415"/>
      <c r="CN89" s="415"/>
      <c r="CO89" s="415"/>
      <c r="CP89" s="415"/>
      <c r="CQ89" s="415"/>
      <c r="CR89" s="415"/>
      <c r="CS89" s="415"/>
      <c r="CT89" s="415"/>
      <c r="CU89" s="415"/>
      <c r="CV89" s="415"/>
      <c r="CW89" s="415"/>
      <c r="CX89" s="415"/>
      <c r="CY89" s="415"/>
      <c r="CZ89" s="415"/>
      <c r="DA89" s="415"/>
      <c r="DB89" s="415"/>
      <c r="DC89" s="415"/>
      <c r="DD89" s="415"/>
      <c r="DE89" s="415"/>
      <c r="DF89" s="415"/>
      <c r="DG89" s="415"/>
      <c r="DH89" s="415"/>
      <c r="DI89" s="415"/>
      <c r="DJ89" s="415"/>
      <c r="DK89" s="415"/>
      <c r="DL89" s="415"/>
      <c r="DM89" s="415"/>
      <c r="DN89" s="415"/>
      <c r="DO89" s="415"/>
      <c r="DP89" s="415"/>
      <c r="DQ89" s="415"/>
      <c r="DR89" s="415"/>
      <c r="DS89" s="415"/>
      <c r="DT89" s="415"/>
      <c r="DU89" s="415"/>
      <c r="DV89" s="415"/>
      <c r="DW89" s="415"/>
      <c r="DX89" s="415"/>
      <c r="DY89" s="415"/>
      <c r="DZ89" s="415"/>
      <c r="EA89" s="415"/>
      <c r="EB89" s="415"/>
      <c r="EC89" s="415"/>
      <c r="ED89" s="415"/>
      <c r="EE89" s="415"/>
      <c r="EF89" s="415"/>
      <c r="EG89" s="415"/>
      <c r="EH89" s="415"/>
      <c r="EI89" s="415"/>
      <c r="EJ89" s="415"/>
      <c r="EK89" s="415"/>
      <c r="EL89" s="415"/>
      <c r="EM89" s="415"/>
      <c r="EN89" s="415"/>
      <c r="EO89" s="415"/>
      <c r="EP89" s="415"/>
      <c r="EQ89" s="415"/>
      <c r="ER89" s="415"/>
      <c r="ES89" s="415"/>
      <c r="ET89" s="415"/>
      <c r="EU89" s="415"/>
      <c r="EV89" s="415"/>
      <c r="EW89" s="415"/>
      <c r="EX89" s="415"/>
      <c r="EY89" s="415"/>
      <c r="EZ89" s="415"/>
      <c r="FA89" s="415"/>
      <c r="FB89" s="415"/>
      <c r="FC89" s="415"/>
      <c r="FD89" s="415"/>
      <c r="FE89" s="415"/>
      <c r="FF89" s="415"/>
      <c r="FG89" s="415"/>
      <c r="FH89" s="415"/>
      <c r="FI89" s="415"/>
      <c r="FJ89" s="415"/>
      <c r="FK89" s="415"/>
      <c r="FL89" s="415"/>
      <c r="FM89" s="415"/>
      <c r="FN89" s="415"/>
      <c r="FO89" s="415"/>
      <c r="FP89" s="415"/>
      <c r="FQ89" s="415"/>
      <c r="FR89" s="415"/>
      <c r="FS89" s="415"/>
      <c r="FT89" s="415"/>
      <c r="FU89" s="415"/>
      <c r="FV89" s="415"/>
      <c r="FW89" s="415"/>
      <c r="FX89" s="415"/>
      <c r="FY89" s="415"/>
      <c r="FZ89" s="415"/>
      <c r="GA89" s="415"/>
      <c r="GB89" s="415"/>
      <c r="GC89" s="415"/>
      <c r="GD89" s="415"/>
      <c r="GE89" s="415"/>
      <c r="GF89" s="415"/>
      <c r="GG89" s="415"/>
      <c r="GH89" s="415"/>
      <c r="GI89" s="415"/>
      <c r="GJ89" s="415"/>
      <c r="GK89" s="415"/>
      <c r="GL89" s="415"/>
      <c r="GM89" s="415"/>
      <c r="GN89" s="415"/>
      <c r="GO89" s="415"/>
      <c r="GP89" s="415"/>
      <c r="GQ89" s="415"/>
      <c r="GR89" s="415"/>
      <c r="GS89" s="415"/>
      <c r="GT89" s="415"/>
      <c r="GU89" s="415"/>
      <c r="GV89" s="415"/>
      <c r="GW89" s="415"/>
      <c r="GX89" s="415"/>
      <c r="GY89" s="415"/>
      <c r="GZ89" s="415"/>
      <c r="HA89" s="415"/>
      <c r="HB89" s="415"/>
      <c r="HC89" s="415"/>
      <c r="HD89" s="415"/>
      <c r="HE89" s="415"/>
      <c r="HF89" s="415"/>
      <c r="HG89" s="415"/>
      <c r="HH89" s="415"/>
      <c r="HI89" s="415"/>
      <c r="HJ89" s="415"/>
      <c r="HK89" s="415"/>
      <c r="HL89" s="415"/>
      <c r="HM89" s="415"/>
      <c r="HN89" s="415"/>
      <c r="HO89" s="415"/>
      <c r="HP89" s="415"/>
      <c r="HQ89" s="415"/>
      <c r="HR89" s="415"/>
      <c r="HS89" s="415"/>
      <c r="HT89" s="415"/>
      <c r="HU89" s="415"/>
      <c r="HV89" s="415"/>
      <c r="HW89" s="415"/>
      <c r="HX89" s="415"/>
      <c r="HY89" s="415"/>
      <c r="HZ89" s="415"/>
      <c r="IA89" s="415"/>
      <c r="IB89" s="415"/>
      <c r="IC89" s="415"/>
      <c r="ID89" s="415"/>
      <c r="IE89" s="415"/>
      <c r="IF89" s="415"/>
      <c r="IG89" s="415"/>
      <c r="IH89" s="415"/>
      <c r="II89" s="415"/>
      <c r="IJ89" s="415"/>
      <c r="IK89" s="415"/>
      <c r="IL89" s="415"/>
      <c r="IM89" s="415"/>
      <c r="IN89" s="415"/>
      <c r="IO89" s="415"/>
      <c r="IP89" s="415"/>
      <c r="IQ89" s="415"/>
      <c r="IR89" s="415"/>
      <c r="IS89" s="415"/>
      <c r="IT89" s="415"/>
      <c r="IU89" s="415"/>
      <c r="IV89" s="415"/>
      <c r="IW89" s="415"/>
      <c r="IX89" s="415"/>
      <c r="IY89" s="415"/>
      <c r="IZ89" s="415"/>
      <c r="JA89" s="415"/>
    </row>
    <row r="90" spans="1:261" s="101" customFormat="1" hidden="1" outlineLevel="3" x14ac:dyDescent="0.25">
      <c r="A90" s="99"/>
      <c r="B90" s="275" t="s">
        <v>93</v>
      </c>
      <c r="C90" s="99" t="s">
        <v>31</v>
      </c>
      <c r="D90" s="127">
        <v>315</v>
      </c>
      <c r="E90" s="251">
        <v>0</v>
      </c>
      <c r="F90" s="142"/>
      <c r="G90" s="142">
        <v>0</v>
      </c>
      <c r="H90" s="142"/>
      <c r="I90" s="227"/>
      <c r="J90" s="252">
        <v>0</v>
      </c>
      <c r="K90" s="252"/>
      <c r="L90" s="229"/>
      <c r="M90" s="229">
        <f t="shared" si="8"/>
        <v>0</v>
      </c>
      <c r="N90" s="229"/>
      <c r="O90" s="229"/>
      <c r="P90" s="422"/>
      <c r="Q90" s="425">
        <f t="shared" si="9"/>
        <v>0</v>
      </c>
      <c r="R90" s="415"/>
      <c r="S90" s="415"/>
      <c r="T90" s="415"/>
      <c r="U90" s="415"/>
      <c r="V90" s="415"/>
      <c r="W90" s="415"/>
      <c r="X90" s="415"/>
      <c r="Y90" s="415"/>
      <c r="Z90" s="415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415"/>
      <c r="AL90" s="415"/>
      <c r="AM90" s="415"/>
      <c r="AN90" s="415"/>
      <c r="AO90" s="415"/>
      <c r="AP90" s="415"/>
      <c r="AQ90" s="415"/>
      <c r="AR90" s="415"/>
      <c r="AS90" s="415"/>
      <c r="AT90" s="415"/>
      <c r="AU90" s="415"/>
      <c r="AV90" s="415"/>
      <c r="AW90" s="415"/>
      <c r="AX90" s="415"/>
      <c r="AY90" s="415"/>
      <c r="AZ90" s="415"/>
      <c r="BA90" s="415"/>
      <c r="BB90" s="415"/>
      <c r="BC90" s="415"/>
      <c r="BD90" s="415"/>
      <c r="BE90" s="415"/>
      <c r="BF90" s="415"/>
      <c r="BG90" s="415"/>
      <c r="BH90" s="415"/>
      <c r="BI90" s="415"/>
      <c r="BJ90" s="415"/>
      <c r="BK90" s="415"/>
      <c r="BL90" s="415"/>
      <c r="BM90" s="415"/>
      <c r="BN90" s="415"/>
      <c r="BO90" s="415"/>
      <c r="BP90" s="415"/>
      <c r="BQ90" s="415"/>
      <c r="BR90" s="415"/>
      <c r="BS90" s="415"/>
      <c r="BT90" s="415"/>
      <c r="BU90" s="415"/>
      <c r="BV90" s="415"/>
      <c r="BW90" s="415"/>
      <c r="BX90" s="415"/>
      <c r="BY90" s="415"/>
      <c r="BZ90" s="415"/>
      <c r="CA90" s="415"/>
      <c r="CB90" s="415"/>
      <c r="CC90" s="415"/>
      <c r="CD90" s="415"/>
      <c r="CE90" s="415"/>
      <c r="CF90" s="415"/>
      <c r="CG90" s="415"/>
      <c r="CH90" s="415"/>
      <c r="CI90" s="415"/>
      <c r="CJ90" s="415"/>
      <c r="CK90" s="415"/>
      <c r="CL90" s="415"/>
      <c r="CM90" s="415"/>
      <c r="CN90" s="415"/>
      <c r="CO90" s="415"/>
      <c r="CP90" s="415"/>
      <c r="CQ90" s="415"/>
      <c r="CR90" s="415"/>
      <c r="CS90" s="415"/>
      <c r="CT90" s="415"/>
      <c r="CU90" s="415"/>
      <c r="CV90" s="415"/>
      <c r="CW90" s="415"/>
      <c r="CX90" s="415"/>
      <c r="CY90" s="415"/>
      <c r="CZ90" s="415"/>
      <c r="DA90" s="415"/>
      <c r="DB90" s="415"/>
      <c r="DC90" s="415"/>
      <c r="DD90" s="415"/>
      <c r="DE90" s="415"/>
      <c r="DF90" s="415"/>
      <c r="DG90" s="415"/>
      <c r="DH90" s="415"/>
      <c r="DI90" s="415"/>
      <c r="DJ90" s="415"/>
      <c r="DK90" s="415"/>
      <c r="DL90" s="415"/>
      <c r="DM90" s="415"/>
      <c r="DN90" s="415"/>
      <c r="DO90" s="415"/>
      <c r="DP90" s="415"/>
      <c r="DQ90" s="415"/>
      <c r="DR90" s="415"/>
      <c r="DS90" s="415"/>
      <c r="DT90" s="415"/>
      <c r="DU90" s="415"/>
      <c r="DV90" s="415"/>
      <c r="DW90" s="415"/>
      <c r="DX90" s="415"/>
      <c r="DY90" s="415"/>
      <c r="DZ90" s="415"/>
      <c r="EA90" s="415"/>
      <c r="EB90" s="415"/>
      <c r="EC90" s="415"/>
      <c r="ED90" s="415"/>
      <c r="EE90" s="415"/>
      <c r="EF90" s="415"/>
      <c r="EG90" s="415"/>
      <c r="EH90" s="415"/>
      <c r="EI90" s="415"/>
      <c r="EJ90" s="415"/>
      <c r="EK90" s="415"/>
      <c r="EL90" s="415"/>
      <c r="EM90" s="415"/>
      <c r="EN90" s="415"/>
      <c r="EO90" s="415"/>
      <c r="EP90" s="415"/>
      <c r="EQ90" s="415"/>
      <c r="ER90" s="415"/>
      <c r="ES90" s="415"/>
      <c r="ET90" s="415"/>
      <c r="EU90" s="415"/>
      <c r="EV90" s="415"/>
      <c r="EW90" s="415"/>
      <c r="EX90" s="415"/>
      <c r="EY90" s="415"/>
      <c r="EZ90" s="415"/>
      <c r="FA90" s="415"/>
      <c r="FB90" s="415"/>
      <c r="FC90" s="415"/>
      <c r="FD90" s="415"/>
      <c r="FE90" s="415"/>
      <c r="FF90" s="415"/>
      <c r="FG90" s="415"/>
      <c r="FH90" s="415"/>
      <c r="FI90" s="415"/>
      <c r="FJ90" s="415"/>
      <c r="FK90" s="415"/>
      <c r="FL90" s="415"/>
      <c r="FM90" s="415"/>
      <c r="FN90" s="415"/>
      <c r="FO90" s="415"/>
      <c r="FP90" s="415"/>
      <c r="FQ90" s="415"/>
      <c r="FR90" s="415"/>
      <c r="FS90" s="415"/>
      <c r="FT90" s="415"/>
      <c r="FU90" s="415"/>
      <c r="FV90" s="415"/>
      <c r="FW90" s="415"/>
      <c r="FX90" s="415"/>
      <c r="FY90" s="415"/>
      <c r="FZ90" s="415"/>
      <c r="GA90" s="415"/>
      <c r="GB90" s="415"/>
      <c r="GC90" s="415"/>
      <c r="GD90" s="415"/>
      <c r="GE90" s="415"/>
      <c r="GF90" s="415"/>
      <c r="GG90" s="415"/>
      <c r="GH90" s="415"/>
      <c r="GI90" s="415"/>
      <c r="GJ90" s="415"/>
      <c r="GK90" s="415"/>
      <c r="GL90" s="415"/>
      <c r="GM90" s="415"/>
      <c r="GN90" s="415"/>
      <c r="GO90" s="415"/>
      <c r="GP90" s="415"/>
      <c r="GQ90" s="415"/>
      <c r="GR90" s="415"/>
      <c r="GS90" s="415"/>
      <c r="GT90" s="415"/>
      <c r="GU90" s="415"/>
      <c r="GV90" s="415"/>
      <c r="GW90" s="415"/>
      <c r="GX90" s="415"/>
      <c r="GY90" s="415"/>
      <c r="GZ90" s="415"/>
      <c r="HA90" s="415"/>
      <c r="HB90" s="415"/>
      <c r="HC90" s="415"/>
      <c r="HD90" s="415"/>
      <c r="HE90" s="415"/>
      <c r="HF90" s="415"/>
      <c r="HG90" s="415"/>
      <c r="HH90" s="415"/>
      <c r="HI90" s="415"/>
      <c r="HJ90" s="415"/>
      <c r="HK90" s="415"/>
      <c r="HL90" s="415"/>
      <c r="HM90" s="415"/>
      <c r="HN90" s="415"/>
      <c r="HO90" s="415"/>
      <c r="HP90" s="415"/>
      <c r="HQ90" s="415"/>
      <c r="HR90" s="415"/>
      <c r="HS90" s="415"/>
      <c r="HT90" s="415"/>
      <c r="HU90" s="415"/>
      <c r="HV90" s="415"/>
      <c r="HW90" s="415"/>
      <c r="HX90" s="415"/>
      <c r="HY90" s="415"/>
      <c r="HZ90" s="415"/>
      <c r="IA90" s="415"/>
      <c r="IB90" s="415"/>
      <c r="IC90" s="415"/>
      <c r="ID90" s="415"/>
      <c r="IE90" s="415"/>
      <c r="IF90" s="415"/>
      <c r="IG90" s="415"/>
      <c r="IH90" s="415"/>
      <c r="II90" s="415"/>
      <c r="IJ90" s="415"/>
      <c r="IK90" s="415"/>
      <c r="IL90" s="415"/>
      <c r="IM90" s="415"/>
      <c r="IN90" s="415"/>
      <c r="IO90" s="415"/>
      <c r="IP90" s="415"/>
      <c r="IQ90" s="415"/>
      <c r="IR90" s="415"/>
      <c r="IS90" s="415"/>
      <c r="IT90" s="415"/>
      <c r="IU90" s="415"/>
      <c r="IV90" s="415"/>
      <c r="IW90" s="415"/>
      <c r="IX90" s="415"/>
      <c r="IY90" s="415"/>
      <c r="IZ90" s="415"/>
      <c r="JA90" s="415"/>
    </row>
    <row r="91" spans="1:261" s="101" customFormat="1" hidden="1" outlineLevel="3" x14ac:dyDescent="0.25">
      <c r="A91" s="99"/>
      <c r="B91" s="275" t="s">
        <v>80</v>
      </c>
      <c r="C91" s="99" t="s">
        <v>31</v>
      </c>
      <c r="D91" s="127">
        <v>95</v>
      </c>
      <c r="E91" s="251">
        <v>0</v>
      </c>
      <c r="F91" s="142"/>
      <c r="G91" s="142">
        <v>0</v>
      </c>
      <c r="H91" s="142"/>
      <c r="I91" s="227"/>
      <c r="J91" s="252">
        <v>0</v>
      </c>
      <c r="K91" s="252"/>
      <c r="L91" s="229"/>
      <c r="M91" s="229">
        <f t="shared" si="8"/>
        <v>0</v>
      </c>
      <c r="N91" s="229"/>
      <c r="O91" s="229"/>
      <c r="P91" s="422"/>
      <c r="Q91" s="425">
        <f t="shared" si="9"/>
        <v>0</v>
      </c>
      <c r="R91" s="415"/>
      <c r="S91" s="415"/>
      <c r="T91" s="415"/>
      <c r="U91" s="415"/>
      <c r="V91" s="415"/>
      <c r="W91" s="415"/>
      <c r="X91" s="415"/>
      <c r="Y91" s="415"/>
      <c r="Z91" s="415"/>
      <c r="AA91" s="415"/>
      <c r="AB91" s="415"/>
      <c r="AC91" s="415"/>
      <c r="AD91" s="415"/>
      <c r="AE91" s="415"/>
      <c r="AF91" s="415"/>
      <c r="AG91" s="415"/>
      <c r="AH91" s="415"/>
      <c r="AI91" s="415"/>
      <c r="AJ91" s="415"/>
      <c r="AK91" s="415"/>
      <c r="AL91" s="415"/>
      <c r="AM91" s="415"/>
      <c r="AN91" s="415"/>
      <c r="AO91" s="415"/>
      <c r="AP91" s="415"/>
      <c r="AQ91" s="415"/>
      <c r="AR91" s="415"/>
      <c r="AS91" s="415"/>
      <c r="AT91" s="415"/>
      <c r="AU91" s="415"/>
      <c r="AV91" s="415"/>
      <c r="AW91" s="415"/>
      <c r="AX91" s="415"/>
      <c r="AY91" s="415"/>
      <c r="AZ91" s="415"/>
      <c r="BA91" s="415"/>
      <c r="BB91" s="415"/>
      <c r="BC91" s="415"/>
      <c r="BD91" s="415"/>
      <c r="BE91" s="415"/>
      <c r="BF91" s="415"/>
      <c r="BG91" s="415"/>
      <c r="BH91" s="415"/>
      <c r="BI91" s="415"/>
      <c r="BJ91" s="415"/>
      <c r="BK91" s="415"/>
      <c r="BL91" s="415"/>
      <c r="BM91" s="415"/>
      <c r="BN91" s="415"/>
      <c r="BO91" s="415"/>
      <c r="BP91" s="415"/>
      <c r="BQ91" s="415"/>
      <c r="BR91" s="415"/>
      <c r="BS91" s="415"/>
      <c r="BT91" s="415"/>
      <c r="BU91" s="415"/>
      <c r="BV91" s="415"/>
      <c r="BW91" s="415"/>
      <c r="BX91" s="415"/>
      <c r="BY91" s="415"/>
      <c r="BZ91" s="415"/>
      <c r="CA91" s="415"/>
      <c r="CB91" s="415"/>
      <c r="CC91" s="415"/>
      <c r="CD91" s="415"/>
      <c r="CE91" s="415"/>
      <c r="CF91" s="415"/>
      <c r="CG91" s="415"/>
      <c r="CH91" s="415"/>
      <c r="CI91" s="415"/>
      <c r="CJ91" s="415"/>
      <c r="CK91" s="415"/>
      <c r="CL91" s="415"/>
      <c r="CM91" s="415"/>
      <c r="CN91" s="415"/>
      <c r="CO91" s="415"/>
      <c r="CP91" s="415"/>
      <c r="CQ91" s="415"/>
      <c r="CR91" s="415"/>
      <c r="CS91" s="415"/>
      <c r="CT91" s="415"/>
      <c r="CU91" s="415"/>
      <c r="CV91" s="415"/>
      <c r="CW91" s="415"/>
      <c r="CX91" s="415"/>
      <c r="CY91" s="415"/>
      <c r="CZ91" s="415"/>
      <c r="DA91" s="415"/>
      <c r="DB91" s="415"/>
      <c r="DC91" s="415"/>
      <c r="DD91" s="415"/>
      <c r="DE91" s="415"/>
      <c r="DF91" s="415"/>
      <c r="DG91" s="415"/>
      <c r="DH91" s="415"/>
      <c r="DI91" s="415"/>
      <c r="DJ91" s="415"/>
      <c r="DK91" s="415"/>
      <c r="DL91" s="415"/>
      <c r="DM91" s="415"/>
      <c r="DN91" s="415"/>
      <c r="DO91" s="415"/>
      <c r="DP91" s="415"/>
      <c r="DQ91" s="415"/>
      <c r="DR91" s="415"/>
      <c r="DS91" s="415"/>
      <c r="DT91" s="415"/>
      <c r="DU91" s="415"/>
      <c r="DV91" s="415"/>
      <c r="DW91" s="415"/>
      <c r="DX91" s="415"/>
      <c r="DY91" s="415"/>
      <c r="DZ91" s="415"/>
      <c r="EA91" s="415"/>
      <c r="EB91" s="415"/>
      <c r="EC91" s="415"/>
      <c r="ED91" s="415"/>
      <c r="EE91" s="415"/>
      <c r="EF91" s="415"/>
      <c r="EG91" s="415"/>
      <c r="EH91" s="415"/>
      <c r="EI91" s="415"/>
      <c r="EJ91" s="415"/>
      <c r="EK91" s="415"/>
      <c r="EL91" s="415"/>
      <c r="EM91" s="415"/>
      <c r="EN91" s="415"/>
      <c r="EO91" s="415"/>
      <c r="EP91" s="415"/>
      <c r="EQ91" s="415"/>
      <c r="ER91" s="415"/>
      <c r="ES91" s="415"/>
      <c r="ET91" s="415"/>
      <c r="EU91" s="415"/>
      <c r="EV91" s="415"/>
      <c r="EW91" s="415"/>
      <c r="EX91" s="415"/>
      <c r="EY91" s="415"/>
      <c r="EZ91" s="415"/>
      <c r="FA91" s="415"/>
      <c r="FB91" s="415"/>
      <c r="FC91" s="415"/>
      <c r="FD91" s="415"/>
      <c r="FE91" s="415"/>
      <c r="FF91" s="415"/>
      <c r="FG91" s="415"/>
      <c r="FH91" s="415"/>
      <c r="FI91" s="415"/>
      <c r="FJ91" s="415"/>
      <c r="FK91" s="415"/>
      <c r="FL91" s="415"/>
      <c r="FM91" s="415"/>
      <c r="FN91" s="415"/>
      <c r="FO91" s="415"/>
      <c r="FP91" s="415"/>
      <c r="FQ91" s="415"/>
      <c r="FR91" s="415"/>
      <c r="FS91" s="415"/>
      <c r="FT91" s="415"/>
      <c r="FU91" s="415"/>
      <c r="FV91" s="415"/>
      <c r="FW91" s="415"/>
      <c r="FX91" s="415"/>
      <c r="FY91" s="415"/>
      <c r="FZ91" s="415"/>
      <c r="GA91" s="415"/>
      <c r="GB91" s="415"/>
      <c r="GC91" s="415"/>
      <c r="GD91" s="415"/>
      <c r="GE91" s="415"/>
      <c r="GF91" s="415"/>
      <c r="GG91" s="415"/>
      <c r="GH91" s="415"/>
      <c r="GI91" s="415"/>
      <c r="GJ91" s="415"/>
      <c r="GK91" s="415"/>
      <c r="GL91" s="415"/>
      <c r="GM91" s="415"/>
      <c r="GN91" s="415"/>
      <c r="GO91" s="415"/>
      <c r="GP91" s="415"/>
      <c r="GQ91" s="415"/>
      <c r="GR91" s="415"/>
      <c r="GS91" s="415"/>
      <c r="GT91" s="415"/>
      <c r="GU91" s="415"/>
      <c r="GV91" s="415"/>
      <c r="GW91" s="415"/>
      <c r="GX91" s="415"/>
      <c r="GY91" s="415"/>
      <c r="GZ91" s="415"/>
      <c r="HA91" s="415"/>
      <c r="HB91" s="415"/>
      <c r="HC91" s="415"/>
      <c r="HD91" s="415"/>
      <c r="HE91" s="415"/>
      <c r="HF91" s="415"/>
      <c r="HG91" s="415"/>
      <c r="HH91" s="415"/>
      <c r="HI91" s="415"/>
      <c r="HJ91" s="415"/>
      <c r="HK91" s="415"/>
      <c r="HL91" s="415"/>
      <c r="HM91" s="415"/>
      <c r="HN91" s="415"/>
      <c r="HO91" s="415"/>
      <c r="HP91" s="415"/>
      <c r="HQ91" s="415"/>
      <c r="HR91" s="415"/>
      <c r="HS91" s="415"/>
      <c r="HT91" s="415"/>
      <c r="HU91" s="415"/>
      <c r="HV91" s="415"/>
      <c r="HW91" s="415"/>
      <c r="HX91" s="415"/>
      <c r="HY91" s="415"/>
      <c r="HZ91" s="415"/>
      <c r="IA91" s="415"/>
      <c r="IB91" s="415"/>
      <c r="IC91" s="415"/>
      <c r="ID91" s="415"/>
      <c r="IE91" s="415"/>
      <c r="IF91" s="415"/>
      <c r="IG91" s="415"/>
      <c r="IH91" s="415"/>
      <c r="II91" s="415"/>
      <c r="IJ91" s="415"/>
      <c r="IK91" s="415"/>
      <c r="IL91" s="415"/>
      <c r="IM91" s="415"/>
      <c r="IN91" s="415"/>
      <c r="IO91" s="415"/>
      <c r="IP91" s="415"/>
      <c r="IQ91" s="415"/>
      <c r="IR91" s="415"/>
      <c r="IS91" s="415"/>
      <c r="IT91" s="415"/>
      <c r="IU91" s="415"/>
      <c r="IV91" s="415"/>
      <c r="IW91" s="415"/>
      <c r="IX91" s="415"/>
      <c r="IY91" s="415"/>
      <c r="IZ91" s="415"/>
      <c r="JA91" s="415"/>
    </row>
    <row r="92" spans="1:261" s="101" customFormat="1" hidden="1" outlineLevel="3" x14ac:dyDescent="0.25">
      <c r="A92" s="99"/>
      <c r="B92" s="275" t="s">
        <v>81</v>
      </c>
      <c r="C92" s="99" t="s">
        <v>31</v>
      </c>
      <c r="D92" s="127">
        <v>140</v>
      </c>
      <c r="E92" s="251">
        <v>0</v>
      </c>
      <c r="F92" s="142"/>
      <c r="G92" s="142">
        <v>0</v>
      </c>
      <c r="H92" s="142"/>
      <c r="I92" s="227"/>
      <c r="J92" s="252">
        <v>0</v>
      </c>
      <c r="K92" s="252"/>
      <c r="L92" s="229"/>
      <c r="M92" s="229">
        <f t="shared" si="8"/>
        <v>0</v>
      </c>
      <c r="N92" s="229"/>
      <c r="O92" s="229"/>
      <c r="P92" s="422"/>
      <c r="Q92" s="425">
        <f t="shared" si="9"/>
        <v>0</v>
      </c>
      <c r="R92" s="415"/>
      <c r="S92" s="415"/>
      <c r="T92" s="415"/>
      <c r="U92" s="415"/>
      <c r="V92" s="415"/>
      <c r="W92" s="415"/>
      <c r="X92" s="415"/>
      <c r="Y92" s="415"/>
      <c r="Z92" s="415"/>
      <c r="AA92" s="415"/>
      <c r="AB92" s="415"/>
      <c r="AC92" s="415"/>
      <c r="AD92" s="415"/>
      <c r="AE92" s="415"/>
      <c r="AF92" s="415"/>
      <c r="AG92" s="415"/>
      <c r="AH92" s="415"/>
      <c r="AI92" s="415"/>
      <c r="AJ92" s="415"/>
      <c r="AK92" s="415"/>
      <c r="AL92" s="415"/>
      <c r="AM92" s="415"/>
      <c r="AN92" s="415"/>
      <c r="AO92" s="415"/>
      <c r="AP92" s="415"/>
      <c r="AQ92" s="415"/>
      <c r="AR92" s="415"/>
      <c r="AS92" s="415"/>
      <c r="AT92" s="415"/>
      <c r="AU92" s="415"/>
      <c r="AV92" s="415"/>
      <c r="AW92" s="415"/>
      <c r="AX92" s="415"/>
      <c r="AY92" s="415"/>
      <c r="AZ92" s="415"/>
      <c r="BA92" s="415"/>
      <c r="BB92" s="415"/>
      <c r="BC92" s="415"/>
      <c r="BD92" s="415"/>
      <c r="BE92" s="415"/>
      <c r="BF92" s="415"/>
      <c r="BG92" s="415"/>
      <c r="BH92" s="415"/>
      <c r="BI92" s="415"/>
      <c r="BJ92" s="415"/>
      <c r="BK92" s="415"/>
      <c r="BL92" s="415"/>
      <c r="BM92" s="415"/>
      <c r="BN92" s="415"/>
      <c r="BO92" s="415"/>
      <c r="BP92" s="415"/>
      <c r="BQ92" s="415"/>
      <c r="BR92" s="415"/>
      <c r="BS92" s="415"/>
      <c r="BT92" s="415"/>
      <c r="BU92" s="415"/>
      <c r="BV92" s="415"/>
      <c r="BW92" s="415"/>
      <c r="BX92" s="415"/>
      <c r="BY92" s="415"/>
      <c r="BZ92" s="415"/>
      <c r="CA92" s="415"/>
      <c r="CB92" s="415"/>
      <c r="CC92" s="415"/>
      <c r="CD92" s="415"/>
      <c r="CE92" s="415"/>
      <c r="CF92" s="415"/>
      <c r="CG92" s="415"/>
      <c r="CH92" s="415"/>
      <c r="CI92" s="415"/>
      <c r="CJ92" s="415"/>
      <c r="CK92" s="415"/>
      <c r="CL92" s="415"/>
      <c r="CM92" s="415"/>
      <c r="CN92" s="415"/>
      <c r="CO92" s="415"/>
      <c r="CP92" s="415"/>
      <c r="CQ92" s="415"/>
      <c r="CR92" s="415"/>
      <c r="CS92" s="415"/>
      <c r="CT92" s="415"/>
      <c r="CU92" s="415"/>
      <c r="CV92" s="415"/>
      <c r="CW92" s="415"/>
      <c r="CX92" s="415"/>
      <c r="CY92" s="415"/>
      <c r="CZ92" s="415"/>
      <c r="DA92" s="415"/>
      <c r="DB92" s="415"/>
      <c r="DC92" s="415"/>
      <c r="DD92" s="415"/>
      <c r="DE92" s="415"/>
      <c r="DF92" s="415"/>
      <c r="DG92" s="415"/>
      <c r="DH92" s="415"/>
      <c r="DI92" s="415"/>
      <c r="DJ92" s="415"/>
      <c r="DK92" s="415"/>
      <c r="DL92" s="415"/>
      <c r="DM92" s="415"/>
      <c r="DN92" s="415"/>
      <c r="DO92" s="415"/>
      <c r="DP92" s="415"/>
      <c r="DQ92" s="415"/>
      <c r="DR92" s="415"/>
      <c r="DS92" s="415"/>
      <c r="DT92" s="415"/>
      <c r="DU92" s="415"/>
      <c r="DV92" s="415"/>
      <c r="DW92" s="415"/>
      <c r="DX92" s="415"/>
      <c r="DY92" s="415"/>
      <c r="DZ92" s="415"/>
      <c r="EA92" s="415"/>
      <c r="EB92" s="415"/>
      <c r="EC92" s="415"/>
      <c r="ED92" s="415"/>
      <c r="EE92" s="415"/>
      <c r="EF92" s="415"/>
      <c r="EG92" s="415"/>
      <c r="EH92" s="415"/>
      <c r="EI92" s="415"/>
      <c r="EJ92" s="415"/>
      <c r="EK92" s="415"/>
      <c r="EL92" s="415"/>
      <c r="EM92" s="415"/>
      <c r="EN92" s="415"/>
      <c r="EO92" s="415"/>
      <c r="EP92" s="415"/>
      <c r="EQ92" s="415"/>
      <c r="ER92" s="415"/>
      <c r="ES92" s="415"/>
      <c r="ET92" s="415"/>
      <c r="EU92" s="415"/>
      <c r="EV92" s="415"/>
      <c r="EW92" s="415"/>
      <c r="EX92" s="415"/>
      <c r="EY92" s="415"/>
      <c r="EZ92" s="415"/>
      <c r="FA92" s="415"/>
      <c r="FB92" s="415"/>
      <c r="FC92" s="415"/>
      <c r="FD92" s="415"/>
      <c r="FE92" s="415"/>
      <c r="FF92" s="415"/>
      <c r="FG92" s="415"/>
      <c r="FH92" s="415"/>
      <c r="FI92" s="415"/>
      <c r="FJ92" s="415"/>
      <c r="FK92" s="415"/>
      <c r="FL92" s="415"/>
      <c r="FM92" s="415"/>
      <c r="FN92" s="415"/>
      <c r="FO92" s="415"/>
      <c r="FP92" s="415"/>
      <c r="FQ92" s="415"/>
      <c r="FR92" s="415"/>
      <c r="FS92" s="415"/>
      <c r="FT92" s="415"/>
      <c r="FU92" s="415"/>
      <c r="FV92" s="415"/>
      <c r="FW92" s="415"/>
      <c r="FX92" s="415"/>
      <c r="FY92" s="415"/>
      <c r="FZ92" s="415"/>
      <c r="GA92" s="415"/>
      <c r="GB92" s="415"/>
      <c r="GC92" s="415"/>
      <c r="GD92" s="415"/>
      <c r="GE92" s="415"/>
      <c r="GF92" s="415"/>
      <c r="GG92" s="415"/>
      <c r="GH92" s="415"/>
      <c r="GI92" s="415"/>
      <c r="GJ92" s="415"/>
      <c r="GK92" s="415"/>
      <c r="GL92" s="415"/>
      <c r="GM92" s="415"/>
      <c r="GN92" s="415"/>
      <c r="GO92" s="415"/>
      <c r="GP92" s="415"/>
      <c r="GQ92" s="415"/>
      <c r="GR92" s="415"/>
      <c r="GS92" s="415"/>
      <c r="GT92" s="415"/>
      <c r="GU92" s="415"/>
      <c r="GV92" s="415"/>
      <c r="GW92" s="415"/>
      <c r="GX92" s="415"/>
      <c r="GY92" s="415"/>
      <c r="GZ92" s="415"/>
      <c r="HA92" s="415"/>
      <c r="HB92" s="415"/>
      <c r="HC92" s="415"/>
      <c r="HD92" s="415"/>
      <c r="HE92" s="415"/>
      <c r="HF92" s="415"/>
      <c r="HG92" s="415"/>
      <c r="HH92" s="415"/>
      <c r="HI92" s="415"/>
      <c r="HJ92" s="415"/>
      <c r="HK92" s="415"/>
      <c r="HL92" s="415"/>
      <c r="HM92" s="415"/>
      <c r="HN92" s="415"/>
      <c r="HO92" s="415"/>
      <c r="HP92" s="415"/>
      <c r="HQ92" s="415"/>
      <c r="HR92" s="415"/>
      <c r="HS92" s="415"/>
      <c r="HT92" s="415"/>
      <c r="HU92" s="415"/>
      <c r="HV92" s="415"/>
      <c r="HW92" s="415"/>
      <c r="HX92" s="415"/>
      <c r="HY92" s="415"/>
      <c r="HZ92" s="415"/>
      <c r="IA92" s="415"/>
      <c r="IB92" s="415"/>
      <c r="IC92" s="415"/>
      <c r="ID92" s="415"/>
      <c r="IE92" s="415"/>
      <c r="IF92" s="415"/>
      <c r="IG92" s="415"/>
      <c r="IH92" s="415"/>
      <c r="II92" s="415"/>
      <c r="IJ92" s="415"/>
      <c r="IK92" s="415"/>
      <c r="IL92" s="415"/>
      <c r="IM92" s="415"/>
      <c r="IN92" s="415"/>
      <c r="IO92" s="415"/>
      <c r="IP92" s="415"/>
      <c r="IQ92" s="415"/>
      <c r="IR92" s="415"/>
      <c r="IS92" s="415"/>
      <c r="IT92" s="415"/>
      <c r="IU92" s="415"/>
      <c r="IV92" s="415"/>
      <c r="IW92" s="415"/>
      <c r="IX92" s="415"/>
      <c r="IY92" s="415"/>
      <c r="IZ92" s="415"/>
      <c r="JA92" s="415"/>
    </row>
    <row r="93" spans="1:261" s="101" customFormat="1" hidden="1" outlineLevel="3" x14ac:dyDescent="0.25">
      <c r="A93" s="99"/>
      <c r="B93" s="275" t="s">
        <v>6843</v>
      </c>
      <c r="C93" s="99" t="s">
        <v>31</v>
      </c>
      <c r="D93" s="127">
        <v>1</v>
      </c>
      <c r="E93" s="251">
        <v>0</v>
      </c>
      <c r="F93" s="142"/>
      <c r="G93" s="142">
        <v>0</v>
      </c>
      <c r="H93" s="142"/>
      <c r="I93" s="227"/>
      <c r="J93" s="252">
        <v>0</v>
      </c>
      <c r="K93" s="252"/>
      <c r="L93" s="229"/>
      <c r="M93" s="229">
        <f t="shared" si="8"/>
        <v>0</v>
      </c>
      <c r="N93" s="229"/>
      <c r="O93" s="229"/>
      <c r="P93" s="422"/>
      <c r="Q93" s="425">
        <f t="shared" si="9"/>
        <v>0</v>
      </c>
      <c r="R93" s="415"/>
      <c r="S93" s="415"/>
      <c r="T93" s="415"/>
      <c r="U93" s="415"/>
      <c r="V93" s="415"/>
      <c r="W93" s="415"/>
      <c r="X93" s="415"/>
      <c r="Y93" s="415"/>
      <c r="Z93" s="415"/>
      <c r="AA93" s="415"/>
      <c r="AB93" s="415"/>
      <c r="AC93" s="415"/>
      <c r="AD93" s="415"/>
      <c r="AE93" s="415"/>
      <c r="AF93" s="415"/>
      <c r="AG93" s="415"/>
      <c r="AH93" s="415"/>
      <c r="AI93" s="415"/>
      <c r="AJ93" s="415"/>
      <c r="AK93" s="415"/>
      <c r="AL93" s="415"/>
      <c r="AM93" s="415"/>
      <c r="AN93" s="415"/>
      <c r="AO93" s="415"/>
      <c r="AP93" s="415"/>
      <c r="AQ93" s="415"/>
      <c r="AR93" s="415"/>
      <c r="AS93" s="415"/>
      <c r="AT93" s="415"/>
      <c r="AU93" s="415"/>
      <c r="AV93" s="415"/>
      <c r="AW93" s="415"/>
      <c r="AX93" s="415"/>
      <c r="AY93" s="415"/>
      <c r="AZ93" s="415"/>
      <c r="BA93" s="415"/>
      <c r="BB93" s="415"/>
      <c r="BC93" s="415"/>
      <c r="BD93" s="415"/>
      <c r="BE93" s="415"/>
      <c r="BF93" s="415"/>
      <c r="BG93" s="415"/>
      <c r="BH93" s="415"/>
      <c r="BI93" s="415"/>
      <c r="BJ93" s="415"/>
      <c r="BK93" s="415"/>
      <c r="BL93" s="415"/>
      <c r="BM93" s="415"/>
      <c r="BN93" s="415"/>
      <c r="BO93" s="415"/>
      <c r="BP93" s="415"/>
      <c r="BQ93" s="415"/>
      <c r="BR93" s="415"/>
      <c r="BS93" s="415"/>
      <c r="BT93" s="415"/>
      <c r="BU93" s="415"/>
      <c r="BV93" s="415"/>
      <c r="BW93" s="415"/>
      <c r="BX93" s="415"/>
      <c r="BY93" s="415"/>
      <c r="BZ93" s="415"/>
      <c r="CA93" s="415"/>
      <c r="CB93" s="415"/>
      <c r="CC93" s="415"/>
      <c r="CD93" s="415"/>
      <c r="CE93" s="415"/>
      <c r="CF93" s="415"/>
      <c r="CG93" s="415"/>
      <c r="CH93" s="415"/>
      <c r="CI93" s="415"/>
      <c r="CJ93" s="415"/>
      <c r="CK93" s="415"/>
      <c r="CL93" s="415"/>
      <c r="CM93" s="415"/>
      <c r="CN93" s="415"/>
      <c r="CO93" s="415"/>
      <c r="CP93" s="415"/>
      <c r="CQ93" s="415"/>
      <c r="CR93" s="415"/>
      <c r="CS93" s="415"/>
      <c r="CT93" s="415"/>
      <c r="CU93" s="415"/>
      <c r="CV93" s="415"/>
      <c r="CW93" s="415"/>
      <c r="CX93" s="415"/>
      <c r="CY93" s="415"/>
      <c r="CZ93" s="415"/>
      <c r="DA93" s="415"/>
      <c r="DB93" s="415"/>
      <c r="DC93" s="415"/>
      <c r="DD93" s="415"/>
      <c r="DE93" s="415"/>
      <c r="DF93" s="415"/>
      <c r="DG93" s="415"/>
      <c r="DH93" s="415"/>
      <c r="DI93" s="415"/>
      <c r="DJ93" s="415"/>
      <c r="DK93" s="415"/>
      <c r="DL93" s="415"/>
      <c r="DM93" s="415"/>
      <c r="DN93" s="415"/>
      <c r="DO93" s="415"/>
      <c r="DP93" s="415"/>
      <c r="DQ93" s="415"/>
      <c r="DR93" s="415"/>
      <c r="DS93" s="415"/>
      <c r="DT93" s="415"/>
      <c r="DU93" s="415"/>
      <c r="DV93" s="415"/>
      <c r="DW93" s="415"/>
      <c r="DX93" s="415"/>
      <c r="DY93" s="415"/>
      <c r="DZ93" s="415"/>
      <c r="EA93" s="415"/>
      <c r="EB93" s="415"/>
      <c r="EC93" s="415"/>
      <c r="ED93" s="415"/>
      <c r="EE93" s="415"/>
      <c r="EF93" s="415"/>
      <c r="EG93" s="415"/>
      <c r="EH93" s="415"/>
      <c r="EI93" s="415"/>
      <c r="EJ93" s="415"/>
      <c r="EK93" s="415"/>
      <c r="EL93" s="415"/>
      <c r="EM93" s="415"/>
      <c r="EN93" s="415"/>
      <c r="EO93" s="415"/>
      <c r="EP93" s="415"/>
      <c r="EQ93" s="415"/>
      <c r="ER93" s="415"/>
      <c r="ES93" s="415"/>
      <c r="ET93" s="415"/>
      <c r="EU93" s="415"/>
      <c r="EV93" s="415"/>
      <c r="EW93" s="415"/>
      <c r="EX93" s="415"/>
      <c r="EY93" s="415"/>
      <c r="EZ93" s="415"/>
      <c r="FA93" s="415"/>
      <c r="FB93" s="415"/>
      <c r="FC93" s="415"/>
      <c r="FD93" s="415"/>
      <c r="FE93" s="415"/>
      <c r="FF93" s="415"/>
      <c r="FG93" s="415"/>
      <c r="FH93" s="415"/>
      <c r="FI93" s="415"/>
      <c r="FJ93" s="415"/>
      <c r="FK93" s="415"/>
      <c r="FL93" s="415"/>
      <c r="FM93" s="415"/>
      <c r="FN93" s="415"/>
      <c r="FO93" s="415"/>
      <c r="FP93" s="415"/>
      <c r="FQ93" s="415"/>
      <c r="FR93" s="415"/>
      <c r="FS93" s="415"/>
      <c r="FT93" s="415"/>
      <c r="FU93" s="415"/>
      <c r="FV93" s="415"/>
      <c r="FW93" s="415"/>
      <c r="FX93" s="415"/>
      <c r="FY93" s="415"/>
      <c r="FZ93" s="415"/>
      <c r="GA93" s="415"/>
      <c r="GB93" s="415"/>
      <c r="GC93" s="415"/>
      <c r="GD93" s="415"/>
      <c r="GE93" s="415"/>
      <c r="GF93" s="415"/>
      <c r="GG93" s="415"/>
      <c r="GH93" s="415"/>
      <c r="GI93" s="415"/>
      <c r="GJ93" s="415"/>
      <c r="GK93" s="415"/>
      <c r="GL93" s="415"/>
      <c r="GM93" s="415"/>
      <c r="GN93" s="415"/>
      <c r="GO93" s="415"/>
      <c r="GP93" s="415"/>
      <c r="GQ93" s="415"/>
      <c r="GR93" s="415"/>
      <c r="GS93" s="415"/>
      <c r="GT93" s="415"/>
      <c r="GU93" s="415"/>
      <c r="GV93" s="415"/>
      <c r="GW93" s="415"/>
      <c r="GX93" s="415"/>
      <c r="GY93" s="415"/>
      <c r="GZ93" s="415"/>
      <c r="HA93" s="415"/>
      <c r="HB93" s="415"/>
      <c r="HC93" s="415"/>
      <c r="HD93" s="415"/>
      <c r="HE93" s="415"/>
      <c r="HF93" s="415"/>
      <c r="HG93" s="415"/>
      <c r="HH93" s="415"/>
      <c r="HI93" s="415"/>
      <c r="HJ93" s="415"/>
      <c r="HK93" s="415"/>
      <c r="HL93" s="415"/>
      <c r="HM93" s="415"/>
      <c r="HN93" s="415"/>
      <c r="HO93" s="415"/>
      <c r="HP93" s="415"/>
      <c r="HQ93" s="415"/>
      <c r="HR93" s="415"/>
      <c r="HS93" s="415"/>
      <c r="HT93" s="415"/>
      <c r="HU93" s="415"/>
      <c r="HV93" s="415"/>
      <c r="HW93" s="415"/>
      <c r="HX93" s="415"/>
      <c r="HY93" s="415"/>
      <c r="HZ93" s="415"/>
      <c r="IA93" s="415"/>
      <c r="IB93" s="415"/>
      <c r="IC93" s="415"/>
      <c r="ID93" s="415"/>
      <c r="IE93" s="415"/>
      <c r="IF93" s="415"/>
      <c r="IG93" s="415"/>
      <c r="IH93" s="415"/>
      <c r="II93" s="415"/>
      <c r="IJ93" s="415"/>
      <c r="IK93" s="415"/>
      <c r="IL93" s="415"/>
      <c r="IM93" s="415"/>
      <c r="IN93" s="415"/>
      <c r="IO93" s="415"/>
      <c r="IP93" s="415"/>
      <c r="IQ93" s="415"/>
      <c r="IR93" s="415"/>
      <c r="IS93" s="415"/>
      <c r="IT93" s="415"/>
      <c r="IU93" s="415"/>
      <c r="IV93" s="415"/>
      <c r="IW93" s="415"/>
      <c r="IX93" s="415"/>
      <c r="IY93" s="415"/>
      <c r="IZ93" s="415"/>
      <c r="JA93" s="415"/>
    </row>
    <row r="94" spans="1:261" s="101" customFormat="1" hidden="1" outlineLevel="3" x14ac:dyDescent="0.25">
      <c r="A94" s="99"/>
      <c r="B94" s="275" t="s">
        <v>82</v>
      </c>
      <c r="C94" s="99" t="s">
        <v>855</v>
      </c>
      <c r="D94" s="310">
        <v>0.63200000000000001</v>
      </c>
      <c r="E94" s="251">
        <v>0</v>
      </c>
      <c r="F94" s="142"/>
      <c r="G94" s="142">
        <v>0</v>
      </c>
      <c r="H94" s="142"/>
      <c r="I94" s="227"/>
      <c r="J94" s="252">
        <v>0</v>
      </c>
      <c r="K94" s="252"/>
      <c r="L94" s="229"/>
      <c r="M94" s="229">
        <f t="shared" si="8"/>
        <v>0</v>
      </c>
      <c r="N94" s="229"/>
      <c r="O94" s="229"/>
      <c r="P94" s="422"/>
      <c r="Q94" s="425">
        <f t="shared" si="9"/>
        <v>0</v>
      </c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415"/>
      <c r="AL94" s="415"/>
      <c r="AM94" s="415"/>
      <c r="AN94" s="415"/>
      <c r="AO94" s="415"/>
      <c r="AP94" s="415"/>
      <c r="AQ94" s="415"/>
      <c r="AR94" s="415"/>
      <c r="AS94" s="415"/>
      <c r="AT94" s="415"/>
      <c r="AU94" s="415"/>
      <c r="AV94" s="415"/>
      <c r="AW94" s="415"/>
      <c r="AX94" s="415"/>
      <c r="AY94" s="415"/>
      <c r="AZ94" s="415"/>
      <c r="BA94" s="415"/>
      <c r="BB94" s="415"/>
      <c r="BC94" s="415"/>
      <c r="BD94" s="415"/>
      <c r="BE94" s="415"/>
      <c r="BF94" s="415"/>
      <c r="BG94" s="415"/>
      <c r="BH94" s="415"/>
      <c r="BI94" s="415"/>
      <c r="BJ94" s="415"/>
      <c r="BK94" s="415"/>
      <c r="BL94" s="415"/>
      <c r="BM94" s="415"/>
      <c r="BN94" s="415"/>
      <c r="BO94" s="415"/>
      <c r="BP94" s="415"/>
      <c r="BQ94" s="415"/>
      <c r="BR94" s="415"/>
      <c r="BS94" s="415"/>
      <c r="BT94" s="415"/>
      <c r="BU94" s="415"/>
      <c r="BV94" s="415"/>
      <c r="BW94" s="415"/>
      <c r="BX94" s="415"/>
      <c r="BY94" s="415"/>
      <c r="BZ94" s="415"/>
      <c r="CA94" s="415"/>
      <c r="CB94" s="415"/>
      <c r="CC94" s="415"/>
      <c r="CD94" s="415"/>
      <c r="CE94" s="415"/>
      <c r="CF94" s="415"/>
      <c r="CG94" s="415"/>
      <c r="CH94" s="415"/>
      <c r="CI94" s="415"/>
      <c r="CJ94" s="415"/>
      <c r="CK94" s="415"/>
      <c r="CL94" s="415"/>
      <c r="CM94" s="415"/>
      <c r="CN94" s="415"/>
      <c r="CO94" s="415"/>
      <c r="CP94" s="415"/>
      <c r="CQ94" s="415"/>
      <c r="CR94" s="415"/>
      <c r="CS94" s="415"/>
      <c r="CT94" s="415"/>
      <c r="CU94" s="415"/>
      <c r="CV94" s="415"/>
      <c r="CW94" s="415"/>
      <c r="CX94" s="415"/>
      <c r="CY94" s="415"/>
      <c r="CZ94" s="415"/>
      <c r="DA94" s="415"/>
      <c r="DB94" s="415"/>
      <c r="DC94" s="415"/>
      <c r="DD94" s="415"/>
      <c r="DE94" s="415"/>
      <c r="DF94" s="415"/>
      <c r="DG94" s="415"/>
      <c r="DH94" s="415"/>
      <c r="DI94" s="415"/>
      <c r="DJ94" s="415"/>
      <c r="DK94" s="415"/>
      <c r="DL94" s="415"/>
      <c r="DM94" s="415"/>
      <c r="DN94" s="415"/>
      <c r="DO94" s="415"/>
      <c r="DP94" s="415"/>
      <c r="DQ94" s="415"/>
      <c r="DR94" s="415"/>
      <c r="DS94" s="415"/>
      <c r="DT94" s="415"/>
      <c r="DU94" s="415"/>
      <c r="DV94" s="415"/>
      <c r="DW94" s="415"/>
      <c r="DX94" s="415"/>
      <c r="DY94" s="415"/>
      <c r="DZ94" s="415"/>
      <c r="EA94" s="415"/>
      <c r="EB94" s="415"/>
      <c r="EC94" s="415"/>
      <c r="ED94" s="415"/>
      <c r="EE94" s="415"/>
      <c r="EF94" s="415"/>
      <c r="EG94" s="415"/>
      <c r="EH94" s="415"/>
      <c r="EI94" s="415"/>
      <c r="EJ94" s="415"/>
      <c r="EK94" s="415"/>
      <c r="EL94" s="415"/>
      <c r="EM94" s="415"/>
      <c r="EN94" s="415"/>
      <c r="EO94" s="415"/>
      <c r="EP94" s="415"/>
      <c r="EQ94" s="415"/>
      <c r="ER94" s="415"/>
      <c r="ES94" s="415"/>
      <c r="ET94" s="415"/>
      <c r="EU94" s="415"/>
      <c r="EV94" s="415"/>
      <c r="EW94" s="415"/>
      <c r="EX94" s="415"/>
      <c r="EY94" s="415"/>
      <c r="EZ94" s="415"/>
      <c r="FA94" s="415"/>
      <c r="FB94" s="415"/>
      <c r="FC94" s="415"/>
      <c r="FD94" s="415"/>
      <c r="FE94" s="415"/>
      <c r="FF94" s="415"/>
      <c r="FG94" s="415"/>
      <c r="FH94" s="415"/>
      <c r="FI94" s="415"/>
      <c r="FJ94" s="415"/>
      <c r="FK94" s="415"/>
      <c r="FL94" s="415"/>
      <c r="FM94" s="415"/>
      <c r="FN94" s="415"/>
      <c r="FO94" s="415"/>
      <c r="FP94" s="415"/>
      <c r="FQ94" s="415"/>
      <c r="FR94" s="415"/>
      <c r="FS94" s="415"/>
      <c r="FT94" s="415"/>
      <c r="FU94" s="415"/>
      <c r="FV94" s="415"/>
      <c r="FW94" s="415"/>
      <c r="FX94" s="415"/>
      <c r="FY94" s="415"/>
      <c r="FZ94" s="415"/>
      <c r="GA94" s="415"/>
      <c r="GB94" s="415"/>
      <c r="GC94" s="415"/>
      <c r="GD94" s="415"/>
      <c r="GE94" s="415"/>
      <c r="GF94" s="415"/>
      <c r="GG94" s="415"/>
      <c r="GH94" s="415"/>
      <c r="GI94" s="415"/>
      <c r="GJ94" s="415"/>
      <c r="GK94" s="415"/>
      <c r="GL94" s="415"/>
      <c r="GM94" s="415"/>
      <c r="GN94" s="415"/>
      <c r="GO94" s="415"/>
      <c r="GP94" s="415"/>
      <c r="GQ94" s="415"/>
      <c r="GR94" s="415"/>
      <c r="GS94" s="415"/>
      <c r="GT94" s="415"/>
      <c r="GU94" s="415"/>
      <c r="GV94" s="415"/>
      <c r="GW94" s="415"/>
      <c r="GX94" s="415"/>
      <c r="GY94" s="415"/>
      <c r="GZ94" s="415"/>
      <c r="HA94" s="415"/>
      <c r="HB94" s="415"/>
      <c r="HC94" s="415"/>
      <c r="HD94" s="415"/>
      <c r="HE94" s="415"/>
      <c r="HF94" s="415"/>
      <c r="HG94" s="415"/>
      <c r="HH94" s="415"/>
      <c r="HI94" s="415"/>
      <c r="HJ94" s="415"/>
      <c r="HK94" s="415"/>
      <c r="HL94" s="415"/>
      <c r="HM94" s="415"/>
      <c r="HN94" s="415"/>
      <c r="HO94" s="415"/>
      <c r="HP94" s="415"/>
      <c r="HQ94" s="415"/>
      <c r="HR94" s="415"/>
      <c r="HS94" s="415"/>
      <c r="HT94" s="415"/>
      <c r="HU94" s="415"/>
      <c r="HV94" s="415"/>
      <c r="HW94" s="415"/>
      <c r="HX94" s="415"/>
      <c r="HY94" s="415"/>
      <c r="HZ94" s="415"/>
      <c r="IA94" s="415"/>
      <c r="IB94" s="415"/>
      <c r="IC94" s="415"/>
      <c r="ID94" s="415"/>
      <c r="IE94" s="415"/>
      <c r="IF94" s="415"/>
      <c r="IG94" s="415"/>
      <c r="IH94" s="415"/>
      <c r="II94" s="415"/>
      <c r="IJ94" s="415"/>
      <c r="IK94" s="415"/>
      <c r="IL94" s="415"/>
      <c r="IM94" s="415"/>
      <c r="IN94" s="415"/>
      <c r="IO94" s="415"/>
      <c r="IP94" s="415"/>
      <c r="IQ94" s="415"/>
      <c r="IR94" s="415"/>
      <c r="IS94" s="415"/>
      <c r="IT94" s="415"/>
      <c r="IU94" s="415"/>
      <c r="IV94" s="415"/>
      <c r="IW94" s="415"/>
      <c r="IX94" s="415"/>
      <c r="IY94" s="415"/>
      <c r="IZ94" s="415"/>
      <c r="JA94" s="415"/>
    </row>
    <row r="95" spans="1:261" s="101" customFormat="1" hidden="1" outlineLevel="3" x14ac:dyDescent="0.25">
      <c r="A95" s="99"/>
      <c r="B95" s="275" t="s">
        <v>94</v>
      </c>
      <c r="C95" s="99" t="s">
        <v>855</v>
      </c>
      <c r="D95" s="310">
        <v>0.129</v>
      </c>
      <c r="E95" s="251">
        <v>0</v>
      </c>
      <c r="F95" s="142"/>
      <c r="G95" s="142">
        <v>0</v>
      </c>
      <c r="H95" s="142"/>
      <c r="I95" s="227"/>
      <c r="J95" s="252">
        <v>0</v>
      </c>
      <c r="K95" s="252"/>
      <c r="L95" s="229"/>
      <c r="M95" s="229">
        <f t="shared" si="8"/>
        <v>0</v>
      </c>
      <c r="N95" s="229"/>
      <c r="O95" s="229"/>
      <c r="P95" s="422"/>
      <c r="Q95" s="425">
        <f t="shared" si="9"/>
        <v>0</v>
      </c>
      <c r="R95" s="415"/>
      <c r="S95" s="415"/>
      <c r="T95" s="415"/>
      <c r="U95" s="415"/>
      <c r="V95" s="415"/>
      <c r="W95" s="415"/>
      <c r="X95" s="415"/>
      <c r="Y95" s="415"/>
      <c r="Z95" s="415"/>
      <c r="AA95" s="415"/>
      <c r="AB95" s="415"/>
      <c r="AC95" s="415"/>
      <c r="AD95" s="415"/>
      <c r="AE95" s="415"/>
      <c r="AF95" s="415"/>
      <c r="AG95" s="415"/>
      <c r="AH95" s="415"/>
      <c r="AI95" s="415"/>
      <c r="AJ95" s="415"/>
      <c r="AK95" s="415"/>
      <c r="AL95" s="415"/>
      <c r="AM95" s="415"/>
      <c r="AN95" s="415"/>
      <c r="AO95" s="415"/>
      <c r="AP95" s="415"/>
      <c r="AQ95" s="415"/>
      <c r="AR95" s="415"/>
      <c r="AS95" s="415"/>
      <c r="AT95" s="415"/>
      <c r="AU95" s="415"/>
      <c r="AV95" s="415"/>
      <c r="AW95" s="415"/>
      <c r="AX95" s="415"/>
      <c r="AY95" s="415"/>
      <c r="AZ95" s="415"/>
      <c r="BA95" s="415"/>
      <c r="BB95" s="415"/>
      <c r="BC95" s="415"/>
      <c r="BD95" s="415"/>
      <c r="BE95" s="415"/>
      <c r="BF95" s="415"/>
      <c r="BG95" s="415"/>
      <c r="BH95" s="415"/>
      <c r="BI95" s="415"/>
      <c r="BJ95" s="415"/>
      <c r="BK95" s="415"/>
      <c r="BL95" s="415"/>
      <c r="BM95" s="415"/>
      <c r="BN95" s="415"/>
      <c r="BO95" s="415"/>
      <c r="BP95" s="415"/>
      <c r="BQ95" s="415"/>
      <c r="BR95" s="415"/>
      <c r="BS95" s="415"/>
      <c r="BT95" s="415"/>
      <c r="BU95" s="415"/>
      <c r="BV95" s="415"/>
      <c r="BW95" s="415"/>
      <c r="BX95" s="415"/>
      <c r="BY95" s="415"/>
      <c r="BZ95" s="415"/>
      <c r="CA95" s="415"/>
      <c r="CB95" s="415"/>
      <c r="CC95" s="415"/>
      <c r="CD95" s="415"/>
      <c r="CE95" s="415"/>
      <c r="CF95" s="415"/>
      <c r="CG95" s="415"/>
      <c r="CH95" s="415"/>
      <c r="CI95" s="415"/>
      <c r="CJ95" s="415"/>
      <c r="CK95" s="415"/>
      <c r="CL95" s="415"/>
      <c r="CM95" s="415"/>
      <c r="CN95" s="415"/>
      <c r="CO95" s="415"/>
      <c r="CP95" s="415"/>
      <c r="CQ95" s="415"/>
      <c r="CR95" s="415"/>
      <c r="CS95" s="415"/>
      <c r="CT95" s="415"/>
      <c r="CU95" s="415"/>
      <c r="CV95" s="415"/>
      <c r="CW95" s="415"/>
      <c r="CX95" s="415"/>
      <c r="CY95" s="415"/>
      <c r="CZ95" s="415"/>
      <c r="DA95" s="415"/>
      <c r="DB95" s="415"/>
      <c r="DC95" s="415"/>
      <c r="DD95" s="415"/>
      <c r="DE95" s="415"/>
      <c r="DF95" s="415"/>
      <c r="DG95" s="415"/>
      <c r="DH95" s="415"/>
      <c r="DI95" s="415"/>
      <c r="DJ95" s="415"/>
      <c r="DK95" s="415"/>
      <c r="DL95" s="415"/>
      <c r="DM95" s="415"/>
      <c r="DN95" s="415"/>
      <c r="DO95" s="415"/>
      <c r="DP95" s="415"/>
      <c r="DQ95" s="415"/>
      <c r="DR95" s="415"/>
      <c r="DS95" s="415"/>
      <c r="DT95" s="415"/>
      <c r="DU95" s="415"/>
      <c r="DV95" s="415"/>
      <c r="DW95" s="415"/>
      <c r="DX95" s="415"/>
      <c r="DY95" s="415"/>
      <c r="DZ95" s="415"/>
      <c r="EA95" s="415"/>
      <c r="EB95" s="415"/>
      <c r="EC95" s="415"/>
      <c r="ED95" s="415"/>
      <c r="EE95" s="415"/>
      <c r="EF95" s="415"/>
      <c r="EG95" s="415"/>
      <c r="EH95" s="415"/>
      <c r="EI95" s="415"/>
      <c r="EJ95" s="415"/>
      <c r="EK95" s="415"/>
      <c r="EL95" s="415"/>
      <c r="EM95" s="415"/>
      <c r="EN95" s="415"/>
      <c r="EO95" s="415"/>
      <c r="EP95" s="415"/>
      <c r="EQ95" s="415"/>
      <c r="ER95" s="415"/>
      <c r="ES95" s="415"/>
      <c r="ET95" s="415"/>
      <c r="EU95" s="415"/>
      <c r="EV95" s="415"/>
      <c r="EW95" s="415"/>
      <c r="EX95" s="415"/>
      <c r="EY95" s="415"/>
      <c r="EZ95" s="415"/>
      <c r="FA95" s="415"/>
      <c r="FB95" s="415"/>
      <c r="FC95" s="415"/>
      <c r="FD95" s="415"/>
      <c r="FE95" s="415"/>
      <c r="FF95" s="415"/>
      <c r="FG95" s="415"/>
      <c r="FH95" s="415"/>
      <c r="FI95" s="415"/>
      <c r="FJ95" s="415"/>
      <c r="FK95" s="415"/>
      <c r="FL95" s="415"/>
      <c r="FM95" s="415"/>
      <c r="FN95" s="415"/>
      <c r="FO95" s="415"/>
      <c r="FP95" s="415"/>
      <c r="FQ95" s="415"/>
      <c r="FR95" s="415"/>
      <c r="FS95" s="415"/>
      <c r="FT95" s="415"/>
      <c r="FU95" s="415"/>
      <c r="FV95" s="415"/>
      <c r="FW95" s="415"/>
      <c r="FX95" s="415"/>
      <c r="FY95" s="415"/>
      <c r="FZ95" s="415"/>
      <c r="GA95" s="415"/>
      <c r="GB95" s="415"/>
      <c r="GC95" s="415"/>
      <c r="GD95" s="415"/>
      <c r="GE95" s="415"/>
      <c r="GF95" s="415"/>
      <c r="GG95" s="415"/>
      <c r="GH95" s="415"/>
      <c r="GI95" s="415"/>
      <c r="GJ95" s="415"/>
      <c r="GK95" s="415"/>
      <c r="GL95" s="415"/>
      <c r="GM95" s="415"/>
      <c r="GN95" s="415"/>
      <c r="GO95" s="415"/>
      <c r="GP95" s="415"/>
      <c r="GQ95" s="415"/>
      <c r="GR95" s="415"/>
      <c r="GS95" s="415"/>
      <c r="GT95" s="415"/>
      <c r="GU95" s="415"/>
      <c r="GV95" s="415"/>
      <c r="GW95" s="415"/>
      <c r="GX95" s="415"/>
      <c r="GY95" s="415"/>
      <c r="GZ95" s="415"/>
      <c r="HA95" s="415"/>
      <c r="HB95" s="415"/>
      <c r="HC95" s="415"/>
      <c r="HD95" s="415"/>
      <c r="HE95" s="415"/>
      <c r="HF95" s="415"/>
      <c r="HG95" s="415"/>
      <c r="HH95" s="415"/>
      <c r="HI95" s="415"/>
      <c r="HJ95" s="415"/>
      <c r="HK95" s="415"/>
      <c r="HL95" s="415"/>
      <c r="HM95" s="415"/>
      <c r="HN95" s="415"/>
      <c r="HO95" s="415"/>
      <c r="HP95" s="415"/>
      <c r="HQ95" s="415"/>
      <c r="HR95" s="415"/>
      <c r="HS95" s="415"/>
      <c r="HT95" s="415"/>
      <c r="HU95" s="415"/>
      <c r="HV95" s="415"/>
      <c r="HW95" s="415"/>
      <c r="HX95" s="415"/>
      <c r="HY95" s="415"/>
      <c r="HZ95" s="415"/>
      <c r="IA95" s="415"/>
      <c r="IB95" s="415"/>
      <c r="IC95" s="415"/>
      <c r="ID95" s="415"/>
      <c r="IE95" s="415"/>
      <c r="IF95" s="415"/>
      <c r="IG95" s="415"/>
      <c r="IH95" s="415"/>
      <c r="II95" s="415"/>
      <c r="IJ95" s="415"/>
      <c r="IK95" s="415"/>
      <c r="IL95" s="415"/>
      <c r="IM95" s="415"/>
      <c r="IN95" s="415"/>
      <c r="IO95" s="415"/>
      <c r="IP95" s="415"/>
      <c r="IQ95" s="415"/>
      <c r="IR95" s="415"/>
      <c r="IS95" s="415"/>
      <c r="IT95" s="415"/>
      <c r="IU95" s="415"/>
      <c r="IV95" s="415"/>
      <c r="IW95" s="415"/>
      <c r="IX95" s="415"/>
      <c r="IY95" s="415"/>
      <c r="IZ95" s="415"/>
      <c r="JA95" s="415"/>
    </row>
    <row r="96" spans="1:261" s="101" customFormat="1" hidden="1" outlineLevel="3" x14ac:dyDescent="0.25">
      <c r="A96" s="99"/>
      <c r="B96" s="275" t="s">
        <v>95</v>
      </c>
      <c r="C96" s="99" t="s">
        <v>855</v>
      </c>
      <c r="D96" s="310">
        <v>4.4999999999999998E-2</v>
      </c>
      <c r="E96" s="251">
        <v>0</v>
      </c>
      <c r="F96" s="142"/>
      <c r="G96" s="142">
        <v>0</v>
      </c>
      <c r="H96" s="142"/>
      <c r="I96" s="227"/>
      <c r="J96" s="252">
        <v>0</v>
      </c>
      <c r="K96" s="252"/>
      <c r="L96" s="229"/>
      <c r="M96" s="229">
        <f t="shared" si="8"/>
        <v>0</v>
      </c>
      <c r="N96" s="229"/>
      <c r="O96" s="229"/>
      <c r="P96" s="422"/>
      <c r="Q96" s="425">
        <f t="shared" si="9"/>
        <v>0</v>
      </c>
      <c r="R96" s="415"/>
      <c r="S96" s="415"/>
      <c r="T96" s="415"/>
      <c r="U96" s="415"/>
      <c r="V96" s="415"/>
      <c r="W96" s="415"/>
      <c r="X96" s="415"/>
      <c r="Y96" s="415"/>
      <c r="Z96" s="415"/>
      <c r="AA96" s="415"/>
      <c r="AB96" s="415"/>
      <c r="AC96" s="415"/>
      <c r="AD96" s="415"/>
      <c r="AE96" s="415"/>
      <c r="AF96" s="415"/>
      <c r="AG96" s="415"/>
      <c r="AH96" s="415"/>
      <c r="AI96" s="415"/>
      <c r="AJ96" s="415"/>
      <c r="AK96" s="415"/>
      <c r="AL96" s="415"/>
      <c r="AM96" s="415"/>
      <c r="AN96" s="415"/>
      <c r="AO96" s="415"/>
      <c r="AP96" s="415"/>
      <c r="AQ96" s="415"/>
      <c r="AR96" s="415"/>
      <c r="AS96" s="415"/>
      <c r="AT96" s="415"/>
      <c r="AU96" s="415"/>
      <c r="AV96" s="415"/>
      <c r="AW96" s="415"/>
      <c r="AX96" s="415"/>
      <c r="AY96" s="415"/>
      <c r="AZ96" s="415"/>
      <c r="BA96" s="415"/>
      <c r="BB96" s="415"/>
      <c r="BC96" s="415"/>
      <c r="BD96" s="415"/>
      <c r="BE96" s="415"/>
      <c r="BF96" s="415"/>
      <c r="BG96" s="415"/>
      <c r="BH96" s="415"/>
      <c r="BI96" s="415"/>
      <c r="BJ96" s="415"/>
      <c r="BK96" s="415"/>
      <c r="BL96" s="415"/>
      <c r="BM96" s="415"/>
      <c r="BN96" s="415"/>
      <c r="BO96" s="415"/>
      <c r="BP96" s="415"/>
      <c r="BQ96" s="415"/>
      <c r="BR96" s="415"/>
      <c r="BS96" s="415"/>
      <c r="BT96" s="415"/>
      <c r="BU96" s="415"/>
      <c r="BV96" s="415"/>
      <c r="BW96" s="415"/>
      <c r="BX96" s="415"/>
      <c r="BY96" s="415"/>
      <c r="BZ96" s="415"/>
      <c r="CA96" s="415"/>
      <c r="CB96" s="415"/>
      <c r="CC96" s="415"/>
      <c r="CD96" s="415"/>
      <c r="CE96" s="415"/>
      <c r="CF96" s="415"/>
      <c r="CG96" s="415"/>
      <c r="CH96" s="415"/>
      <c r="CI96" s="415"/>
      <c r="CJ96" s="415"/>
      <c r="CK96" s="415"/>
      <c r="CL96" s="415"/>
      <c r="CM96" s="415"/>
      <c r="CN96" s="415"/>
      <c r="CO96" s="415"/>
      <c r="CP96" s="415"/>
      <c r="CQ96" s="415"/>
      <c r="CR96" s="415"/>
      <c r="CS96" s="415"/>
      <c r="CT96" s="415"/>
      <c r="CU96" s="415"/>
      <c r="CV96" s="415"/>
      <c r="CW96" s="415"/>
      <c r="CX96" s="415"/>
      <c r="CY96" s="415"/>
      <c r="CZ96" s="415"/>
      <c r="DA96" s="415"/>
      <c r="DB96" s="415"/>
      <c r="DC96" s="415"/>
      <c r="DD96" s="415"/>
      <c r="DE96" s="415"/>
      <c r="DF96" s="415"/>
      <c r="DG96" s="415"/>
      <c r="DH96" s="415"/>
      <c r="DI96" s="415"/>
      <c r="DJ96" s="415"/>
      <c r="DK96" s="415"/>
      <c r="DL96" s="415"/>
      <c r="DM96" s="415"/>
      <c r="DN96" s="415"/>
      <c r="DO96" s="415"/>
      <c r="DP96" s="415"/>
      <c r="DQ96" s="415"/>
      <c r="DR96" s="415"/>
      <c r="DS96" s="415"/>
      <c r="DT96" s="415"/>
      <c r="DU96" s="415"/>
      <c r="DV96" s="415"/>
      <c r="DW96" s="415"/>
      <c r="DX96" s="415"/>
      <c r="DY96" s="415"/>
      <c r="DZ96" s="415"/>
      <c r="EA96" s="415"/>
      <c r="EB96" s="415"/>
      <c r="EC96" s="415"/>
      <c r="ED96" s="415"/>
      <c r="EE96" s="415"/>
      <c r="EF96" s="415"/>
      <c r="EG96" s="415"/>
      <c r="EH96" s="415"/>
      <c r="EI96" s="415"/>
      <c r="EJ96" s="415"/>
      <c r="EK96" s="415"/>
      <c r="EL96" s="415"/>
      <c r="EM96" s="415"/>
      <c r="EN96" s="415"/>
      <c r="EO96" s="415"/>
      <c r="EP96" s="415"/>
      <c r="EQ96" s="415"/>
      <c r="ER96" s="415"/>
      <c r="ES96" s="415"/>
      <c r="ET96" s="415"/>
      <c r="EU96" s="415"/>
      <c r="EV96" s="415"/>
      <c r="EW96" s="415"/>
      <c r="EX96" s="415"/>
      <c r="EY96" s="415"/>
      <c r="EZ96" s="415"/>
      <c r="FA96" s="415"/>
      <c r="FB96" s="415"/>
      <c r="FC96" s="415"/>
      <c r="FD96" s="415"/>
      <c r="FE96" s="415"/>
      <c r="FF96" s="415"/>
      <c r="FG96" s="415"/>
      <c r="FH96" s="415"/>
      <c r="FI96" s="415"/>
      <c r="FJ96" s="415"/>
      <c r="FK96" s="415"/>
      <c r="FL96" s="415"/>
      <c r="FM96" s="415"/>
      <c r="FN96" s="415"/>
      <c r="FO96" s="415"/>
      <c r="FP96" s="415"/>
      <c r="FQ96" s="415"/>
      <c r="FR96" s="415"/>
      <c r="FS96" s="415"/>
      <c r="FT96" s="415"/>
      <c r="FU96" s="415"/>
      <c r="FV96" s="415"/>
      <c r="FW96" s="415"/>
      <c r="FX96" s="415"/>
      <c r="FY96" s="415"/>
      <c r="FZ96" s="415"/>
      <c r="GA96" s="415"/>
      <c r="GB96" s="415"/>
      <c r="GC96" s="415"/>
      <c r="GD96" s="415"/>
      <c r="GE96" s="415"/>
      <c r="GF96" s="415"/>
      <c r="GG96" s="415"/>
      <c r="GH96" s="415"/>
      <c r="GI96" s="415"/>
      <c r="GJ96" s="415"/>
      <c r="GK96" s="415"/>
      <c r="GL96" s="415"/>
      <c r="GM96" s="415"/>
      <c r="GN96" s="415"/>
      <c r="GO96" s="415"/>
      <c r="GP96" s="415"/>
      <c r="GQ96" s="415"/>
      <c r="GR96" s="415"/>
      <c r="GS96" s="415"/>
      <c r="GT96" s="415"/>
      <c r="GU96" s="415"/>
      <c r="GV96" s="415"/>
      <c r="GW96" s="415"/>
      <c r="GX96" s="415"/>
      <c r="GY96" s="415"/>
      <c r="GZ96" s="415"/>
      <c r="HA96" s="415"/>
      <c r="HB96" s="415"/>
      <c r="HC96" s="415"/>
      <c r="HD96" s="415"/>
      <c r="HE96" s="415"/>
      <c r="HF96" s="415"/>
      <c r="HG96" s="415"/>
      <c r="HH96" s="415"/>
      <c r="HI96" s="415"/>
      <c r="HJ96" s="415"/>
      <c r="HK96" s="415"/>
      <c r="HL96" s="415"/>
      <c r="HM96" s="415"/>
      <c r="HN96" s="415"/>
      <c r="HO96" s="415"/>
      <c r="HP96" s="415"/>
      <c r="HQ96" s="415"/>
      <c r="HR96" s="415"/>
      <c r="HS96" s="415"/>
      <c r="HT96" s="415"/>
      <c r="HU96" s="415"/>
      <c r="HV96" s="415"/>
      <c r="HW96" s="415"/>
      <c r="HX96" s="415"/>
      <c r="HY96" s="415"/>
      <c r="HZ96" s="415"/>
      <c r="IA96" s="415"/>
      <c r="IB96" s="415"/>
      <c r="IC96" s="415"/>
      <c r="ID96" s="415"/>
      <c r="IE96" s="415"/>
      <c r="IF96" s="415"/>
      <c r="IG96" s="415"/>
      <c r="IH96" s="415"/>
      <c r="II96" s="415"/>
      <c r="IJ96" s="415"/>
      <c r="IK96" s="415"/>
      <c r="IL96" s="415"/>
      <c r="IM96" s="415"/>
      <c r="IN96" s="415"/>
      <c r="IO96" s="415"/>
      <c r="IP96" s="415"/>
      <c r="IQ96" s="415"/>
      <c r="IR96" s="415"/>
      <c r="IS96" s="415"/>
      <c r="IT96" s="415"/>
      <c r="IU96" s="415"/>
      <c r="IV96" s="415"/>
      <c r="IW96" s="415"/>
      <c r="IX96" s="415"/>
      <c r="IY96" s="415"/>
      <c r="IZ96" s="415"/>
      <c r="JA96" s="415"/>
    </row>
    <row r="97" spans="1:261" s="101" customFormat="1" hidden="1" outlineLevel="3" x14ac:dyDescent="0.25">
      <c r="A97" s="99"/>
      <c r="B97" s="275" t="s">
        <v>84</v>
      </c>
      <c r="C97" s="99" t="s">
        <v>855</v>
      </c>
      <c r="D97" s="310">
        <v>5.1999999999999998E-2</v>
      </c>
      <c r="E97" s="251">
        <v>0</v>
      </c>
      <c r="F97" s="142"/>
      <c r="G97" s="142">
        <v>0</v>
      </c>
      <c r="H97" s="142"/>
      <c r="I97" s="227"/>
      <c r="J97" s="252">
        <v>0</v>
      </c>
      <c r="K97" s="252"/>
      <c r="L97" s="229"/>
      <c r="M97" s="229">
        <f t="shared" si="8"/>
        <v>0</v>
      </c>
      <c r="N97" s="229"/>
      <c r="O97" s="229"/>
      <c r="P97" s="422"/>
      <c r="Q97" s="425">
        <f t="shared" si="9"/>
        <v>0</v>
      </c>
      <c r="R97" s="415"/>
      <c r="S97" s="415"/>
      <c r="T97" s="415"/>
      <c r="U97" s="415"/>
      <c r="V97" s="415"/>
      <c r="W97" s="415"/>
      <c r="X97" s="415"/>
      <c r="Y97" s="415"/>
      <c r="Z97" s="415"/>
      <c r="AA97" s="415"/>
      <c r="AB97" s="415"/>
      <c r="AC97" s="415"/>
      <c r="AD97" s="415"/>
      <c r="AE97" s="415"/>
      <c r="AF97" s="415"/>
      <c r="AG97" s="415"/>
      <c r="AH97" s="415"/>
      <c r="AI97" s="415"/>
      <c r="AJ97" s="415"/>
      <c r="AK97" s="415"/>
      <c r="AL97" s="415"/>
      <c r="AM97" s="415"/>
      <c r="AN97" s="415"/>
      <c r="AO97" s="415"/>
      <c r="AP97" s="415"/>
      <c r="AQ97" s="415"/>
      <c r="AR97" s="415"/>
      <c r="AS97" s="415"/>
      <c r="AT97" s="415"/>
      <c r="AU97" s="415"/>
      <c r="AV97" s="415"/>
      <c r="AW97" s="415"/>
      <c r="AX97" s="415"/>
      <c r="AY97" s="415"/>
      <c r="AZ97" s="415"/>
      <c r="BA97" s="415"/>
      <c r="BB97" s="415"/>
      <c r="BC97" s="415"/>
      <c r="BD97" s="415"/>
      <c r="BE97" s="415"/>
      <c r="BF97" s="415"/>
      <c r="BG97" s="415"/>
      <c r="BH97" s="415"/>
      <c r="BI97" s="415"/>
      <c r="BJ97" s="415"/>
      <c r="BK97" s="415"/>
      <c r="BL97" s="415"/>
      <c r="BM97" s="415"/>
      <c r="BN97" s="415"/>
      <c r="BO97" s="415"/>
      <c r="BP97" s="415"/>
      <c r="BQ97" s="415"/>
      <c r="BR97" s="415"/>
      <c r="BS97" s="415"/>
      <c r="BT97" s="415"/>
      <c r="BU97" s="415"/>
      <c r="BV97" s="415"/>
      <c r="BW97" s="415"/>
      <c r="BX97" s="415"/>
      <c r="BY97" s="415"/>
      <c r="BZ97" s="415"/>
      <c r="CA97" s="415"/>
      <c r="CB97" s="415"/>
      <c r="CC97" s="415"/>
      <c r="CD97" s="415"/>
      <c r="CE97" s="415"/>
      <c r="CF97" s="415"/>
      <c r="CG97" s="415"/>
      <c r="CH97" s="415"/>
      <c r="CI97" s="415"/>
      <c r="CJ97" s="415"/>
      <c r="CK97" s="415"/>
      <c r="CL97" s="415"/>
      <c r="CM97" s="415"/>
      <c r="CN97" s="415"/>
      <c r="CO97" s="415"/>
      <c r="CP97" s="415"/>
      <c r="CQ97" s="415"/>
      <c r="CR97" s="415"/>
      <c r="CS97" s="415"/>
      <c r="CT97" s="415"/>
      <c r="CU97" s="415"/>
      <c r="CV97" s="415"/>
      <c r="CW97" s="415"/>
      <c r="CX97" s="415"/>
      <c r="CY97" s="415"/>
      <c r="CZ97" s="415"/>
      <c r="DA97" s="415"/>
      <c r="DB97" s="415"/>
      <c r="DC97" s="415"/>
      <c r="DD97" s="415"/>
      <c r="DE97" s="415"/>
      <c r="DF97" s="415"/>
      <c r="DG97" s="415"/>
      <c r="DH97" s="415"/>
      <c r="DI97" s="415"/>
      <c r="DJ97" s="415"/>
      <c r="DK97" s="415"/>
      <c r="DL97" s="415"/>
      <c r="DM97" s="415"/>
      <c r="DN97" s="415"/>
      <c r="DO97" s="415"/>
      <c r="DP97" s="415"/>
      <c r="DQ97" s="415"/>
      <c r="DR97" s="415"/>
      <c r="DS97" s="415"/>
      <c r="DT97" s="415"/>
      <c r="DU97" s="415"/>
      <c r="DV97" s="415"/>
      <c r="DW97" s="415"/>
      <c r="DX97" s="415"/>
      <c r="DY97" s="415"/>
      <c r="DZ97" s="415"/>
      <c r="EA97" s="415"/>
      <c r="EB97" s="415"/>
      <c r="EC97" s="415"/>
      <c r="ED97" s="415"/>
      <c r="EE97" s="415"/>
      <c r="EF97" s="415"/>
      <c r="EG97" s="415"/>
      <c r="EH97" s="415"/>
      <c r="EI97" s="415"/>
      <c r="EJ97" s="415"/>
      <c r="EK97" s="415"/>
      <c r="EL97" s="415"/>
      <c r="EM97" s="415"/>
      <c r="EN97" s="415"/>
      <c r="EO97" s="415"/>
      <c r="EP97" s="415"/>
      <c r="EQ97" s="415"/>
      <c r="ER97" s="415"/>
      <c r="ES97" s="415"/>
      <c r="ET97" s="415"/>
      <c r="EU97" s="415"/>
      <c r="EV97" s="415"/>
      <c r="EW97" s="415"/>
      <c r="EX97" s="415"/>
      <c r="EY97" s="415"/>
      <c r="EZ97" s="415"/>
      <c r="FA97" s="415"/>
      <c r="FB97" s="415"/>
      <c r="FC97" s="415"/>
      <c r="FD97" s="415"/>
      <c r="FE97" s="415"/>
      <c r="FF97" s="415"/>
      <c r="FG97" s="415"/>
      <c r="FH97" s="415"/>
      <c r="FI97" s="415"/>
      <c r="FJ97" s="415"/>
      <c r="FK97" s="415"/>
      <c r="FL97" s="415"/>
      <c r="FM97" s="415"/>
      <c r="FN97" s="415"/>
      <c r="FO97" s="415"/>
      <c r="FP97" s="415"/>
      <c r="FQ97" s="415"/>
      <c r="FR97" s="415"/>
      <c r="FS97" s="415"/>
      <c r="FT97" s="415"/>
      <c r="FU97" s="415"/>
      <c r="FV97" s="415"/>
      <c r="FW97" s="415"/>
      <c r="FX97" s="415"/>
      <c r="FY97" s="415"/>
      <c r="FZ97" s="415"/>
      <c r="GA97" s="415"/>
      <c r="GB97" s="415"/>
      <c r="GC97" s="415"/>
      <c r="GD97" s="415"/>
      <c r="GE97" s="415"/>
      <c r="GF97" s="415"/>
      <c r="GG97" s="415"/>
      <c r="GH97" s="415"/>
      <c r="GI97" s="415"/>
      <c r="GJ97" s="415"/>
      <c r="GK97" s="415"/>
      <c r="GL97" s="415"/>
      <c r="GM97" s="415"/>
      <c r="GN97" s="415"/>
      <c r="GO97" s="415"/>
      <c r="GP97" s="415"/>
      <c r="GQ97" s="415"/>
      <c r="GR97" s="415"/>
      <c r="GS97" s="415"/>
      <c r="GT97" s="415"/>
      <c r="GU97" s="415"/>
      <c r="GV97" s="415"/>
      <c r="GW97" s="415"/>
      <c r="GX97" s="415"/>
      <c r="GY97" s="415"/>
      <c r="GZ97" s="415"/>
      <c r="HA97" s="415"/>
      <c r="HB97" s="415"/>
      <c r="HC97" s="415"/>
      <c r="HD97" s="415"/>
      <c r="HE97" s="415"/>
      <c r="HF97" s="415"/>
      <c r="HG97" s="415"/>
      <c r="HH97" s="415"/>
      <c r="HI97" s="415"/>
      <c r="HJ97" s="415"/>
      <c r="HK97" s="415"/>
      <c r="HL97" s="415"/>
      <c r="HM97" s="415"/>
      <c r="HN97" s="415"/>
      <c r="HO97" s="415"/>
      <c r="HP97" s="415"/>
      <c r="HQ97" s="415"/>
      <c r="HR97" s="415"/>
      <c r="HS97" s="415"/>
      <c r="HT97" s="415"/>
      <c r="HU97" s="415"/>
      <c r="HV97" s="415"/>
      <c r="HW97" s="415"/>
      <c r="HX97" s="415"/>
      <c r="HY97" s="415"/>
      <c r="HZ97" s="415"/>
      <c r="IA97" s="415"/>
      <c r="IB97" s="415"/>
      <c r="IC97" s="415"/>
      <c r="ID97" s="415"/>
      <c r="IE97" s="415"/>
      <c r="IF97" s="415"/>
      <c r="IG97" s="415"/>
      <c r="IH97" s="415"/>
      <c r="II97" s="415"/>
      <c r="IJ97" s="415"/>
      <c r="IK97" s="415"/>
      <c r="IL97" s="415"/>
      <c r="IM97" s="415"/>
      <c r="IN97" s="415"/>
      <c r="IO97" s="415"/>
      <c r="IP97" s="415"/>
      <c r="IQ97" s="415"/>
      <c r="IR97" s="415"/>
      <c r="IS97" s="415"/>
      <c r="IT97" s="415"/>
      <c r="IU97" s="415"/>
      <c r="IV97" s="415"/>
      <c r="IW97" s="415"/>
      <c r="IX97" s="415"/>
      <c r="IY97" s="415"/>
      <c r="IZ97" s="415"/>
      <c r="JA97" s="415"/>
    </row>
    <row r="98" spans="1:261" s="101" customFormat="1" hidden="1" outlineLevel="3" x14ac:dyDescent="0.25">
      <c r="A98" s="99"/>
      <c r="B98" s="275" t="s">
        <v>87</v>
      </c>
      <c r="C98" s="99" t="s">
        <v>31</v>
      </c>
      <c r="D98" s="127">
        <v>8</v>
      </c>
      <c r="E98" s="251">
        <v>0</v>
      </c>
      <c r="F98" s="142"/>
      <c r="G98" s="142">
        <v>0</v>
      </c>
      <c r="H98" s="142"/>
      <c r="I98" s="227"/>
      <c r="J98" s="252">
        <v>0</v>
      </c>
      <c r="K98" s="252"/>
      <c r="L98" s="229"/>
      <c r="M98" s="229">
        <f t="shared" si="8"/>
        <v>0</v>
      </c>
      <c r="N98" s="229"/>
      <c r="O98" s="229"/>
      <c r="P98" s="422"/>
      <c r="Q98" s="425">
        <f t="shared" si="9"/>
        <v>0</v>
      </c>
      <c r="R98" s="415"/>
      <c r="S98" s="415"/>
      <c r="T98" s="415"/>
      <c r="U98" s="415"/>
      <c r="V98" s="415"/>
      <c r="W98" s="415"/>
      <c r="X98" s="415"/>
      <c r="Y98" s="415"/>
      <c r="Z98" s="415"/>
      <c r="AA98" s="415"/>
      <c r="AB98" s="415"/>
      <c r="AC98" s="415"/>
      <c r="AD98" s="415"/>
      <c r="AE98" s="415"/>
      <c r="AF98" s="415"/>
      <c r="AG98" s="415"/>
      <c r="AH98" s="415"/>
      <c r="AI98" s="415"/>
      <c r="AJ98" s="415"/>
      <c r="AK98" s="415"/>
      <c r="AL98" s="415"/>
      <c r="AM98" s="415"/>
      <c r="AN98" s="415"/>
      <c r="AO98" s="415"/>
      <c r="AP98" s="415"/>
      <c r="AQ98" s="415"/>
      <c r="AR98" s="415"/>
      <c r="AS98" s="415"/>
      <c r="AT98" s="415"/>
      <c r="AU98" s="415"/>
      <c r="AV98" s="415"/>
      <c r="AW98" s="415"/>
      <c r="AX98" s="415"/>
      <c r="AY98" s="415"/>
      <c r="AZ98" s="415"/>
      <c r="BA98" s="415"/>
      <c r="BB98" s="415"/>
      <c r="BC98" s="415"/>
      <c r="BD98" s="415"/>
      <c r="BE98" s="415"/>
      <c r="BF98" s="415"/>
      <c r="BG98" s="415"/>
      <c r="BH98" s="415"/>
      <c r="BI98" s="415"/>
      <c r="BJ98" s="415"/>
      <c r="BK98" s="415"/>
      <c r="BL98" s="415"/>
      <c r="BM98" s="415"/>
      <c r="BN98" s="415"/>
      <c r="BO98" s="415"/>
      <c r="BP98" s="415"/>
      <c r="BQ98" s="415"/>
      <c r="BR98" s="415"/>
      <c r="BS98" s="415"/>
      <c r="BT98" s="415"/>
      <c r="BU98" s="415"/>
      <c r="BV98" s="415"/>
      <c r="BW98" s="415"/>
      <c r="BX98" s="415"/>
      <c r="BY98" s="415"/>
      <c r="BZ98" s="415"/>
      <c r="CA98" s="415"/>
      <c r="CB98" s="415"/>
      <c r="CC98" s="415"/>
      <c r="CD98" s="415"/>
      <c r="CE98" s="415"/>
      <c r="CF98" s="415"/>
      <c r="CG98" s="415"/>
      <c r="CH98" s="415"/>
      <c r="CI98" s="415"/>
      <c r="CJ98" s="415"/>
      <c r="CK98" s="415"/>
      <c r="CL98" s="415"/>
      <c r="CM98" s="415"/>
      <c r="CN98" s="415"/>
      <c r="CO98" s="415"/>
      <c r="CP98" s="415"/>
      <c r="CQ98" s="415"/>
      <c r="CR98" s="415"/>
      <c r="CS98" s="415"/>
      <c r="CT98" s="415"/>
      <c r="CU98" s="415"/>
      <c r="CV98" s="415"/>
      <c r="CW98" s="415"/>
      <c r="CX98" s="415"/>
      <c r="CY98" s="415"/>
      <c r="CZ98" s="415"/>
      <c r="DA98" s="415"/>
      <c r="DB98" s="415"/>
      <c r="DC98" s="415"/>
      <c r="DD98" s="415"/>
      <c r="DE98" s="415"/>
      <c r="DF98" s="415"/>
      <c r="DG98" s="415"/>
      <c r="DH98" s="415"/>
      <c r="DI98" s="415"/>
      <c r="DJ98" s="415"/>
      <c r="DK98" s="415"/>
      <c r="DL98" s="415"/>
      <c r="DM98" s="415"/>
      <c r="DN98" s="415"/>
      <c r="DO98" s="415"/>
      <c r="DP98" s="415"/>
      <c r="DQ98" s="415"/>
      <c r="DR98" s="415"/>
      <c r="DS98" s="415"/>
      <c r="DT98" s="415"/>
      <c r="DU98" s="415"/>
      <c r="DV98" s="415"/>
      <c r="DW98" s="415"/>
      <c r="DX98" s="415"/>
      <c r="DY98" s="415"/>
      <c r="DZ98" s="415"/>
      <c r="EA98" s="415"/>
      <c r="EB98" s="415"/>
      <c r="EC98" s="415"/>
      <c r="ED98" s="415"/>
      <c r="EE98" s="415"/>
      <c r="EF98" s="415"/>
      <c r="EG98" s="415"/>
      <c r="EH98" s="415"/>
      <c r="EI98" s="415"/>
      <c r="EJ98" s="415"/>
      <c r="EK98" s="415"/>
      <c r="EL98" s="415"/>
      <c r="EM98" s="415"/>
      <c r="EN98" s="415"/>
      <c r="EO98" s="415"/>
      <c r="EP98" s="415"/>
      <c r="EQ98" s="415"/>
      <c r="ER98" s="415"/>
      <c r="ES98" s="415"/>
      <c r="ET98" s="415"/>
      <c r="EU98" s="415"/>
      <c r="EV98" s="415"/>
      <c r="EW98" s="415"/>
      <c r="EX98" s="415"/>
      <c r="EY98" s="415"/>
      <c r="EZ98" s="415"/>
      <c r="FA98" s="415"/>
      <c r="FB98" s="415"/>
      <c r="FC98" s="415"/>
      <c r="FD98" s="415"/>
      <c r="FE98" s="415"/>
      <c r="FF98" s="415"/>
      <c r="FG98" s="415"/>
      <c r="FH98" s="415"/>
      <c r="FI98" s="415"/>
      <c r="FJ98" s="415"/>
      <c r="FK98" s="415"/>
      <c r="FL98" s="415"/>
      <c r="FM98" s="415"/>
      <c r="FN98" s="415"/>
      <c r="FO98" s="415"/>
      <c r="FP98" s="415"/>
      <c r="FQ98" s="415"/>
      <c r="FR98" s="415"/>
      <c r="FS98" s="415"/>
      <c r="FT98" s="415"/>
      <c r="FU98" s="415"/>
      <c r="FV98" s="415"/>
      <c r="FW98" s="415"/>
      <c r="FX98" s="415"/>
      <c r="FY98" s="415"/>
      <c r="FZ98" s="415"/>
      <c r="GA98" s="415"/>
      <c r="GB98" s="415"/>
      <c r="GC98" s="415"/>
      <c r="GD98" s="415"/>
      <c r="GE98" s="415"/>
      <c r="GF98" s="415"/>
      <c r="GG98" s="415"/>
      <c r="GH98" s="415"/>
      <c r="GI98" s="415"/>
      <c r="GJ98" s="415"/>
      <c r="GK98" s="415"/>
      <c r="GL98" s="415"/>
      <c r="GM98" s="415"/>
      <c r="GN98" s="415"/>
      <c r="GO98" s="415"/>
      <c r="GP98" s="415"/>
      <c r="GQ98" s="415"/>
      <c r="GR98" s="415"/>
      <c r="GS98" s="415"/>
      <c r="GT98" s="415"/>
      <c r="GU98" s="415"/>
      <c r="GV98" s="415"/>
      <c r="GW98" s="415"/>
      <c r="GX98" s="415"/>
      <c r="GY98" s="415"/>
      <c r="GZ98" s="415"/>
      <c r="HA98" s="415"/>
      <c r="HB98" s="415"/>
      <c r="HC98" s="415"/>
      <c r="HD98" s="415"/>
      <c r="HE98" s="415"/>
      <c r="HF98" s="415"/>
      <c r="HG98" s="415"/>
      <c r="HH98" s="415"/>
      <c r="HI98" s="415"/>
      <c r="HJ98" s="415"/>
      <c r="HK98" s="415"/>
      <c r="HL98" s="415"/>
      <c r="HM98" s="415"/>
      <c r="HN98" s="415"/>
      <c r="HO98" s="415"/>
      <c r="HP98" s="415"/>
      <c r="HQ98" s="415"/>
      <c r="HR98" s="415"/>
      <c r="HS98" s="415"/>
      <c r="HT98" s="415"/>
      <c r="HU98" s="415"/>
      <c r="HV98" s="415"/>
      <c r="HW98" s="415"/>
      <c r="HX98" s="415"/>
      <c r="HY98" s="415"/>
      <c r="HZ98" s="415"/>
      <c r="IA98" s="415"/>
      <c r="IB98" s="415"/>
      <c r="IC98" s="415"/>
      <c r="ID98" s="415"/>
      <c r="IE98" s="415"/>
      <c r="IF98" s="415"/>
      <c r="IG98" s="415"/>
      <c r="IH98" s="415"/>
      <c r="II98" s="415"/>
      <c r="IJ98" s="415"/>
      <c r="IK98" s="415"/>
      <c r="IL98" s="415"/>
      <c r="IM98" s="415"/>
      <c r="IN98" s="415"/>
      <c r="IO98" s="415"/>
      <c r="IP98" s="415"/>
      <c r="IQ98" s="415"/>
      <c r="IR98" s="415"/>
      <c r="IS98" s="415"/>
      <c r="IT98" s="415"/>
      <c r="IU98" s="415"/>
      <c r="IV98" s="415"/>
      <c r="IW98" s="415"/>
      <c r="IX98" s="415"/>
      <c r="IY98" s="415"/>
      <c r="IZ98" s="415"/>
      <c r="JA98" s="415"/>
    </row>
    <row r="99" spans="1:261" s="101" customFormat="1" hidden="1" outlineLevel="3" x14ac:dyDescent="0.25">
      <c r="A99" s="99"/>
      <c r="B99" s="275" t="s">
        <v>85</v>
      </c>
      <c r="C99" s="99" t="s">
        <v>31</v>
      </c>
      <c r="D99" s="127">
        <v>14</v>
      </c>
      <c r="E99" s="251">
        <v>0</v>
      </c>
      <c r="F99" s="142"/>
      <c r="G99" s="142">
        <v>0</v>
      </c>
      <c r="H99" s="142"/>
      <c r="I99" s="227"/>
      <c r="J99" s="252">
        <v>0</v>
      </c>
      <c r="K99" s="252"/>
      <c r="L99" s="229"/>
      <c r="M99" s="229">
        <f t="shared" si="8"/>
        <v>0</v>
      </c>
      <c r="N99" s="229"/>
      <c r="O99" s="229"/>
      <c r="P99" s="422"/>
      <c r="Q99" s="425">
        <f t="shared" si="9"/>
        <v>0</v>
      </c>
      <c r="R99" s="415"/>
      <c r="S99" s="415"/>
      <c r="T99" s="415"/>
      <c r="U99" s="415"/>
      <c r="V99" s="415"/>
      <c r="W99" s="415"/>
      <c r="X99" s="415"/>
      <c r="Y99" s="415"/>
      <c r="Z99" s="415"/>
      <c r="AA99" s="415"/>
      <c r="AB99" s="415"/>
      <c r="AC99" s="415"/>
      <c r="AD99" s="415"/>
      <c r="AE99" s="415"/>
      <c r="AF99" s="415"/>
      <c r="AG99" s="415"/>
      <c r="AH99" s="415"/>
      <c r="AI99" s="415"/>
      <c r="AJ99" s="415"/>
      <c r="AK99" s="415"/>
      <c r="AL99" s="415"/>
      <c r="AM99" s="415"/>
      <c r="AN99" s="415"/>
      <c r="AO99" s="415"/>
      <c r="AP99" s="415"/>
      <c r="AQ99" s="415"/>
      <c r="AR99" s="415"/>
      <c r="AS99" s="415"/>
      <c r="AT99" s="415"/>
      <c r="AU99" s="415"/>
      <c r="AV99" s="415"/>
      <c r="AW99" s="415"/>
      <c r="AX99" s="415"/>
      <c r="AY99" s="415"/>
      <c r="AZ99" s="415"/>
      <c r="BA99" s="415"/>
      <c r="BB99" s="415"/>
      <c r="BC99" s="415"/>
      <c r="BD99" s="415"/>
      <c r="BE99" s="415"/>
      <c r="BF99" s="415"/>
      <c r="BG99" s="415"/>
      <c r="BH99" s="415"/>
      <c r="BI99" s="415"/>
      <c r="BJ99" s="415"/>
      <c r="BK99" s="415"/>
      <c r="BL99" s="415"/>
      <c r="BM99" s="415"/>
      <c r="BN99" s="415"/>
      <c r="BO99" s="415"/>
      <c r="BP99" s="415"/>
      <c r="BQ99" s="415"/>
      <c r="BR99" s="415"/>
      <c r="BS99" s="415"/>
      <c r="BT99" s="415"/>
      <c r="BU99" s="415"/>
      <c r="BV99" s="415"/>
      <c r="BW99" s="415"/>
      <c r="BX99" s="415"/>
      <c r="BY99" s="415"/>
      <c r="BZ99" s="415"/>
      <c r="CA99" s="415"/>
      <c r="CB99" s="415"/>
      <c r="CC99" s="415"/>
      <c r="CD99" s="415"/>
      <c r="CE99" s="415"/>
      <c r="CF99" s="415"/>
      <c r="CG99" s="415"/>
      <c r="CH99" s="415"/>
      <c r="CI99" s="415"/>
      <c r="CJ99" s="415"/>
      <c r="CK99" s="415"/>
      <c r="CL99" s="415"/>
      <c r="CM99" s="415"/>
      <c r="CN99" s="415"/>
      <c r="CO99" s="415"/>
      <c r="CP99" s="415"/>
      <c r="CQ99" s="415"/>
      <c r="CR99" s="415"/>
      <c r="CS99" s="415"/>
      <c r="CT99" s="415"/>
      <c r="CU99" s="415"/>
      <c r="CV99" s="415"/>
      <c r="CW99" s="415"/>
      <c r="CX99" s="415"/>
      <c r="CY99" s="415"/>
      <c r="CZ99" s="415"/>
      <c r="DA99" s="415"/>
      <c r="DB99" s="415"/>
      <c r="DC99" s="415"/>
      <c r="DD99" s="415"/>
      <c r="DE99" s="415"/>
      <c r="DF99" s="415"/>
      <c r="DG99" s="415"/>
      <c r="DH99" s="415"/>
      <c r="DI99" s="415"/>
      <c r="DJ99" s="415"/>
      <c r="DK99" s="415"/>
      <c r="DL99" s="415"/>
      <c r="DM99" s="415"/>
      <c r="DN99" s="415"/>
      <c r="DO99" s="415"/>
      <c r="DP99" s="415"/>
      <c r="DQ99" s="415"/>
      <c r="DR99" s="415"/>
      <c r="DS99" s="415"/>
      <c r="DT99" s="415"/>
      <c r="DU99" s="415"/>
      <c r="DV99" s="415"/>
      <c r="DW99" s="415"/>
      <c r="DX99" s="415"/>
      <c r="DY99" s="415"/>
      <c r="DZ99" s="415"/>
      <c r="EA99" s="415"/>
      <c r="EB99" s="415"/>
      <c r="EC99" s="415"/>
      <c r="ED99" s="415"/>
      <c r="EE99" s="415"/>
      <c r="EF99" s="415"/>
      <c r="EG99" s="415"/>
      <c r="EH99" s="415"/>
      <c r="EI99" s="415"/>
      <c r="EJ99" s="415"/>
      <c r="EK99" s="415"/>
      <c r="EL99" s="415"/>
      <c r="EM99" s="415"/>
      <c r="EN99" s="415"/>
      <c r="EO99" s="415"/>
      <c r="EP99" s="415"/>
      <c r="EQ99" s="415"/>
      <c r="ER99" s="415"/>
      <c r="ES99" s="415"/>
      <c r="ET99" s="415"/>
      <c r="EU99" s="415"/>
      <c r="EV99" s="415"/>
      <c r="EW99" s="415"/>
      <c r="EX99" s="415"/>
      <c r="EY99" s="415"/>
      <c r="EZ99" s="415"/>
      <c r="FA99" s="415"/>
      <c r="FB99" s="415"/>
      <c r="FC99" s="415"/>
      <c r="FD99" s="415"/>
      <c r="FE99" s="415"/>
      <c r="FF99" s="415"/>
      <c r="FG99" s="415"/>
      <c r="FH99" s="415"/>
      <c r="FI99" s="415"/>
      <c r="FJ99" s="415"/>
      <c r="FK99" s="415"/>
      <c r="FL99" s="415"/>
      <c r="FM99" s="415"/>
      <c r="FN99" s="415"/>
      <c r="FO99" s="415"/>
      <c r="FP99" s="415"/>
      <c r="FQ99" s="415"/>
      <c r="FR99" s="415"/>
      <c r="FS99" s="415"/>
      <c r="FT99" s="415"/>
      <c r="FU99" s="415"/>
      <c r="FV99" s="415"/>
      <c r="FW99" s="415"/>
      <c r="FX99" s="415"/>
      <c r="FY99" s="415"/>
      <c r="FZ99" s="415"/>
      <c r="GA99" s="415"/>
      <c r="GB99" s="415"/>
      <c r="GC99" s="415"/>
      <c r="GD99" s="415"/>
      <c r="GE99" s="415"/>
      <c r="GF99" s="415"/>
      <c r="GG99" s="415"/>
      <c r="GH99" s="415"/>
      <c r="GI99" s="415"/>
      <c r="GJ99" s="415"/>
      <c r="GK99" s="415"/>
      <c r="GL99" s="415"/>
      <c r="GM99" s="415"/>
      <c r="GN99" s="415"/>
      <c r="GO99" s="415"/>
      <c r="GP99" s="415"/>
      <c r="GQ99" s="415"/>
      <c r="GR99" s="415"/>
      <c r="GS99" s="415"/>
      <c r="GT99" s="415"/>
      <c r="GU99" s="415"/>
      <c r="GV99" s="415"/>
      <c r="GW99" s="415"/>
      <c r="GX99" s="415"/>
      <c r="GY99" s="415"/>
      <c r="GZ99" s="415"/>
      <c r="HA99" s="415"/>
      <c r="HB99" s="415"/>
      <c r="HC99" s="415"/>
      <c r="HD99" s="415"/>
      <c r="HE99" s="415"/>
      <c r="HF99" s="415"/>
      <c r="HG99" s="415"/>
      <c r="HH99" s="415"/>
      <c r="HI99" s="415"/>
      <c r="HJ99" s="415"/>
      <c r="HK99" s="415"/>
      <c r="HL99" s="415"/>
      <c r="HM99" s="415"/>
      <c r="HN99" s="415"/>
      <c r="HO99" s="415"/>
      <c r="HP99" s="415"/>
      <c r="HQ99" s="415"/>
      <c r="HR99" s="415"/>
      <c r="HS99" s="415"/>
      <c r="HT99" s="415"/>
      <c r="HU99" s="415"/>
      <c r="HV99" s="415"/>
      <c r="HW99" s="415"/>
      <c r="HX99" s="415"/>
      <c r="HY99" s="415"/>
      <c r="HZ99" s="415"/>
      <c r="IA99" s="415"/>
      <c r="IB99" s="415"/>
      <c r="IC99" s="415"/>
      <c r="ID99" s="415"/>
      <c r="IE99" s="415"/>
      <c r="IF99" s="415"/>
      <c r="IG99" s="415"/>
      <c r="IH99" s="415"/>
      <c r="II99" s="415"/>
      <c r="IJ99" s="415"/>
      <c r="IK99" s="415"/>
      <c r="IL99" s="415"/>
      <c r="IM99" s="415"/>
      <c r="IN99" s="415"/>
      <c r="IO99" s="415"/>
      <c r="IP99" s="415"/>
      <c r="IQ99" s="415"/>
      <c r="IR99" s="415"/>
      <c r="IS99" s="415"/>
      <c r="IT99" s="415"/>
      <c r="IU99" s="415"/>
      <c r="IV99" s="415"/>
      <c r="IW99" s="415"/>
      <c r="IX99" s="415"/>
      <c r="IY99" s="415"/>
      <c r="IZ99" s="415"/>
      <c r="JA99" s="415"/>
    </row>
    <row r="100" spans="1:261" s="101" customFormat="1" hidden="1" outlineLevel="3" x14ac:dyDescent="0.25">
      <c r="A100" s="99"/>
      <c r="B100" s="275" t="s">
        <v>96</v>
      </c>
      <c r="C100" s="99" t="s">
        <v>31</v>
      </c>
      <c r="D100" s="127">
        <v>24</v>
      </c>
      <c r="E100" s="251">
        <v>0</v>
      </c>
      <c r="F100" s="142"/>
      <c r="G100" s="142">
        <v>0</v>
      </c>
      <c r="H100" s="142"/>
      <c r="I100" s="227"/>
      <c r="J100" s="252">
        <v>0</v>
      </c>
      <c r="K100" s="252"/>
      <c r="L100" s="229"/>
      <c r="M100" s="229">
        <f t="shared" si="8"/>
        <v>0</v>
      </c>
      <c r="N100" s="229"/>
      <c r="O100" s="229"/>
      <c r="P100" s="422"/>
      <c r="Q100" s="425">
        <f t="shared" si="9"/>
        <v>0</v>
      </c>
      <c r="R100" s="415"/>
      <c r="S100" s="415"/>
      <c r="T100" s="415"/>
      <c r="U100" s="415"/>
      <c r="V100" s="415"/>
      <c r="W100" s="415"/>
      <c r="X100" s="415"/>
      <c r="Y100" s="415"/>
      <c r="Z100" s="415"/>
      <c r="AA100" s="415"/>
      <c r="AB100" s="415"/>
      <c r="AC100" s="415"/>
      <c r="AD100" s="415"/>
      <c r="AE100" s="415"/>
      <c r="AF100" s="415"/>
      <c r="AG100" s="415"/>
      <c r="AH100" s="415"/>
      <c r="AI100" s="415"/>
      <c r="AJ100" s="415"/>
      <c r="AK100" s="415"/>
      <c r="AL100" s="415"/>
      <c r="AM100" s="415"/>
      <c r="AN100" s="415"/>
      <c r="AO100" s="415"/>
      <c r="AP100" s="415"/>
      <c r="AQ100" s="415"/>
      <c r="AR100" s="415"/>
      <c r="AS100" s="415"/>
      <c r="AT100" s="415"/>
      <c r="AU100" s="415"/>
      <c r="AV100" s="415"/>
      <c r="AW100" s="415"/>
      <c r="AX100" s="415"/>
      <c r="AY100" s="415"/>
      <c r="AZ100" s="415"/>
      <c r="BA100" s="415"/>
      <c r="BB100" s="415"/>
      <c r="BC100" s="415"/>
      <c r="BD100" s="415"/>
      <c r="BE100" s="415"/>
      <c r="BF100" s="415"/>
      <c r="BG100" s="415"/>
      <c r="BH100" s="415"/>
      <c r="BI100" s="415"/>
      <c r="BJ100" s="415"/>
      <c r="BK100" s="415"/>
      <c r="BL100" s="415"/>
      <c r="BM100" s="415"/>
      <c r="BN100" s="415"/>
      <c r="BO100" s="415"/>
      <c r="BP100" s="415"/>
      <c r="BQ100" s="415"/>
      <c r="BR100" s="415"/>
      <c r="BS100" s="415"/>
      <c r="BT100" s="415"/>
      <c r="BU100" s="415"/>
      <c r="BV100" s="415"/>
      <c r="BW100" s="415"/>
      <c r="BX100" s="415"/>
      <c r="BY100" s="415"/>
      <c r="BZ100" s="415"/>
      <c r="CA100" s="415"/>
      <c r="CB100" s="415"/>
      <c r="CC100" s="415"/>
      <c r="CD100" s="415"/>
      <c r="CE100" s="415"/>
      <c r="CF100" s="415"/>
      <c r="CG100" s="415"/>
      <c r="CH100" s="415"/>
      <c r="CI100" s="415"/>
      <c r="CJ100" s="415"/>
      <c r="CK100" s="415"/>
      <c r="CL100" s="415"/>
      <c r="CM100" s="415"/>
      <c r="CN100" s="415"/>
      <c r="CO100" s="415"/>
      <c r="CP100" s="415"/>
      <c r="CQ100" s="415"/>
      <c r="CR100" s="415"/>
      <c r="CS100" s="415"/>
      <c r="CT100" s="415"/>
      <c r="CU100" s="415"/>
      <c r="CV100" s="415"/>
      <c r="CW100" s="415"/>
      <c r="CX100" s="415"/>
      <c r="CY100" s="415"/>
      <c r="CZ100" s="415"/>
      <c r="DA100" s="415"/>
      <c r="DB100" s="415"/>
      <c r="DC100" s="415"/>
      <c r="DD100" s="415"/>
      <c r="DE100" s="415"/>
      <c r="DF100" s="415"/>
      <c r="DG100" s="415"/>
      <c r="DH100" s="415"/>
      <c r="DI100" s="415"/>
      <c r="DJ100" s="415"/>
      <c r="DK100" s="415"/>
      <c r="DL100" s="415"/>
      <c r="DM100" s="415"/>
      <c r="DN100" s="415"/>
      <c r="DO100" s="415"/>
      <c r="DP100" s="415"/>
      <c r="DQ100" s="415"/>
      <c r="DR100" s="415"/>
      <c r="DS100" s="415"/>
      <c r="DT100" s="415"/>
      <c r="DU100" s="415"/>
      <c r="DV100" s="415"/>
      <c r="DW100" s="415"/>
      <c r="DX100" s="415"/>
      <c r="DY100" s="415"/>
      <c r="DZ100" s="415"/>
      <c r="EA100" s="415"/>
      <c r="EB100" s="415"/>
      <c r="EC100" s="415"/>
      <c r="ED100" s="415"/>
      <c r="EE100" s="415"/>
      <c r="EF100" s="415"/>
      <c r="EG100" s="415"/>
      <c r="EH100" s="415"/>
      <c r="EI100" s="415"/>
      <c r="EJ100" s="415"/>
      <c r="EK100" s="415"/>
      <c r="EL100" s="415"/>
      <c r="EM100" s="415"/>
      <c r="EN100" s="415"/>
      <c r="EO100" s="415"/>
      <c r="EP100" s="415"/>
      <c r="EQ100" s="415"/>
      <c r="ER100" s="415"/>
      <c r="ES100" s="415"/>
      <c r="ET100" s="415"/>
      <c r="EU100" s="415"/>
      <c r="EV100" s="415"/>
      <c r="EW100" s="415"/>
      <c r="EX100" s="415"/>
      <c r="EY100" s="415"/>
      <c r="EZ100" s="415"/>
      <c r="FA100" s="415"/>
      <c r="FB100" s="415"/>
      <c r="FC100" s="415"/>
      <c r="FD100" s="415"/>
      <c r="FE100" s="415"/>
      <c r="FF100" s="415"/>
      <c r="FG100" s="415"/>
      <c r="FH100" s="415"/>
      <c r="FI100" s="415"/>
      <c r="FJ100" s="415"/>
      <c r="FK100" s="415"/>
      <c r="FL100" s="415"/>
      <c r="FM100" s="415"/>
      <c r="FN100" s="415"/>
      <c r="FO100" s="415"/>
      <c r="FP100" s="415"/>
      <c r="FQ100" s="415"/>
      <c r="FR100" s="415"/>
      <c r="FS100" s="415"/>
      <c r="FT100" s="415"/>
      <c r="FU100" s="415"/>
      <c r="FV100" s="415"/>
      <c r="FW100" s="415"/>
      <c r="FX100" s="415"/>
      <c r="FY100" s="415"/>
      <c r="FZ100" s="415"/>
      <c r="GA100" s="415"/>
      <c r="GB100" s="415"/>
      <c r="GC100" s="415"/>
      <c r="GD100" s="415"/>
      <c r="GE100" s="415"/>
      <c r="GF100" s="415"/>
      <c r="GG100" s="415"/>
      <c r="GH100" s="415"/>
      <c r="GI100" s="415"/>
      <c r="GJ100" s="415"/>
      <c r="GK100" s="415"/>
      <c r="GL100" s="415"/>
      <c r="GM100" s="415"/>
      <c r="GN100" s="415"/>
      <c r="GO100" s="415"/>
      <c r="GP100" s="415"/>
      <c r="GQ100" s="415"/>
      <c r="GR100" s="415"/>
      <c r="GS100" s="415"/>
      <c r="GT100" s="415"/>
      <c r="GU100" s="415"/>
      <c r="GV100" s="415"/>
      <c r="GW100" s="415"/>
      <c r="GX100" s="415"/>
      <c r="GY100" s="415"/>
      <c r="GZ100" s="415"/>
      <c r="HA100" s="415"/>
      <c r="HB100" s="415"/>
      <c r="HC100" s="415"/>
      <c r="HD100" s="415"/>
      <c r="HE100" s="415"/>
      <c r="HF100" s="415"/>
      <c r="HG100" s="415"/>
      <c r="HH100" s="415"/>
      <c r="HI100" s="415"/>
      <c r="HJ100" s="415"/>
      <c r="HK100" s="415"/>
      <c r="HL100" s="415"/>
      <c r="HM100" s="415"/>
      <c r="HN100" s="415"/>
      <c r="HO100" s="415"/>
      <c r="HP100" s="415"/>
      <c r="HQ100" s="415"/>
      <c r="HR100" s="415"/>
      <c r="HS100" s="415"/>
      <c r="HT100" s="415"/>
      <c r="HU100" s="415"/>
      <c r="HV100" s="415"/>
      <c r="HW100" s="415"/>
      <c r="HX100" s="415"/>
      <c r="HY100" s="415"/>
      <c r="HZ100" s="415"/>
      <c r="IA100" s="415"/>
      <c r="IB100" s="415"/>
      <c r="IC100" s="415"/>
      <c r="ID100" s="415"/>
      <c r="IE100" s="415"/>
      <c r="IF100" s="415"/>
      <c r="IG100" s="415"/>
      <c r="IH100" s="415"/>
      <c r="II100" s="415"/>
      <c r="IJ100" s="415"/>
      <c r="IK100" s="415"/>
      <c r="IL100" s="415"/>
      <c r="IM100" s="415"/>
      <c r="IN100" s="415"/>
      <c r="IO100" s="415"/>
      <c r="IP100" s="415"/>
      <c r="IQ100" s="415"/>
      <c r="IR100" s="415"/>
      <c r="IS100" s="415"/>
      <c r="IT100" s="415"/>
      <c r="IU100" s="415"/>
      <c r="IV100" s="415"/>
      <c r="IW100" s="415"/>
      <c r="IX100" s="415"/>
      <c r="IY100" s="415"/>
      <c r="IZ100" s="415"/>
      <c r="JA100" s="415"/>
    </row>
    <row r="101" spans="1:261" s="101" customFormat="1" hidden="1" outlineLevel="3" x14ac:dyDescent="0.25">
      <c r="A101" s="99"/>
      <c r="B101" s="275" t="s">
        <v>6844</v>
      </c>
      <c r="C101" s="99" t="s">
        <v>6820</v>
      </c>
      <c r="D101" s="127">
        <v>0.7</v>
      </c>
      <c r="E101" s="251">
        <v>0</v>
      </c>
      <c r="F101" s="142"/>
      <c r="G101" s="142">
        <v>0</v>
      </c>
      <c r="H101" s="142"/>
      <c r="I101" s="227"/>
      <c r="J101" s="252">
        <v>0</v>
      </c>
      <c r="K101" s="252"/>
      <c r="L101" s="229"/>
      <c r="M101" s="229">
        <f t="shared" si="8"/>
        <v>0</v>
      </c>
      <c r="N101" s="229"/>
      <c r="O101" s="229"/>
      <c r="P101" s="422"/>
      <c r="Q101" s="425">
        <f t="shared" si="9"/>
        <v>0</v>
      </c>
      <c r="R101" s="415"/>
      <c r="S101" s="415"/>
      <c r="T101" s="415"/>
      <c r="U101" s="415"/>
      <c r="V101" s="415"/>
      <c r="W101" s="415"/>
      <c r="X101" s="415"/>
      <c r="Y101" s="415"/>
      <c r="Z101" s="415"/>
      <c r="AA101" s="415"/>
      <c r="AB101" s="415"/>
      <c r="AC101" s="415"/>
      <c r="AD101" s="415"/>
      <c r="AE101" s="415"/>
      <c r="AF101" s="415"/>
      <c r="AG101" s="415"/>
      <c r="AH101" s="415"/>
      <c r="AI101" s="415"/>
      <c r="AJ101" s="415"/>
      <c r="AK101" s="415"/>
      <c r="AL101" s="415"/>
      <c r="AM101" s="415"/>
      <c r="AN101" s="415"/>
      <c r="AO101" s="415"/>
      <c r="AP101" s="415"/>
      <c r="AQ101" s="415"/>
      <c r="AR101" s="415"/>
      <c r="AS101" s="415"/>
      <c r="AT101" s="415"/>
      <c r="AU101" s="415"/>
      <c r="AV101" s="415"/>
      <c r="AW101" s="415"/>
      <c r="AX101" s="415"/>
      <c r="AY101" s="415"/>
      <c r="AZ101" s="415"/>
      <c r="BA101" s="415"/>
      <c r="BB101" s="415"/>
      <c r="BC101" s="415"/>
      <c r="BD101" s="415"/>
      <c r="BE101" s="415"/>
      <c r="BF101" s="415"/>
      <c r="BG101" s="415"/>
      <c r="BH101" s="415"/>
      <c r="BI101" s="415"/>
      <c r="BJ101" s="415"/>
      <c r="BK101" s="415"/>
      <c r="BL101" s="415"/>
      <c r="BM101" s="415"/>
      <c r="BN101" s="415"/>
      <c r="BO101" s="415"/>
      <c r="BP101" s="415"/>
      <c r="BQ101" s="415"/>
      <c r="BR101" s="415"/>
      <c r="BS101" s="415"/>
      <c r="BT101" s="415"/>
      <c r="BU101" s="415"/>
      <c r="BV101" s="415"/>
      <c r="BW101" s="415"/>
      <c r="BX101" s="415"/>
      <c r="BY101" s="415"/>
      <c r="BZ101" s="415"/>
      <c r="CA101" s="415"/>
      <c r="CB101" s="415"/>
      <c r="CC101" s="415"/>
      <c r="CD101" s="415"/>
      <c r="CE101" s="415"/>
      <c r="CF101" s="415"/>
      <c r="CG101" s="415"/>
      <c r="CH101" s="415"/>
      <c r="CI101" s="415"/>
      <c r="CJ101" s="415"/>
      <c r="CK101" s="415"/>
      <c r="CL101" s="415"/>
      <c r="CM101" s="415"/>
      <c r="CN101" s="415"/>
      <c r="CO101" s="415"/>
      <c r="CP101" s="415"/>
      <c r="CQ101" s="415"/>
      <c r="CR101" s="415"/>
      <c r="CS101" s="415"/>
      <c r="CT101" s="415"/>
      <c r="CU101" s="415"/>
      <c r="CV101" s="415"/>
      <c r="CW101" s="415"/>
      <c r="CX101" s="415"/>
      <c r="CY101" s="415"/>
      <c r="CZ101" s="415"/>
      <c r="DA101" s="415"/>
      <c r="DB101" s="415"/>
      <c r="DC101" s="415"/>
      <c r="DD101" s="415"/>
      <c r="DE101" s="415"/>
      <c r="DF101" s="415"/>
      <c r="DG101" s="415"/>
      <c r="DH101" s="415"/>
      <c r="DI101" s="415"/>
      <c r="DJ101" s="415"/>
      <c r="DK101" s="415"/>
      <c r="DL101" s="415"/>
      <c r="DM101" s="415"/>
      <c r="DN101" s="415"/>
      <c r="DO101" s="415"/>
      <c r="DP101" s="415"/>
      <c r="DQ101" s="415"/>
      <c r="DR101" s="415"/>
      <c r="DS101" s="415"/>
      <c r="DT101" s="415"/>
      <c r="DU101" s="415"/>
      <c r="DV101" s="415"/>
      <c r="DW101" s="415"/>
      <c r="DX101" s="415"/>
      <c r="DY101" s="415"/>
      <c r="DZ101" s="415"/>
      <c r="EA101" s="415"/>
      <c r="EB101" s="415"/>
      <c r="EC101" s="415"/>
      <c r="ED101" s="415"/>
      <c r="EE101" s="415"/>
      <c r="EF101" s="415"/>
      <c r="EG101" s="415"/>
      <c r="EH101" s="415"/>
      <c r="EI101" s="415"/>
      <c r="EJ101" s="415"/>
      <c r="EK101" s="415"/>
      <c r="EL101" s="415"/>
      <c r="EM101" s="415"/>
      <c r="EN101" s="415"/>
      <c r="EO101" s="415"/>
      <c r="EP101" s="415"/>
      <c r="EQ101" s="415"/>
      <c r="ER101" s="415"/>
      <c r="ES101" s="415"/>
      <c r="ET101" s="415"/>
      <c r="EU101" s="415"/>
      <c r="EV101" s="415"/>
      <c r="EW101" s="415"/>
      <c r="EX101" s="415"/>
      <c r="EY101" s="415"/>
      <c r="EZ101" s="415"/>
      <c r="FA101" s="415"/>
      <c r="FB101" s="415"/>
      <c r="FC101" s="415"/>
      <c r="FD101" s="415"/>
      <c r="FE101" s="415"/>
      <c r="FF101" s="415"/>
      <c r="FG101" s="415"/>
      <c r="FH101" s="415"/>
      <c r="FI101" s="415"/>
      <c r="FJ101" s="415"/>
      <c r="FK101" s="415"/>
      <c r="FL101" s="415"/>
      <c r="FM101" s="415"/>
      <c r="FN101" s="415"/>
      <c r="FO101" s="415"/>
      <c r="FP101" s="415"/>
      <c r="FQ101" s="415"/>
      <c r="FR101" s="415"/>
      <c r="FS101" s="415"/>
      <c r="FT101" s="415"/>
      <c r="FU101" s="415"/>
      <c r="FV101" s="415"/>
      <c r="FW101" s="415"/>
      <c r="FX101" s="415"/>
      <c r="FY101" s="415"/>
      <c r="FZ101" s="415"/>
      <c r="GA101" s="415"/>
      <c r="GB101" s="415"/>
      <c r="GC101" s="415"/>
      <c r="GD101" s="415"/>
      <c r="GE101" s="415"/>
      <c r="GF101" s="415"/>
      <c r="GG101" s="415"/>
      <c r="GH101" s="415"/>
      <c r="GI101" s="415"/>
      <c r="GJ101" s="415"/>
      <c r="GK101" s="415"/>
      <c r="GL101" s="415"/>
      <c r="GM101" s="415"/>
      <c r="GN101" s="415"/>
      <c r="GO101" s="415"/>
      <c r="GP101" s="415"/>
      <c r="GQ101" s="415"/>
      <c r="GR101" s="415"/>
      <c r="GS101" s="415"/>
      <c r="GT101" s="415"/>
      <c r="GU101" s="415"/>
      <c r="GV101" s="415"/>
      <c r="GW101" s="415"/>
      <c r="GX101" s="415"/>
      <c r="GY101" s="415"/>
      <c r="GZ101" s="415"/>
      <c r="HA101" s="415"/>
      <c r="HB101" s="415"/>
      <c r="HC101" s="415"/>
      <c r="HD101" s="415"/>
      <c r="HE101" s="415"/>
      <c r="HF101" s="415"/>
      <c r="HG101" s="415"/>
      <c r="HH101" s="415"/>
      <c r="HI101" s="415"/>
      <c r="HJ101" s="415"/>
      <c r="HK101" s="415"/>
      <c r="HL101" s="415"/>
      <c r="HM101" s="415"/>
      <c r="HN101" s="415"/>
      <c r="HO101" s="415"/>
      <c r="HP101" s="415"/>
      <c r="HQ101" s="415"/>
      <c r="HR101" s="415"/>
      <c r="HS101" s="415"/>
      <c r="HT101" s="415"/>
      <c r="HU101" s="415"/>
      <c r="HV101" s="415"/>
      <c r="HW101" s="415"/>
      <c r="HX101" s="415"/>
      <c r="HY101" s="415"/>
      <c r="HZ101" s="415"/>
      <c r="IA101" s="415"/>
      <c r="IB101" s="415"/>
      <c r="IC101" s="415"/>
      <c r="ID101" s="415"/>
      <c r="IE101" s="415"/>
      <c r="IF101" s="415"/>
      <c r="IG101" s="415"/>
      <c r="IH101" s="415"/>
      <c r="II101" s="415"/>
      <c r="IJ101" s="415"/>
      <c r="IK101" s="415"/>
      <c r="IL101" s="415"/>
      <c r="IM101" s="415"/>
      <c r="IN101" s="415"/>
      <c r="IO101" s="415"/>
      <c r="IP101" s="415"/>
      <c r="IQ101" s="415"/>
      <c r="IR101" s="415"/>
      <c r="IS101" s="415"/>
      <c r="IT101" s="415"/>
      <c r="IU101" s="415"/>
      <c r="IV101" s="415"/>
      <c r="IW101" s="415"/>
      <c r="IX101" s="415"/>
      <c r="IY101" s="415"/>
      <c r="IZ101" s="415"/>
      <c r="JA101" s="415"/>
    </row>
    <row r="102" spans="1:261" s="101" customFormat="1" hidden="1" outlineLevel="3" x14ac:dyDescent="0.25">
      <c r="A102" s="99"/>
      <c r="B102" s="275" t="s">
        <v>76</v>
      </c>
      <c r="C102" s="99" t="s">
        <v>855</v>
      </c>
      <c r="D102" s="310">
        <v>4.3999999999999997E-2</v>
      </c>
      <c r="E102" s="251">
        <v>0</v>
      </c>
      <c r="F102" s="142"/>
      <c r="G102" s="142">
        <v>0</v>
      </c>
      <c r="H102" s="142"/>
      <c r="I102" s="227"/>
      <c r="J102" s="252">
        <v>0</v>
      </c>
      <c r="K102" s="252"/>
      <c r="L102" s="229"/>
      <c r="M102" s="229">
        <f t="shared" si="8"/>
        <v>0</v>
      </c>
      <c r="N102" s="229"/>
      <c r="O102" s="229"/>
      <c r="P102" s="422"/>
      <c r="Q102" s="425">
        <f t="shared" si="9"/>
        <v>0</v>
      </c>
      <c r="R102" s="415"/>
      <c r="S102" s="415"/>
      <c r="T102" s="415"/>
      <c r="U102" s="415"/>
      <c r="V102" s="415"/>
      <c r="W102" s="415"/>
      <c r="X102" s="415"/>
      <c r="Y102" s="415"/>
      <c r="Z102" s="415"/>
      <c r="AA102" s="415"/>
      <c r="AB102" s="415"/>
      <c r="AC102" s="415"/>
      <c r="AD102" s="415"/>
      <c r="AE102" s="415"/>
      <c r="AF102" s="415"/>
      <c r="AG102" s="415"/>
      <c r="AH102" s="415"/>
      <c r="AI102" s="415"/>
      <c r="AJ102" s="415"/>
      <c r="AK102" s="415"/>
      <c r="AL102" s="415"/>
      <c r="AM102" s="415"/>
      <c r="AN102" s="415"/>
      <c r="AO102" s="415"/>
      <c r="AP102" s="415"/>
      <c r="AQ102" s="415"/>
      <c r="AR102" s="415"/>
      <c r="AS102" s="415"/>
      <c r="AT102" s="415"/>
      <c r="AU102" s="415"/>
      <c r="AV102" s="415"/>
      <c r="AW102" s="415"/>
      <c r="AX102" s="415"/>
      <c r="AY102" s="415"/>
      <c r="AZ102" s="415"/>
      <c r="BA102" s="415"/>
      <c r="BB102" s="415"/>
      <c r="BC102" s="415"/>
      <c r="BD102" s="415"/>
      <c r="BE102" s="415"/>
      <c r="BF102" s="415"/>
      <c r="BG102" s="415"/>
      <c r="BH102" s="415"/>
      <c r="BI102" s="415"/>
      <c r="BJ102" s="415"/>
      <c r="BK102" s="415"/>
      <c r="BL102" s="415"/>
      <c r="BM102" s="415"/>
      <c r="BN102" s="415"/>
      <c r="BO102" s="415"/>
      <c r="BP102" s="415"/>
      <c r="BQ102" s="415"/>
      <c r="BR102" s="415"/>
      <c r="BS102" s="415"/>
      <c r="BT102" s="415"/>
      <c r="BU102" s="415"/>
      <c r="BV102" s="415"/>
      <c r="BW102" s="415"/>
      <c r="BX102" s="415"/>
      <c r="BY102" s="415"/>
      <c r="BZ102" s="415"/>
      <c r="CA102" s="415"/>
      <c r="CB102" s="415"/>
      <c r="CC102" s="415"/>
      <c r="CD102" s="415"/>
      <c r="CE102" s="415"/>
      <c r="CF102" s="415"/>
      <c r="CG102" s="415"/>
      <c r="CH102" s="415"/>
      <c r="CI102" s="415"/>
      <c r="CJ102" s="415"/>
      <c r="CK102" s="415"/>
      <c r="CL102" s="415"/>
      <c r="CM102" s="415"/>
      <c r="CN102" s="415"/>
      <c r="CO102" s="415"/>
      <c r="CP102" s="415"/>
      <c r="CQ102" s="415"/>
      <c r="CR102" s="415"/>
      <c r="CS102" s="415"/>
      <c r="CT102" s="415"/>
      <c r="CU102" s="415"/>
      <c r="CV102" s="415"/>
      <c r="CW102" s="415"/>
      <c r="CX102" s="415"/>
      <c r="CY102" s="415"/>
      <c r="CZ102" s="415"/>
      <c r="DA102" s="415"/>
      <c r="DB102" s="415"/>
      <c r="DC102" s="415"/>
      <c r="DD102" s="415"/>
      <c r="DE102" s="415"/>
      <c r="DF102" s="415"/>
      <c r="DG102" s="415"/>
      <c r="DH102" s="415"/>
      <c r="DI102" s="415"/>
      <c r="DJ102" s="415"/>
      <c r="DK102" s="415"/>
      <c r="DL102" s="415"/>
      <c r="DM102" s="415"/>
      <c r="DN102" s="415"/>
      <c r="DO102" s="415"/>
      <c r="DP102" s="415"/>
      <c r="DQ102" s="415"/>
      <c r="DR102" s="415"/>
      <c r="DS102" s="415"/>
      <c r="DT102" s="415"/>
      <c r="DU102" s="415"/>
      <c r="DV102" s="415"/>
      <c r="DW102" s="415"/>
      <c r="DX102" s="415"/>
      <c r="DY102" s="415"/>
      <c r="DZ102" s="415"/>
      <c r="EA102" s="415"/>
      <c r="EB102" s="415"/>
      <c r="EC102" s="415"/>
      <c r="ED102" s="415"/>
      <c r="EE102" s="415"/>
      <c r="EF102" s="415"/>
      <c r="EG102" s="415"/>
      <c r="EH102" s="415"/>
      <c r="EI102" s="415"/>
      <c r="EJ102" s="415"/>
      <c r="EK102" s="415"/>
      <c r="EL102" s="415"/>
      <c r="EM102" s="415"/>
      <c r="EN102" s="415"/>
      <c r="EO102" s="415"/>
      <c r="EP102" s="415"/>
      <c r="EQ102" s="415"/>
      <c r="ER102" s="415"/>
      <c r="ES102" s="415"/>
      <c r="ET102" s="415"/>
      <c r="EU102" s="415"/>
      <c r="EV102" s="415"/>
      <c r="EW102" s="415"/>
      <c r="EX102" s="415"/>
      <c r="EY102" s="415"/>
      <c r="EZ102" s="415"/>
      <c r="FA102" s="415"/>
      <c r="FB102" s="415"/>
      <c r="FC102" s="415"/>
      <c r="FD102" s="415"/>
      <c r="FE102" s="415"/>
      <c r="FF102" s="415"/>
      <c r="FG102" s="415"/>
      <c r="FH102" s="415"/>
      <c r="FI102" s="415"/>
      <c r="FJ102" s="415"/>
      <c r="FK102" s="415"/>
      <c r="FL102" s="415"/>
      <c r="FM102" s="415"/>
      <c r="FN102" s="415"/>
      <c r="FO102" s="415"/>
      <c r="FP102" s="415"/>
      <c r="FQ102" s="415"/>
      <c r="FR102" s="415"/>
      <c r="FS102" s="415"/>
      <c r="FT102" s="415"/>
      <c r="FU102" s="415"/>
      <c r="FV102" s="415"/>
      <c r="FW102" s="415"/>
      <c r="FX102" s="415"/>
      <c r="FY102" s="415"/>
      <c r="FZ102" s="415"/>
      <c r="GA102" s="415"/>
      <c r="GB102" s="415"/>
      <c r="GC102" s="415"/>
      <c r="GD102" s="415"/>
      <c r="GE102" s="415"/>
      <c r="GF102" s="415"/>
      <c r="GG102" s="415"/>
      <c r="GH102" s="415"/>
      <c r="GI102" s="415"/>
      <c r="GJ102" s="415"/>
      <c r="GK102" s="415"/>
      <c r="GL102" s="415"/>
      <c r="GM102" s="415"/>
      <c r="GN102" s="415"/>
      <c r="GO102" s="415"/>
      <c r="GP102" s="415"/>
      <c r="GQ102" s="415"/>
      <c r="GR102" s="415"/>
      <c r="GS102" s="415"/>
      <c r="GT102" s="415"/>
      <c r="GU102" s="415"/>
      <c r="GV102" s="415"/>
      <c r="GW102" s="415"/>
      <c r="GX102" s="415"/>
      <c r="GY102" s="415"/>
      <c r="GZ102" s="415"/>
      <c r="HA102" s="415"/>
      <c r="HB102" s="415"/>
      <c r="HC102" s="415"/>
      <c r="HD102" s="415"/>
      <c r="HE102" s="415"/>
      <c r="HF102" s="415"/>
      <c r="HG102" s="415"/>
      <c r="HH102" s="415"/>
      <c r="HI102" s="415"/>
      <c r="HJ102" s="415"/>
      <c r="HK102" s="415"/>
      <c r="HL102" s="415"/>
      <c r="HM102" s="415"/>
      <c r="HN102" s="415"/>
      <c r="HO102" s="415"/>
      <c r="HP102" s="415"/>
      <c r="HQ102" s="415"/>
      <c r="HR102" s="415"/>
      <c r="HS102" s="415"/>
      <c r="HT102" s="415"/>
      <c r="HU102" s="415"/>
      <c r="HV102" s="415"/>
      <c r="HW102" s="415"/>
      <c r="HX102" s="415"/>
      <c r="HY102" s="415"/>
      <c r="HZ102" s="415"/>
      <c r="IA102" s="415"/>
      <c r="IB102" s="415"/>
      <c r="IC102" s="415"/>
      <c r="ID102" s="415"/>
      <c r="IE102" s="415"/>
      <c r="IF102" s="415"/>
      <c r="IG102" s="415"/>
      <c r="IH102" s="415"/>
      <c r="II102" s="415"/>
      <c r="IJ102" s="415"/>
      <c r="IK102" s="415"/>
      <c r="IL102" s="415"/>
      <c r="IM102" s="415"/>
      <c r="IN102" s="415"/>
      <c r="IO102" s="415"/>
      <c r="IP102" s="415"/>
      <c r="IQ102" s="415"/>
      <c r="IR102" s="415"/>
      <c r="IS102" s="415"/>
      <c r="IT102" s="415"/>
      <c r="IU102" s="415"/>
      <c r="IV102" s="415"/>
      <c r="IW102" s="415"/>
      <c r="IX102" s="415"/>
      <c r="IY102" s="415"/>
      <c r="IZ102" s="415"/>
      <c r="JA102" s="415"/>
    </row>
    <row r="103" spans="1:261" s="103" customFormat="1" hidden="1" outlineLevel="1" x14ac:dyDescent="0.25">
      <c r="A103" s="373"/>
      <c r="B103" s="349" t="s">
        <v>97</v>
      </c>
      <c r="C103" s="373" t="s">
        <v>6820</v>
      </c>
      <c r="D103" s="374">
        <v>41.2</v>
      </c>
      <c r="E103" s="375">
        <v>44343.5</v>
      </c>
      <c r="F103" s="376">
        <f>E103*D103</f>
        <v>1826952.2000000002</v>
      </c>
      <c r="G103" s="376">
        <v>47372</v>
      </c>
      <c r="H103" s="376">
        <f>G103*D103</f>
        <v>1951726.4000000001</v>
      </c>
      <c r="I103" s="377">
        <f>F103+H103</f>
        <v>3778678.6000000006</v>
      </c>
      <c r="J103" s="252">
        <v>44343.5</v>
      </c>
      <c r="K103" s="252"/>
      <c r="L103" s="229"/>
      <c r="M103" s="229">
        <f t="shared" si="8"/>
        <v>47372</v>
      </c>
      <c r="N103" s="229"/>
      <c r="O103" s="229"/>
      <c r="P103" s="422">
        <v>41</v>
      </c>
      <c r="Q103" s="425">
        <f t="shared" si="9"/>
        <v>3760335.5</v>
      </c>
      <c r="R103" s="415"/>
      <c r="S103" s="415"/>
      <c r="T103" s="415"/>
      <c r="U103" s="415"/>
      <c r="V103" s="415"/>
      <c r="W103" s="415"/>
      <c r="X103" s="415"/>
      <c r="Y103" s="415"/>
      <c r="Z103" s="415"/>
      <c r="AA103" s="415"/>
      <c r="AB103" s="415"/>
      <c r="AC103" s="415"/>
      <c r="AD103" s="415"/>
      <c r="AE103" s="415"/>
      <c r="AF103" s="415"/>
      <c r="AG103" s="415"/>
      <c r="AH103" s="415"/>
      <c r="AI103" s="415"/>
      <c r="AJ103" s="415"/>
      <c r="AK103" s="415"/>
      <c r="AL103" s="415"/>
      <c r="AM103" s="415"/>
      <c r="AN103" s="415"/>
      <c r="AO103" s="415"/>
      <c r="AP103" s="415"/>
      <c r="AQ103" s="415"/>
      <c r="AR103" s="415"/>
      <c r="AS103" s="415"/>
      <c r="AT103" s="415"/>
      <c r="AU103" s="415"/>
      <c r="AV103" s="415"/>
      <c r="AW103" s="415"/>
      <c r="AX103" s="415"/>
      <c r="AY103" s="415"/>
      <c r="AZ103" s="415"/>
      <c r="BA103" s="415"/>
      <c r="BB103" s="415"/>
      <c r="BC103" s="415"/>
      <c r="BD103" s="415"/>
      <c r="BE103" s="415"/>
      <c r="BF103" s="415"/>
      <c r="BG103" s="415"/>
      <c r="BH103" s="415"/>
      <c r="BI103" s="415"/>
      <c r="BJ103" s="415"/>
      <c r="BK103" s="415"/>
      <c r="BL103" s="415"/>
      <c r="BM103" s="415"/>
      <c r="BN103" s="415"/>
      <c r="BO103" s="415"/>
      <c r="BP103" s="415"/>
      <c r="BQ103" s="415"/>
      <c r="BR103" s="415"/>
      <c r="BS103" s="415"/>
      <c r="BT103" s="415"/>
      <c r="BU103" s="415"/>
      <c r="BV103" s="415"/>
      <c r="BW103" s="415"/>
      <c r="BX103" s="415"/>
      <c r="BY103" s="415"/>
      <c r="BZ103" s="415"/>
      <c r="CA103" s="415"/>
      <c r="CB103" s="415"/>
      <c r="CC103" s="415"/>
      <c r="CD103" s="415"/>
      <c r="CE103" s="415"/>
      <c r="CF103" s="415"/>
      <c r="CG103" s="415"/>
      <c r="CH103" s="415"/>
      <c r="CI103" s="415"/>
      <c r="CJ103" s="415"/>
      <c r="CK103" s="415"/>
      <c r="CL103" s="415"/>
      <c r="CM103" s="415"/>
      <c r="CN103" s="415"/>
      <c r="CO103" s="415"/>
      <c r="CP103" s="415"/>
      <c r="CQ103" s="415"/>
      <c r="CR103" s="415"/>
      <c r="CS103" s="415"/>
      <c r="CT103" s="415"/>
      <c r="CU103" s="415"/>
      <c r="CV103" s="415"/>
      <c r="CW103" s="415"/>
      <c r="CX103" s="415"/>
      <c r="CY103" s="415"/>
      <c r="CZ103" s="415"/>
      <c r="DA103" s="415"/>
      <c r="DB103" s="415"/>
      <c r="DC103" s="415"/>
      <c r="DD103" s="415"/>
      <c r="DE103" s="415"/>
      <c r="DF103" s="415"/>
      <c r="DG103" s="415"/>
      <c r="DH103" s="415"/>
      <c r="DI103" s="415"/>
      <c r="DJ103" s="415"/>
      <c r="DK103" s="415"/>
      <c r="DL103" s="415"/>
      <c r="DM103" s="415"/>
      <c r="DN103" s="415"/>
      <c r="DO103" s="415"/>
      <c r="DP103" s="415"/>
      <c r="DQ103" s="415"/>
      <c r="DR103" s="415"/>
      <c r="DS103" s="415"/>
      <c r="DT103" s="415"/>
      <c r="DU103" s="415"/>
      <c r="DV103" s="415"/>
      <c r="DW103" s="415"/>
      <c r="DX103" s="415"/>
      <c r="DY103" s="415"/>
      <c r="DZ103" s="415"/>
      <c r="EA103" s="415"/>
      <c r="EB103" s="415"/>
      <c r="EC103" s="415"/>
      <c r="ED103" s="415"/>
      <c r="EE103" s="415"/>
      <c r="EF103" s="415"/>
      <c r="EG103" s="415"/>
      <c r="EH103" s="415"/>
      <c r="EI103" s="415"/>
      <c r="EJ103" s="415"/>
      <c r="EK103" s="415"/>
      <c r="EL103" s="415"/>
      <c r="EM103" s="415"/>
      <c r="EN103" s="415"/>
      <c r="EO103" s="415"/>
      <c r="EP103" s="415"/>
      <c r="EQ103" s="415"/>
      <c r="ER103" s="415"/>
      <c r="ES103" s="415"/>
      <c r="ET103" s="415"/>
      <c r="EU103" s="415"/>
      <c r="EV103" s="415"/>
      <c r="EW103" s="415"/>
      <c r="EX103" s="415"/>
      <c r="EY103" s="415"/>
      <c r="EZ103" s="415"/>
      <c r="FA103" s="415"/>
      <c r="FB103" s="415"/>
      <c r="FC103" s="415"/>
      <c r="FD103" s="415"/>
      <c r="FE103" s="415"/>
      <c r="FF103" s="415"/>
      <c r="FG103" s="415"/>
      <c r="FH103" s="415"/>
      <c r="FI103" s="415"/>
      <c r="FJ103" s="415"/>
      <c r="FK103" s="415"/>
      <c r="FL103" s="415"/>
      <c r="FM103" s="415"/>
      <c r="FN103" s="415"/>
      <c r="FO103" s="415"/>
      <c r="FP103" s="415"/>
      <c r="FQ103" s="415"/>
      <c r="FR103" s="415"/>
      <c r="FS103" s="415"/>
      <c r="FT103" s="415"/>
      <c r="FU103" s="415"/>
      <c r="FV103" s="415"/>
      <c r="FW103" s="415"/>
      <c r="FX103" s="415"/>
      <c r="FY103" s="415"/>
      <c r="FZ103" s="415"/>
      <c r="GA103" s="415"/>
      <c r="GB103" s="415"/>
      <c r="GC103" s="415"/>
      <c r="GD103" s="415"/>
      <c r="GE103" s="415"/>
      <c r="GF103" s="415"/>
      <c r="GG103" s="415"/>
      <c r="GH103" s="415"/>
      <c r="GI103" s="415"/>
      <c r="GJ103" s="415"/>
      <c r="GK103" s="415"/>
      <c r="GL103" s="415"/>
      <c r="GM103" s="415"/>
      <c r="GN103" s="415"/>
      <c r="GO103" s="415"/>
      <c r="GP103" s="415"/>
      <c r="GQ103" s="415"/>
      <c r="GR103" s="415"/>
      <c r="GS103" s="415"/>
      <c r="GT103" s="415"/>
      <c r="GU103" s="415"/>
      <c r="GV103" s="415"/>
      <c r="GW103" s="415"/>
      <c r="GX103" s="415"/>
      <c r="GY103" s="415"/>
      <c r="GZ103" s="415"/>
      <c r="HA103" s="415"/>
      <c r="HB103" s="415"/>
      <c r="HC103" s="415"/>
      <c r="HD103" s="415"/>
      <c r="HE103" s="415"/>
      <c r="HF103" s="415"/>
      <c r="HG103" s="415"/>
      <c r="HH103" s="415"/>
      <c r="HI103" s="415"/>
      <c r="HJ103" s="415"/>
      <c r="HK103" s="415"/>
      <c r="HL103" s="415"/>
      <c r="HM103" s="415"/>
      <c r="HN103" s="415"/>
      <c r="HO103" s="415"/>
      <c r="HP103" s="415"/>
      <c r="HQ103" s="415"/>
      <c r="HR103" s="415"/>
      <c r="HS103" s="415"/>
      <c r="HT103" s="415"/>
      <c r="HU103" s="415"/>
      <c r="HV103" s="415"/>
      <c r="HW103" s="415"/>
      <c r="HX103" s="415"/>
      <c r="HY103" s="415"/>
      <c r="HZ103" s="415"/>
      <c r="IA103" s="415"/>
      <c r="IB103" s="415"/>
      <c r="IC103" s="415"/>
      <c r="ID103" s="415"/>
      <c r="IE103" s="415"/>
      <c r="IF103" s="415"/>
      <c r="IG103" s="415"/>
      <c r="IH103" s="415"/>
      <c r="II103" s="415"/>
      <c r="IJ103" s="415"/>
      <c r="IK103" s="415"/>
      <c r="IL103" s="415"/>
      <c r="IM103" s="415"/>
      <c r="IN103" s="415"/>
      <c r="IO103" s="415"/>
      <c r="IP103" s="415"/>
      <c r="IQ103" s="415"/>
      <c r="IR103" s="415"/>
      <c r="IS103" s="415"/>
      <c r="IT103" s="415"/>
      <c r="IU103" s="415"/>
      <c r="IV103" s="415"/>
      <c r="IW103" s="415"/>
      <c r="IX103" s="415"/>
      <c r="IY103" s="415"/>
      <c r="IZ103" s="415"/>
      <c r="JA103" s="415"/>
    </row>
    <row r="104" spans="1:261" s="101" customFormat="1" hidden="1" outlineLevel="3" x14ac:dyDescent="0.25">
      <c r="A104" s="99"/>
      <c r="B104" s="275" t="s">
        <v>98</v>
      </c>
      <c r="C104" s="99" t="s">
        <v>6820</v>
      </c>
      <c r="D104" s="127">
        <v>41.2</v>
      </c>
      <c r="E104" s="251">
        <v>0</v>
      </c>
      <c r="F104" s="142"/>
      <c r="G104" s="142">
        <v>0</v>
      </c>
      <c r="H104" s="142"/>
      <c r="I104" s="227"/>
      <c r="J104" s="252">
        <v>0</v>
      </c>
      <c r="K104" s="252"/>
      <c r="L104" s="229"/>
      <c r="M104" s="229">
        <f t="shared" si="8"/>
        <v>0</v>
      </c>
      <c r="N104" s="229"/>
      <c r="O104" s="229"/>
      <c r="P104" s="422"/>
      <c r="Q104" s="425">
        <f t="shared" si="9"/>
        <v>0</v>
      </c>
      <c r="R104" s="415"/>
      <c r="S104" s="415"/>
      <c r="T104" s="415"/>
      <c r="U104" s="415"/>
      <c r="V104" s="415"/>
      <c r="W104" s="415"/>
      <c r="X104" s="415"/>
      <c r="Y104" s="415"/>
      <c r="Z104" s="415"/>
      <c r="AA104" s="415"/>
      <c r="AB104" s="415"/>
      <c r="AC104" s="415"/>
      <c r="AD104" s="415"/>
      <c r="AE104" s="415"/>
      <c r="AF104" s="415"/>
      <c r="AG104" s="415"/>
      <c r="AH104" s="415"/>
      <c r="AI104" s="415"/>
      <c r="AJ104" s="415"/>
      <c r="AK104" s="415"/>
      <c r="AL104" s="415"/>
      <c r="AM104" s="415"/>
      <c r="AN104" s="415"/>
      <c r="AO104" s="415"/>
      <c r="AP104" s="415"/>
      <c r="AQ104" s="415"/>
      <c r="AR104" s="415"/>
      <c r="AS104" s="415"/>
      <c r="AT104" s="415"/>
      <c r="AU104" s="415"/>
      <c r="AV104" s="415"/>
      <c r="AW104" s="415"/>
      <c r="AX104" s="415"/>
      <c r="AY104" s="415"/>
      <c r="AZ104" s="415"/>
      <c r="BA104" s="415"/>
      <c r="BB104" s="415"/>
      <c r="BC104" s="415"/>
      <c r="BD104" s="415"/>
      <c r="BE104" s="415"/>
      <c r="BF104" s="415"/>
      <c r="BG104" s="415"/>
      <c r="BH104" s="415"/>
      <c r="BI104" s="415"/>
      <c r="BJ104" s="415"/>
      <c r="BK104" s="415"/>
      <c r="BL104" s="415"/>
      <c r="BM104" s="415"/>
      <c r="BN104" s="415"/>
      <c r="BO104" s="415"/>
      <c r="BP104" s="415"/>
      <c r="BQ104" s="415"/>
      <c r="BR104" s="415"/>
      <c r="BS104" s="415"/>
      <c r="BT104" s="415"/>
      <c r="BU104" s="415"/>
      <c r="BV104" s="415"/>
      <c r="BW104" s="415"/>
      <c r="BX104" s="415"/>
      <c r="BY104" s="415"/>
      <c r="BZ104" s="415"/>
      <c r="CA104" s="415"/>
      <c r="CB104" s="415"/>
      <c r="CC104" s="415"/>
      <c r="CD104" s="415"/>
      <c r="CE104" s="415"/>
      <c r="CF104" s="415"/>
      <c r="CG104" s="415"/>
      <c r="CH104" s="415"/>
      <c r="CI104" s="415"/>
      <c r="CJ104" s="415"/>
      <c r="CK104" s="415"/>
      <c r="CL104" s="415"/>
      <c r="CM104" s="415"/>
      <c r="CN104" s="415"/>
      <c r="CO104" s="415"/>
      <c r="CP104" s="415"/>
      <c r="CQ104" s="415"/>
      <c r="CR104" s="415"/>
      <c r="CS104" s="415"/>
      <c r="CT104" s="415"/>
      <c r="CU104" s="415"/>
      <c r="CV104" s="415"/>
      <c r="CW104" s="415"/>
      <c r="CX104" s="415"/>
      <c r="CY104" s="415"/>
      <c r="CZ104" s="415"/>
      <c r="DA104" s="415"/>
      <c r="DB104" s="415"/>
      <c r="DC104" s="415"/>
      <c r="DD104" s="415"/>
      <c r="DE104" s="415"/>
      <c r="DF104" s="415"/>
      <c r="DG104" s="415"/>
      <c r="DH104" s="415"/>
      <c r="DI104" s="415"/>
      <c r="DJ104" s="415"/>
      <c r="DK104" s="415"/>
      <c r="DL104" s="415"/>
      <c r="DM104" s="415"/>
      <c r="DN104" s="415"/>
      <c r="DO104" s="415"/>
      <c r="DP104" s="415"/>
      <c r="DQ104" s="415"/>
      <c r="DR104" s="415"/>
      <c r="DS104" s="415"/>
      <c r="DT104" s="415"/>
      <c r="DU104" s="415"/>
      <c r="DV104" s="415"/>
      <c r="DW104" s="415"/>
      <c r="DX104" s="415"/>
      <c r="DY104" s="415"/>
      <c r="DZ104" s="415"/>
      <c r="EA104" s="415"/>
      <c r="EB104" s="415"/>
      <c r="EC104" s="415"/>
      <c r="ED104" s="415"/>
      <c r="EE104" s="415"/>
      <c r="EF104" s="415"/>
      <c r="EG104" s="415"/>
      <c r="EH104" s="415"/>
      <c r="EI104" s="415"/>
      <c r="EJ104" s="415"/>
      <c r="EK104" s="415"/>
      <c r="EL104" s="415"/>
      <c r="EM104" s="415"/>
      <c r="EN104" s="415"/>
      <c r="EO104" s="415"/>
      <c r="EP104" s="415"/>
      <c r="EQ104" s="415"/>
      <c r="ER104" s="415"/>
      <c r="ES104" s="415"/>
      <c r="ET104" s="415"/>
      <c r="EU104" s="415"/>
      <c r="EV104" s="415"/>
      <c r="EW104" s="415"/>
      <c r="EX104" s="415"/>
      <c r="EY104" s="415"/>
      <c r="EZ104" s="415"/>
      <c r="FA104" s="415"/>
      <c r="FB104" s="415"/>
      <c r="FC104" s="415"/>
      <c r="FD104" s="415"/>
      <c r="FE104" s="415"/>
      <c r="FF104" s="415"/>
      <c r="FG104" s="415"/>
      <c r="FH104" s="415"/>
      <c r="FI104" s="415"/>
      <c r="FJ104" s="415"/>
      <c r="FK104" s="415"/>
      <c r="FL104" s="415"/>
      <c r="FM104" s="415"/>
      <c r="FN104" s="415"/>
      <c r="FO104" s="415"/>
      <c r="FP104" s="415"/>
      <c r="FQ104" s="415"/>
      <c r="FR104" s="415"/>
      <c r="FS104" s="415"/>
      <c r="FT104" s="415"/>
      <c r="FU104" s="415"/>
      <c r="FV104" s="415"/>
      <c r="FW104" s="415"/>
      <c r="FX104" s="415"/>
      <c r="FY104" s="415"/>
      <c r="FZ104" s="415"/>
      <c r="GA104" s="415"/>
      <c r="GB104" s="415"/>
      <c r="GC104" s="415"/>
      <c r="GD104" s="415"/>
      <c r="GE104" s="415"/>
      <c r="GF104" s="415"/>
      <c r="GG104" s="415"/>
      <c r="GH104" s="415"/>
      <c r="GI104" s="415"/>
      <c r="GJ104" s="415"/>
      <c r="GK104" s="415"/>
      <c r="GL104" s="415"/>
      <c r="GM104" s="415"/>
      <c r="GN104" s="415"/>
      <c r="GO104" s="415"/>
      <c r="GP104" s="415"/>
      <c r="GQ104" s="415"/>
      <c r="GR104" s="415"/>
      <c r="GS104" s="415"/>
      <c r="GT104" s="415"/>
      <c r="GU104" s="415"/>
      <c r="GV104" s="415"/>
      <c r="GW104" s="415"/>
      <c r="GX104" s="415"/>
      <c r="GY104" s="415"/>
      <c r="GZ104" s="415"/>
      <c r="HA104" s="415"/>
      <c r="HB104" s="415"/>
      <c r="HC104" s="415"/>
      <c r="HD104" s="415"/>
      <c r="HE104" s="415"/>
      <c r="HF104" s="415"/>
      <c r="HG104" s="415"/>
      <c r="HH104" s="415"/>
      <c r="HI104" s="415"/>
      <c r="HJ104" s="415"/>
      <c r="HK104" s="415"/>
      <c r="HL104" s="415"/>
      <c r="HM104" s="415"/>
      <c r="HN104" s="415"/>
      <c r="HO104" s="415"/>
      <c r="HP104" s="415"/>
      <c r="HQ104" s="415"/>
      <c r="HR104" s="415"/>
      <c r="HS104" s="415"/>
      <c r="HT104" s="415"/>
      <c r="HU104" s="415"/>
      <c r="HV104" s="415"/>
      <c r="HW104" s="415"/>
      <c r="HX104" s="415"/>
      <c r="HY104" s="415"/>
      <c r="HZ104" s="415"/>
      <c r="IA104" s="415"/>
      <c r="IB104" s="415"/>
      <c r="IC104" s="415"/>
      <c r="ID104" s="415"/>
      <c r="IE104" s="415"/>
      <c r="IF104" s="415"/>
      <c r="IG104" s="415"/>
      <c r="IH104" s="415"/>
      <c r="II104" s="415"/>
      <c r="IJ104" s="415"/>
      <c r="IK104" s="415"/>
      <c r="IL104" s="415"/>
      <c r="IM104" s="415"/>
      <c r="IN104" s="415"/>
      <c r="IO104" s="415"/>
      <c r="IP104" s="415"/>
      <c r="IQ104" s="415"/>
      <c r="IR104" s="415"/>
      <c r="IS104" s="415"/>
      <c r="IT104" s="415"/>
      <c r="IU104" s="415"/>
      <c r="IV104" s="415"/>
      <c r="IW104" s="415"/>
      <c r="IX104" s="415"/>
      <c r="IY104" s="415"/>
      <c r="IZ104" s="415"/>
      <c r="JA104" s="415"/>
    </row>
    <row r="105" spans="1:261" s="101" customFormat="1" hidden="1" outlineLevel="3" x14ac:dyDescent="0.25">
      <c r="A105" s="99"/>
      <c r="B105" s="275" t="s">
        <v>76</v>
      </c>
      <c r="C105" s="99" t="s">
        <v>855</v>
      </c>
      <c r="D105" s="310">
        <v>2.7959999999999998</v>
      </c>
      <c r="E105" s="251">
        <v>0</v>
      </c>
      <c r="F105" s="142"/>
      <c r="G105" s="142">
        <v>0</v>
      </c>
      <c r="H105" s="142"/>
      <c r="I105" s="227"/>
      <c r="J105" s="252">
        <v>0</v>
      </c>
      <c r="K105" s="252"/>
      <c r="L105" s="229"/>
      <c r="M105" s="229">
        <f t="shared" si="8"/>
        <v>0</v>
      </c>
      <c r="N105" s="229"/>
      <c r="O105" s="229"/>
      <c r="P105" s="427">
        <v>2.7961999999999998</v>
      </c>
      <c r="Q105" s="428">
        <f t="shared" si="9"/>
        <v>0</v>
      </c>
      <c r="R105" s="415"/>
      <c r="S105" s="415"/>
      <c r="T105" s="415"/>
      <c r="U105" s="415"/>
      <c r="V105" s="415"/>
      <c r="W105" s="415"/>
      <c r="X105" s="415"/>
      <c r="Y105" s="415"/>
      <c r="Z105" s="415"/>
      <c r="AA105" s="415"/>
      <c r="AB105" s="415"/>
      <c r="AC105" s="415"/>
      <c r="AD105" s="415"/>
      <c r="AE105" s="415"/>
      <c r="AF105" s="415"/>
      <c r="AG105" s="415"/>
      <c r="AH105" s="415"/>
      <c r="AI105" s="415"/>
      <c r="AJ105" s="415"/>
      <c r="AK105" s="415"/>
      <c r="AL105" s="415"/>
      <c r="AM105" s="415"/>
      <c r="AN105" s="415"/>
      <c r="AO105" s="415"/>
      <c r="AP105" s="415"/>
      <c r="AQ105" s="415"/>
      <c r="AR105" s="415"/>
      <c r="AS105" s="415"/>
      <c r="AT105" s="415"/>
      <c r="AU105" s="415"/>
      <c r="AV105" s="415"/>
      <c r="AW105" s="415"/>
      <c r="AX105" s="415"/>
      <c r="AY105" s="415"/>
      <c r="AZ105" s="415"/>
      <c r="BA105" s="415"/>
      <c r="BB105" s="415"/>
      <c r="BC105" s="415"/>
      <c r="BD105" s="415"/>
      <c r="BE105" s="415"/>
      <c r="BF105" s="415"/>
      <c r="BG105" s="415"/>
      <c r="BH105" s="415"/>
      <c r="BI105" s="415"/>
      <c r="BJ105" s="415"/>
      <c r="BK105" s="415"/>
      <c r="BL105" s="415"/>
      <c r="BM105" s="415"/>
      <c r="BN105" s="415"/>
      <c r="BO105" s="415"/>
      <c r="BP105" s="415"/>
      <c r="BQ105" s="415"/>
      <c r="BR105" s="415"/>
      <c r="BS105" s="415"/>
      <c r="BT105" s="415"/>
      <c r="BU105" s="415"/>
      <c r="BV105" s="415"/>
      <c r="BW105" s="415"/>
      <c r="BX105" s="415"/>
      <c r="BY105" s="415"/>
      <c r="BZ105" s="415"/>
      <c r="CA105" s="415"/>
      <c r="CB105" s="415"/>
      <c r="CC105" s="415"/>
      <c r="CD105" s="415"/>
      <c r="CE105" s="415"/>
      <c r="CF105" s="415"/>
      <c r="CG105" s="415"/>
      <c r="CH105" s="415"/>
      <c r="CI105" s="415"/>
      <c r="CJ105" s="415"/>
      <c r="CK105" s="415"/>
      <c r="CL105" s="415"/>
      <c r="CM105" s="415"/>
      <c r="CN105" s="415"/>
      <c r="CO105" s="415"/>
      <c r="CP105" s="415"/>
      <c r="CQ105" s="415"/>
      <c r="CR105" s="415"/>
      <c r="CS105" s="415"/>
      <c r="CT105" s="415"/>
      <c r="CU105" s="415"/>
      <c r="CV105" s="415"/>
      <c r="CW105" s="415"/>
      <c r="CX105" s="415"/>
      <c r="CY105" s="415"/>
      <c r="CZ105" s="415"/>
      <c r="DA105" s="415"/>
      <c r="DB105" s="415"/>
      <c r="DC105" s="415"/>
      <c r="DD105" s="415"/>
      <c r="DE105" s="415"/>
      <c r="DF105" s="415"/>
      <c r="DG105" s="415"/>
      <c r="DH105" s="415"/>
      <c r="DI105" s="415"/>
      <c r="DJ105" s="415"/>
      <c r="DK105" s="415"/>
      <c r="DL105" s="415"/>
      <c r="DM105" s="415"/>
      <c r="DN105" s="415"/>
      <c r="DO105" s="415"/>
      <c r="DP105" s="415"/>
      <c r="DQ105" s="415"/>
      <c r="DR105" s="415"/>
      <c r="DS105" s="415"/>
      <c r="DT105" s="415"/>
      <c r="DU105" s="415"/>
      <c r="DV105" s="415"/>
      <c r="DW105" s="415"/>
      <c r="DX105" s="415"/>
      <c r="DY105" s="415"/>
      <c r="DZ105" s="415"/>
      <c r="EA105" s="415"/>
      <c r="EB105" s="415"/>
      <c r="EC105" s="415"/>
      <c r="ED105" s="415"/>
      <c r="EE105" s="415"/>
      <c r="EF105" s="415"/>
      <c r="EG105" s="415"/>
      <c r="EH105" s="415"/>
      <c r="EI105" s="415"/>
      <c r="EJ105" s="415"/>
      <c r="EK105" s="415"/>
      <c r="EL105" s="415"/>
      <c r="EM105" s="415"/>
      <c r="EN105" s="415"/>
      <c r="EO105" s="415"/>
      <c r="EP105" s="415"/>
      <c r="EQ105" s="415"/>
      <c r="ER105" s="415"/>
      <c r="ES105" s="415"/>
      <c r="ET105" s="415"/>
      <c r="EU105" s="415"/>
      <c r="EV105" s="415"/>
      <c r="EW105" s="415"/>
      <c r="EX105" s="415"/>
      <c r="EY105" s="415"/>
      <c r="EZ105" s="415"/>
      <c r="FA105" s="415"/>
      <c r="FB105" s="415"/>
      <c r="FC105" s="415"/>
      <c r="FD105" s="415"/>
      <c r="FE105" s="415"/>
      <c r="FF105" s="415"/>
      <c r="FG105" s="415"/>
      <c r="FH105" s="415"/>
      <c r="FI105" s="415"/>
      <c r="FJ105" s="415"/>
      <c r="FK105" s="415"/>
      <c r="FL105" s="415"/>
      <c r="FM105" s="415"/>
      <c r="FN105" s="415"/>
      <c r="FO105" s="415"/>
      <c r="FP105" s="415"/>
      <c r="FQ105" s="415"/>
      <c r="FR105" s="415"/>
      <c r="FS105" s="415"/>
      <c r="FT105" s="415"/>
      <c r="FU105" s="415"/>
      <c r="FV105" s="415"/>
      <c r="FW105" s="415"/>
      <c r="FX105" s="415"/>
      <c r="FY105" s="415"/>
      <c r="FZ105" s="415"/>
      <c r="GA105" s="415"/>
      <c r="GB105" s="415"/>
      <c r="GC105" s="415"/>
      <c r="GD105" s="415"/>
      <c r="GE105" s="415"/>
      <c r="GF105" s="415"/>
      <c r="GG105" s="415"/>
      <c r="GH105" s="415"/>
      <c r="GI105" s="415"/>
      <c r="GJ105" s="415"/>
      <c r="GK105" s="415"/>
      <c r="GL105" s="415"/>
      <c r="GM105" s="415"/>
      <c r="GN105" s="415"/>
      <c r="GO105" s="415"/>
      <c r="GP105" s="415"/>
      <c r="GQ105" s="415"/>
      <c r="GR105" s="415"/>
      <c r="GS105" s="415"/>
      <c r="GT105" s="415"/>
      <c r="GU105" s="415"/>
      <c r="GV105" s="415"/>
      <c r="GW105" s="415"/>
      <c r="GX105" s="415"/>
      <c r="GY105" s="415"/>
      <c r="GZ105" s="415"/>
      <c r="HA105" s="415"/>
      <c r="HB105" s="415"/>
      <c r="HC105" s="415"/>
      <c r="HD105" s="415"/>
      <c r="HE105" s="415"/>
      <c r="HF105" s="415"/>
      <c r="HG105" s="415"/>
      <c r="HH105" s="415"/>
      <c r="HI105" s="415"/>
      <c r="HJ105" s="415"/>
      <c r="HK105" s="415"/>
      <c r="HL105" s="415"/>
      <c r="HM105" s="415"/>
      <c r="HN105" s="415"/>
      <c r="HO105" s="415"/>
      <c r="HP105" s="415"/>
      <c r="HQ105" s="415"/>
      <c r="HR105" s="415"/>
      <c r="HS105" s="415"/>
      <c r="HT105" s="415"/>
      <c r="HU105" s="415"/>
      <c r="HV105" s="415"/>
      <c r="HW105" s="415"/>
      <c r="HX105" s="415"/>
      <c r="HY105" s="415"/>
      <c r="HZ105" s="415"/>
      <c r="IA105" s="415"/>
      <c r="IB105" s="415"/>
      <c r="IC105" s="415"/>
      <c r="ID105" s="415"/>
      <c r="IE105" s="415"/>
      <c r="IF105" s="415"/>
      <c r="IG105" s="415"/>
      <c r="IH105" s="415"/>
      <c r="II105" s="415"/>
      <c r="IJ105" s="415"/>
      <c r="IK105" s="415"/>
      <c r="IL105" s="415"/>
      <c r="IM105" s="415"/>
      <c r="IN105" s="415"/>
      <c r="IO105" s="415"/>
      <c r="IP105" s="415"/>
      <c r="IQ105" s="415"/>
      <c r="IR105" s="415"/>
      <c r="IS105" s="415"/>
      <c r="IT105" s="415"/>
      <c r="IU105" s="415"/>
      <c r="IV105" s="415"/>
      <c r="IW105" s="415"/>
      <c r="IX105" s="415"/>
      <c r="IY105" s="415"/>
      <c r="IZ105" s="415"/>
      <c r="JA105" s="415"/>
    </row>
    <row r="106" spans="1:261" s="101" customFormat="1" hidden="1" outlineLevel="3" x14ac:dyDescent="0.25">
      <c r="A106" s="99"/>
      <c r="B106" s="275" t="s">
        <v>99</v>
      </c>
      <c r="C106" s="99" t="s">
        <v>6814</v>
      </c>
      <c r="D106" s="127">
        <v>370</v>
      </c>
      <c r="E106" s="251">
        <v>0</v>
      </c>
      <c r="F106" s="142"/>
      <c r="G106" s="142">
        <v>0</v>
      </c>
      <c r="H106" s="142"/>
      <c r="I106" s="227"/>
      <c r="J106" s="252">
        <v>0</v>
      </c>
      <c r="K106" s="252"/>
      <c r="L106" s="229"/>
      <c r="M106" s="229">
        <f t="shared" si="8"/>
        <v>0</v>
      </c>
      <c r="N106" s="229"/>
      <c r="O106" s="229"/>
      <c r="P106" s="427">
        <v>370</v>
      </c>
      <c r="Q106" s="428">
        <f t="shared" si="9"/>
        <v>0</v>
      </c>
      <c r="R106" s="415"/>
      <c r="S106" s="415"/>
      <c r="T106" s="415"/>
      <c r="U106" s="415"/>
      <c r="V106" s="415"/>
      <c r="W106" s="415"/>
      <c r="X106" s="415"/>
      <c r="Y106" s="415"/>
      <c r="Z106" s="415"/>
      <c r="AA106" s="415"/>
      <c r="AB106" s="415"/>
      <c r="AC106" s="415"/>
      <c r="AD106" s="415"/>
      <c r="AE106" s="415"/>
      <c r="AF106" s="415"/>
      <c r="AG106" s="415"/>
      <c r="AH106" s="415"/>
      <c r="AI106" s="415"/>
      <c r="AJ106" s="415"/>
      <c r="AK106" s="415"/>
      <c r="AL106" s="415"/>
      <c r="AM106" s="415"/>
      <c r="AN106" s="415"/>
      <c r="AO106" s="415"/>
      <c r="AP106" s="415"/>
      <c r="AQ106" s="415"/>
      <c r="AR106" s="415"/>
      <c r="AS106" s="415"/>
      <c r="AT106" s="415"/>
      <c r="AU106" s="415"/>
      <c r="AV106" s="415"/>
      <c r="AW106" s="415"/>
      <c r="AX106" s="415"/>
      <c r="AY106" s="415"/>
      <c r="AZ106" s="415"/>
      <c r="BA106" s="415"/>
      <c r="BB106" s="415"/>
      <c r="BC106" s="415"/>
      <c r="BD106" s="415"/>
      <c r="BE106" s="415"/>
      <c r="BF106" s="415"/>
      <c r="BG106" s="415"/>
      <c r="BH106" s="415"/>
      <c r="BI106" s="415"/>
      <c r="BJ106" s="415"/>
      <c r="BK106" s="415"/>
      <c r="BL106" s="415"/>
      <c r="BM106" s="415"/>
      <c r="BN106" s="415"/>
      <c r="BO106" s="415"/>
      <c r="BP106" s="415"/>
      <c r="BQ106" s="415"/>
      <c r="BR106" s="415"/>
      <c r="BS106" s="415"/>
      <c r="BT106" s="415"/>
      <c r="BU106" s="415"/>
      <c r="BV106" s="415"/>
      <c r="BW106" s="415"/>
      <c r="BX106" s="415"/>
      <c r="BY106" s="415"/>
      <c r="BZ106" s="415"/>
      <c r="CA106" s="415"/>
      <c r="CB106" s="415"/>
      <c r="CC106" s="415"/>
      <c r="CD106" s="415"/>
      <c r="CE106" s="415"/>
      <c r="CF106" s="415"/>
      <c r="CG106" s="415"/>
      <c r="CH106" s="415"/>
      <c r="CI106" s="415"/>
      <c r="CJ106" s="415"/>
      <c r="CK106" s="415"/>
      <c r="CL106" s="415"/>
      <c r="CM106" s="415"/>
      <c r="CN106" s="415"/>
      <c r="CO106" s="415"/>
      <c r="CP106" s="415"/>
      <c r="CQ106" s="415"/>
      <c r="CR106" s="415"/>
      <c r="CS106" s="415"/>
      <c r="CT106" s="415"/>
      <c r="CU106" s="415"/>
      <c r="CV106" s="415"/>
      <c r="CW106" s="415"/>
      <c r="CX106" s="415"/>
      <c r="CY106" s="415"/>
      <c r="CZ106" s="415"/>
      <c r="DA106" s="415"/>
      <c r="DB106" s="415"/>
      <c r="DC106" s="415"/>
      <c r="DD106" s="415"/>
      <c r="DE106" s="415"/>
      <c r="DF106" s="415"/>
      <c r="DG106" s="415"/>
      <c r="DH106" s="415"/>
      <c r="DI106" s="415"/>
      <c r="DJ106" s="415"/>
      <c r="DK106" s="415"/>
      <c r="DL106" s="415"/>
      <c r="DM106" s="415"/>
      <c r="DN106" s="415"/>
      <c r="DO106" s="415"/>
      <c r="DP106" s="415"/>
      <c r="DQ106" s="415"/>
      <c r="DR106" s="415"/>
      <c r="DS106" s="415"/>
      <c r="DT106" s="415"/>
      <c r="DU106" s="415"/>
      <c r="DV106" s="415"/>
      <c r="DW106" s="415"/>
      <c r="DX106" s="415"/>
      <c r="DY106" s="415"/>
      <c r="DZ106" s="415"/>
      <c r="EA106" s="415"/>
      <c r="EB106" s="415"/>
      <c r="EC106" s="415"/>
      <c r="ED106" s="415"/>
      <c r="EE106" s="415"/>
      <c r="EF106" s="415"/>
      <c r="EG106" s="415"/>
      <c r="EH106" s="415"/>
      <c r="EI106" s="415"/>
      <c r="EJ106" s="415"/>
      <c r="EK106" s="415"/>
      <c r="EL106" s="415"/>
      <c r="EM106" s="415"/>
      <c r="EN106" s="415"/>
      <c r="EO106" s="415"/>
      <c r="EP106" s="415"/>
      <c r="EQ106" s="415"/>
      <c r="ER106" s="415"/>
      <c r="ES106" s="415"/>
      <c r="ET106" s="415"/>
      <c r="EU106" s="415"/>
      <c r="EV106" s="415"/>
      <c r="EW106" s="415"/>
      <c r="EX106" s="415"/>
      <c r="EY106" s="415"/>
      <c r="EZ106" s="415"/>
      <c r="FA106" s="415"/>
      <c r="FB106" s="415"/>
      <c r="FC106" s="415"/>
      <c r="FD106" s="415"/>
      <c r="FE106" s="415"/>
      <c r="FF106" s="415"/>
      <c r="FG106" s="415"/>
      <c r="FH106" s="415"/>
      <c r="FI106" s="415"/>
      <c r="FJ106" s="415"/>
      <c r="FK106" s="415"/>
      <c r="FL106" s="415"/>
      <c r="FM106" s="415"/>
      <c r="FN106" s="415"/>
      <c r="FO106" s="415"/>
      <c r="FP106" s="415"/>
      <c r="FQ106" s="415"/>
      <c r="FR106" s="415"/>
      <c r="FS106" s="415"/>
      <c r="FT106" s="415"/>
      <c r="FU106" s="415"/>
      <c r="FV106" s="415"/>
      <c r="FW106" s="415"/>
      <c r="FX106" s="415"/>
      <c r="FY106" s="415"/>
      <c r="FZ106" s="415"/>
      <c r="GA106" s="415"/>
      <c r="GB106" s="415"/>
      <c r="GC106" s="415"/>
      <c r="GD106" s="415"/>
      <c r="GE106" s="415"/>
      <c r="GF106" s="415"/>
      <c r="GG106" s="415"/>
      <c r="GH106" s="415"/>
      <c r="GI106" s="415"/>
      <c r="GJ106" s="415"/>
      <c r="GK106" s="415"/>
      <c r="GL106" s="415"/>
      <c r="GM106" s="415"/>
      <c r="GN106" s="415"/>
      <c r="GO106" s="415"/>
      <c r="GP106" s="415"/>
      <c r="GQ106" s="415"/>
      <c r="GR106" s="415"/>
      <c r="GS106" s="415"/>
      <c r="GT106" s="415"/>
      <c r="GU106" s="415"/>
      <c r="GV106" s="415"/>
      <c r="GW106" s="415"/>
      <c r="GX106" s="415"/>
      <c r="GY106" s="415"/>
      <c r="GZ106" s="415"/>
      <c r="HA106" s="415"/>
      <c r="HB106" s="415"/>
      <c r="HC106" s="415"/>
      <c r="HD106" s="415"/>
      <c r="HE106" s="415"/>
      <c r="HF106" s="415"/>
      <c r="HG106" s="415"/>
      <c r="HH106" s="415"/>
      <c r="HI106" s="415"/>
      <c r="HJ106" s="415"/>
      <c r="HK106" s="415"/>
      <c r="HL106" s="415"/>
      <c r="HM106" s="415"/>
      <c r="HN106" s="415"/>
      <c r="HO106" s="415"/>
      <c r="HP106" s="415"/>
      <c r="HQ106" s="415"/>
      <c r="HR106" s="415"/>
      <c r="HS106" s="415"/>
      <c r="HT106" s="415"/>
      <c r="HU106" s="415"/>
      <c r="HV106" s="415"/>
      <c r="HW106" s="415"/>
      <c r="HX106" s="415"/>
      <c r="HY106" s="415"/>
      <c r="HZ106" s="415"/>
      <c r="IA106" s="415"/>
      <c r="IB106" s="415"/>
      <c r="IC106" s="415"/>
      <c r="ID106" s="415"/>
      <c r="IE106" s="415"/>
      <c r="IF106" s="415"/>
      <c r="IG106" s="415"/>
      <c r="IH106" s="415"/>
      <c r="II106" s="415"/>
      <c r="IJ106" s="415"/>
      <c r="IK106" s="415"/>
      <c r="IL106" s="415"/>
      <c r="IM106" s="415"/>
      <c r="IN106" s="415"/>
      <c r="IO106" s="415"/>
      <c r="IP106" s="415"/>
      <c r="IQ106" s="415"/>
      <c r="IR106" s="415"/>
      <c r="IS106" s="415"/>
      <c r="IT106" s="415"/>
      <c r="IU106" s="415"/>
      <c r="IV106" s="415"/>
      <c r="IW106" s="415"/>
      <c r="IX106" s="415"/>
      <c r="IY106" s="415"/>
      <c r="IZ106" s="415"/>
      <c r="JA106" s="415"/>
    </row>
    <row r="107" spans="1:261" s="101" customFormat="1" hidden="1" outlineLevel="3" x14ac:dyDescent="0.25">
      <c r="A107" s="99"/>
      <c r="B107" s="275" t="s">
        <v>100</v>
      </c>
      <c r="C107" s="99" t="s">
        <v>6890</v>
      </c>
      <c r="D107" s="127">
        <v>510</v>
      </c>
      <c r="E107" s="251">
        <v>0</v>
      </c>
      <c r="F107" s="142"/>
      <c r="G107" s="142">
        <v>0</v>
      </c>
      <c r="H107" s="142"/>
      <c r="I107" s="227"/>
      <c r="J107" s="252">
        <v>0</v>
      </c>
      <c r="K107" s="252"/>
      <c r="L107" s="229"/>
      <c r="M107" s="229">
        <f t="shared" si="8"/>
        <v>0</v>
      </c>
      <c r="N107" s="229"/>
      <c r="O107" s="229"/>
      <c r="P107" s="427">
        <v>510</v>
      </c>
      <c r="Q107" s="428">
        <f t="shared" si="9"/>
        <v>0</v>
      </c>
      <c r="R107" s="415"/>
      <c r="S107" s="415"/>
      <c r="T107" s="415"/>
      <c r="U107" s="415"/>
      <c r="V107" s="415"/>
      <c r="W107" s="415"/>
      <c r="X107" s="415"/>
      <c r="Y107" s="415"/>
      <c r="Z107" s="415"/>
      <c r="AA107" s="415"/>
      <c r="AB107" s="415"/>
      <c r="AC107" s="415"/>
      <c r="AD107" s="415"/>
      <c r="AE107" s="415"/>
      <c r="AF107" s="415"/>
      <c r="AG107" s="415"/>
      <c r="AH107" s="415"/>
      <c r="AI107" s="415"/>
      <c r="AJ107" s="415"/>
      <c r="AK107" s="415"/>
      <c r="AL107" s="415"/>
      <c r="AM107" s="415"/>
      <c r="AN107" s="415"/>
      <c r="AO107" s="415"/>
      <c r="AP107" s="415"/>
      <c r="AQ107" s="415"/>
      <c r="AR107" s="415"/>
      <c r="AS107" s="415"/>
      <c r="AT107" s="415"/>
      <c r="AU107" s="415"/>
      <c r="AV107" s="415"/>
      <c r="AW107" s="415"/>
      <c r="AX107" s="415"/>
      <c r="AY107" s="415"/>
      <c r="AZ107" s="415"/>
      <c r="BA107" s="415"/>
      <c r="BB107" s="415"/>
      <c r="BC107" s="415"/>
      <c r="BD107" s="415"/>
      <c r="BE107" s="415"/>
      <c r="BF107" s="415"/>
      <c r="BG107" s="415"/>
      <c r="BH107" s="415"/>
      <c r="BI107" s="415"/>
      <c r="BJ107" s="415"/>
      <c r="BK107" s="415"/>
      <c r="BL107" s="415"/>
      <c r="BM107" s="415"/>
      <c r="BN107" s="415"/>
      <c r="BO107" s="415"/>
      <c r="BP107" s="415"/>
      <c r="BQ107" s="415"/>
      <c r="BR107" s="415"/>
      <c r="BS107" s="415"/>
      <c r="BT107" s="415"/>
      <c r="BU107" s="415"/>
      <c r="BV107" s="415"/>
      <c r="BW107" s="415"/>
      <c r="BX107" s="415"/>
      <c r="BY107" s="415"/>
      <c r="BZ107" s="415"/>
      <c r="CA107" s="415"/>
      <c r="CB107" s="415"/>
      <c r="CC107" s="415"/>
      <c r="CD107" s="415"/>
      <c r="CE107" s="415"/>
      <c r="CF107" s="415"/>
      <c r="CG107" s="415"/>
      <c r="CH107" s="415"/>
      <c r="CI107" s="415"/>
      <c r="CJ107" s="415"/>
      <c r="CK107" s="415"/>
      <c r="CL107" s="415"/>
      <c r="CM107" s="415"/>
      <c r="CN107" s="415"/>
      <c r="CO107" s="415"/>
      <c r="CP107" s="415"/>
      <c r="CQ107" s="415"/>
      <c r="CR107" s="415"/>
      <c r="CS107" s="415"/>
      <c r="CT107" s="415"/>
      <c r="CU107" s="415"/>
      <c r="CV107" s="415"/>
      <c r="CW107" s="415"/>
      <c r="CX107" s="415"/>
      <c r="CY107" s="415"/>
      <c r="CZ107" s="415"/>
      <c r="DA107" s="415"/>
      <c r="DB107" s="415"/>
      <c r="DC107" s="415"/>
      <c r="DD107" s="415"/>
      <c r="DE107" s="415"/>
      <c r="DF107" s="415"/>
      <c r="DG107" s="415"/>
      <c r="DH107" s="415"/>
      <c r="DI107" s="415"/>
      <c r="DJ107" s="415"/>
      <c r="DK107" s="415"/>
      <c r="DL107" s="415"/>
      <c r="DM107" s="415"/>
      <c r="DN107" s="415"/>
      <c r="DO107" s="415"/>
      <c r="DP107" s="415"/>
      <c r="DQ107" s="415"/>
      <c r="DR107" s="415"/>
      <c r="DS107" s="415"/>
      <c r="DT107" s="415"/>
      <c r="DU107" s="415"/>
      <c r="DV107" s="415"/>
      <c r="DW107" s="415"/>
      <c r="DX107" s="415"/>
      <c r="DY107" s="415"/>
      <c r="DZ107" s="415"/>
      <c r="EA107" s="415"/>
      <c r="EB107" s="415"/>
      <c r="EC107" s="415"/>
      <c r="ED107" s="415"/>
      <c r="EE107" s="415"/>
      <c r="EF107" s="415"/>
      <c r="EG107" s="415"/>
      <c r="EH107" s="415"/>
      <c r="EI107" s="415"/>
      <c r="EJ107" s="415"/>
      <c r="EK107" s="415"/>
      <c r="EL107" s="415"/>
      <c r="EM107" s="415"/>
      <c r="EN107" s="415"/>
      <c r="EO107" s="415"/>
      <c r="EP107" s="415"/>
      <c r="EQ107" s="415"/>
      <c r="ER107" s="415"/>
      <c r="ES107" s="415"/>
      <c r="ET107" s="415"/>
      <c r="EU107" s="415"/>
      <c r="EV107" s="415"/>
      <c r="EW107" s="415"/>
      <c r="EX107" s="415"/>
      <c r="EY107" s="415"/>
      <c r="EZ107" s="415"/>
      <c r="FA107" s="415"/>
      <c r="FB107" s="415"/>
      <c r="FC107" s="415"/>
      <c r="FD107" s="415"/>
      <c r="FE107" s="415"/>
      <c r="FF107" s="415"/>
      <c r="FG107" s="415"/>
      <c r="FH107" s="415"/>
      <c r="FI107" s="415"/>
      <c r="FJ107" s="415"/>
      <c r="FK107" s="415"/>
      <c r="FL107" s="415"/>
      <c r="FM107" s="415"/>
      <c r="FN107" s="415"/>
      <c r="FO107" s="415"/>
      <c r="FP107" s="415"/>
      <c r="FQ107" s="415"/>
      <c r="FR107" s="415"/>
      <c r="FS107" s="415"/>
      <c r="FT107" s="415"/>
      <c r="FU107" s="415"/>
      <c r="FV107" s="415"/>
      <c r="FW107" s="415"/>
      <c r="FX107" s="415"/>
      <c r="FY107" s="415"/>
      <c r="FZ107" s="415"/>
      <c r="GA107" s="415"/>
      <c r="GB107" s="415"/>
      <c r="GC107" s="415"/>
      <c r="GD107" s="415"/>
      <c r="GE107" s="415"/>
      <c r="GF107" s="415"/>
      <c r="GG107" s="415"/>
      <c r="GH107" s="415"/>
      <c r="GI107" s="415"/>
      <c r="GJ107" s="415"/>
      <c r="GK107" s="415"/>
      <c r="GL107" s="415"/>
      <c r="GM107" s="415"/>
      <c r="GN107" s="415"/>
      <c r="GO107" s="415"/>
      <c r="GP107" s="415"/>
      <c r="GQ107" s="415"/>
      <c r="GR107" s="415"/>
      <c r="GS107" s="415"/>
      <c r="GT107" s="415"/>
      <c r="GU107" s="415"/>
      <c r="GV107" s="415"/>
      <c r="GW107" s="415"/>
      <c r="GX107" s="415"/>
      <c r="GY107" s="415"/>
      <c r="GZ107" s="415"/>
      <c r="HA107" s="415"/>
      <c r="HB107" s="415"/>
      <c r="HC107" s="415"/>
      <c r="HD107" s="415"/>
      <c r="HE107" s="415"/>
      <c r="HF107" s="415"/>
      <c r="HG107" s="415"/>
      <c r="HH107" s="415"/>
      <c r="HI107" s="415"/>
      <c r="HJ107" s="415"/>
      <c r="HK107" s="415"/>
      <c r="HL107" s="415"/>
      <c r="HM107" s="415"/>
      <c r="HN107" s="415"/>
      <c r="HO107" s="415"/>
      <c r="HP107" s="415"/>
      <c r="HQ107" s="415"/>
      <c r="HR107" s="415"/>
      <c r="HS107" s="415"/>
      <c r="HT107" s="415"/>
      <c r="HU107" s="415"/>
      <c r="HV107" s="415"/>
      <c r="HW107" s="415"/>
      <c r="HX107" s="415"/>
      <c r="HY107" s="415"/>
      <c r="HZ107" s="415"/>
      <c r="IA107" s="415"/>
      <c r="IB107" s="415"/>
      <c r="IC107" s="415"/>
      <c r="ID107" s="415"/>
      <c r="IE107" s="415"/>
      <c r="IF107" s="415"/>
      <c r="IG107" s="415"/>
      <c r="IH107" s="415"/>
      <c r="II107" s="415"/>
      <c r="IJ107" s="415"/>
      <c r="IK107" s="415"/>
      <c r="IL107" s="415"/>
      <c r="IM107" s="415"/>
      <c r="IN107" s="415"/>
      <c r="IO107" s="415"/>
      <c r="IP107" s="415"/>
      <c r="IQ107" s="415"/>
      <c r="IR107" s="415"/>
      <c r="IS107" s="415"/>
      <c r="IT107" s="415"/>
      <c r="IU107" s="415"/>
      <c r="IV107" s="415"/>
      <c r="IW107" s="415"/>
      <c r="IX107" s="415"/>
      <c r="IY107" s="415"/>
      <c r="IZ107" s="415"/>
      <c r="JA107" s="415"/>
    </row>
    <row r="108" spans="1:261" s="101" customFormat="1" hidden="1" outlineLevel="3" x14ac:dyDescent="0.25">
      <c r="A108" s="99"/>
      <c r="B108" s="275" t="s">
        <v>101</v>
      </c>
      <c r="C108" s="99" t="s">
        <v>855</v>
      </c>
      <c r="D108" s="310">
        <v>8.7999999999999995E-2</v>
      </c>
      <c r="E108" s="251">
        <v>0</v>
      </c>
      <c r="F108" s="142"/>
      <c r="G108" s="142">
        <v>0</v>
      </c>
      <c r="H108" s="142"/>
      <c r="I108" s="227"/>
      <c r="J108" s="252">
        <v>0</v>
      </c>
      <c r="K108" s="252"/>
      <c r="L108" s="229"/>
      <c r="M108" s="229">
        <f t="shared" si="8"/>
        <v>0</v>
      </c>
      <c r="N108" s="229"/>
      <c r="O108" s="229"/>
      <c r="P108" s="427">
        <v>8.7999999999999995E-2</v>
      </c>
      <c r="Q108" s="428">
        <f t="shared" si="9"/>
        <v>0</v>
      </c>
      <c r="R108" s="415"/>
      <c r="S108" s="415"/>
      <c r="T108" s="415"/>
      <c r="U108" s="415"/>
      <c r="V108" s="415"/>
      <c r="W108" s="415"/>
      <c r="X108" s="415"/>
      <c r="Y108" s="415"/>
      <c r="Z108" s="415"/>
      <c r="AA108" s="415"/>
      <c r="AB108" s="415"/>
      <c r="AC108" s="415"/>
      <c r="AD108" s="415"/>
      <c r="AE108" s="415"/>
      <c r="AF108" s="415"/>
      <c r="AG108" s="415"/>
      <c r="AH108" s="415"/>
      <c r="AI108" s="415"/>
      <c r="AJ108" s="415"/>
      <c r="AK108" s="415"/>
      <c r="AL108" s="415"/>
      <c r="AM108" s="415"/>
      <c r="AN108" s="415"/>
      <c r="AO108" s="415"/>
      <c r="AP108" s="415"/>
      <c r="AQ108" s="415"/>
      <c r="AR108" s="415"/>
      <c r="AS108" s="415"/>
      <c r="AT108" s="415"/>
      <c r="AU108" s="415"/>
      <c r="AV108" s="415"/>
      <c r="AW108" s="415"/>
      <c r="AX108" s="415"/>
      <c r="AY108" s="415"/>
      <c r="AZ108" s="415"/>
      <c r="BA108" s="415"/>
      <c r="BB108" s="415"/>
      <c r="BC108" s="415"/>
      <c r="BD108" s="415"/>
      <c r="BE108" s="415"/>
      <c r="BF108" s="415"/>
      <c r="BG108" s="415"/>
      <c r="BH108" s="415"/>
      <c r="BI108" s="415"/>
      <c r="BJ108" s="415"/>
      <c r="BK108" s="415"/>
      <c r="BL108" s="415"/>
      <c r="BM108" s="415"/>
      <c r="BN108" s="415"/>
      <c r="BO108" s="415"/>
      <c r="BP108" s="415"/>
      <c r="BQ108" s="415"/>
      <c r="BR108" s="415"/>
      <c r="BS108" s="415"/>
      <c r="BT108" s="415"/>
      <c r="BU108" s="415"/>
      <c r="BV108" s="415"/>
      <c r="BW108" s="415"/>
      <c r="BX108" s="415"/>
      <c r="BY108" s="415"/>
      <c r="BZ108" s="415"/>
      <c r="CA108" s="415"/>
      <c r="CB108" s="415"/>
      <c r="CC108" s="415"/>
      <c r="CD108" s="415"/>
      <c r="CE108" s="415"/>
      <c r="CF108" s="415"/>
      <c r="CG108" s="415"/>
      <c r="CH108" s="415"/>
      <c r="CI108" s="415"/>
      <c r="CJ108" s="415"/>
      <c r="CK108" s="415"/>
      <c r="CL108" s="415"/>
      <c r="CM108" s="415"/>
      <c r="CN108" s="415"/>
      <c r="CO108" s="415"/>
      <c r="CP108" s="415"/>
      <c r="CQ108" s="415"/>
      <c r="CR108" s="415"/>
      <c r="CS108" s="415"/>
      <c r="CT108" s="415"/>
      <c r="CU108" s="415"/>
      <c r="CV108" s="415"/>
      <c r="CW108" s="415"/>
      <c r="CX108" s="415"/>
      <c r="CY108" s="415"/>
      <c r="CZ108" s="415"/>
      <c r="DA108" s="415"/>
      <c r="DB108" s="415"/>
      <c r="DC108" s="415"/>
      <c r="DD108" s="415"/>
      <c r="DE108" s="415"/>
      <c r="DF108" s="415"/>
      <c r="DG108" s="415"/>
      <c r="DH108" s="415"/>
      <c r="DI108" s="415"/>
      <c r="DJ108" s="415"/>
      <c r="DK108" s="415"/>
      <c r="DL108" s="415"/>
      <c r="DM108" s="415"/>
      <c r="DN108" s="415"/>
      <c r="DO108" s="415"/>
      <c r="DP108" s="415"/>
      <c r="DQ108" s="415"/>
      <c r="DR108" s="415"/>
      <c r="DS108" s="415"/>
      <c r="DT108" s="415"/>
      <c r="DU108" s="415"/>
      <c r="DV108" s="415"/>
      <c r="DW108" s="415"/>
      <c r="DX108" s="415"/>
      <c r="DY108" s="415"/>
      <c r="DZ108" s="415"/>
      <c r="EA108" s="415"/>
      <c r="EB108" s="415"/>
      <c r="EC108" s="415"/>
      <c r="ED108" s="415"/>
      <c r="EE108" s="415"/>
      <c r="EF108" s="415"/>
      <c r="EG108" s="415"/>
      <c r="EH108" s="415"/>
      <c r="EI108" s="415"/>
      <c r="EJ108" s="415"/>
      <c r="EK108" s="415"/>
      <c r="EL108" s="415"/>
      <c r="EM108" s="415"/>
      <c r="EN108" s="415"/>
      <c r="EO108" s="415"/>
      <c r="EP108" s="415"/>
      <c r="EQ108" s="415"/>
      <c r="ER108" s="415"/>
      <c r="ES108" s="415"/>
      <c r="ET108" s="415"/>
      <c r="EU108" s="415"/>
      <c r="EV108" s="415"/>
      <c r="EW108" s="415"/>
      <c r="EX108" s="415"/>
      <c r="EY108" s="415"/>
      <c r="EZ108" s="415"/>
      <c r="FA108" s="415"/>
      <c r="FB108" s="415"/>
      <c r="FC108" s="415"/>
      <c r="FD108" s="415"/>
      <c r="FE108" s="415"/>
      <c r="FF108" s="415"/>
      <c r="FG108" s="415"/>
      <c r="FH108" s="415"/>
      <c r="FI108" s="415"/>
      <c r="FJ108" s="415"/>
      <c r="FK108" s="415"/>
      <c r="FL108" s="415"/>
      <c r="FM108" s="415"/>
      <c r="FN108" s="415"/>
      <c r="FO108" s="415"/>
      <c r="FP108" s="415"/>
      <c r="FQ108" s="415"/>
      <c r="FR108" s="415"/>
      <c r="FS108" s="415"/>
      <c r="FT108" s="415"/>
      <c r="FU108" s="415"/>
      <c r="FV108" s="415"/>
      <c r="FW108" s="415"/>
      <c r="FX108" s="415"/>
      <c r="FY108" s="415"/>
      <c r="FZ108" s="415"/>
      <c r="GA108" s="415"/>
      <c r="GB108" s="415"/>
      <c r="GC108" s="415"/>
      <c r="GD108" s="415"/>
      <c r="GE108" s="415"/>
      <c r="GF108" s="415"/>
      <c r="GG108" s="415"/>
      <c r="GH108" s="415"/>
      <c r="GI108" s="415"/>
      <c r="GJ108" s="415"/>
      <c r="GK108" s="415"/>
      <c r="GL108" s="415"/>
      <c r="GM108" s="415"/>
      <c r="GN108" s="415"/>
      <c r="GO108" s="415"/>
      <c r="GP108" s="415"/>
      <c r="GQ108" s="415"/>
      <c r="GR108" s="415"/>
      <c r="GS108" s="415"/>
      <c r="GT108" s="415"/>
      <c r="GU108" s="415"/>
      <c r="GV108" s="415"/>
      <c r="GW108" s="415"/>
      <c r="GX108" s="415"/>
      <c r="GY108" s="415"/>
      <c r="GZ108" s="415"/>
      <c r="HA108" s="415"/>
      <c r="HB108" s="415"/>
      <c r="HC108" s="415"/>
      <c r="HD108" s="415"/>
      <c r="HE108" s="415"/>
      <c r="HF108" s="415"/>
      <c r="HG108" s="415"/>
      <c r="HH108" s="415"/>
      <c r="HI108" s="415"/>
      <c r="HJ108" s="415"/>
      <c r="HK108" s="415"/>
      <c r="HL108" s="415"/>
      <c r="HM108" s="415"/>
      <c r="HN108" s="415"/>
      <c r="HO108" s="415"/>
      <c r="HP108" s="415"/>
      <c r="HQ108" s="415"/>
      <c r="HR108" s="415"/>
      <c r="HS108" s="415"/>
      <c r="HT108" s="415"/>
      <c r="HU108" s="415"/>
      <c r="HV108" s="415"/>
      <c r="HW108" s="415"/>
      <c r="HX108" s="415"/>
      <c r="HY108" s="415"/>
      <c r="HZ108" s="415"/>
      <c r="IA108" s="415"/>
      <c r="IB108" s="415"/>
      <c r="IC108" s="415"/>
      <c r="ID108" s="415"/>
      <c r="IE108" s="415"/>
      <c r="IF108" s="415"/>
      <c r="IG108" s="415"/>
      <c r="IH108" s="415"/>
      <c r="II108" s="415"/>
      <c r="IJ108" s="415"/>
      <c r="IK108" s="415"/>
      <c r="IL108" s="415"/>
      <c r="IM108" s="415"/>
      <c r="IN108" s="415"/>
      <c r="IO108" s="415"/>
      <c r="IP108" s="415"/>
      <c r="IQ108" s="415"/>
      <c r="IR108" s="415"/>
      <c r="IS108" s="415"/>
      <c r="IT108" s="415"/>
      <c r="IU108" s="415"/>
      <c r="IV108" s="415"/>
      <c r="IW108" s="415"/>
      <c r="IX108" s="415"/>
      <c r="IY108" s="415"/>
      <c r="IZ108" s="415"/>
      <c r="JA108" s="415"/>
    </row>
    <row r="109" spans="1:261" s="101" customFormat="1" hidden="1" outlineLevel="3" x14ac:dyDescent="0.25">
      <c r="A109" s="99"/>
      <c r="B109" s="275" t="s">
        <v>87</v>
      </c>
      <c r="C109" s="99" t="s">
        <v>31</v>
      </c>
      <c r="D109" s="127">
        <v>48</v>
      </c>
      <c r="E109" s="251">
        <v>0</v>
      </c>
      <c r="F109" s="142"/>
      <c r="G109" s="142">
        <v>0</v>
      </c>
      <c r="H109" s="142"/>
      <c r="I109" s="227"/>
      <c r="J109" s="252">
        <v>0</v>
      </c>
      <c r="K109" s="252"/>
      <c r="L109" s="229"/>
      <c r="M109" s="229">
        <f t="shared" si="8"/>
        <v>0</v>
      </c>
      <c r="N109" s="229"/>
      <c r="O109" s="229"/>
      <c r="P109" s="427">
        <v>48</v>
      </c>
      <c r="Q109" s="428">
        <f t="shared" si="9"/>
        <v>0</v>
      </c>
      <c r="R109" s="415"/>
      <c r="S109" s="415"/>
      <c r="T109" s="415"/>
      <c r="U109" s="415"/>
      <c r="V109" s="415"/>
      <c r="W109" s="415"/>
      <c r="X109" s="415"/>
      <c r="Y109" s="415"/>
      <c r="Z109" s="415"/>
      <c r="AA109" s="415"/>
      <c r="AB109" s="415"/>
      <c r="AC109" s="415"/>
      <c r="AD109" s="415"/>
      <c r="AE109" s="415"/>
      <c r="AF109" s="415"/>
      <c r="AG109" s="415"/>
      <c r="AH109" s="415"/>
      <c r="AI109" s="415"/>
      <c r="AJ109" s="415"/>
      <c r="AK109" s="415"/>
      <c r="AL109" s="415"/>
      <c r="AM109" s="415"/>
      <c r="AN109" s="415"/>
      <c r="AO109" s="415"/>
      <c r="AP109" s="415"/>
      <c r="AQ109" s="415"/>
      <c r="AR109" s="415"/>
      <c r="AS109" s="415"/>
      <c r="AT109" s="415"/>
      <c r="AU109" s="415"/>
      <c r="AV109" s="415"/>
      <c r="AW109" s="415"/>
      <c r="AX109" s="415"/>
      <c r="AY109" s="415"/>
      <c r="AZ109" s="415"/>
      <c r="BA109" s="415"/>
      <c r="BB109" s="415"/>
      <c r="BC109" s="415"/>
      <c r="BD109" s="415"/>
      <c r="BE109" s="415"/>
      <c r="BF109" s="415"/>
      <c r="BG109" s="415"/>
      <c r="BH109" s="415"/>
      <c r="BI109" s="415"/>
      <c r="BJ109" s="415"/>
      <c r="BK109" s="415"/>
      <c r="BL109" s="415"/>
      <c r="BM109" s="415"/>
      <c r="BN109" s="415"/>
      <c r="BO109" s="415"/>
      <c r="BP109" s="415"/>
      <c r="BQ109" s="415"/>
      <c r="BR109" s="415"/>
      <c r="BS109" s="415"/>
      <c r="BT109" s="415"/>
      <c r="BU109" s="415"/>
      <c r="BV109" s="415"/>
      <c r="BW109" s="415"/>
      <c r="BX109" s="415"/>
      <c r="BY109" s="415"/>
      <c r="BZ109" s="415"/>
      <c r="CA109" s="415"/>
      <c r="CB109" s="415"/>
      <c r="CC109" s="415"/>
      <c r="CD109" s="415"/>
      <c r="CE109" s="415"/>
      <c r="CF109" s="415"/>
      <c r="CG109" s="415"/>
      <c r="CH109" s="415"/>
      <c r="CI109" s="415"/>
      <c r="CJ109" s="415"/>
      <c r="CK109" s="415"/>
      <c r="CL109" s="415"/>
      <c r="CM109" s="415"/>
      <c r="CN109" s="415"/>
      <c r="CO109" s="415"/>
      <c r="CP109" s="415"/>
      <c r="CQ109" s="415"/>
      <c r="CR109" s="415"/>
      <c r="CS109" s="415"/>
      <c r="CT109" s="415"/>
      <c r="CU109" s="415"/>
      <c r="CV109" s="415"/>
      <c r="CW109" s="415"/>
      <c r="CX109" s="415"/>
      <c r="CY109" s="415"/>
      <c r="CZ109" s="415"/>
      <c r="DA109" s="415"/>
      <c r="DB109" s="415"/>
      <c r="DC109" s="415"/>
      <c r="DD109" s="415"/>
      <c r="DE109" s="415"/>
      <c r="DF109" s="415"/>
      <c r="DG109" s="415"/>
      <c r="DH109" s="415"/>
      <c r="DI109" s="415"/>
      <c r="DJ109" s="415"/>
      <c r="DK109" s="415"/>
      <c r="DL109" s="415"/>
      <c r="DM109" s="415"/>
      <c r="DN109" s="415"/>
      <c r="DO109" s="415"/>
      <c r="DP109" s="415"/>
      <c r="DQ109" s="415"/>
      <c r="DR109" s="415"/>
      <c r="DS109" s="415"/>
      <c r="DT109" s="415"/>
      <c r="DU109" s="415"/>
      <c r="DV109" s="415"/>
      <c r="DW109" s="415"/>
      <c r="DX109" s="415"/>
      <c r="DY109" s="415"/>
      <c r="DZ109" s="415"/>
      <c r="EA109" s="415"/>
      <c r="EB109" s="415"/>
      <c r="EC109" s="415"/>
      <c r="ED109" s="415"/>
      <c r="EE109" s="415"/>
      <c r="EF109" s="415"/>
      <c r="EG109" s="415"/>
      <c r="EH109" s="415"/>
      <c r="EI109" s="415"/>
      <c r="EJ109" s="415"/>
      <c r="EK109" s="415"/>
      <c r="EL109" s="415"/>
      <c r="EM109" s="415"/>
      <c r="EN109" s="415"/>
      <c r="EO109" s="415"/>
      <c r="EP109" s="415"/>
      <c r="EQ109" s="415"/>
      <c r="ER109" s="415"/>
      <c r="ES109" s="415"/>
      <c r="ET109" s="415"/>
      <c r="EU109" s="415"/>
      <c r="EV109" s="415"/>
      <c r="EW109" s="415"/>
      <c r="EX109" s="415"/>
      <c r="EY109" s="415"/>
      <c r="EZ109" s="415"/>
      <c r="FA109" s="415"/>
      <c r="FB109" s="415"/>
      <c r="FC109" s="415"/>
      <c r="FD109" s="415"/>
      <c r="FE109" s="415"/>
      <c r="FF109" s="415"/>
      <c r="FG109" s="415"/>
      <c r="FH109" s="415"/>
      <c r="FI109" s="415"/>
      <c r="FJ109" s="415"/>
      <c r="FK109" s="415"/>
      <c r="FL109" s="415"/>
      <c r="FM109" s="415"/>
      <c r="FN109" s="415"/>
      <c r="FO109" s="415"/>
      <c r="FP109" s="415"/>
      <c r="FQ109" s="415"/>
      <c r="FR109" s="415"/>
      <c r="FS109" s="415"/>
      <c r="FT109" s="415"/>
      <c r="FU109" s="415"/>
      <c r="FV109" s="415"/>
      <c r="FW109" s="415"/>
      <c r="FX109" s="415"/>
      <c r="FY109" s="415"/>
      <c r="FZ109" s="415"/>
      <c r="GA109" s="415"/>
      <c r="GB109" s="415"/>
      <c r="GC109" s="415"/>
      <c r="GD109" s="415"/>
      <c r="GE109" s="415"/>
      <c r="GF109" s="415"/>
      <c r="GG109" s="415"/>
      <c r="GH109" s="415"/>
      <c r="GI109" s="415"/>
      <c r="GJ109" s="415"/>
      <c r="GK109" s="415"/>
      <c r="GL109" s="415"/>
      <c r="GM109" s="415"/>
      <c r="GN109" s="415"/>
      <c r="GO109" s="415"/>
      <c r="GP109" s="415"/>
      <c r="GQ109" s="415"/>
      <c r="GR109" s="415"/>
      <c r="GS109" s="415"/>
      <c r="GT109" s="415"/>
      <c r="GU109" s="415"/>
      <c r="GV109" s="415"/>
      <c r="GW109" s="415"/>
      <c r="GX109" s="415"/>
      <c r="GY109" s="415"/>
      <c r="GZ109" s="415"/>
      <c r="HA109" s="415"/>
      <c r="HB109" s="415"/>
      <c r="HC109" s="415"/>
      <c r="HD109" s="415"/>
      <c r="HE109" s="415"/>
      <c r="HF109" s="415"/>
      <c r="HG109" s="415"/>
      <c r="HH109" s="415"/>
      <c r="HI109" s="415"/>
      <c r="HJ109" s="415"/>
      <c r="HK109" s="415"/>
      <c r="HL109" s="415"/>
      <c r="HM109" s="415"/>
      <c r="HN109" s="415"/>
      <c r="HO109" s="415"/>
      <c r="HP109" s="415"/>
      <c r="HQ109" s="415"/>
      <c r="HR109" s="415"/>
      <c r="HS109" s="415"/>
      <c r="HT109" s="415"/>
      <c r="HU109" s="415"/>
      <c r="HV109" s="415"/>
      <c r="HW109" s="415"/>
      <c r="HX109" s="415"/>
      <c r="HY109" s="415"/>
      <c r="HZ109" s="415"/>
      <c r="IA109" s="415"/>
      <c r="IB109" s="415"/>
      <c r="IC109" s="415"/>
      <c r="ID109" s="415"/>
      <c r="IE109" s="415"/>
      <c r="IF109" s="415"/>
      <c r="IG109" s="415"/>
      <c r="IH109" s="415"/>
      <c r="II109" s="415"/>
      <c r="IJ109" s="415"/>
      <c r="IK109" s="415"/>
      <c r="IL109" s="415"/>
      <c r="IM109" s="415"/>
      <c r="IN109" s="415"/>
      <c r="IO109" s="415"/>
      <c r="IP109" s="415"/>
      <c r="IQ109" s="415"/>
      <c r="IR109" s="415"/>
      <c r="IS109" s="415"/>
      <c r="IT109" s="415"/>
      <c r="IU109" s="415"/>
      <c r="IV109" s="415"/>
      <c r="IW109" s="415"/>
      <c r="IX109" s="415"/>
      <c r="IY109" s="415"/>
      <c r="IZ109" s="415"/>
      <c r="JA109" s="415"/>
    </row>
    <row r="110" spans="1:261" s="101" customFormat="1" hidden="1" outlineLevel="3" x14ac:dyDescent="0.25">
      <c r="A110" s="99"/>
      <c r="B110" s="275" t="s">
        <v>102</v>
      </c>
      <c r="C110" s="99" t="s">
        <v>31</v>
      </c>
      <c r="D110" s="100">
        <v>18</v>
      </c>
      <c r="E110" s="251">
        <v>0</v>
      </c>
      <c r="F110" s="142"/>
      <c r="G110" s="142">
        <v>0</v>
      </c>
      <c r="H110" s="142"/>
      <c r="I110" s="227"/>
      <c r="J110" s="252">
        <v>0</v>
      </c>
      <c r="K110" s="252"/>
      <c r="L110" s="229"/>
      <c r="M110" s="229">
        <f t="shared" si="8"/>
        <v>0</v>
      </c>
      <c r="N110" s="229"/>
      <c r="O110" s="229"/>
      <c r="P110" s="422"/>
      <c r="Q110" s="425">
        <f t="shared" si="9"/>
        <v>0</v>
      </c>
      <c r="R110" s="415"/>
      <c r="S110" s="415"/>
      <c r="T110" s="415"/>
      <c r="U110" s="415"/>
      <c r="V110" s="415"/>
      <c r="W110" s="415"/>
      <c r="X110" s="415"/>
      <c r="Y110" s="415"/>
      <c r="Z110" s="415"/>
      <c r="AA110" s="415"/>
      <c r="AB110" s="415"/>
      <c r="AC110" s="415"/>
      <c r="AD110" s="415"/>
      <c r="AE110" s="415"/>
      <c r="AF110" s="415"/>
      <c r="AG110" s="415"/>
      <c r="AH110" s="415"/>
      <c r="AI110" s="415"/>
      <c r="AJ110" s="415"/>
      <c r="AK110" s="415"/>
      <c r="AL110" s="415"/>
      <c r="AM110" s="415"/>
      <c r="AN110" s="415"/>
      <c r="AO110" s="415"/>
      <c r="AP110" s="415"/>
      <c r="AQ110" s="415"/>
      <c r="AR110" s="415"/>
      <c r="AS110" s="415"/>
      <c r="AT110" s="415"/>
      <c r="AU110" s="415"/>
      <c r="AV110" s="415"/>
      <c r="AW110" s="415"/>
      <c r="AX110" s="415"/>
      <c r="AY110" s="415"/>
      <c r="AZ110" s="415"/>
      <c r="BA110" s="415"/>
      <c r="BB110" s="415"/>
      <c r="BC110" s="415"/>
      <c r="BD110" s="415"/>
      <c r="BE110" s="415"/>
      <c r="BF110" s="415"/>
      <c r="BG110" s="415"/>
      <c r="BH110" s="415"/>
      <c r="BI110" s="415"/>
      <c r="BJ110" s="415"/>
      <c r="BK110" s="415"/>
      <c r="BL110" s="415"/>
      <c r="BM110" s="415"/>
      <c r="BN110" s="415"/>
      <c r="BO110" s="415"/>
      <c r="BP110" s="415"/>
      <c r="BQ110" s="415"/>
      <c r="BR110" s="415"/>
      <c r="BS110" s="415"/>
      <c r="BT110" s="415"/>
      <c r="BU110" s="415"/>
      <c r="BV110" s="415"/>
      <c r="BW110" s="415"/>
      <c r="BX110" s="415"/>
      <c r="BY110" s="415"/>
      <c r="BZ110" s="415"/>
      <c r="CA110" s="415"/>
      <c r="CB110" s="415"/>
      <c r="CC110" s="415"/>
      <c r="CD110" s="415"/>
      <c r="CE110" s="415"/>
      <c r="CF110" s="415"/>
      <c r="CG110" s="415"/>
      <c r="CH110" s="415"/>
      <c r="CI110" s="415"/>
      <c r="CJ110" s="415"/>
      <c r="CK110" s="415"/>
      <c r="CL110" s="415"/>
      <c r="CM110" s="415"/>
      <c r="CN110" s="415"/>
      <c r="CO110" s="415"/>
      <c r="CP110" s="415"/>
      <c r="CQ110" s="415"/>
      <c r="CR110" s="415"/>
      <c r="CS110" s="415"/>
      <c r="CT110" s="415"/>
      <c r="CU110" s="415"/>
      <c r="CV110" s="415"/>
      <c r="CW110" s="415"/>
      <c r="CX110" s="415"/>
      <c r="CY110" s="415"/>
      <c r="CZ110" s="415"/>
      <c r="DA110" s="415"/>
      <c r="DB110" s="415"/>
      <c r="DC110" s="415"/>
      <c r="DD110" s="415"/>
      <c r="DE110" s="415"/>
      <c r="DF110" s="415"/>
      <c r="DG110" s="415"/>
      <c r="DH110" s="415"/>
      <c r="DI110" s="415"/>
      <c r="DJ110" s="415"/>
      <c r="DK110" s="415"/>
      <c r="DL110" s="415"/>
      <c r="DM110" s="415"/>
      <c r="DN110" s="415"/>
      <c r="DO110" s="415"/>
      <c r="DP110" s="415"/>
      <c r="DQ110" s="415"/>
      <c r="DR110" s="415"/>
      <c r="DS110" s="415"/>
      <c r="DT110" s="415"/>
      <c r="DU110" s="415"/>
      <c r="DV110" s="415"/>
      <c r="DW110" s="415"/>
      <c r="DX110" s="415"/>
      <c r="DY110" s="415"/>
      <c r="DZ110" s="415"/>
      <c r="EA110" s="415"/>
      <c r="EB110" s="415"/>
      <c r="EC110" s="415"/>
      <c r="ED110" s="415"/>
      <c r="EE110" s="415"/>
      <c r="EF110" s="415"/>
      <c r="EG110" s="415"/>
      <c r="EH110" s="415"/>
      <c r="EI110" s="415"/>
      <c r="EJ110" s="415"/>
      <c r="EK110" s="415"/>
      <c r="EL110" s="415"/>
      <c r="EM110" s="415"/>
      <c r="EN110" s="415"/>
      <c r="EO110" s="415"/>
      <c r="EP110" s="415"/>
      <c r="EQ110" s="415"/>
      <c r="ER110" s="415"/>
      <c r="ES110" s="415"/>
      <c r="ET110" s="415"/>
      <c r="EU110" s="415"/>
      <c r="EV110" s="415"/>
      <c r="EW110" s="415"/>
      <c r="EX110" s="415"/>
      <c r="EY110" s="415"/>
      <c r="EZ110" s="415"/>
      <c r="FA110" s="415"/>
      <c r="FB110" s="415"/>
      <c r="FC110" s="415"/>
      <c r="FD110" s="415"/>
      <c r="FE110" s="415"/>
      <c r="FF110" s="415"/>
      <c r="FG110" s="415"/>
      <c r="FH110" s="415"/>
      <c r="FI110" s="415"/>
      <c r="FJ110" s="415"/>
      <c r="FK110" s="415"/>
      <c r="FL110" s="415"/>
      <c r="FM110" s="415"/>
      <c r="FN110" s="415"/>
      <c r="FO110" s="415"/>
      <c r="FP110" s="415"/>
      <c r="FQ110" s="415"/>
      <c r="FR110" s="415"/>
      <c r="FS110" s="415"/>
      <c r="FT110" s="415"/>
      <c r="FU110" s="415"/>
      <c r="FV110" s="415"/>
      <c r="FW110" s="415"/>
      <c r="FX110" s="415"/>
      <c r="FY110" s="415"/>
      <c r="FZ110" s="415"/>
      <c r="GA110" s="415"/>
      <c r="GB110" s="415"/>
      <c r="GC110" s="415"/>
      <c r="GD110" s="415"/>
      <c r="GE110" s="415"/>
      <c r="GF110" s="415"/>
      <c r="GG110" s="415"/>
      <c r="GH110" s="415"/>
      <c r="GI110" s="415"/>
      <c r="GJ110" s="415"/>
      <c r="GK110" s="415"/>
      <c r="GL110" s="415"/>
      <c r="GM110" s="415"/>
      <c r="GN110" s="415"/>
      <c r="GO110" s="415"/>
      <c r="GP110" s="415"/>
      <c r="GQ110" s="415"/>
      <c r="GR110" s="415"/>
      <c r="GS110" s="415"/>
      <c r="GT110" s="415"/>
      <c r="GU110" s="415"/>
      <c r="GV110" s="415"/>
      <c r="GW110" s="415"/>
      <c r="GX110" s="415"/>
      <c r="GY110" s="415"/>
      <c r="GZ110" s="415"/>
      <c r="HA110" s="415"/>
      <c r="HB110" s="415"/>
      <c r="HC110" s="415"/>
      <c r="HD110" s="415"/>
      <c r="HE110" s="415"/>
      <c r="HF110" s="415"/>
      <c r="HG110" s="415"/>
      <c r="HH110" s="415"/>
      <c r="HI110" s="415"/>
      <c r="HJ110" s="415"/>
      <c r="HK110" s="415"/>
      <c r="HL110" s="415"/>
      <c r="HM110" s="415"/>
      <c r="HN110" s="415"/>
      <c r="HO110" s="415"/>
      <c r="HP110" s="415"/>
      <c r="HQ110" s="415"/>
      <c r="HR110" s="415"/>
      <c r="HS110" s="415"/>
      <c r="HT110" s="415"/>
      <c r="HU110" s="415"/>
      <c r="HV110" s="415"/>
      <c r="HW110" s="415"/>
      <c r="HX110" s="415"/>
      <c r="HY110" s="415"/>
      <c r="HZ110" s="415"/>
      <c r="IA110" s="415"/>
      <c r="IB110" s="415"/>
      <c r="IC110" s="415"/>
      <c r="ID110" s="415"/>
      <c r="IE110" s="415"/>
      <c r="IF110" s="415"/>
      <c r="IG110" s="415"/>
      <c r="IH110" s="415"/>
      <c r="II110" s="415"/>
      <c r="IJ110" s="415"/>
      <c r="IK110" s="415"/>
      <c r="IL110" s="415"/>
      <c r="IM110" s="415"/>
      <c r="IN110" s="415"/>
      <c r="IO110" s="415"/>
      <c r="IP110" s="415"/>
      <c r="IQ110" s="415"/>
      <c r="IR110" s="415"/>
      <c r="IS110" s="415"/>
      <c r="IT110" s="415"/>
      <c r="IU110" s="415"/>
      <c r="IV110" s="415"/>
      <c r="IW110" s="415"/>
      <c r="IX110" s="415"/>
      <c r="IY110" s="415"/>
      <c r="IZ110" s="415"/>
      <c r="JA110" s="415"/>
    </row>
    <row r="111" spans="1:261" s="101" customFormat="1" hidden="1" outlineLevel="3" x14ac:dyDescent="0.25">
      <c r="A111" s="99"/>
      <c r="B111" s="275" t="s">
        <v>84</v>
      </c>
      <c r="C111" s="99" t="s">
        <v>855</v>
      </c>
      <c r="D111" s="112">
        <v>0.95399999999999996</v>
      </c>
      <c r="E111" s="251">
        <v>0</v>
      </c>
      <c r="F111" s="142"/>
      <c r="G111" s="142">
        <v>0</v>
      </c>
      <c r="H111" s="142"/>
      <c r="I111" s="227"/>
      <c r="J111" s="252">
        <v>0</v>
      </c>
      <c r="K111" s="252"/>
      <c r="L111" s="229"/>
      <c r="M111" s="229">
        <f t="shared" si="8"/>
        <v>0</v>
      </c>
      <c r="N111" s="229"/>
      <c r="O111" s="229"/>
      <c r="P111" s="422"/>
      <c r="Q111" s="425">
        <f t="shared" si="9"/>
        <v>0</v>
      </c>
      <c r="R111" s="415"/>
      <c r="S111" s="415"/>
      <c r="T111" s="415"/>
      <c r="U111" s="415"/>
      <c r="V111" s="415"/>
      <c r="W111" s="415"/>
      <c r="X111" s="415"/>
      <c r="Y111" s="415"/>
      <c r="Z111" s="415"/>
      <c r="AA111" s="415"/>
      <c r="AB111" s="415"/>
      <c r="AC111" s="415"/>
      <c r="AD111" s="415"/>
      <c r="AE111" s="415"/>
      <c r="AF111" s="415"/>
      <c r="AG111" s="415"/>
      <c r="AH111" s="415"/>
      <c r="AI111" s="415"/>
      <c r="AJ111" s="415"/>
      <c r="AK111" s="415"/>
      <c r="AL111" s="415"/>
      <c r="AM111" s="415"/>
      <c r="AN111" s="415"/>
      <c r="AO111" s="415"/>
      <c r="AP111" s="415"/>
      <c r="AQ111" s="415"/>
      <c r="AR111" s="415"/>
      <c r="AS111" s="415"/>
      <c r="AT111" s="415"/>
      <c r="AU111" s="415"/>
      <c r="AV111" s="415"/>
      <c r="AW111" s="415"/>
      <c r="AX111" s="415"/>
      <c r="AY111" s="415"/>
      <c r="AZ111" s="415"/>
      <c r="BA111" s="415"/>
      <c r="BB111" s="415"/>
      <c r="BC111" s="415"/>
      <c r="BD111" s="415"/>
      <c r="BE111" s="415"/>
      <c r="BF111" s="415"/>
      <c r="BG111" s="415"/>
      <c r="BH111" s="415"/>
      <c r="BI111" s="415"/>
      <c r="BJ111" s="415"/>
      <c r="BK111" s="415"/>
      <c r="BL111" s="415"/>
      <c r="BM111" s="415"/>
      <c r="BN111" s="415"/>
      <c r="BO111" s="415"/>
      <c r="BP111" s="415"/>
      <c r="BQ111" s="415"/>
      <c r="BR111" s="415"/>
      <c r="BS111" s="415"/>
      <c r="BT111" s="415"/>
      <c r="BU111" s="415"/>
      <c r="BV111" s="415"/>
      <c r="BW111" s="415"/>
      <c r="BX111" s="415"/>
      <c r="BY111" s="415"/>
      <c r="BZ111" s="415"/>
      <c r="CA111" s="415"/>
      <c r="CB111" s="415"/>
      <c r="CC111" s="415"/>
      <c r="CD111" s="415"/>
      <c r="CE111" s="415"/>
      <c r="CF111" s="415"/>
      <c r="CG111" s="415"/>
      <c r="CH111" s="415"/>
      <c r="CI111" s="415"/>
      <c r="CJ111" s="415"/>
      <c r="CK111" s="415"/>
      <c r="CL111" s="415"/>
      <c r="CM111" s="415"/>
      <c r="CN111" s="415"/>
      <c r="CO111" s="415"/>
      <c r="CP111" s="415"/>
      <c r="CQ111" s="415"/>
      <c r="CR111" s="415"/>
      <c r="CS111" s="415"/>
      <c r="CT111" s="415"/>
      <c r="CU111" s="415"/>
      <c r="CV111" s="415"/>
      <c r="CW111" s="415"/>
      <c r="CX111" s="415"/>
      <c r="CY111" s="415"/>
      <c r="CZ111" s="415"/>
      <c r="DA111" s="415"/>
      <c r="DB111" s="415"/>
      <c r="DC111" s="415"/>
      <c r="DD111" s="415"/>
      <c r="DE111" s="415"/>
      <c r="DF111" s="415"/>
      <c r="DG111" s="415"/>
      <c r="DH111" s="415"/>
      <c r="DI111" s="415"/>
      <c r="DJ111" s="415"/>
      <c r="DK111" s="415"/>
      <c r="DL111" s="415"/>
      <c r="DM111" s="415"/>
      <c r="DN111" s="415"/>
      <c r="DO111" s="415"/>
      <c r="DP111" s="415"/>
      <c r="DQ111" s="415"/>
      <c r="DR111" s="415"/>
      <c r="DS111" s="415"/>
      <c r="DT111" s="415"/>
      <c r="DU111" s="415"/>
      <c r="DV111" s="415"/>
      <c r="DW111" s="415"/>
      <c r="DX111" s="415"/>
      <c r="DY111" s="415"/>
      <c r="DZ111" s="415"/>
      <c r="EA111" s="415"/>
      <c r="EB111" s="415"/>
      <c r="EC111" s="415"/>
      <c r="ED111" s="415"/>
      <c r="EE111" s="415"/>
      <c r="EF111" s="415"/>
      <c r="EG111" s="415"/>
      <c r="EH111" s="415"/>
      <c r="EI111" s="415"/>
      <c r="EJ111" s="415"/>
      <c r="EK111" s="415"/>
      <c r="EL111" s="415"/>
      <c r="EM111" s="415"/>
      <c r="EN111" s="415"/>
      <c r="EO111" s="415"/>
      <c r="EP111" s="415"/>
      <c r="EQ111" s="415"/>
      <c r="ER111" s="415"/>
      <c r="ES111" s="415"/>
      <c r="ET111" s="415"/>
      <c r="EU111" s="415"/>
      <c r="EV111" s="415"/>
      <c r="EW111" s="415"/>
      <c r="EX111" s="415"/>
      <c r="EY111" s="415"/>
      <c r="EZ111" s="415"/>
      <c r="FA111" s="415"/>
      <c r="FB111" s="415"/>
      <c r="FC111" s="415"/>
      <c r="FD111" s="415"/>
      <c r="FE111" s="415"/>
      <c r="FF111" s="415"/>
      <c r="FG111" s="415"/>
      <c r="FH111" s="415"/>
      <c r="FI111" s="415"/>
      <c r="FJ111" s="415"/>
      <c r="FK111" s="415"/>
      <c r="FL111" s="415"/>
      <c r="FM111" s="415"/>
      <c r="FN111" s="415"/>
      <c r="FO111" s="415"/>
      <c r="FP111" s="415"/>
      <c r="FQ111" s="415"/>
      <c r="FR111" s="415"/>
      <c r="FS111" s="415"/>
      <c r="FT111" s="415"/>
      <c r="FU111" s="415"/>
      <c r="FV111" s="415"/>
      <c r="FW111" s="415"/>
      <c r="FX111" s="415"/>
      <c r="FY111" s="415"/>
      <c r="FZ111" s="415"/>
      <c r="GA111" s="415"/>
      <c r="GB111" s="415"/>
      <c r="GC111" s="415"/>
      <c r="GD111" s="415"/>
      <c r="GE111" s="415"/>
      <c r="GF111" s="415"/>
      <c r="GG111" s="415"/>
      <c r="GH111" s="415"/>
      <c r="GI111" s="415"/>
      <c r="GJ111" s="415"/>
      <c r="GK111" s="415"/>
      <c r="GL111" s="415"/>
      <c r="GM111" s="415"/>
      <c r="GN111" s="415"/>
      <c r="GO111" s="415"/>
      <c r="GP111" s="415"/>
      <c r="GQ111" s="415"/>
      <c r="GR111" s="415"/>
      <c r="GS111" s="415"/>
      <c r="GT111" s="415"/>
      <c r="GU111" s="415"/>
      <c r="GV111" s="415"/>
      <c r="GW111" s="415"/>
      <c r="GX111" s="415"/>
      <c r="GY111" s="415"/>
      <c r="GZ111" s="415"/>
      <c r="HA111" s="415"/>
      <c r="HB111" s="415"/>
      <c r="HC111" s="415"/>
      <c r="HD111" s="415"/>
      <c r="HE111" s="415"/>
      <c r="HF111" s="415"/>
      <c r="HG111" s="415"/>
      <c r="HH111" s="415"/>
      <c r="HI111" s="415"/>
      <c r="HJ111" s="415"/>
      <c r="HK111" s="415"/>
      <c r="HL111" s="415"/>
      <c r="HM111" s="415"/>
      <c r="HN111" s="415"/>
      <c r="HO111" s="415"/>
      <c r="HP111" s="415"/>
      <c r="HQ111" s="415"/>
      <c r="HR111" s="415"/>
      <c r="HS111" s="415"/>
      <c r="HT111" s="415"/>
      <c r="HU111" s="415"/>
      <c r="HV111" s="415"/>
      <c r="HW111" s="415"/>
      <c r="HX111" s="415"/>
      <c r="HY111" s="415"/>
      <c r="HZ111" s="415"/>
      <c r="IA111" s="415"/>
      <c r="IB111" s="415"/>
      <c r="IC111" s="415"/>
      <c r="ID111" s="415"/>
      <c r="IE111" s="415"/>
      <c r="IF111" s="415"/>
      <c r="IG111" s="415"/>
      <c r="IH111" s="415"/>
      <c r="II111" s="415"/>
      <c r="IJ111" s="415"/>
      <c r="IK111" s="415"/>
      <c r="IL111" s="415"/>
      <c r="IM111" s="415"/>
      <c r="IN111" s="415"/>
      <c r="IO111" s="415"/>
      <c r="IP111" s="415"/>
      <c r="IQ111" s="415"/>
      <c r="IR111" s="415"/>
      <c r="IS111" s="415"/>
      <c r="IT111" s="415"/>
      <c r="IU111" s="415"/>
      <c r="IV111" s="415"/>
      <c r="IW111" s="415"/>
      <c r="IX111" s="415"/>
      <c r="IY111" s="415"/>
      <c r="IZ111" s="415"/>
      <c r="JA111" s="415"/>
    </row>
    <row r="112" spans="1:261" s="101" customFormat="1" hidden="1" outlineLevel="3" x14ac:dyDescent="0.25">
      <c r="A112" s="99"/>
      <c r="B112" s="275" t="s">
        <v>87</v>
      </c>
      <c r="C112" s="99" t="s">
        <v>31</v>
      </c>
      <c r="D112" s="100">
        <v>36</v>
      </c>
      <c r="E112" s="251">
        <v>0</v>
      </c>
      <c r="F112" s="142"/>
      <c r="G112" s="142">
        <v>0</v>
      </c>
      <c r="H112" s="142"/>
      <c r="I112" s="227"/>
      <c r="J112" s="252">
        <v>0</v>
      </c>
      <c r="K112" s="252"/>
      <c r="L112" s="229"/>
      <c r="M112" s="229">
        <f t="shared" si="8"/>
        <v>0</v>
      </c>
      <c r="N112" s="229"/>
      <c r="O112" s="229"/>
      <c r="P112" s="422"/>
      <c r="Q112" s="425">
        <f t="shared" si="9"/>
        <v>0</v>
      </c>
      <c r="R112" s="415"/>
      <c r="S112" s="415"/>
      <c r="T112" s="415"/>
      <c r="U112" s="415"/>
      <c r="V112" s="415"/>
      <c r="W112" s="415"/>
      <c r="X112" s="415"/>
      <c r="Y112" s="415"/>
      <c r="Z112" s="415"/>
      <c r="AA112" s="415"/>
      <c r="AB112" s="415"/>
      <c r="AC112" s="415"/>
      <c r="AD112" s="415"/>
      <c r="AE112" s="415"/>
      <c r="AF112" s="415"/>
      <c r="AG112" s="415"/>
      <c r="AH112" s="415"/>
      <c r="AI112" s="415"/>
      <c r="AJ112" s="415"/>
      <c r="AK112" s="415"/>
      <c r="AL112" s="415"/>
      <c r="AM112" s="415"/>
      <c r="AN112" s="415"/>
      <c r="AO112" s="415"/>
      <c r="AP112" s="415"/>
      <c r="AQ112" s="415"/>
      <c r="AR112" s="415"/>
      <c r="AS112" s="415"/>
      <c r="AT112" s="415"/>
      <c r="AU112" s="415"/>
      <c r="AV112" s="415"/>
      <c r="AW112" s="415"/>
      <c r="AX112" s="415"/>
      <c r="AY112" s="415"/>
      <c r="AZ112" s="415"/>
      <c r="BA112" s="415"/>
      <c r="BB112" s="415"/>
      <c r="BC112" s="415"/>
      <c r="BD112" s="415"/>
      <c r="BE112" s="415"/>
      <c r="BF112" s="415"/>
      <c r="BG112" s="415"/>
      <c r="BH112" s="415"/>
      <c r="BI112" s="415"/>
      <c r="BJ112" s="415"/>
      <c r="BK112" s="415"/>
      <c r="BL112" s="415"/>
      <c r="BM112" s="415"/>
      <c r="BN112" s="415"/>
      <c r="BO112" s="415"/>
      <c r="BP112" s="415"/>
      <c r="BQ112" s="415"/>
      <c r="BR112" s="415"/>
      <c r="BS112" s="415"/>
      <c r="BT112" s="415"/>
      <c r="BU112" s="415"/>
      <c r="BV112" s="415"/>
      <c r="BW112" s="415"/>
      <c r="BX112" s="415"/>
      <c r="BY112" s="415"/>
      <c r="BZ112" s="415"/>
      <c r="CA112" s="415"/>
      <c r="CB112" s="415"/>
      <c r="CC112" s="415"/>
      <c r="CD112" s="415"/>
      <c r="CE112" s="415"/>
      <c r="CF112" s="415"/>
      <c r="CG112" s="415"/>
      <c r="CH112" s="415"/>
      <c r="CI112" s="415"/>
      <c r="CJ112" s="415"/>
      <c r="CK112" s="415"/>
      <c r="CL112" s="415"/>
      <c r="CM112" s="415"/>
      <c r="CN112" s="415"/>
      <c r="CO112" s="415"/>
      <c r="CP112" s="415"/>
      <c r="CQ112" s="415"/>
      <c r="CR112" s="415"/>
      <c r="CS112" s="415"/>
      <c r="CT112" s="415"/>
      <c r="CU112" s="415"/>
      <c r="CV112" s="415"/>
      <c r="CW112" s="415"/>
      <c r="CX112" s="415"/>
      <c r="CY112" s="415"/>
      <c r="CZ112" s="415"/>
      <c r="DA112" s="415"/>
      <c r="DB112" s="415"/>
      <c r="DC112" s="415"/>
      <c r="DD112" s="415"/>
      <c r="DE112" s="415"/>
      <c r="DF112" s="415"/>
      <c r="DG112" s="415"/>
      <c r="DH112" s="415"/>
      <c r="DI112" s="415"/>
      <c r="DJ112" s="415"/>
      <c r="DK112" s="415"/>
      <c r="DL112" s="415"/>
      <c r="DM112" s="415"/>
      <c r="DN112" s="415"/>
      <c r="DO112" s="415"/>
      <c r="DP112" s="415"/>
      <c r="DQ112" s="415"/>
      <c r="DR112" s="415"/>
      <c r="DS112" s="415"/>
      <c r="DT112" s="415"/>
      <c r="DU112" s="415"/>
      <c r="DV112" s="415"/>
      <c r="DW112" s="415"/>
      <c r="DX112" s="415"/>
      <c r="DY112" s="415"/>
      <c r="DZ112" s="415"/>
      <c r="EA112" s="415"/>
      <c r="EB112" s="415"/>
      <c r="EC112" s="415"/>
      <c r="ED112" s="415"/>
      <c r="EE112" s="415"/>
      <c r="EF112" s="415"/>
      <c r="EG112" s="415"/>
      <c r="EH112" s="415"/>
      <c r="EI112" s="415"/>
      <c r="EJ112" s="415"/>
      <c r="EK112" s="415"/>
      <c r="EL112" s="415"/>
      <c r="EM112" s="415"/>
      <c r="EN112" s="415"/>
      <c r="EO112" s="415"/>
      <c r="EP112" s="415"/>
      <c r="EQ112" s="415"/>
      <c r="ER112" s="415"/>
      <c r="ES112" s="415"/>
      <c r="ET112" s="415"/>
      <c r="EU112" s="415"/>
      <c r="EV112" s="415"/>
      <c r="EW112" s="415"/>
      <c r="EX112" s="415"/>
      <c r="EY112" s="415"/>
      <c r="EZ112" s="415"/>
      <c r="FA112" s="415"/>
      <c r="FB112" s="415"/>
      <c r="FC112" s="415"/>
      <c r="FD112" s="415"/>
      <c r="FE112" s="415"/>
      <c r="FF112" s="415"/>
      <c r="FG112" s="415"/>
      <c r="FH112" s="415"/>
      <c r="FI112" s="415"/>
      <c r="FJ112" s="415"/>
      <c r="FK112" s="415"/>
      <c r="FL112" s="415"/>
      <c r="FM112" s="415"/>
      <c r="FN112" s="415"/>
      <c r="FO112" s="415"/>
      <c r="FP112" s="415"/>
      <c r="FQ112" s="415"/>
      <c r="FR112" s="415"/>
      <c r="FS112" s="415"/>
      <c r="FT112" s="415"/>
      <c r="FU112" s="415"/>
      <c r="FV112" s="415"/>
      <c r="FW112" s="415"/>
      <c r="FX112" s="415"/>
      <c r="FY112" s="415"/>
      <c r="FZ112" s="415"/>
      <c r="GA112" s="415"/>
      <c r="GB112" s="415"/>
      <c r="GC112" s="415"/>
      <c r="GD112" s="415"/>
      <c r="GE112" s="415"/>
      <c r="GF112" s="415"/>
      <c r="GG112" s="415"/>
      <c r="GH112" s="415"/>
      <c r="GI112" s="415"/>
      <c r="GJ112" s="415"/>
      <c r="GK112" s="415"/>
      <c r="GL112" s="415"/>
      <c r="GM112" s="415"/>
      <c r="GN112" s="415"/>
      <c r="GO112" s="415"/>
      <c r="GP112" s="415"/>
      <c r="GQ112" s="415"/>
      <c r="GR112" s="415"/>
      <c r="GS112" s="415"/>
      <c r="GT112" s="415"/>
      <c r="GU112" s="415"/>
      <c r="GV112" s="415"/>
      <c r="GW112" s="415"/>
      <c r="GX112" s="415"/>
      <c r="GY112" s="415"/>
      <c r="GZ112" s="415"/>
      <c r="HA112" s="415"/>
      <c r="HB112" s="415"/>
      <c r="HC112" s="415"/>
      <c r="HD112" s="415"/>
      <c r="HE112" s="415"/>
      <c r="HF112" s="415"/>
      <c r="HG112" s="415"/>
      <c r="HH112" s="415"/>
      <c r="HI112" s="415"/>
      <c r="HJ112" s="415"/>
      <c r="HK112" s="415"/>
      <c r="HL112" s="415"/>
      <c r="HM112" s="415"/>
      <c r="HN112" s="415"/>
      <c r="HO112" s="415"/>
      <c r="HP112" s="415"/>
      <c r="HQ112" s="415"/>
      <c r="HR112" s="415"/>
      <c r="HS112" s="415"/>
      <c r="HT112" s="415"/>
      <c r="HU112" s="415"/>
      <c r="HV112" s="415"/>
      <c r="HW112" s="415"/>
      <c r="HX112" s="415"/>
      <c r="HY112" s="415"/>
      <c r="HZ112" s="415"/>
      <c r="IA112" s="415"/>
      <c r="IB112" s="415"/>
      <c r="IC112" s="415"/>
      <c r="ID112" s="415"/>
      <c r="IE112" s="415"/>
      <c r="IF112" s="415"/>
      <c r="IG112" s="415"/>
      <c r="IH112" s="415"/>
      <c r="II112" s="415"/>
      <c r="IJ112" s="415"/>
      <c r="IK112" s="415"/>
      <c r="IL112" s="415"/>
      <c r="IM112" s="415"/>
      <c r="IN112" s="415"/>
      <c r="IO112" s="415"/>
      <c r="IP112" s="415"/>
      <c r="IQ112" s="415"/>
      <c r="IR112" s="415"/>
      <c r="IS112" s="415"/>
      <c r="IT112" s="415"/>
      <c r="IU112" s="415"/>
      <c r="IV112" s="415"/>
      <c r="IW112" s="415"/>
      <c r="IX112" s="415"/>
      <c r="IY112" s="415"/>
      <c r="IZ112" s="415"/>
      <c r="JA112" s="415"/>
    </row>
    <row r="113" spans="1:261" s="101" customFormat="1" hidden="1" outlineLevel="3" x14ac:dyDescent="0.25">
      <c r="A113" s="99"/>
      <c r="B113" s="275" t="s">
        <v>6845</v>
      </c>
      <c r="C113" s="99" t="s">
        <v>31</v>
      </c>
      <c r="D113" s="100">
        <v>1</v>
      </c>
      <c r="E113" s="251">
        <v>0</v>
      </c>
      <c r="F113" s="142"/>
      <c r="G113" s="142">
        <v>0</v>
      </c>
      <c r="H113" s="142"/>
      <c r="I113" s="227"/>
      <c r="J113" s="252">
        <v>0</v>
      </c>
      <c r="K113" s="252"/>
      <c r="L113" s="229"/>
      <c r="M113" s="229">
        <f t="shared" si="8"/>
        <v>0</v>
      </c>
      <c r="N113" s="229"/>
      <c r="O113" s="229"/>
      <c r="P113" s="427">
        <v>1</v>
      </c>
      <c r="Q113" s="428">
        <f t="shared" si="9"/>
        <v>0</v>
      </c>
      <c r="R113" s="415"/>
      <c r="S113" s="415"/>
      <c r="T113" s="415"/>
      <c r="U113" s="415"/>
      <c r="V113" s="415"/>
      <c r="W113" s="415"/>
      <c r="X113" s="415"/>
      <c r="Y113" s="415"/>
      <c r="Z113" s="415"/>
      <c r="AA113" s="415"/>
      <c r="AB113" s="415"/>
      <c r="AC113" s="415"/>
      <c r="AD113" s="415"/>
      <c r="AE113" s="415"/>
      <c r="AF113" s="415"/>
      <c r="AG113" s="415"/>
      <c r="AH113" s="415"/>
      <c r="AI113" s="415"/>
      <c r="AJ113" s="415"/>
      <c r="AK113" s="415"/>
      <c r="AL113" s="415"/>
      <c r="AM113" s="415"/>
      <c r="AN113" s="415"/>
      <c r="AO113" s="415"/>
      <c r="AP113" s="415"/>
      <c r="AQ113" s="415"/>
      <c r="AR113" s="415"/>
      <c r="AS113" s="415"/>
      <c r="AT113" s="415"/>
      <c r="AU113" s="415"/>
      <c r="AV113" s="415"/>
      <c r="AW113" s="415"/>
      <c r="AX113" s="415"/>
      <c r="AY113" s="415"/>
      <c r="AZ113" s="415"/>
      <c r="BA113" s="415"/>
      <c r="BB113" s="415"/>
      <c r="BC113" s="415"/>
      <c r="BD113" s="415"/>
      <c r="BE113" s="415"/>
      <c r="BF113" s="415"/>
      <c r="BG113" s="415"/>
      <c r="BH113" s="415"/>
      <c r="BI113" s="415"/>
      <c r="BJ113" s="415"/>
      <c r="BK113" s="415"/>
      <c r="BL113" s="415"/>
      <c r="BM113" s="415"/>
      <c r="BN113" s="415"/>
      <c r="BO113" s="415"/>
      <c r="BP113" s="415"/>
      <c r="BQ113" s="415"/>
      <c r="BR113" s="415"/>
      <c r="BS113" s="415"/>
      <c r="BT113" s="415"/>
      <c r="BU113" s="415"/>
      <c r="BV113" s="415"/>
      <c r="BW113" s="415"/>
      <c r="BX113" s="415"/>
      <c r="BY113" s="415"/>
      <c r="BZ113" s="415"/>
      <c r="CA113" s="415"/>
      <c r="CB113" s="415"/>
      <c r="CC113" s="415"/>
      <c r="CD113" s="415"/>
      <c r="CE113" s="415"/>
      <c r="CF113" s="415"/>
      <c r="CG113" s="415"/>
      <c r="CH113" s="415"/>
      <c r="CI113" s="415"/>
      <c r="CJ113" s="415"/>
      <c r="CK113" s="415"/>
      <c r="CL113" s="415"/>
      <c r="CM113" s="415"/>
      <c r="CN113" s="415"/>
      <c r="CO113" s="415"/>
      <c r="CP113" s="415"/>
      <c r="CQ113" s="415"/>
      <c r="CR113" s="415"/>
      <c r="CS113" s="415"/>
      <c r="CT113" s="415"/>
      <c r="CU113" s="415"/>
      <c r="CV113" s="415"/>
      <c r="CW113" s="415"/>
      <c r="CX113" s="415"/>
      <c r="CY113" s="415"/>
      <c r="CZ113" s="415"/>
      <c r="DA113" s="415"/>
      <c r="DB113" s="415"/>
      <c r="DC113" s="415"/>
      <c r="DD113" s="415"/>
      <c r="DE113" s="415"/>
      <c r="DF113" s="415"/>
      <c r="DG113" s="415"/>
      <c r="DH113" s="415"/>
      <c r="DI113" s="415"/>
      <c r="DJ113" s="415"/>
      <c r="DK113" s="415"/>
      <c r="DL113" s="415"/>
      <c r="DM113" s="415"/>
      <c r="DN113" s="415"/>
      <c r="DO113" s="415"/>
      <c r="DP113" s="415"/>
      <c r="DQ113" s="415"/>
      <c r="DR113" s="415"/>
      <c r="DS113" s="415"/>
      <c r="DT113" s="415"/>
      <c r="DU113" s="415"/>
      <c r="DV113" s="415"/>
      <c r="DW113" s="415"/>
      <c r="DX113" s="415"/>
      <c r="DY113" s="415"/>
      <c r="DZ113" s="415"/>
      <c r="EA113" s="415"/>
      <c r="EB113" s="415"/>
      <c r="EC113" s="415"/>
      <c r="ED113" s="415"/>
      <c r="EE113" s="415"/>
      <c r="EF113" s="415"/>
      <c r="EG113" s="415"/>
      <c r="EH113" s="415"/>
      <c r="EI113" s="415"/>
      <c r="EJ113" s="415"/>
      <c r="EK113" s="415"/>
      <c r="EL113" s="415"/>
      <c r="EM113" s="415"/>
      <c r="EN113" s="415"/>
      <c r="EO113" s="415"/>
      <c r="EP113" s="415"/>
      <c r="EQ113" s="415"/>
      <c r="ER113" s="415"/>
      <c r="ES113" s="415"/>
      <c r="ET113" s="415"/>
      <c r="EU113" s="415"/>
      <c r="EV113" s="415"/>
      <c r="EW113" s="415"/>
      <c r="EX113" s="415"/>
      <c r="EY113" s="415"/>
      <c r="EZ113" s="415"/>
      <c r="FA113" s="415"/>
      <c r="FB113" s="415"/>
      <c r="FC113" s="415"/>
      <c r="FD113" s="415"/>
      <c r="FE113" s="415"/>
      <c r="FF113" s="415"/>
      <c r="FG113" s="415"/>
      <c r="FH113" s="415"/>
      <c r="FI113" s="415"/>
      <c r="FJ113" s="415"/>
      <c r="FK113" s="415"/>
      <c r="FL113" s="415"/>
      <c r="FM113" s="415"/>
      <c r="FN113" s="415"/>
      <c r="FO113" s="415"/>
      <c r="FP113" s="415"/>
      <c r="FQ113" s="415"/>
      <c r="FR113" s="415"/>
      <c r="FS113" s="415"/>
      <c r="FT113" s="415"/>
      <c r="FU113" s="415"/>
      <c r="FV113" s="415"/>
      <c r="FW113" s="415"/>
      <c r="FX113" s="415"/>
      <c r="FY113" s="415"/>
      <c r="FZ113" s="415"/>
      <c r="GA113" s="415"/>
      <c r="GB113" s="415"/>
      <c r="GC113" s="415"/>
      <c r="GD113" s="415"/>
      <c r="GE113" s="415"/>
      <c r="GF113" s="415"/>
      <c r="GG113" s="415"/>
      <c r="GH113" s="415"/>
      <c r="GI113" s="415"/>
      <c r="GJ113" s="415"/>
      <c r="GK113" s="415"/>
      <c r="GL113" s="415"/>
      <c r="GM113" s="415"/>
      <c r="GN113" s="415"/>
      <c r="GO113" s="415"/>
      <c r="GP113" s="415"/>
      <c r="GQ113" s="415"/>
      <c r="GR113" s="415"/>
      <c r="GS113" s="415"/>
      <c r="GT113" s="415"/>
      <c r="GU113" s="415"/>
      <c r="GV113" s="415"/>
      <c r="GW113" s="415"/>
      <c r="GX113" s="415"/>
      <c r="GY113" s="415"/>
      <c r="GZ113" s="415"/>
      <c r="HA113" s="415"/>
      <c r="HB113" s="415"/>
      <c r="HC113" s="415"/>
      <c r="HD113" s="415"/>
      <c r="HE113" s="415"/>
      <c r="HF113" s="415"/>
      <c r="HG113" s="415"/>
      <c r="HH113" s="415"/>
      <c r="HI113" s="415"/>
      <c r="HJ113" s="415"/>
      <c r="HK113" s="415"/>
      <c r="HL113" s="415"/>
      <c r="HM113" s="415"/>
      <c r="HN113" s="415"/>
      <c r="HO113" s="415"/>
      <c r="HP113" s="415"/>
      <c r="HQ113" s="415"/>
      <c r="HR113" s="415"/>
      <c r="HS113" s="415"/>
      <c r="HT113" s="415"/>
      <c r="HU113" s="415"/>
      <c r="HV113" s="415"/>
      <c r="HW113" s="415"/>
      <c r="HX113" s="415"/>
      <c r="HY113" s="415"/>
      <c r="HZ113" s="415"/>
      <c r="IA113" s="415"/>
      <c r="IB113" s="415"/>
      <c r="IC113" s="415"/>
      <c r="ID113" s="415"/>
      <c r="IE113" s="415"/>
      <c r="IF113" s="415"/>
      <c r="IG113" s="415"/>
      <c r="IH113" s="415"/>
      <c r="II113" s="415"/>
      <c r="IJ113" s="415"/>
      <c r="IK113" s="415"/>
      <c r="IL113" s="415"/>
      <c r="IM113" s="415"/>
      <c r="IN113" s="415"/>
      <c r="IO113" s="415"/>
      <c r="IP113" s="415"/>
      <c r="IQ113" s="415"/>
      <c r="IR113" s="415"/>
      <c r="IS113" s="415"/>
      <c r="IT113" s="415"/>
      <c r="IU113" s="415"/>
      <c r="IV113" s="415"/>
      <c r="IW113" s="415"/>
      <c r="IX113" s="415"/>
      <c r="IY113" s="415"/>
      <c r="IZ113" s="415"/>
      <c r="JA113" s="415"/>
    </row>
    <row r="114" spans="1:261" s="101" customFormat="1" hidden="1" outlineLevel="3" x14ac:dyDescent="0.25">
      <c r="A114" s="99"/>
      <c r="B114" s="275" t="s">
        <v>83</v>
      </c>
      <c r="C114" s="99" t="s">
        <v>855</v>
      </c>
      <c r="D114" s="112">
        <v>7.8E-2</v>
      </c>
      <c r="E114" s="251">
        <v>0</v>
      </c>
      <c r="F114" s="142"/>
      <c r="G114" s="142">
        <v>0</v>
      </c>
      <c r="H114" s="142"/>
      <c r="I114" s="227"/>
      <c r="J114" s="252">
        <v>0</v>
      </c>
      <c r="K114" s="252"/>
      <c r="L114" s="229"/>
      <c r="M114" s="229">
        <f t="shared" si="8"/>
        <v>0</v>
      </c>
      <c r="N114" s="229"/>
      <c r="O114" s="229"/>
      <c r="P114" s="427">
        <v>7.8E-2</v>
      </c>
      <c r="Q114" s="428">
        <f t="shared" si="9"/>
        <v>0</v>
      </c>
      <c r="R114" s="415"/>
      <c r="S114" s="415"/>
      <c r="T114" s="415"/>
      <c r="U114" s="415"/>
      <c r="V114" s="415"/>
      <c r="W114" s="415"/>
      <c r="X114" s="415"/>
      <c r="Y114" s="415"/>
      <c r="Z114" s="415"/>
      <c r="AA114" s="415"/>
      <c r="AB114" s="415"/>
      <c r="AC114" s="415"/>
      <c r="AD114" s="415"/>
      <c r="AE114" s="415"/>
      <c r="AF114" s="415"/>
      <c r="AG114" s="415"/>
      <c r="AH114" s="415"/>
      <c r="AI114" s="415"/>
      <c r="AJ114" s="415"/>
      <c r="AK114" s="415"/>
      <c r="AL114" s="415"/>
      <c r="AM114" s="415"/>
      <c r="AN114" s="415"/>
      <c r="AO114" s="415"/>
      <c r="AP114" s="415"/>
      <c r="AQ114" s="415"/>
      <c r="AR114" s="415"/>
      <c r="AS114" s="415"/>
      <c r="AT114" s="415"/>
      <c r="AU114" s="415"/>
      <c r="AV114" s="415"/>
      <c r="AW114" s="415"/>
      <c r="AX114" s="415"/>
      <c r="AY114" s="415"/>
      <c r="AZ114" s="415"/>
      <c r="BA114" s="415"/>
      <c r="BB114" s="415"/>
      <c r="BC114" s="415"/>
      <c r="BD114" s="415"/>
      <c r="BE114" s="415"/>
      <c r="BF114" s="415"/>
      <c r="BG114" s="415"/>
      <c r="BH114" s="415"/>
      <c r="BI114" s="415"/>
      <c r="BJ114" s="415"/>
      <c r="BK114" s="415"/>
      <c r="BL114" s="415"/>
      <c r="BM114" s="415"/>
      <c r="BN114" s="415"/>
      <c r="BO114" s="415"/>
      <c r="BP114" s="415"/>
      <c r="BQ114" s="415"/>
      <c r="BR114" s="415"/>
      <c r="BS114" s="415"/>
      <c r="BT114" s="415"/>
      <c r="BU114" s="415"/>
      <c r="BV114" s="415"/>
      <c r="BW114" s="415"/>
      <c r="BX114" s="415"/>
      <c r="BY114" s="415"/>
      <c r="BZ114" s="415"/>
      <c r="CA114" s="415"/>
      <c r="CB114" s="415"/>
      <c r="CC114" s="415"/>
      <c r="CD114" s="415"/>
      <c r="CE114" s="415"/>
      <c r="CF114" s="415"/>
      <c r="CG114" s="415"/>
      <c r="CH114" s="415"/>
      <c r="CI114" s="415"/>
      <c r="CJ114" s="415"/>
      <c r="CK114" s="415"/>
      <c r="CL114" s="415"/>
      <c r="CM114" s="415"/>
      <c r="CN114" s="415"/>
      <c r="CO114" s="415"/>
      <c r="CP114" s="415"/>
      <c r="CQ114" s="415"/>
      <c r="CR114" s="415"/>
      <c r="CS114" s="415"/>
      <c r="CT114" s="415"/>
      <c r="CU114" s="415"/>
      <c r="CV114" s="415"/>
      <c r="CW114" s="415"/>
      <c r="CX114" s="415"/>
      <c r="CY114" s="415"/>
      <c r="CZ114" s="415"/>
      <c r="DA114" s="415"/>
      <c r="DB114" s="415"/>
      <c r="DC114" s="415"/>
      <c r="DD114" s="415"/>
      <c r="DE114" s="415"/>
      <c r="DF114" s="415"/>
      <c r="DG114" s="415"/>
      <c r="DH114" s="415"/>
      <c r="DI114" s="415"/>
      <c r="DJ114" s="415"/>
      <c r="DK114" s="415"/>
      <c r="DL114" s="415"/>
      <c r="DM114" s="415"/>
      <c r="DN114" s="415"/>
      <c r="DO114" s="415"/>
      <c r="DP114" s="415"/>
      <c r="DQ114" s="415"/>
      <c r="DR114" s="415"/>
      <c r="DS114" s="415"/>
      <c r="DT114" s="415"/>
      <c r="DU114" s="415"/>
      <c r="DV114" s="415"/>
      <c r="DW114" s="415"/>
      <c r="DX114" s="415"/>
      <c r="DY114" s="415"/>
      <c r="DZ114" s="415"/>
      <c r="EA114" s="415"/>
      <c r="EB114" s="415"/>
      <c r="EC114" s="415"/>
      <c r="ED114" s="415"/>
      <c r="EE114" s="415"/>
      <c r="EF114" s="415"/>
      <c r="EG114" s="415"/>
      <c r="EH114" s="415"/>
      <c r="EI114" s="415"/>
      <c r="EJ114" s="415"/>
      <c r="EK114" s="415"/>
      <c r="EL114" s="415"/>
      <c r="EM114" s="415"/>
      <c r="EN114" s="415"/>
      <c r="EO114" s="415"/>
      <c r="EP114" s="415"/>
      <c r="EQ114" s="415"/>
      <c r="ER114" s="415"/>
      <c r="ES114" s="415"/>
      <c r="ET114" s="415"/>
      <c r="EU114" s="415"/>
      <c r="EV114" s="415"/>
      <c r="EW114" s="415"/>
      <c r="EX114" s="415"/>
      <c r="EY114" s="415"/>
      <c r="EZ114" s="415"/>
      <c r="FA114" s="415"/>
      <c r="FB114" s="415"/>
      <c r="FC114" s="415"/>
      <c r="FD114" s="415"/>
      <c r="FE114" s="415"/>
      <c r="FF114" s="415"/>
      <c r="FG114" s="415"/>
      <c r="FH114" s="415"/>
      <c r="FI114" s="415"/>
      <c r="FJ114" s="415"/>
      <c r="FK114" s="415"/>
      <c r="FL114" s="415"/>
      <c r="FM114" s="415"/>
      <c r="FN114" s="415"/>
      <c r="FO114" s="415"/>
      <c r="FP114" s="415"/>
      <c r="FQ114" s="415"/>
      <c r="FR114" s="415"/>
      <c r="FS114" s="415"/>
      <c r="FT114" s="415"/>
      <c r="FU114" s="415"/>
      <c r="FV114" s="415"/>
      <c r="FW114" s="415"/>
      <c r="FX114" s="415"/>
      <c r="FY114" s="415"/>
      <c r="FZ114" s="415"/>
      <c r="GA114" s="415"/>
      <c r="GB114" s="415"/>
      <c r="GC114" s="415"/>
      <c r="GD114" s="415"/>
      <c r="GE114" s="415"/>
      <c r="GF114" s="415"/>
      <c r="GG114" s="415"/>
      <c r="GH114" s="415"/>
      <c r="GI114" s="415"/>
      <c r="GJ114" s="415"/>
      <c r="GK114" s="415"/>
      <c r="GL114" s="415"/>
      <c r="GM114" s="415"/>
      <c r="GN114" s="415"/>
      <c r="GO114" s="415"/>
      <c r="GP114" s="415"/>
      <c r="GQ114" s="415"/>
      <c r="GR114" s="415"/>
      <c r="GS114" s="415"/>
      <c r="GT114" s="415"/>
      <c r="GU114" s="415"/>
      <c r="GV114" s="415"/>
      <c r="GW114" s="415"/>
      <c r="GX114" s="415"/>
      <c r="GY114" s="415"/>
      <c r="GZ114" s="415"/>
      <c r="HA114" s="415"/>
      <c r="HB114" s="415"/>
      <c r="HC114" s="415"/>
      <c r="HD114" s="415"/>
      <c r="HE114" s="415"/>
      <c r="HF114" s="415"/>
      <c r="HG114" s="415"/>
      <c r="HH114" s="415"/>
      <c r="HI114" s="415"/>
      <c r="HJ114" s="415"/>
      <c r="HK114" s="415"/>
      <c r="HL114" s="415"/>
      <c r="HM114" s="415"/>
      <c r="HN114" s="415"/>
      <c r="HO114" s="415"/>
      <c r="HP114" s="415"/>
      <c r="HQ114" s="415"/>
      <c r="HR114" s="415"/>
      <c r="HS114" s="415"/>
      <c r="HT114" s="415"/>
      <c r="HU114" s="415"/>
      <c r="HV114" s="415"/>
      <c r="HW114" s="415"/>
      <c r="HX114" s="415"/>
      <c r="HY114" s="415"/>
      <c r="HZ114" s="415"/>
      <c r="IA114" s="415"/>
      <c r="IB114" s="415"/>
      <c r="IC114" s="415"/>
      <c r="ID114" s="415"/>
      <c r="IE114" s="415"/>
      <c r="IF114" s="415"/>
      <c r="IG114" s="415"/>
      <c r="IH114" s="415"/>
      <c r="II114" s="415"/>
      <c r="IJ114" s="415"/>
      <c r="IK114" s="415"/>
      <c r="IL114" s="415"/>
      <c r="IM114" s="415"/>
      <c r="IN114" s="415"/>
      <c r="IO114" s="415"/>
      <c r="IP114" s="415"/>
      <c r="IQ114" s="415"/>
      <c r="IR114" s="415"/>
      <c r="IS114" s="415"/>
      <c r="IT114" s="415"/>
      <c r="IU114" s="415"/>
      <c r="IV114" s="415"/>
      <c r="IW114" s="415"/>
      <c r="IX114" s="415"/>
      <c r="IY114" s="415"/>
      <c r="IZ114" s="415"/>
      <c r="JA114" s="415"/>
    </row>
    <row r="115" spans="1:261" s="101" customFormat="1" hidden="1" outlineLevel="3" x14ac:dyDescent="0.25">
      <c r="A115" s="99"/>
      <c r="B115" s="275" t="s">
        <v>84</v>
      </c>
      <c r="C115" s="99" t="s">
        <v>855</v>
      </c>
      <c r="D115" s="112">
        <v>0.04</v>
      </c>
      <c r="E115" s="251">
        <v>0</v>
      </c>
      <c r="F115" s="142"/>
      <c r="G115" s="142">
        <v>0</v>
      </c>
      <c r="H115" s="142"/>
      <c r="I115" s="227"/>
      <c r="J115" s="252">
        <v>0</v>
      </c>
      <c r="K115" s="252"/>
      <c r="L115" s="229"/>
      <c r="M115" s="229">
        <f t="shared" si="8"/>
        <v>0</v>
      </c>
      <c r="N115" s="229"/>
      <c r="O115" s="229"/>
      <c r="P115" s="427">
        <v>4.1999999999999997E-3</v>
      </c>
      <c r="Q115" s="428">
        <f t="shared" si="9"/>
        <v>0</v>
      </c>
      <c r="R115" s="415"/>
      <c r="S115" s="415"/>
      <c r="T115" s="415"/>
      <c r="U115" s="415"/>
      <c r="V115" s="415"/>
      <c r="W115" s="415"/>
      <c r="X115" s="415"/>
      <c r="Y115" s="415"/>
      <c r="Z115" s="415"/>
      <c r="AA115" s="415"/>
      <c r="AB115" s="415"/>
      <c r="AC115" s="415"/>
      <c r="AD115" s="415"/>
      <c r="AE115" s="415"/>
      <c r="AF115" s="415"/>
      <c r="AG115" s="415"/>
      <c r="AH115" s="415"/>
      <c r="AI115" s="415"/>
      <c r="AJ115" s="415"/>
      <c r="AK115" s="415"/>
      <c r="AL115" s="415"/>
      <c r="AM115" s="415"/>
      <c r="AN115" s="415"/>
      <c r="AO115" s="415"/>
      <c r="AP115" s="415"/>
      <c r="AQ115" s="415"/>
      <c r="AR115" s="415"/>
      <c r="AS115" s="415"/>
      <c r="AT115" s="415"/>
      <c r="AU115" s="415"/>
      <c r="AV115" s="415"/>
      <c r="AW115" s="415"/>
      <c r="AX115" s="415"/>
      <c r="AY115" s="415"/>
      <c r="AZ115" s="415"/>
      <c r="BA115" s="415"/>
      <c r="BB115" s="415"/>
      <c r="BC115" s="415"/>
      <c r="BD115" s="415"/>
      <c r="BE115" s="415"/>
      <c r="BF115" s="415"/>
      <c r="BG115" s="415"/>
      <c r="BH115" s="415"/>
      <c r="BI115" s="415"/>
      <c r="BJ115" s="415"/>
      <c r="BK115" s="415"/>
      <c r="BL115" s="415"/>
      <c r="BM115" s="415"/>
      <c r="BN115" s="415"/>
      <c r="BO115" s="415"/>
      <c r="BP115" s="415"/>
      <c r="BQ115" s="415"/>
      <c r="BR115" s="415"/>
      <c r="BS115" s="415"/>
      <c r="BT115" s="415"/>
      <c r="BU115" s="415"/>
      <c r="BV115" s="415"/>
      <c r="BW115" s="415"/>
      <c r="BX115" s="415"/>
      <c r="BY115" s="415"/>
      <c r="BZ115" s="415"/>
      <c r="CA115" s="415"/>
      <c r="CB115" s="415"/>
      <c r="CC115" s="415"/>
      <c r="CD115" s="415"/>
      <c r="CE115" s="415"/>
      <c r="CF115" s="415"/>
      <c r="CG115" s="415"/>
      <c r="CH115" s="415"/>
      <c r="CI115" s="415"/>
      <c r="CJ115" s="415"/>
      <c r="CK115" s="415"/>
      <c r="CL115" s="415"/>
      <c r="CM115" s="415"/>
      <c r="CN115" s="415"/>
      <c r="CO115" s="415"/>
      <c r="CP115" s="415"/>
      <c r="CQ115" s="415"/>
      <c r="CR115" s="415"/>
      <c r="CS115" s="415"/>
      <c r="CT115" s="415"/>
      <c r="CU115" s="415"/>
      <c r="CV115" s="415"/>
      <c r="CW115" s="415"/>
      <c r="CX115" s="415"/>
      <c r="CY115" s="415"/>
      <c r="CZ115" s="415"/>
      <c r="DA115" s="415"/>
      <c r="DB115" s="415"/>
      <c r="DC115" s="415"/>
      <c r="DD115" s="415"/>
      <c r="DE115" s="415"/>
      <c r="DF115" s="415"/>
      <c r="DG115" s="415"/>
      <c r="DH115" s="415"/>
      <c r="DI115" s="415"/>
      <c r="DJ115" s="415"/>
      <c r="DK115" s="415"/>
      <c r="DL115" s="415"/>
      <c r="DM115" s="415"/>
      <c r="DN115" s="415"/>
      <c r="DO115" s="415"/>
      <c r="DP115" s="415"/>
      <c r="DQ115" s="415"/>
      <c r="DR115" s="415"/>
      <c r="DS115" s="415"/>
      <c r="DT115" s="415"/>
      <c r="DU115" s="415"/>
      <c r="DV115" s="415"/>
      <c r="DW115" s="415"/>
      <c r="DX115" s="415"/>
      <c r="DY115" s="415"/>
      <c r="DZ115" s="415"/>
      <c r="EA115" s="415"/>
      <c r="EB115" s="415"/>
      <c r="EC115" s="415"/>
      <c r="ED115" s="415"/>
      <c r="EE115" s="415"/>
      <c r="EF115" s="415"/>
      <c r="EG115" s="415"/>
      <c r="EH115" s="415"/>
      <c r="EI115" s="415"/>
      <c r="EJ115" s="415"/>
      <c r="EK115" s="415"/>
      <c r="EL115" s="415"/>
      <c r="EM115" s="415"/>
      <c r="EN115" s="415"/>
      <c r="EO115" s="415"/>
      <c r="EP115" s="415"/>
      <c r="EQ115" s="415"/>
      <c r="ER115" s="415"/>
      <c r="ES115" s="415"/>
      <c r="ET115" s="415"/>
      <c r="EU115" s="415"/>
      <c r="EV115" s="415"/>
      <c r="EW115" s="415"/>
      <c r="EX115" s="415"/>
      <c r="EY115" s="415"/>
      <c r="EZ115" s="415"/>
      <c r="FA115" s="415"/>
      <c r="FB115" s="415"/>
      <c r="FC115" s="415"/>
      <c r="FD115" s="415"/>
      <c r="FE115" s="415"/>
      <c r="FF115" s="415"/>
      <c r="FG115" s="415"/>
      <c r="FH115" s="415"/>
      <c r="FI115" s="415"/>
      <c r="FJ115" s="415"/>
      <c r="FK115" s="415"/>
      <c r="FL115" s="415"/>
      <c r="FM115" s="415"/>
      <c r="FN115" s="415"/>
      <c r="FO115" s="415"/>
      <c r="FP115" s="415"/>
      <c r="FQ115" s="415"/>
      <c r="FR115" s="415"/>
      <c r="FS115" s="415"/>
      <c r="FT115" s="415"/>
      <c r="FU115" s="415"/>
      <c r="FV115" s="415"/>
      <c r="FW115" s="415"/>
      <c r="FX115" s="415"/>
      <c r="FY115" s="415"/>
      <c r="FZ115" s="415"/>
      <c r="GA115" s="415"/>
      <c r="GB115" s="415"/>
      <c r="GC115" s="415"/>
      <c r="GD115" s="415"/>
      <c r="GE115" s="415"/>
      <c r="GF115" s="415"/>
      <c r="GG115" s="415"/>
      <c r="GH115" s="415"/>
      <c r="GI115" s="415"/>
      <c r="GJ115" s="415"/>
      <c r="GK115" s="415"/>
      <c r="GL115" s="415"/>
      <c r="GM115" s="415"/>
      <c r="GN115" s="415"/>
      <c r="GO115" s="415"/>
      <c r="GP115" s="415"/>
      <c r="GQ115" s="415"/>
      <c r="GR115" s="415"/>
      <c r="GS115" s="415"/>
      <c r="GT115" s="415"/>
      <c r="GU115" s="415"/>
      <c r="GV115" s="415"/>
      <c r="GW115" s="415"/>
      <c r="GX115" s="415"/>
      <c r="GY115" s="415"/>
      <c r="GZ115" s="415"/>
      <c r="HA115" s="415"/>
      <c r="HB115" s="415"/>
      <c r="HC115" s="415"/>
      <c r="HD115" s="415"/>
      <c r="HE115" s="415"/>
      <c r="HF115" s="415"/>
      <c r="HG115" s="415"/>
      <c r="HH115" s="415"/>
      <c r="HI115" s="415"/>
      <c r="HJ115" s="415"/>
      <c r="HK115" s="415"/>
      <c r="HL115" s="415"/>
      <c r="HM115" s="415"/>
      <c r="HN115" s="415"/>
      <c r="HO115" s="415"/>
      <c r="HP115" s="415"/>
      <c r="HQ115" s="415"/>
      <c r="HR115" s="415"/>
      <c r="HS115" s="415"/>
      <c r="HT115" s="415"/>
      <c r="HU115" s="415"/>
      <c r="HV115" s="415"/>
      <c r="HW115" s="415"/>
      <c r="HX115" s="415"/>
      <c r="HY115" s="415"/>
      <c r="HZ115" s="415"/>
      <c r="IA115" s="415"/>
      <c r="IB115" s="415"/>
      <c r="IC115" s="415"/>
      <c r="ID115" s="415"/>
      <c r="IE115" s="415"/>
      <c r="IF115" s="415"/>
      <c r="IG115" s="415"/>
      <c r="IH115" s="415"/>
      <c r="II115" s="415"/>
      <c r="IJ115" s="415"/>
      <c r="IK115" s="415"/>
      <c r="IL115" s="415"/>
      <c r="IM115" s="415"/>
      <c r="IN115" s="415"/>
      <c r="IO115" s="415"/>
      <c r="IP115" s="415"/>
      <c r="IQ115" s="415"/>
      <c r="IR115" s="415"/>
      <c r="IS115" s="415"/>
      <c r="IT115" s="415"/>
      <c r="IU115" s="415"/>
      <c r="IV115" s="415"/>
      <c r="IW115" s="415"/>
      <c r="IX115" s="415"/>
      <c r="IY115" s="415"/>
      <c r="IZ115" s="415"/>
      <c r="JA115" s="415"/>
    </row>
    <row r="116" spans="1:261" s="101" customFormat="1" hidden="1" outlineLevel="3" x14ac:dyDescent="0.25">
      <c r="A116" s="99"/>
      <c r="B116" s="275" t="s">
        <v>87</v>
      </c>
      <c r="C116" s="99" t="s">
        <v>31</v>
      </c>
      <c r="D116" s="100">
        <v>4</v>
      </c>
      <c r="E116" s="251">
        <v>0</v>
      </c>
      <c r="F116" s="142"/>
      <c r="G116" s="142">
        <v>0</v>
      </c>
      <c r="H116" s="142"/>
      <c r="I116" s="227"/>
      <c r="J116" s="252">
        <v>0</v>
      </c>
      <c r="K116" s="252"/>
      <c r="L116" s="229"/>
      <c r="M116" s="229">
        <f t="shared" si="8"/>
        <v>0</v>
      </c>
      <c r="N116" s="229"/>
      <c r="O116" s="229"/>
      <c r="P116" s="427">
        <v>4</v>
      </c>
      <c r="Q116" s="428">
        <f t="shared" si="9"/>
        <v>0</v>
      </c>
      <c r="R116" s="415"/>
      <c r="S116" s="415"/>
      <c r="T116" s="415"/>
      <c r="U116" s="415"/>
      <c r="V116" s="415"/>
      <c r="W116" s="415"/>
      <c r="X116" s="415"/>
      <c r="Y116" s="415"/>
      <c r="Z116" s="415"/>
      <c r="AA116" s="415"/>
      <c r="AB116" s="415"/>
      <c r="AC116" s="415"/>
      <c r="AD116" s="415"/>
      <c r="AE116" s="415"/>
      <c r="AF116" s="415"/>
      <c r="AG116" s="415"/>
      <c r="AH116" s="415"/>
      <c r="AI116" s="415"/>
      <c r="AJ116" s="415"/>
      <c r="AK116" s="415"/>
      <c r="AL116" s="415"/>
      <c r="AM116" s="415"/>
      <c r="AN116" s="415"/>
      <c r="AO116" s="415"/>
      <c r="AP116" s="415"/>
      <c r="AQ116" s="415"/>
      <c r="AR116" s="415"/>
      <c r="AS116" s="415"/>
      <c r="AT116" s="415"/>
      <c r="AU116" s="415"/>
      <c r="AV116" s="415"/>
      <c r="AW116" s="415"/>
      <c r="AX116" s="415"/>
      <c r="AY116" s="415"/>
      <c r="AZ116" s="415"/>
      <c r="BA116" s="415"/>
      <c r="BB116" s="415"/>
      <c r="BC116" s="415"/>
      <c r="BD116" s="415"/>
      <c r="BE116" s="415"/>
      <c r="BF116" s="415"/>
      <c r="BG116" s="415"/>
      <c r="BH116" s="415"/>
      <c r="BI116" s="415"/>
      <c r="BJ116" s="415"/>
      <c r="BK116" s="415"/>
      <c r="BL116" s="415"/>
      <c r="BM116" s="415"/>
      <c r="BN116" s="415"/>
      <c r="BO116" s="415"/>
      <c r="BP116" s="415"/>
      <c r="BQ116" s="415"/>
      <c r="BR116" s="415"/>
      <c r="BS116" s="415"/>
      <c r="BT116" s="415"/>
      <c r="BU116" s="415"/>
      <c r="BV116" s="415"/>
      <c r="BW116" s="415"/>
      <c r="BX116" s="415"/>
      <c r="BY116" s="415"/>
      <c r="BZ116" s="415"/>
      <c r="CA116" s="415"/>
      <c r="CB116" s="415"/>
      <c r="CC116" s="415"/>
      <c r="CD116" s="415"/>
      <c r="CE116" s="415"/>
      <c r="CF116" s="415"/>
      <c r="CG116" s="415"/>
      <c r="CH116" s="415"/>
      <c r="CI116" s="415"/>
      <c r="CJ116" s="415"/>
      <c r="CK116" s="415"/>
      <c r="CL116" s="415"/>
      <c r="CM116" s="415"/>
      <c r="CN116" s="415"/>
      <c r="CO116" s="415"/>
      <c r="CP116" s="415"/>
      <c r="CQ116" s="415"/>
      <c r="CR116" s="415"/>
      <c r="CS116" s="415"/>
      <c r="CT116" s="415"/>
      <c r="CU116" s="415"/>
      <c r="CV116" s="415"/>
      <c r="CW116" s="415"/>
      <c r="CX116" s="415"/>
      <c r="CY116" s="415"/>
      <c r="CZ116" s="415"/>
      <c r="DA116" s="415"/>
      <c r="DB116" s="415"/>
      <c r="DC116" s="415"/>
      <c r="DD116" s="415"/>
      <c r="DE116" s="415"/>
      <c r="DF116" s="415"/>
      <c r="DG116" s="415"/>
      <c r="DH116" s="415"/>
      <c r="DI116" s="415"/>
      <c r="DJ116" s="415"/>
      <c r="DK116" s="415"/>
      <c r="DL116" s="415"/>
      <c r="DM116" s="415"/>
      <c r="DN116" s="415"/>
      <c r="DO116" s="415"/>
      <c r="DP116" s="415"/>
      <c r="DQ116" s="415"/>
      <c r="DR116" s="415"/>
      <c r="DS116" s="415"/>
      <c r="DT116" s="415"/>
      <c r="DU116" s="415"/>
      <c r="DV116" s="415"/>
      <c r="DW116" s="415"/>
      <c r="DX116" s="415"/>
      <c r="DY116" s="415"/>
      <c r="DZ116" s="415"/>
      <c r="EA116" s="415"/>
      <c r="EB116" s="415"/>
      <c r="EC116" s="415"/>
      <c r="ED116" s="415"/>
      <c r="EE116" s="415"/>
      <c r="EF116" s="415"/>
      <c r="EG116" s="415"/>
      <c r="EH116" s="415"/>
      <c r="EI116" s="415"/>
      <c r="EJ116" s="415"/>
      <c r="EK116" s="415"/>
      <c r="EL116" s="415"/>
      <c r="EM116" s="415"/>
      <c r="EN116" s="415"/>
      <c r="EO116" s="415"/>
      <c r="EP116" s="415"/>
      <c r="EQ116" s="415"/>
      <c r="ER116" s="415"/>
      <c r="ES116" s="415"/>
      <c r="ET116" s="415"/>
      <c r="EU116" s="415"/>
      <c r="EV116" s="415"/>
      <c r="EW116" s="415"/>
      <c r="EX116" s="415"/>
      <c r="EY116" s="415"/>
      <c r="EZ116" s="415"/>
      <c r="FA116" s="415"/>
      <c r="FB116" s="415"/>
      <c r="FC116" s="415"/>
      <c r="FD116" s="415"/>
      <c r="FE116" s="415"/>
      <c r="FF116" s="415"/>
      <c r="FG116" s="415"/>
      <c r="FH116" s="415"/>
      <c r="FI116" s="415"/>
      <c r="FJ116" s="415"/>
      <c r="FK116" s="415"/>
      <c r="FL116" s="415"/>
      <c r="FM116" s="415"/>
      <c r="FN116" s="415"/>
      <c r="FO116" s="415"/>
      <c r="FP116" s="415"/>
      <c r="FQ116" s="415"/>
      <c r="FR116" s="415"/>
      <c r="FS116" s="415"/>
      <c r="FT116" s="415"/>
      <c r="FU116" s="415"/>
      <c r="FV116" s="415"/>
      <c r="FW116" s="415"/>
      <c r="FX116" s="415"/>
      <c r="FY116" s="415"/>
      <c r="FZ116" s="415"/>
      <c r="GA116" s="415"/>
      <c r="GB116" s="415"/>
      <c r="GC116" s="415"/>
      <c r="GD116" s="415"/>
      <c r="GE116" s="415"/>
      <c r="GF116" s="415"/>
      <c r="GG116" s="415"/>
      <c r="GH116" s="415"/>
      <c r="GI116" s="415"/>
      <c r="GJ116" s="415"/>
      <c r="GK116" s="415"/>
      <c r="GL116" s="415"/>
      <c r="GM116" s="415"/>
      <c r="GN116" s="415"/>
      <c r="GO116" s="415"/>
      <c r="GP116" s="415"/>
      <c r="GQ116" s="415"/>
      <c r="GR116" s="415"/>
      <c r="GS116" s="415"/>
      <c r="GT116" s="415"/>
      <c r="GU116" s="415"/>
      <c r="GV116" s="415"/>
      <c r="GW116" s="415"/>
      <c r="GX116" s="415"/>
      <c r="GY116" s="415"/>
      <c r="GZ116" s="415"/>
      <c r="HA116" s="415"/>
      <c r="HB116" s="415"/>
      <c r="HC116" s="415"/>
      <c r="HD116" s="415"/>
      <c r="HE116" s="415"/>
      <c r="HF116" s="415"/>
      <c r="HG116" s="415"/>
      <c r="HH116" s="415"/>
      <c r="HI116" s="415"/>
      <c r="HJ116" s="415"/>
      <c r="HK116" s="415"/>
      <c r="HL116" s="415"/>
      <c r="HM116" s="415"/>
      <c r="HN116" s="415"/>
      <c r="HO116" s="415"/>
      <c r="HP116" s="415"/>
      <c r="HQ116" s="415"/>
      <c r="HR116" s="415"/>
      <c r="HS116" s="415"/>
      <c r="HT116" s="415"/>
      <c r="HU116" s="415"/>
      <c r="HV116" s="415"/>
      <c r="HW116" s="415"/>
      <c r="HX116" s="415"/>
      <c r="HY116" s="415"/>
      <c r="HZ116" s="415"/>
      <c r="IA116" s="415"/>
      <c r="IB116" s="415"/>
      <c r="IC116" s="415"/>
      <c r="ID116" s="415"/>
      <c r="IE116" s="415"/>
      <c r="IF116" s="415"/>
      <c r="IG116" s="415"/>
      <c r="IH116" s="415"/>
      <c r="II116" s="415"/>
      <c r="IJ116" s="415"/>
      <c r="IK116" s="415"/>
      <c r="IL116" s="415"/>
      <c r="IM116" s="415"/>
      <c r="IN116" s="415"/>
      <c r="IO116" s="415"/>
      <c r="IP116" s="415"/>
      <c r="IQ116" s="415"/>
      <c r="IR116" s="415"/>
      <c r="IS116" s="415"/>
      <c r="IT116" s="415"/>
      <c r="IU116" s="415"/>
      <c r="IV116" s="415"/>
      <c r="IW116" s="415"/>
      <c r="IX116" s="415"/>
      <c r="IY116" s="415"/>
      <c r="IZ116" s="415"/>
      <c r="JA116" s="415"/>
    </row>
    <row r="117" spans="1:261" s="101" customFormat="1" hidden="1" outlineLevel="3" x14ac:dyDescent="0.25">
      <c r="A117" s="99"/>
      <c r="B117" s="275" t="s">
        <v>94</v>
      </c>
      <c r="C117" s="99" t="s">
        <v>855</v>
      </c>
      <c r="D117" s="112">
        <v>5.6000000000000001E-2</v>
      </c>
      <c r="E117" s="251">
        <v>0</v>
      </c>
      <c r="F117" s="142"/>
      <c r="G117" s="142">
        <v>0</v>
      </c>
      <c r="H117" s="142"/>
      <c r="I117" s="227"/>
      <c r="J117" s="252">
        <v>0</v>
      </c>
      <c r="K117" s="252"/>
      <c r="L117" s="229"/>
      <c r="M117" s="229">
        <f t="shared" si="8"/>
        <v>0</v>
      </c>
      <c r="N117" s="229"/>
      <c r="O117" s="229"/>
      <c r="P117" s="427">
        <v>0.06</v>
      </c>
      <c r="Q117" s="428">
        <f t="shared" si="9"/>
        <v>0</v>
      </c>
      <c r="R117" s="415"/>
      <c r="S117" s="415"/>
      <c r="T117" s="415"/>
      <c r="U117" s="415"/>
      <c r="V117" s="415"/>
      <c r="W117" s="415"/>
      <c r="X117" s="415"/>
      <c r="Y117" s="415"/>
      <c r="Z117" s="415"/>
      <c r="AA117" s="415"/>
      <c r="AB117" s="415"/>
      <c r="AC117" s="415"/>
      <c r="AD117" s="415"/>
      <c r="AE117" s="415"/>
      <c r="AF117" s="415"/>
      <c r="AG117" s="415"/>
      <c r="AH117" s="415"/>
      <c r="AI117" s="415"/>
      <c r="AJ117" s="415"/>
      <c r="AK117" s="415"/>
      <c r="AL117" s="415"/>
      <c r="AM117" s="415"/>
      <c r="AN117" s="415"/>
      <c r="AO117" s="415"/>
      <c r="AP117" s="415"/>
      <c r="AQ117" s="415"/>
      <c r="AR117" s="415"/>
      <c r="AS117" s="415"/>
      <c r="AT117" s="415"/>
      <c r="AU117" s="415"/>
      <c r="AV117" s="415"/>
      <c r="AW117" s="415"/>
      <c r="AX117" s="415"/>
      <c r="AY117" s="415"/>
      <c r="AZ117" s="415"/>
      <c r="BA117" s="415"/>
      <c r="BB117" s="415"/>
      <c r="BC117" s="415"/>
      <c r="BD117" s="415"/>
      <c r="BE117" s="415"/>
      <c r="BF117" s="415"/>
      <c r="BG117" s="415"/>
      <c r="BH117" s="415"/>
      <c r="BI117" s="415"/>
      <c r="BJ117" s="415"/>
      <c r="BK117" s="415"/>
      <c r="BL117" s="415"/>
      <c r="BM117" s="415"/>
      <c r="BN117" s="415"/>
      <c r="BO117" s="415"/>
      <c r="BP117" s="415"/>
      <c r="BQ117" s="415"/>
      <c r="BR117" s="415"/>
      <c r="BS117" s="415"/>
      <c r="BT117" s="415"/>
      <c r="BU117" s="415"/>
      <c r="BV117" s="415"/>
      <c r="BW117" s="415"/>
      <c r="BX117" s="415"/>
      <c r="BY117" s="415"/>
      <c r="BZ117" s="415"/>
      <c r="CA117" s="415"/>
      <c r="CB117" s="415"/>
      <c r="CC117" s="415"/>
      <c r="CD117" s="415"/>
      <c r="CE117" s="415"/>
      <c r="CF117" s="415"/>
      <c r="CG117" s="415"/>
      <c r="CH117" s="415"/>
      <c r="CI117" s="415"/>
      <c r="CJ117" s="415"/>
      <c r="CK117" s="415"/>
      <c r="CL117" s="415"/>
      <c r="CM117" s="415"/>
      <c r="CN117" s="415"/>
      <c r="CO117" s="415"/>
      <c r="CP117" s="415"/>
      <c r="CQ117" s="415"/>
      <c r="CR117" s="415"/>
      <c r="CS117" s="415"/>
      <c r="CT117" s="415"/>
      <c r="CU117" s="415"/>
      <c r="CV117" s="415"/>
      <c r="CW117" s="415"/>
      <c r="CX117" s="415"/>
      <c r="CY117" s="415"/>
      <c r="CZ117" s="415"/>
      <c r="DA117" s="415"/>
      <c r="DB117" s="415"/>
      <c r="DC117" s="415"/>
      <c r="DD117" s="415"/>
      <c r="DE117" s="415"/>
      <c r="DF117" s="415"/>
      <c r="DG117" s="415"/>
      <c r="DH117" s="415"/>
      <c r="DI117" s="415"/>
      <c r="DJ117" s="415"/>
      <c r="DK117" s="415"/>
      <c r="DL117" s="415"/>
      <c r="DM117" s="415"/>
      <c r="DN117" s="415"/>
      <c r="DO117" s="415"/>
      <c r="DP117" s="415"/>
      <c r="DQ117" s="415"/>
      <c r="DR117" s="415"/>
      <c r="DS117" s="415"/>
      <c r="DT117" s="415"/>
      <c r="DU117" s="415"/>
      <c r="DV117" s="415"/>
      <c r="DW117" s="415"/>
      <c r="DX117" s="415"/>
      <c r="DY117" s="415"/>
      <c r="DZ117" s="415"/>
      <c r="EA117" s="415"/>
      <c r="EB117" s="415"/>
      <c r="EC117" s="415"/>
      <c r="ED117" s="415"/>
      <c r="EE117" s="415"/>
      <c r="EF117" s="415"/>
      <c r="EG117" s="415"/>
      <c r="EH117" s="415"/>
      <c r="EI117" s="415"/>
      <c r="EJ117" s="415"/>
      <c r="EK117" s="415"/>
      <c r="EL117" s="415"/>
      <c r="EM117" s="415"/>
      <c r="EN117" s="415"/>
      <c r="EO117" s="415"/>
      <c r="EP117" s="415"/>
      <c r="EQ117" s="415"/>
      <c r="ER117" s="415"/>
      <c r="ES117" s="415"/>
      <c r="ET117" s="415"/>
      <c r="EU117" s="415"/>
      <c r="EV117" s="415"/>
      <c r="EW117" s="415"/>
      <c r="EX117" s="415"/>
      <c r="EY117" s="415"/>
      <c r="EZ117" s="415"/>
      <c r="FA117" s="415"/>
      <c r="FB117" s="415"/>
      <c r="FC117" s="415"/>
      <c r="FD117" s="415"/>
      <c r="FE117" s="415"/>
      <c r="FF117" s="415"/>
      <c r="FG117" s="415"/>
      <c r="FH117" s="415"/>
      <c r="FI117" s="415"/>
      <c r="FJ117" s="415"/>
      <c r="FK117" s="415"/>
      <c r="FL117" s="415"/>
      <c r="FM117" s="415"/>
      <c r="FN117" s="415"/>
      <c r="FO117" s="415"/>
      <c r="FP117" s="415"/>
      <c r="FQ117" s="415"/>
      <c r="FR117" s="415"/>
      <c r="FS117" s="415"/>
      <c r="FT117" s="415"/>
      <c r="FU117" s="415"/>
      <c r="FV117" s="415"/>
      <c r="FW117" s="415"/>
      <c r="FX117" s="415"/>
      <c r="FY117" s="415"/>
      <c r="FZ117" s="415"/>
      <c r="GA117" s="415"/>
      <c r="GB117" s="415"/>
      <c r="GC117" s="415"/>
      <c r="GD117" s="415"/>
      <c r="GE117" s="415"/>
      <c r="GF117" s="415"/>
      <c r="GG117" s="415"/>
      <c r="GH117" s="415"/>
      <c r="GI117" s="415"/>
      <c r="GJ117" s="415"/>
      <c r="GK117" s="415"/>
      <c r="GL117" s="415"/>
      <c r="GM117" s="415"/>
      <c r="GN117" s="415"/>
      <c r="GO117" s="415"/>
      <c r="GP117" s="415"/>
      <c r="GQ117" s="415"/>
      <c r="GR117" s="415"/>
      <c r="GS117" s="415"/>
      <c r="GT117" s="415"/>
      <c r="GU117" s="415"/>
      <c r="GV117" s="415"/>
      <c r="GW117" s="415"/>
      <c r="GX117" s="415"/>
      <c r="GY117" s="415"/>
      <c r="GZ117" s="415"/>
      <c r="HA117" s="415"/>
      <c r="HB117" s="415"/>
      <c r="HC117" s="415"/>
      <c r="HD117" s="415"/>
      <c r="HE117" s="415"/>
      <c r="HF117" s="415"/>
      <c r="HG117" s="415"/>
      <c r="HH117" s="415"/>
      <c r="HI117" s="415"/>
      <c r="HJ117" s="415"/>
      <c r="HK117" s="415"/>
      <c r="HL117" s="415"/>
      <c r="HM117" s="415"/>
      <c r="HN117" s="415"/>
      <c r="HO117" s="415"/>
      <c r="HP117" s="415"/>
      <c r="HQ117" s="415"/>
      <c r="HR117" s="415"/>
      <c r="HS117" s="415"/>
      <c r="HT117" s="415"/>
      <c r="HU117" s="415"/>
      <c r="HV117" s="415"/>
      <c r="HW117" s="415"/>
      <c r="HX117" s="415"/>
      <c r="HY117" s="415"/>
      <c r="HZ117" s="415"/>
      <c r="IA117" s="415"/>
      <c r="IB117" s="415"/>
      <c r="IC117" s="415"/>
      <c r="ID117" s="415"/>
      <c r="IE117" s="415"/>
      <c r="IF117" s="415"/>
      <c r="IG117" s="415"/>
      <c r="IH117" s="415"/>
      <c r="II117" s="415"/>
      <c r="IJ117" s="415"/>
      <c r="IK117" s="415"/>
      <c r="IL117" s="415"/>
      <c r="IM117" s="415"/>
      <c r="IN117" s="415"/>
      <c r="IO117" s="415"/>
      <c r="IP117" s="415"/>
      <c r="IQ117" s="415"/>
      <c r="IR117" s="415"/>
      <c r="IS117" s="415"/>
      <c r="IT117" s="415"/>
      <c r="IU117" s="415"/>
      <c r="IV117" s="415"/>
      <c r="IW117" s="415"/>
      <c r="IX117" s="415"/>
      <c r="IY117" s="415"/>
      <c r="IZ117" s="415"/>
      <c r="JA117" s="415"/>
    </row>
    <row r="118" spans="1:261" s="101" customFormat="1" hidden="1" outlineLevel="3" x14ac:dyDescent="0.25">
      <c r="A118" s="99"/>
      <c r="B118" s="275" t="s">
        <v>95</v>
      </c>
      <c r="C118" s="99" t="s">
        <v>855</v>
      </c>
      <c r="D118" s="112">
        <v>8.0000000000000002E-3</v>
      </c>
      <c r="E118" s="251">
        <v>0</v>
      </c>
      <c r="F118" s="142"/>
      <c r="G118" s="142">
        <v>0</v>
      </c>
      <c r="H118" s="142"/>
      <c r="I118" s="227"/>
      <c r="J118" s="252">
        <v>0</v>
      </c>
      <c r="K118" s="252"/>
      <c r="L118" s="229"/>
      <c r="M118" s="229">
        <f t="shared" si="8"/>
        <v>0</v>
      </c>
      <c r="N118" s="229"/>
      <c r="O118" s="229"/>
      <c r="P118" s="427">
        <v>0.01</v>
      </c>
      <c r="Q118" s="428">
        <f t="shared" si="9"/>
        <v>0</v>
      </c>
      <c r="R118" s="415"/>
      <c r="S118" s="415"/>
      <c r="T118" s="415"/>
      <c r="U118" s="415"/>
      <c r="V118" s="415"/>
      <c r="W118" s="415"/>
      <c r="X118" s="415"/>
      <c r="Y118" s="415"/>
      <c r="Z118" s="415"/>
      <c r="AA118" s="415"/>
      <c r="AB118" s="415"/>
      <c r="AC118" s="415"/>
      <c r="AD118" s="415"/>
      <c r="AE118" s="415"/>
      <c r="AF118" s="415"/>
      <c r="AG118" s="415"/>
      <c r="AH118" s="415"/>
      <c r="AI118" s="415"/>
      <c r="AJ118" s="415"/>
      <c r="AK118" s="415"/>
      <c r="AL118" s="415"/>
      <c r="AM118" s="415"/>
      <c r="AN118" s="415"/>
      <c r="AO118" s="415"/>
      <c r="AP118" s="415"/>
      <c r="AQ118" s="415"/>
      <c r="AR118" s="415"/>
      <c r="AS118" s="415"/>
      <c r="AT118" s="415"/>
      <c r="AU118" s="415"/>
      <c r="AV118" s="415"/>
      <c r="AW118" s="415"/>
      <c r="AX118" s="415"/>
      <c r="AY118" s="415"/>
      <c r="AZ118" s="415"/>
      <c r="BA118" s="415"/>
      <c r="BB118" s="415"/>
      <c r="BC118" s="415"/>
      <c r="BD118" s="415"/>
      <c r="BE118" s="415"/>
      <c r="BF118" s="415"/>
      <c r="BG118" s="415"/>
      <c r="BH118" s="415"/>
      <c r="BI118" s="415"/>
      <c r="BJ118" s="415"/>
      <c r="BK118" s="415"/>
      <c r="BL118" s="415"/>
      <c r="BM118" s="415"/>
      <c r="BN118" s="415"/>
      <c r="BO118" s="415"/>
      <c r="BP118" s="415"/>
      <c r="BQ118" s="415"/>
      <c r="BR118" s="415"/>
      <c r="BS118" s="415"/>
      <c r="BT118" s="415"/>
      <c r="BU118" s="415"/>
      <c r="BV118" s="415"/>
      <c r="BW118" s="415"/>
      <c r="BX118" s="415"/>
      <c r="BY118" s="415"/>
      <c r="BZ118" s="415"/>
      <c r="CA118" s="415"/>
      <c r="CB118" s="415"/>
      <c r="CC118" s="415"/>
      <c r="CD118" s="415"/>
      <c r="CE118" s="415"/>
      <c r="CF118" s="415"/>
      <c r="CG118" s="415"/>
      <c r="CH118" s="415"/>
      <c r="CI118" s="415"/>
      <c r="CJ118" s="415"/>
      <c r="CK118" s="415"/>
      <c r="CL118" s="415"/>
      <c r="CM118" s="415"/>
      <c r="CN118" s="415"/>
      <c r="CO118" s="415"/>
      <c r="CP118" s="415"/>
      <c r="CQ118" s="415"/>
      <c r="CR118" s="415"/>
      <c r="CS118" s="415"/>
      <c r="CT118" s="415"/>
      <c r="CU118" s="415"/>
      <c r="CV118" s="415"/>
      <c r="CW118" s="415"/>
      <c r="CX118" s="415"/>
      <c r="CY118" s="415"/>
      <c r="CZ118" s="415"/>
      <c r="DA118" s="415"/>
      <c r="DB118" s="415"/>
      <c r="DC118" s="415"/>
      <c r="DD118" s="415"/>
      <c r="DE118" s="415"/>
      <c r="DF118" s="415"/>
      <c r="DG118" s="415"/>
      <c r="DH118" s="415"/>
      <c r="DI118" s="415"/>
      <c r="DJ118" s="415"/>
      <c r="DK118" s="415"/>
      <c r="DL118" s="415"/>
      <c r="DM118" s="415"/>
      <c r="DN118" s="415"/>
      <c r="DO118" s="415"/>
      <c r="DP118" s="415"/>
      <c r="DQ118" s="415"/>
      <c r="DR118" s="415"/>
      <c r="DS118" s="415"/>
      <c r="DT118" s="415"/>
      <c r="DU118" s="415"/>
      <c r="DV118" s="415"/>
      <c r="DW118" s="415"/>
      <c r="DX118" s="415"/>
      <c r="DY118" s="415"/>
      <c r="DZ118" s="415"/>
      <c r="EA118" s="415"/>
      <c r="EB118" s="415"/>
      <c r="EC118" s="415"/>
      <c r="ED118" s="415"/>
      <c r="EE118" s="415"/>
      <c r="EF118" s="415"/>
      <c r="EG118" s="415"/>
      <c r="EH118" s="415"/>
      <c r="EI118" s="415"/>
      <c r="EJ118" s="415"/>
      <c r="EK118" s="415"/>
      <c r="EL118" s="415"/>
      <c r="EM118" s="415"/>
      <c r="EN118" s="415"/>
      <c r="EO118" s="415"/>
      <c r="EP118" s="415"/>
      <c r="EQ118" s="415"/>
      <c r="ER118" s="415"/>
      <c r="ES118" s="415"/>
      <c r="ET118" s="415"/>
      <c r="EU118" s="415"/>
      <c r="EV118" s="415"/>
      <c r="EW118" s="415"/>
      <c r="EX118" s="415"/>
      <c r="EY118" s="415"/>
      <c r="EZ118" s="415"/>
      <c r="FA118" s="415"/>
      <c r="FB118" s="415"/>
      <c r="FC118" s="415"/>
      <c r="FD118" s="415"/>
      <c r="FE118" s="415"/>
      <c r="FF118" s="415"/>
      <c r="FG118" s="415"/>
      <c r="FH118" s="415"/>
      <c r="FI118" s="415"/>
      <c r="FJ118" s="415"/>
      <c r="FK118" s="415"/>
      <c r="FL118" s="415"/>
      <c r="FM118" s="415"/>
      <c r="FN118" s="415"/>
      <c r="FO118" s="415"/>
      <c r="FP118" s="415"/>
      <c r="FQ118" s="415"/>
      <c r="FR118" s="415"/>
      <c r="FS118" s="415"/>
      <c r="FT118" s="415"/>
      <c r="FU118" s="415"/>
      <c r="FV118" s="415"/>
      <c r="FW118" s="415"/>
      <c r="FX118" s="415"/>
      <c r="FY118" s="415"/>
      <c r="FZ118" s="415"/>
      <c r="GA118" s="415"/>
      <c r="GB118" s="415"/>
      <c r="GC118" s="415"/>
      <c r="GD118" s="415"/>
      <c r="GE118" s="415"/>
      <c r="GF118" s="415"/>
      <c r="GG118" s="415"/>
      <c r="GH118" s="415"/>
      <c r="GI118" s="415"/>
      <c r="GJ118" s="415"/>
      <c r="GK118" s="415"/>
      <c r="GL118" s="415"/>
      <c r="GM118" s="415"/>
      <c r="GN118" s="415"/>
      <c r="GO118" s="415"/>
      <c r="GP118" s="415"/>
      <c r="GQ118" s="415"/>
      <c r="GR118" s="415"/>
      <c r="GS118" s="415"/>
      <c r="GT118" s="415"/>
      <c r="GU118" s="415"/>
      <c r="GV118" s="415"/>
      <c r="GW118" s="415"/>
      <c r="GX118" s="415"/>
      <c r="GY118" s="415"/>
      <c r="GZ118" s="415"/>
      <c r="HA118" s="415"/>
      <c r="HB118" s="415"/>
      <c r="HC118" s="415"/>
      <c r="HD118" s="415"/>
      <c r="HE118" s="415"/>
      <c r="HF118" s="415"/>
      <c r="HG118" s="415"/>
      <c r="HH118" s="415"/>
      <c r="HI118" s="415"/>
      <c r="HJ118" s="415"/>
      <c r="HK118" s="415"/>
      <c r="HL118" s="415"/>
      <c r="HM118" s="415"/>
      <c r="HN118" s="415"/>
      <c r="HO118" s="415"/>
      <c r="HP118" s="415"/>
      <c r="HQ118" s="415"/>
      <c r="HR118" s="415"/>
      <c r="HS118" s="415"/>
      <c r="HT118" s="415"/>
      <c r="HU118" s="415"/>
      <c r="HV118" s="415"/>
      <c r="HW118" s="415"/>
      <c r="HX118" s="415"/>
      <c r="HY118" s="415"/>
      <c r="HZ118" s="415"/>
      <c r="IA118" s="415"/>
      <c r="IB118" s="415"/>
      <c r="IC118" s="415"/>
      <c r="ID118" s="415"/>
      <c r="IE118" s="415"/>
      <c r="IF118" s="415"/>
      <c r="IG118" s="415"/>
      <c r="IH118" s="415"/>
      <c r="II118" s="415"/>
      <c r="IJ118" s="415"/>
      <c r="IK118" s="415"/>
      <c r="IL118" s="415"/>
      <c r="IM118" s="415"/>
      <c r="IN118" s="415"/>
      <c r="IO118" s="415"/>
      <c r="IP118" s="415"/>
      <c r="IQ118" s="415"/>
      <c r="IR118" s="415"/>
      <c r="IS118" s="415"/>
      <c r="IT118" s="415"/>
      <c r="IU118" s="415"/>
      <c r="IV118" s="415"/>
      <c r="IW118" s="415"/>
      <c r="IX118" s="415"/>
      <c r="IY118" s="415"/>
      <c r="IZ118" s="415"/>
      <c r="JA118" s="415"/>
    </row>
    <row r="119" spans="1:261" s="101" customFormat="1" hidden="1" outlineLevel="3" x14ac:dyDescent="0.25">
      <c r="A119" s="99"/>
      <c r="B119" s="275" t="s">
        <v>103</v>
      </c>
      <c r="C119" s="99" t="s">
        <v>855</v>
      </c>
      <c r="D119" s="112">
        <v>0.16500000000000001</v>
      </c>
      <c r="E119" s="251">
        <v>0</v>
      </c>
      <c r="F119" s="142"/>
      <c r="G119" s="142">
        <v>0</v>
      </c>
      <c r="H119" s="142"/>
      <c r="I119" s="227"/>
      <c r="J119" s="252">
        <v>0</v>
      </c>
      <c r="K119" s="252"/>
      <c r="L119" s="229"/>
      <c r="M119" s="229">
        <f t="shared" si="8"/>
        <v>0</v>
      </c>
      <c r="N119" s="229"/>
      <c r="O119" s="229"/>
      <c r="P119" s="429">
        <v>0.17</v>
      </c>
      <c r="Q119" s="428">
        <f t="shared" si="9"/>
        <v>0</v>
      </c>
      <c r="R119" s="415"/>
      <c r="S119" s="415"/>
      <c r="T119" s="415"/>
      <c r="U119" s="415"/>
      <c r="V119" s="415"/>
      <c r="W119" s="415"/>
      <c r="X119" s="415"/>
      <c r="Y119" s="415"/>
      <c r="Z119" s="415"/>
      <c r="AA119" s="415"/>
      <c r="AB119" s="415"/>
      <c r="AC119" s="415"/>
      <c r="AD119" s="415"/>
      <c r="AE119" s="415"/>
      <c r="AF119" s="415"/>
      <c r="AG119" s="415"/>
      <c r="AH119" s="415"/>
      <c r="AI119" s="415"/>
      <c r="AJ119" s="415"/>
      <c r="AK119" s="415"/>
      <c r="AL119" s="415"/>
      <c r="AM119" s="415"/>
      <c r="AN119" s="415"/>
      <c r="AO119" s="415"/>
      <c r="AP119" s="415"/>
      <c r="AQ119" s="415"/>
      <c r="AR119" s="415"/>
      <c r="AS119" s="415"/>
      <c r="AT119" s="415"/>
      <c r="AU119" s="415"/>
      <c r="AV119" s="415"/>
      <c r="AW119" s="415"/>
      <c r="AX119" s="415"/>
      <c r="AY119" s="415"/>
      <c r="AZ119" s="415"/>
      <c r="BA119" s="415"/>
      <c r="BB119" s="415"/>
      <c r="BC119" s="415"/>
      <c r="BD119" s="415"/>
      <c r="BE119" s="415"/>
      <c r="BF119" s="415"/>
      <c r="BG119" s="415"/>
      <c r="BH119" s="415"/>
      <c r="BI119" s="415"/>
      <c r="BJ119" s="415"/>
      <c r="BK119" s="415"/>
      <c r="BL119" s="415"/>
      <c r="BM119" s="415"/>
      <c r="BN119" s="415"/>
      <c r="BO119" s="415"/>
      <c r="BP119" s="415"/>
      <c r="BQ119" s="415"/>
      <c r="BR119" s="415"/>
      <c r="BS119" s="415"/>
      <c r="BT119" s="415"/>
      <c r="BU119" s="415"/>
      <c r="BV119" s="415"/>
      <c r="BW119" s="415"/>
      <c r="BX119" s="415"/>
      <c r="BY119" s="415"/>
      <c r="BZ119" s="415"/>
      <c r="CA119" s="415"/>
      <c r="CB119" s="415"/>
      <c r="CC119" s="415"/>
      <c r="CD119" s="415"/>
      <c r="CE119" s="415"/>
      <c r="CF119" s="415"/>
      <c r="CG119" s="415"/>
      <c r="CH119" s="415"/>
      <c r="CI119" s="415"/>
      <c r="CJ119" s="415"/>
      <c r="CK119" s="415"/>
      <c r="CL119" s="415"/>
      <c r="CM119" s="415"/>
      <c r="CN119" s="415"/>
      <c r="CO119" s="415"/>
      <c r="CP119" s="415"/>
      <c r="CQ119" s="415"/>
      <c r="CR119" s="415"/>
      <c r="CS119" s="415"/>
      <c r="CT119" s="415"/>
      <c r="CU119" s="415"/>
      <c r="CV119" s="415"/>
      <c r="CW119" s="415"/>
      <c r="CX119" s="415"/>
      <c r="CY119" s="415"/>
      <c r="CZ119" s="415"/>
      <c r="DA119" s="415"/>
      <c r="DB119" s="415"/>
      <c r="DC119" s="415"/>
      <c r="DD119" s="415"/>
      <c r="DE119" s="415"/>
      <c r="DF119" s="415"/>
      <c r="DG119" s="415"/>
      <c r="DH119" s="415"/>
      <c r="DI119" s="415"/>
      <c r="DJ119" s="415"/>
      <c r="DK119" s="415"/>
      <c r="DL119" s="415"/>
      <c r="DM119" s="415"/>
      <c r="DN119" s="415"/>
      <c r="DO119" s="415"/>
      <c r="DP119" s="415"/>
      <c r="DQ119" s="415"/>
      <c r="DR119" s="415"/>
      <c r="DS119" s="415"/>
      <c r="DT119" s="415"/>
      <c r="DU119" s="415"/>
      <c r="DV119" s="415"/>
      <c r="DW119" s="415"/>
      <c r="DX119" s="415"/>
      <c r="DY119" s="415"/>
      <c r="DZ119" s="415"/>
      <c r="EA119" s="415"/>
      <c r="EB119" s="415"/>
      <c r="EC119" s="415"/>
      <c r="ED119" s="415"/>
      <c r="EE119" s="415"/>
      <c r="EF119" s="415"/>
      <c r="EG119" s="415"/>
      <c r="EH119" s="415"/>
      <c r="EI119" s="415"/>
      <c r="EJ119" s="415"/>
      <c r="EK119" s="415"/>
      <c r="EL119" s="415"/>
      <c r="EM119" s="415"/>
      <c r="EN119" s="415"/>
      <c r="EO119" s="415"/>
      <c r="EP119" s="415"/>
      <c r="EQ119" s="415"/>
      <c r="ER119" s="415"/>
      <c r="ES119" s="415"/>
      <c r="ET119" s="415"/>
      <c r="EU119" s="415"/>
      <c r="EV119" s="415"/>
      <c r="EW119" s="415"/>
      <c r="EX119" s="415"/>
      <c r="EY119" s="415"/>
      <c r="EZ119" s="415"/>
      <c r="FA119" s="415"/>
      <c r="FB119" s="415"/>
      <c r="FC119" s="415"/>
      <c r="FD119" s="415"/>
      <c r="FE119" s="415"/>
      <c r="FF119" s="415"/>
      <c r="FG119" s="415"/>
      <c r="FH119" s="415"/>
      <c r="FI119" s="415"/>
      <c r="FJ119" s="415"/>
      <c r="FK119" s="415"/>
      <c r="FL119" s="415"/>
      <c r="FM119" s="415"/>
      <c r="FN119" s="415"/>
      <c r="FO119" s="415"/>
      <c r="FP119" s="415"/>
      <c r="FQ119" s="415"/>
      <c r="FR119" s="415"/>
      <c r="FS119" s="415"/>
      <c r="FT119" s="415"/>
      <c r="FU119" s="415"/>
      <c r="FV119" s="415"/>
      <c r="FW119" s="415"/>
      <c r="FX119" s="415"/>
      <c r="FY119" s="415"/>
      <c r="FZ119" s="415"/>
      <c r="GA119" s="415"/>
      <c r="GB119" s="415"/>
      <c r="GC119" s="415"/>
      <c r="GD119" s="415"/>
      <c r="GE119" s="415"/>
      <c r="GF119" s="415"/>
      <c r="GG119" s="415"/>
      <c r="GH119" s="415"/>
      <c r="GI119" s="415"/>
      <c r="GJ119" s="415"/>
      <c r="GK119" s="415"/>
      <c r="GL119" s="415"/>
      <c r="GM119" s="415"/>
      <c r="GN119" s="415"/>
      <c r="GO119" s="415"/>
      <c r="GP119" s="415"/>
      <c r="GQ119" s="415"/>
      <c r="GR119" s="415"/>
      <c r="GS119" s="415"/>
      <c r="GT119" s="415"/>
      <c r="GU119" s="415"/>
      <c r="GV119" s="415"/>
      <c r="GW119" s="415"/>
      <c r="GX119" s="415"/>
      <c r="GY119" s="415"/>
      <c r="GZ119" s="415"/>
      <c r="HA119" s="415"/>
      <c r="HB119" s="415"/>
      <c r="HC119" s="415"/>
      <c r="HD119" s="415"/>
      <c r="HE119" s="415"/>
      <c r="HF119" s="415"/>
      <c r="HG119" s="415"/>
      <c r="HH119" s="415"/>
      <c r="HI119" s="415"/>
      <c r="HJ119" s="415"/>
      <c r="HK119" s="415"/>
      <c r="HL119" s="415"/>
      <c r="HM119" s="415"/>
      <c r="HN119" s="415"/>
      <c r="HO119" s="415"/>
      <c r="HP119" s="415"/>
      <c r="HQ119" s="415"/>
      <c r="HR119" s="415"/>
      <c r="HS119" s="415"/>
      <c r="HT119" s="415"/>
      <c r="HU119" s="415"/>
      <c r="HV119" s="415"/>
      <c r="HW119" s="415"/>
      <c r="HX119" s="415"/>
      <c r="HY119" s="415"/>
      <c r="HZ119" s="415"/>
      <c r="IA119" s="415"/>
      <c r="IB119" s="415"/>
      <c r="IC119" s="415"/>
      <c r="ID119" s="415"/>
      <c r="IE119" s="415"/>
      <c r="IF119" s="415"/>
      <c r="IG119" s="415"/>
      <c r="IH119" s="415"/>
      <c r="II119" s="415"/>
      <c r="IJ119" s="415"/>
      <c r="IK119" s="415"/>
      <c r="IL119" s="415"/>
      <c r="IM119" s="415"/>
      <c r="IN119" s="415"/>
      <c r="IO119" s="415"/>
      <c r="IP119" s="415"/>
      <c r="IQ119" s="415"/>
      <c r="IR119" s="415"/>
      <c r="IS119" s="415"/>
      <c r="IT119" s="415"/>
      <c r="IU119" s="415"/>
      <c r="IV119" s="415"/>
      <c r="IW119" s="415"/>
      <c r="IX119" s="415"/>
      <c r="IY119" s="415"/>
      <c r="IZ119" s="415"/>
      <c r="JA119" s="415"/>
    </row>
    <row r="120" spans="1:261" s="106" customFormat="1" hidden="1" outlineLevel="1" x14ac:dyDescent="0.25">
      <c r="A120" s="378"/>
      <c r="B120" s="349" t="s">
        <v>104</v>
      </c>
      <c r="C120" s="378" t="s">
        <v>6814</v>
      </c>
      <c r="D120" s="377">
        <v>387</v>
      </c>
      <c r="E120" s="377">
        <v>3576</v>
      </c>
      <c r="F120" s="377">
        <f>E120*D120</f>
        <v>1383912</v>
      </c>
      <c r="G120" s="377">
        <v>3510</v>
      </c>
      <c r="H120" s="377">
        <f>G120*D120</f>
        <v>1358370</v>
      </c>
      <c r="I120" s="377">
        <f>F120+H120</f>
        <v>2742282</v>
      </c>
      <c r="J120" s="253">
        <v>3576</v>
      </c>
      <c r="K120" s="253">
        <f>'ВСЕ СМЕТЫ КДС'!G1944+'ВСЕ СМЕТЫ КДС'!G1949+'ВСЕ СМЕТЫ КДС'!G1954</f>
        <v>3056.5545937379902</v>
      </c>
      <c r="L120" s="153">
        <f>((J120/(K120/100))-100)/100</f>
        <v>0.16994474998948347</v>
      </c>
      <c r="M120" s="107">
        <v>3510</v>
      </c>
      <c r="N120" s="107">
        <f>'ВСЕ СМЕТЫ КДС'!G1945+'ВСЕ СМЕТЫ КДС'!G1950+'ВСЕ СМЕТЫ КДС'!G1955</f>
        <v>1317.1459893243236</v>
      </c>
      <c r="O120" s="153">
        <f>((M120/(N120/100))-100)/100</f>
        <v>1.66485266511769</v>
      </c>
      <c r="P120" s="423"/>
      <c r="Q120" s="425">
        <f t="shared" si="9"/>
        <v>0</v>
      </c>
      <c r="R120" s="416"/>
      <c r="S120" s="416"/>
      <c r="T120" s="416"/>
      <c r="U120" s="416"/>
      <c r="V120" s="416"/>
      <c r="W120" s="416"/>
      <c r="X120" s="416"/>
      <c r="Y120" s="416"/>
      <c r="Z120" s="416"/>
      <c r="AA120" s="416"/>
      <c r="AB120" s="416"/>
      <c r="AC120" s="416"/>
      <c r="AD120" s="416"/>
      <c r="AE120" s="416"/>
      <c r="AF120" s="416"/>
      <c r="AG120" s="416"/>
      <c r="AH120" s="416"/>
      <c r="AI120" s="416"/>
      <c r="AJ120" s="416"/>
      <c r="AK120" s="416"/>
      <c r="AL120" s="416"/>
      <c r="AM120" s="416"/>
      <c r="AN120" s="416"/>
      <c r="AO120" s="416"/>
      <c r="AP120" s="416"/>
      <c r="AQ120" s="416"/>
      <c r="AR120" s="416"/>
      <c r="AS120" s="416"/>
      <c r="AT120" s="416"/>
      <c r="AU120" s="416"/>
      <c r="AV120" s="416"/>
      <c r="AW120" s="416"/>
      <c r="AX120" s="416"/>
      <c r="AY120" s="416"/>
      <c r="AZ120" s="416"/>
      <c r="BA120" s="416"/>
      <c r="BB120" s="416"/>
      <c r="BC120" s="416"/>
      <c r="BD120" s="416"/>
      <c r="BE120" s="416"/>
      <c r="BF120" s="416"/>
      <c r="BG120" s="416"/>
      <c r="BH120" s="416"/>
      <c r="BI120" s="416"/>
      <c r="BJ120" s="416"/>
      <c r="BK120" s="416"/>
      <c r="BL120" s="416"/>
      <c r="BM120" s="416"/>
      <c r="BN120" s="416"/>
      <c r="BO120" s="416"/>
      <c r="BP120" s="416"/>
      <c r="BQ120" s="416"/>
      <c r="BR120" s="416"/>
      <c r="BS120" s="416"/>
      <c r="BT120" s="416"/>
      <c r="BU120" s="416"/>
      <c r="BV120" s="416"/>
      <c r="BW120" s="416"/>
      <c r="BX120" s="416"/>
      <c r="BY120" s="416"/>
      <c r="BZ120" s="416"/>
      <c r="CA120" s="416"/>
      <c r="CB120" s="416"/>
      <c r="CC120" s="416"/>
      <c r="CD120" s="416"/>
      <c r="CE120" s="416"/>
      <c r="CF120" s="416"/>
      <c r="CG120" s="416"/>
      <c r="CH120" s="416"/>
      <c r="CI120" s="416"/>
      <c r="CJ120" s="416"/>
      <c r="CK120" s="416"/>
      <c r="CL120" s="416"/>
      <c r="CM120" s="416"/>
      <c r="CN120" s="416"/>
      <c r="CO120" s="416"/>
      <c r="CP120" s="416"/>
      <c r="CQ120" s="416"/>
      <c r="CR120" s="416"/>
      <c r="CS120" s="416"/>
      <c r="CT120" s="416"/>
      <c r="CU120" s="416"/>
      <c r="CV120" s="416"/>
      <c r="CW120" s="416"/>
      <c r="CX120" s="416"/>
      <c r="CY120" s="416"/>
      <c r="CZ120" s="416"/>
      <c r="DA120" s="416"/>
      <c r="DB120" s="416"/>
      <c r="DC120" s="416"/>
      <c r="DD120" s="416"/>
      <c r="DE120" s="416"/>
      <c r="DF120" s="416"/>
      <c r="DG120" s="416"/>
      <c r="DH120" s="416"/>
      <c r="DI120" s="416"/>
      <c r="DJ120" s="416"/>
      <c r="DK120" s="416"/>
      <c r="DL120" s="416"/>
      <c r="DM120" s="416"/>
      <c r="DN120" s="416"/>
      <c r="DO120" s="416"/>
      <c r="DP120" s="416"/>
      <c r="DQ120" s="416"/>
      <c r="DR120" s="416"/>
      <c r="DS120" s="416"/>
      <c r="DT120" s="416"/>
      <c r="DU120" s="416"/>
      <c r="DV120" s="416"/>
      <c r="DW120" s="416"/>
      <c r="DX120" s="416"/>
      <c r="DY120" s="416"/>
      <c r="DZ120" s="416"/>
      <c r="EA120" s="416"/>
      <c r="EB120" s="416"/>
      <c r="EC120" s="416"/>
      <c r="ED120" s="416"/>
      <c r="EE120" s="416"/>
      <c r="EF120" s="416"/>
      <c r="EG120" s="416"/>
      <c r="EH120" s="416"/>
      <c r="EI120" s="416"/>
      <c r="EJ120" s="416"/>
      <c r="EK120" s="416"/>
      <c r="EL120" s="416"/>
      <c r="EM120" s="416"/>
      <c r="EN120" s="416"/>
      <c r="EO120" s="416"/>
      <c r="EP120" s="416"/>
      <c r="EQ120" s="416"/>
      <c r="ER120" s="416"/>
      <c r="ES120" s="416"/>
      <c r="ET120" s="416"/>
      <c r="EU120" s="416"/>
      <c r="EV120" s="416"/>
      <c r="EW120" s="416"/>
      <c r="EX120" s="416"/>
      <c r="EY120" s="416"/>
      <c r="EZ120" s="416"/>
      <c r="FA120" s="416"/>
      <c r="FB120" s="416"/>
      <c r="FC120" s="416"/>
      <c r="FD120" s="416"/>
      <c r="FE120" s="416"/>
      <c r="FF120" s="416"/>
      <c r="FG120" s="416"/>
      <c r="FH120" s="416"/>
      <c r="FI120" s="416"/>
      <c r="FJ120" s="416"/>
      <c r="FK120" s="416"/>
      <c r="FL120" s="416"/>
      <c r="FM120" s="416"/>
      <c r="FN120" s="416"/>
      <c r="FO120" s="416"/>
      <c r="FP120" s="416"/>
      <c r="FQ120" s="416"/>
      <c r="FR120" s="416"/>
      <c r="FS120" s="416"/>
      <c r="FT120" s="416"/>
      <c r="FU120" s="416"/>
      <c r="FV120" s="416"/>
      <c r="FW120" s="416"/>
      <c r="FX120" s="416"/>
      <c r="FY120" s="416"/>
      <c r="FZ120" s="416"/>
      <c r="GA120" s="416"/>
      <c r="GB120" s="416"/>
      <c r="GC120" s="416"/>
      <c r="GD120" s="416"/>
      <c r="GE120" s="416"/>
      <c r="GF120" s="416"/>
      <c r="GG120" s="416"/>
      <c r="GH120" s="416"/>
      <c r="GI120" s="416"/>
      <c r="GJ120" s="416"/>
      <c r="GK120" s="416"/>
      <c r="GL120" s="416"/>
      <c r="GM120" s="416"/>
      <c r="GN120" s="416"/>
      <c r="GO120" s="416"/>
      <c r="GP120" s="416"/>
      <c r="GQ120" s="416"/>
      <c r="GR120" s="416"/>
      <c r="GS120" s="416"/>
      <c r="GT120" s="416"/>
      <c r="GU120" s="416"/>
      <c r="GV120" s="416"/>
      <c r="GW120" s="416"/>
      <c r="GX120" s="416"/>
      <c r="GY120" s="416"/>
      <c r="GZ120" s="416"/>
      <c r="HA120" s="416"/>
      <c r="HB120" s="416"/>
      <c r="HC120" s="416"/>
      <c r="HD120" s="416"/>
      <c r="HE120" s="416"/>
      <c r="HF120" s="416"/>
      <c r="HG120" s="416"/>
      <c r="HH120" s="416"/>
      <c r="HI120" s="416"/>
      <c r="HJ120" s="416"/>
      <c r="HK120" s="416"/>
      <c r="HL120" s="416"/>
      <c r="HM120" s="416"/>
      <c r="HN120" s="416"/>
      <c r="HO120" s="416"/>
      <c r="HP120" s="416"/>
      <c r="HQ120" s="416"/>
      <c r="HR120" s="416"/>
      <c r="HS120" s="416"/>
      <c r="HT120" s="416"/>
      <c r="HU120" s="416"/>
      <c r="HV120" s="416"/>
      <c r="HW120" s="416"/>
      <c r="HX120" s="416"/>
      <c r="HY120" s="416"/>
      <c r="HZ120" s="416"/>
      <c r="IA120" s="416"/>
      <c r="IB120" s="416"/>
      <c r="IC120" s="416"/>
      <c r="ID120" s="416"/>
      <c r="IE120" s="416"/>
      <c r="IF120" s="416"/>
      <c r="IG120" s="416"/>
      <c r="IH120" s="416"/>
      <c r="II120" s="416"/>
      <c r="IJ120" s="416"/>
      <c r="IK120" s="416"/>
      <c r="IL120" s="416"/>
      <c r="IM120" s="416"/>
      <c r="IN120" s="416"/>
      <c r="IO120" s="416"/>
      <c r="IP120" s="416"/>
      <c r="IQ120" s="416"/>
      <c r="IR120" s="416"/>
      <c r="IS120" s="416"/>
      <c r="IT120" s="416"/>
      <c r="IU120" s="416"/>
      <c r="IV120" s="416"/>
      <c r="IW120" s="416"/>
      <c r="IX120" s="416"/>
      <c r="IY120" s="416"/>
      <c r="IZ120" s="416"/>
      <c r="JA120" s="416"/>
    </row>
    <row r="121" spans="1:261" s="101" customFormat="1" hidden="1" outlineLevel="2" x14ac:dyDescent="0.25">
      <c r="A121" s="99"/>
      <c r="B121" s="275" t="s">
        <v>105</v>
      </c>
      <c r="C121" s="99" t="s">
        <v>6814</v>
      </c>
      <c r="D121" s="100">
        <v>387</v>
      </c>
      <c r="E121" s="251">
        <v>0</v>
      </c>
      <c r="F121" s="142"/>
      <c r="G121" s="142">
        <v>0</v>
      </c>
      <c r="H121" s="142"/>
      <c r="I121" s="227"/>
      <c r="J121" s="252">
        <v>0</v>
      </c>
      <c r="K121" s="252"/>
      <c r="L121" s="229"/>
      <c r="M121" s="229">
        <f t="shared" si="8"/>
        <v>0</v>
      </c>
      <c r="N121" s="229"/>
      <c r="O121" s="229"/>
      <c r="P121" s="427">
        <v>387</v>
      </c>
      <c r="Q121" s="428">
        <f t="shared" si="9"/>
        <v>0</v>
      </c>
      <c r="R121" s="415"/>
      <c r="S121" s="415"/>
      <c r="T121" s="415"/>
      <c r="U121" s="415"/>
      <c r="V121" s="415"/>
      <c r="W121" s="415"/>
      <c r="X121" s="415"/>
      <c r="Y121" s="415"/>
      <c r="Z121" s="415"/>
      <c r="AA121" s="415"/>
      <c r="AB121" s="415"/>
      <c r="AC121" s="415"/>
      <c r="AD121" s="415"/>
      <c r="AE121" s="415"/>
      <c r="AF121" s="415"/>
      <c r="AG121" s="415"/>
      <c r="AH121" s="415"/>
      <c r="AI121" s="415"/>
      <c r="AJ121" s="415"/>
      <c r="AK121" s="415"/>
      <c r="AL121" s="415"/>
      <c r="AM121" s="415"/>
      <c r="AN121" s="415"/>
      <c r="AO121" s="415"/>
      <c r="AP121" s="415"/>
      <c r="AQ121" s="415"/>
      <c r="AR121" s="415"/>
      <c r="AS121" s="415"/>
      <c r="AT121" s="415"/>
      <c r="AU121" s="415"/>
      <c r="AV121" s="415"/>
      <c r="AW121" s="415"/>
      <c r="AX121" s="415"/>
      <c r="AY121" s="415"/>
      <c r="AZ121" s="415"/>
      <c r="BA121" s="415"/>
      <c r="BB121" s="415"/>
      <c r="BC121" s="415"/>
      <c r="BD121" s="415"/>
      <c r="BE121" s="415"/>
      <c r="BF121" s="415"/>
      <c r="BG121" s="415"/>
      <c r="BH121" s="415"/>
      <c r="BI121" s="415"/>
      <c r="BJ121" s="415"/>
      <c r="BK121" s="415"/>
      <c r="BL121" s="415"/>
      <c r="BM121" s="415"/>
      <c r="BN121" s="415"/>
      <c r="BO121" s="415"/>
      <c r="BP121" s="415"/>
      <c r="BQ121" s="415"/>
      <c r="BR121" s="415"/>
      <c r="BS121" s="415"/>
      <c r="BT121" s="415"/>
      <c r="BU121" s="415"/>
      <c r="BV121" s="415"/>
      <c r="BW121" s="415"/>
      <c r="BX121" s="415"/>
      <c r="BY121" s="415"/>
      <c r="BZ121" s="415"/>
      <c r="CA121" s="415"/>
      <c r="CB121" s="415"/>
      <c r="CC121" s="415"/>
      <c r="CD121" s="415"/>
      <c r="CE121" s="415"/>
      <c r="CF121" s="415"/>
      <c r="CG121" s="415"/>
      <c r="CH121" s="415"/>
      <c r="CI121" s="415"/>
      <c r="CJ121" s="415"/>
      <c r="CK121" s="415"/>
      <c r="CL121" s="415"/>
      <c r="CM121" s="415"/>
      <c r="CN121" s="415"/>
      <c r="CO121" s="415"/>
      <c r="CP121" s="415"/>
      <c r="CQ121" s="415"/>
      <c r="CR121" s="415"/>
      <c r="CS121" s="415"/>
      <c r="CT121" s="415"/>
      <c r="CU121" s="415"/>
      <c r="CV121" s="415"/>
      <c r="CW121" s="415"/>
      <c r="CX121" s="415"/>
      <c r="CY121" s="415"/>
      <c r="CZ121" s="415"/>
      <c r="DA121" s="415"/>
      <c r="DB121" s="415"/>
      <c r="DC121" s="415"/>
      <c r="DD121" s="415"/>
      <c r="DE121" s="415"/>
      <c r="DF121" s="415"/>
      <c r="DG121" s="415"/>
      <c r="DH121" s="415"/>
      <c r="DI121" s="415"/>
      <c r="DJ121" s="415"/>
      <c r="DK121" s="415"/>
      <c r="DL121" s="415"/>
      <c r="DM121" s="415"/>
      <c r="DN121" s="415"/>
      <c r="DO121" s="415"/>
      <c r="DP121" s="415"/>
      <c r="DQ121" s="415"/>
      <c r="DR121" s="415"/>
      <c r="DS121" s="415"/>
      <c r="DT121" s="415"/>
      <c r="DU121" s="415"/>
      <c r="DV121" s="415"/>
      <c r="DW121" s="415"/>
      <c r="DX121" s="415"/>
      <c r="DY121" s="415"/>
      <c r="DZ121" s="415"/>
      <c r="EA121" s="415"/>
      <c r="EB121" s="415"/>
      <c r="EC121" s="415"/>
      <c r="ED121" s="415"/>
      <c r="EE121" s="415"/>
      <c r="EF121" s="415"/>
      <c r="EG121" s="415"/>
      <c r="EH121" s="415"/>
      <c r="EI121" s="415"/>
      <c r="EJ121" s="415"/>
      <c r="EK121" s="415"/>
      <c r="EL121" s="415"/>
      <c r="EM121" s="415"/>
      <c r="EN121" s="415"/>
      <c r="EO121" s="415"/>
      <c r="EP121" s="415"/>
      <c r="EQ121" s="415"/>
      <c r="ER121" s="415"/>
      <c r="ES121" s="415"/>
      <c r="ET121" s="415"/>
      <c r="EU121" s="415"/>
      <c r="EV121" s="415"/>
      <c r="EW121" s="415"/>
      <c r="EX121" s="415"/>
      <c r="EY121" s="415"/>
      <c r="EZ121" s="415"/>
      <c r="FA121" s="415"/>
      <c r="FB121" s="415"/>
      <c r="FC121" s="415"/>
      <c r="FD121" s="415"/>
      <c r="FE121" s="415"/>
      <c r="FF121" s="415"/>
      <c r="FG121" s="415"/>
      <c r="FH121" s="415"/>
      <c r="FI121" s="415"/>
      <c r="FJ121" s="415"/>
      <c r="FK121" s="415"/>
      <c r="FL121" s="415"/>
      <c r="FM121" s="415"/>
      <c r="FN121" s="415"/>
      <c r="FO121" s="415"/>
      <c r="FP121" s="415"/>
      <c r="FQ121" s="415"/>
      <c r="FR121" s="415"/>
      <c r="FS121" s="415"/>
      <c r="FT121" s="415"/>
      <c r="FU121" s="415"/>
      <c r="FV121" s="415"/>
      <c r="FW121" s="415"/>
      <c r="FX121" s="415"/>
      <c r="FY121" s="415"/>
      <c r="FZ121" s="415"/>
      <c r="GA121" s="415"/>
      <c r="GB121" s="415"/>
      <c r="GC121" s="415"/>
      <c r="GD121" s="415"/>
      <c r="GE121" s="415"/>
      <c r="GF121" s="415"/>
      <c r="GG121" s="415"/>
      <c r="GH121" s="415"/>
      <c r="GI121" s="415"/>
      <c r="GJ121" s="415"/>
      <c r="GK121" s="415"/>
      <c r="GL121" s="415"/>
      <c r="GM121" s="415"/>
      <c r="GN121" s="415"/>
      <c r="GO121" s="415"/>
      <c r="GP121" s="415"/>
      <c r="GQ121" s="415"/>
      <c r="GR121" s="415"/>
      <c r="GS121" s="415"/>
      <c r="GT121" s="415"/>
      <c r="GU121" s="415"/>
      <c r="GV121" s="415"/>
      <c r="GW121" s="415"/>
      <c r="GX121" s="415"/>
      <c r="GY121" s="415"/>
      <c r="GZ121" s="415"/>
      <c r="HA121" s="415"/>
      <c r="HB121" s="415"/>
      <c r="HC121" s="415"/>
      <c r="HD121" s="415"/>
      <c r="HE121" s="415"/>
      <c r="HF121" s="415"/>
      <c r="HG121" s="415"/>
      <c r="HH121" s="415"/>
      <c r="HI121" s="415"/>
      <c r="HJ121" s="415"/>
      <c r="HK121" s="415"/>
      <c r="HL121" s="415"/>
      <c r="HM121" s="415"/>
      <c r="HN121" s="415"/>
      <c r="HO121" s="415"/>
      <c r="HP121" s="415"/>
      <c r="HQ121" s="415"/>
      <c r="HR121" s="415"/>
      <c r="HS121" s="415"/>
      <c r="HT121" s="415"/>
      <c r="HU121" s="415"/>
      <c r="HV121" s="415"/>
      <c r="HW121" s="415"/>
      <c r="HX121" s="415"/>
      <c r="HY121" s="415"/>
      <c r="HZ121" s="415"/>
      <c r="IA121" s="415"/>
      <c r="IB121" s="415"/>
      <c r="IC121" s="415"/>
      <c r="ID121" s="415"/>
      <c r="IE121" s="415"/>
      <c r="IF121" s="415"/>
      <c r="IG121" s="415"/>
      <c r="IH121" s="415"/>
      <c r="II121" s="415"/>
      <c r="IJ121" s="415"/>
      <c r="IK121" s="415"/>
      <c r="IL121" s="415"/>
      <c r="IM121" s="415"/>
      <c r="IN121" s="415"/>
      <c r="IO121" s="415"/>
      <c r="IP121" s="415"/>
      <c r="IQ121" s="415"/>
      <c r="IR121" s="415"/>
      <c r="IS121" s="415"/>
      <c r="IT121" s="415"/>
      <c r="IU121" s="415"/>
      <c r="IV121" s="415"/>
      <c r="IW121" s="415"/>
      <c r="IX121" s="415"/>
      <c r="IY121" s="415"/>
      <c r="IZ121" s="415"/>
      <c r="JA121" s="415"/>
    </row>
    <row r="122" spans="1:261" s="101" customFormat="1" hidden="1" outlineLevel="2" x14ac:dyDescent="0.25">
      <c r="A122" s="99"/>
      <c r="B122" s="275" t="s">
        <v>106</v>
      </c>
      <c r="C122" s="99" t="s">
        <v>6814</v>
      </c>
      <c r="D122" s="100">
        <v>387</v>
      </c>
      <c r="E122" s="251">
        <v>0</v>
      </c>
      <c r="F122" s="142"/>
      <c r="G122" s="142">
        <v>0</v>
      </c>
      <c r="H122" s="142"/>
      <c r="I122" s="227"/>
      <c r="J122" s="252">
        <v>0</v>
      </c>
      <c r="K122" s="252"/>
      <c r="L122" s="229"/>
      <c r="M122" s="229">
        <f t="shared" si="8"/>
        <v>0</v>
      </c>
      <c r="N122" s="229"/>
      <c r="O122" s="229"/>
      <c r="P122" s="427">
        <v>387</v>
      </c>
      <c r="Q122" s="428">
        <f t="shared" si="9"/>
        <v>0</v>
      </c>
      <c r="R122" s="415"/>
      <c r="S122" s="415"/>
      <c r="T122" s="415"/>
      <c r="U122" s="415"/>
      <c r="V122" s="415"/>
      <c r="W122" s="415"/>
      <c r="X122" s="415"/>
      <c r="Y122" s="415"/>
      <c r="Z122" s="415"/>
      <c r="AA122" s="415"/>
      <c r="AB122" s="415"/>
      <c r="AC122" s="415"/>
      <c r="AD122" s="415"/>
      <c r="AE122" s="415"/>
      <c r="AF122" s="415"/>
      <c r="AG122" s="415"/>
      <c r="AH122" s="415"/>
      <c r="AI122" s="415"/>
      <c r="AJ122" s="415"/>
      <c r="AK122" s="415"/>
      <c r="AL122" s="415"/>
      <c r="AM122" s="415"/>
      <c r="AN122" s="415"/>
      <c r="AO122" s="415"/>
      <c r="AP122" s="415"/>
      <c r="AQ122" s="415"/>
      <c r="AR122" s="415"/>
      <c r="AS122" s="415"/>
      <c r="AT122" s="415"/>
      <c r="AU122" s="415"/>
      <c r="AV122" s="415"/>
      <c r="AW122" s="415"/>
      <c r="AX122" s="415"/>
      <c r="AY122" s="415"/>
      <c r="AZ122" s="415"/>
      <c r="BA122" s="415"/>
      <c r="BB122" s="415"/>
      <c r="BC122" s="415"/>
      <c r="BD122" s="415"/>
      <c r="BE122" s="415"/>
      <c r="BF122" s="415"/>
      <c r="BG122" s="415"/>
      <c r="BH122" s="415"/>
      <c r="BI122" s="415"/>
      <c r="BJ122" s="415"/>
      <c r="BK122" s="415"/>
      <c r="BL122" s="415"/>
      <c r="BM122" s="415"/>
      <c r="BN122" s="415"/>
      <c r="BO122" s="415"/>
      <c r="BP122" s="415"/>
      <c r="BQ122" s="415"/>
      <c r="BR122" s="415"/>
      <c r="BS122" s="415"/>
      <c r="BT122" s="415"/>
      <c r="BU122" s="415"/>
      <c r="BV122" s="415"/>
      <c r="BW122" s="415"/>
      <c r="BX122" s="415"/>
      <c r="BY122" s="415"/>
      <c r="BZ122" s="415"/>
      <c r="CA122" s="415"/>
      <c r="CB122" s="415"/>
      <c r="CC122" s="415"/>
      <c r="CD122" s="415"/>
      <c r="CE122" s="415"/>
      <c r="CF122" s="415"/>
      <c r="CG122" s="415"/>
      <c r="CH122" s="415"/>
      <c r="CI122" s="415"/>
      <c r="CJ122" s="415"/>
      <c r="CK122" s="415"/>
      <c r="CL122" s="415"/>
      <c r="CM122" s="415"/>
      <c r="CN122" s="415"/>
      <c r="CO122" s="415"/>
      <c r="CP122" s="415"/>
      <c r="CQ122" s="415"/>
      <c r="CR122" s="415"/>
      <c r="CS122" s="415"/>
      <c r="CT122" s="415"/>
      <c r="CU122" s="415"/>
      <c r="CV122" s="415"/>
      <c r="CW122" s="415"/>
      <c r="CX122" s="415"/>
      <c r="CY122" s="415"/>
      <c r="CZ122" s="415"/>
      <c r="DA122" s="415"/>
      <c r="DB122" s="415"/>
      <c r="DC122" s="415"/>
      <c r="DD122" s="415"/>
      <c r="DE122" s="415"/>
      <c r="DF122" s="415"/>
      <c r="DG122" s="415"/>
      <c r="DH122" s="415"/>
      <c r="DI122" s="415"/>
      <c r="DJ122" s="415"/>
      <c r="DK122" s="415"/>
      <c r="DL122" s="415"/>
      <c r="DM122" s="415"/>
      <c r="DN122" s="415"/>
      <c r="DO122" s="415"/>
      <c r="DP122" s="415"/>
      <c r="DQ122" s="415"/>
      <c r="DR122" s="415"/>
      <c r="DS122" s="415"/>
      <c r="DT122" s="415"/>
      <c r="DU122" s="415"/>
      <c r="DV122" s="415"/>
      <c r="DW122" s="415"/>
      <c r="DX122" s="415"/>
      <c r="DY122" s="415"/>
      <c r="DZ122" s="415"/>
      <c r="EA122" s="415"/>
      <c r="EB122" s="415"/>
      <c r="EC122" s="415"/>
      <c r="ED122" s="415"/>
      <c r="EE122" s="415"/>
      <c r="EF122" s="415"/>
      <c r="EG122" s="415"/>
      <c r="EH122" s="415"/>
      <c r="EI122" s="415"/>
      <c r="EJ122" s="415"/>
      <c r="EK122" s="415"/>
      <c r="EL122" s="415"/>
      <c r="EM122" s="415"/>
      <c r="EN122" s="415"/>
      <c r="EO122" s="415"/>
      <c r="EP122" s="415"/>
      <c r="EQ122" s="415"/>
      <c r="ER122" s="415"/>
      <c r="ES122" s="415"/>
      <c r="ET122" s="415"/>
      <c r="EU122" s="415"/>
      <c r="EV122" s="415"/>
      <c r="EW122" s="415"/>
      <c r="EX122" s="415"/>
      <c r="EY122" s="415"/>
      <c r="EZ122" s="415"/>
      <c r="FA122" s="415"/>
      <c r="FB122" s="415"/>
      <c r="FC122" s="415"/>
      <c r="FD122" s="415"/>
      <c r="FE122" s="415"/>
      <c r="FF122" s="415"/>
      <c r="FG122" s="415"/>
      <c r="FH122" s="415"/>
      <c r="FI122" s="415"/>
      <c r="FJ122" s="415"/>
      <c r="FK122" s="415"/>
      <c r="FL122" s="415"/>
      <c r="FM122" s="415"/>
      <c r="FN122" s="415"/>
      <c r="FO122" s="415"/>
      <c r="FP122" s="415"/>
      <c r="FQ122" s="415"/>
      <c r="FR122" s="415"/>
      <c r="FS122" s="415"/>
      <c r="FT122" s="415"/>
      <c r="FU122" s="415"/>
      <c r="FV122" s="415"/>
      <c r="FW122" s="415"/>
      <c r="FX122" s="415"/>
      <c r="FY122" s="415"/>
      <c r="FZ122" s="415"/>
      <c r="GA122" s="415"/>
      <c r="GB122" s="415"/>
      <c r="GC122" s="415"/>
      <c r="GD122" s="415"/>
      <c r="GE122" s="415"/>
      <c r="GF122" s="415"/>
      <c r="GG122" s="415"/>
      <c r="GH122" s="415"/>
      <c r="GI122" s="415"/>
      <c r="GJ122" s="415"/>
      <c r="GK122" s="415"/>
      <c r="GL122" s="415"/>
      <c r="GM122" s="415"/>
      <c r="GN122" s="415"/>
      <c r="GO122" s="415"/>
      <c r="GP122" s="415"/>
      <c r="GQ122" s="415"/>
      <c r="GR122" s="415"/>
      <c r="GS122" s="415"/>
      <c r="GT122" s="415"/>
      <c r="GU122" s="415"/>
      <c r="GV122" s="415"/>
      <c r="GW122" s="415"/>
      <c r="GX122" s="415"/>
      <c r="GY122" s="415"/>
      <c r="GZ122" s="415"/>
      <c r="HA122" s="415"/>
      <c r="HB122" s="415"/>
      <c r="HC122" s="415"/>
      <c r="HD122" s="415"/>
      <c r="HE122" s="415"/>
      <c r="HF122" s="415"/>
      <c r="HG122" s="415"/>
      <c r="HH122" s="415"/>
      <c r="HI122" s="415"/>
      <c r="HJ122" s="415"/>
      <c r="HK122" s="415"/>
      <c r="HL122" s="415"/>
      <c r="HM122" s="415"/>
      <c r="HN122" s="415"/>
      <c r="HO122" s="415"/>
      <c r="HP122" s="415"/>
      <c r="HQ122" s="415"/>
      <c r="HR122" s="415"/>
      <c r="HS122" s="415"/>
      <c r="HT122" s="415"/>
      <c r="HU122" s="415"/>
      <c r="HV122" s="415"/>
      <c r="HW122" s="415"/>
      <c r="HX122" s="415"/>
      <c r="HY122" s="415"/>
      <c r="HZ122" s="415"/>
      <c r="IA122" s="415"/>
      <c r="IB122" s="415"/>
      <c r="IC122" s="415"/>
      <c r="ID122" s="415"/>
      <c r="IE122" s="415"/>
      <c r="IF122" s="415"/>
      <c r="IG122" s="415"/>
      <c r="IH122" s="415"/>
      <c r="II122" s="415"/>
      <c r="IJ122" s="415"/>
      <c r="IK122" s="415"/>
      <c r="IL122" s="415"/>
      <c r="IM122" s="415"/>
      <c r="IN122" s="415"/>
      <c r="IO122" s="415"/>
      <c r="IP122" s="415"/>
      <c r="IQ122" s="415"/>
      <c r="IR122" s="415"/>
      <c r="IS122" s="415"/>
      <c r="IT122" s="415"/>
      <c r="IU122" s="415"/>
      <c r="IV122" s="415"/>
      <c r="IW122" s="415"/>
      <c r="IX122" s="415"/>
      <c r="IY122" s="415"/>
      <c r="IZ122" s="415"/>
      <c r="JA122" s="415"/>
    </row>
    <row r="123" spans="1:261" s="101" customFormat="1" ht="25.5" hidden="1" outlineLevel="2" x14ac:dyDescent="0.25">
      <c r="A123" s="99"/>
      <c r="B123" s="275" t="s">
        <v>6846</v>
      </c>
      <c r="C123" s="99" t="s">
        <v>6820</v>
      </c>
      <c r="D123" s="100">
        <v>31</v>
      </c>
      <c r="E123" s="251">
        <v>0</v>
      </c>
      <c r="F123" s="142"/>
      <c r="G123" s="142">
        <v>0</v>
      </c>
      <c r="H123" s="142"/>
      <c r="I123" s="227"/>
      <c r="J123" s="252">
        <v>0</v>
      </c>
      <c r="K123" s="252"/>
      <c r="L123" s="229"/>
      <c r="M123" s="229">
        <f t="shared" si="8"/>
        <v>0</v>
      </c>
      <c r="N123" s="229"/>
      <c r="O123" s="229"/>
      <c r="P123" s="422"/>
      <c r="Q123" s="425">
        <f t="shared" si="9"/>
        <v>0</v>
      </c>
      <c r="R123" s="415"/>
      <c r="S123" s="415"/>
      <c r="T123" s="415"/>
      <c r="U123" s="415"/>
      <c r="V123" s="415"/>
      <c r="W123" s="415"/>
      <c r="X123" s="415"/>
      <c r="Y123" s="415"/>
      <c r="Z123" s="415"/>
      <c r="AA123" s="415"/>
      <c r="AB123" s="415"/>
      <c r="AC123" s="415"/>
      <c r="AD123" s="415"/>
      <c r="AE123" s="415"/>
      <c r="AF123" s="415"/>
      <c r="AG123" s="415"/>
      <c r="AH123" s="415"/>
      <c r="AI123" s="415"/>
      <c r="AJ123" s="415"/>
      <c r="AK123" s="415"/>
      <c r="AL123" s="415"/>
      <c r="AM123" s="415"/>
      <c r="AN123" s="415"/>
      <c r="AO123" s="415"/>
      <c r="AP123" s="415"/>
      <c r="AQ123" s="415"/>
      <c r="AR123" s="415"/>
      <c r="AS123" s="415"/>
      <c r="AT123" s="415"/>
      <c r="AU123" s="415"/>
      <c r="AV123" s="415"/>
      <c r="AW123" s="415"/>
      <c r="AX123" s="415"/>
      <c r="AY123" s="415"/>
      <c r="AZ123" s="415"/>
      <c r="BA123" s="415"/>
      <c r="BB123" s="415"/>
      <c r="BC123" s="415"/>
      <c r="BD123" s="415"/>
      <c r="BE123" s="415"/>
      <c r="BF123" s="415"/>
      <c r="BG123" s="415"/>
      <c r="BH123" s="415"/>
      <c r="BI123" s="415"/>
      <c r="BJ123" s="415"/>
      <c r="BK123" s="415"/>
      <c r="BL123" s="415"/>
      <c r="BM123" s="415"/>
      <c r="BN123" s="415"/>
      <c r="BO123" s="415"/>
      <c r="BP123" s="415"/>
      <c r="BQ123" s="415"/>
      <c r="BR123" s="415"/>
      <c r="BS123" s="415"/>
      <c r="BT123" s="415"/>
      <c r="BU123" s="415"/>
      <c r="BV123" s="415"/>
      <c r="BW123" s="415"/>
      <c r="BX123" s="415"/>
      <c r="BY123" s="415"/>
      <c r="BZ123" s="415"/>
      <c r="CA123" s="415"/>
      <c r="CB123" s="415"/>
      <c r="CC123" s="415"/>
      <c r="CD123" s="415"/>
      <c r="CE123" s="415"/>
      <c r="CF123" s="415"/>
      <c r="CG123" s="415"/>
      <c r="CH123" s="415"/>
      <c r="CI123" s="415"/>
      <c r="CJ123" s="415"/>
      <c r="CK123" s="415"/>
      <c r="CL123" s="415"/>
      <c r="CM123" s="415"/>
      <c r="CN123" s="415"/>
      <c r="CO123" s="415"/>
      <c r="CP123" s="415"/>
      <c r="CQ123" s="415"/>
      <c r="CR123" s="415"/>
      <c r="CS123" s="415"/>
      <c r="CT123" s="415"/>
      <c r="CU123" s="415"/>
      <c r="CV123" s="415"/>
      <c r="CW123" s="415"/>
      <c r="CX123" s="415"/>
      <c r="CY123" s="415"/>
      <c r="CZ123" s="415"/>
      <c r="DA123" s="415"/>
      <c r="DB123" s="415"/>
      <c r="DC123" s="415"/>
      <c r="DD123" s="415"/>
      <c r="DE123" s="415"/>
      <c r="DF123" s="415"/>
      <c r="DG123" s="415"/>
      <c r="DH123" s="415"/>
      <c r="DI123" s="415"/>
      <c r="DJ123" s="415"/>
      <c r="DK123" s="415"/>
      <c r="DL123" s="415"/>
      <c r="DM123" s="415"/>
      <c r="DN123" s="415"/>
      <c r="DO123" s="415"/>
      <c r="DP123" s="415"/>
      <c r="DQ123" s="415"/>
      <c r="DR123" s="415"/>
      <c r="DS123" s="415"/>
      <c r="DT123" s="415"/>
      <c r="DU123" s="415"/>
      <c r="DV123" s="415"/>
      <c r="DW123" s="415"/>
      <c r="DX123" s="415"/>
      <c r="DY123" s="415"/>
      <c r="DZ123" s="415"/>
      <c r="EA123" s="415"/>
      <c r="EB123" s="415"/>
      <c r="EC123" s="415"/>
      <c r="ED123" s="415"/>
      <c r="EE123" s="415"/>
      <c r="EF123" s="415"/>
      <c r="EG123" s="415"/>
      <c r="EH123" s="415"/>
      <c r="EI123" s="415"/>
      <c r="EJ123" s="415"/>
      <c r="EK123" s="415"/>
      <c r="EL123" s="415"/>
      <c r="EM123" s="415"/>
      <c r="EN123" s="415"/>
      <c r="EO123" s="415"/>
      <c r="EP123" s="415"/>
      <c r="EQ123" s="415"/>
      <c r="ER123" s="415"/>
      <c r="ES123" s="415"/>
      <c r="ET123" s="415"/>
      <c r="EU123" s="415"/>
      <c r="EV123" s="415"/>
      <c r="EW123" s="415"/>
      <c r="EX123" s="415"/>
      <c r="EY123" s="415"/>
      <c r="EZ123" s="415"/>
      <c r="FA123" s="415"/>
      <c r="FB123" s="415"/>
      <c r="FC123" s="415"/>
      <c r="FD123" s="415"/>
      <c r="FE123" s="415"/>
      <c r="FF123" s="415"/>
      <c r="FG123" s="415"/>
      <c r="FH123" s="415"/>
      <c r="FI123" s="415"/>
      <c r="FJ123" s="415"/>
      <c r="FK123" s="415"/>
      <c r="FL123" s="415"/>
      <c r="FM123" s="415"/>
      <c r="FN123" s="415"/>
      <c r="FO123" s="415"/>
      <c r="FP123" s="415"/>
      <c r="FQ123" s="415"/>
      <c r="FR123" s="415"/>
      <c r="FS123" s="415"/>
      <c r="FT123" s="415"/>
      <c r="FU123" s="415"/>
      <c r="FV123" s="415"/>
      <c r="FW123" s="415"/>
      <c r="FX123" s="415"/>
      <c r="FY123" s="415"/>
      <c r="FZ123" s="415"/>
      <c r="GA123" s="415"/>
      <c r="GB123" s="415"/>
      <c r="GC123" s="415"/>
      <c r="GD123" s="415"/>
      <c r="GE123" s="415"/>
      <c r="GF123" s="415"/>
      <c r="GG123" s="415"/>
      <c r="GH123" s="415"/>
      <c r="GI123" s="415"/>
      <c r="GJ123" s="415"/>
      <c r="GK123" s="415"/>
      <c r="GL123" s="415"/>
      <c r="GM123" s="415"/>
      <c r="GN123" s="415"/>
      <c r="GO123" s="415"/>
      <c r="GP123" s="415"/>
      <c r="GQ123" s="415"/>
      <c r="GR123" s="415"/>
      <c r="GS123" s="415"/>
      <c r="GT123" s="415"/>
      <c r="GU123" s="415"/>
      <c r="GV123" s="415"/>
      <c r="GW123" s="415"/>
      <c r="GX123" s="415"/>
      <c r="GY123" s="415"/>
      <c r="GZ123" s="415"/>
      <c r="HA123" s="415"/>
      <c r="HB123" s="415"/>
      <c r="HC123" s="415"/>
      <c r="HD123" s="415"/>
      <c r="HE123" s="415"/>
      <c r="HF123" s="415"/>
      <c r="HG123" s="415"/>
      <c r="HH123" s="415"/>
      <c r="HI123" s="415"/>
      <c r="HJ123" s="415"/>
      <c r="HK123" s="415"/>
      <c r="HL123" s="415"/>
      <c r="HM123" s="415"/>
      <c r="HN123" s="415"/>
      <c r="HO123" s="415"/>
      <c r="HP123" s="415"/>
      <c r="HQ123" s="415"/>
      <c r="HR123" s="415"/>
      <c r="HS123" s="415"/>
      <c r="HT123" s="415"/>
      <c r="HU123" s="415"/>
      <c r="HV123" s="415"/>
      <c r="HW123" s="415"/>
      <c r="HX123" s="415"/>
      <c r="HY123" s="415"/>
      <c r="HZ123" s="415"/>
      <c r="IA123" s="415"/>
      <c r="IB123" s="415"/>
      <c r="IC123" s="415"/>
      <c r="ID123" s="415"/>
      <c r="IE123" s="415"/>
      <c r="IF123" s="415"/>
      <c r="IG123" s="415"/>
      <c r="IH123" s="415"/>
      <c r="II123" s="415"/>
      <c r="IJ123" s="415"/>
      <c r="IK123" s="415"/>
      <c r="IL123" s="415"/>
      <c r="IM123" s="415"/>
      <c r="IN123" s="415"/>
      <c r="IO123" s="415"/>
      <c r="IP123" s="415"/>
      <c r="IQ123" s="415"/>
      <c r="IR123" s="415"/>
      <c r="IS123" s="415"/>
      <c r="IT123" s="415"/>
      <c r="IU123" s="415"/>
      <c r="IV123" s="415"/>
      <c r="IW123" s="415"/>
      <c r="IX123" s="415"/>
      <c r="IY123" s="415"/>
      <c r="IZ123" s="415"/>
      <c r="JA123" s="415"/>
    </row>
    <row r="124" spans="1:261" s="101" customFormat="1" hidden="1" outlineLevel="2" x14ac:dyDescent="0.25">
      <c r="A124" s="99"/>
      <c r="B124" s="275" t="s">
        <v>107</v>
      </c>
      <c r="C124" s="99" t="s">
        <v>855</v>
      </c>
      <c r="D124" s="112">
        <v>3.64</v>
      </c>
      <c r="E124" s="251">
        <v>0</v>
      </c>
      <c r="F124" s="142"/>
      <c r="G124" s="142">
        <v>0</v>
      </c>
      <c r="H124" s="142"/>
      <c r="I124" s="227"/>
      <c r="J124" s="252">
        <v>0</v>
      </c>
      <c r="K124" s="252"/>
      <c r="L124" s="229"/>
      <c r="M124" s="229">
        <f t="shared" si="8"/>
        <v>0</v>
      </c>
      <c r="N124" s="229"/>
      <c r="O124" s="229"/>
      <c r="P124" s="427">
        <v>3.64</v>
      </c>
      <c r="Q124" s="428">
        <f t="shared" si="9"/>
        <v>0</v>
      </c>
      <c r="R124" s="415"/>
      <c r="S124" s="415"/>
      <c r="T124" s="415"/>
      <c r="U124" s="415"/>
      <c r="V124" s="415"/>
      <c r="W124" s="415"/>
      <c r="X124" s="415"/>
      <c r="Y124" s="415"/>
      <c r="Z124" s="415"/>
      <c r="AA124" s="415"/>
      <c r="AB124" s="415"/>
      <c r="AC124" s="415"/>
      <c r="AD124" s="415"/>
      <c r="AE124" s="415"/>
      <c r="AF124" s="415"/>
      <c r="AG124" s="415"/>
      <c r="AH124" s="415"/>
      <c r="AI124" s="415"/>
      <c r="AJ124" s="415"/>
      <c r="AK124" s="415"/>
      <c r="AL124" s="415"/>
      <c r="AM124" s="415"/>
      <c r="AN124" s="415"/>
      <c r="AO124" s="415"/>
      <c r="AP124" s="415"/>
      <c r="AQ124" s="415"/>
      <c r="AR124" s="415"/>
      <c r="AS124" s="415"/>
      <c r="AT124" s="415"/>
      <c r="AU124" s="415"/>
      <c r="AV124" s="415"/>
      <c r="AW124" s="415"/>
      <c r="AX124" s="415"/>
      <c r="AY124" s="415"/>
      <c r="AZ124" s="415"/>
      <c r="BA124" s="415"/>
      <c r="BB124" s="415"/>
      <c r="BC124" s="415"/>
      <c r="BD124" s="415"/>
      <c r="BE124" s="415"/>
      <c r="BF124" s="415"/>
      <c r="BG124" s="415"/>
      <c r="BH124" s="415"/>
      <c r="BI124" s="415"/>
      <c r="BJ124" s="415"/>
      <c r="BK124" s="415"/>
      <c r="BL124" s="415"/>
      <c r="BM124" s="415"/>
      <c r="BN124" s="415"/>
      <c r="BO124" s="415"/>
      <c r="BP124" s="415"/>
      <c r="BQ124" s="415"/>
      <c r="BR124" s="415"/>
      <c r="BS124" s="415"/>
      <c r="BT124" s="415"/>
      <c r="BU124" s="415"/>
      <c r="BV124" s="415"/>
      <c r="BW124" s="415"/>
      <c r="BX124" s="415"/>
      <c r="BY124" s="415"/>
      <c r="BZ124" s="415"/>
      <c r="CA124" s="415"/>
      <c r="CB124" s="415"/>
      <c r="CC124" s="415"/>
      <c r="CD124" s="415"/>
      <c r="CE124" s="415"/>
      <c r="CF124" s="415"/>
      <c r="CG124" s="415"/>
      <c r="CH124" s="415"/>
      <c r="CI124" s="415"/>
      <c r="CJ124" s="415"/>
      <c r="CK124" s="415"/>
      <c r="CL124" s="415"/>
      <c r="CM124" s="415"/>
      <c r="CN124" s="415"/>
      <c r="CO124" s="415"/>
      <c r="CP124" s="415"/>
      <c r="CQ124" s="415"/>
      <c r="CR124" s="415"/>
      <c r="CS124" s="415"/>
      <c r="CT124" s="415"/>
      <c r="CU124" s="415"/>
      <c r="CV124" s="415"/>
      <c r="CW124" s="415"/>
      <c r="CX124" s="415"/>
      <c r="CY124" s="415"/>
      <c r="CZ124" s="415"/>
      <c r="DA124" s="415"/>
      <c r="DB124" s="415"/>
      <c r="DC124" s="415"/>
      <c r="DD124" s="415"/>
      <c r="DE124" s="415"/>
      <c r="DF124" s="415"/>
      <c r="DG124" s="415"/>
      <c r="DH124" s="415"/>
      <c r="DI124" s="415"/>
      <c r="DJ124" s="415"/>
      <c r="DK124" s="415"/>
      <c r="DL124" s="415"/>
      <c r="DM124" s="415"/>
      <c r="DN124" s="415"/>
      <c r="DO124" s="415"/>
      <c r="DP124" s="415"/>
      <c r="DQ124" s="415"/>
      <c r="DR124" s="415"/>
      <c r="DS124" s="415"/>
      <c r="DT124" s="415"/>
      <c r="DU124" s="415"/>
      <c r="DV124" s="415"/>
      <c r="DW124" s="415"/>
      <c r="DX124" s="415"/>
      <c r="DY124" s="415"/>
      <c r="DZ124" s="415"/>
      <c r="EA124" s="415"/>
      <c r="EB124" s="415"/>
      <c r="EC124" s="415"/>
      <c r="ED124" s="415"/>
      <c r="EE124" s="415"/>
      <c r="EF124" s="415"/>
      <c r="EG124" s="415"/>
      <c r="EH124" s="415"/>
      <c r="EI124" s="415"/>
      <c r="EJ124" s="415"/>
      <c r="EK124" s="415"/>
      <c r="EL124" s="415"/>
      <c r="EM124" s="415"/>
      <c r="EN124" s="415"/>
      <c r="EO124" s="415"/>
      <c r="EP124" s="415"/>
      <c r="EQ124" s="415"/>
      <c r="ER124" s="415"/>
      <c r="ES124" s="415"/>
      <c r="ET124" s="415"/>
      <c r="EU124" s="415"/>
      <c r="EV124" s="415"/>
      <c r="EW124" s="415"/>
      <c r="EX124" s="415"/>
      <c r="EY124" s="415"/>
      <c r="EZ124" s="415"/>
      <c r="FA124" s="415"/>
      <c r="FB124" s="415"/>
      <c r="FC124" s="415"/>
      <c r="FD124" s="415"/>
      <c r="FE124" s="415"/>
      <c r="FF124" s="415"/>
      <c r="FG124" s="415"/>
      <c r="FH124" s="415"/>
      <c r="FI124" s="415"/>
      <c r="FJ124" s="415"/>
      <c r="FK124" s="415"/>
      <c r="FL124" s="415"/>
      <c r="FM124" s="415"/>
      <c r="FN124" s="415"/>
      <c r="FO124" s="415"/>
      <c r="FP124" s="415"/>
      <c r="FQ124" s="415"/>
      <c r="FR124" s="415"/>
      <c r="FS124" s="415"/>
      <c r="FT124" s="415"/>
      <c r="FU124" s="415"/>
      <c r="FV124" s="415"/>
      <c r="FW124" s="415"/>
      <c r="FX124" s="415"/>
      <c r="FY124" s="415"/>
      <c r="FZ124" s="415"/>
      <c r="GA124" s="415"/>
      <c r="GB124" s="415"/>
      <c r="GC124" s="415"/>
      <c r="GD124" s="415"/>
      <c r="GE124" s="415"/>
      <c r="GF124" s="415"/>
      <c r="GG124" s="415"/>
      <c r="GH124" s="415"/>
      <c r="GI124" s="415"/>
      <c r="GJ124" s="415"/>
      <c r="GK124" s="415"/>
      <c r="GL124" s="415"/>
      <c r="GM124" s="415"/>
      <c r="GN124" s="415"/>
      <c r="GO124" s="415"/>
      <c r="GP124" s="415"/>
      <c r="GQ124" s="415"/>
      <c r="GR124" s="415"/>
      <c r="GS124" s="415"/>
      <c r="GT124" s="415"/>
      <c r="GU124" s="415"/>
      <c r="GV124" s="415"/>
      <c r="GW124" s="415"/>
      <c r="GX124" s="415"/>
      <c r="GY124" s="415"/>
      <c r="GZ124" s="415"/>
      <c r="HA124" s="415"/>
      <c r="HB124" s="415"/>
      <c r="HC124" s="415"/>
      <c r="HD124" s="415"/>
      <c r="HE124" s="415"/>
      <c r="HF124" s="415"/>
      <c r="HG124" s="415"/>
      <c r="HH124" s="415"/>
      <c r="HI124" s="415"/>
      <c r="HJ124" s="415"/>
      <c r="HK124" s="415"/>
      <c r="HL124" s="415"/>
      <c r="HM124" s="415"/>
      <c r="HN124" s="415"/>
      <c r="HO124" s="415"/>
      <c r="HP124" s="415"/>
      <c r="HQ124" s="415"/>
      <c r="HR124" s="415"/>
      <c r="HS124" s="415"/>
      <c r="HT124" s="415"/>
      <c r="HU124" s="415"/>
      <c r="HV124" s="415"/>
      <c r="HW124" s="415"/>
      <c r="HX124" s="415"/>
      <c r="HY124" s="415"/>
      <c r="HZ124" s="415"/>
      <c r="IA124" s="415"/>
      <c r="IB124" s="415"/>
      <c r="IC124" s="415"/>
      <c r="ID124" s="415"/>
      <c r="IE124" s="415"/>
      <c r="IF124" s="415"/>
      <c r="IG124" s="415"/>
      <c r="IH124" s="415"/>
      <c r="II124" s="415"/>
      <c r="IJ124" s="415"/>
      <c r="IK124" s="415"/>
      <c r="IL124" s="415"/>
      <c r="IM124" s="415"/>
      <c r="IN124" s="415"/>
      <c r="IO124" s="415"/>
      <c r="IP124" s="415"/>
      <c r="IQ124" s="415"/>
      <c r="IR124" s="415"/>
      <c r="IS124" s="415"/>
      <c r="IT124" s="415"/>
      <c r="IU124" s="415"/>
      <c r="IV124" s="415"/>
      <c r="IW124" s="415"/>
      <c r="IX124" s="415"/>
      <c r="IY124" s="415"/>
      <c r="IZ124" s="415"/>
      <c r="JA124" s="415"/>
    </row>
    <row r="125" spans="1:261" s="101" customFormat="1" hidden="1" outlineLevel="2" x14ac:dyDescent="0.25">
      <c r="A125" s="99"/>
      <c r="B125" s="275" t="s">
        <v>108</v>
      </c>
      <c r="C125" s="99" t="s">
        <v>855</v>
      </c>
      <c r="D125" s="112">
        <v>4.7E-2</v>
      </c>
      <c r="E125" s="251">
        <v>0</v>
      </c>
      <c r="F125" s="142"/>
      <c r="G125" s="142">
        <v>0</v>
      </c>
      <c r="H125" s="142"/>
      <c r="I125" s="227"/>
      <c r="J125" s="252">
        <v>0</v>
      </c>
      <c r="K125" s="252"/>
      <c r="L125" s="229"/>
      <c r="M125" s="229">
        <f t="shared" si="8"/>
        <v>0</v>
      </c>
      <c r="N125" s="229"/>
      <c r="O125" s="229"/>
      <c r="P125" s="427">
        <v>0.05</v>
      </c>
      <c r="Q125" s="428">
        <f t="shared" si="9"/>
        <v>0</v>
      </c>
      <c r="R125" s="415"/>
      <c r="S125" s="415"/>
      <c r="T125" s="415"/>
      <c r="U125" s="415"/>
      <c r="V125" s="415"/>
      <c r="W125" s="415"/>
      <c r="X125" s="415"/>
      <c r="Y125" s="415"/>
      <c r="Z125" s="415"/>
      <c r="AA125" s="415"/>
      <c r="AB125" s="415"/>
      <c r="AC125" s="415"/>
      <c r="AD125" s="415"/>
      <c r="AE125" s="415"/>
      <c r="AF125" s="415"/>
      <c r="AG125" s="415"/>
      <c r="AH125" s="415"/>
      <c r="AI125" s="415"/>
      <c r="AJ125" s="415"/>
      <c r="AK125" s="415"/>
      <c r="AL125" s="415"/>
      <c r="AM125" s="415"/>
      <c r="AN125" s="415"/>
      <c r="AO125" s="415"/>
      <c r="AP125" s="415"/>
      <c r="AQ125" s="415"/>
      <c r="AR125" s="415"/>
      <c r="AS125" s="415"/>
      <c r="AT125" s="415"/>
      <c r="AU125" s="415"/>
      <c r="AV125" s="415"/>
      <c r="AW125" s="415"/>
      <c r="AX125" s="415"/>
      <c r="AY125" s="415"/>
      <c r="AZ125" s="415"/>
      <c r="BA125" s="415"/>
      <c r="BB125" s="415"/>
      <c r="BC125" s="415"/>
      <c r="BD125" s="415"/>
      <c r="BE125" s="415"/>
      <c r="BF125" s="415"/>
      <c r="BG125" s="415"/>
      <c r="BH125" s="415"/>
      <c r="BI125" s="415"/>
      <c r="BJ125" s="415"/>
      <c r="BK125" s="415"/>
      <c r="BL125" s="415"/>
      <c r="BM125" s="415"/>
      <c r="BN125" s="415"/>
      <c r="BO125" s="415"/>
      <c r="BP125" s="415"/>
      <c r="BQ125" s="415"/>
      <c r="BR125" s="415"/>
      <c r="BS125" s="415"/>
      <c r="BT125" s="415"/>
      <c r="BU125" s="415"/>
      <c r="BV125" s="415"/>
      <c r="BW125" s="415"/>
      <c r="BX125" s="415"/>
      <c r="BY125" s="415"/>
      <c r="BZ125" s="415"/>
      <c r="CA125" s="415"/>
      <c r="CB125" s="415"/>
      <c r="CC125" s="415"/>
      <c r="CD125" s="415"/>
      <c r="CE125" s="415"/>
      <c r="CF125" s="415"/>
      <c r="CG125" s="415"/>
      <c r="CH125" s="415"/>
      <c r="CI125" s="415"/>
      <c r="CJ125" s="415"/>
      <c r="CK125" s="415"/>
      <c r="CL125" s="415"/>
      <c r="CM125" s="415"/>
      <c r="CN125" s="415"/>
      <c r="CO125" s="415"/>
      <c r="CP125" s="415"/>
      <c r="CQ125" s="415"/>
      <c r="CR125" s="415"/>
      <c r="CS125" s="415"/>
      <c r="CT125" s="415"/>
      <c r="CU125" s="415"/>
      <c r="CV125" s="415"/>
      <c r="CW125" s="415"/>
      <c r="CX125" s="415"/>
      <c r="CY125" s="415"/>
      <c r="CZ125" s="415"/>
      <c r="DA125" s="415"/>
      <c r="DB125" s="415"/>
      <c r="DC125" s="415"/>
      <c r="DD125" s="415"/>
      <c r="DE125" s="415"/>
      <c r="DF125" s="415"/>
      <c r="DG125" s="415"/>
      <c r="DH125" s="415"/>
      <c r="DI125" s="415"/>
      <c r="DJ125" s="415"/>
      <c r="DK125" s="415"/>
      <c r="DL125" s="415"/>
      <c r="DM125" s="415"/>
      <c r="DN125" s="415"/>
      <c r="DO125" s="415"/>
      <c r="DP125" s="415"/>
      <c r="DQ125" s="415"/>
      <c r="DR125" s="415"/>
      <c r="DS125" s="415"/>
      <c r="DT125" s="415"/>
      <c r="DU125" s="415"/>
      <c r="DV125" s="415"/>
      <c r="DW125" s="415"/>
      <c r="DX125" s="415"/>
      <c r="DY125" s="415"/>
      <c r="DZ125" s="415"/>
      <c r="EA125" s="415"/>
      <c r="EB125" s="415"/>
      <c r="EC125" s="415"/>
      <c r="ED125" s="415"/>
      <c r="EE125" s="415"/>
      <c r="EF125" s="415"/>
      <c r="EG125" s="415"/>
      <c r="EH125" s="415"/>
      <c r="EI125" s="415"/>
      <c r="EJ125" s="415"/>
      <c r="EK125" s="415"/>
      <c r="EL125" s="415"/>
      <c r="EM125" s="415"/>
      <c r="EN125" s="415"/>
      <c r="EO125" s="415"/>
      <c r="EP125" s="415"/>
      <c r="EQ125" s="415"/>
      <c r="ER125" s="415"/>
      <c r="ES125" s="415"/>
      <c r="ET125" s="415"/>
      <c r="EU125" s="415"/>
      <c r="EV125" s="415"/>
      <c r="EW125" s="415"/>
      <c r="EX125" s="415"/>
      <c r="EY125" s="415"/>
      <c r="EZ125" s="415"/>
      <c r="FA125" s="415"/>
      <c r="FB125" s="415"/>
      <c r="FC125" s="415"/>
      <c r="FD125" s="415"/>
      <c r="FE125" s="415"/>
      <c r="FF125" s="415"/>
      <c r="FG125" s="415"/>
      <c r="FH125" s="415"/>
      <c r="FI125" s="415"/>
      <c r="FJ125" s="415"/>
      <c r="FK125" s="415"/>
      <c r="FL125" s="415"/>
      <c r="FM125" s="415"/>
      <c r="FN125" s="415"/>
      <c r="FO125" s="415"/>
      <c r="FP125" s="415"/>
      <c r="FQ125" s="415"/>
      <c r="FR125" s="415"/>
      <c r="FS125" s="415"/>
      <c r="FT125" s="415"/>
      <c r="FU125" s="415"/>
      <c r="FV125" s="415"/>
      <c r="FW125" s="415"/>
      <c r="FX125" s="415"/>
      <c r="FY125" s="415"/>
      <c r="FZ125" s="415"/>
      <c r="GA125" s="415"/>
      <c r="GB125" s="415"/>
      <c r="GC125" s="415"/>
      <c r="GD125" s="415"/>
      <c r="GE125" s="415"/>
      <c r="GF125" s="415"/>
      <c r="GG125" s="415"/>
      <c r="GH125" s="415"/>
      <c r="GI125" s="415"/>
      <c r="GJ125" s="415"/>
      <c r="GK125" s="415"/>
      <c r="GL125" s="415"/>
      <c r="GM125" s="415"/>
      <c r="GN125" s="415"/>
      <c r="GO125" s="415"/>
      <c r="GP125" s="415"/>
      <c r="GQ125" s="415"/>
      <c r="GR125" s="415"/>
      <c r="GS125" s="415"/>
      <c r="GT125" s="415"/>
      <c r="GU125" s="415"/>
      <c r="GV125" s="415"/>
      <c r="GW125" s="415"/>
      <c r="GX125" s="415"/>
      <c r="GY125" s="415"/>
      <c r="GZ125" s="415"/>
      <c r="HA125" s="415"/>
      <c r="HB125" s="415"/>
      <c r="HC125" s="415"/>
      <c r="HD125" s="415"/>
      <c r="HE125" s="415"/>
      <c r="HF125" s="415"/>
      <c r="HG125" s="415"/>
      <c r="HH125" s="415"/>
      <c r="HI125" s="415"/>
      <c r="HJ125" s="415"/>
      <c r="HK125" s="415"/>
      <c r="HL125" s="415"/>
      <c r="HM125" s="415"/>
      <c r="HN125" s="415"/>
      <c r="HO125" s="415"/>
      <c r="HP125" s="415"/>
      <c r="HQ125" s="415"/>
      <c r="HR125" s="415"/>
      <c r="HS125" s="415"/>
      <c r="HT125" s="415"/>
      <c r="HU125" s="415"/>
      <c r="HV125" s="415"/>
      <c r="HW125" s="415"/>
      <c r="HX125" s="415"/>
      <c r="HY125" s="415"/>
      <c r="HZ125" s="415"/>
      <c r="IA125" s="415"/>
      <c r="IB125" s="415"/>
      <c r="IC125" s="415"/>
      <c r="ID125" s="415"/>
      <c r="IE125" s="415"/>
      <c r="IF125" s="415"/>
      <c r="IG125" s="415"/>
      <c r="IH125" s="415"/>
      <c r="II125" s="415"/>
      <c r="IJ125" s="415"/>
      <c r="IK125" s="415"/>
      <c r="IL125" s="415"/>
      <c r="IM125" s="415"/>
      <c r="IN125" s="415"/>
      <c r="IO125" s="415"/>
      <c r="IP125" s="415"/>
      <c r="IQ125" s="415"/>
      <c r="IR125" s="415"/>
      <c r="IS125" s="415"/>
      <c r="IT125" s="415"/>
      <c r="IU125" s="415"/>
      <c r="IV125" s="415"/>
      <c r="IW125" s="415"/>
      <c r="IX125" s="415"/>
      <c r="IY125" s="415"/>
      <c r="IZ125" s="415"/>
      <c r="JA125" s="415"/>
    </row>
    <row r="126" spans="1:261" s="101" customFormat="1" hidden="1" outlineLevel="2" x14ac:dyDescent="0.25">
      <c r="A126" s="99"/>
      <c r="B126" s="277" t="s">
        <v>109</v>
      </c>
      <c r="C126" s="99" t="s">
        <v>31</v>
      </c>
      <c r="D126" s="100">
        <v>590</v>
      </c>
      <c r="E126" s="251">
        <v>0</v>
      </c>
      <c r="F126" s="142"/>
      <c r="G126" s="142">
        <v>0</v>
      </c>
      <c r="H126" s="142"/>
      <c r="I126" s="227"/>
      <c r="J126" s="252">
        <v>0</v>
      </c>
      <c r="K126" s="252"/>
      <c r="L126" s="229"/>
      <c r="M126" s="229">
        <f t="shared" si="8"/>
        <v>0</v>
      </c>
      <c r="N126" s="229"/>
      <c r="O126" s="229"/>
      <c r="P126" s="422"/>
      <c r="Q126" s="425">
        <f t="shared" si="9"/>
        <v>0</v>
      </c>
      <c r="R126" s="415"/>
      <c r="S126" s="415"/>
      <c r="T126" s="415"/>
      <c r="U126" s="415"/>
      <c r="V126" s="415"/>
      <c r="W126" s="415"/>
      <c r="X126" s="415"/>
      <c r="Y126" s="415"/>
      <c r="Z126" s="415"/>
      <c r="AA126" s="415"/>
      <c r="AB126" s="415"/>
      <c r="AC126" s="415"/>
      <c r="AD126" s="415"/>
      <c r="AE126" s="415"/>
      <c r="AF126" s="415"/>
      <c r="AG126" s="415"/>
      <c r="AH126" s="415"/>
      <c r="AI126" s="415"/>
      <c r="AJ126" s="415"/>
      <c r="AK126" s="415"/>
      <c r="AL126" s="415"/>
      <c r="AM126" s="415"/>
      <c r="AN126" s="415"/>
      <c r="AO126" s="415"/>
      <c r="AP126" s="415"/>
      <c r="AQ126" s="415"/>
      <c r="AR126" s="415"/>
      <c r="AS126" s="415"/>
      <c r="AT126" s="415"/>
      <c r="AU126" s="415"/>
      <c r="AV126" s="415"/>
      <c r="AW126" s="415"/>
      <c r="AX126" s="415"/>
      <c r="AY126" s="415"/>
      <c r="AZ126" s="415"/>
      <c r="BA126" s="415"/>
      <c r="BB126" s="415"/>
      <c r="BC126" s="415"/>
      <c r="BD126" s="415"/>
      <c r="BE126" s="415"/>
      <c r="BF126" s="415"/>
      <c r="BG126" s="415"/>
      <c r="BH126" s="415"/>
      <c r="BI126" s="415"/>
      <c r="BJ126" s="415"/>
      <c r="BK126" s="415"/>
      <c r="BL126" s="415"/>
      <c r="BM126" s="415"/>
      <c r="BN126" s="415"/>
      <c r="BO126" s="415"/>
      <c r="BP126" s="415"/>
      <c r="BQ126" s="415"/>
      <c r="BR126" s="415"/>
      <c r="BS126" s="415"/>
      <c r="BT126" s="415"/>
      <c r="BU126" s="415"/>
      <c r="BV126" s="415"/>
      <c r="BW126" s="415"/>
      <c r="BX126" s="415"/>
      <c r="BY126" s="415"/>
      <c r="BZ126" s="415"/>
      <c r="CA126" s="415"/>
      <c r="CB126" s="415"/>
      <c r="CC126" s="415"/>
      <c r="CD126" s="415"/>
      <c r="CE126" s="415"/>
      <c r="CF126" s="415"/>
      <c r="CG126" s="415"/>
      <c r="CH126" s="415"/>
      <c r="CI126" s="415"/>
      <c r="CJ126" s="415"/>
      <c r="CK126" s="415"/>
      <c r="CL126" s="415"/>
      <c r="CM126" s="415"/>
      <c r="CN126" s="415"/>
      <c r="CO126" s="415"/>
      <c r="CP126" s="415"/>
      <c r="CQ126" s="415"/>
      <c r="CR126" s="415"/>
      <c r="CS126" s="415"/>
      <c r="CT126" s="415"/>
      <c r="CU126" s="415"/>
      <c r="CV126" s="415"/>
      <c r="CW126" s="415"/>
      <c r="CX126" s="415"/>
      <c r="CY126" s="415"/>
      <c r="CZ126" s="415"/>
      <c r="DA126" s="415"/>
      <c r="DB126" s="415"/>
      <c r="DC126" s="415"/>
      <c r="DD126" s="415"/>
      <c r="DE126" s="415"/>
      <c r="DF126" s="415"/>
      <c r="DG126" s="415"/>
      <c r="DH126" s="415"/>
      <c r="DI126" s="415"/>
      <c r="DJ126" s="415"/>
      <c r="DK126" s="415"/>
      <c r="DL126" s="415"/>
      <c r="DM126" s="415"/>
      <c r="DN126" s="415"/>
      <c r="DO126" s="415"/>
      <c r="DP126" s="415"/>
      <c r="DQ126" s="415"/>
      <c r="DR126" s="415"/>
      <c r="DS126" s="415"/>
      <c r="DT126" s="415"/>
      <c r="DU126" s="415"/>
      <c r="DV126" s="415"/>
      <c r="DW126" s="415"/>
      <c r="DX126" s="415"/>
      <c r="DY126" s="415"/>
      <c r="DZ126" s="415"/>
      <c r="EA126" s="415"/>
      <c r="EB126" s="415"/>
      <c r="EC126" s="415"/>
      <c r="ED126" s="415"/>
      <c r="EE126" s="415"/>
      <c r="EF126" s="415"/>
      <c r="EG126" s="415"/>
      <c r="EH126" s="415"/>
      <c r="EI126" s="415"/>
      <c r="EJ126" s="415"/>
      <c r="EK126" s="415"/>
      <c r="EL126" s="415"/>
      <c r="EM126" s="415"/>
      <c r="EN126" s="415"/>
      <c r="EO126" s="415"/>
      <c r="EP126" s="415"/>
      <c r="EQ126" s="415"/>
      <c r="ER126" s="415"/>
      <c r="ES126" s="415"/>
      <c r="ET126" s="415"/>
      <c r="EU126" s="415"/>
      <c r="EV126" s="415"/>
      <c r="EW126" s="415"/>
      <c r="EX126" s="415"/>
      <c r="EY126" s="415"/>
      <c r="EZ126" s="415"/>
      <c r="FA126" s="415"/>
      <c r="FB126" s="415"/>
      <c r="FC126" s="415"/>
      <c r="FD126" s="415"/>
      <c r="FE126" s="415"/>
      <c r="FF126" s="415"/>
      <c r="FG126" s="415"/>
      <c r="FH126" s="415"/>
      <c r="FI126" s="415"/>
      <c r="FJ126" s="415"/>
      <c r="FK126" s="415"/>
      <c r="FL126" s="415"/>
      <c r="FM126" s="415"/>
      <c r="FN126" s="415"/>
      <c r="FO126" s="415"/>
      <c r="FP126" s="415"/>
      <c r="FQ126" s="415"/>
      <c r="FR126" s="415"/>
      <c r="FS126" s="415"/>
      <c r="FT126" s="415"/>
      <c r="FU126" s="415"/>
      <c r="FV126" s="415"/>
      <c r="FW126" s="415"/>
      <c r="FX126" s="415"/>
      <c r="FY126" s="415"/>
      <c r="FZ126" s="415"/>
      <c r="GA126" s="415"/>
      <c r="GB126" s="415"/>
      <c r="GC126" s="415"/>
      <c r="GD126" s="415"/>
      <c r="GE126" s="415"/>
      <c r="GF126" s="415"/>
      <c r="GG126" s="415"/>
      <c r="GH126" s="415"/>
      <c r="GI126" s="415"/>
      <c r="GJ126" s="415"/>
      <c r="GK126" s="415"/>
      <c r="GL126" s="415"/>
      <c r="GM126" s="415"/>
      <c r="GN126" s="415"/>
      <c r="GO126" s="415"/>
      <c r="GP126" s="415"/>
      <c r="GQ126" s="415"/>
      <c r="GR126" s="415"/>
      <c r="GS126" s="415"/>
      <c r="GT126" s="415"/>
      <c r="GU126" s="415"/>
      <c r="GV126" s="415"/>
      <c r="GW126" s="415"/>
      <c r="GX126" s="415"/>
      <c r="GY126" s="415"/>
      <c r="GZ126" s="415"/>
      <c r="HA126" s="415"/>
      <c r="HB126" s="415"/>
      <c r="HC126" s="415"/>
      <c r="HD126" s="415"/>
      <c r="HE126" s="415"/>
      <c r="HF126" s="415"/>
      <c r="HG126" s="415"/>
      <c r="HH126" s="415"/>
      <c r="HI126" s="415"/>
      <c r="HJ126" s="415"/>
      <c r="HK126" s="415"/>
      <c r="HL126" s="415"/>
      <c r="HM126" s="415"/>
      <c r="HN126" s="415"/>
      <c r="HO126" s="415"/>
      <c r="HP126" s="415"/>
      <c r="HQ126" s="415"/>
      <c r="HR126" s="415"/>
      <c r="HS126" s="415"/>
      <c r="HT126" s="415"/>
      <c r="HU126" s="415"/>
      <c r="HV126" s="415"/>
      <c r="HW126" s="415"/>
      <c r="HX126" s="415"/>
      <c r="HY126" s="415"/>
      <c r="HZ126" s="415"/>
      <c r="IA126" s="415"/>
      <c r="IB126" s="415"/>
      <c r="IC126" s="415"/>
      <c r="ID126" s="415"/>
      <c r="IE126" s="415"/>
      <c r="IF126" s="415"/>
      <c r="IG126" s="415"/>
      <c r="IH126" s="415"/>
      <c r="II126" s="415"/>
      <c r="IJ126" s="415"/>
      <c r="IK126" s="415"/>
      <c r="IL126" s="415"/>
      <c r="IM126" s="415"/>
      <c r="IN126" s="415"/>
      <c r="IO126" s="415"/>
      <c r="IP126" s="415"/>
      <c r="IQ126" s="415"/>
      <c r="IR126" s="415"/>
      <c r="IS126" s="415"/>
      <c r="IT126" s="415"/>
      <c r="IU126" s="415"/>
      <c r="IV126" s="415"/>
      <c r="IW126" s="415"/>
      <c r="IX126" s="415"/>
      <c r="IY126" s="415"/>
      <c r="IZ126" s="415"/>
      <c r="JA126" s="415"/>
    </row>
    <row r="127" spans="1:261" s="101" customFormat="1" ht="25.5" hidden="1" outlineLevel="2" x14ac:dyDescent="0.25">
      <c r="A127" s="99"/>
      <c r="B127" s="277" t="s">
        <v>110</v>
      </c>
      <c r="C127" s="99" t="s">
        <v>6814</v>
      </c>
      <c r="D127" s="100">
        <v>70</v>
      </c>
      <c r="E127" s="251">
        <v>0</v>
      </c>
      <c r="F127" s="142"/>
      <c r="G127" s="142">
        <v>0</v>
      </c>
      <c r="H127" s="142"/>
      <c r="I127" s="227"/>
      <c r="J127" s="252">
        <v>0</v>
      </c>
      <c r="K127" s="252"/>
      <c r="L127" s="229"/>
      <c r="M127" s="229">
        <f t="shared" si="8"/>
        <v>0</v>
      </c>
      <c r="N127" s="229"/>
      <c r="O127" s="229"/>
      <c r="P127" s="422"/>
      <c r="Q127" s="425">
        <f t="shared" si="9"/>
        <v>0</v>
      </c>
      <c r="R127" s="415"/>
      <c r="S127" s="415"/>
      <c r="T127" s="415"/>
      <c r="U127" s="415"/>
      <c r="V127" s="415"/>
      <c r="W127" s="415"/>
      <c r="X127" s="415"/>
      <c r="Y127" s="415"/>
      <c r="Z127" s="415"/>
      <c r="AA127" s="415"/>
      <c r="AB127" s="415"/>
      <c r="AC127" s="415"/>
      <c r="AD127" s="415"/>
      <c r="AE127" s="415"/>
      <c r="AF127" s="415"/>
      <c r="AG127" s="415"/>
      <c r="AH127" s="415"/>
      <c r="AI127" s="415"/>
      <c r="AJ127" s="415"/>
      <c r="AK127" s="415"/>
      <c r="AL127" s="415"/>
      <c r="AM127" s="415"/>
      <c r="AN127" s="415"/>
      <c r="AO127" s="415"/>
      <c r="AP127" s="415"/>
      <c r="AQ127" s="415"/>
      <c r="AR127" s="415"/>
      <c r="AS127" s="415"/>
      <c r="AT127" s="415"/>
      <c r="AU127" s="415"/>
      <c r="AV127" s="415"/>
      <c r="AW127" s="415"/>
      <c r="AX127" s="415"/>
      <c r="AY127" s="415"/>
      <c r="AZ127" s="415"/>
      <c r="BA127" s="415"/>
      <c r="BB127" s="415"/>
      <c r="BC127" s="415"/>
      <c r="BD127" s="415"/>
      <c r="BE127" s="415"/>
      <c r="BF127" s="415"/>
      <c r="BG127" s="415"/>
      <c r="BH127" s="415"/>
      <c r="BI127" s="415"/>
      <c r="BJ127" s="415"/>
      <c r="BK127" s="415"/>
      <c r="BL127" s="415"/>
      <c r="BM127" s="415"/>
      <c r="BN127" s="415"/>
      <c r="BO127" s="415"/>
      <c r="BP127" s="415"/>
      <c r="BQ127" s="415"/>
      <c r="BR127" s="415"/>
      <c r="BS127" s="415"/>
      <c r="BT127" s="415"/>
      <c r="BU127" s="415"/>
      <c r="BV127" s="415"/>
      <c r="BW127" s="415"/>
      <c r="BX127" s="415"/>
      <c r="BY127" s="415"/>
      <c r="BZ127" s="415"/>
      <c r="CA127" s="415"/>
      <c r="CB127" s="415"/>
      <c r="CC127" s="415"/>
      <c r="CD127" s="415"/>
      <c r="CE127" s="415"/>
      <c r="CF127" s="415"/>
      <c r="CG127" s="415"/>
      <c r="CH127" s="415"/>
      <c r="CI127" s="415"/>
      <c r="CJ127" s="415"/>
      <c r="CK127" s="415"/>
      <c r="CL127" s="415"/>
      <c r="CM127" s="415"/>
      <c r="CN127" s="415"/>
      <c r="CO127" s="415"/>
      <c r="CP127" s="415"/>
      <c r="CQ127" s="415"/>
      <c r="CR127" s="415"/>
      <c r="CS127" s="415"/>
      <c r="CT127" s="415"/>
      <c r="CU127" s="415"/>
      <c r="CV127" s="415"/>
      <c r="CW127" s="415"/>
      <c r="CX127" s="415"/>
      <c r="CY127" s="415"/>
      <c r="CZ127" s="415"/>
      <c r="DA127" s="415"/>
      <c r="DB127" s="415"/>
      <c r="DC127" s="415"/>
      <c r="DD127" s="415"/>
      <c r="DE127" s="415"/>
      <c r="DF127" s="415"/>
      <c r="DG127" s="415"/>
      <c r="DH127" s="415"/>
      <c r="DI127" s="415"/>
      <c r="DJ127" s="415"/>
      <c r="DK127" s="415"/>
      <c r="DL127" s="415"/>
      <c r="DM127" s="415"/>
      <c r="DN127" s="415"/>
      <c r="DO127" s="415"/>
      <c r="DP127" s="415"/>
      <c r="DQ127" s="415"/>
      <c r="DR127" s="415"/>
      <c r="DS127" s="415"/>
      <c r="DT127" s="415"/>
      <c r="DU127" s="415"/>
      <c r="DV127" s="415"/>
      <c r="DW127" s="415"/>
      <c r="DX127" s="415"/>
      <c r="DY127" s="415"/>
      <c r="DZ127" s="415"/>
      <c r="EA127" s="415"/>
      <c r="EB127" s="415"/>
      <c r="EC127" s="415"/>
      <c r="ED127" s="415"/>
      <c r="EE127" s="415"/>
      <c r="EF127" s="415"/>
      <c r="EG127" s="415"/>
      <c r="EH127" s="415"/>
      <c r="EI127" s="415"/>
      <c r="EJ127" s="415"/>
      <c r="EK127" s="415"/>
      <c r="EL127" s="415"/>
      <c r="EM127" s="415"/>
      <c r="EN127" s="415"/>
      <c r="EO127" s="415"/>
      <c r="EP127" s="415"/>
      <c r="EQ127" s="415"/>
      <c r="ER127" s="415"/>
      <c r="ES127" s="415"/>
      <c r="ET127" s="415"/>
      <c r="EU127" s="415"/>
      <c r="EV127" s="415"/>
      <c r="EW127" s="415"/>
      <c r="EX127" s="415"/>
      <c r="EY127" s="415"/>
      <c r="EZ127" s="415"/>
      <c r="FA127" s="415"/>
      <c r="FB127" s="415"/>
      <c r="FC127" s="415"/>
      <c r="FD127" s="415"/>
      <c r="FE127" s="415"/>
      <c r="FF127" s="415"/>
      <c r="FG127" s="415"/>
      <c r="FH127" s="415"/>
      <c r="FI127" s="415"/>
      <c r="FJ127" s="415"/>
      <c r="FK127" s="415"/>
      <c r="FL127" s="415"/>
      <c r="FM127" s="415"/>
      <c r="FN127" s="415"/>
      <c r="FO127" s="415"/>
      <c r="FP127" s="415"/>
      <c r="FQ127" s="415"/>
      <c r="FR127" s="415"/>
      <c r="FS127" s="415"/>
      <c r="FT127" s="415"/>
      <c r="FU127" s="415"/>
      <c r="FV127" s="415"/>
      <c r="FW127" s="415"/>
      <c r="FX127" s="415"/>
      <c r="FY127" s="415"/>
      <c r="FZ127" s="415"/>
      <c r="GA127" s="415"/>
      <c r="GB127" s="415"/>
      <c r="GC127" s="415"/>
      <c r="GD127" s="415"/>
      <c r="GE127" s="415"/>
      <c r="GF127" s="415"/>
      <c r="GG127" s="415"/>
      <c r="GH127" s="415"/>
      <c r="GI127" s="415"/>
      <c r="GJ127" s="415"/>
      <c r="GK127" s="415"/>
      <c r="GL127" s="415"/>
      <c r="GM127" s="415"/>
      <c r="GN127" s="415"/>
      <c r="GO127" s="415"/>
      <c r="GP127" s="415"/>
      <c r="GQ127" s="415"/>
      <c r="GR127" s="415"/>
      <c r="GS127" s="415"/>
      <c r="GT127" s="415"/>
      <c r="GU127" s="415"/>
      <c r="GV127" s="415"/>
      <c r="GW127" s="415"/>
      <c r="GX127" s="415"/>
      <c r="GY127" s="415"/>
      <c r="GZ127" s="415"/>
      <c r="HA127" s="415"/>
      <c r="HB127" s="415"/>
      <c r="HC127" s="415"/>
      <c r="HD127" s="415"/>
      <c r="HE127" s="415"/>
      <c r="HF127" s="415"/>
      <c r="HG127" s="415"/>
      <c r="HH127" s="415"/>
      <c r="HI127" s="415"/>
      <c r="HJ127" s="415"/>
      <c r="HK127" s="415"/>
      <c r="HL127" s="415"/>
      <c r="HM127" s="415"/>
      <c r="HN127" s="415"/>
      <c r="HO127" s="415"/>
      <c r="HP127" s="415"/>
      <c r="HQ127" s="415"/>
      <c r="HR127" s="415"/>
      <c r="HS127" s="415"/>
      <c r="HT127" s="415"/>
      <c r="HU127" s="415"/>
      <c r="HV127" s="415"/>
      <c r="HW127" s="415"/>
      <c r="HX127" s="415"/>
      <c r="HY127" s="415"/>
      <c r="HZ127" s="415"/>
      <c r="IA127" s="415"/>
      <c r="IB127" s="415"/>
      <c r="IC127" s="415"/>
      <c r="ID127" s="415"/>
      <c r="IE127" s="415"/>
      <c r="IF127" s="415"/>
      <c r="IG127" s="415"/>
      <c r="IH127" s="415"/>
      <c r="II127" s="415"/>
      <c r="IJ127" s="415"/>
      <c r="IK127" s="415"/>
      <c r="IL127" s="415"/>
      <c r="IM127" s="415"/>
      <c r="IN127" s="415"/>
      <c r="IO127" s="415"/>
      <c r="IP127" s="415"/>
      <c r="IQ127" s="415"/>
      <c r="IR127" s="415"/>
      <c r="IS127" s="415"/>
      <c r="IT127" s="415"/>
      <c r="IU127" s="415"/>
      <c r="IV127" s="415"/>
      <c r="IW127" s="415"/>
      <c r="IX127" s="415"/>
      <c r="IY127" s="415"/>
      <c r="IZ127" s="415"/>
      <c r="JA127" s="415"/>
    </row>
    <row r="128" spans="1:261" s="101" customFormat="1" hidden="1" outlineLevel="2" x14ac:dyDescent="0.25">
      <c r="A128" s="99"/>
      <c r="B128" s="277" t="s">
        <v>111</v>
      </c>
      <c r="C128" s="99" t="s">
        <v>6890</v>
      </c>
      <c r="D128" s="100">
        <v>63</v>
      </c>
      <c r="E128" s="251">
        <v>0</v>
      </c>
      <c r="F128" s="142"/>
      <c r="G128" s="142">
        <v>0</v>
      </c>
      <c r="H128" s="142"/>
      <c r="I128" s="227"/>
      <c r="J128" s="252">
        <v>0</v>
      </c>
      <c r="K128" s="252"/>
      <c r="L128" s="229"/>
      <c r="M128" s="229">
        <f t="shared" si="8"/>
        <v>0</v>
      </c>
      <c r="N128" s="229"/>
      <c r="O128" s="229"/>
      <c r="P128" s="422"/>
      <c r="Q128" s="425">
        <f t="shared" si="9"/>
        <v>0</v>
      </c>
      <c r="R128" s="415"/>
      <c r="S128" s="415"/>
      <c r="T128" s="415"/>
      <c r="U128" s="415"/>
      <c r="V128" s="415"/>
      <c r="W128" s="415"/>
      <c r="X128" s="415"/>
      <c r="Y128" s="415"/>
      <c r="Z128" s="415"/>
      <c r="AA128" s="415"/>
      <c r="AB128" s="415"/>
      <c r="AC128" s="415"/>
      <c r="AD128" s="415"/>
      <c r="AE128" s="415"/>
      <c r="AF128" s="415"/>
      <c r="AG128" s="415"/>
      <c r="AH128" s="415"/>
      <c r="AI128" s="415"/>
      <c r="AJ128" s="415"/>
      <c r="AK128" s="415"/>
      <c r="AL128" s="415"/>
      <c r="AM128" s="415"/>
      <c r="AN128" s="415"/>
      <c r="AO128" s="415"/>
      <c r="AP128" s="415"/>
      <c r="AQ128" s="415"/>
      <c r="AR128" s="415"/>
      <c r="AS128" s="415"/>
      <c r="AT128" s="415"/>
      <c r="AU128" s="415"/>
      <c r="AV128" s="415"/>
      <c r="AW128" s="415"/>
      <c r="AX128" s="415"/>
      <c r="AY128" s="415"/>
      <c r="AZ128" s="415"/>
      <c r="BA128" s="415"/>
      <c r="BB128" s="415"/>
      <c r="BC128" s="415"/>
      <c r="BD128" s="415"/>
      <c r="BE128" s="415"/>
      <c r="BF128" s="415"/>
      <c r="BG128" s="415"/>
      <c r="BH128" s="415"/>
      <c r="BI128" s="415"/>
      <c r="BJ128" s="415"/>
      <c r="BK128" s="415"/>
      <c r="BL128" s="415"/>
      <c r="BM128" s="415"/>
      <c r="BN128" s="415"/>
      <c r="BO128" s="415"/>
      <c r="BP128" s="415"/>
      <c r="BQ128" s="415"/>
      <c r="BR128" s="415"/>
      <c r="BS128" s="415"/>
      <c r="BT128" s="415"/>
      <c r="BU128" s="415"/>
      <c r="BV128" s="415"/>
      <c r="BW128" s="415"/>
      <c r="BX128" s="415"/>
      <c r="BY128" s="415"/>
      <c r="BZ128" s="415"/>
      <c r="CA128" s="415"/>
      <c r="CB128" s="415"/>
      <c r="CC128" s="415"/>
      <c r="CD128" s="415"/>
      <c r="CE128" s="415"/>
      <c r="CF128" s="415"/>
      <c r="CG128" s="415"/>
      <c r="CH128" s="415"/>
      <c r="CI128" s="415"/>
      <c r="CJ128" s="415"/>
      <c r="CK128" s="415"/>
      <c r="CL128" s="415"/>
      <c r="CM128" s="415"/>
      <c r="CN128" s="415"/>
      <c r="CO128" s="415"/>
      <c r="CP128" s="415"/>
      <c r="CQ128" s="415"/>
      <c r="CR128" s="415"/>
      <c r="CS128" s="415"/>
      <c r="CT128" s="415"/>
      <c r="CU128" s="415"/>
      <c r="CV128" s="415"/>
      <c r="CW128" s="415"/>
      <c r="CX128" s="415"/>
      <c r="CY128" s="415"/>
      <c r="CZ128" s="415"/>
      <c r="DA128" s="415"/>
      <c r="DB128" s="415"/>
      <c r="DC128" s="415"/>
      <c r="DD128" s="415"/>
      <c r="DE128" s="415"/>
      <c r="DF128" s="415"/>
      <c r="DG128" s="415"/>
      <c r="DH128" s="415"/>
      <c r="DI128" s="415"/>
      <c r="DJ128" s="415"/>
      <c r="DK128" s="415"/>
      <c r="DL128" s="415"/>
      <c r="DM128" s="415"/>
      <c r="DN128" s="415"/>
      <c r="DO128" s="415"/>
      <c r="DP128" s="415"/>
      <c r="DQ128" s="415"/>
      <c r="DR128" s="415"/>
      <c r="DS128" s="415"/>
      <c r="DT128" s="415"/>
      <c r="DU128" s="415"/>
      <c r="DV128" s="415"/>
      <c r="DW128" s="415"/>
      <c r="DX128" s="415"/>
      <c r="DY128" s="415"/>
      <c r="DZ128" s="415"/>
      <c r="EA128" s="415"/>
      <c r="EB128" s="415"/>
      <c r="EC128" s="415"/>
      <c r="ED128" s="415"/>
      <c r="EE128" s="415"/>
      <c r="EF128" s="415"/>
      <c r="EG128" s="415"/>
      <c r="EH128" s="415"/>
      <c r="EI128" s="415"/>
      <c r="EJ128" s="415"/>
      <c r="EK128" s="415"/>
      <c r="EL128" s="415"/>
      <c r="EM128" s="415"/>
      <c r="EN128" s="415"/>
      <c r="EO128" s="415"/>
      <c r="EP128" s="415"/>
      <c r="EQ128" s="415"/>
      <c r="ER128" s="415"/>
      <c r="ES128" s="415"/>
      <c r="ET128" s="415"/>
      <c r="EU128" s="415"/>
      <c r="EV128" s="415"/>
      <c r="EW128" s="415"/>
      <c r="EX128" s="415"/>
      <c r="EY128" s="415"/>
      <c r="EZ128" s="415"/>
      <c r="FA128" s="415"/>
      <c r="FB128" s="415"/>
      <c r="FC128" s="415"/>
      <c r="FD128" s="415"/>
      <c r="FE128" s="415"/>
      <c r="FF128" s="415"/>
      <c r="FG128" s="415"/>
      <c r="FH128" s="415"/>
      <c r="FI128" s="415"/>
      <c r="FJ128" s="415"/>
      <c r="FK128" s="415"/>
      <c r="FL128" s="415"/>
      <c r="FM128" s="415"/>
      <c r="FN128" s="415"/>
      <c r="FO128" s="415"/>
      <c r="FP128" s="415"/>
      <c r="FQ128" s="415"/>
      <c r="FR128" s="415"/>
      <c r="FS128" s="415"/>
      <c r="FT128" s="415"/>
      <c r="FU128" s="415"/>
      <c r="FV128" s="415"/>
      <c r="FW128" s="415"/>
      <c r="FX128" s="415"/>
      <c r="FY128" s="415"/>
      <c r="FZ128" s="415"/>
      <c r="GA128" s="415"/>
      <c r="GB128" s="415"/>
      <c r="GC128" s="415"/>
      <c r="GD128" s="415"/>
      <c r="GE128" s="415"/>
      <c r="GF128" s="415"/>
      <c r="GG128" s="415"/>
      <c r="GH128" s="415"/>
      <c r="GI128" s="415"/>
      <c r="GJ128" s="415"/>
      <c r="GK128" s="415"/>
      <c r="GL128" s="415"/>
      <c r="GM128" s="415"/>
      <c r="GN128" s="415"/>
      <c r="GO128" s="415"/>
      <c r="GP128" s="415"/>
      <c r="GQ128" s="415"/>
      <c r="GR128" s="415"/>
      <c r="GS128" s="415"/>
      <c r="GT128" s="415"/>
      <c r="GU128" s="415"/>
      <c r="GV128" s="415"/>
      <c r="GW128" s="415"/>
      <c r="GX128" s="415"/>
      <c r="GY128" s="415"/>
      <c r="GZ128" s="415"/>
      <c r="HA128" s="415"/>
      <c r="HB128" s="415"/>
      <c r="HC128" s="415"/>
      <c r="HD128" s="415"/>
      <c r="HE128" s="415"/>
      <c r="HF128" s="415"/>
      <c r="HG128" s="415"/>
      <c r="HH128" s="415"/>
      <c r="HI128" s="415"/>
      <c r="HJ128" s="415"/>
      <c r="HK128" s="415"/>
      <c r="HL128" s="415"/>
      <c r="HM128" s="415"/>
      <c r="HN128" s="415"/>
      <c r="HO128" s="415"/>
      <c r="HP128" s="415"/>
      <c r="HQ128" s="415"/>
      <c r="HR128" s="415"/>
      <c r="HS128" s="415"/>
      <c r="HT128" s="415"/>
      <c r="HU128" s="415"/>
      <c r="HV128" s="415"/>
      <c r="HW128" s="415"/>
      <c r="HX128" s="415"/>
      <c r="HY128" s="415"/>
      <c r="HZ128" s="415"/>
      <c r="IA128" s="415"/>
      <c r="IB128" s="415"/>
      <c r="IC128" s="415"/>
      <c r="ID128" s="415"/>
      <c r="IE128" s="415"/>
      <c r="IF128" s="415"/>
      <c r="IG128" s="415"/>
      <c r="IH128" s="415"/>
      <c r="II128" s="415"/>
      <c r="IJ128" s="415"/>
      <c r="IK128" s="415"/>
      <c r="IL128" s="415"/>
      <c r="IM128" s="415"/>
      <c r="IN128" s="415"/>
      <c r="IO128" s="415"/>
      <c r="IP128" s="415"/>
      <c r="IQ128" s="415"/>
      <c r="IR128" s="415"/>
      <c r="IS128" s="415"/>
      <c r="IT128" s="415"/>
      <c r="IU128" s="415"/>
      <c r="IV128" s="415"/>
      <c r="IW128" s="415"/>
      <c r="IX128" s="415"/>
      <c r="IY128" s="415"/>
      <c r="IZ128" s="415"/>
      <c r="JA128" s="415"/>
    </row>
    <row r="129" spans="1:261" s="101" customFormat="1" hidden="1" outlineLevel="2" x14ac:dyDescent="0.25">
      <c r="A129" s="99"/>
      <c r="B129" s="277" t="s">
        <v>112</v>
      </c>
      <c r="C129" s="99" t="s">
        <v>6890</v>
      </c>
      <c r="D129" s="100">
        <v>58</v>
      </c>
      <c r="E129" s="251">
        <v>0</v>
      </c>
      <c r="F129" s="142"/>
      <c r="G129" s="142">
        <v>0</v>
      </c>
      <c r="H129" s="142"/>
      <c r="I129" s="227"/>
      <c r="J129" s="252">
        <v>0</v>
      </c>
      <c r="K129" s="252"/>
      <c r="L129" s="229"/>
      <c r="M129" s="229">
        <f t="shared" si="8"/>
        <v>0</v>
      </c>
      <c r="N129" s="229"/>
      <c r="O129" s="229"/>
      <c r="P129" s="422"/>
      <c r="Q129" s="425">
        <f t="shared" si="9"/>
        <v>0</v>
      </c>
      <c r="R129" s="415"/>
      <c r="S129" s="415"/>
      <c r="T129" s="415"/>
      <c r="U129" s="415"/>
      <c r="V129" s="415"/>
      <c r="W129" s="415"/>
      <c r="X129" s="415"/>
      <c r="Y129" s="415"/>
      <c r="Z129" s="415"/>
      <c r="AA129" s="415"/>
      <c r="AB129" s="415"/>
      <c r="AC129" s="415"/>
      <c r="AD129" s="415"/>
      <c r="AE129" s="415"/>
      <c r="AF129" s="415"/>
      <c r="AG129" s="415"/>
      <c r="AH129" s="415"/>
      <c r="AI129" s="415"/>
      <c r="AJ129" s="415"/>
      <c r="AK129" s="415"/>
      <c r="AL129" s="415"/>
      <c r="AM129" s="415"/>
      <c r="AN129" s="415"/>
      <c r="AO129" s="415"/>
      <c r="AP129" s="415"/>
      <c r="AQ129" s="415"/>
      <c r="AR129" s="415"/>
      <c r="AS129" s="415"/>
      <c r="AT129" s="415"/>
      <c r="AU129" s="415"/>
      <c r="AV129" s="415"/>
      <c r="AW129" s="415"/>
      <c r="AX129" s="415"/>
      <c r="AY129" s="415"/>
      <c r="AZ129" s="415"/>
      <c r="BA129" s="415"/>
      <c r="BB129" s="415"/>
      <c r="BC129" s="415"/>
      <c r="BD129" s="415"/>
      <c r="BE129" s="415"/>
      <c r="BF129" s="415"/>
      <c r="BG129" s="415"/>
      <c r="BH129" s="415"/>
      <c r="BI129" s="415"/>
      <c r="BJ129" s="415"/>
      <c r="BK129" s="415"/>
      <c r="BL129" s="415"/>
      <c r="BM129" s="415"/>
      <c r="BN129" s="415"/>
      <c r="BO129" s="415"/>
      <c r="BP129" s="415"/>
      <c r="BQ129" s="415"/>
      <c r="BR129" s="415"/>
      <c r="BS129" s="415"/>
      <c r="BT129" s="415"/>
      <c r="BU129" s="415"/>
      <c r="BV129" s="415"/>
      <c r="BW129" s="415"/>
      <c r="BX129" s="415"/>
      <c r="BY129" s="415"/>
      <c r="BZ129" s="415"/>
      <c r="CA129" s="415"/>
      <c r="CB129" s="415"/>
      <c r="CC129" s="415"/>
      <c r="CD129" s="415"/>
      <c r="CE129" s="415"/>
      <c r="CF129" s="415"/>
      <c r="CG129" s="415"/>
      <c r="CH129" s="415"/>
      <c r="CI129" s="415"/>
      <c r="CJ129" s="415"/>
      <c r="CK129" s="415"/>
      <c r="CL129" s="415"/>
      <c r="CM129" s="415"/>
      <c r="CN129" s="415"/>
      <c r="CO129" s="415"/>
      <c r="CP129" s="415"/>
      <c r="CQ129" s="415"/>
      <c r="CR129" s="415"/>
      <c r="CS129" s="415"/>
      <c r="CT129" s="415"/>
      <c r="CU129" s="415"/>
      <c r="CV129" s="415"/>
      <c r="CW129" s="415"/>
      <c r="CX129" s="415"/>
      <c r="CY129" s="415"/>
      <c r="CZ129" s="415"/>
      <c r="DA129" s="415"/>
      <c r="DB129" s="415"/>
      <c r="DC129" s="415"/>
      <c r="DD129" s="415"/>
      <c r="DE129" s="415"/>
      <c r="DF129" s="415"/>
      <c r="DG129" s="415"/>
      <c r="DH129" s="415"/>
      <c r="DI129" s="415"/>
      <c r="DJ129" s="415"/>
      <c r="DK129" s="415"/>
      <c r="DL129" s="415"/>
      <c r="DM129" s="415"/>
      <c r="DN129" s="415"/>
      <c r="DO129" s="415"/>
      <c r="DP129" s="415"/>
      <c r="DQ129" s="415"/>
      <c r="DR129" s="415"/>
      <c r="DS129" s="415"/>
      <c r="DT129" s="415"/>
      <c r="DU129" s="415"/>
      <c r="DV129" s="415"/>
      <c r="DW129" s="415"/>
      <c r="DX129" s="415"/>
      <c r="DY129" s="415"/>
      <c r="DZ129" s="415"/>
      <c r="EA129" s="415"/>
      <c r="EB129" s="415"/>
      <c r="EC129" s="415"/>
      <c r="ED129" s="415"/>
      <c r="EE129" s="415"/>
      <c r="EF129" s="415"/>
      <c r="EG129" s="415"/>
      <c r="EH129" s="415"/>
      <c r="EI129" s="415"/>
      <c r="EJ129" s="415"/>
      <c r="EK129" s="415"/>
      <c r="EL129" s="415"/>
      <c r="EM129" s="415"/>
      <c r="EN129" s="415"/>
      <c r="EO129" s="415"/>
      <c r="EP129" s="415"/>
      <c r="EQ129" s="415"/>
      <c r="ER129" s="415"/>
      <c r="ES129" s="415"/>
      <c r="ET129" s="415"/>
      <c r="EU129" s="415"/>
      <c r="EV129" s="415"/>
      <c r="EW129" s="415"/>
      <c r="EX129" s="415"/>
      <c r="EY129" s="415"/>
      <c r="EZ129" s="415"/>
      <c r="FA129" s="415"/>
      <c r="FB129" s="415"/>
      <c r="FC129" s="415"/>
      <c r="FD129" s="415"/>
      <c r="FE129" s="415"/>
      <c r="FF129" s="415"/>
      <c r="FG129" s="415"/>
      <c r="FH129" s="415"/>
      <c r="FI129" s="415"/>
      <c r="FJ129" s="415"/>
      <c r="FK129" s="415"/>
      <c r="FL129" s="415"/>
      <c r="FM129" s="415"/>
      <c r="FN129" s="415"/>
      <c r="FO129" s="415"/>
      <c r="FP129" s="415"/>
      <c r="FQ129" s="415"/>
      <c r="FR129" s="415"/>
      <c r="FS129" s="415"/>
      <c r="FT129" s="415"/>
      <c r="FU129" s="415"/>
      <c r="FV129" s="415"/>
      <c r="FW129" s="415"/>
      <c r="FX129" s="415"/>
      <c r="FY129" s="415"/>
      <c r="FZ129" s="415"/>
      <c r="GA129" s="415"/>
      <c r="GB129" s="415"/>
      <c r="GC129" s="415"/>
      <c r="GD129" s="415"/>
      <c r="GE129" s="415"/>
      <c r="GF129" s="415"/>
      <c r="GG129" s="415"/>
      <c r="GH129" s="415"/>
      <c r="GI129" s="415"/>
      <c r="GJ129" s="415"/>
      <c r="GK129" s="415"/>
      <c r="GL129" s="415"/>
      <c r="GM129" s="415"/>
      <c r="GN129" s="415"/>
      <c r="GO129" s="415"/>
      <c r="GP129" s="415"/>
      <c r="GQ129" s="415"/>
      <c r="GR129" s="415"/>
      <c r="GS129" s="415"/>
      <c r="GT129" s="415"/>
      <c r="GU129" s="415"/>
      <c r="GV129" s="415"/>
      <c r="GW129" s="415"/>
      <c r="GX129" s="415"/>
      <c r="GY129" s="415"/>
      <c r="GZ129" s="415"/>
      <c r="HA129" s="415"/>
      <c r="HB129" s="415"/>
      <c r="HC129" s="415"/>
      <c r="HD129" s="415"/>
      <c r="HE129" s="415"/>
      <c r="HF129" s="415"/>
      <c r="HG129" s="415"/>
      <c r="HH129" s="415"/>
      <c r="HI129" s="415"/>
      <c r="HJ129" s="415"/>
      <c r="HK129" s="415"/>
      <c r="HL129" s="415"/>
      <c r="HM129" s="415"/>
      <c r="HN129" s="415"/>
      <c r="HO129" s="415"/>
      <c r="HP129" s="415"/>
      <c r="HQ129" s="415"/>
      <c r="HR129" s="415"/>
      <c r="HS129" s="415"/>
      <c r="HT129" s="415"/>
      <c r="HU129" s="415"/>
      <c r="HV129" s="415"/>
      <c r="HW129" s="415"/>
      <c r="HX129" s="415"/>
      <c r="HY129" s="415"/>
      <c r="HZ129" s="415"/>
      <c r="IA129" s="415"/>
      <c r="IB129" s="415"/>
      <c r="IC129" s="415"/>
      <c r="ID129" s="415"/>
      <c r="IE129" s="415"/>
      <c r="IF129" s="415"/>
      <c r="IG129" s="415"/>
      <c r="IH129" s="415"/>
      <c r="II129" s="415"/>
      <c r="IJ129" s="415"/>
      <c r="IK129" s="415"/>
      <c r="IL129" s="415"/>
      <c r="IM129" s="415"/>
      <c r="IN129" s="415"/>
      <c r="IO129" s="415"/>
      <c r="IP129" s="415"/>
      <c r="IQ129" s="415"/>
      <c r="IR129" s="415"/>
      <c r="IS129" s="415"/>
      <c r="IT129" s="415"/>
      <c r="IU129" s="415"/>
      <c r="IV129" s="415"/>
      <c r="IW129" s="415"/>
      <c r="IX129" s="415"/>
      <c r="IY129" s="415"/>
      <c r="IZ129" s="415"/>
      <c r="JA129" s="415"/>
    </row>
    <row r="130" spans="1:261" s="101" customFormat="1" hidden="1" outlineLevel="2" x14ac:dyDescent="0.25">
      <c r="A130" s="99"/>
      <c r="B130" s="277" t="s">
        <v>113</v>
      </c>
      <c r="C130" s="99" t="s">
        <v>31</v>
      </c>
      <c r="D130" s="100">
        <v>20</v>
      </c>
      <c r="E130" s="251">
        <v>0</v>
      </c>
      <c r="F130" s="142"/>
      <c r="G130" s="142">
        <v>0</v>
      </c>
      <c r="H130" s="142"/>
      <c r="I130" s="227"/>
      <c r="J130" s="252">
        <v>0</v>
      </c>
      <c r="K130" s="252"/>
      <c r="L130" s="229"/>
      <c r="M130" s="229">
        <f t="shared" si="8"/>
        <v>0</v>
      </c>
      <c r="N130" s="229"/>
      <c r="O130" s="229"/>
      <c r="P130" s="422"/>
      <c r="Q130" s="425">
        <f t="shared" si="9"/>
        <v>0</v>
      </c>
      <c r="R130" s="415"/>
      <c r="S130" s="415"/>
      <c r="T130" s="415"/>
      <c r="U130" s="415"/>
      <c r="V130" s="415"/>
      <c r="W130" s="415"/>
      <c r="X130" s="415"/>
      <c r="Y130" s="415"/>
      <c r="Z130" s="415"/>
      <c r="AA130" s="415"/>
      <c r="AB130" s="415"/>
      <c r="AC130" s="415"/>
      <c r="AD130" s="415"/>
      <c r="AE130" s="415"/>
      <c r="AF130" s="415"/>
      <c r="AG130" s="415"/>
      <c r="AH130" s="415"/>
      <c r="AI130" s="415"/>
      <c r="AJ130" s="415"/>
      <c r="AK130" s="415"/>
      <c r="AL130" s="415"/>
      <c r="AM130" s="415"/>
      <c r="AN130" s="415"/>
      <c r="AO130" s="415"/>
      <c r="AP130" s="415"/>
      <c r="AQ130" s="415"/>
      <c r="AR130" s="415"/>
      <c r="AS130" s="415"/>
      <c r="AT130" s="415"/>
      <c r="AU130" s="415"/>
      <c r="AV130" s="415"/>
      <c r="AW130" s="415"/>
      <c r="AX130" s="415"/>
      <c r="AY130" s="415"/>
      <c r="AZ130" s="415"/>
      <c r="BA130" s="415"/>
      <c r="BB130" s="415"/>
      <c r="BC130" s="415"/>
      <c r="BD130" s="415"/>
      <c r="BE130" s="415"/>
      <c r="BF130" s="415"/>
      <c r="BG130" s="415"/>
      <c r="BH130" s="415"/>
      <c r="BI130" s="415"/>
      <c r="BJ130" s="415"/>
      <c r="BK130" s="415"/>
      <c r="BL130" s="415"/>
      <c r="BM130" s="415"/>
      <c r="BN130" s="415"/>
      <c r="BO130" s="415"/>
      <c r="BP130" s="415"/>
      <c r="BQ130" s="415"/>
      <c r="BR130" s="415"/>
      <c r="BS130" s="415"/>
      <c r="BT130" s="415"/>
      <c r="BU130" s="415"/>
      <c r="BV130" s="415"/>
      <c r="BW130" s="415"/>
      <c r="BX130" s="415"/>
      <c r="BY130" s="415"/>
      <c r="BZ130" s="415"/>
      <c r="CA130" s="415"/>
      <c r="CB130" s="415"/>
      <c r="CC130" s="415"/>
      <c r="CD130" s="415"/>
      <c r="CE130" s="415"/>
      <c r="CF130" s="415"/>
      <c r="CG130" s="415"/>
      <c r="CH130" s="415"/>
      <c r="CI130" s="415"/>
      <c r="CJ130" s="415"/>
      <c r="CK130" s="415"/>
      <c r="CL130" s="415"/>
      <c r="CM130" s="415"/>
      <c r="CN130" s="415"/>
      <c r="CO130" s="415"/>
      <c r="CP130" s="415"/>
      <c r="CQ130" s="415"/>
      <c r="CR130" s="415"/>
      <c r="CS130" s="415"/>
      <c r="CT130" s="415"/>
      <c r="CU130" s="415"/>
      <c r="CV130" s="415"/>
      <c r="CW130" s="415"/>
      <c r="CX130" s="415"/>
      <c r="CY130" s="415"/>
      <c r="CZ130" s="415"/>
      <c r="DA130" s="415"/>
      <c r="DB130" s="415"/>
      <c r="DC130" s="415"/>
      <c r="DD130" s="415"/>
      <c r="DE130" s="415"/>
      <c r="DF130" s="415"/>
      <c r="DG130" s="415"/>
      <c r="DH130" s="415"/>
      <c r="DI130" s="415"/>
      <c r="DJ130" s="415"/>
      <c r="DK130" s="415"/>
      <c r="DL130" s="415"/>
      <c r="DM130" s="415"/>
      <c r="DN130" s="415"/>
      <c r="DO130" s="415"/>
      <c r="DP130" s="415"/>
      <c r="DQ130" s="415"/>
      <c r="DR130" s="415"/>
      <c r="DS130" s="415"/>
      <c r="DT130" s="415"/>
      <c r="DU130" s="415"/>
      <c r="DV130" s="415"/>
      <c r="DW130" s="415"/>
      <c r="DX130" s="415"/>
      <c r="DY130" s="415"/>
      <c r="DZ130" s="415"/>
      <c r="EA130" s="415"/>
      <c r="EB130" s="415"/>
      <c r="EC130" s="415"/>
      <c r="ED130" s="415"/>
      <c r="EE130" s="415"/>
      <c r="EF130" s="415"/>
      <c r="EG130" s="415"/>
      <c r="EH130" s="415"/>
      <c r="EI130" s="415"/>
      <c r="EJ130" s="415"/>
      <c r="EK130" s="415"/>
      <c r="EL130" s="415"/>
      <c r="EM130" s="415"/>
      <c r="EN130" s="415"/>
      <c r="EO130" s="415"/>
      <c r="EP130" s="415"/>
      <c r="EQ130" s="415"/>
      <c r="ER130" s="415"/>
      <c r="ES130" s="415"/>
      <c r="ET130" s="415"/>
      <c r="EU130" s="415"/>
      <c r="EV130" s="415"/>
      <c r="EW130" s="415"/>
      <c r="EX130" s="415"/>
      <c r="EY130" s="415"/>
      <c r="EZ130" s="415"/>
      <c r="FA130" s="415"/>
      <c r="FB130" s="415"/>
      <c r="FC130" s="415"/>
      <c r="FD130" s="415"/>
      <c r="FE130" s="415"/>
      <c r="FF130" s="415"/>
      <c r="FG130" s="415"/>
      <c r="FH130" s="415"/>
      <c r="FI130" s="415"/>
      <c r="FJ130" s="415"/>
      <c r="FK130" s="415"/>
      <c r="FL130" s="415"/>
      <c r="FM130" s="415"/>
      <c r="FN130" s="415"/>
      <c r="FO130" s="415"/>
      <c r="FP130" s="415"/>
      <c r="FQ130" s="415"/>
      <c r="FR130" s="415"/>
      <c r="FS130" s="415"/>
      <c r="FT130" s="415"/>
      <c r="FU130" s="415"/>
      <c r="FV130" s="415"/>
      <c r="FW130" s="415"/>
      <c r="FX130" s="415"/>
      <c r="FY130" s="415"/>
      <c r="FZ130" s="415"/>
      <c r="GA130" s="415"/>
      <c r="GB130" s="415"/>
      <c r="GC130" s="415"/>
      <c r="GD130" s="415"/>
      <c r="GE130" s="415"/>
      <c r="GF130" s="415"/>
      <c r="GG130" s="415"/>
      <c r="GH130" s="415"/>
      <c r="GI130" s="415"/>
      <c r="GJ130" s="415"/>
      <c r="GK130" s="415"/>
      <c r="GL130" s="415"/>
      <c r="GM130" s="415"/>
      <c r="GN130" s="415"/>
      <c r="GO130" s="415"/>
      <c r="GP130" s="415"/>
      <c r="GQ130" s="415"/>
      <c r="GR130" s="415"/>
      <c r="GS130" s="415"/>
      <c r="GT130" s="415"/>
      <c r="GU130" s="415"/>
      <c r="GV130" s="415"/>
      <c r="GW130" s="415"/>
      <c r="GX130" s="415"/>
      <c r="GY130" s="415"/>
      <c r="GZ130" s="415"/>
      <c r="HA130" s="415"/>
      <c r="HB130" s="415"/>
      <c r="HC130" s="415"/>
      <c r="HD130" s="415"/>
      <c r="HE130" s="415"/>
      <c r="HF130" s="415"/>
      <c r="HG130" s="415"/>
      <c r="HH130" s="415"/>
      <c r="HI130" s="415"/>
      <c r="HJ130" s="415"/>
      <c r="HK130" s="415"/>
      <c r="HL130" s="415"/>
      <c r="HM130" s="415"/>
      <c r="HN130" s="415"/>
      <c r="HO130" s="415"/>
      <c r="HP130" s="415"/>
      <c r="HQ130" s="415"/>
      <c r="HR130" s="415"/>
      <c r="HS130" s="415"/>
      <c r="HT130" s="415"/>
      <c r="HU130" s="415"/>
      <c r="HV130" s="415"/>
      <c r="HW130" s="415"/>
      <c r="HX130" s="415"/>
      <c r="HY130" s="415"/>
      <c r="HZ130" s="415"/>
      <c r="IA130" s="415"/>
      <c r="IB130" s="415"/>
      <c r="IC130" s="415"/>
      <c r="ID130" s="415"/>
      <c r="IE130" s="415"/>
      <c r="IF130" s="415"/>
      <c r="IG130" s="415"/>
      <c r="IH130" s="415"/>
      <c r="II130" s="415"/>
      <c r="IJ130" s="415"/>
      <c r="IK130" s="415"/>
      <c r="IL130" s="415"/>
      <c r="IM130" s="415"/>
      <c r="IN130" s="415"/>
      <c r="IO130" s="415"/>
      <c r="IP130" s="415"/>
      <c r="IQ130" s="415"/>
      <c r="IR130" s="415"/>
      <c r="IS130" s="415"/>
      <c r="IT130" s="415"/>
      <c r="IU130" s="415"/>
      <c r="IV130" s="415"/>
      <c r="IW130" s="415"/>
      <c r="IX130" s="415"/>
      <c r="IY130" s="415"/>
      <c r="IZ130" s="415"/>
      <c r="JA130" s="415"/>
    </row>
    <row r="131" spans="1:261" s="101" customFormat="1" hidden="1" outlineLevel="2" x14ac:dyDescent="0.25">
      <c r="A131" s="99"/>
      <c r="B131" s="277" t="s">
        <v>114</v>
      </c>
      <c r="C131" s="99" t="s">
        <v>31</v>
      </c>
      <c r="D131" s="100">
        <v>80</v>
      </c>
      <c r="E131" s="251">
        <v>0</v>
      </c>
      <c r="F131" s="142"/>
      <c r="G131" s="142">
        <v>0</v>
      </c>
      <c r="H131" s="142"/>
      <c r="I131" s="227"/>
      <c r="J131" s="252">
        <v>0</v>
      </c>
      <c r="K131" s="252"/>
      <c r="L131" s="229"/>
      <c r="M131" s="229">
        <f t="shared" si="8"/>
        <v>0</v>
      </c>
      <c r="N131" s="229"/>
      <c r="O131" s="229"/>
      <c r="P131" s="422"/>
      <c r="Q131" s="425">
        <f t="shared" si="9"/>
        <v>0</v>
      </c>
      <c r="R131" s="415"/>
      <c r="S131" s="415"/>
      <c r="T131" s="415"/>
      <c r="U131" s="415"/>
      <c r="V131" s="415"/>
      <c r="W131" s="415"/>
      <c r="X131" s="415"/>
      <c r="Y131" s="415"/>
      <c r="Z131" s="415"/>
      <c r="AA131" s="415"/>
      <c r="AB131" s="415"/>
      <c r="AC131" s="415"/>
      <c r="AD131" s="415"/>
      <c r="AE131" s="415"/>
      <c r="AF131" s="415"/>
      <c r="AG131" s="415"/>
      <c r="AH131" s="415"/>
      <c r="AI131" s="415"/>
      <c r="AJ131" s="415"/>
      <c r="AK131" s="415"/>
      <c r="AL131" s="415"/>
      <c r="AM131" s="415"/>
      <c r="AN131" s="415"/>
      <c r="AO131" s="415"/>
      <c r="AP131" s="415"/>
      <c r="AQ131" s="415"/>
      <c r="AR131" s="415"/>
      <c r="AS131" s="415"/>
      <c r="AT131" s="415"/>
      <c r="AU131" s="415"/>
      <c r="AV131" s="415"/>
      <c r="AW131" s="415"/>
      <c r="AX131" s="415"/>
      <c r="AY131" s="415"/>
      <c r="AZ131" s="415"/>
      <c r="BA131" s="415"/>
      <c r="BB131" s="415"/>
      <c r="BC131" s="415"/>
      <c r="BD131" s="415"/>
      <c r="BE131" s="415"/>
      <c r="BF131" s="415"/>
      <c r="BG131" s="415"/>
      <c r="BH131" s="415"/>
      <c r="BI131" s="415"/>
      <c r="BJ131" s="415"/>
      <c r="BK131" s="415"/>
      <c r="BL131" s="415"/>
      <c r="BM131" s="415"/>
      <c r="BN131" s="415"/>
      <c r="BO131" s="415"/>
      <c r="BP131" s="415"/>
      <c r="BQ131" s="415"/>
      <c r="BR131" s="415"/>
      <c r="BS131" s="415"/>
      <c r="BT131" s="415"/>
      <c r="BU131" s="415"/>
      <c r="BV131" s="415"/>
      <c r="BW131" s="415"/>
      <c r="BX131" s="415"/>
      <c r="BY131" s="415"/>
      <c r="BZ131" s="415"/>
      <c r="CA131" s="415"/>
      <c r="CB131" s="415"/>
      <c r="CC131" s="415"/>
      <c r="CD131" s="415"/>
      <c r="CE131" s="415"/>
      <c r="CF131" s="415"/>
      <c r="CG131" s="415"/>
      <c r="CH131" s="415"/>
      <c r="CI131" s="415"/>
      <c r="CJ131" s="415"/>
      <c r="CK131" s="415"/>
      <c r="CL131" s="415"/>
      <c r="CM131" s="415"/>
      <c r="CN131" s="415"/>
      <c r="CO131" s="415"/>
      <c r="CP131" s="415"/>
      <c r="CQ131" s="415"/>
      <c r="CR131" s="415"/>
      <c r="CS131" s="415"/>
      <c r="CT131" s="415"/>
      <c r="CU131" s="415"/>
      <c r="CV131" s="415"/>
      <c r="CW131" s="415"/>
      <c r="CX131" s="415"/>
      <c r="CY131" s="415"/>
      <c r="CZ131" s="415"/>
      <c r="DA131" s="415"/>
      <c r="DB131" s="415"/>
      <c r="DC131" s="415"/>
      <c r="DD131" s="415"/>
      <c r="DE131" s="415"/>
      <c r="DF131" s="415"/>
      <c r="DG131" s="415"/>
      <c r="DH131" s="415"/>
      <c r="DI131" s="415"/>
      <c r="DJ131" s="415"/>
      <c r="DK131" s="415"/>
      <c r="DL131" s="415"/>
      <c r="DM131" s="415"/>
      <c r="DN131" s="415"/>
      <c r="DO131" s="415"/>
      <c r="DP131" s="415"/>
      <c r="DQ131" s="415"/>
      <c r="DR131" s="415"/>
      <c r="DS131" s="415"/>
      <c r="DT131" s="415"/>
      <c r="DU131" s="415"/>
      <c r="DV131" s="415"/>
      <c r="DW131" s="415"/>
      <c r="DX131" s="415"/>
      <c r="DY131" s="415"/>
      <c r="DZ131" s="415"/>
      <c r="EA131" s="415"/>
      <c r="EB131" s="415"/>
      <c r="EC131" s="415"/>
      <c r="ED131" s="415"/>
      <c r="EE131" s="415"/>
      <c r="EF131" s="415"/>
      <c r="EG131" s="415"/>
      <c r="EH131" s="415"/>
      <c r="EI131" s="415"/>
      <c r="EJ131" s="415"/>
      <c r="EK131" s="415"/>
      <c r="EL131" s="415"/>
      <c r="EM131" s="415"/>
      <c r="EN131" s="415"/>
      <c r="EO131" s="415"/>
      <c r="EP131" s="415"/>
      <c r="EQ131" s="415"/>
      <c r="ER131" s="415"/>
      <c r="ES131" s="415"/>
      <c r="ET131" s="415"/>
      <c r="EU131" s="415"/>
      <c r="EV131" s="415"/>
      <c r="EW131" s="415"/>
      <c r="EX131" s="415"/>
      <c r="EY131" s="415"/>
      <c r="EZ131" s="415"/>
      <c r="FA131" s="415"/>
      <c r="FB131" s="415"/>
      <c r="FC131" s="415"/>
      <c r="FD131" s="415"/>
      <c r="FE131" s="415"/>
      <c r="FF131" s="415"/>
      <c r="FG131" s="415"/>
      <c r="FH131" s="415"/>
      <c r="FI131" s="415"/>
      <c r="FJ131" s="415"/>
      <c r="FK131" s="415"/>
      <c r="FL131" s="415"/>
      <c r="FM131" s="415"/>
      <c r="FN131" s="415"/>
      <c r="FO131" s="415"/>
      <c r="FP131" s="415"/>
      <c r="FQ131" s="415"/>
      <c r="FR131" s="415"/>
      <c r="FS131" s="415"/>
      <c r="FT131" s="415"/>
      <c r="FU131" s="415"/>
      <c r="FV131" s="415"/>
      <c r="FW131" s="415"/>
      <c r="FX131" s="415"/>
      <c r="FY131" s="415"/>
      <c r="FZ131" s="415"/>
      <c r="GA131" s="415"/>
      <c r="GB131" s="415"/>
      <c r="GC131" s="415"/>
      <c r="GD131" s="415"/>
      <c r="GE131" s="415"/>
      <c r="GF131" s="415"/>
      <c r="GG131" s="415"/>
      <c r="GH131" s="415"/>
      <c r="GI131" s="415"/>
      <c r="GJ131" s="415"/>
      <c r="GK131" s="415"/>
      <c r="GL131" s="415"/>
      <c r="GM131" s="415"/>
      <c r="GN131" s="415"/>
      <c r="GO131" s="415"/>
      <c r="GP131" s="415"/>
      <c r="GQ131" s="415"/>
      <c r="GR131" s="415"/>
      <c r="GS131" s="415"/>
      <c r="GT131" s="415"/>
      <c r="GU131" s="415"/>
      <c r="GV131" s="415"/>
      <c r="GW131" s="415"/>
      <c r="GX131" s="415"/>
      <c r="GY131" s="415"/>
      <c r="GZ131" s="415"/>
      <c r="HA131" s="415"/>
      <c r="HB131" s="415"/>
      <c r="HC131" s="415"/>
      <c r="HD131" s="415"/>
      <c r="HE131" s="415"/>
      <c r="HF131" s="415"/>
      <c r="HG131" s="415"/>
      <c r="HH131" s="415"/>
      <c r="HI131" s="415"/>
      <c r="HJ131" s="415"/>
      <c r="HK131" s="415"/>
      <c r="HL131" s="415"/>
      <c r="HM131" s="415"/>
      <c r="HN131" s="415"/>
      <c r="HO131" s="415"/>
      <c r="HP131" s="415"/>
      <c r="HQ131" s="415"/>
      <c r="HR131" s="415"/>
      <c r="HS131" s="415"/>
      <c r="HT131" s="415"/>
      <c r="HU131" s="415"/>
      <c r="HV131" s="415"/>
      <c r="HW131" s="415"/>
      <c r="HX131" s="415"/>
      <c r="HY131" s="415"/>
      <c r="HZ131" s="415"/>
      <c r="IA131" s="415"/>
      <c r="IB131" s="415"/>
      <c r="IC131" s="415"/>
      <c r="ID131" s="415"/>
      <c r="IE131" s="415"/>
      <c r="IF131" s="415"/>
      <c r="IG131" s="415"/>
      <c r="IH131" s="415"/>
      <c r="II131" s="415"/>
      <c r="IJ131" s="415"/>
      <c r="IK131" s="415"/>
      <c r="IL131" s="415"/>
      <c r="IM131" s="415"/>
      <c r="IN131" s="415"/>
      <c r="IO131" s="415"/>
      <c r="IP131" s="415"/>
      <c r="IQ131" s="415"/>
      <c r="IR131" s="415"/>
      <c r="IS131" s="415"/>
      <c r="IT131" s="415"/>
      <c r="IU131" s="415"/>
      <c r="IV131" s="415"/>
      <c r="IW131" s="415"/>
      <c r="IX131" s="415"/>
      <c r="IY131" s="415"/>
      <c r="IZ131" s="415"/>
      <c r="JA131" s="415"/>
    </row>
    <row r="132" spans="1:261" s="101" customFormat="1" hidden="1" outlineLevel="2" x14ac:dyDescent="0.25">
      <c r="A132" s="99"/>
      <c r="B132" s="277" t="s">
        <v>115</v>
      </c>
      <c r="C132" s="99" t="s">
        <v>31</v>
      </c>
      <c r="D132" s="100">
        <v>20</v>
      </c>
      <c r="E132" s="251">
        <v>0</v>
      </c>
      <c r="F132" s="142"/>
      <c r="G132" s="142">
        <v>0</v>
      </c>
      <c r="H132" s="142"/>
      <c r="I132" s="227"/>
      <c r="J132" s="252">
        <v>0</v>
      </c>
      <c r="K132" s="252"/>
      <c r="L132" s="229"/>
      <c r="M132" s="229">
        <f t="shared" si="8"/>
        <v>0</v>
      </c>
      <c r="N132" s="229"/>
      <c r="O132" s="229"/>
      <c r="P132" s="422"/>
      <c r="Q132" s="425">
        <f t="shared" si="9"/>
        <v>0</v>
      </c>
      <c r="R132" s="415"/>
      <c r="S132" s="415"/>
      <c r="T132" s="415"/>
      <c r="U132" s="415"/>
      <c r="V132" s="415"/>
      <c r="W132" s="415"/>
      <c r="X132" s="415"/>
      <c r="Y132" s="415"/>
      <c r="Z132" s="415"/>
      <c r="AA132" s="415"/>
      <c r="AB132" s="415"/>
      <c r="AC132" s="415"/>
      <c r="AD132" s="415"/>
      <c r="AE132" s="415"/>
      <c r="AF132" s="415"/>
      <c r="AG132" s="415"/>
      <c r="AH132" s="415"/>
      <c r="AI132" s="415"/>
      <c r="AJ132" s="415"/>
      <c r="AK132" s="415"/>
      <c r="AL132" s="415"/>
      <c r="AM132" s="415"/>
      <c r="AN132" s="415"/>
      <c r="AO132" s="415"/>
      <c r="AP132" s="415"/>
      <c r="AQ132" s="415"/>
      <c r="AR132" s="415"/>
      <c r="AS132" s="415"/>
      <c r="AT132" s="415"/>
      <c r="AU132" s="415"/>
      <c r="AV132" s="415"/>
      <c r="AW132" s="415"/>
      <c r="AX132" s="415"/>
      <c r="AY132" s="415"/>
      <c r="AZ132" s="415"/>
      <c r="BA132" s="415"/>
      <c r="BB132" s="415"/>
      <c r="BC132" s="415"/>
      <c r="BD132" s="415"/>
      <c r="BE132" s="415"/>
      <c r="BF132" s="415"/>
      <c r="BG132" s="415"/>
      <c r="BH132" s="415"/>
      <c r="BI132" s="415"/>
      <c r="BJ132" s="415"/>
      <c r="BK132" s="415"/>
      <c r="BL132" s="415"/>
      <c r="BM132" s="415"/>
      <c r="BN132" s="415"/>
      <c r="BO132" s="415"/>
      <c r="BP132" s="415"/>
      <c r="BQ132" s="415"/>
      <c r="BR132" s="415"/>
      <c r="BS132" s="415"/>
      <c r="BT132" s="415"/>
      <c r="BU132" s="415"/>
      <c r="BV132" s="415"/>
      <c r="BW132" s="415"/>
      <c r="BX132" s="415"/>
      <c r="BY132" s="415"/>
      <c r="BZ132" s="415"/>
      <c r="CA132" s="415"/>
      <c r="CB132" s="415"/>
      <c r="CC132" s="415"/>
      <c r="CD132" s="415"/>
      <c r="CE132" s="415"/>
      <c r="CF132" s="415"/>
      <c r="CG132" s="415"/>
      <c r="CH132" s="415"/>
      <c r="CI132" s="415"/>
      <c r="CJ132" s="415"/>
      <c r="CK132" s="415"/>
      <c r="CL132" s="415"/>
      <c r="CM132" s="415"/>
      <c r="CN132" s="415"/>
      <c r="CO132" s="415"/>
      <c r="CP132" s="415"/>
      <c r="CQ132" s="415"/>
      <c r="CR132" s="415"/>
      <c r="CS132" s="415"/>
      <c r="CT132" s="415"/>
      <c r="CU132" s="415"/>
      <c r="CV132" s="415"/>
      <c r="CW132" s="415"/>
      <c r="CX132" s="415"/>
      <c r="CY132" s="415"/>
      <c r="CZ132" s="415"/>
      <c r="DA132" s="415"/>
      <c r="DB132" s="415"/>
      <c r="DC132" s="415"/>
      <c r="DD132" s="415"/>
      <c r="DE132" s="415"/>
      <c r="DF132" s="415"/>
      <c r="DG132" s="415"/>
      <c r="DH132" s="415"/>
      <c r="DI132" s="415"/>
      <c r="DJ132" s="415"/>
      <c r="DK132" s="415"/>
      <c r="DL132" s="415"/>
      <c r="DM132" s="415"/>
      <c r="DN132" s="415"/>
      <c r="DO132" s="415"/>
      <c r="DP132" s="415"/>
      <c r="DQ132" s="415"/>
      <c r="DR132" s="415"/>
      <c r="DS132" s="415"/>
      <c r="DT132" s="415"/>
      <c r="DU132" s="415"/>
      <c r="DV132" s="415"/>
      <c r="DW132" s="415"/>
      <c r="DX132" s="415"/>
      <c r="DY132" s="415"/>
      <c r="DZ132" s="415"/>
      <c r="EA132" s="415"/>
      <c r="EB132" s="415"/>
      <c r="EC132" s="415"/>
      <c r="ED132" s="415"/>
      <c r="EE132" s="415"/>
      <c r="EF132" s="415"/>
      <c r="EG132" s="415"/>
      <c r="EH132" s="415"/>
      <c r="EI132" s="415"/>
      <c r="EJ132" s="415"/>
      <c r="EK132" s="415"/>
      <c r="EL132" s="415"/>
      <c r="EM132" s="415"/>
      <c r="EN132" s="415"/>
      <c r="EO132" s="415"/>
      <c r="EP132" s="415"/>
      <c r="EQ132" s="415"/>
      <c r="ER132" s="415"/>
      <c r="ES132" s="415"/>
      <c r="ET132" s="415"/>
      <c r="EU132" s="415"/>
      <c r="EV132" s="415"/>
      <c r="EW132" s="415"/>
      <c r="EX132" s="415"/>
      <c r="EY132" s="415"/>
      <c r="EZ132" s="415"/>
      <c r="FA132" s="415"/>
      <c r="FB132" s="415"/>
      <c r="FC132" s="415"/>
      <c r="FD132" s="415"/>
      <c r="FE132" s="415"/>
      <c r="FF132" s="415"/>
      <c r="FG132" s="415"/>
      <c r="FH132" s="415"/>
      <c r="FI132" s="415"/>
      <c r="FJ132" s="415"/>
      <c r="FK132" s="415"/>
      <c r="FL132" s="415"/>
      <c r="FM132" s="415"/>
      <c r="FN132" s="415"/>
      <c r="FO132" s="415"/>
      <c r="FP132" s="415"/>
      <c r="FQ132" s="415"/>
      <c r="FR132" s="415"/>
      <c r="FS132" s="415"/>
      <c r="FT132" s="415"/>
      <c r="FU132" s="415"/>
      <c r="FV132" s="415"/>
      <c r="FW132" s="415"/>
      <c r="FX132" s="415"/>
      <c r="FY132" s="415"/>
      <c r="FZ132" s="415"/>
      <c r="GA132" s="415"/>
      <c r="GB132" s="415"/>
      <c r="GC132" s="415"/>
      <c r="GD132" s="415"/>
      <c r="GE132" s="415"/>
      <c r="GF132" s="415"/>
      <c r="GG132" s="415"/>
      <c r="GH132" s="415"/>
      <c r="GI132" s="415"/>
      <c r="GJ132" s="415"/>
      <c r="GK132" s="415"/>
      <c r="GL132" s="415"/>
      <c r="GM132" s="415"/>
      <c r="GN132" s="415"/>
      <c r="GO132" s="415"/>
      <c r="GP132" s="415"/>
      <c r="GQ132" s="415"/>
      <c r="GR132" s="415"/>
      <c r="GS132" s="415"/>
      <c r="GT132" s="415"/>
      <c r="GU132" s="415"/>
      <c r="GV132" s="415"/>
      <c r="GW132" s="415"/>
      <c r="GX132" s="415"/>
      <c r="GY132" s="415"/>
      <c r="GZ132" s="415"/>
      <c r="HA132" s="415"/>
      <c r="HB132" s="415"/>
      <c r="HC132" s="415"/>
      <c r="HD132" s="415"/>
      <c r="HE132" s="415"/>
      <c r="HF132" s="415"/>
      <c r="HG132" s="415"/>
      <c r="HH132" s="415"/>
      <c r="HI132" s="415"/>
      <c r="HJ132" s="415"/>
      <c r="HK132" s="415"/>
      <c r="HL132" s="415"/>
      <c r="HM132" s="415"/>
      <c r="HN132" s="415"/>
      <c r="HO132" s="415"/>
      <c r="HP132" s="415"/>
      <c r="HQ132" s="415"/>
      <c r="HR132" s="415"/>
      <c r="HS132" s="415"/>
      <c r="HT132" s="415"/>
      <c r="HU132" s="415"/>
      <c r="HV132" s="415"/>
      <c r="HW132" s="415"/>
      <c r="HX132" s="415"/>
      <c r="HY132" s="415"/>
      <c r="HZ132" s="415"/>
      <c r="IA132" s="415"/>
      <c r="IB132" s="415"/>
      <c r="IC132" s="415"/>
      <c r="ID132" s="415"/>
      <c r="IE132" s="415"/>
      <c r="IF132" s="415"/>
      <c r="IG132" s="415"/>
      <c r="IH132" s="415"/>
      <c r="II132" s="415"/>
      <c r="IJ132" s="415"/>
      <c r="IK132" s="415"/>
      <c r="IL132" s="415"/>
      <c r="IM132" s="415"/>
      <c r="IN132" s="415"/>
      <c r="IO132" s="415"/>
      <c r="IP132" s="415"/>
      <c r="IQ132" s="415"/>
      <c r="IR132" s="415"/>
      <c r="IS132" s="415"/>
      <c r="IT132" s="415"/>
      <c r="IU132" s="415"/>
      <c r="IV132" s="415"/>
      <c r="IW132" s="415"/>
      <c r="IX132" s="415"/>
      <c r="IY132" s="415"/>
      <c r="IZ132" s="415"/>
      <c r="JA132" s="415"/>
    </row>
    <row r="133" spans="1:261" s="101" customFormat="1" ht="25.5" hidden="1" outlineLevel="2" x14ac:dyDescent="0.25">
      <c r="A133" s="99"/>
      <c r="B133" s="277" t="s">
        <v>116</v>
      </c>
      <c r="C133" s="99" t="s">
        <v>31</v>
      </c>
      <c r="D133" s="100">
        <v>20</v>
      </c>
      <c r="E133" s="251">
        <v>0</v>
      </c>
      <c r="F133" s="142"/>
      <c r="G133" s="142">
        <v>0</v>
      </c>
      <c r="H133" s="142"/>
      <c r="I133" s="227"/>
      <c r="J133" s="252">
        <v>0</v>
      </c>
      <c r="K133" s="252"/>
      <c r="L133" s="229"/>
      <c r="M133" s="229">
        <f t="shared" si="8"/>
        <v>0</v>
      </c>
      <c r="N133" s="229"/>
      <c r="O133" s="229"/>
      <c r="P133" s="422"/>
      <c r="Q133" s="425">
        <f t="shared" si="9"/>
        <v>0</v>
      </c>
      <c r="R133" s="415"/>
      <c r="S133" s="415"/>
      <c r="T133" s="415"/>
      <c r="U133" s="415"/>
      <c r="V133" s="415"/>
      <c r="W133" s="415"/>
      <c r="X133" s="415"/>
      <c r="Y133" s="415"/>
      <c r="Z133" s="415"/>
      <c r="AA133" s="415"/>
      <c r="AB133" s="415"/>
      <c r="AC133" s="415"/>
      <c r="AD133" s="415"/>
      <c r="AE133" s="415"/>
      <c r="AF133" s="415"/>
      <c r="AG133" s="415"/>
      <c r="AH133" s="415"/>
      <c r="AI133" s="415"/>
      <c r="AJ133" s="415"/>
      <c r="AK133" s="415"/>
      <c r="AL133" s="415"/>
      <c r="AM133" s="415"/>
      <c r="AN133" s="415"/>
      <c r="AO133" s="415"/>
      <c r="AP133" s="415"/>
      <c r="AQ133" s="415"/>
      <c r="AR133" s="415"/>
      <c r="AS133" s="415"/>
      <c r="AT133" s="415"/>
      <c r="AU133" s="415"/>
      <c r="AV133" s="415"/>
      <c r="AW133" s="415"/>
      <c r="AX133" s="415"/>
      <c r="AY133" s="415"/>
      <c r="AZ133" s="415"/>
      <c r="BA133" s="415"/>
      <c r="BB133" s="415"/>
      <c r="BC133" s="415"/>
      <c r="BD133" s="415"/>
      <c r="BE133" s="415"/>
      <c r="BF133" s="415"/>
      <c r="BG133" s="415"/>
      <c r="BH133" s="415"/>
      <c r="BI133" s="415"/>
      <c r="BJ133" s="415"/>
      <c r="BK133" s="415"/>
      <c r="BL133" s="415"/>
      <c r="BM133" s="415"/>
      <c r="BN133" s="415"/>
      <c r="BO133" s="415"/>
      <c r="BP133" s="415"/>
      <c r="BQ133" s="415"/>
      <c r="BR133" s="415"/>
      <c r="BS133" s="415"/>
      <c r="BT133" s="415"/>
      <c r="BU133" s="415"/>
      <c r="BV133" s="415"/>
      <c r="BW133" s="415"/>
      <c r="BX133" s="415"/>
      <c r="BY133" s="415"/>
      <c r="BZ133" s="415"/>
      <c r="CA133" s="415"/>
      <c r="CB133" s="415"/>
      <c r="CC133" s="415"/>
      <c r="CD133" s="415"/>
      <c r="CE133" s="415"/>
      <c r="CF133" s="415"/>
      <c r="CG133" s="415"/>
      <c r="CH133" s="415"/>
      <c r="CI133" s="415"/>
      <c r="CJ133" s="415"/>
      <c r="CK133" s="415"/>
      <c r="CL133" s="415"/>
      <c r="CM133" s="415"/>
      <c r="CN133" s="415"/>
      <c r="CO133" s="415"/>
      <c r="CP133" s="415"/>
      <c r="CQ133" s="415"/>
      <c r="CR133" s="415"/>
      <c r="CS133" s="415"/>
      <c r="CT133" s="415"/>
      <c r="CU133" s="415"/>
      <c r="CV133" s="415"/>
      <c r="CW133" s="415"/>
      <c r="CX133" s="415"/>
      <c r="CY133" s="415"/>
      <c r="CZ133" s="415"/>
      <c r="DA133" s="415"/>
      <c r="DB133" s="415"/>
      <c r="DC133" s="415"/>
      <c r="DD133" s="415"/>
      <c r="DE133" s="415"/>
      <c r="DF133" s="415"/>
      <c r="DG133" s="415"/>
      <c r="DH133" s="415"/>
      <c r="DI133" s="415"/>
      <c r="DJ133" s="415"/>
      <c r="DK133" s="415"/>
      <c r="DL133" s="415"/>
      <c r="DM133" s="415"/>
      <c r="DN133" s="415"/>
      <c r="DO133" s="415"/>
      <c r="DP133" s="415"/>
      <c r="DQ133" s="415"/>
      <c r="DR133" s="415"/>
      <c r="DS133" s="415"/>
      <c r="DT133" s="415"/>
      <c r="DU133" s="415"/>
      <c r="DV133" s="415"/>
      <c r="DW133" s="415"/>
      <c r="DX133" s="415"/>
      <c r="DY133" s="415"/>
      <c r="DZ133" s="415"/>
      <c r="EA133" s="415"/>
      <c r="EB133" s="415"/>
      <c r="EC133" s="415"/>
      <c r="ED133" s="415"/>
      <c r="EE133" s="415"/>
      <c r="EF133" s="415"/>
      <c r="EG133" s="415"/>
      <c r="EH133" s="415"/>
      <c r="EI133" s="415"/>
      <c r="EJ133" s="415"/>
      <c r="EK133" s="415"/>
      <c r="EL133" s="415"/>
      <c r="EM133" s="415"/>
      <c r="EN133" s="415"/>
      <c r="EO133" s="415"/>
      <c r="EP133" s="415"/>
      <c r="EQ133" s="415"/>
      <c r="ER133" s="415"/>
      <c r="ES133" s="415"/>
      <c r="ET133" s="415"/>
      <c r="EU133" s="415"/>
      <c r="EV133" s="415"/>
      <c r="EW133" s="415"/>
      <c r="EX133" s="415"/>
      <c r="EY133" s="415"/>
      <c r="EZ133" s="415"/>
      <c r="FA133" s="415"/>
      <c r="FB133" s="415"/>
      <c r="FC133" s="415"/>
      <c r="FD133" s="415"/>
      <c r="FE133" s="415"/>
      <c r="FF133" s="415"/>
      <c r="FG133" s="415"/>
      <c r="FH133" s="415"/>
      <c r="FI133" s="415"/>
      <c r="FJ133" s="415"/>
      <c r="FK133" s="415"/>
      <c r="FL133" s="415"/>
      <c r="FM133" s="415"/>
      <c r="FN133" s="415"/>
      <c r="FO133" s="415"/>
      <c r="FP133" s="415"/>
      <c r="FQ133" s="415"/>
      <c r="FR133" s="415"/>
      <c r="FS133" s="415"/>
      <c r="FT133" s="415"/>
      <c r="FU133" s="415"/>
      <c r="FV133" s="415"/>
      <c r="FW133" s="415"/>
      <c r="FX133" s="415"/>
      <c r="FY133" s="415"/>
      <c r="FZ133" s="415"/>
      <c r="GA133" s="415"/>
      <c r="GB133" s="415"/>
      <c r="GC133" s="415"/>
      <c r="GD133" s="415"/>
      <c r="GE133" s="415"/>
      <c r="GF133" s="415"/>
      <c r="GG133" s="415"/>
      <c r="GH133" s="415"/>
      <c r="GI133" s="415"/>
      <c r="GJ133" s="415"/>
      <c r="GK133" s="415"/>
      <c r="GL133" s="415"/>
      <c r="GM133" s="415"/>
      <c r="GN133" s="415"/>
      <c r="GO133" s="415"/>
      <c r="GP133" s="415"/>
      <c r="GQ133" s="415"/>
      <c r="GR133" s="415"/>
      <c r="GS133" s="415"/>
      <c r="GT133" s="415"/>
      <c r="GU133" s="415"/>
      <c r="GV133" s="415"/>
      <c r="GW133" s="415"/>
      <c r="GX133" s="415"/>
      <c r="GY133" s="415"/>
      <c r="GZ133" s="415"/>
      <c r="HA133" s="415"/>
      <c r="HB133" s="415"/>
      <c r="HC133" s="415"/>
      <c r="HD133" s="415"/>
      <c r="HE133" s="415"/>
      <c r="HF133" s="415"/>
      <c r="HG133" s="415"/>
      <c r="HH133" s="415"/>
      <c r="HI133" s="415"/>
      <c r="HJ133" s="415"/>
      <c r="HK133" s="415"/>
      <c r="HL133" s="415"/>
      <c r="HM133" s="415"/>
      <c r="HN133" s="415"/>
      <c r="HO133" s="415"/>
      <c r="HP133" s="415"/>
      <c r="HQ133" s="415"/>
      <c r="HR133" s="415"/>
      <c r="HS133" s="415"/>
      <c r="HT133" s="415"/>
      <c r="HU133" s="415"/>
      <c r="HV133" s="415"/>
      <c r="HW133" s="415"/>
      <c r="HX133" s="415"/>
      <c r="HY133" s="415"/>
      <c r="HZ133" s="415"/>
      <c r="IA133" s="415"/>
      <c r="IB133" s="415"/>
      <c r="IC133" s="415"/>
      <c r="ID133" s="415"/>
      <c r="IE133" s="415"/>
      <c r="IF133" s="415"/>
      <c r="IG133" s="415"/>
      <c r="IH133" s="415"/>
      <c r="II133" s="415"/>
      <c r="IJ133" s="415"/>
      <c r="IK133" s="415"/>
      <c r="IL133" s="415"/>
      <c r="IM133" s="415"/>
      <c r="IN133" s="415"/>
      <c r="IO133" s="415"/>
      <c r="IP133" s="415"/>
      <c r="IQ133" s="415"/>
      <c r="IR133" s="415"/>
      <c r="IS133" s="415"/>
      <c r="IT133" s="415"/>
      <c r="IU133" s="415"/>
      <c r="IV133" s="415"/>
      <c r="IW133" s="415"/>
      <c r="IX133" s="415"/>
      <c r="IY133" s="415"/>
      <c r="IZ133" s="415"/>
      <c r="JA133" s="415"/>
    </row>
    <row r="134" spans="1:261" s="106" customFormat="1" hidden="1" outlineLevel="1" collapsed="1" x14ac:dyDescent="0.25">
      <c r="A134" s="378"/>
      <c r="B134" s="349" t="s">
        <v>117</v>
      </c>
      <c r="C134" s="378" t="s">
        <v>31</v>
      </c>
      <c r="D134" s="377">
        <v>15</v>
      </c>
      <c r="E134" s="377">
        <v>25728.400000000001</v>
      </c>
      <c r="F134" s="377">
        <f>E134*D134</f>
        <v>385926</v>
      </c>
      <c r="G134" s="377">
        <v>850.2</v>
      </c>
      <c r="H134" s="377">
        <f>G134*D134</f>
        <v>12753</v>
      </c>
      <c r="I134" s="377">
        <f>F134+H134</f>
        <v>398679</v>
      </c>
      <c r="J134" s="252">
        <v>25728.400000000001</v>
      </c>
      <c r="K134" s="252"/>
      <c r="L134" s="229"/>
      <c r="M134" s="229">
        <f t="shared" si="8"/>
        <v>850.2</v>
      </c>
      <c r="N134" s="229"/>
      <c r="O134" s="229"/>
      <c r="P134" s="427">
        <v>15</v>
      </c>
      <c r="Q134" s="428">
        <f t="shared" si="9"/>
        <v>398679.00000000006</v>
      </c>
      <c r="R134" s="416"/>
      <c r="S134" s="416"/>
      <c r="T134" s="416"/>
      <c r="U134" s="416"/>
      <c r="V134" s="416"/>
      <c r="W134" s="416"/>
      <c r="X134" s="416"/>
      <c r="Y134" s="416"/>
      <c r="Z134" s="416"/>
      <c r="AA134" s="416"/>
      <c r="AB134" s="416"/>
      <c r="AC134" s="416"/>
      <c r="AD134" s="416"/>
      <c r="AE134" s="416"/>
      <c r="AF134" s="416"/>
      <c r="AG134" s="416"/>
      <c r="AH134" s="416"/>
      <c r="AI134" s="416"/>
      <c r="AJ134" s="416"/>
      <c r="AK134" s="416"/>
      <c r="AL134" s="416"/>
      <c r="AM134" s="416"/>
      <c r="AN134" s="416"/>
      <c r="AO134" s="416"/>
      <c r="AP134" s="416"/>
      <c r="AQ134" s="416"/>
      <c r="AR134" s="416"/>
      <c r="AS134" s="416"/>
      <c r="AT134" s="416"/>
      <c r="AU134" s="416"/>
      <c r="AV134" s="416"/>
      <c r="AW134" s="416"/>
      <c r="AX134" s="416"/>
      <c r="AY134" s="416"/>
      <c r="AZ134" s="416"/>
      <c r="BA134" s="416"/>
      <c r="BB134" s="416"/>
      <c r="BC134" s="416"/>
      <c r="BD134" s="416"/>
      <c r="BE134" s="416"/>
      <c r="BF134" s="416"/>
      <c r="BG134" s="416"/>
      <c r="BH134" s="416"/>
      <c r="BI134" s="416"/>
      <c r="BJ134" s="416"/>
      <c r="BK134" s="416"/>
      <c r="BL134" s="416"/>
      <c r="BM134" s="416"/>
      <c r="BN134" s="416"/>
      <c r="BO134" s="416"/>
      <c r="BP134" s="416"/>
      <c r="BQ134" s="416"/>
      <c r="BR134" s="416"/>
      <c r="BS134" s="416"/>
      <c r="BT134" s="416"/>
      <c r="BU134" s="416"/>
      <c r="BV134" s="416"/>
      <c r="BW134" s="416"/>
      <c r="BX134" s="416"/>
      <c r="BY134" s="416"/>
      <c r="BZ134" s="416"/>
      <c r="CA134" s="416"/>
      <c r="CB134" s="416"/>
      <c r="CC134" s="416"/>
      <c r="CD134" s="416"/>
      <c r="CE134" s="416"/>
      <c r="CF134" s="416"/>
      <c r="CG134" s="416"/>
      <c r="CH134" s="416"/>
      <c r="CI134" s="416"/>
      <c r="CJ134" s="416"/>
      <c r="CK134" s="416"/>
      <c r="CL134" s="416"/>
      <c r="CM134" s="416"/>
      <c r="CN134" s="416"/>
      <c r="CO134" s="416"/>
      <c r="CP134" s="416"/>
      <c r="CQ134" s="416"/>
      <c r="CR134" s="416"/>
      <c r="CS134" s="416"/>
      <c r="CT134" s="416"/>
      <c r="CU134" s="416"/>
      <c r="CV134" s="416"/>
      <c r="CW134" s="416"/>
      <c r="CX134" s="416"/>
      <c r="CY134" s="416"/>
      <c r="CZ134" s="416"/>
      <c r="DA134" s="416"/>
      <c r="DB134" s="416"/>
      <c r="DC134" s="416"/>
      <c r="DD134" s="416"/>
      <c r="DE134" s="416"/>
      <c r="DF134" s="416"/>
      <c r="DG134" s="416"/>
      <c r="DH134" s="416"/>
      <c r="DI134" s="416"/>
      <c r="DJ134" s="416"/>
      <c r="DK134" s="416"/>
      <c r="DL134" s="416"/>
      <c r="DM134" s="416"/>
      <c r="DN134" s="416"/>
      <c r="DO134" s="416"/>
      <c r="DP134" s="416"/>
      <c r="DQ134" s="416"/>
      <c r="DR134" s="416"/>
      <c r="DS134" s="416"/>
      <c r="DT134" s="416"/>
      <c r="DU134" s="416"/>
      <c r="DV134" s="416"/>
      <c r="DW134" s="416"/>
      <c r="DX134" s="416"/>
      <c r="DY134" s="416"/>
      <c r="DZ134" s="416"/>
      <c r="EA134" s="416"/>
      <c r="EB134" s="416"/>
      <c r="EC134" s="416"/>
      <c r="ED134" s="416"/>
      <c r="EE134" s="416"/>
      <c r="EF134" s="416"/>
      <c r="EG134" s="416"/>
      <c r="EH134" s="416"/>
      <c r="EI134" s="416"/>
      <c r="EJ134" s="416"/>
      <c r="EK134" s="416"/>
      <c r="EL134" s="416"/>
      <c r="EM134" s="416"/>
      <c r="EN134" s="416"/>
      <c r="EO134" s="416"/>
      <c r="EP134" s="416"/>
      <c r="EQ134" s="416"/>
      <c r="ER134" s="416"/>
      <c r="ES134" s="416"/>
      <c r="ET134" s="416"/>
      <c r="EU134" s="416"/>
      <c r="EV134" s="416"/>
      <c r="EW134" s="416"/>
      <c r="EX134" s="416"/>
      <c r="EY134" s="416"/>
      <c r="EZ134" s="416"/>
      <c r="FA134" s="416"/>
      <c r="FB134" s="416"/>
      <c r="FC134" s="416"/>
      <c r="FD134" s="416"/>
      <c r="FE134" s="416"/>
      <c r="FF134" s="416"/>
      <c r="FG134" s="416"/>
      <c r="FH134" s="416"/>
      <c r="FI134" s="416"/>
      <c r="FJ134" s="416"/>
      <c r="FK134" s="416"/>
      <c r="FL134" s="416"/>
      <c r="FM134" s="416"/>
      <c r="FN134" s="416"/>
      <c r="FO134" s="416"/>
      <c r="FP134" s="416"/>
      <c r="FQ134" s="416"/>
      <c r="FR134" s="416"/>
      <c r="FS134" s="416"/>
      <c r="FT134" s="416"/>
      <c r="FU134" s="416"/>
      <c r="FV134" s="416"/>
      <c r="FW134" s="416"/>
      <c r="FX134" s="416"/>
      <c r="FY134" s="416"/>
      <c r="FZ134" s="416"/>
      <c r="GA134" s="416"/>
      <c r="GB134" s="416"/>
      <c r="GC134" s="416"/>
      <c r="GD134" s="416"/>
      <c r="GE134" s="416"/>
      <c r="GF134" s="416"/>
      <c r="GG134" s="416"/>
      <c r="GH134" s="416"/>
      <c r="GI134" s="416"/>
      <c r="GJ134" s="416"/>
      <c r="GK134" s="416"/>
      <c r="GL134" s="416"/>
      <c r="GM134" s="416"/>
      <c r="GN134" s="416"/>
      <c r="GO134" s="416"/>
      <c r="GP134" s="416"/>
      <c r="GQ134" s="416"/>
      <c r="GR134" s="416"/>
      <c r="GS134" s="416"/>
      <c r="GT134" s="416"/>
      <c r="GU134" s="416"/>
      <c r="GV134" s="416"/>
      <c r="GW134" s="416"/>
      <c r="GX134" s="416"/>
      <c r="GY134" s="416"/>
      <c r="GZ134" s="416"/>
      <c r="HA134" s="416"/>
      <c r="HB134" s="416"/>
      <c r="HC134" s="416"/>
      <c r="HD134" s="416"/>
      <c r="HE134" s="416"/>
      <c r="HF134" s="416"/>
      <c r="HG134" s="416"/>
      <c r="HH134" s="416"/>
      <c r="HI134" s="416"/>
      <c r="HJ134" s="416"/>
      <c r="HK134" s="416"/>
      <c r="HL134" s="416"/>
      <c r="HM134" s="416"/>
      <c r="HN134" s="416"/>
      <c r="HO134" s="416"/>
      <c r="HP134" s="416"/>
      <c r="HQ134" s="416"/>
      <c r="HR134" s="416"/>
      <c r="HS134" s="416"/>
      <c r="HT134" s="416"/>
      <c r="HU134" s="416"/>
      <c r="HV134" s="416"/>
      <c r="HW134" s="416"/>
      <c r="HX134" s="416"/>
      <c r="HY134" s="416"/>
      <c r="HZ134" s="416"/>
      <c r="IA134" s="416"/>
      <c r="IB134" s="416"/>
      <c r="IC134" s="416"/>
      <c r="ID134" s="416"/>
      <c r="IE134" s="416"/>
      <c r="IF134" s="416"/>
      <c r="IG134" s="416"/>
      <c r="IH134" s="416"/>
      <c r="II134" s="416"/>
      <c r="IJ134" s="416"/>
      <c r="IK134" s="416"/>
      <c r="IL134" s="416"/>
      <c r="IM134" s="416"/>
      <c r="IN134" s="416"/>
      <c r="IO134" s="416"/>
      <c r="IP134" s="416"/>
      <c r="IQ134" s="416"/>
      <c r="IR134" s="416"/>
      <c r="IS134" s="416"/>
      <c r="IT134" s="416"/>
      <c r="IU134" s="416"/>
      <c r="IV134" s="416"/>
      <c r="IW134" s="416"/>
      <c r="IX134" s="416"/>
      <c r="IY134" s="416"/>
      <c r="IZ134" s="416"/>
      <c r="JA134" s="416"/>
    </row>
    <row r="135" spans="1:261" s="106" customFormat="1" hidden="1" outlineLevel="1" x14ac:dyDescent="0.25">
      <c r="A135" s="378"/>
      <c r="B135" s="349" t="s">
        <v>118</v>
      </c>
      <c r="C135" s="378" t="s">
        <v>31</v>
      </c>
      <c r="D135" s="377">
        <v>1</v>
      </c>
      <c r="E135" s="377">
        <v>89509.680000000008</v>
      </c>
      <c r="F135" s="377">
        <f>E135*D135</f>
        <v>89509.680000000008</v>
      </c>
      <c r="G135" s="377">
        <v>73184.800000000003</v>
      </c>
      <c r="H135" s="377">
        <f>G135*D135</f>
        <v>73184.800000000003</v>
      </c>
      <c r="I135" s="377">
        <f>F135+H135</f>
        <v>162694.48000000001</v>
      </c>
      <c r="J135" s="252">
        <v>89509.680000000008</v>
      </c>
      <c r="K135" s="252"/>
      <c r="L135" s="229"/>
      <c r="M135" s="229">
        <f t="shared" ref="M135:M178" si="10">G135</f>
        <v>73184.800000000003</v>
      </c>
      <c r="N135" s="229"/>
      <c r="O135" s="229"/>
      <c r="P135" s="422"/>
      <c r="Q135" s="425">
        <f t="shared" ref="Q135:Q198" si="11">(E135+G135)*P135</f>
        <v>0</v>
      </c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J135" s="416"/>
      <c r="AK135" s="416"/>
      <c r="AL135" s="416"/>
      <c r="AM135" s="416"/>
      <c r="AN135" s="416"/>
      <c r="AO135" s="416"/>
      <c r="AP135" s="416"/>
      <c r="AQ135" s="416"/>
      <c r="AR135" s="416"/>
      <c r="AS135" s="416"/>
      <c r="AT135" s="416"/>
      <c r="AU135" s="416"/>
      <c r="AV135" s="416"/>
      <c r="AW135" s="416"/>
      <c r="AX135" s="416"/>
      <c r="AY135" s="416"/>
      <c r="AZ135" s="416"/>
      <c r="BA135" s="416"/>
      <c r="BB135" s="416"/>
      <c r="BC135" s="416"/>
      <c r="BD135" s="416"/>
      <c r="BE135" s="416"/>
      <c r="BF135" s="416"/>
      <c r="BG135" s="416"/>
      <c r="BH135" s="416"/>
      <c r="BI135" s="416"/>
      <c r="BJ135" s="416"/>
      <c r="BK135" s="416"/>
      <c r="BL135" s="416"/>
      <c r="BM135" s="416"/>
      <c r="BN135" s="416"/>
      <c r="BO135" s="416"/>
      <c r="BP135" s="416"/>
      <c r="BQ135" s="416"/>
      <c r="BR135" s="416"/>
      <c r="BS135" s="416"/>
      <c r="BT135" s="416"/>
      <c r="BU135" s="416"/>
      <c r="BV135" s="416"/>
      <c r="BW135" s="416"/>
      <c r="BX135" s="416"/>
      <c r="BY135" s="416"/>
      <c r="BZ135" s="416"/>
      <c r="CA135" s="416"/>
      <c r="CB135" s="416"/>
      <c r="CC135" s="416"/>
      <c r="CD135" s="416"/>
      <c r="CE135" s="416"/>
      <c r="CF135" s="416"/>
      <c r="CG135" s="416"/>
      <c r="CH135" s="416"/>
      <c r="CI135" s="416"/>
      <c r="CJ135" s="416"/>
      <c r="CK135" s="416"/>
      <c r="CL135" s="416"/>
      <c r="CM135" s="416"/>
      <c r="CN135" s="416"/>
      <c r="CO135" s="416"/>
      <c r="CP135" s="416"/>
      <c r="CQ135" s="416"/>
      <c r="CR135" s="416"/>
      <c r="CS135" s="416"/>
      <c r="CT135" s="416"/>
      <c r="CU135" s="416"/>
      <c r="CV135" s="416"/>
      <c r="CW135" s="416"/>
      <c r="CX135" s="416"/>
      <c r="CY135" s="416"/>
      <c r="CZ135" s="416"/>
      <c r="DA135" s="416"/>
      <c r="DB135" s="416"/>
      <c r="DC135" s="416"/>
      <c r="DD135" s="416"/>
      <c r="DE135" s="416"/>
      <c r="DF135" s="416"/>
      <c r="DG135" s="416"/>
      <c r="DH135" s="416"/>
      <c r="DI135" s="416"/>
      <c r="DJ135" s="416"/>
      <c r="DK135" s="416"/>
      <c r="DL135" s="416"/>
      <c r="DM135" s="416"/>
      <c r="DN135" s="416"/>
      <c r="DO135" s="416"/>
      <c r="DP135" s="416"/>
      <c r="DQ135" s="416"/>
      <c r="DR135" s="416"/>
      <c r="DS135" s="416"/>
      <c r="DT135" s="416"/>
      <c r="DU135" s="416"/>
      <c r="DV135" s="416"/>
      <c r="DW135" s="416"/>
      <c r="DX135" s="416"/>
      <c r="DY135" s="416"/>
      <c r="DZ135" s="416"/>
      <c r="EA135" s="416"/>
      <c r="EB135" s="416"/>
      <c r="EC135" s="416"/>
      <c r="ED135" s="416"/>
      <c r="EE135" s="416"/>
      <c r="EF135" s="416"/>
      <c r="EG135" s="416"/>
      <c r="EH135" s="416"/>
      <c r="EI135" s="416"/>
      <c r="EJ135" s="416"/>
      <c r="EK135" s="416"/>
      <c r="EL135" s="416"/>
      <c r="EM135" s="416"/>
      <c r="EN135" s="416"/>
      <c r="EO135" s="416"/>
      <c r="EP135" s="416"/>
      <c r="EQ135" s="416"/>
      <c r="ER135" s="416"/>
      <c r="ES135" s="416"/>
      <c r="ET135" s="416"/>
      <c r="EU135" s="416"/>
      <c r="EV135" s="416"/>
      <c r="EW135" s="416"/>
      <c r="EX135" s="416"/>
      <c r="EY135" s="416"/>
      <c r="EZ135" s="416"/>
      <c r="FA135" s="416"/>
      <c r="FB135" s="416"/>
      <c r="FC135" s="416"/>
      <c r="FD135" s="416"/>
      <c r="FE135" s="416"/>
      <c r="FF135" s="416"/>
      <c r="FG135" s="416"/>
      <c r="FH135" s="416"/>
      <c r="FI135" s="416"/>
      <c r="FJ135" s="416"/>
      <c r="FK135" s="416"/>
      <c r="FL135" s="416"/>
      <c r="FM135" s="416"/>
      <c r="FN135" s="416"/>
      <c r="FO135" s="416"/>
      <c r="FP135" s="416"/>
      <c r="FQ135" s="416"/>
      <c r="FR135" s="416"/>
      <c r="FS135" s="416"/>
      <c r="FT135" s="416"/>
      <c r="FU135" s="416"/>
      <c r="FV135" s="416"/>
      <c r="FW135" s="416"/>
      <c r="FX135" s="416"/>
      <c r="FY135" s="416"/>
      <c r="FZ135" s="416"/>
      <c r="GA135" s="416"/>
      <c r="GB135" s="416"/>
      <c r="GC135" s="416"/>
      <c r="GD135" s="416"/>
      <c r="GE135" s="416"/>
      <c r="GF135" s="416"/>
      <c r="GG135" s="416"/>
      <c r="GH135" s="416"/>
      <c r="GI135" s="416"/>
      <c r="GJ135" s="416"/>
      <c r="GK135" s="416"/>
      <c r="GL135" s="416"/>
      <c r="GM135" s="416"/>
      <c r="GN135" s="416"/>
      <c r="GO135" s="416"/>
      <c r="GP135" s="416"/>
      <c r="GQ135" s="416"/>
      <c r="GR135" s="416"/>
      <c r="GS135" s="416"/>
      <c r="GT135" s="416"/>
      <c r="GU135" s="416"/>
      <c r="GV135" s="416"/>
      <c r="GW135" s="416"/>
      <c r="GX135" s="416"/>
      <c r="GY135" s="416"/>
      <c r="GZ135" s="416"/>
      <c r="HA135" s="416"/>
      <c r="HB135" s="416"/>
      <c r="HC135" s="416"/>
      <c r="HD135" s="416"/>
      <c r="HE135" s="416"/>
      <c r="HF135" s="416"/>
      <c r="HG135" s="416"/>
      <c r="HH135" s="416"/>
      <c r="HI135" s="416"/>
      <c r="HJ135" s="416"/>
      <c r="HK135" s="416"/>
      <c r="HL135" s="416"/>
      <c r="HM135" s="416"/>
      <c r="HN135" s="416"/>
      <c r="HO135" s="416"/>
      <c r="HP135" s="416"/>
      <c r="HQ135" s="416"/>
      <c r="HR135" s="416"/>
      <c r="HS135" s="416"/>
      <c r="HT135" s="416"/>
      <c r="HU135" s="416"/>
      <c r="HV135" s="416"/>
      <c r="HW135" s="416"/>
      <c r="HX135" s="416"/>
      <c r="HY135" s="416"/>
      <c r="HZ135" s="416"/>
      <c r="IA135" s="416"/>
      <c r="IB135" s="416"/>
      <c r="IC135" s="416"/>
      <c r="ID135" s="416"/>
      <c r="IE135" s="416"/>
      <c r="IF135" s="416"/>
      <c r="IG135" s="416"/>
      <c r="IH135" s="416"/>
      <c r="II135" s="416"/>
      <c r="IJ135" s="416"/>
      <c r="IK135" s="416"/>
      <c r="IL135" s="416"/>
      <c r="IM135" s="416"/>
      <c r="IN135" s="416"/>
      <c r="IO135" s="416"/>
      <c r="IP135" s="416"/>
      <c r="IQ135" s="416"/>
      <c r="IR135" s="416"/>
      <c r="IS135" s="416"/>
      <c r="IT135" s="416"/>
      <c r="IU135" s="416"/>
      <c r="IV135" s="416"/>
      <c r="IW135" s="416"/>
      <c r="IX135" s="416"/>
      <c r="IY135" s="416"/>
      <c r="IZ135" s="416"/>
      <c r="JA135" s="416"/>
    </row>
    <row r="136" spans="1:261" s="101" customFormat="1" hidden="1" outlineLevel="2" x14ac:dyDescent="0.25">
      <c r="A136" s="99"/>
      <c r="B136" s="277" t="s">
        <v>119</v>
      </c>
      <c r="C136" s="102" t="s">
        <v>6814</v>
      </c>
      <c r="D136" s="127">
        <v>15</v>
      </c>
      <c r="E136" s="251">
        <v>0</v>
      </c>
      <c r="F136" s="142"/>
      <c r="G136" s="142">
        <v>0</v>
      </c>
      <c r="H136" s="142"/>
      <c r="I136" s="227"/>
      <c r="J136" s="252">
        <v>0</v>
      </c>
      <c r="K136" s="252"/>
      <c r="L136" s="229"/>
      <c r="M136" s="229">
        <f t="shared" si="10"/>
        <v>0</v>
      </c>
      <c r="N136" s="229"/>
      <c r="O136" s="229"/>
      <c r="P136" s="422"/>
      <c r="Q136" s="425">
        <f t="shared" si="11"/>
        <v>0</v>
      </c>
      <c r="R136" s="415"/>
      <c r="S136" s="415"/>
      <c r="T136" s="415"/>
      <c r="U136" s="415"/>
      <c r="V136" s="415"/>
      <c r="W136" s="415"/>
      <c r="X136" s="415"/>
      <c r="Y136" s="415"/>
      <c r="Z136" s="415"/>
      <c r="AA136" s="415"/>
      <c r="AB136" s="415"/>
      <c r="AC136" s="415"/>
      <c r="AD136" s="415"/>
      <c r="AE136" s="415"/>
      <c r="AF136" s="415"/>
      <c r="AG136" s="415"/>
      <c r="AH136" s="415"/>
      <c r="AI136" s="415"/>
      <c r="AJ136" s="415"/>
      <c r="AK136" s="415"/>
      <c r="AL136" s="415"/>
      <c r="AM136" s="415"/>
      <c r="AN136" s="415"/>
      <c r="AO136" s="415"/>
      <c r="AP136" s="415"/>
      <c r="AQ136" s="415"/>
      <c r="AR136" s="415"/>
      <c r="AS136" s="415"/>
      <c r="AT136" s="415"/>
      <c r="AU136" s="415"/>
      <c r="AV136" s="415"/>
      <c r="AW136" s="415"/>
      <c r="AX136" s="415"/>
      <c r="AY136" s="415"/>
      <c r="AZ136" s="415"/>
      <c r="BA136" s="415"/>
      <c r="BB136" s="415"/>
      <c r="BC136" s="415"/>
      <c r="BD136" s="415"/>
      <c r="BE136" s="415"/>
      <c r="BF136" s="415"/>
      <c r="BG136" s="415"/>
      <c r="BH136" s="415"/>
      <c r="BI136" s="415"/>
      <c r="BJ136" s="415"/>
      <c r="BK136" s="415"/>
      <c r="BL136" s="415"/>
      <c r="BM136" s="415"/>
      <c r="BN136" s="415"/>
      <c r="BO136" s="415"/>
      <c r="BP136" s="415"/>
      <c r="BQ136" s="415"/>
      <c r="BR136" s="415"/>
      <c r="BS136" s="415"/>
      <c r="BT136" s="415"/>
      <c r="BU136" s="415"/>
      <c r="BV136" s="415"/>
      <c r="BW136" s="415"/>
      <c r="BX136" s="415"/>
      <c r="BY136" s="415"/>
      <c r="BZ136" s="415"/>
      <c r="CA136" s="415"/>
      <c r="CB136" s="415"/>
      <c r="CC136" s="415"/>
      <c r="CD136" s="415"/>
      <c r="CE136" s="415"/>
      <c r="CF136" s="415"/>
      <c r="CG136" s="415"/>
      <c r="CH136" s="415"/>
      <c r="CI136" s="415"/>
      <c r="CJ136" s="415"/>
      <c r="CK136" s="415"/>
      <c r="CL136" s="415"/>
      <c r="CM136" s="415"/>
      <c r="CN136" s="415"/>
      <c r="CO136" s="415"/>
      <c r="CP136" s="415"/>
      <c r="CQ136" s="415"/>
      <c r="CR136" s="415"/>
      <c r="CS136" s="415"/>
      <c r="CT136" s="415"/>
      <c r="CU136" s="415"/>
      <c r="CV136" s="415"/>
      <c r="CW136" s="415"/>
      <c r="CX136" s="415"/>
      <c r="CY136" s="415"/>
      <c r="CZ136" s="415"/>
      <c r="DA136" s="415"/>
      <c r="DB136" s="415"/>
      <c r="DC136" s="415"/>
      <c r="DD136" s="415"/>
      <c r="DE136" s="415"/>
      <c r="DF136" s="415"/>
      <c r="DG136" s="415"/>
      <c r="DH136" s="415"/>
      <c r="DI136" s="415"/>
      <c r="DJ136" s="415"/>
      <c r="DK136" s="415"/>
      <c r="DL136" s="415"/>
      <c r="DM136" s="415"/>
      <c r="DN136" s="415"/>
      <c r="DO136" s="415"/>
      <c r="DP136" s="415"/>
      <c r="DQ136" s="415"/>
      <c r="DR136" s="415"/>
      <c r="DS136" s="415"/>
      <c r="DT136" s="415"/>
      <c r="DU136" s="415"/>
      <c r="DV136" s="415"/>
      <c r="DW136" s="415"/>
      <c r="DX136" s="415"/>
      <c r="DY136" s="415"/>
      <c r="DZ136" s="415"/>
      <c r="EA136" s="415"/>
      <c r="EB136" s="415"/>
      <c r="EC136" s="415"/>
      <c r="ED136" s="415"/>
      <c r="EE136" s="415"/>
      <c r="EF136" s="415"/>
      <c r="EG136" s="415"/>
      <c r="EH136" s="415"/>
      <c r="EI136" s="415"/>
      <c r="EJ136" s="415"/>
      <c r="EK136" s="415"/>
      <c r="EL136" s="415"/>
      <c r="EM136" s="415"/>
      <c r="EN136" s="415"/>
      <c r="EO136" s="415"/>
      <c r="EP136" s="415"/>
      <c r="EQ136" s="415"/>
      <c r="ER136" s="415"/>
      <c r="ES136" s="415"/>
      <c r="ET136" s="415"/>
      <c r="EU136" s="415"/>
      <c r="EV136" s="415"/>
      <c r="EW136" s="415"/>
      <c r="EX136" s="415"/>
      <c r="EY136" s="415"/>
      <c r="EZ136" s="415"/>
      <c r="FA136" s="415"/>
      <c r="FB136" s="415"/>
      <c r="FC136" s="415"/>
      <c r="FD136" s="415"/>
      <c r="FE136" s="415"/>
      <c r="FF136" s="415"/>
      <c r="FG136" s="415"/>
      <c r="FH136" s="415"/>
      <c r="FI136" s="415"/>
      <c r="FJ136" s="415"/>
      <c r="FK136" s="415"/>
      <c r="FL136" s="415"/>
      <c r="FM136" s="415"/>
      <c r="FN136" s="415"/>
      <c r="FO136" s="415"/>
      <c r="FP136" s="415"/>
      <c r="FQ136" s="415"/>
      <c r="FR136" s="415"/>
      <c r="FS136" s="415"/>
      <c r="FT136" s="415"/>
      <c r="FU136" s="415"/>
      <c r="FV136" s="415"/>
      <c r="FW136" s="415"/>
      <c r="FX136" s="415"/>
      <c r="FY136" s="415"/>
      <c r="FZ136" s="415"/>
      <c r="GA136" s="415"/>
      <c r="GB136" s="415"/>
      <c r="GC136" s="415"/>
      <c r="GD136" s="415"/>
      <c r="GE136" s="415"/>
      <c r="GF136" s="415"/>
      <c r="GG136" s="415"/>
      <c r="GH136" s="415"/>
      <c r="GI136" s="415"/>
      <c r="GJ136" s="415"/>
      <c r="GK136" s="415"/>
      <c r="GL136" s="415"/>
      <c r="GM136" s="415"/>
      <c r="GN136" s="415"/>
      <c r="GO136" s="415"/>
      <c r="GP136" s="415"/>
      <c r="GQ136" s="415"/>
      <c r="GR136" s="415"/>
      <c r="GS136" s="415"/>
      <c r="GT136" s="415"/>
      <c r="GU136" s="415"/>
      <c r="GV136" s="415"/>
      <c r="GW136" s="415"/>
      <c r="GX136" s="415"/>
      <c r="GY136" s="415"/>
      <c r="GZ136" s="415"/>
      <c r="HA136" s="415"/>
      <c r="HB136" s="415"/>
      <c r="HC136" s="415"/>
      <c r="HD136" s="415"/>
      <c r="HE136" s="415"/>
      <c r="HF136" s="415"/>
      <c r="HG136" s="415"/>
      <c r="HH136" s="415"/>
      <c r="HI136" s="415"/>
      <c r="HJ136" s="415"/>
      <c r="HK136" s="415"/>
      <c r="HL136" s="415"/>
      <c r="HM136" s="415"/>
      <c r="HN136" s="415"/>
      <c r="HO136" s="415"/>
      <c r="HP136" s="415"/>
      <c r="HQ136" s="415"/>
      <c r="HR136" s="415"/>
      <c r="HS136" s="415"/>
      <c r="HT136" s="415"/>
      <c r="HU136" s="415"/>
      <c r="HV136" s="415"/>
      <c r="HW136" s="415"/>
      <c r="HX136" s="415"/>
      <c r="HY136" s="415"/>
      <c r="HZ136" s="415"/>
      <c r="IA136" s="415"/>
      <c r="IB136" s="415"/>
      <c r="IC136" s="415"/>
      <c r="ID136" s="415"/>
      <c r="IE136" s="415"/>
      <c r="IF136" s="415"/>
      <c r="IG136" s="415"/>
      <c r="IH136" s="415"/>
      <c r="II136" s="415"/>
      <c r="IJ136" s="415"/>
      <c r="IK136" s="415"/>
      <c r="IL136" s="415"/>
      <c r="IM136" s="415"/>
      <c r="IN136" s="415"/>
      <c r="IO136" s="415"/>
      <c r="IP136" s="415"/>
      <c r="IQ136" s="415"/>
      <c r="IR136" s="415"/>
      <c r="IS136" s="415"/>
      <c r="IT136" s="415"/>
      <c r="IU136" s="415"/>
      <c r="IV136" s="415"/>
      <c r="IW136" s="415"/>
      <c r="IX136" s="415"/>
      <c r="IY136" s="415"/>
      <c r="IZ136" s="415"/>
      <c r="JA136" s="415"/>
    </row>
    <row r="137" spans="1:261" s="101" customFormat="1" ht="25.5" hidden="1" outlineLevel="2" x14ac:dyDescent="0.25">
      <c r="A137" s="99"/>
      <c r="B137" s="277" t="s">
        <v>120</v>
      </c>
      <c r="C137" s="102" t="s">
        <v>31</v>
      </c>
      <c r="D137" s="127">
        <v>1</v>
      </c>
      <c r="E137" s="251">
        <v>0</v>
      </c>
      <c r="F137" s="142"/>
      <c r="G137" s="142">
        <v>0</v>
      </c>
      <c r="H137" s="142"/>
      <c r="I137" s="227"/>
      <c r="J137" s="252">
        <v>0</v>
      </c>
      <c r="K137" s="252"/>
      <c r="L137" s="229"/>
      <c r="M137" s="229">
        <f t="shared" si="10"/>
        <v>0</v>
      </c>
      <c r="N137" s="229"/>
      <c r="O137" s="229"/>
      <c r="P137" s="422"/>
      <c r="Q137" s="425">
        <f t="shared" si="11"/>
        <v>0</v>
      </c>
      <c r="R137" s="415"/>
      <c r="S137" s="415"/>
      <c r="T137" s="415"/>
      <c r="U137" s="415"/>
      <c r="V137" s="415"/>
      <c r="W137" s="415"/>
      <c r="X137" s="415"/>
      <c r="Y137" s="415"/>
      <c r="Z137" s="415"/>
      <c r="AA137" s="415"/>
      <c r="AB137" s="415"/>
      <c r="AC137" s="415"/>
      <c r="AD137" s="415"/>
      <c r="AE137" s="415"/>
      <c r="AF137" s="415"/>
      <c r="AG137" s="415"/>
      <c r="AH137" s="415"/>
      <c r="AI137" s="415"/>
      <c r="AJ137" s="415"/>
      <c r="AK137" s="415"/>
      <c r="AL137" s="415"/>
      <c r="AM137" s="415"/>
      <c r="AN137" s="415"/>
      <c r="AO137" s="415"/>
      <c r="AP137" s="415"/>
      <c r="AQ137" s="415"/>
      <c r="AR137" s="415"/>
      <c r="AS137" s="415"/>
      <c r="AT137" s="415"/>
      <c r="AU137" s="415"/>
      <c r="AV137" s="415"/>
      <c r="AW137" s="415"/>
      <c r="AX137" s="415"/>
      <c r="AY137" s="415"/>
      <c r="AZ137" s="415"/>
      <c r="BA137" s="415"/>
      <c r="BB137" s="415"/>
      <c r="BC137" s="415"/>
      <c r="BD137" s="415"/>
      <c r="BE137" s="415"/>
      <c r="BF137" s="415"/>
      <c r="BG137" s="415"/>
      <c r="BH137" s="415"/>
      <c r="BI137" s="415"/>
      <c r="BJ137" s="415"/>
      <c r="BK137" s="415"/>
      <c r="BL137" s="415"/>
      <c r="BM137" s="415"/>
      <c r="BN137" s="415"/>
      <c r="BO137" s="415"/>
      <c r="BP137" s="415"/>
      <c r="BQ137" s="415"/>
      <c r="BR137" s="415"/>
      <c r="BS137" s="415"/>
      <c r="BT137" s="415"/>
      <c r="BU137" s="415"/>
      <c r="BV137" s="415"/>
      <c r="BW137" s="415"/>
      <c r="BX137" s="415"/>
      <c r="BY137" s="415"/>
      <c r="BZ137" s="415"/>
      <c r="CA137" s="415"/>
      <c r="CB137" s="415"/>
      <c r="CC137" s="415"/>
      <c r="CD137" s="415"/>
      <c r="CE137" s="415"/>
      <c r="CF137" s="415"/>
      <c r="CG137" s="415"/>
      <c r="CH137" s="415"/>
      <c r="CI137" s="415"/>
      <c r="CJ137" s="415"/>
      <c r="CK137" s="415"/>
      <c r="CL137" s="415"/>
      <c r="CM137" s="415"/>
      <c r="CN137" s="415"/>
      <c r="CO137" s="415"/>
      <c r="CP137" s="415"/>
      <c r="CQ137" s="415"/>
      <c r="CR137" s="415"/>
      <c r="CS137" s="415"/>
      <c r="CT137" s="415"/>
      <c r="CU137" s="415"/>
      <c r="CV137" s="415"/>
      <c r="CW137" s="415"/>
      <c r="CX137" s="415"/>
      <c r="CY137" s="415"/>
      <c r="CZ137" s="415"/>
      <c r="DA137" s="415"/>
      <c r="DB137" s="415"/>
      <c r="DC137" s="415"/>
      <c r="DD137" s="415"/>
      <c r="DE137" s="415"/>
      <c r="DF137" s="415"/>
      <c r="DG137" s="415"/>
      <c r="DH137" s="415"/>
      <c r="DI137" s="415"/>
      <c r="DJ137" s="415"/>
      <c r="DK137" s="415"/>
      <c r="DL137" s="415"/>
      <c r="DM137" s="415"/>
      <c r="DN137" s="415"/>
      <c r="DO137" s="415"/>
      <c r="DP137" s="415"/>
      <c r="DQ137" s="415"/>
      <c r="DR137" s="415"/>
      <c r="DS137" s="415"/>
      <c r="DT137" s="415"/>
      <c r="DU137" s="415"/>
      <c r="DV137" s="415"/>
      <c r="DW137" s="415"/>
      <c r="DX137" s="415"/>
      <c r="DY137" s="415"/>
      <c r="DZ137" s="415"/>
      <c r="EA137" s="415"/>
      <c r="EB137" s="415"/>
      <c r="EC137" s="415"/>
      <c r="ED137" s="415"/>
      <c r="EE137" s="415"/>
      <c r="EF137" s="415"/>
      <c r="EG137" s="415"/>
      <c r="EH137" s="415"/>
      <c r="EI137" s="415"/>
      <c r="EJ137" s="415"/>
      <c r="EK137" s="415"/>
      <c r="EL137" s="415"/>
      <c r="EM137" s="415"/>
      <c r="EN137" s="415"/>
      <c r="EO137" s="415"/>
      <c r="EP137" s="415"/>
      <c r="EQ137" s="415"/>
      <c r="ER137" s="415"/>
      <c r="ES137" s="415"/>
      <c r="ET137" s="415"/>
      <c r="EU137" s="415"/>
      <c r="EV137" s="415"/>
      <c r="EW137" s="415"/>
      <c r="EX137" s="415"/>
      <c r="EY137" s="415"/>
      <c r="EZ137" s="415"/>
      <c r="FA137" s="415"/>
      <c r="FB137" s="415"/>
      <c r="FC137" s="415"/>
      <c r="FD137" s="415"/>
      <c r="FE137" s="415"/>
      <c r="FF137" s="415"/>
      <c r="FG137" s="415"/>
      <c r="FH137" s="415"/>
      <c r="FI137" s="415"/>
      <c r="FJ137" s="415"/>
      <c r="FK137" s="415"/>
      <c r="FL137" s="415"/>
      <c r="FM137" s="415"/>
      <c r="FN137" s="415"/>
      <c r="FO137" s="415"/>
      <c r="FP137" s="415"/>
      <c r="FQ137" s="415"/>
      <c r="FR137" s="415"/>
      <c r="FS137" s="415"/>
      <c r="FT137" s="415"/>
      <c r="FU137" s="415"/>
      <c r="FV137" s="415"/>
      <c r="FW137" s="415"/>
      <c r="FX137" s="415"/>
      <c r="FY137" s="415"/>
      <c r="FZ137" s="415"/>
      <c r="GA137" s="415"/>
      <c r="GB137" s="415"/>
      <c r="GC137" s="415"/>
      <c r="GD137" s="415"/>
      <c r="GE137" s="415"/>
      <c r="GF137" s="415"/>
      <c r="GG137" s="415"/>
      <c r="GH137" s="415"/>
      <c r="GI137" s="415"/>
      <c r="GJ137" s="415"/>
      <c r="GK137" s="415"/>
      <c r="GL137" s="415"/>
      <c r="GM137" s="415"/>
      <c r="GN137" s="415"/>
      <c r="GO137" s="415"/>
      <c r="GP137" s="415"/>
      <c r="GQ137" s="415"/>
      <c r="GR137" s="415"/>
      <c r="GS137" s="415"/>
      <c r="GT137" s="415"/>
      <c r="GU137" s="415"/>
      <c r="GV137" s="415"/>
      <c r="GW137" s="415"/>
      <c r="GX137" s="415"/>
      <c r="GY137" s="415"/>
      <c r="GZ137" s="415"/>
      <c r="HA137" s="415"/>
      <c r="HB137" s="415"/>
      <c r="HC137" s="415"/>
      <c r="HD137" s="415"/>
      <c r="HE137" s="415"/>
      <c r="HF137" s="415"/>
      <c r="HG137" s="415"/>
      <c r="HH137" s="415"/>
      <c r="HI137" s="415"/>
      <c r="HJ137" s="415"/>
      <c r="HK137" s="415"/>
      <c r="HL137" s="415"/>
      <c r="HM137" s="415"/>
      <c r="HN137" s="415"/>
      <c r="HO137" s="415"/>
      <c r="HP137" s="415"/>
      <c r="HQ137" s="415"/>
      <c r="HR137" s="415"/>
      <c r="HS137" s="415"/>
      <c r="HT137" s="415"/>
      <c r="HU137" s="415"/>
      <c r="HV137" s="415"/>
      <c r="HW137" s="415"/>
      <c r="HX137" s="415"/>
      <c r="HY137" s="415"/>
      <c r="HZ137" s="415"/>
      <c r="IA137" s="415"/>
      <c r="IB137" s="415"/>
      <c r="IC137" s="415"/>
      <c r="ID137" s="415"/>
      <c r="IE137" s="415"/>
      <c r="IF137" s="415"/>
      <c r="IG137" s="415"/>
      <c r="IH137" s="415"/>
      <c r="II137" s="415"/>
      <c r="IJ137" s="415"/>
      <c r="IK137" s="415"/>
      <c r="IL137" s="415"/>
      <c r="IM137" s="415"/>
      <c r="IN137" s="415"/>
      <c r="IO137" s="415"/>
      <c r="IP137" s="415"/>
      <c r="IQ137" s="415"/>
      <c r="IR137" s="415"/>
      <c r="IS137" s="415"/>
      <c r="IT137" s="415"/>
      <c r="IU137" s="415"/>
      <c r="IV137" s="415"/>
      <c r="IW137" s="415"/>
      <c r="IX137" s="415"/>
      <c r="IY137" s="415"/>
      <c r="IZ137" s="415"/>
      <c r="JA137" s="415"/>
    </row>
    <row r="138" spans="1:261" s="101" customFormat="1" hidden="1" outlineLevel="2" x14ac:dyDescent="0.25">
      <c r="A138" s="99"/>
      <c r="B138" s="277" t="s">
        <v>121</v>
      </c>
      <c r="C138" s="102" t="s">
        <v>6814</v>
      </c>
      <c r="D138" s="127">
        <v>6</v>
      </c>
      <c r="E138" s="251">
        <v>0</v>
      </c>
      <c r="F138" s="142"/>
      <c r="G138" s="142">
        <v>0</v>
      </c>
      <c r="H138" s="142"/>
      <c r="I138" s="227"/>
      <c r="J138" s="252">
        <v>0</v>
      </c>
      <c r="K138" s="252"/>
      <c r="L138" s="229"/>
      <c r="M138" s="229">
        <f t="shared" si="10"/>
        <v>0</v>
      </c>
      <c r="N138" s="229"/>
      <c r="O138" s="229"/>
      <c r="P138" s="422"/>
      <c r="Q138" s="425">
        <f t="shared" si="11"/>
        <v>0</v>
      </c>
      <c r="R138" s="415"/>
      <c r="S138" s="415"/>
      <c r="T138" s="415"/>
      <c r="U138" s="415"/>
      <c r="V138" s="415"/>
      <c r="W138" s="415"/>
      <c r="X138" s="415"/>
      <c r="Y138" s="415"/>
      <c r="Z138" s="415"/>
      <c r="AA138" s="415"/>
      <c r="AB138" s="415"/>
      <c r="AC138" s="415"/>
      <c r="AD138" s="415"/>
      <c r="AE138" s="415"/>
      <c r="AF138" s="415"/>
      <c r="AG138" s="415"/>
      <c r="AH138" s="415"/>
      <c r="AI138" s="415"/>
      <c r="AJ138" s="415"/>
      <c r="AK138" s="415"/>
      <c r="AL138" s="415"/>
      <c r="AM138" s="415"/>
      <c r="AN138" s="415"/>
      <c r="AO138" s="415"/>
      <c r="AP138" s="415"/>
      <c r="AQ138" s="415"/>
      <c r="AR138" s="415"/>
      <c r="AS138" s="415"/>
      <c r="AT138" s="415"/>
      <c r="AU138" s="415"/>
      <c r="AV138" s="415"/>
      <c r="AW138" s="415"/>
      <c r="AX138" s="415"/>
      <c r="AY138" s="415"/>
      <c r="AZ138" s="415"/>
      <c r="BA138" s="415"/>
      <c r="BB138" s="415"/>
      <c r="BC138" s="415"/>
      <c r="BD138" s="415"/>
      <c r="BE138" s="415"/>
      <c r="BF138" s="415"/>
      <c r="BG138" s="415"/>
      <c r="BH138" s="415"/>
      <c r="BI138" s="415"/>
      <c r="BJ138" s="415"/>
      <c r="BK138" s="415"/>
      <c r="BL138" s="415"/>
      <c r="BM138" s="415"/>
      <c r="BN138" s="415"/>
      <c r="BO138" s="415"/>
      <c r="BP138" s="415"/>
      <c r="BQ138" s="415"/>
      <c r="BR138" s="415"/>
      <c r="BS138" s="415"/>
      <c r="BT138" s="415"/>
      <c r="BU138" s="415"/>
      <c r="BV138" s="415"/>
      <c r="BW138" s="415"/>
      <c r="BX138" s="415"/>
      <c r="BY138" s="415"/>
      <c r="BZ138" s="415"/>
      <c r="CA138" s="415"/>
      <c r="CB138" s="415"/>
      <c r="CC138" s="415"/>
      <c r="CD138" s="415"/>
      <c r="CE138" s="415"/>
      <c r="CF138" s="415"/>
      <c r="CG138" s="415"/>
      <c r="CH138" s="415"/>
      <c r="CI138" s="415"/>
      <c r="CJ138" s="415"/>
      <c r="CK138" s="415"/>
      <c r="CL138" s="415"/>
      <c r="CM138" s="415"/>
      <c r="CN138" s="415"/>
      <c r="CO138" s="415"/>
      <c r="CP138" s="415"/>
      <c r="CQ138" s="415"/>
      <c r="CR138" s="415"/>
      <c r="CS138" s="415"/>
      <c r="CT138" s="415"/>
      <c r="CU138" s="415"/>
      <c r="CV138" s="415"/>
      <c r="CW138" s="415"/>
      <c r="CX138" s="415"/>
      <c r="CY138" s="415"/>
      <c r="CZ138" s="415"/>
      <c r="DA138" s="415"/>
      <c r="DB138" s="415"/>
      <c r="DC138" s="415"/>
      <c r="DD138" s="415"/>
      <c r="DE138" s="415"/>
      <c r="DF138" s="415"/>
      <c r="DG138" s="415"/>
      <c r="DH138" s="415"/>
      <c r="DI138" s="415"/>
      <c r="DJ138" s="415"/>
      <c r="DK138" s="415"/>
      <c r="DL138" s="415"/>
      <c r="DM138" s="415"/>
      <c r="DN138" s="415"/>
      <c r="DO138" s="415"/>
      <c r="DP138" s="415"/>
      <c r="DQ138" s="415"/>
      <c r="DR138" s="415"/>
      <c r="DS138" s="415"/>
      <c r="DT138" s="415"/>
      <c r="DU138" s="415"/>
      <c r="DV138" s="415"/>
      <c r="DW138" s="415"/>
      <c r="DX138" s="415"/>
      <c r="DY138" s="415"/>
      <c r="DZ138" s="415"/>
      <c r="EA138" s="415"/>
      <c r="EB138" s="415"/>
      <c r="EC138" s="415"/>
      <c r="ED138" s="415"/>
      <c r="EE138" s="415"/>
      <c r="EF138" s="415"/>
      <c r="EG138" s="415"/>
      <c r="EH138" s="415"/>
      <c r="EI138" s="415"/>
      <c r="EJ138" s="415"/>
      <c r="EK138" s="415"/>
      <c r="EL138" s="415"/>
      <c r="EM138" s="415"/>
      <c r="EN138" s="415"/>
      <c r="EO138" s="415"/>
      <c r="EP138" s="415"/>
      <c r="EQ138" s="415"/>
      <c r="ER138" s="415"/>
      <c r="ES138" s="415"/>
      <c r="ET138" s="415"/>
      <c r="EU138" s="415"/>
      <c r="EV138" s="415"/>
      <c r="EW138" s="415"/>
      <c r="EX138" s="415"/>
      <c r="EY138" s="415"/>
      <c r="EZ138" s="415"/>
      <c r="FA138" s="415"/>
      <c r="FB138" s="415"/>
      <c r="FC138" s="415"/>
      <c r="FD138" s="415"/>
      <c r="FE138" s="415"/>
      <c r="FF138" s="415"/>
      <c r="FG138" s="415"/>
      <c r="FH138" s="415"/>
      <c r="FI138" s="415"/>
      <c r="FJ138" s="415"/>
      <c r="FK138" s="415"/>
      <c r="FL138" s="415"/>
      <c r="FM138" s="415"/>
      <c r="FN138" s="415"/>
      <c r="FO138" s="415"/>
      <c r="FP138" s="415"/>
      <c r="FQ138" s="415"/>
      <c r="FR138" s="415"/>
      <c r="FS138" s="415"/>
      <c r="FT138" s="415"/>
      <c r="FU138" s="415"/>
      <c r="FV138" s="415"/>
      <c r="FW138" s="415"/>
      <c r="FX138" s="415"/>
      <c r="FY138" s="415"/>
      <c r="FZ138" s="415"/>
      <c r="GA138" s="415"/>
      <c r="GB138" s="415"/>
      <c r="GC138" s="415"/>
      <c r="GD138" s="415"/>
      <c r="GE138" s="415"/>
      <c r="GF138" s="415"/>
      <c r="GG138" s="415"/>
      <c r="GH138" s="415"/>
      <c r="GI138" s="415"/>
      <c r="GJ138" s="415"/>
      <c r="GK138" s="415"/>
      <c r="GL138" s="415"/>
      <c r="GM138" s="415"/>
      <c r="GN138" s="415"/>
      <c r="GO138" s="415"/>
      <c r="GP138" s="415"/>
      <c r="GQ138" s="415"/>
      <c r="GR138" s="415"/>
      <c r="GS138" s="415"/>
      <c r="GT138" s="415"/>
      <c r="GU138" s="415"/>
      <c r="GV138" s="415"/>
      <c r="GW138" s="415"/>
      <c r="GX138" s="415"/>
      <c r="GY138" s="415"/>
      <c r="GZ138" s="415"/>
      <c r="HA138" s="415"/>
      <c r="HB138" s="415"/>
      <c r="HC138" s="415"/>
      <c r="HD138" s="415"/>
      <c r="HE138" s="415"/>
      <c r="HF138" s="415"/>
      <c r="HG138" s="415"/>
      <c r="HH138" s="415"/>
      <c r="HI138" s="415"/>
      <c r="HJ138" s="415"/>
      <c r="HK138" s="415"/>
      <c r="HL138" s="415"/>
      <c r="HM138" s="415"/>
      <c r="HN138" s="415"/>
      <c r="HO138" s="415"/>
      <c r="HP138" s="415"/>
      <c r="HQ138" s="415"/>
      <c r="HR138" s="415"/>
      <c r="HS138" s="415"/>
      <c r="HT138" s="415"/>
      <c r="HU138" s="415"/>
      <c r="HV138" s="415"/>
      <c r="HW138" s="415"/>
      <c r="HX138" s="415"/>
      <c r="HY138" s="415"/>
      <c r="HZ138" s="415"/>
      <c r="IA138" s="415"/>
      <c r="IB138" s="415"/>
      <c r="IC138" s="415"/>
      <c r="ID138" s="415"/>
      <c r="IE138" s="415"/>
      <c r="IF138" s="415"/>
      <c r="IG138" s="415"/>
      <c r="IH138" s="415"/>
      <c r="II138" s="415"/>
      <c r="IJ138" s="415"/>
      <c r="IK138" s="415"/>
      <c r="IL138" s="415"/>
      <c r="IM138" s="415"/>
      <c r="IN138" s="415"/>
      <c r="IO138" s="415"/>
      <c r="IP138" s="415"/>
      <c r="IQ138" s="415"/>
      <c r="IR138" s="415"/>
      <c r="IS138" s="415"/>
      <c r="IT138" s="415"/>
      <c r="IU138" s="415"/>
      <c r="IV138" s="415"/>
      <c r="IW138" s="415"/>
      <c r="IX138" s="415"/>
      <c r="IY138" s="415"/>
      <c r="IZ138" s="415"/>
      <c r="JA138" s="415"/>
    </row>
    <row r="139" spans="1:261" s="101" customFormat="1" hidden="1" outlineLevel="2" x14ac:dyDescent="0.25">
      <c r="A139" s="99"/>
      <c r="B139" s="277" t="s">
        <v>122</v>
      </c>
      <c r="C139" s="102" t="s">
        <v>6814</v>
      </c>
      <c r="D139" s="127">
        <v>6</v>
      </c>
      <c r="E139" s="251">
        <v>0</v>
      </c>
      <c r="F139" s="142"/>
      <c r="G139" s="142">
        <v>0</v>
      </c>
      <c r="H139" s="142"/>
      <c r="I139" s="227"/>
      <c r="J139" s="252">
        <v>0</v>
      </c>
      <c r="K139" s="252"/>
      <c r="L139" s="229"/>
      <c r="M139" s="229">
        <f t="shared" si="10"/>
        <v>0</v>
      </c>
      <c r="N139" s="229"/>
      <c r="O139" s="229"/>
      <c r="P139" s="422"/>
      <c r="Q139" s="425">
        <f t="shared" si="11"/>
        <v>0</v>
      </c>
      <c r="R139" s="415"/>
      <c r="S139" s="415"/>
      <c r="T139" s="415"/>
      <c r="U139" s="415"/>
      <c r="V139" s="415"/>
      <c r="W139" s="415"/>
      <c r="X139" s="415"/>
      <c r="Y139" s="415"/>
      <c r="Z139" s="415"/>
      <c r="AA139" s="415"/>
      <c r="AB139" s="415"/>
      <c r="AC139" s="415"/>
      <c r="AD139" s="415"/>
      <c r="AE139" s="415"/>
      <c r="AF139" s="415"/>
      <c r="AG139" s="415"/>
      <c r="AH139" s="415"/>
      <c r="AI139" s="415"/>
      <c r="AJ139" s="415"/>
      <c r="AK139" s="415"/>
      <c r="AL139" s="415"/>
      <c r="AM139" s="415"/>
      <c r="AN139" s="415"/>
      <c r="AO139" s="415"/>
      <c r="AP139" s="415"/>
      <c r="AQ139" s="415"/>
      <c r="AR139" s="415"/>
      <c r="AS139" s="415"/>
      <c r="AT139" s="415"/>
      <c r="AU139" s="415"/>
      <c r="AV139" s="415"/>
      <c r="AW139" s="415"/>
      <c r="AX139" s="415"/>
      <c r="AY139" s="415"/>
      <c r="AZ139" s="415"/>
      <c r="BA139" s="415"/>
      <c r="BB139" s="415"/>
      <c r="BC139" s="415"/>
      <c r="BD139" s="415"/>
      <c r="BE139" s="415"/>
      <c r="BF139" s="415"/>
      <c r="BG139" s="415"/>
      <c r="BH139" s="415"/>
      <c r="BI139" s="415"/>
      <c r="BJ139" s="415"/>
      <c r="BK139" s="415"/>
      <c r="BL139" s="415"/>
      <c r="BM139" s="415"/>
      <c r="BN139" s="415"/>
      <c r="BO139" s="415"/>
      <c r="BP139" s="415"/>
      <c r="BQ139" s="415"/>
      <c r="BR139" s="415"/>
      <c r="BS139" s="415"/>
      <c r="BT139" s="415"/>
      <c r="BU139" s="415"/>
      <c r="BV139" s="415"/>
      <c r="BW139" s="415"/>
      <c r="BX139" s="415"/>
      <c r="BY139" s="415"/>
      <c r="BZ139" s="415"/>
      <c r="CA139" s="415"/>
      <c r="CB139" s="415"/>
      <c r="CC139" s="415"/>
      <c r="CD139" s="415"/>
      <c r="CE139" s="415"/>
      <c r="CF139" s="415"/>
      <c r="CG139" s="415"/>
      <c r="CH139" s="415"/>
      <c r="CI139" s="415"/>
      <c r="CJ139" s="415"/>
      <c r="CK139" s="415"/>
      <c r="CL139" s="415"/>
      <c r="CM139" s="415"/>
      <c r="CN139" s="415"/>
      <c r="CO139" s="415"/>
      <c r="CP139" s="415"/>
      <c r="CQ139" s="415"/>
      <c r="CR139" s="415"/>
      <c r="CS139" s="415"/>
      <c r="CT139" s="415"/>
      <c r="CU139" s="415"/>
      <c r="CV139" s="415"/>
      <c r="CW139" s="415"/>
      <c r="CX139" s="415"/>
      <c r="CY139" s="415"/>
      <c r="CZ139" s="415"/>
      <c r="DA139" s="415"/>
      <c r="DB139" s="415"/>
      <c r="DC139" s="415"/>
      <c r="DD139" s="415"/>
      <c r="DE139" s="415"/>
      <c r="DF139" s="415"/>
      <c r="DG139" s="415"/>
      <c r="DH139" s="415"/>
      <c r="DI139" s="415"/>
      <c r="DJ139" s="415"/>
      <c r="DK139" s="415"/>
      <c r="DL139" s="415"/>
      <c r="DM139" s="415"/>
      <c r="DN139" s="415"/>
      <c r="DO139" s="415"/>
      <c r="DP139" s="415"/>
      <c r="DQ139" s="415"/>
      <c r="DR139" s="415"/>
      <c r="DS139" s="415"/>
      <c r="DT139" s="415"/>
      <c r="DU139" s="415"/>
      <c r="DV139" s="415"/>
      <c r="DW139" s="415"/>
      <c r="DX139" s="415"/>
      <c r="DY139" s="415"/>
      <c r="DZ139" s="415"/>
      <c r="EA139" s="415"/>
      <c r="EB139" s="415"/>
      <c r="EC139" s="415"/>
      <c r="ED139" s="415"/>
      <c r="EE139" s="415"/>
      <c r="EF139" s="415"/>
      <c r="EG139" s="415"/>
      <c r="EH139" s="415"/>
      <c r="EI139" s="415"/>
      <c r="EJ139" s="415"/>
      <c r="EK139" s="415"/>
      <c r="EL139" s="415"/>
      <c r="EM139" s="415"/>
      <c r="EN139" s="415"/>
      <c r="EO139" s="415"/>
      <c r="EP139" s="415"/>
      <c r="EQ139" s="415"/>
      <c r="ER139" s="415"/>
      <c r="ES139" s="415"/>
      <c r="ET139" s="415"/>
      <c r="EU139" s="415"/>
      <c r="EV139" s="415"/>
      <c r="EW139" s="415"/>
      <c r="EX139" s="415"/>
      <c r="EY139" s="415"/>
      <c r="EZ139" s="415"/>
      <c r="FA139" s="415"/>
      <c r="FB139" s="415"/>
      <c r="FC139" s="415"/>
      <c r="FD139" s="415"/>
      <c r="FE139" s="415"/>
      <c r="FF139" s="415"/>
      <c r="FG139" s="415"/>
      <c r="FH139" s="415"/>
      <c r="FI139" s="415"/>
      <c r="FJ139" s="415"/>
      <c r="FK139" s="415"/>
      <c r="FL139" s="415"/>
      <c r="FM139" s="415"/>
      <c r="FN139" s="415"/>
      <c r="FO139" s="415"/>
      <c r="FP139" s="415"/>
      <c r="FQ139" s="415"/>
      <c r="FR139" s="415"/>
      <c r="FS139" s="415"/>
      <c r="FT139" s="415"/>
      <c r="FU139" s="415"/>
      <c r="FV139" s="415"/>
      <c r="FW139" s="415"/>
      <c r="FX139" s="415"/>
      <c r="FY139" s="415"/>
      <c r="FZ139" s="415"/>
      <c r="GA139" s="415"/>
      <c r="GB139" s="415"/>
      <c r="GC139" s="415"/>
      <c r="GD139" s="415"/>
      <c r="GE139" s="415"/>
      <c r="GF139" s="415"/>
      <c r="GG139" s="415"/>
      <c r="GH139" s="415"/>
      <c r="GI139" s="415"/>
      <c r="GJ139" s="415"/>
      <c r="GK139" s="415"/>
      <c r="GL139" s="415"/>
      <c r="GM139" s="415"/>
      <c r="GN139" s="415"/>
      <c r="GO139" s="415"/>
      <c r="GP139" s="415"/>
      <c r="GQ139" s="415"/>
      <c r="GR139" s="415"/>
      <c r="GS139" s="415"/>
      <c r="GT139" s="415"/>
      <c r="GU139" s="415"/>
      <c r="GV139" s="415"/>
      <c r="GW139" s="415"/>
      <c r="GX139" s="415"/>
      <c r="GY139" s="415"/>
      <c r="GZ139" s="415"/>
      <c r="HA139" s="415"/>
      <c r="HB139" s="415"/>
      <c r="HC139" s="415"/>
      <c r="HD139" s="415"/>
      <c r="HE139" s="415"/>
      <c r="HF139" s="415"/>
      <c r="HG139" s="415"/>
      <c r="HH139" s="415"/>
      <c r="HI139" s="415"/>
      <c r="HJ139" s="415"/>
      <c r="HK139" s="415"/>
      <c r="HL139" s="415"/>
      <c r="HM139" s="415"/>
      <c r="HN139" s="415"/>
      <c r="HO139" s="415"/>
      <c r="HP139" s="415"/>
      <c r="HQ139" s="415"/>
      <c r="HR139" s="415"/>
      <c r="HS139" s="415"/>
      <c r="HT139" s="415"/>
      <c r="HU139" s="415"/>
      <c r="HV139" s="415"/>
      <c r="HW139" s="415"/>
      <c r="HX139" s="415"/>
      <c r="HY139" s="415"/>
      <c r="HZ139" s="415"/>
      <c r="IA139" s="415"/>
      <c r="IB139" s="415"/>
      <c r="IC139" s="415"/>
      <c r="ID139" s="415"/>
      <c r="IE139" s="415"/>
      <c r="IF139" s="415"/>
      <c r="IG139" s="415"/>
      <c r="IH139" s="415"/>
      <c r="II139" s="415"/>
      <c r="IJ139" s="415"/>
      <c r="IK139" s="415"/>
      <c r="IL139" s="415"/>
      <c r="IM139" s="415"/>
      <c r="IN139" s="415"/>
      <c r="IO139" s="415"/>
      <c r="IP139" s="415"/>
      <c r="IQ139" s="415"/>
      <c r="IR139" s="415"/>
      <c r="IS139" s="415"/>
      <c r="IT139" s="415"/>
      <c r="IU139" s="415"/>
      <c r="IV139" s="415"/>
      <c r="IW139" s="415"/>
      <c r="IX139" s="415"/>
      <c r="IY139" s="415"/>
      <c r="IZ139" s="415"/>
      <c r="JA139" s="415"/>
    </row>
    <row r="140" spans="1:261" s="101" customFormat="1" ht="25.5" hidden="1" outlineLevel="2" x14ac:dyDescent="0.25">
      <c r="A140" s="99"/>
      <c r="B140" s="277" t="s">
        <v>123</v>
      </c>
      <c r="C140" s="102" t="s">
        <v>855</v>
      </c>
      <c r="D140" s="310">
        <v>1.2E-2</v>
      </c>
      <c r="E140" s="251">
        <v>0</v>
      </c>
      <c r="F140" s="142"/>
      <c r="G140" s="142">
        <v>0</v>
      </c>
      <c r="H140" s="142"/>
      <c r="I140" s="227"/>
      <c r="J140" s="252">
        <v>0</v>
      </c>
      <c r="K140" s="252"/>
      <c r="L140" s="229"/>
      <c r="M140" s="229">
        <f t="shared" si="10"/>
        <v>0</v>
      </c>
      <c r="N140" s="229"/>
      <c r="O140" s="229"/>
      <c r="P140" s="422"/>
      <c r="Q140" s="425">
        <f t="shared" si="11"/>
        <v>0</v>
      </c>
      <c r="R140" s="415"/>
      <c r="S140" s="415"/>
      <c r="T140" s="415"/>
      <c r="U140" s="415"/>
      <c r="V140" s="415"/>
      <c r="W140" s="415"/>
      <c r="X140" s="415"/>
      <c r="Y140" s="415"/>
      <c r="Z140" s="415"/>
      <c r="AA140" s="415"/>
      <c r="AB140" s="415"/>
      <c r="AC140" s="415"/>
      <c r="AD140" s="415"/>
      <c r="AE140" s="415"/>
      <c r="AF140" s="415"/>
      <c r="AG140" s="415"/>
      <c r="AH140" s="415"/>
      <c r="AI140" s="415"/>
      <c r="AJ140" s="415"/>
      <c r="AK140" s="415"/>
      <c r="AL140" s="415"/>
      <c r="AM140" s="415"/>
      <c r="AN140" s="415"/>
      <c r="AO140" s="415"/>
      <c r="AP140" s="415"/>
      <c r="AQ140" s="415"/>
      <c r="AR140" s="415"/>
      <c r="AS140" s="415"/>
      <c r="AT140" s="415"/>
      <c r="AU140" s="415"/>
      <c r="AV140" s="415"/>
      <c r="AW140" s="415"/>
      <c r="AX140" s="415"/>
      <c r="AY140" s="415"/>
      <c r="AZ140" s="415"/>
      <c r="BA140" s="415"/>
      <c r="BB140" s="415"/>
      <c r="BC140" s="415"/>
      <c r="BD140" s="415"/>
      <c r="BE140" s="415"/>
      <c r="BF140" s="415"/>
      <c r="BG140" s="415"/>
      <c r="BH140" s="415"/>
      <c r="BI140" s="415"/>
      <c r="BJ140" s="415"/>
      <c r="BK140" s="415"/>
      <c r="BL140" s="415"/>
      <c r="BM140" s="415"/>
      <c r="BN140" s="415"/>
      <c r="BO140" s="415"/>
      <c r="BP140" s="415"/>
      <c r="BQ140" s="415"/>
      <c r="BR140" s="415"/>
      <c r="BS140" s="415"/>
      <c r="BT140" s="415"/>
      <c r="BU140" s="415"/>
      <c r="BV140" s="415"/>
      <c r="BW140" s="415"/>
      <c r="BX140" s="415"/>
      <c r="BY140" s="415"/>
      <c r="BZ140" s="415"/>
      <c r="CA140" s="415"/>
      <c r="CB140" s="415"/>
      <c r="CC140" s="415"/>
      <c r="CD140" s="415"/>
      <c r="CE140" s="415"/>
      <c r="CF140" s="415"/>
      <c r="CG140" s="415"/>
      <c r="CH140" s="415"/>
      <c r="CI140" s="415"/>
      <c r="CJ140" s="415"/>
      <c r="CK140" s="415"/>
      <c r="CL140" s="415"/>
      <c r="CM140" s="415"/>
      <c r="CN140" s="415"/>
      <c r="CO140" s="415"/>
      <c r="CP140" s="415"/>
      <c r="CQ140" s="415"/>
      <c r="CR140" s="415"/>
      <c r="CS140" s="415"/>
      <c r="CT140" s="415"/>
      <c r="CU140" s="415"/>
      <c r="CV140" s="415"/>
      <c r="CW140" s="415"/>
      <c r="CX140" s="415"/>
      <c r="CY140" s="415"/>
      <c r="CZ140" s="415"/>
      <c r="DA140" s="415"/>
      <c r="DB140" s="415"/>
      <c r="DC140" s="415"/>
      <c r="DD140" s="415"/>
      <c r="DE140" s="415"/>
      <c r="DF140" s="415"/>
      <c r="DG140" s="415"/>
      <c r="DH140" s="415"/>
      <c r="DI140" s="415"/>
      <c r="DJ140" s="415"/>
      <c r="DK140" s="415"/>
      <c r="DL140" s="415"/>
      <c r="DM140" s="415"/>
      <c r="DN140" s="415"/>
      <c r="DO140" s="415"/>
      <c r="DP140" s="415"/>
      <c r="DQ140" s="415"/>
      <c r="DR140" s="415"/>
      <c r="DS140" s="415"/>
      <c r="DT140" s="415"/>
      <c r="DU140" s="415"/>
      <c r="DV140" s="415"/>
      <c r="DW140" s="415"/>
      <c r="DX140" s="415"/>
      <c r="DY140" s="415"/>
      <c r="DZ140" s="415"/>
      <c r="EA140" s="415"/>
      <c r="EB140" s="415"/>
      <c r="EC140" s="415"/>
      <c r="ED140" s="415"/>
      <c r="EE140" s="415"/>
      <c r="EF140" s="415"/>
      <c r="EG140" s="415"/>
      <c r="EH140" s="415"/>
      <c r="EI140" s="415"/>
      <c r="EJ140" s="415"/>
      <c r="EK140" s="415"/>
      <c r="EL140" s="415"/>
      <c r="EM140" s="415"/>
      <c r="EN140" s="415"/>
      <c r="EO140" s="415"/>
      <c r="EP140" s="415"/>
      <c r="EQ140" s="415"/>
      <c r="ER140" s="415"/>
      <c r="ES140" s="415"/>
      <c r="ET140" s="415"/>
      <c r="EU140" s="415"/>
      <c r="EV140" s="415"/>
      <c r="EW140" s="415"/>
      <c r="EX140" s="415"/>
      <c r="EY140" s="415"/>
      <c r="EZ140" s="415"/>
      <c r="FA140" s="415"/>
      <c r="FB140" s="415"/>
      <c r="FC140" s="415"/>
      <c r="FD140" s="415"/>
      <c r="FE140" s="415"/>
      <c r="FF140" s="415"/>
      <c r="FG140" s="415"/>
      <c r="FH140" s="415"/>
      <c r="FI140" s="415"/>
      <c r="FJ140" s="415"/>
      <c r="FK140" s="415"/>
      <c r="FL140" s="415"/>
      <c r="FM140" s="415"/>
      <c r="FN140" s="415"/>
      <c r="FO140" s="415"/>
      <c r="FP140" s="415"/>
      <c r="FQ140" s="415"/>
      <c r="FR140" s="415"/>
      <c r="FS140" s="415"/>
      <c r="FT140" s="415"/>
      <c r="FU140" s="415"/>
      <c r="FV140" s="415"/>
      <c r="FW140" s="415"/>
      <c r="FX140" s="415"/>
      <c r="FY140" s="415"/>
      <c r="FZ140" s="415"/>
      <c r="GA140" s="415"/>
      <c r="GB140" s="415"/>
      <c r="GC140" s="415"/>
      <c r="GD140" s="415"/>
      <c r="GE140" s="415"/>
      <c r="GF140" s="415"/>
      <c r="GG140" s="415"/>
      <c r="GH140" s="415"/>
      <c r="GI140" s="415"/>
      <c r="GJ140" s="415"/>
      <c r="GK140" s="415"/>
      <c r="GL140" s="415"/>
      <c r="GM140" s="415"/>
      <c r="GN140" s="415"/>
      <c r="GO140" s="415"/>
      <c r="GP140" s="415"/>
      <c r="GQ140" s="415"/>
      <c r="GR140" s="415"/>
      <c r="GS140" s="415"/>
      <c r="GT140" s="415"/>
      <c r="GU140" s="415"/>
      <c r="GV140" s="415"/>
      <c r="GW140" s="415"/>
      <c r="GX140" s="415"/>
      <c r="GY140" s="415"/>
      <c r="GZ140" s="415"/>
      <c r="HA140" s="415"/>
      <c r="HB140" s="415"/>
      <c r="HC140" s="415"/>
      <c r="HD140" s="415"/>
      <c r="HE140" s="415"/>
      <c r="HF140" s="415"/>
      <c r="HG140" s="415"/>
      <c r="HH140" s="415"/>
      <c r="HI140" s="415"/>
      <c r="HJ140" s="415"/>
      <c r="HK140" s="415"/>
      <c r="HL140" s="415"/>
      <c r="HM140" s="415"/>
      <c r="HN140" s="415"/>
      <c r="HO140" s="415"/>
      <c r="HP140" s="415"/>
      <c r="HQ140" s="415"/>
      <c r="HR140" s="415"/>
      <c r="HS140" s="415"/>
      <c r="HT140" s="415"/>
      <c r="HU140" s="415"/>
      <c r="HV140" s="415"/>
      <c r="HW140" s="415"/>
      <c r="HX140" s="415"/>
      <c r="HY140" s="415"/>
      <c r="HZ140" s="415"/>
      <c r="IA140" s="415"/>
      <c r="IB140" s="415"/>
      <c r="IC140" s="415"/>
      <c r="ID140" s="415"/>
      <c r="IE140" s="415"/>
      <c r="IF140" s="415"/>
      <c r="IG140" s="415"/>
      <c r="IH140" s="415"/>
      <c r="II140" s="415"/>
      <c r="IJ140" s="415"/>
      <c r="IK140" s="415"/>
      <c r="IL140" s="415"/>
      <c r="IM140" s="415"/>
      <c r="IN140" s="415"/>
      <c r="IO140" s="415"/>
      <c r="IP140" s="415"/>
      <c r="IQ140" s="415"/>
      <c r="IR140" s="415"/>
      <c r="IS140" s="415"/>
      <c r="IT140" s="415"/>
      <c r="IU140" s="415"/>
      <c r="IV140" s="415"/>
      <c r="IW140" s="415"/>
      <c r="IX140" s="415"/>
      <c r="IY140" s="415"/>
      <c r="IZ140" s="415"/>
      <c r="JA140" s="415"/>
    </row>
    <row r="141" spans="1:261" s="101" customFormat="1" hidden="1" outlineLevel="2" x14ac:dyDescent="0.25">
      <c r="A141" s="99"/>
      <c r="B141" s="277" t="s">
        <v>124</v>
      </c>
      <c r="C141" s="102" t="s">
        <v>6820</v>
      </c>
      <c r="D141" s="127">
        <v>0.1</v>
      </c>
      <c r="E141" s="251">
        <v>0</v>
      </c>
      <c r="F141" s="142"/>
      <c r="G141" s="142">
        <v>0</v>
      </c>
      <c r="H141" s="142"/>
      <c r="I141" s="227"/>
      <c r="J141" s="252">
        <v>0</v>
      </c>
      <c r="K141" s="252"/>
      <c r="L141" s="229"/>
      <c r="M141" s="229">
        <f t="shared" si="10"/>
        <v>0</v>
      </c>
      <c r="N141" s="229"/>
      <c r="O141" s="229"/>
      <c r="P141" s="422"/>
      <c r="Q141" s="425">
        <f t="shared" si="11"/>
        <v>0</v>
      </c>
      <c r="R141" s="415"/>
      <c r="S141" s="415"/>
      <c r="T141" s="415"/>
      <c r="U141" s="415"/>
      <c r="V141" s="415"/>
      <c r="W141" s="415"/>
      <c r="X141" s="415"/>
      <c r="Y141" s="415"/>
      <c r="Z141" s="415"/>
      <c r="AA141" s="415"/>
      <c r="AB141" s="415"/>
      <c r="AC141" s="415"/>
      <c r="AD141" s="415"/>
      <c r="AE141" s="415"/>
      <c r="AF141" s="415"/>
      <c r="AG141" s="415"/>
      <c r="AH141" s="415"/>
      <c r="AI141" s="415"/>
      <c r="AJ141" s="415"/>
      <c r="AK141" s="415"/>
      <c r="AL141" s="415"/>
      <c r="AM141" s="415"/>
      <c r="AN141" s="415"/>
      <c r="AO141" s="415"/>
      <c r="AP141" s="415"/>
      <c r="AQ141" s="415"/>
      <c r="AR141" s="415"/>
      <c r="AS141" s="415"/>
      <c r="AT141" s="415"/>
      <c r="AU141" s="415"/>
      <c r="AV141" s="415"/>
      <c r="AW141" s="415"/>
      <c r="AX141" s="415"/>
      <c r="AY141" s="415"/>
      <c r="AZ141" s="415"/>
      <c r="BA141" s="415"/>
      <c r="BB141" s="415"/>
      <c r="BC141" s="415"/>
      <c r="BD141" s="415"/>
      <c r="BE141" s="415"/>
      <c r="BF141" s="415"/>
      <c r="BG141" s="415"/>
      <c r="BH141" s="415"/>
      <c r="BI141" s="415"/>
      <c r="BJ141" s="415"/>
      <c r="BK141" s="415"/>
      <c r="BL141" s="415"/>
      <c r="BM141" s="415"/>
      <c r="BN141" s="415"/>
      <c r="BO141" s="415"/>
      <c r="BP141" s="415"/>
      <c r="BQ141" s="415"/>
      <c r="BR141" s="415"/>
      <c r="BS141" s="415"/>
      <c r="BT141" s="415"/>
      <c r="BU141" s="415"/>
      <c r="BV141" s="415"/>
      <c r="BW141" s="415"/>
      <c r="BX141" s="415"/>
      <c r="BY141" s="415"/>
      <c r="BZ141" s="415"/>
      <c r="CA141" s="415"/>
      <c r="CB141" s="415"/>
      <c r="CC141" s="415"/>
      <c r="CD141" s="415"/>
      <c r="CE141" s="415"/>
      <c r="CF141" s="415"/>
      <c r="CG141" s="415"/>
      <c r="CH141" s="415"/>
      <c r="CI141" s="415"/>
      <c r="CJ141" s="415"/>
      <c r="CK141" s="415"/>
      <c r="CL141" s="415"/>
      <c r="CM141" s="415"/>
      <c r="CN141" s="415"/>
      <c r="CO141" s="415"/>
      <c r="CP141" s="415"/>
      <c r="CQ141" s="415"/>
      <c r="CR141" s="415"/>
      <c r="CS141" s="415"/>
      <c r="CT141" s="415"/>
      <c r="CU141" s="415"/>
      <c r="CV141" s="415"/>
      <c r="CW141" s="415"/>
      <c r="CX141" s="415"/>
      <c r="CY141" s="415"/>
      <c r="CZ141" s="415"/>
      <c r="DA141" s="415"/>
      <c r="DB141" s="415"/>
      <c r="DC141" s="415"/>
      <c r="DD141" s="415"/>
      <c r="DE141" s="415"/>
      <c r="DF141" s="415"/>
      <c r="DG141" s="415"/>
      <c r="DH141" s="415"/>
      <c r="DI141" s="415"/>
      <c r="DJ141" s="415"/>
      <c r="DK141" s="415"/>
      <c r="DL141" s="415"/>
      <c r="DM141" s="415"/>
      <c r="DN141" s="415"/>
      <c r="DO141" s="415"/>
      <c r="DP141" s="415"/>
      <c r="DQ141" s="415"/>
      <c r="DR141" s="415"/>
      <c r="DS141" s="415"/>
      <c r="DT141" s="415"/>
      <c r="DU141" s="415"/>
      <c r="DV141" s="415"/>
      <c r="DW141" s="415"/>
      <c r="DX141" s="415"/>
      <c r="DY141" s="415"/>
      <c r="DZ141" s="415"/>
      <c r="EA141" s="415"/>
      <c r="EB141" s="415"/>
      <c r="EC141" s="415"/>
      <c r="ED141" s="415"/>
      <c r="EE141" s="415"/>
      <c r="EF141" s="415"/>
      <c r="EG141" s="415"/>
      <c r="EH141" s="415"/>
      <c r="EI141" s="415"/>
      <c r="EJ141" s="415"/>
      <c r="EK141" s="415"/>
      <c r="EL141" s="415"/>
      <c r="EM141" s="415"/>
      <c r="EN141" s="415"/>
      <c r="EO141" s="415"/>
      <c r="EP141" s="415"/>
      <c r="EQ141" s="415"/>
      <c r="ER141" s="415"/>
      <c r="ES141" s="415"/>
      <c r="ET141" s="415"/>
      <c r="EU141" s="415"/>
      <c r="EV141" s="415"/>
      <c r="EW141" s="415"/>
      <c r="EX141" s="415"/>
      <c r="EY141" s="415"/>
      <c r="EZ141" s="415"/>
      <c r="FA141" s="415"/>
      <c r="FB141" s="415"/>
      <c r="FC141" s="415"/>
      <c r="FD141" s="415"/>
      <c r="FE141" s="415"/>
      <c r="FF141" s="415"/>
      <c r="FG141" s="415"/>
      <c r="FH141" s="415"/>
      <c r="FI141" s="415"/>
      <c r="FJ141" s="415"/>
      <c r="FK141" s="415"/>
      <c r="FL141" s="415"/>
      <c r="FM141" s="415"/>
      <c r="FN141" s="415"/>
      <c r="FO141" s="415"/>
      <c r="FP141" s="415"/>
      <c r="FQ141" s="415"/>
      <c r="FR141" s="415"/>
      <c r="FS141" s="415"/>
      <c r="FT141" s="415"/>
      <c r="FU141" s="415"/>
      <c r="FV141" s="415"/>
      <c r="FW141" s="415"/>
      <c r="FX141" s="415"/>
      <c r="FY141" s="415"/>
      <c r="FZ141" s="415"/>
      <c r="GA141" s="415"/>
      <c r="GB141" s="415"/>
      <c r="GC141" s="415"/>
      <c r="GD141" s="415"/>
      <c r="GE141" s="415"/>
      <c r="GF141" s="415"/>
      <c r="GG141" s="415"/>
      <c r="GH141" s="415"/>
      <c r="GI141" s="415"/>
      <c r="GJ141" s="415"/>
      <c r="GK141" s="415"/>
      <c r="GL141" s="415"/>
      <c r="GM141" s="415"/>
      <c r="GN141" s="415"/>
      <c r="GO141" s="415"/>
      <c r="GP141" s="415"/>
      <c r="GQ141" s="415"/>
      <c r="GR141" s="415"/>
      <c r="GS141" s="415"/>
      <c r="GT141" s="415"/>
      <c r="GU141" s="415"/>
      <c r="GV141" s="415"/>
      <c r="GW141" s="415"/>
      <c r="GX141" s="415"/>
      <c r="GY141" s="415"/>
      <c r="GZ141" s="415"/>
      <c r="HA141" s="415"/>
      <c r="HB141" s="415"/>
      <c r="HC141" s="415"/>
      <c r="HD141" s="415"/>
      <c r="HE141" s="415"/>
      <c r="HF141" s="415"/>
      <c r="HG141" s="415"/>
      <c r="HH141" s="415"/>
      <c r="HI141" s="415"/>
      <c r="HJ141" s="415"/>
      <c r="HK141" s="415"/>
      <c r="HL141" s="415"/>
      <c r="HM141" s="415"/>
      <c r="HN141" s="415"/>
      <c r="HO141" s="415"/>
      <c r="HP141" s="415"/>
      <c r="HQ141" s="415"/>
      <c r="HR141" s="415"/>
      <c r="HS141" s="415"/>
      <c r="HT141" s="415"/>
      <c r="HU141" s="415"/>
      <c r="HV141" s="415"/>
      <c r="HW141" s="415"/>
      <c r="HX141" s="415"/>
      <c r="HY141" s="415"/>
      <c r="HZ141" s="415"/>
      <c r="IA141" s="415"/>
      <c r="IB141" s="415"/>
      <c r="IC141" s="415"/>
      <c r="ID141" s="415"/>
      <c r="IE141" s="415"/>
      <c r="IF141" s="415"/>
      <c r="IG141" s="415"/>
      <c r="IH141" s="415"/>
      <c r="II141" s="415"/>
      <c r="IJ141" s="415"/>
      <c r="IK141" s="415"/>
      <c r="IL141" s="415"/>
      <c r="IM141" s="415"/>
      <c r="IN141" s="415"/>
      <c r="IO141" s="415"/>
      <c r="IP141" s="415"/>
      <c r="IQ141" s="415"/>
      <c r="IR141" s="415"/>
      <c r="IS141" s="415"/>
      <c r="IT141" s="415"/>
      <c r="IU141" s="415"/>
      <c r="IV141" s="415"/>
      <c r="IW141" s="415"/>
      <c r="IX141" s="415"/>
      <c r="IY141" s="415"/>
      <c r="IZ141" s="415"/>
      <c r="JA141" s="415"/>
    </row>
    <row r="142" spans="1:261" s="101" customFormat="1" hidden="1" outlineLevel="2" x14ac:dyDescent="0.25">
      <c r="A142" s="99"/>
      <c r="B142" s="277" t="s">
        <v>125</v>
      </c>
      <c r="C142" s="102" t="s">
        <v>855</v>
      </c>
      <c r="D142" s="310">
        <v>1.4999999999999999E-2</v>
      </c>
      <c r="E142" s="251">
        <v>0</v>
      </c>
      <c r="F142" s="142"/>
      <c r="G142" s="142">
        <v>0</v>
      </c>
      <c r="H142" s="142"/>
      <c r="I142" s="227"/>
      <c r="J142" s="252">
        <v>0</v>
      </c>
      <c r="K142" s="252"/>
      <c r="L142" s="229"/>
      <c r="M142" s="229">
        <f t="shared" si="10"/>
        <v>0</v>
      </c>
      <c r="N142" s="229"/>
      <c r="O142" s="229"/>
      <c r="P142" s="422"/>
      <c r="Q142" s="425">
        <f t="shared" si="11"/>
        <v>0</v>
      </c>
      <c r="R142" s="415"/>
      <c r="S142" s="415"/>
      <c r="T142" s="415"/>
      <c r="U142" s="415"/>
      <c r="V142" s="415"/>
      <c r="W142" s="415"/>
      <c r="X142" s="415"/>
      <c r="Y142" s="415"/>
      <c r="Z142" s="415"/>
      <c r="AA142" s="415"/>
      <c r="AB142" s="415"/>
      <c r="AC142" s="415"/>
      <c r="AD142" s="415"/>
      <c r="AE142" s="415"/>
      <c r="AF142" s="415"/>
      <c r="AG142" s="415"/>
      <c r="AH142" s="415"/>
      <c r="AI142" s="415"/>
      <c r="AJ142" s="415"/>
      <c r="AK142" s="415"/>
      <c r="AL142" s="415"/>
      <c r="AM142" s="415"/>
      <c r="AN142" s="415"/>
      <c r="AO142" s="415"/>
      <c r="AP142" s="415"/>
      <c r="AQ142" s="415"/>
      <c r="AR142" s="415"/>
      <c r="AS142" s="415"/>
      <c r="AT142" s="415"/>
      <c r="AU142" s="415"/>
      <c r="AV142" s="415"/>
      <c r="AW142" s="415"/>
      <c r="AX142" s="415"/>
      <c r="AY142" s="415"/>
      <c r="AZ142" s="415"/>
      <c r="BA142" s="415"/>
      <c r="BB142" s="415"/>
      <c r="BC142" s="415"/>
      <c r="BD142" s="415"/>
      <c r="BE142" s="415"/>
      <c r="BF142" s="415"/>
      <c r="BG142" s="415"/>
      <c r="BH142" s="415"/>
      <c r="BI142" s="415"/>
      <c r="BJ142" s="415"/>
      <c r="BK142" s="415"/>
      <c r="BL142" s="415"/>
      <c r="BM142" s="415"/>
      <c r="BN142" s="415"/>
      <c r="BO142" s="415"/>
      <c r="BP142" s="415"/>
      <c r="BQ142" s="415"/>
      <c r="BR142" s="415"/>
      <c r="BS142" s="415"/>
      <c r="BT142" s="415"/>
      <c r="BU142" s="415"/>
      <c r="BV142" s="415"/>
      <c r="BW142" s="415"/>
      <c r="BX142" s="415"/>
      <c r="BY142" s="415"/>
      <c r="BZ142" s="415"/>
      <c r="CA142" s="415"/>
      <c r="CB142" s="415"/>
      <c r="CC142" s="415"/>
      <c r="CD142" s="415"/>
      <c r="CE142" s="415"/>
      <c r="CF142" s="415"/>
      <c r="CG142" s="415"/>
      <c r="CH142" s="415"/>
      <c r="CI142" s="415"/>
      <c r="CJ142" s="415"/>
      <c r="CK142" s="415"/>
      <c r="CL142" s="415"/>
      <c r="CM142" s="415"/>
      <c r="CN142" s="415"/>
      <c r="CO142" s="415"/>
      <c r="CP142" s="415"/>
      <c r="CQ142" s="415"/>
      <c r="CR142" s="415"/>
      <c r="CS142" s="415"/>
      <c r="CT142" s="415"/>
      <c r="CU142" s="415"/>
      <c r="CV142" s="415"/>
      <c r="CW142" s="415"/>
      <c r="CX142" s="415"/>
      <c r="CY142" s="415"/>
      <c r="CZ142" s="415"/>
      <c r="DA142" s="415"/>
      <c r="DB142" s="415"/>
      <c r="DC142" s="415"/>
      <c r="DD142" s="415"/>
      <c r="DE142" s="415"/>
      <c r="DF142" s="415"/>
      <c r="DG142" s="415"/>
      <c r="DH142" s="415"/>
      <c r="DI142" s="415"/>
      <c r="DJ142" s="415"/>
      <c r="DK142" s="415"/>
      <c r="DL142" s="415"/>
      <c r="DM142" s="415"/>
      <c r="DN142" s="415"/>
      <c r="DO142" s="415"/>
      <c r="DP142" s="415"/>
      <c r="DQ142" s="415"/>
      <c r="DR142" s="415"/>
      <c r="DS142" s="415"/>
      <c r="DT142" s="415"/>
      <c r="DU142" s="415"/>
      <c r="DV142" s="415"/>
      <c r="DW142" s="415"/>
      <c r="DX142" s="415"/>
      <c r="DY142" s="415"/>
      <c r="DZ142" s="415"/>
      <c r="EA142" s="415"/>
      <c r="EB142" s="415"/>
      <c r="EC142" s="415"/>
      <c r="ED142" s="415"/>
      <c r="EE142" s="415"/>
      <c r="EF142" s="415"/>
      <c r="EG142" s="415"/>
      <c r="EH142" s="415"/>
      <c r="EI142" s="415"/>
      <c r="EJ142" s="415"/>
      <c r="EK142" s="415"/>
      <c r="EL142" s="415"/>
      <c r="EM142" s="415"/>
      <c r="EN142" s="415"/>
      <c r="EO142" s="415"/>
      <c r="EP142" s="415"/>
      <c r="EQ142" s="415"/>
      <c r="ER142" s="415"/>
      <c r="ES142" s="415"/>
      <c r="ET142" s="415"/>
      <c r="EU142" s="415"/>
      <c r="EV142" s="415"/>
      <c r="EW142" s="415"/>
      <c r="EX142" s="415"/>
      <c r="EY142" s="415"/>
      <c r="EZ142" s="415"/>
      <c r="FA142" s="415"/>
      <c r="FB142" s="415"/>
      <c r="FC142" s="415"/>
      <c r="FD142" s="415"/>
      <c r="FE142" s="415"/>
      <c r="FF142" s="415"/>
      <c r="FG142" s="415"/>
      <c r="FH142" s="415"/>
      <c r="FI142" s="415"/>
      <c r="FJ142" s="415"/>
      <c r="FK142" s="415"/>
      <c r="FL142" s="415"/>
      <c r="FM142" s="415"/>
      <c r="FN142" s="415"/>
      <c r="FO142" s="415"/>
      <c r="FP142" s="415"/>
      <c r="FQ142" s="415"/>
      <c r="FR142" s="415"/>
      <c r="FS142" s="415"/>
      <c r="FT142" s="415"/>
      <c r="FU142" s="415"/>
      <c r="FV142" s="415"/>
      <c r="FW142" s="415"/>
      <c r="FX142" s="415"/>
      <c r="FY142" s="415"/>
      <c r="FZ142" s="415"/>
      <c r="GA142" s="415"/>
      <c r="GB142" s="415"/>
      <c r="GC142" s="415"/>
      <c r="GD142" s="415"/>
      <c r="GE142" s="415"/>
      <c r="GF142" s="415"/>
      <c r="GG142" s="415"/>
      <c r="GH142" s="415"/>
      <c r="GI142" s="415"/>
      <c r="GJ142" s="415"/>
      <c r="GK142" s="415"/>
      <c r="GL142" s="415"/>
      <c r="GM142" s="415"/>
      <c r="GN142" s="415"/>
      <c r="GO142" s="415"/>
      <c r="GP142" s="415"/>
      <c r="GQ142" s="415"/>
      <c r="GR142" s="415"/>
      <c r="GS142" s="415"/>
      <c r="GT142" s="415"/>
      <c r="GU142" s="415"/>
      <c r="GV142" s="415"/>
      <c r="GW142" s="415"/>
      <c r="GX142" s="415"/>
      <c r="GY142" s="415"/>
      <c r="GZ142" s="415"/>
      <c r="HA142" s="415"/>
      <c r="HB142" s="415"/>
      <c r="HC142" s="415"/>
      <c r="HD142" s="415"/>
      <c r="HE142" s="415"/>
      <c r="HF142" s="415"/>
      <c r="HG142" s="415"/>
      <c r="HH142" s="415"/>
      <c r="HI142" s="415"/>
      <c r="HJ142" s="415"/>
      <c r="HK142" s="415"/>
      <c r="HL142" s="415"/>
      <c r="HM142" s="415"/>
      <c r="HN142" s="415"/>
      <c r="HO142" s="415"/>
      <c r="HP142" s="415"/>
      <c r="HQ142" s="415"/>
      <c r="HR142" s="415"/>
      <c r="HS142" s="415"/>
      <c r="HT142" s="415"/>
      <c r="HU142" s="415"/>
      <c r="HV142" s="415"/>
      <c r="HW142" s="415"/>
      <c r="HX142" s="415"/>
      <c r="HY142" s="415"/>
      <c r="HZ142" s="415"/>
      <c r="IA142" s="415"/>
      <c r="IB142" s="415"/>
      <c r="IC142" s="415"/>
      <c r="ID142" s="415"/>
      <c r="IE142" s="415"/>
      <c r="IF142" s="415"/>
      <c r="IG142" s="415"/>
      <c r="IH142" s="415"/>
      <c r="II142" s="415"/>
      <c r="IJ142" s="415"/>
      <c r="IK142" s="415"/>
      <c r="IL142" s="415"/>
      <c r="IM142" s="415"/>
      <c r="IN142" s="415"/>
      <c r="IO142" s="415"/>
      <c r="IP142" s="415"/>
      <c r="IQ142" s="415"/>
      <c r="IR142" s="415"/>
      <c r="IS142" s="415"/>
      <c r="IT142" s="415"/>
      <c r="IU142" s="415"/>
      <c r="IV142" s="415"/>
      <c r="IW142" s="415"/>
      <c r="IX142" s="415"/>
      <c r="IY142" s="415"/>
      <c r="IZ142" s="415"/>
      <c r="JA142" s="415"/>
    </row>
    <row r="143" spans="1:261" s="101" customFormat="1" hidden="1" outlineLevel="2" x14ac:dyDescent="0.25">
      <c r="A143" s="99"/>
      <c r="B143" s="277" t="s">
        <v>126</v>
      </c>
      <c r="C143" s="102" t="s">
        <v>31</v>
      </c>
      <c r="D143" s="127">
        <v>32</v>
      </c>
      <c r="E143" s="251">
        <v>0</v>
      </c>
      <c r="F143" s="142"/>
      <c r="G143" s="142">
        <v>0</v>
      </c>
      <c r="H143" s="142"/>
      <c r="I143" s="227"/>
      <c r="J143" s="252">
        <v>0</v>
      </c>
      <c r="K143" s="252"/>
      <c r="L143" s="229"/>
      <c r="M143" s="229">
        <f t="shared" si="10"/>
        <v>0</v>
      </c>
      <c r="N143" s="229"/>
      <c r="O143" s="229"/>
      <c r="P143" s="422"/>
      <c r="Q143" s="425">
        <f t="shared" si="11"/>
        <v>0</v>
      </c>
      <c r="R143" s="415"/>
      <c r="S143" s="415"/>
      <c r="T143" s="415"/>
      <c r="U143" s="415"/>
      <c r="V143" s="415"/>
      <c r="W143" s="415"/>
      <c r="X143" s="415"/>
      <c r="Y143" s="415"/>
      <c r="Z143" s="415"/>
      <c r="AA143" s="415"/>
      <c r="AB143" s="415"/>
      <c r="AC143" s="415"/>
      <c r="AD143" s="415"/>
      <c r="AE143" s="415"/>
      <c r="AF143" s="415"/>
      <c r="AG143" s="415"/>
      <c r="AH143" s="415"/>
      <c r="AI143" s="415"/>
      <c r="AJ143" s="415"/>
      <c r="AK143" s="415"/>
      <c r="AL143" s="415"/>
      <c r="AM143" s="415"/>
      <c r="AN143" s="415"/>
      <c r="AO143" s="415"/>
      <c r="AP143" s="415"/>
      <c r="AQ143" s="415"/>
      <c r="AR143" s="415"/>
      <c r="AS143" s="415"/>
      <c r="AT143" s="415"/>
      <c r="AU143" s="415"/>
      <c r="AV143" s="415"/>
      <c r="AW143" s="415"/>
      <c r="AX143" s="415"/>
      <c r="AY143" s="415"/>
      <c r="AZ143" s="415"/>
      <c r="BA143" s="415"/>
      <c r="BB143" s="415"/>
      <c r="BC143" s="415"/>
      <c r="BD143" s="415"/>
      <c r="BE143" s="415"/>
      <c r="BF143" s="415"/>
      <c r="BG143" s="415"/>
      <c r="BH143" s="415"/>
      <c r="BI143" s="415"/>
      <c r="BJ143" s="415"/>
      <c r="BK143" s="415"/>
      <c r="BL143" s="415"/>
      <c r="BM143" s="415"/>
      <c r="BN143" s="415"/>
      <c r="BO143" s="415"/>
      <c r="BP143" s="415"/>
      <c r="BQ143" s="415"/>
      <c r="BR143" s="415"/>
      <c r="BS143" s="415"/>
      <c r="BT143" s="415"/>
      <c r="BU143" s="415"/>
      <c r="BV143" s="415"/>
      <c r="BW143" s="415"/>
      <c r="BX143" s="415"/>
      <c r="BY143" s="415"/>
      <c r="BZ143" s="415"/>
      <c r="CA143" s="415"/>
      <c r="CB143" s="415"/>
      <c r="CC143" s="415"/>
      <c r="CD143" s="415"/>
      <c r="CE143" s="415"/>
      <c r="CF143" s="415"/>
      <c r="CG143" s="415"/>
      <c r="CH143" s="415"/>
      <c r="CI143" s="415"/>
      <c r="CJ143" s="415"/>
      <c r="CK143" s="415"/>
      <c r="CL143" s="415"/>
      <c r="CM143" s="415"/>
      <c r="CN143" s="415"/>
      <c r="CO143" s="415"/>
      <c r="CP143" s="415"/>
      <c r="CQ143" s="415"/>
      <c r="CR143" s="415"/>
      <c r="CS143" s="415"/>
      <c r="CT143" s="415"/>
      <c r="CU143" s="415"/>
      <c r="CV143" s="415"/>
      <c r="CW143" s="415"/>
      <c r="CX143" s="415"/>
      <c r="CY143" s="415"/>
      <c r="CZ143" s="415"/>
      <c r="DA143" s="415"/>
      <c r="DB143" s="415"/>
      <c r="DC143" s="415"/>
      <c r="DD143" s="415"/>
      <c r="DE143" s="415"/>
      <c r="DF143" s="415"/>
      <c r="DG143" s="415"/>
      <c r="DH143" s="415"/>
      <c r="DI143" s="415"/>
      <c r="DJ143" s="415"/>
      <c r="DK143" s="415"/>
      <c r="DL143" s="415"/>
      <c r="DM143" s="415"/>
      <c r="DN143" s="415"/>
      <c r="DO143" s="415"/>
      <c r="DP143" s="415"/>
      <c r="DQ143" s="415"/>
      <c r="DR143" s="415"/>
      <c r="DS143" s="415"/>
      <c r="DT143" s="415"/>
      <c r="DU143" s="415"/>
      <c r="DV143" s="415"/>
      <c r="DW143" s="415"/>
      <c r="DX143" s="415"/>
      <c r="DY143" s="415"/>
      <c r="DZ143" s="415"/>
      <c r="EA143" s="415"/>
      <c r="EB143" s="415"/>
      <c r="EC143" s="415"/>
      <c r="ED143" s="415"/>
      <c r="EE143" s="415"/>
      <c r="EF143" s="415"/>
      <c r="EG143" s="415"/>
      <c r="EH143" s="415"/>
      <c r="EI143" s="415"/>
      <c r="EJ143" s="415"/>
      <c r="EK143" s="415"/>
      <c r="EL143" s="415"/>
      <c r="EM143" s="415"/>
      <c r="EN143" s="415"/>
      <c r="EO143" s="415"/>
      <c r="EP143" s="415"/>
      <c r="EQ143" s="415"/>
      <c r="ER143" s="415"/>
      <c r="ES143" s="415"/>
      <c r="ET143" s="415"/>
      <c r="EU143" s="415"/>
      <c r="EV143" s="415"/>
      <c r="EW143" s="415"/>
      <c r="EX143" s="415"/>
      <c r="EY143" s="415"/>
      <c r="EZ143" s="415"/>
      <c r="FA143" s="415"/>
      <c r="FB143" s="415"/>
      <c r="FC143" s="415"/>
      <c r="FD143" s="415"/>
      <c r="FE143" s="415"/>
      <c r="FF143" s="415"/>
      <c r="FG143" s="415"/>
      <c r="FH143" s="415"/>
      <c r="FI143" s="415"/>
      <c r="FJ143" s="415"/>
      <c r="FK143" s="415"/>
      <c r="FL143" s="415"/>
      <c r="FM143" s="415"/>
      <c r="FN143" s="415"/>
      <c r="FO143" s="415"/>
      <c r="FP143" s="415"/>
      <c r="FQ143" s="415"/>
      <c r="FR143" s="415"/>
      <c r="FS143" s="415"/>
      <c r="FT143" s="415"/>
      <c r="FU143" s="415"/>
      <c r="FV143" s="415"/>
      <c r="FW143" s="415"/>
      <c r="FX143" s="415"/>
      <c r="FY143" s="415"/>
      <c r="FZ143" s="415"/>
      <c r="GA143" s="415"/>
      <c r="GB143" s="415"/>
      <c r="GC143" s="415"/>
      <c r="GD143" s="415"/>
      <c r="GE143" s="415"/>
      <c r="GF143" s="415"/>
      <c r="GG143" s="415"/>
      <c r="GH143" s="415"/>
      <c r="GI143" s="415"/>
      <c r="GJ143" s="415"/>
      <c r="GK143" s="415"/>
      <c r="GL143" s="415"/>
      <c r="GM143" s="415"/>
      <c r="GN143" s="415"/>
      <c r="GO143" s="415"/>
      <c r="GP143" s="415"/>
      <c r="GQ143" s="415"/>
      <c r="GR143" s="415"/>
      <c r="GS143" s="415"/>
      <c r="GT143" s="415"/>
      <c r="GU143" s="415"/>
      <c r="GV143" s="415"/>
      <c r="GW143" s="415"/>
      <c r="GX143" s="415"/>
      <c r="GY143" s="415"/>
      <c r="GZ143" s="415"/>
      <c r="HA143" s="415"/>
      <c r="HB143" s="415"/>
      <c r="HC143" s="415"/>
      <c r="HD143" s="415"/>
      <c r="HE143" s="415"/>
      <c r="HF143" s="415"/>
      <c r="HG143" s="415"/>
      <c r="HH143" s="415"/>
      <c r="HI143" s="415"/>
      <c r="HJ143" s="415"/>
      <c r="HK143" s="415"/>
      <c r="HL143" s="415"/>
      <c r="HM143" s="415"/>
      <c r="HN143" s="415"/>
      <c r="HO143" s="415"/>
      <c r="HP143" s="415"/>
      <c r="HQ143" s="415"/>
      <c r="HR143" s="415"/>
      <c r="HS143" s="415"/>
      <c r="HT143" s="415"/>
      <c r="HU143" s="415"/>
      <c r="HV143" s="415"/>
      <c r="HW143" s="415"/>
      <c r="HX143" s="415"/>
      <c r="HY143" s="415"/>
      <c r="HZ143" s="415"/>
      <c r="IA143" s="415"/>
      <c r="IB143" s="415"/>
      <c r="IC143" s="415"/>
      <c r="ID143" s="415"/>
      <c r="IE143" s="415"/>
      <c r="IF143" s="415"/>
      <c r="IG143" s="415"/>
      <c r="IH143" s="415"/>
      <c r="II143" s="415"/>
      <c r="IJ143" s="415"/>
      <c r="IK143" s="415"/>
      <c r="IL143" s="415"/>
      <c r="IM143" s="415"/>
      <c r="IN143" s="415"/>
      <c r="IO143" s="415"/>
      <c r="IP143" s="415"/>
      <c r="IQ143" s="415"/>
      <c r="IR143" s="415"/>
      <c r="IS143" s="415"/>
      <c r="IT143" s="415"/>
      <c r="IU143" s="415"/>
      <c r="IV143" s="415"/>
      <c r="IW143" s="415"/>
      <c r="IX143" s="415"/>
      <c r="IY143" s="415"/>
      <c r="IZ143" s="415"/>
      <c r="JA143" s="415"/>
    </row>
    <row r="144" spans="1:261" s="101" customFormat="1" ht="25.5" hidden="1" outlineLevel="2" x14ac:dyDescent="0.25">
      <c r="A144" s="99"/>
      <c r="B144" s="277" t="s">
        <v>127</v>
      </c>
      <c r="C144" s="102" t="s">
        <v>6814</v>
      </c>
      <c r="D144" s="127">
        <v>1.3</v>
      </c>
      <c r="E144" s="251">
        <v>0</v>
      </c>
      <c r="F144" s="142"/>
      <c r="G144" s="142">
        <v>0</v>
      </c>
      <c r="H144" s="142"/>
      <c r="I144" s="227"/>
      <c r="J144" s="252">
        <v>0</v>
      </c>
      <c r="K144" s="252"/>
      <c r="L144" s="229"/>
      <c r="M144" s="229">
        <f t="shared" si="10"/>
        <v>0</v>
      </c>
      <c r="N144" s="229"/>
      <c r="O144" s="229"/>
      <c r="P144" s="422"/>
      <c r="Q144" s="425">
        <f t="shared" si="11"/>
        <v>0</v>
      </c>
      <c r="R144" s="415"/>
      <c r="S144" s="415"/>
      <c r="T144" s="415"/>
      <c r="U144" s="415"/>
      <c r="V144" s="415"/>
      <c r="W144" s="415"/>
      <c r="X144" s="415"/>
      <c r="Y144" s="415"/>
      <c r="Z144" s="415"/>
      <c r="AA144" s="415"/>
      <c r="AB144" s="415"/>
      <c r="AC144" s="415"/>
      <c r="AD144" s="415"/>
      <c r="AE144" s="415"/>
      <c r="AF144" s="415"/>
      <c r="AG144" s="415"/>
      <c r="AH144" s="415"/>
      <c r="AI144" s="415"/>
      <c r="AJ144" s="415"/>
      <c r="AK144" s="415"/>
      <c r="AL144" s="415"/>
      <c r="AM144" s="415"/>
      <c r="AN144" s="415"/>
      <c r="AO144" s="415"/>
      <c r="AP144" s="415"/>
      <c r="AQ144" s="415"/>
      <c r="AR144" s="415"/>
      <c r="AS144" s="415"/>
      <c r="AT144" s="415"/>
      <c r="AU144" s="415"/>
      <c r="AV144" s="415"/>
      <c r="AW144" s="415"/>
      <c r="AX144" s="415"/>
      <c r="AY144" s="415"/>
      <c r="AZ144" s="415"/>
      <c r="BA144" s="415"/>
      <c r="BB144" s="415"/>
      <c r="BC144" s="415"/>
      <c r="BD144" s="415"/>
      <c r="BE144" s="415"/>
      <c r="BF144" s="415"/>
      <c r="BG144" s="415"/>
      <c r="BH144" s="415"/>
      <c r="BI144" s="415"/>
      <c r="BJ144" s="415"/>
      <c r="BK144" s="415"/>
      <c r="BL144" s="415"/>
      <c r="BM144" s="415"/>
      <c r="BN144" s="415"/>
      <c r="BO144" s="415"/>
      <c r="BP144" s="415"/>
      <c r="BQ144" s="415"/>
      <c r="BR144" s="415"/>
      <c r="BS144" s="415"/>
      <c r="BT144" s="415"/>
      <c r="BU144" s="415"/>
      <c r="BV144" s="415"/>
      <c r="BW144" s="415"/>
      <c r="BX144" s="415"/>
      <c r="BY144" s="415"/>
      <c r="BZ144" s="415"/>
      <c r="CA144" s="415"/>
      <c r="CB144" s="415"/>
      <c r="CC144" s="415"/>
      <c r="CD144" s="415"/>
      <c r="CE144" s="415"/>
      <c r="CF144" s="415"/>
      <c r="CG144" s="415"/>
      <c r="CH144" s="415"/>
      <c r="CI144" s="415"/>
      <c r="CJ144" s="415"/>
      <c r="CK144" s="415"/>
      <c r="CL144" s="415"/>
      <c r="CM144" s="415"/>
      <c r="CN144" s="415"/>
      <c r="CO144" s="415"/>
      <c r="CP144" s="415"/>
      <c r="CQ144" s="415"/>
      <c r="CR144" s="415"/>
      <c r="CS144" s="415"/>
      <c r="CT144" s="415"/>
      <c r="CU144" s="415"/>
      <c r="CV144" s="415"/>
      <c r="CW144" s="415"/>
      <c r="CX144" s="415"/>
      <c r="CY144" s="415"/>
      <c r="CZ144" s="415"/>
      <c r="DA144" s="415"/>
      <c r="DB144" s="415"/>
      <c r="DC144" s="415"/>
      <c r="DD144" s="415"/>
      <c r="DE144" s="415"/>
      <c r="DF144" s="415"/>
      <c r="DG144" s="415"/>
      <c r="DH144" s="415"/>
      <c r="DI144" s="415"/>
      <c r="DJ144" s="415"/>
      <c r="DK144" s="415"/>
      <c r="DL144" s="415"/>
      <c r="DM144" s="415"/>
      <c r="DN144" s="415"/>
      <c r="DO144" s="415"/>
      <c r="DP144" s="415"/>
      <c r="DQ144" s="415"/>
      <c r="DR144" s="415"/>
      <c r="DS144" s="415"/>
      <c r="DT144" s="415"/>
      <c r="DU144" s="415"/>
      <c r="DV144" s="415"/>
      <c r="DW144" s="415"/>
      <c r="DX144" s="415"/>
      <c r="DY144" s="415"/>
      <c r="DZ144" s="415"/>
      <c r="EA144" s="415"/>
      <c r="EB144" s="415"/>
      <c r="EC144" s="415"/>
      <c r="ED144" s="415"/>
      <c r="EE144" s="415"/>
      <c r="EF144" s="415"/>
      <c r="EG144" s="415"/>
      <c r="EH144" s="415"/>
      <c r="EI144" s="415"/>
      <c r="EJ144" s="415"/>
      <c r="EK144" s="415"/>
      <c r="EL144" s="415"/>
      <c r="EM144" s="415"/>
      <c r="EN144" s="415"/>
      <c r="EO144" s="415"/>
      <c r="EP144" s="415"/>
      <c r="EQ144" s="415"/>
      <c r="ER144" s="415"/>
      <c r="ES144" s="415"/>
      <c r="ET144" s="415"/>
      <c r="EU144" s="415"/>
      <c r="EV144" s="415"/>
      <c r="EW144" s="415"/>
      <c r="EX144" s="415"/>
      <c r="EY144" s="415"/>
      <c r="EZ144" s="415"/>
      <c r="FA144" s="415"/>
      <c r="FB144" s="415"/>
      <c r="FC144" s="415"/>
      <c r="FD144" s="415"/>
      <c r="FE144" s="415"/>
      <c r="FF144" s="415"/>
      <c r="FG144" s="415"/>
      <c r="FH144" s="415"/>
      <c r="FI144" s="415"/>
      <c r="FJ144" s="415"/>
      <c r="FK144" s="415"/>
      <c r="FL144" s="415"/>
      <c r="FM144" s="415"/>
      <c r="FN144" s="415"/>
      <c r="FO144" s="415"/>
      <c r="FP144" s="415"/>
      <c r="FQ144" s="415"/>
      <c r="FR144" s="415"/>
      <c r="FS144" s="415"/>
      <c r="FT144" s="415"/>
      <c r="FU144" s="415"/>
      <c r="FV144" s="415"/>
      <c r="FW144" s="415"/>
      <c r="FX144" s="415"/>
      <c r="FY144" s="415"/>
      <c r="FZ144" s="415"/>
      <c r="GA144" s="415"/>
      <c r="GB144" s="415"/>
      <c r="GC144" s="415"/>
      <c r="GD144" s="415"/>
      <c r="GE144" s="415"/>
      <c r="GF144" s="415"/>
      <c r="GG144" s="415"/>
      <c r="GH144" s="415"/>
      <c r="GI144" s="415"/>
      <c r="GJ144" s="415"/>
      <c r="GK144" s="415"/>
      <c r="GL144" s="415"/>
      <c r="GM144" s="415"/>
      <c r="GN144" s="415"/>
      <c r="GO144" s="415"/>
      <c r="GP144" s="415"/>
      <c r="GQ144" s="415"/>
      <c r="GR144" s="415"/>
      <c r="GS144" s="415"/>
      <c r="GT144" s="415"/>
      <c r="GU144" s="415"/>
      <c r="GV144" s="415"/>
      <c r="GW144" s="415"/>
      <c r="GX144" s="415"/>
      <c r="GY144" s="415"/>
      <c r="GZ144" s="415"/>
      <c r="HA144" s="415"/>
      <c r="HB144" s="415"/>
      <c r="HC144" s="415"/>
      <c r="HD144" s="415"/>
      <c r="HE144" s="415"/>
      <c r="HF144" s="415"/>
      <c r="HG144" s="415"/>
      <c r="HH144" s="415"/>
      <c r="HI144" s="415"/>
      <c r="HJ144" s="415"/>
      <c r="HK144" s="415"/>
      <c r="HL144" s="415"/>
      <c r="HM144" s="415"/>
      <c r="HN144" s="415"/>
      <c r="HO144" s="415"/>
      <c r="HP144" s="415"/>
      <c r="HQ144" s="415"/>
      <c r="HR144" s="415"/>
      <c r="HS144" s="415"/>
      <c r="HT144" s="415"/>
      <c r="HU144" s="415"/>
      <c r="HV144" s="415"/>
      <c r="HW144" s="415"/>
      <c r="HX144" s="415"/>
      <c r="HY144" s="415"/>
      <c r="HZ144" s="415"/>
      <c r="IA144" s="415"/>
      <c r="IB144" s="415"/>
      <c r="IC144" s="415"/>
      <c r="ID144" s="415"/>
      <c r="IE144" s="415"/>
      <c r="IF144" s="415"/>
      <c r="IG144" s="415"/>
      <c r="IH144" s="415"/>
      <c r="II144" s="415"/>
      <c r="IJ144" s="415"/>
      <c r="IK144" s="415"/>
      <c r="IL144" s="415"/>
      <c r="IM144" s="415"/>
      <c r="IN144" s="415"/>
      <c r="IO144" s="415"/>
      <c r="IP144" s="415"/>
      <c r="IQ144" s="415"/>
      <c r="IR144" s="415"/>
      <c r="IS144" s="415"/>
      <c r="IT144" s="415"/>
      <c r="IU144" s="415"/>
      <c r="IV144" s="415"/>
      <c r="IW144" s="415"/>
      <c r="IX144" s="415"/>
      <c r="IY144" s="415"/>
      <c r="IZ144" s="415"/>
      <c r="JA144" s="415"/>
    </row>
    <row r="145" spans="1:261" s="101" customFormat="1" hidden="1" outlineLevel="2" x14ac:dyDescent="0.25">
      <c r="A145" s="99"/>
      <c r="B145" s="277" t="s">
        <v>6847</v>
      </c>
      <c r="C145" s="102" t="s">
        <v>6820</v>
      </c>
      <c r="D145" s="127">
        <v>0.15</v>
      </c>
      <c r="E145" s="251">
        <v>0</v>
      </c>
      <c r="F145" s="142"/>
      <c r="G145" s="142">
        <v>0</v>
      </c>
      <c r="H145" s="142"/>
      <c r="I145" s="227"/>
      <c r="J145" s="252">
        <v>0</v>
      </c>
      <c r="K145" s="252"/>
      <c r="L145" s="229"/>
      <c r="M145" s="229">
        <f t="shared" si="10"/>
        <v>0</v>
      </c>
      <c r="N145" s="229"/>
      <c r="O145" s="229"/>
      <c r="P145" s="422"/>
      <c r="Q145" s="425">
        <f t="shared" si="11"/>
        <v>0</v>
      </c>
      <c r="R145" s="415"/>
      <c r="S145" s="415"/>
      <c r="T145" s="415"/>
      <c r="U145" s="415"/>
      <c r="V145" s="415"/>
      <c r="W145" s="415"/>
      <c r="X145" s="415"/>
      <c r="Y145" s="415"/>
      <c r="Z145" s="415"/>
      <c r="AA145" s="415"/>
      <c r="AB145" s="415"/>
      <c r="AC145" s="415"/>
      <c r="AD145" s="415"/>
      <c r="AE145" s="415"/>
      <c r="AF145" s="415"/>
      <c r="AG145" s="415"/>
      <c r="AH145" s="415"/>
      <c r="AI145" s="415"/>
      <c r="AJ145" s="415"/>
      <c r="AK145" s="415"/>
      <c r="AL145" s="415"/>
      <c r="AM145" s="415"/>
      <c r="AN145" s="415"/>
      <c r="AO145" s="415"/>
      <c r="AP145" s="415"/>
      <c r="AQ145" s="415"/>
      <c r="AR145" s="415"/>
      <c r="AS145" s="415"/>
      <c r="AT145" s="415"/>
      <c r="AU145" s="415"/>
      <c r="AV145" s="415"/>
      <c r="AW145" s="415"/>
      <c r="AX145" s="415"/>
      <c r="AY145" s="415"/>
      <c r="AZ145" s="415"/>
      <c r="BA145" s="415"/>
      <c r="BB145" s="415"/>
      <c r="BC145" s="415"/>
      <c r="BD145" s="415"/>
      <c r="BE145" s="415"/>
      <c r="BF145" s="415"/>
      <c r="BG145" s="415"/>
      <c r="BH145" s="415"/>
      <c r="BI145" s="415"/>
      <c r="BJ145" s="415"/>
      <c r="BK145" s="415"/>
      <c r="BL145" s="415"/>
      <c r="BM145" s="415"/>
      <c r="BN145" s="415"/>
      <c r="BO145" s="415"/>
      <c r="BP145" s="415"/>
      <c r="BQ145" s="415"/>
      <c r="BR145" s="415"/>
      <c r="BS145" s="415"/>
      <c r="BT145" s="415"/>
      <c r="BU145" s="415"/>
      <c r="BV145" s="415"/>
      <c r="BW145" s="415"/>
      <c r="BX145" s="415"/>
      <c r="BY145" s="415"/>
      <c r="BZ145" s="415"/>
      <c r="CA145" s="415"/>
      <c r="CB145" s="415"/>
      <c r="CC145" s="415"/>
      <c r="CD145" s="415"/>
      <c r="CE145" s="415"/>
      <c r="CF145" s="415"/>
      <c r="CG145" s="415"/>
      <c r="CH145" s="415"/>
      <c r="CI145" s="415"/>
      <c r="CJ145" s="415"/>
      <c r="CK145" s="415"/>
      <c r="CL145" s="415"/>
      <c r="CM145" s="415"/>
      <c r="CN145" s="415"/>
      <c r="CO145" s="415"/>
      <c r="CP145" s="415"/>
      <c r="CQ145" s="415"/>
      <c r="CR145" s="415"/>
      <c r="CS145" s="415"/>
      <c r="CT145" s="415"/>
      <c r="CU145" s="415"/>
      <c r="CV145" s="415"/>
      <c r="CW145" s="415"/>
      <c r="CX145" s="415"/>
      <c r="CY145" s="415"/>
      <c r="CZ145" s="415"/>
      <c r="DA145" s="415"/>
      <c r="DB145" s="415"/>
      <c r="DC145" s="415"/>
      <c r="DD145" s="415"/>
      <c r="DE145" s="415"/>
      <c r="DF145" s="415"/>
      <c r="DG145" s="415"/>
      <c r="DH145" s="415"/>
      <c r="DI145" s="415"/>
      <c r="DJ145" s="415"/>
      <c r="DK145" s="415"/>
      <c r="DL145" s="415"/>
      <c r="DM145" s="415"/>
      <c r="DN145" s="415"/>
      <c r="DO145" s="415"/>
      <c r="DP145" s="415"/>
      <c r="DQ145" s="415"/>
      <c r="DR145" s="415"/>
      <c r="DS145" s="415"/>
      <c r="DT145" s="415"/>
      <c r="DU145" s="415"/>
      <c r="DV145" s="415"/>
      <c r="DW145" s="415"/>
      <c r="DX145" s="415"/>
      <c r="DY145" s="415"/>
      <c r="DZ145" s="415"/>
      <c r="EA145" s="415"/>
      <c r="EB145" s="415"/>
      <c r="EC145" s="415"/>
      <c r="ED145" s="415"/>
      <c r="EE145" s="415"/>
      <c r="EF145" s="415"/>
      <c r="EG145" s="415"/>
      <c r="EH145" s="415"/>
      <c r="EI145" s="415"/>
      <c r="EJ145" s="415"/>
      <c r="EK145" s="415"/>
      <c r="EL145" s="415"/>
      <c r="EM145" s="415"/>
      <c r="EN145" s="415"/>
      <c r="EO145" s="415"/>
      <c r="EP145" s="415"/>
      <c r="EQ145" s="415"/>
      <c r="ER145" s="415"/>
      <c r="ES145" s="415"/>
      <c r="ET145" s="415"/>
      <c r="EU145" s="415"/>
      <c r="EV145" s="415"/>
      <c r="EW145" s="415"/>
      <c r="EX145" s="415"/>
      <c r="EY145" s="415"/>
      <c r="EZ145" s="415"/>
      <c r="FA145" s="415"/>
      <c r="FB145" s="415"/>
      <c r="FC145" s="415"/>
      <c r="FD145" s="415"/>
      <c r="FE145" s="415"/>
      <c r="FF145" s="415"/>
      <c r="FG145" s="415"/>
      <c r="FH145" s="415"/>
      <c r="FI145" s="415"/>
      <c r="FJ145" s="415"/>
      <c r="FK145" s="415"/>
      <c r="FL145" s="415"/>
      <c r="FM145" s="415"/>
      <c r="FN145" s="415"/>
      <c r="FO145" s="415"/>
      <c r="FP145" s="415"/>
      <c r="FQ145" s="415"/>
      <c r="FR145" s="415"/>
      <c r="FS145" s="415"/>
      <c r="FT145" s="415"/>
      <c r="FU145" s="415"/>
      <c r="FV145" s="415"/>
      <c r="FW145" s="415"/>
      <c r="FX145" s="415"/>
      <c r="FY145" s="415"/>
      <c r="FZ145" s="415"/>
      <c r="GA145" s="415"/>
      <c r="GB145" s="415"/>
      <c r="GC145" s="415"/>
      <c r="GD145" s="415"/>
      <c r="GE145" s="415"/>
      <c r="GF145" s="415"/>
      <c r="GG145" s="415"/>
      <c r="GH145" s="415"/>
      <c r="GI145" s="415"/>
      <c r="GJ145" s="415"/>
      <c r="GK145" s="415"/>
      <c r="GL145" s="415"/>
      <c r="GM145" s="415"/>
      <c r="GN145" s="415"/>
      <c r="GO145" s="415"/>
      <c r="GP145" s="415"/>
      <c r="GQ145" s="415"/>
      <c r="GR145" s="415"/>
      <c r="GS145" s="415"/>
      <c r="GT145" s="415"/>
      <c r="GU145" s="415"/>
      <c r="GV145" s="415"/>
      <c r="GW145" s="415"/>
      <c r="GX145" s="415"/>
      <c r="GY145" s="415"/>
      <c r="GZ145" s="415"/>
      <c r="HA145" s="415"/>
      <c r="HB145" s="415"/>
      <c r="HC145" s="415"/>
      <c r="HD145" s="415"/>
      <c r="HE145" s="415"/>
      <c r="HF145" s="415"/>
      <c r="HG145" s="415"/>
      <c r="HH145" s="415"/>
      <c r="HI145" s="415"/>
      <c r="HJ145" s="415"/>
      <c r="HK145" s="415"/>
      <c r="HL145" s="415"/>
      <c r="HM145" s="415"/>
      <c r="HN145" s="415"/>
      <c r="HO145" s="415"/>
      <c r="HP145" s="415"/>
      <c r="HQ145" s="415"/>
      <c r="HR145" s="415"/>
      <c r="HS145" s="415"/>
      <c r="HT145" s="415"/>
      <c r="HU145" s="415"/>
      <c r="HV145" s="415"/>
      <c r="HW145" s="415"/>
      <c r="HX145" s="415"/>
      <c r="HY145" s="415"/>
      <c r="HZ145" s="415"/>
      <c r="IA145" s="415"/>
      <c r="IB145" s="415"/>
      <c r="IC145" s="415"/>
      <c r="ID145" s="415"/>
      <c r="IE145" s="415"/>
      <c r="IF145" s="415"/>
      <c r="IG145" s="415"/>
      <c r="IH145" s="415"/>
      <c r="II145" s="415"/>
      <c r="IJ145" s="415"/>
      <c r="IK145" s="415"/>
      <c r="IL145" s="415"/>
      <c r="IM145" s="415"/>
      <c r="IN145" s="415"/>
      <c r="IO145" s="415"/>
      <c r="IP145" s="415"/>
      <c r="IQ145" s="415"/>
      <c r="IR145" s="415"/>
      <c r="IS145" s="415"/>
      <c r="IT145" s="415"/>
      <c r="IU145" s="415"/>
      <c r="IV145" s="415"/>
      <c r="IW145" s="415"/>
      <c r="IX145" s="415"/>
      <c r="IY145" s="415"/>
      <c r="IZ145" s="415"/>
      <c r="JA145" s="415"/>
    </row>
    <row r="146" spans="1:261" s="101" customFormat="1" hidden="1" outlineLevel="2" x14ac:dyDescent="0.25">
      <c r="A146" s="99"/>
      <c r="B146" s="277" t="s">
        <v>6848</v>
      </c>
      <c r="C146" s="102" t="s">
        <v>6890</v>
      </c>
      <c r="D146" s="127">
        <v>3</v>
      </c>
      <c r="E146" s="251">
        <v>0</v>
      </c>
      <c r="F146" s="142"/>
      <c r="G146" s="142">
        <v>0</v>
      </c>
      <c r="H146" s="142"/>
      <c r="I146" s="227"/>
      <c r="J146" s="252">
        <v>0</v>
      </c>
      <c r="K146" s="252"/>
      <c r="L146" s="229"/>
      <c r="M146" s="229">
        <f t="shared" si="10"/>
        <v>0</v>
      </c>
      <c r="N146" s="229"/>
      <c r="O146" s="229"/>
      <c r="P146" s="422"/>
      <c r="Q146" s="425">
        <f t="shared" si="11"/>
        <v>0</v>
      </c>
      <c r="R146" s="415"/>
      <c r="S146" s="415"/>
      <c r="T146" s="415"/>
      <c r="U146" s="415"/>
      <c r="V146" s="415"/>
      <c r="W146" s="415"/>
      <c r="X146" s="415"/>
      <c r="Y146" s="415"/>
      <c r="Z146" s="415"/>
      <c r="AA146" s="415"/>
      <c r="AB146" s="415"/>
      <c r="AC146" s="415"/>
      <c r="AD146" s="415"/>
      <c r="AE146" s="415"/>
      <c r="AF146" s="415"/>
      <c r="AG146" s="415"/>
      <c r="AH146" s="415"/>
      <c r="AI146" s="415"/>
      <c r="AJ146" s="415"/>
      <c r="AK146" s="415"/>
      <c r="AL146" s="415"/>
      <c r="AM146" s="415"/>
      <c r="AN146" s="415"/>
      <c r="AO146" s="415"/>
      <c r="AP146" s="415"/>
      <c r="AQ146" s="415"/>
      <c r="AR146" s="415"/>
      <c r="AS146" s="415"/>
      <c r="AT146" s="415"/>
      <c r="AU146" s="415"/>
      <c r="AV146" s="415"/>
      <c r="AW146" s="415"/>
      <c r="AX146" s="415"/>
      <c r="AY146" s="415"/>
      <c r="AZ146" s="415"/>
      <c r="BA146" s="415"/>
      <c r="BB146" s="415"/>
      <c r="BC146" s="415"/>
      <c r="BD146" s="415"/>
      <c r="BE146" s="415"/>
      <c r="BF146" s="415"/>
      <c r="BG146" s="415"/>
      <c r="BH146" s="415"/>
      <c r="BI146" s="415"/>
      <c r="BJ146" s="415"/>
      <c r="BK146" s="415"/>
      <c r="BL146" s="415"/>
      <c r="BM146" s="415"/>
      <c r="BN146" s="415"/>
      <c r="BO146" s="415"/>
      <c r="BP146" s="415"/>
      <c r="BQ146" s="415"/>
      <c r="BR146" s="415"/>
      <c r="BS146" s="415"/>
      <c r="BT146" s="415"/>
      <c r="BU146" s="415"/>
      <c r="BV146" s="415"/>
      <c r="BW146" s="415"/>
      <c r="BX146" s="415"/>
      <c r="BY146" s="415"/>
      <c r="BZ146" s="415"/>
      <c r="CA146" s="415"/>
      <c r="CB146" s="415"/>
      <c r="CC146" s="415"/>
      <c r="CD146" s="415"/>
      <c r="CE146" s="415"/>
      <c r="CF146" s="415"/>
      <c r="CG146" s="415"/>
      <c r="CH146" s="415"/>
      <c r="CI146" s="415"/>
      <c r="CJ146" s="415"/>
      <c r="CK146" s="415"/>
      <c r="CL146" s="415"/>
      <c r="CM146" s="415"/>
      <c r="CN146" s="415"/>
      <c r="CO146" s="415"/>
      <c r="CP146" s="415"/>
      <c r="CQ146" s="415"/>
      <c r="CR146" s="415"/>
      <c r="CS146" s="415"/>
      <c r="CT146" s="415"/>
      <c r="CU146" s="415"/>
      <c r="CV146" s="415"/>
      <c r="CW146" s="415"/>
      <c r="CX146" s="415"/>
      <c r="CY146" s="415"/>
      <c r="CZ146" s="415"/>
      <c r="DA146" s="415"/>
      <c r="DB146" s="415"/>
      <c r="DC146" s="415"/>
      <c r="DD146" s="415"/>
      <c r="DE146" s="415"/>
      <c r="DF146" s="415"/>
      <c r="DG146" s="415"/>
      <c r="DH146" s="415"/>
      <c r="DI146" s="415"/>
      <c r="DJ146" s="415"/>
      <c r="DK146" s="415"/>
      <c r="DL146" s="415"/>
      <c r="DM146" s="415"/>
      <c r="DN146" s="415"/>
      <c r="DO146" s="415"/>
      <c r="DP146" s="415"/>
      <c r="DQ146" s="415"/>
      <c r="DR146" s="415"/>
      <c r="DS146" s="415"/>
      <c r="DT146" s="415"/>
      <c r="DU146" s="415"/>
      <c r="DV146" s="415"/>
      <c r="DW146" s="415"/>
      <c r="DX146" s="415"/>
      <c r="DY146" s="415"/>
      <c r="DZ146" s="415"/>
      <c r="EA146" s="415"/>
      <c r="EB146" s="415"/>
      <c r="EC146" s="415"/>
      <c r="ED146" s="415"/>
      <c r="EE146" s="415"/>
      <c r="EF146" s="415"/>
      <c r="EG146" s="415"/>
      <c r="EH146" s="415"/>
      <c r="EI146" s="415"/>
      <c r="EJ146" s="415"/>
      <c r="EK146" s="415"/>
      <c r="EL146" s="415"/>
      <c r="EM146" s="415"/>
      <c r="EN146" s="415"/>
      <c r="EO146" s="415"/>
      <c r="EP146" s="415"/>
      <c r="EQ146" s="415"/>
      <c r="ER146" s="415"/>
      <c r="ES146" s="415"/>
      <c r="ET146" s="415"/>
      <c r="EU146" s="415"/>
      <c r="EV146" s="415"/>
      <c r="EW146" s="415"/>
      <c r="EX146" s="415"/>
      <c r="EY146" s="415"/>
      <c r="EZ146" s="415"/>
      <c r="FA146" s="415"/>
      <c r="FB146" s="415"/>
      <c r="FC146" s="415"/>
      <c r="FD146" s="415"/>
      <c r="FE146" s="415"/>
      <c r="FF146" s="415"/>
      <c r="FG146" s="415"/>
      <c r="FH146" s="415"/>
      <c r="FI146" s="415"/>
      <c r="FJ146" s="415"/>
      <c r="FK146" s="415"/>
      <c r="FL146" s="415"/>
      <c r="FM146" s="415"/>
      <c r="FN146" s="415"/>
      <c r="FO146" s="415"/>
      <c r="FP146" s="415"/>
      <c r="FQ146" s="415"/>
      <c r="FR146" s="415"/>
      <c r="FS146" s="415"/>
      <c r="FT146" s="415"/>
      <c r="FU146" s="415"/>
      <c r="FV146" s="415"/>
      <c r="FW146" s="415"/>
      <c r="FX146" s="415"/>
      <c r="FY146" s="415"/>
      <c r="FZ146" s="415"/>
      <c r="GA146" s="415"/>
      <c r="GB146" s="415"/>
      <c r="GC146" s="415"/>
      <c r="GD146" s="415"/>
      <c r="GE146" s="415"/>
      <c r="GF146" s="415"/>
      <c r="GG146" s="415"/>
      <c r="GH146" s="415"/>
      <c r="GI146" s="415"/>
      <c r="GJ146" s="415"/>
      <c r="GK146" s="415"/>
      <c r="GL146" s="415"/>
      <c r="GM146" s="415"/>
      <c r="GN146" s="415"/>
      <c r="GO146" s="415"/>
      <c r="GP146" s="415"/>
      <c r="GQ146" s="415"/>
      <c r="GR146" s="415"/>
      <c r="GS146" s="415"/>
      <c r="GT146" s="415"/>
      <c r="GU146" s="415"/>
      <c r="GV146" s="415"/>
      <c r="GW146" s="415"/>
      <c r="GX146" s="415"/>
      <c r="GY146" s="415"/>
      <c r="GZ146" s="415"/>
      <c r="HA146" s="415"/>
      <c r="HB146" s="415"/>
      <c r="HC146" s="415"/>
      <c r="HD146" s="415"/>
      <c r="HE146" s="415"/>
      <c r="HF146" s="415"/>
      <c r="HG146" s="415"/>
      <c r="HH146" s="415"/>
      <c r="HI146" s="415"/>
      <c r="HJ146" s="415"/>
      <c r="HK146" s="415"/>
      <c r="HL146" s="415"/>
      <c r="HM146" s="415"/>
      <c r="HN146" s="415"/>
      <c r="HO146" s="415"/>
      <c r="HP146" s="415"/>
      <c r="HQ146" s="415"/>
      <c r="HR146" s="415"/>
      <c r="HS146" s="415"/>
      <c r="HT146" s="415"/>
      <c r="HU146" s="415"/>
      <c r="HV146" s="415"/>
      <c r="HW146" s="415"/>
      <c r="HX146" s="415"/>
      <c r="HY146" s="415"/>
      <c r="HZ146" s="415"/>
      <c r="IA146" s="415"/>
      <c r="IB146" s="415"/>
      <c r="IC146" s="415"/>
      <c r="ID146" s="415"/>
      <c r="IE146" s="415"/>
      <c r="IF146" s="415"/>
      <c r="IG146" s="415"/>
      <c r="IH146" s="415"/>
      <c r="II146" s="415"/>
      <c r="IJ146" s="415"/>
      <c r="IK146" s="415"/>
      <c r="IL146" s="415"/>
      <c r="IM146" s="415"/>
      <c r="IN146" s="415"/>
      <c r="IO146" s="415"/>
      <c r="IP146" s="415"/>
      <c r="IQ146" s="415"/>
      <c r="IR146" s="415"/>
      <c r="IS146" s="415"/>
      <c r="IT146" s="415"/>
      <c r="IU146" s="415"/>
      <c r="IV146" s="415"/>
      <c r="IW146" s="415"/>
      <c r="IX146" s="415"/>
      <c r="IY146" s="415"/>
      <c r="IZ146" s="415"/>
      <c r="JA146" s="415"/>
    </row>
    <row r="147" spans="1:261" s="101" customFormat="1" hidden="1" outlineLevel="2" x14ac:dyDescent="0.25">
      <c r="A147" s="99"/>
      <c r="B147" s="277" t="s">
        <v>128</v>
      </c>
      <c r="C147" s="102" t="s">
        <v>6814</v>
      </c>
      <c r="D147" s="127">
        <v>18</v>
      </c>
      <c r="E147" s="251">
        <v>0</v>
      </c>
      <c r="F147" s="142"/>
      <c r="G147" s="142">
        <v>0</v>
      </c>
      <c r="H147" s="142"/>
      <c r="I147" s="227"/>
      <c r="J147" s="252">
        <v>0</v>
      </c>
      <c r="K147" s="252"/>
      <c r="L147" s="229"/>
      <c r="M147" s="229">
        <f t="shared" si="10"/>
        <v>0</v>
      </c>
      <c r="N147" s="229"/>
      <c r="O147" s="229"/>
      <c r="P147" s="422"/>
      <c r="Q147" s="425">
        <f t="shared" si="11"/>
        <v>0</v>
      </c>
      <c r="R147" s="415"/>
      <c r="S147" s="415"/>
      <c r="T147" s="415"/>
      <c r="U147" s="415"/>
      <c r="V147" s="415"/>
      <c r="W147" s="415"/>
      <c r="X147" s="415"/>
      <c r="Y147" s="415"/>
      <c r="Z147" s="415"/>
      <c r="AA147" s="415"/>
      <c r="AB147" s="415"/>
      <c r="AC147" s="415"/>
      <c r="AD147" s="415"/>
      <c r="AE147" s="415"/>
      <c r="AF147" s="415"/>
      <c r="AG147" s="415"/>
      <c r="AH147" s="415"/>
      <c r="AI147" s="415"/>
      <c r="AJ147" s="415"/>
      <c r="AK147" s="415"/>
      <c r="AL147" s="415"/>
      <c r="AM147" s="415"/>
      <c r="AN147" s="415"/>
      <c r="AO147" s="415"/>
      <c r="AP147" s="415"/>
      <c r="AQ147" s="415"/>
      <c r="AR147" s="415"/>
      <c r="AS147" s="415"/>
      <c r="AT147" s="415"/>
      <c r="AU147" s="415"/>
      <c r="AV147" s="415"/>
      <c r="AW147" s="415"/>
      <c r="AX147" s="415"/>
      <c r="AY147" s="415"/>
      <c r="AZ147" s="415"/>
      <c r="BA147" s="415"/>
      <c r="BB147" s="415"/>
      <c r="BC147" s="415"/>
      <c r="BD147" s="415"/>
      <c r="BE147" s="415"/>
      <c r="BF147" s="415"/>
      <c r="BG147" s="415"/>
      <c r="BH147" s="415"/>
      <c r="BI147" s="415"/>
      <c r="BJ147" s="415"/>
      <c r="BK147" s="415"/>
      <c r="BL147" s="415"/>
      <c r="BM147" s="415"/>
      <c r="BN147" s="415"/>
      <c r="BO147" s="415"/>
      <c r="BP147" s="415"/>
      <c r="BQ147" s="415"/>
      <c r="BR147" s="415"/>
      <c r="BS147" s="415"/>
      <c r="BT147" s="415"/>
      <c r="BU147" s="415"/>
      <c r="BV147" s="415"/>
      <c r="BW147" s="415"/>
      <c r="BX147" s="415"/>
      <c r="BY147" s="415"/>
      <c r="BZ147" s="415"/>
      <c r="CA147" s="415"/>
      <c r="CB147" s="415"/>
      <c r="CC147" s="415"/>
      <c r="CD147" s="415"/>
      <c r="CE147" s="415"/>
      <c r="CF147" s="415"/>
      <c r="CG147" s="415"/>
      <c r="CH147" s="415"/>
      <c r="CI147" s="415"/>
      <c r="CJ147" s="415"/>
      <c r="CK147" s="415"/>
      <c r="CL147" s="415"/>
      <c r="CM147" s="415"/>
      <c r="CN147" s="415"/>
      <c r="CO147" s="415"/>
      <c r="CP147" s="415"/>
      <c r="CQ147" s="415"/>
      <c r="CR147" s="415"/>
      <c r="CS147" s="415"/>
      <c r="CT147" s="415"/>
      <c r="CU147" s="415"/>
      <c r="CV147" s="415"/>
      <c r="CW147" s="415"/>
      <c r="CX147" s="415"/>
      <c r="CY147" s="415"/>
      <c r="CZ147" s="415"/>
      <c r="DA147" s="415"/>
      <c r="DB147" s="415"/>
      <c r="DC147" s="415"/>
      <c r="DD147" s="415"/>
      <c r="DE147" s="415"/>
      <c r="DF147" s="415"/>
      <c r="DG147" s="415"/>
      <c r="DH147" s="415"/>
      <c r="DI147" s="415"/>
      <c r="DJ147" s="415"/>
      <c r="DK147" s="415"/>
      <c r="DL147" s="415"/>
      <c r="DM147" s="415"/>
      <c r="DN147" s="415"/>
      <c r="DO147" s="415"/>
      <c r="DP147" s="415"/>
      <c r="DQ147" s="415"/>
      <c r="DR147" s="415"/>
      <c r="DS147" s="415"/>
      <c r="DT147" s="415"/>
      <c r="DU147" s="415"/>
      <c r="DV147" s="415"/>
      <c r="DW147" s="415"/>
      <c r="DX147" s="415"/>
      <c r="DY147" s="415"/>
      <c r="DZ147" s="415"/>
      <c r="EA147" s="415"/>
      <c r="EB147" s="415"/>
      <c r="EC147" s="415"/>
      <c r="ED147" s="415"/>
      <c r="EE147" s="415"/>
      <c r="EF147" s="415"/>
      <c r="EG147" s="415"/>
      <c r="EH147" s="415"/>
      <c r="EI147" s="415"/>
      <c r="EJ147" s="415"/>
      <c r="EK147" s="415"/>
      <c r="EL147" s="415"/>
      <c r="EM147" s="415"/>
      <c r="EN147" s="415"/>
      <c r="EO147" s="415"/>
      <c r="EP147" s="415"/>
      <c r="EQ147" s="415"/>
      <c r="ER147" s="415"/>
      <c r="ES147" s="415"/>
      <c r="ET147" s="415"/>
      <c r="EU147" s="415"/>
      <c r="EV147" s="415"/>
      <c r="EW147" s="415"/>
      <c r="EX147" s="415"/>
      <c r="EY147" s="415"/>
      <c r="EZ147" s="415"/>
      <c r="FA147" s="415"/>
      <c r="FB147" s="415"/>
      <c r="FC147" s="415"/>
      <c r="FD147" s="415"/>
      <c r="FE147" s="415"/>
      <c r="FF147" s="415"/>
      <c r="FG147" s="415"/>
      <c r="FH147" s="415"/>
      <c r="FI147" s="415"/>
      <c r="FJ147" s="415"/>
      <c r="FK147" s="415"/>
      <c r="FL147" s="415"/>
      <c r="FM147" s="415"/>
      <c r="FN147" s="415"/>
      <c r="FO147" s="415"/>
      <c r="FP147" s="415"/>
      <c r="FQ147" s="415"/>
      <c r="FR147" s="415"/>
      <c r="FS147" s="415"/>
      <c r="FT147" s="415"/>
      <c r="FU147" s="415"/>
      <c r="FV147" s="415"/>
      <c r="FW147" s="415"/>
      <c r="FX147" s="415"/>
      <c r="FY147" s="415"/>
      <c r="FZ147" s="415"/>
      <c r="GA147" s="415"/>
      <c r="GB147" s="415"/>
      <c r="GC147" s="415"/>
      <c r="GD147" s="415"/>
      <c r="GE147" s="415"/>
      <c r="GF147" s="415"/>
      <c r="GG147" s="415"/>
      <c r="GH147" s="415"/>
      <c r="GI147" s="415"/>
      <c r="GJ147" s="415"/>
      <c r="GK147" s="415"/>
      <c r="GL147" s="415"/>
      <c r="GM147" s="415"/>
      <c r="GN147" s="415"/>
      <c r="GO147" s="415"/>
      <c r="GP147" s="415"/>
      <c r="GQ147" s="415"/>
      <c r="GR147" s="415"/>
      <c r="GS147" s="415"/>
      <c r="GT147" s="415"/>
      <c r="GU147" s="415"/>
      <c r="GV147" s="415"/>
      <c r="GW147" s="415"/>
      <c r="GX147" s="415"/>
      <c r="GY147" s="415"/>
      <c r="GZ147" s="415"/>
      <c r="HA147" s="415"/>
      <c r="HB147" s="415"/>
      <c r="HC147" s="415"/>
      <c r="HD147" s="415"/>
      <c r="HE147" s="415"/>
      <c r="HF147" s="415"/>
      <c r="HG147" s="415"/>
      <c r="HH147" s="415"/>
      <c r="HI147" s="415"/>
      <c r="HJ147" s="415"/>
      <c r="HK147" s="415"/>
      <c r="HL147" s="415"/>
      <c r="HM147" s="415"/>
      <c r="HN147" s="415"/>
      <c r="HO147" s="415"/>
      <c r="HP147" s="415"/>
      <c r="HQ147" s="415"/>
      <c r="HR147" s="415"/>
      <c r="HS147" s="415"/>
      <c r="HT147" s="415"/>
      <c r="HU147" s="415"/>
      <c r="HV147" s="415"/>
      <c r="HW147" s="415"/>
      <c r="HX147" s="415"/>
      <c r="HY147" s="415"/>
      <c r="HZ147" s="415"/>
      <c r="IA147" s="415"/>
      <c r="IB147" s="415"/>
      <c r="IC147" s="415"/>
      <c r="ID147" s="415"/>
      <c r="IE147" s="415"/>
      <c r="IF147" s="415"/>
      <c r="IG147" s="415"/>
      <c r="IH147" s="415"/>
      <c r="II147" s="415"/>
      <c r="IJ147" s="415"/>
      <c r="IK147" s="415"/>
      <c r="IL147" s="415"/>
      <c r="IM147" s="415"/>
      <c r="IN147" s="415"/>
      <c r="IO147" s="415"/>
      <c r="IP147" s="415"/>
      <c r="IQ147" s="415"/>
      <c r="IR147" s="415"/>
      <c r="IS147" s="415"/>
      <c r="IT147" s="415"/>
      <c r="IU147" s="415"/>
      <c r="IV147" s="415"/>
      <c r="IW147" s="415"/>
      <c r="IX147" s="415"/>
      <c r="IY147" s="415"/>
      <c r="IZ147" s="415"/>
      <c r="JA147" s="415"/>
    </row>
    <row r="148" spans="1:261" s="101" customFormat="1" hidden="1" outlineLevel="2" x14ac:dyDescent="0.25">
      <c r="A148" s="99"/>
      <c r="B148" s="277" t="s">
        <v>129</v>
      </c>
      <c r="C148" s="102" t="s">
        <v>6814</v>
      </c>
      <c r="D148" s="127">
        <v>11</v>
      </c>
      <c r="E148" s="251">
        <v>0</v>
      </c>
      <c r="F148" s="142"/>
      <c r="G148" s="142">
        <v>0</v>
      </c>
      <c r="H148" s="142"/>
      <c r="I148" s="227"/>
      <c r="J148" s="252">
        <v>0</v>
      </c>
      <c r="K148" s="252"/>
      <c r="L148" s="229"/>
      <c r="M148" s="229">
        <f t="shared" si="10"/>
        <v>0</v>
      </c>
      <c r="N148" s="229"/>
      <c r="O148" s="229"/>
      <c r="P148" s="422"/>
      <c r="Q148" s="425">
        <f t="shared" si="11"/>
        <v>0</v>
      </c>
      <c r="R148" s="415"/>
      <c r="S148" s="415"/>
      <c r="T148" s="415"/>
      <c r="U148" s="415"/>
      <c r="V148" s="415"/>
      <c r="W148" s="415"/>
      <c r="X148" s="415"/>
      <c r="Y148" s="415"/>
      <c r="Z148" s="415"/>
      <c r="AA148" s="415"/>
      <c r="AB148" s="415"/>
      <c r="AC148" s="415"/>
      <c r="AD148" s="415"/>
      <c r="AE148" s="415"/>
      <c r="AF148" s="415"/>
      <c r="AG148" s="415"/>
      <c r="AH148" s="415"/>
      <c r="AI148" s="415"/>
      <c r="AJ148" s="415"/>
      <c r="AK148" s="415"/>
      <c r="AL148" s="415"/>
      <c r="AM148" s="415"/>
      <c r="AN148" s="415"/>
      <c r="AO148" s="415"/>
      <c r="AP148" s="415"/>
      <c r="AQ148" s="415"/>
      <c r="AR148" s="415"/>
      <c r="AS148" s="415"/>
      <c r="AT148" s="415"/>
      <c r="AU148" s="415"/>
      <c r="AV148" s="415"/>
      <c r="AW148" s="415"/>
      <c r="AX148" s="415"/>
      <c r="AY148" s="415"/>
      <c r="AZ148" s="415"/>
      <c r="BA148" s="415"/>
      <c r="BB148" s="415"/>
      <c r="BC148" s="415"/>
      <c r="BD148" s="415"/>
      <c r="BE148" s="415"/>
      <c r="BF148" s="415"/>
      <c r="BG148" s="415"/>
      <c r="BH148" s="415"/>
      <c r="BI148" s="415"/>
      <c r="BJ148" s="415"/>
      <c r="BK148" s="415"/>
      <c r="BL148" s="415"/>
      <c r="BM148" s="415"/>
      <c r="BN148" s="415"/>
      <c r="BO148" s="415"/>
      <c r="BP148" s="415"/>
      <c r="BQ148" s="415"/>
      <c r="BR148" s="415"/>
      <c r="BS148" s="415"/>
      <c r="BT148" s="415"/>
      <c r="BU148" s="415"/>
      <c r="BV148" s="415"/>
      <c r="BW148" s="415"/>
      <c r="BX148" s="415"/>
      <c r="BY148" s="415"/>
      <c r="BZ148" s="415"/>
      <c r="CA148" s="415"/>
      <c r="CB148" s="415"/>
      <c r="CC148" s="415"/>
      <c r="CD148" s="415"/>
      <c r="CE148" s="415"/>
      <c r="CF148" s="415"/>
      <c r="CG148" s="415"/>
      <c r="CH148" s="415"/>
      <c r="CI148" s="415"/>
      <c r="CJ148" s="415"/>
      <c r="CK148" s="415"/>
      <c r="CL148" s="415"/>
      <c r="CM148" s="415"/>
      <c r="CN148" s="415"/>
      <c r="CO148" s="415"/>
      <c r="CP148" s="415"/>
      <c r="CQ148" s="415"/>
      <c r="CR148" s="415"/>
      <c r="CS148" s="415"/>
      <c r="CT148" s="415"/>
      <c r="CU148" s="415"/>
      <c r="CV148" s="415"/>
      <c r="CW148" s="415"/>
      <c r="CX148" s="415"/>
      <c r="CY148" s="415"/>
      <c r="CZ148" s="415"/>
      <c r="DA148" s="415"/>
      <c r="DB148" s="415"/>
      <c r="DC148" s="415"/>
      <c r="DD148" s="415"/>
      <c r="DE148" s="415"/>
      <c r="DF148" s="415"/>
      <c r="DG148" s="415"/>
      <c r="DH148" s="415"/>
      <c r="DI148" s="415"/>
      <c r="DJ148" s="415"/>
      <c r="DK148" s="415"/>
      <c r="DL148" s="415"/>
      <c r="DM148" s="415"/>
      <c r="DN148" s="415"/>
      <c r="DO148" s="415"/>
      <c r="DP148" s="415"/>
      <c r="DQ148" s="415"/>
      <c r="DR148" s="415"/>
      <c r="DS148" s="415"/>
      <c r="DT148" s="415"/>
      <c r="DU148" s="415"/>
      <c r="DV148" s="415"/>
      <c r="DW148" s="415"/>
      <c r="DX148" s="415"/>
      <c r="DY148" s="415"/>
      <c r="DZ148" s="415"/>
      <c r="EA148" s="415"/>
      <c r="EB148" s="415"/>
      <c r="EC148" s="415"/>
      <c r="ED148" s="415"/>
      <c r="EE148" s="415"/>
      <c r="EF148" s="415"/>
      <c r="EG148" s="415"/>
      <c r="EH148" s="415"/>
      <c r="EI148" s="415"/>
      <c r="EJ148" s="415"/>
      <c r="EK148" s="415"/>
      <c r="EL148" s="415"/>
      <c r="EM148" s="415"/>
      <c r="EN148" s="415"/>
      <c r="EO148" s="415"/>
      <c r="EP148" s="415"/>
      <c r="EQ148" s="415"/>
      <c r="ER148" s="415"/>
      <c r="ES148" s="415"/>
      <c r="ET148" s="415"/>
      <c r="EU148" s="415"/>
      <c r="EV148" s="415"/>
      <c r="EW148" s="415"/>
      <c r="EX148" s="415"/>
      <c r="EY148" s="415"/>
      <c r="EZ148" s="415"/>
      <c r="FA148" s="415"/>
      <c r="FB148" s="415"/>
      <c r="FC148" s="415"/>
      <c r="FD148" s="415"/>
      <c r="FE148" s="415"/>
      <c r="FF148" s="415"/>
      <c r="FG148" s="415"/>
      <c r="FH148" s="415"/>
      <c r="FI148" s="415"/>
      <c r="FJ148" s="415"/>
      <c r="FK148" s="415"/>
      <c r="FL148" s="415"/>
      <c r="FM148" s="415"/>
      <c r="FN148" s="415"/>
      <c r="FO148" s="415"/>
      <c r="FP148" s="415"/>
      <c r="FQ148" s="415"/>
      <c r="FR148" s="415"/>
      <c r="FS148" s="415"/>
      <c r="FT148" s="415"/>
      <c r="FU148" s="415"/>
      <c r="FV148" s="415"/>
      <c r="FW148" s="415"/>
      <c r="FX148" s="415"/>
      <c r="FY148" s="415"/>
      <c r="FZ148" s="415"/>
      <c r="GA148" s="415"/>
      <c r="GB148" s="415"/>
      <c r="GC148" s="415"/>
      <c r="GD148" s="415"/>
      <c r="GE148" s="415"/>
      <c r="GF148" s="415"/>
      <c r="GG148" s="415"/>
      <c r="GH148" s="415"/>
      <c r="GI148" s="415"/>
      <c r="GJ148" s="415"/>
      <c r="GK148" s="415"/>
      <c r="GL148" s="415"/>
      <c r="GM148" s="415"/>
      <c r="GN148" s="415"/>
      <c r="GO148" s="415"/>
      <c r="GP148" s="415"/>
      <c r="GQ148" s="415"/>
      <c r="GR148" s="415"/>
      <c r="GS148" s="415"/>
      <c r="GT148" s="415"/>
      <c r="GU148" s="415"/>
      <c r="GV148" s="415"/>
      <c r="GW148" s="415"/>
      <c r="GX148" s="415"/>
      <c r="GY148" s="415"/>
      <c r="GZ148" s="415"/>
      <c r="HA148" s="415"/>
      <c r="HB148" s="415"/>
      <c r="HC148" s="415"/>
      <c r="HD148" s="415"/>
      <c r="HE148" s="415"/>
      <c r="HF148" s="415"/>
      <c r="HG148" s="415"/>
      <c r="HH148" s="415"/>
      <c r="HI148" s="415"/>
      <c r="HJ148" s="415"/>
      <c r="HK148" s="415"/>
      <c r="HL148" s="415"/>
      <c r="HM148" s="415"/>
      <c r="HN148" s="415"/>
      <c r="HO148" s="415"/>
      <c r="HP148" s="415"/>
      <c r="HQ148" s="415"/>
      <c r="HR148" s="415"/>
      <c r="HS148" s="415"/>
      <c r="HT148" s="415"/>
      <c r="HU148" s="415"/>
      <c r="HV148" s="415"/>
      <c r="HW148" s="415"/>
      <c r="HX148" s="415"/>
      <c r="HY148" s="415"/>
      <c r="HZ148" s="415"/>
      <c r="IA148" s="415"/>
      <c r="IB148" s="415"/>
      <c r="IC148" s="415"/>
      <c r="ID148" s="415"/>
      <c r="IE148" s="415"/>
      <c r="IF148" s="415"/>
      <c r="IG148" s="415"/>
      <c r="IH148" s="415"/>
      <c r="II148" s="415"/>
      <c r="IJ148" s="415"/>
      <c r="IK148" s="415"/>
      <c r="IL148" s="415"/>
      <c r="IM148" s="415"/>
      <c r="IN148" s="415"/>
      <c r="IO148" s="415"/>
      <c r="IP148" s="415"/>
      <c r="IQ148" s="415"/>
      <c r="IR148" s="415"/>
      <c r="IS148" s="415"/>
      <c r="IT148" s="415"/>
      <c r="IU148" s="415"/>
      <c r="IV148" s="415"/>
      <c r="IW148" s="415"/>
      <c r="IX148" s="415"/>
      <c r="IY148" s="415"/>
      <c r="IZ148" s="415"/>
      <c r="JA148" s="415"/>
    </row>
    <row r="149" spans="1:261" s="101" customFormat="1" ht="38.25" hidden="1" outlineLevel="2" x14ac:dyDescent="0.25">
      <c r="A149" s="99"/>
      <c r="B149" s="277" t="s">
        <v>130</v>
      </c>
      <c r="C149" s="102" t="s">
        <v>6890</v>
      </c>
      <c r="D149" s="127">
        <v>3</v>
      </c>
      <c r="E149" s="251">
        <v>0</v>
      </c>
      <c r="F149" s="142"/>
      <c r="G149" s="142">
        <v>0</v>
      </c>
      <c r="H149" s="142"/>
      <c r="I149" s="227"/>
      <c r="J149" s="252">
        <v>0</v>
      </c>
      <c r="K149" s="252"/>
      <c r="L149" s="229"/>
      <c r="M149" s="229">
        <f t="shared" si="10"/>
        <v>0</v>
      </c>
      <c r="N149" s="229"/>
      <c r="O149" s="229"/>
      <c r="P149" s="422"/>
      <c r="Q149" s="425">
        <f t="shared" si="11"/>
        <v>0</v>
      </c>
      <c r="R149" s="415"/>
      <c r="S149" s="415"/>
      <c r="T149" s="415"/>
      <c r="U149" s="415"/>
      <c r="V149" s="415"/>
      <c r="W149" s="415"/>
      <c r="X149" s="415"/>
      <c r="Y149" s="415"/>
      <c r="Z149" s="415"/>
      <c r="AA149" s="415"/>
      <c r="AB149" s="415"/>
      <c r="AC149" s="415"/>
      <c r="AD149" s="415"/>
      <c r="AE149" s="415"/>
      <c r="AF149" s="415"/>
      <c r="AG149" s="415"/>
      <c r="AH149" s="415"/>
      <c r="AI149" s="415"/>
      <c r="AJ149" s="415"/>
      <c r="AK149" s="415"/>
      <c r="AL149" s="415"/>
      <c r="AM149" s="415"/>
      <c r="AN149" s="415"/>
      <c r="AO149" s="415"/>
      <c r="AP149" s="415"/>
      <c r="AQ149" s="415"/>
      <c r="AR149" s="415"/>
      <c r="AS149" s="415"/>
      <c r="AT149" s="415"/>
      <c r="AU149" s="415"/>
      <c r="AV149" s="415"/>
      <c r="AW149" s="415"/>
      <c r="AX149" s="415"/>
      <c r="AY149" s="415"/>
      <c r="AZ149" s="415"/>
      <c r="BA149" s="415"/>
      <c r="BB149" s="415"/>
      <c r="BC149" s="415"/>
      <c r="BD149" s="415"/>
      <c r="BE149" s="415"/>
      <c r="BF149" s="415"/>
      <c r="BG149" s="415"/>
      <c r="BH149" s="415"/>
      <c r="BI149" s="415"/>
      <c r="BJ149" s="415"/>
      <c r="BK149" s="415"/>
      <c r="BL149" s="415"/>
      <c r="BM149" s="415"/>
      <c r="BN149" s="415"/>
      <c r="BO149" s="415"/>
      <c r="BP149" s="415"/>
      <c r="BQ149" s="415"/>
      <c r="BR149" s="415"/>
      <c r="BS149" s="415"/>
      <c r="BT149" s="415"/>
      <c r="BU149" s="415"/>
      <c r="BV149" s="415"/>
      <c r="BW149" s="415"/>
      <c r="BX149" s="415"/>
      <c r="BY149" s="415"/>
      <c r="BZ149" s="415"/>
      <c r="CA149" s="415"/>
      <c r="CB149" s="415"/>
      <c r="CC149" s="415"/>
      <c r="CD149" s="415"/>
      <c r="CE149" s="415"/>
      <c r="CF149" s="415"/>
      <c r="CG149" s="415"/>
      <c r="CH149" s="415"/>
      <c r="CI149" s="415"/>
      <c r="CJ149" s="415"/>
      <c r="CK149" s="415"/>
      <c r="CL149" s="415"/>
      <c r="CM149" s="415"/>
      <c r="CN149" s="415"/>
      <c r="CO149" s="415"/>
      <c r="CP149" s="415"/>
      <c r="CQ149" s="415"/>
      <c r="CR149" s="415"/>
      <c r="CS149" s="415"/>
      <c r="CT149" s="415"/>
      <c r="CU149" s="415"/>
      <c r="CV149" s="415"/>
      <c r="CW149" s="415"/>
      <c r="CX149" s="415"/>
      <c r="CY149" s="415"/>
      <c r="CZ149" s="415"/>
      <c r="DA149" s="415"/>
      <c r="DB149" s="415"/>
      <c r="DC149" s="415"/>
      <c r="DD149" s="415"/>
      <c r="DE149" s="415"/>
      <c r="DF149" s="415"/>
      <c r="DG149" s="415"/>
      <c r="DH149" s="415"/>
      <c r="DI149" s="415"/>
      <c r="DJ149" s="415"/>
      <c r="DK149" s="415"/>
      <c r="DL149" s="415"/>
      <c r="DM149" s="415"/>
      <c r="DN149" s="415"/>
      <c r="DO149" s="415"/>
      <c r="DP149" s="415"/>
      <c r="DQ149" s="415"/>
      <c r="DR149" s="415"/>
      <c r="DS149" s="415"/>
      <c r="DT149" s="415"/>
      <c r="DU149" s="415"/>
      <c r="DV149" s="415"/>
      <c r="DW149" s="415"/>
      <c r="DX149" s="415"/>
      <c r="DY149" s="415"/>
      <c r="DZ149" s="415"/>
      <c r="EA149" s="415"/>
      <c r="EB149" s="415"/>
      <c r="EC149" s="415"/>
      <c r="ED149" s="415"/>
      <c r="EE149" s="415"/>
      <c r="EF149" s="415"/>
      <c r="EG149" s="415"/>
      <c r="EH149" s="415"/>
      <c r="EI149" s="415"/>
      <c r="EJ149" s="415"/>
      <c r="EK149" s="415"/>
      <c r="EL149" s="415"/>
      <c r="EM149" s="415"/>
      <c r="EN149" s="415"/>
      <c r="EO149" s="415"/>
      <c r="EP149" s="415"/>
      <c r="EQ149" s="415"/>
      <c r="ER149" s="415"/>
      <c r="ES149" s="415"/>
      <c r="ET149" s="415"/>
      <c r="EU149" s="415"/>
      <c r="EV149" s="415"/>
      <c r="EW149" s="415"/>
      <c r="EX149" s="415"/>
      <c r="EY149" s="415"/>
      <c r="EZ149" s="415"/>
      <c r="FA149" s="415"/>
      <c r="FB149" s="415"/>
      <c r="FC149" s="415"/>
      <c r="FD149" s="415"/>
      <c r="FE149" s="415"/>
      <c r="FF149" s="415"/>
      <c r="FG149" s="415"/>
      <c r="FH149" s="415"/>
      <c r="FI149" s="415"/>
      <c r="FJ149" s="415"/>
      <c r="FK149" s="415"/>
      <c r="FL149" s="415"/>
      <c r="FM149" s="415"/>
      <c r="FN149" s="415"/>
      <c r="FO149" s="415"/>
      <c r="FP149" s="415"/>
      <c r="FQ149" s="415"/>
      <c r="FR149" s="415"/>
      <c r="FS149" s="415"/>
      <c r="FT149" s="415"/>
      <c r="FU149" s="415"/>
      <c r="FV149" s="415"/>
      <c r="FW149" s="415"/>
      <c r="FX149" s="415"/>
      <c r="FY149" s="415"/>
      <c r="FZ149" s="415"/>
      <c r="GA149" s="415"/>
      <c r="GB149" s="415"/>
      <c r="GC149" s="415"/>
      <c r="GD149" s="415"/>
      <c r="GE149" s="415"/>
      <c r="GF149" s="415"/>
      <c r="GG149" s="415"/>
      <c r="GH149" s="415"/>
      <c r="GI149" s="415"/>
      <c r="GJ149" s="415"/>
      <c r="GK149" s="415"/>
      <c r="GL149" s="415"/>
      <c r="GM149" s="415"/>
      <c r="GN149" s="415"/>
      <c r="GO149" s="415"/>
      <c r="GP149" s="415"/>
      <c r="GQ149" s="415"/>
      <c r="GR149" s="415"/>
      <c r="GS149" s="415"/>
      <c r="GT149" s="415"/>
      <c r="GU149" s="415"/>
      <c r="GV149" s="415"/>
      <c r="GW149" s="415"/>
      <c r="GX149" s="415"/>
      <c r="GY149" s="415"/>
      <c r="GZ149" s="415"/>
      <c r="HA149" s="415"/>
      <c r="HB149" s="415"/>
      <c r="HC149" s="415"/>
      <c r="HD149" s="415"/>
      <c r="HE149" s="415"/>
      <c r="HF149" s="415"/>
      <c r="HG149" s="415"/>
      <c r="HH149" s="415"/>
      <c r="HI149" s="415"/>
      <c r="HJ149" s="415"/>
      <c r="HK149" s="415"/>
      <c r="HL149" s="415"/>
      <c r="HM149" s="415"/>
      <c r="HN149" s="415"/>
      <c r="HO149" s="415"/>
      <c r="HP149" s="415"/>
      <c r="HQ149" s="415"/>
      <c r="HR149" s="415"/>
      <c r="HS149" s="415"/>
      <c r="HT149" s="415"/>
      <c r="HU149" s="415"/>
      <c r="HV149" s="415"/>
      <c r="HW149" s="415"/>
      <c r="HX149" s="415"/>
      <c r="HY149" s="415"/>
      <c r="HZ149" s="415"/>
      <c r="IA149" s="415"/>
      <c r="IB149" s="415"/>
      <c r="IC149" s="415"/>
      <c r="ID149" s="415"/>
      <c r="IE149" s="415"/>
      <c r="IF149" s="415"/>
      <c r="IG149" s="415"/>
      <c r="IH149" s="415"/>
      <c r="II149" s="415"/>
      <c r="IJ149" s="415"/>
      <c r="IK149" s="415"/>
      <c r="IL149" s="415"/>
      <c r="IM149" s="415"/>
      <c r="IN149" s="415"/>
      <c r="IO149" s="415"/>
      <c r="IP149" s="415"/>
      <c r="IQ149" s="415"/>
      <c r="IR149" s="415"/>
      <c r="IS149" s="415"/>
      <c r="IT149" s="415"/>
      <c r="IU149" s="415"/>
      <c r="IV149" s="415"/>
      <c r="IW149" s="415"/>
      <c r="IX149" s="415"/>
      <c r="IY149" s="415"/>
      <c r="IZ149" s="415"/>
      <c r="JA149" s="415"/>
    </row>
    <row r="150" spans="1:261" s="101" customFormat="1" hidden="1" outlineLevel="1" collapsed="1" x14ac:dyDescent="0.25">
      <c r="A150" s="378"/>
      <c r="B150" s="349" t="s">
        <v>131</v>
      </c>
      <c r="C150" s="378" t="s">
        <v>31</v>
      </c>
      <c r="D150" s="377">
        <v>12</v>
      </c>
      <c r="E150" s="377">
        <v>11909.974166666669</v>
      </c>
      <c r="F150" s="377">
        <f>E150*D150</f>
        <v>142919.69000000003</v>
      </c>
      <c r="G150" s="377">
        <v>4538.7333333333336</v>
      </c>
      <c r="H150" s="377">
        <f>G150*D150</f>
        <v>54464.800000000003</v>
      </c>
      <c r="I150" s="377">
        <f>F150+H150</f>
        <v>197384.49000000005</v>
      </c>
      <c r="J150" s="252">
        <v>11909.974166666669</v>
      </c>
      <c r="K150" s="252"/>
      <c r="L150" s="229"/>
      <c r="M150" s="229">
        <f t="shared" si="10"/>
        <v>4538.7333333333336</v>
      </c>
      <c r="N150" s="229"/>
      <c r="O150" s="229"/>
      <c r="P150" s="422"/>
      <c r="Q150" s="425">
        <f t="shared" si="11"/>
        <v>0</v>
      </c>
      <c r="R150" s="415"/>
      <c r="S150" s="415"/>
      <c r="T150" s="415"/>
      <c r="U150" s="415"/>
      <c r="V150" s="415"/>
      <c r="W150" s="415"/>
      <c r="X150" s="415"/>
      <c r="Y150" s="415"/>
      <c r="Z150" s="415"/>
      <c r="AA150" s="415"/>
      <c r="AB150" s="415"/>
      <c r="AC150" s="415"/>
      <c r="AD150" s="415"/>
      <c r="AE150" s="415"/>
      <c r="AF150" s="415"/>
      <c r="AG150" s="415"/>
      <c r="AH150" s="415"/>
      <c r="AI150" s="415"/>
      <c r="AJ150" s="415"/>
      <c r="AK150" s="415"/>
      <c r="AL150" s="415"/>
      <c r="AM150" s="415"/>
      <c r="AN150" s="415"/>
      <c r="AO150" s="415"/>
      <c r="AP150" s="415"/>
      <c r="AQ150" s="415"/>
      <c r="AR150" s="415"/>
      <c r="AS150" s="415"/>
      <c r="AT150" s="415"/>
      <c r="AU150" s="415"/>
      <c r="AV150" s="415"/>
      <c r="AW150" s="415"/>
      <c r="AX150" s="415"/>
      <c r="AY150" s="415"/>
      <c r="AZ150" s="415"/>
      <c r="BA150" s="415"/>
      <c r="BB150" s="415"/>
      <c r="BC150" s="415"/>
      <c r="BD150" s="415"/>
      <c r="BE150" s="415"/>
      <c r="BF150" s="415"/>
      <c r="BG150" s="415"/>
      <c r="BH150" s="415"/>
      <c r="BI150" s="415"/>
      <c r="BJ150" s="415"/>
      <c r="BK150" s="415"/>
      <c r="BL150" s="415"/>
      <c r="BM150" s="415"/>
      <c r="BN150" s="415"/>
      <c r="BO150" s="415"/>
      <c r="BP150" s="415"/>
      <c r="BQ150" s="415"/>
      <c r="BR150" s="415"/>
      <c r="BS150" s="415"/>
      <c r="BT150" s="415"/>
      <c r="BU150" s="415"/>
      <c r="BV150" s="415"/>
      <c r="BW150" s="415"/>
      <c r="BX150" s="415"/>
      <c r="BY150" s="415"/>
      <c r="BZ150" s="415"/>
      <c r="CA150" s="415"/>
      <c r="CB150" s="415"/>
      <c r="CC150" s="415"/>
      <c r="CD150" s="415"/>
      <c r="CE150" s="415"/>
      <c r="CF150" s="415"/>
      <c r="CG150" s="415"/>
      <c r="CH150" s="415"/>
      <c r="CI150" s="415"/>
      <c r="CJ150" s="415"/>
      <c r="CK150" s="415"/>
      <c r="CL150" s="415"/>
      <c r="CM150" s="415"/>
      <c r="CN150" s="415"/>
      <c r="CO150" s="415"/>
      <c r="CP150" s="415"/>
      <c r="CQ150" s="415"/>
      <c r="CR150" s="415"/>
      <c r="CS150" s="415"/>
      <c r="CT150" s="415"/>
      <c r="CU150" s="415"/>
      <c r="CV150" s="415"/>
      <c r="CW150" s="415"/>
      <c r="CX150" s="415"/>
      <c r="CY150" s="415"/>
      <c r="CZ150" s="415"/>
      <c r="DA150" s="415"/>
      <c r="DB150" s="415"/>
      <c r="DC150" s="415"/>
      <c r="DD150" s="415"/>
      <c r="DE150" s="415"/>
      <c r="DF150" s="415"/>
      <c r="DG150" s="415"/>
      <c r="DH150" s="415"/>
      <c r="DI150" s="415"/>
      <c r="DJ150" s="415"/>
      <c r="DK150" s="415"/>
      <c r="DL150" s="415"/>
      <c r="DM150" s="415"/>
      <c r="DN150" s="415"/>
      <c r="DO150" s="415"/>
      <c r="DP150" s="415"/>
      <c r="DQ150" s="415"/>
      <c r="DR150" s="415"/>
      <c r="DS150" s="415"/>
      <c r="DT150" s="415"/>
      <c r="DU150" s="415"/>
      <c r="DV150" s="415"/>
      <c r="DW150" s="415"/>
      <c r="DX150" s="415"/>
      <c r="DY150" s="415"/>
      <c r="DZ150" s="415"/>
      <c r="EA150" s="415"/>
      <c r="EB150" s="415"/>
      <c r="EC150" s="415"/>
      <c r="ED150" s="415"/>
      <c r="EE150" s="415"/>
      <c r="EF150" s="415"/>
      <c r="EG150" s="415"/>
      <c r="EH150" s="415"/>
      <c r="EI150" s="415"/>
      <c r="EJ150" s="415"/>
      <c r="EK150" s="415"/>
      <c r="EL150" s="415"/>
      <c r="EM150" s="415"/>
      <c r="EN150" s="415"/>
      <c r="EO150" s="415"/>
      <c r="EP150" s="415"/>
      <c r="EQ150" s="415"/>
      <c r="ER150" s="415"/>
      <c r="ES150" s="415"/>
      <c r="ET150" s="415"/>
      <c r="EU150" s="415"/>
      <c r="EV150" s="415"/>
      <c r="EW150" s="415"/>
      <c r="EX150" s="415"/>
      <c r="EY150" s="415"/>
      <c r="EZ150" s="415"/>
      <c r="FA150" s="415"/>
      <c r="FB150" s="415"/>
      <c r="FC150" s="415"/>
      <c r="FD150" s="415"/>
      <c r="FE150" s="415"/>
      <c r="FF150" s="415"/>
      <c r="FG150" s="415"/>
      <c r="FH150" s="415"/>
      <c r="FI150" s="415"/>
      <c r="FJ150" s="415"/>
      <c r="FK150" s="415"/>
      <c r="FL150" s="415"/>
      <c r="FM150" s="415"/>
      <c r="FN150" s="415"/>
      <c r="FO150" s="415"/>
      <c r="FP150" s="415"/>
      <c r="FQ150" s="415"/>
      <c r="FR150" s="415"/>
      <c r="FS150" s="415"/>
      <c r="FT150" s="415"/>
      <c r="FU150" s="415"/>
      <c r="FV150" s="415"/>
      <c r="FW150" s="415"/>
      <c r="FX150" s="415"/>
      <c r="FY150" s="415"/>
      <c r="FZ150" s="415"/>
      <c r="GA150" s="415"/>
      <c r="GB150" s="415"/>
      <c r="GC150" s="415"/>
      <c r="GD150" s="415"/>
      <c r="GE150" s="415"/>
      <c r="GF150" s="415"/>
      <c r="GG150" s="415"/>
      <c r="GH150" s="415"/>
      <c r="GI150" s="415"/>
      <c r="GJ150" s="415"/>
      <c r="GK150" s="415"/>
      <c r="GL150" s="415"/>
      <c r="GM150" s="415"/>
      <c r="GN150" s="415"/>
      <c r="GO150" s="415"/>
      <c r="GP150" s="415"/>
      <c r="GQ150" s="415"/>
      <c r="GR150" s="415"/>
      <c r="GS150" s="415"/>
      <c r="GT150" s="415"/>
      <c r="GU150" s="415"/>
      <c r="GV150" s="415"/>
      <c r="GW150" s="415"/>
      <c r="GX150" s="415"/>
      <c r="GY150" s="415"/>
      <c r="GZ150" s="415"/>
      <c r="HA150" s="415"/>
      <c r="HB150" s="415"/>
      <c r="HC150" s="415"/>
      <c r="HD150" s="415"/>
      <c r="HE150" s="415"/>
      <c r="HF150" s="415"/>
      <c r="HG150" s="415"/>
      <c r="HH150" s="415"/>
      <c r="HI150" s="415"/>
      <c r="HJ150" s="415"/>
      <c r="HK150" s="415"/>
      <c r="HL150" s="415"/>
      <c r="HM150" s="415"/>
      <c r="HN150" s="415"/>
      <c r="HO150" s="415"/>
      <c r="HP150" s="415"/>
      <c r="HQ150" s="415"/>
      <c r="HR150" s="415"/>
      <c r="HS150" s="415"/>
      <c r="HT150" s="415"/>
      <c r="HU150" s="415"/>
      <c r="HV150" s="415"/>
      <c r="HW150" s="415"/>
      <c r="HX150" s="415"/>
      <c r="HY150" s="415"/>
      <c r="HZ150" s="415"/>
      <c r="IA150" s="415"/>
      <c r="IB150" s="415"/>
      <c r="IC150" s="415"/>
      <c r="ID150" s="415"/>
      <c r="IE150" s="415"/>
      <c r="IF150" s="415"/>
      <c r="IG150" s="415"/>
      <c r="IH150" s="415"/>
      <c r="II150" s="415"/>
      <c r="IJ150" s="415"/>
      <c r="IK150" s="415"/>
      <c r="IL150" s="415"/>
      <c r="IM150" s="415"/>
      <c r="IN150" s="415"/>
      <c r="IO150" s="415"/>
      <c r="IP150" s="415"/>
      <c r="IQ150" s="415"/>
      <c r="IR150" s="415"/>
      <c r="IS150" s="415"/>
      <c r="IT150" s="415"/>
      <c r="IU150" s="415"/>
      <c r="IV150" s="415"/>
      <c r="IW150" s="415"/>
      <c r="IX150" s="415"/>
      <c r="IY150" s="415"/>
      <c r="IZ150" s="415"/>
      <c r="JA150" s="415"/>
    </row>
    <row r="151" spans="1:261" s="101" customFormat="1" ht="25.5" hidden="1" outlineLevel="2" x14ac:dyDescent="0.25">
      <c r="A151" s="99"/>
      <c r="B151" s="277" t="s">
        <v>132</v>
      </c>
      <c r="C151" s="102" t="s">
        <v>31</v>
      </c>
      <c r="D151" s="127">
        <v>2</v>
      </c>
      <c r="E151" s="251">
        <v>0</v>
      </c>
      <c r="F151" s="142"/>
      <c r="G151" s="142">
        <v>0</v>
      </c>
      <c r="H151" s="142"/>
      <c r="I151" s="227"/>
      <c r="J151" s="252">
        <v>0</v>
      </c>
      <c r="K151" s="252"/>
      <c r="L151" s="229"/>
      <c r="M151" s="229">
        <f t="shared" si="10"/>
        <v>0</v>
      </c>
      <c r="N151" s="229"/>
      <c r="O151" s="229"/>
      <c r="P151" s="422"/>
      <c r="Q151" s="425">
        <f t="shared" si="11"/>
        <v>0</v>
      </c>
      <c r="R151" s="415"/>
      <c r="S151" s="415"/>
      <c r="T151" s="415"/>
      <c r="U151" s="415"/>
      <c r="V151" s="415"/>
      <c r="W151" s="415"/>
      <c r="X151" s="415"/>
      <c r="Y151" s="415"/>
      <c r="Z151" s="415"/>
      <c r="AA151" s="415"/>
      <c r="AB151" s="415"/>
      <c r="AC151" s="415"/>
      <c r="AD151" s="415"/>
      <c r="AE151" s="415"/>
      <c r="AF151" s="415"/>
      <c r="AG151" s="415"/>
      <c r="AH151" s="415"/>
      <c r="AI151" s="415"/>
      <c r="AJ151" s="415"/>
      <c r="AK151" s="415"/>
      <c r="AL151" s="415"/>
      <c r="AM151" s="415"/>
      <c r="AN151" s="415"/>
      <c r="AO151" s="415"/>
      <c r="AP151" s="415"/>
      <c r="AQ151" s="415"/>
      <c r="AR151" s="415"/>
      <c r="AS151" s="415"/>
      <c r="AT151" s="415"/>
      <c r="AU151" s="415"/>
      <c r="AV151" s="415"/>
      <c r="AW151" s="415"/>
      <c r="AX151" s="415"/>
      <c r="AY151" s="415"/>
      <c r="AZ151" s="415"/>
      <c r="BA151" s="415"/>
      <c r="BB151" s="415"/>
      <c r="BC151" s="415"/>
      <c r="BD151" s="415"/>
      <c r="BE151" s="415"/>
      <c r="BF151" s="415"/>
      <c r="BG151" s="415"/>
      <c r="BH151" s="415"/>
      <c r="BI151" s="415"/>
      <c r="BJ151" s="415"/>
      <c r="BK151" s="415"/>
      <c r="BL151" s="415"/>
      <c r="BM151" s="415"/>
      <c r="BN151" s="415"/>
      <c r="BO151" s="415"/>
      <c r="BP151" s="415"/>
      <c r="BQ151" s="415"/>
      <c r="BR151" s="415"/>
      <c r="BS151" s="415"/>
      <c r="BT151" s="415"/>
      <c r="BU151" s="415"/>
      <c r="BV151" s="415"/>
      <c r="BW151" s="415"/>
      <c r="BX151" s="415"/>
      <c r="BY151" s="415"/>
      <c r="BZ151" s="415"/>
      <c r="CA151" s="415"/>
      <c r="CB151" s="415"/>
      <c r="CC151" s="415"/>
      <c r="CD151" s="415"/>
      <c r="CE151" s="415"/>
      <c r="CF151" s="415"/>
      <c r="CG151" s="415"/>
      <c r="CH151" s="415"/>
      <c r="CI151" s="415"/>
      <c r="CJ151" s="415"/>
      <c r="CK151" s="415"/>
      <c r="CL151" s="415"/>
      <c r="CM151" s="415"/>
      <c r="CN151" s="415"/>
      <c r="CO151" s="415"/>
      <c r="CP151" s="415"/>
      <c r="CQ151" s="415"/>
      <c r="CR151" s="415"/>
      <c r="CS151" s="415"/>
      <c r="CT151" s="415"/>
      <c r="CU151" s="415"/>
      <c r="CV151" s="415"/>
      <c r="CW151" s="415"/>
      <c r="CX151" s="415"/>
      <c r="CY151" s="415"/>
      <c r="CZ151" s="415"/>
      <c r="DA151" s="415"/>
      <c r="DB151" s="415"/>
      <c r="DC151" s="415"/>
      <c r="DD151" s="415"/>
      <c r="DE151" s="415"/>
      <c r="DF151" s="415"/>
      <c r="DG151" s="415"/>
      <c r="DH151" s="415"/>
      <c r="DI151" s="415"/>
      <c r="DJ151" s="415"/>
      <c r="DK151" s="415"/>
      <c r="DL151" s="415"/>
      <c r="DM151" s="415"/>
      <c r="DN151" s="415"/>
      <c r="DO151" s="415"/>
      <c r="DP151" s="415"/>
      <c r="DQ151" s="415"/>
      <c r="DR151" s="415"/>
      <c r="DS151" s="415"/>
      <c r="DT151" s="415"/>
      <c r="DU151" s="415"/>
      <c r="DV151" s="415"/>
      <c r="DW151" s="415"/>
      <c r="DX151" s="415"/>
      <c r="DY151" s="415"/>
      <c r="DZ151" s="415"/>
      <c r="EA151" s="415"/>
      <c r="EB151" s="415"/>
      <c r="EC151" s="415"/>
      <c r="ED151" s="415"/>
      <c r="EE151" s="415"/>
      <c r="EF151" s="415"/>
      <c r="EG151" s="415"/>
      <c r="EH151" s="415"/>
      <c r="EI151" s="415"/>
      <c r="EJ151" s="415"/>
      <c r="EK151" s="415"/>
      <c r="EL151" s="415"/>
      <c r="EM151" s="415"/>
      <c r="EN151" s="415"/>
      <c r="EO151" s="415"/>
      <c r="EP151" s="415"/>
      <c r="EQ151" s="415"/>
      <c r="ER151" s="415"/>
      <c r="ES151" s="415"/>
      <c r="ET151" s="415"/>
      <c r="EU151" s="415"/>
      <c r="EV151" s="415"/>
      <c r="EW151" s="415"/>
      <c r="EX151" s="415"/>
      <c r="EY151" s="415"/>
      <c r="EZ151" s="415"/>
      <c r="FA151" s="415"/>
      <c r="FB151" s="415"/>
      <c r="FC151" s="415"/>
      <c r="FD151" s="415"/>
      <c r="FE151" s="415"/>
      <c r="FF151" s="415"/>
      <c r="FG151" s="415"/>
      <c r="FH151" s="415"/>
      <c r="FI151" s="415"/>
      <c r="FJ151" s="415"/>
      <c r="FK151" s="415"/>
      <c r="FL151" s="415"/>
      <c r="FM151" s="415"/>
      <c r="FN151" s="415"/>
      <c r="FO151" s="415"/>
      <c r="FP151" s="415"/>
      <c r="FQ151" s="415"/>
      <c r="FR151" s="415"/>
      <c r="FS151" s="415"/>
      <c r="FT151" s="415"/>
      <c r="FU151" s="415"/>
      <c r="FV151" s="415"/>
      <c r="FW151" s="415"/>
      <c r="FX151" s="415"/>
      <c r="FY151" s="415"/>
      <c r="FZ151" s="415"/>
      <c r="GA151" s="415"/>
      <c r="GB151" s="415"/>
      <c r="GC151" s="415"/>
      <c r="GD151" s="415"/>
      <c r="GE151" s="415"/>
      <c r="GF151" s="415"/>
      <c r="GG151" s="415"/>
      <c r="GH151" s="415"/>
      <c r="GI151" s="415"/>
      <c r="GJ151" s="415"/>
      <c r="GK151" s="415"/>
      <c r="GL151" s="415"/>
      <c r="GM151" s="415"/>
      <c r="GN151" s="415"/>
      <c r="GO151" s="415"/>
      <c r="GP151" s="415"/>
      <c r="GQ151" s="415"/>
      <c r="GR151" s="415"/>
      <c r="GS151" s="415"/>
      <c r="GT151" s="415"/>
      <c r="GU151" s="415"/>
      <c r="GV151" s="415"/>
      <c r="GW151" s="415"/>
      <c r="GX151" s="415"/>
      <c r="GY151" s="415"/>
      <c r="GZ151" s="415"/>
      <c r="HA151" s="415"/>
      <c r="HB151" s="415"/>
      <c r="HC151" s="415"/>
      <c r="HD151" s="415"/>
      <c r="HE151" s="415"/>
      <c r="HF151" s="415"/>
      <c r="HG151" s="415"/>
      <c r="HH151" s="415"/>
      <c r="HI151" s="415"/>
      <c r="HJ151" s="415"/>
      <c r="HK151" s="415"/>
      <c r="HL151" s="415"/>
      <c r="HM151" s="415"/>
      <c r="HN151" s="415"/>
      <c r="HO151" s="415"/>
      <c r="HP151" s="415"/>
      <c r="HQ151" s="415"/>
      <c r="HR151" s="415"/>
      <c r="HS151" s="415"/>
      <c r="HT151" s="415"/>
      <c r="HU151" s="415"/>
      <c r="HV151" s="415"/>
      <c r="HW151" s="415"/>
      <c r="HX151" s="415"/>
      <c r="HY151" s="415"/>
      <c r="HZ151" s="415"/>
      <c r="IA151" s="415"/>
      <c r="IB151" s="415"/>
      <c r="IC151" s="415"/>
      <c r="ID151" s="415"/>
      <c r="IE151" s="415"/>
      <c r="IF151" s="415"/>
      <c r="IG151" s="415"/>
      <c r="IH151" s="415"/>
      <c r="II151" s="415"/>
      <c r="IJ151" s="415"/>
      <c r="IK151" s="415"/>
      <c r="IL151" s="415"/>
      <c r="IM151" s="415"/>
      <c r="IN151" s="415"/>
      <c r="IO151" s="415"/>
      <c r="IP151" s="415"/>
      <c r="IQ151" s="415"/>
      <c r="IR151" s="415"/>
      <c r="IS151" s="415"/>
      <c r="IT151" s="415"/>
      <c r="IU151" s="415"/>
      <c r="IV151" s="415"/>
      <c r="IW151" s="415"/>
      <c r="IX151" s="415"/>
      <c r="IY151" s="415"/>
      <c r="IZ151" s="415"/>
      <c r="JA151" s="415"/>
    </row>
    <row r="152" spans="1:261" s="101" customFormat="1" ht="25.5" hidden="1" outlineLevel="2" x14ac:dyDescent="0.25">
      <c r="A152" s="99"/>
      <c r="B152" s="277" t="s">
        <v>133</v>
      </c>
      <c r="C152" s="102" t="s">
        <v>31</v>
      </c>
      <c r="D152" s="127">
        <v>1</v>
      </c>
      <c r="E152" s="251">
        <v>0</v>
      </c>
      <c r="F152" s="142"/>
      <c r="G152" s="142">
        <v>0</v>
      </c>
      <c r="H152" s="142"/>
      <c r="I152" s="227"/>
      <c r="J152" s="252">
        <v>0</v>
      </c>
      <c r="K152" s="252"/>
      <c r="L152" s="229"/>
      <c r="M152" s="229">
        <f t="shared" si="10"/>
        <v>0</v>
      </c>
      <c r="N152" s="229"/>
      <c r="O152" s="229"/>
      <c r="P152" s="422"/>
      <c r="Q152" s="425">
        <f t="shared" si="11"/>
        <v>0</v>
      </c>
      <c r="R152" s="415"/>
      <c r="S152" s="415"/>
      <c r="T152" s="415"/>
      <c r="U152" s="415"/>
      <c r="V152" s="415"/>
      <c r="W152" s="415"/>
      <c r="X152" s="415"/>
      <c r="Y152" s="415"/>
      <c r="Z152" s="415"/>
      <c r="AA152" s="415"/>
      <c r="AB152" s="415"/>
      <c r="AC152" s="415"/>
      <c r="AD152" s="415"/>
      <c r="AE152" s="415"/>
      <c r="AF152" s="415"/>
      <c r="AG152" s="415"/>
      <c r="AH152" s="415"/>
      <c r="AI152" s="415"/>
      <c r="AJ152" s="415"/>
      <c r="AK152" s="415"/>
      <c r="AL152" s="415"/>
      <c r="AM152" s="415"/>
      <c r="AN152" s="415"/>
      <c r="AO152" s="415"/>
      <c r="AP152" s="415"/>
      <c r="AQ152" s="415"/>
      <c r="AR152" s="415"/>
      <c r="AS152" s="415"/>
      <c r="AT152" s="415"/>
      <c r="AU152" s="415"/>
      <c r="AV152" s="415"/>
      <c r="AW152" s="415"/>
      <c r="AX152" s="415"/>
      <c r="AY152" s="415"/>
      <c r="AZ152" s="415"/>
      <c r="BA152" s="415"/>
      <c r="BB152" s="415"/>
      <c r="BC152" s="415"/>
      <c r="BD152" s="415"/>
      <c r="BE152" s="415"/>
      <c r="BF152" s="415"/>
      <c r="BG152" s="415"/>
      <c r="BH152" s="415"/>
      <c r="BI152" s="415"/>
      <c r="BJ152" s="415"/>
      <c r="BK152" s="415"/>
      <c r="BL152" s="415"/>
      <c r="BM152" s="415"/>
      <c r="BN152" s="415"/>
      <c r="BO152" s="415"/>
      <c r="BP152" s="415"/>
      <c r="BQ152" s="415"/>
      <c r="BR152" s="415"/>
      <c r="BS152" s="415"/>
      <c r="BT152" s="415"/>
      <c r="BU152" s="415"/>
      <c r="BV152" s="415"/>
      <c r="BW152" s="415"/>
      <c r="BX152" s="415"/>
      <c r="BY152" s="415"/>
      <c r="BZ152" s="415"/>
      <c r="CA152" s="415"/>
      <c r="CB152" s="415"/>
      <c r="CC152" s="415"/>
      <c r="CD152" s="415"/>
      <c r="CE152" s="415"/>
      <c r="CF152" s="415"/>
      <c r="CG152" s="415"/>
      <c r="CH152" s="415"/>
      <c r="CI152" s="415"/>
      <c r="CJ152" s="415"/>
      <c r="CK152" s="415"/>
      <c r="CL152" s="415"/>
      <c r="CM152" s="415"/>
      <c r="CN152" s="415"/>
      <c r="CO152" s="415"/>
      <c r="CP152" s="415"/>
      <c r="CQ152" s="415"/>
      <c r="CR152" s="415"/>
      <c r="CS152" s="415"/>
      <c r="CT152" s="415"/>
      <c r="CU152" s="415"/>
      <c r="CV152" s="415"/>
      <c r="CW152" s="415"/>
      <c r="CX152" s="415"/>
      <c r="CY152" s="415"/>
      <c r="CZ152" s="415"/>
      <c r="DA152" s="415"/>
      <c r="DB152" s="415"/>
      <c r="DC152" s="415"/>
      <c r="DD152" s="415"/>
      <c r="DE152" s="415"/>
      <c r="DF152" s="415"/>
      <c r="DG152" s="415"/>
      <c r="DH152" s="415"/>
      <c r="DI152" s="415"/>
      <c r="DJ152" s="415"/>
      <c r="DK152" s="415"/>
      <c r="DL152" s="415"/>
      <c r="DM152" s="415"/>
      <c r="DN152" s="415"/>
      <c r="DO152" s="415"/>
      <c r="DP152" s="415"/>
      <c r="DQ152" s="415"/>
      <c r="DR152" s="415"/>
      <c r="DS152" s="415"/>
      <c r="DT152" s="415"/>
      <c r="DU152" s="415"/>
      <c r="DV152" s="415"/>
      <c r="DW152" s="415"/>
      <c r="DX152" s="415"/>
      <c r="DY152" s="415"/>
      <c r="DZ152" s="415"/>
      <c r="EA152" s="415"/>
      <c r="EB152" s="415"/>
      <c r="EC152" s="415"/>
      <c r="ED152" s="415"/>
      <c r="EE152" s="415"/>
      <c r="EF152" s="415"/>
      <c r="EG152" s="415"/>
      <c r="EH152" s="415"/>
      <c r="EI152" s="415"/>
      <c r="EJ152" s="415"/>
      <c r="EK152" s="415"/>
      <c r="EL152" s="415"/>
      <c r="EM152" s="415"/>
      <c r="EN152" s="415"/>
      <c r="EO152" s="415"/>
      <c r="EP152" s="415"/>
      <c r="EQ152" s="415"/>
      <c r="ER152" s="415"/>
      <c r="ES152" s="415"/>
      <c r="ET152" s="415"/>
      <c r="EU152" s="415"/>
      <c r="EV152" s="415"/>
      <c r="EW152" s="415"/>
      <c r="EX152" s="415"/>
      <c r="EY152" s="415"/>
      <c r="EZ152" s="415"/>
      <c r="FA152" s="415"/>
      <c r="FB152" s="415"/>
      <c r="FC152" s="415"/>
      <c r="FD152" s="415"/>
      <c r="FE152" s="415"/>
      <c r="FF152" s="415"/>
      <c r="FG152" s="415"/>
      <c r="FH152" s="415"/>
      <c r="FI152" s="415"/>
      <c r="FJ152" s="415"/>
      <c r="FK152" s="415"/>
      <c r="FL152" s="415"/>
      <c r="FM152" s="415"/>
      <c r="FN152" s="415"/>
      <c r="FO152" s="415"/>
      <c r="FP152" s="415"/>
      <c r="FQ152" s="415"/>
      <c r="FR152" s="415"/>
      <c r="FS152" s="415"/>
      <c r="FT152" s="415"/>
      <c r="FU152" s="415"/>
      <c r="FV152" s="415"/>
      <c r="FW152" s="415"/>
      <c r="FX152" s="415"/>
      <c r="FY152" s="415"/>
      <c r="FZ152" s="415"/>
      <c r="GA152" s="415"/>
      <c r="GB152" s="415"/>
      <c r="GC152" s="415"/>
      <c r="GD152" s="415"/>
      <c r="GE152" s="415"/>
      <c r="GF152" s="415"/>
      <c r="GG152" s="415"/>
      <c r="GH152" s="415"/>
      <c r="GI152" s="415"/>
      <c r="GJ152" s="415"/>
      <c r="GK152" s="415"/>
      <c r="GL152" s="415"/>
      <c r="GM152" s="415"/>
      <c r="GN152" s="415"/>
      <c r="GO152" s="415"/>
      <c r="GP152" s="415"/>
      <c r="GQ152" s="415"/>
      <c r="GR152" s="415"/>
      <c r="GS152" s="415"/>
      <c r="GT152" s="415"/>
      <c r="GU152" s="415"/>
      <c r="GV152" s="415"/>
      <c r="GW152" s="415"/>
      <c r="GX152" s="415"/>
      <c r="GY152" s="415"/>
      <c r="GZ152" s="415"/>
      <c r="HA152" s="415"/>
      <c r="HB152" s="415"/>
      <c r="HC152" s="415"/>
      <c r="HD152" s="415"/>
      <c r="HE152" s="415"/>
      <c r="HF152" s="415"/>
      <c r="HG152" s="415"/>
      <c r="HH152" s="415"/>
      <c r="HI152" s="415"/>
      <c r="HJ152" s="415"/>
      <c r="HK152" s="415"/>
      <c r="HL152" s="415"/>
      <c r="HM152" s="415"/>
      <c r="HN152" s="415"/>
      <c r="HO152" s="415"/>
      <c r="HP152" s="415"/>
      <c r="HQ152" s="415"/>
      <c r="HR152" s="415"/>
      <c r="HS152" s="415"/>
      <c r="HT152" s="415"/>
      <c r="HU152" s="415"/>
      <c r="HV152" s="415"/>
      <c r="HW152" s="415"/>
      <c r="HX152" s="415"/>
      <c r="HY152" s="415"/>
      <c r="HZ152" s="415"/>
      <c r="IA152" s="415"/>
      <c r="IB152" s="415"/>
      <c r="IC152" s="415"/>
      <c r="ID152" s="415"/>
      <c r="IE152" s="415"/>
      <c r="IF152" s="415"/>
      <c r="IG152" s="415"/>
      <c r="IH152" s="415"/>
      <c r="II152" s="415"/>
      <c r="IJ152" s="415"/>
      <c r="IK152" s="415"/>
      <c r="IL152" s="415"/>
      <c r="IM152" s="415"/>
      <c r="IN152" s="415"/>
      <c r="IO152" s="415"/>
      <c r="IP152" s="415"/>
      <c r="IQ152" s="415"/>
      <c r="IR152" s="415"/>
      <c r="IS152" s="415"/>
      <c r="IT152" s="415"/>
      <c r="IU152" s="415"/>
      <c r="IV152" s="415"/>
      <c r="IW152" s="415"/>
      <c r="IX152" s="415"/>
      <c r="IY152" s="415"/>
      <c r="IZ152" s="415"/>
      <c r="JA152" s="415"/>
    </row>
    <row r="153" spans="1:261" s="101" customFormat="1" ht="25.5" hidden="1" outlineLevel="2" x14ac:dyDescent="0.25">
      <c r="A153" s="99"/>
      <c r="B153" s="277" t="s">
        <v>134</v>
      </c>
      <c r="C153" s="102" t="s">
        <v>31</v>
      </c>
      <c r="D153" s="127">
        <v>3</v>
      </c>
      <c r="E153" s="251">
        <v>0</v>
      </c>
      <c r="F153" s="142"/>
      <c r="G153" s="142">
        <v>0</v>
      </c>
      <c r="H153" s="142"/>
      <c r="I153" s="227"/>
      <c r="J153" s="252">
        <v>0</v>
      </c>
      <c r="K153" s="252"/>
      <c r="L153" s="229"/>
      <c r="M153" s="229">
        <f t="shared" si="10"/>
        <v>0</v>
      </c>
      <c r="N153" s="229"/>
      <c r="O153" s="229"/>
      <c r="P153" s="422"/>
      <c r="Q153" s="425">
        <f t="shared" si="11"/>
        <v>0</v>
      </c>
      <c r="R153" s="415"/>
      <c r="S153" s="415"/>
      <c r="T153" s="415"/>
      <c r="U153" s="415"/>
      <c r="V153" s="415"/>
      <c r="W153" s="415"/>
      <c r="X153" s="415"/>
      <c r="Y153" s="415"/>
      <c r="Z153" s="415"/>
      <c r="AA153" s="415"/>
      <c r="AB153" s="415"/>
      <c r="AC153" s="415"/>
      <c r="AD153" s="415"/>
      <c r="AE153" s="415"/>
      <c r="AF153" s="415"/>
      <c r="AG153" s="415"/>
      <c r="AH153" s="415"/>
      <c r="AI153" s="415"/>
      <c r="AJ153" s="415"/>
      <c r="AK153" s="415"/>
      <c r="AL153" s="415"/>
      <c r="AM153" s="415"/>
      <c r="AN153" s="415"/>
      <c r="AO153" s="415"/>
      <c r="AP153" s="415"/>
      <c r="AQ153" s="415"/>
      <c r="AR153" s="415"/>
      <c r="AS153" s="415"/>
      <c r="AT153" s="415"/>
      <c r="AU153" s="415"/>
      <c r="AV153" s="415"/>
      <c r="AW153" s="415"/>
      <c r="AX153" s="415"/>
      <c r="AY153" s="415"/>
      <c r="AZ153" s="415"/>
      <c r="BA153" s="415"/>
      <c r="BB153" s="415"/>
      <c r="BC153" s="415"/>
      <c r="BD153" s="415"/>
      <c r="BE153" s="415"/>
      <c r="BF153" s="415"/>
      <c r="BG153" s="415"/>
      <c r="BH153" s="415"/>
      <c r="BI153" s="415"/>
      <c r="BJ153" s="415"/>
      <c r="BK153" s="415"/>
      <c r="BL153" s="415"/>
      <c r="BM153" s="415"/>
      <c r="BN153" s="415"/>
      <c r="BO153" s="415"/>
      <c r="BP153" s="415"/>
      <c r="BQ153" s="415"/>
      <c r="BR153" s="415"/>
      <c r="BS153" s="415"/>
      <c r="BT153" s="415"/>
      <c r="BU153" s="415"/>
      <c r="BV153" s="415"/>
      <c r="BW153" s="415"/>
      <c r="BX153" s="415"/>
      <c r="BY153" s="415"/>
      <c r="BZ153" s="415"/>
      <c r="CA153" s="415"/>
      <c r="CB153" s="415"/>
      <c r="CC153" s="415"/>
      <c r="CD153" s="415"/>
      <c r="CE153" s="415"/>
      <c r="CF153" s="415"/>
      <c r="CG153" s="415"/>
      <c r="CH153" s="415"/>
      <c r="CI153" s="415"/>
      <c r="CJ153" s="415"/>
      <c r="CK153" s="415"/>
      <c r="CL153" s="415"/>
      <c r="CM153" s="415"/>
      <c r="CN153" s="415"/>
      <c r="CO153" s="415"/>
      <c r="CP153" s="415"/>
      <c r="CQ153" s="415"/>
      <c r="CR153" s="415"/>
      <c r="CS153" s="415"/>
      <c r="CT153" s="415"/>
      <c r="CU153" s="415"/>
      <c r="CV153" s="415"/>
      <c r="CW153" s="415"/>
      <c r="CX153" s="415"/>
      <c r="CY153" s="415"/>
      <c r="CZ153" s="415"/>
      <c r="DA153" s="415"/>
      <c r="DB153" s="415"/>
      <c r="DC153" s="415"/>
      <c r="DD153" s="415"/>
      <c r="DE153" s="415"/>
      <c r="DF153" s="415"/>
      <c r="DG153" s="415"/>
      <c r="DH153" s="415"/>
      <c r="DI153" s="415"/>
      <c r="DJ153" s="415"/>
      <c r="DK153" s="415"/>
      <c r="DL153" s="415"/>
      <c r="DM153" s="415"/>
      <c r="DN153" s="415"/>
      <c r="DO153" s="415"/>
      <c r="DP153" s="415"/>
      <c r="DQ153" s="415"/>
      <c r="DR153" s="415"/>
      <c r="DS153" s="415"/>
      <c r="DT153" s="415"/>
      <c r="DU153" s="415"/>
      <c r="DV153" s="415"/>
      <c r="DW153" s="415"/>
      <c r="DX153" s="415"/>
      <c r="DY153" s="415"/>
      <c r="DZ153" s="415"/>
      <c r="EA153" s="415"/>
      <c r="EB153" s="415"/>
      <c r="EC153" s="415"/>
      <c r="ED153" s="415"/>
      <c r="EE153" s="415"/>
      <c r="EF153" s="415"/>
      <c r="EG153" s="415"/>
      <c r="EH153" s="415"/>
      <c r="EI153" s="415"/>
      <c r="EJ153" s="415"/>
      <c r="EK153" s="415"/>
      <c r="EL153" s="415"/>
      <c r="EM153" s="415"/>
      <c r="EN153" s="415"/>
      <c r="EO153" s="415"/>
      <c r="EP153" s="415"/>
      <c r="EQ153" s="415"/>
      <c r="ER153" s="415"/>
      <c r="ES153" s="415"/>
      <c r="ET153" s="415"/>
      <c r="EU153" s="415"/>
      <c r="EV153" s="415"/>
      <c r="EW153" s="415"/>
      <c r="EX153" s="415"/>
      <c r="EY153" s="415"/>
      <c r="EZ153" s="415"/>
      <c r="FA153" s="415"/>
      <c r="FB153" s="415"/>
      <c r="FC153" s="415"/>
      <c r="FD153" s="415"/>
      <c r="FE153" s="415"/>
      <c r="FF153" s="415"/>
      <c r="FG153" s="415"/>
      <c r="FH153" s="415"/>
      <c r="FI153" s="415"/>
      <c r="FJ153" s="415"/>
      <c r="FK153" s="415"/>
      <c r="FL153" s="415"/>
      <c r="FM153" s="415"/>
      <c r="FN153" s="415"/>
      <c r="FO153" s="415"/>
      <c r="FP153" s="415"/>
      <c r="FQ153" s="415"/>
      <c r="FR153" s="415"/>
      <c r="FS153" s="415"/>
      <c r="FT153" s="415"/>
      <c r="FU153" s="415"/>
      <c r="FV153" s="415"/>
      <c r="FW153" s="415"/>
      <c r="FX153" s="415"/>
      <c r="FY153" s="415"/>
      <c r="FZ153" s="415"/>
      <c r="GA153" s="415"/>
      <c r="GB153" s="415"/>
      <c r="GC153" s="415"/>
      <c r="GD153" s="415"/>
      <c r="GE153" s="415"/>
      <c r="GF153" s="415"/>
      <c r="GG153" s="415"/>
      <c r="GH153" s="415"/>
      <c r="GI153" s="415"/>
      <c r="GJ153" s="415"/>
      <c r="GK153" s="415"/>
      <c r="GL153" s="415"/>
      <c r="GM153" s="415"/>
      <c r="GN153" s="415"/>
      <c r="GO153" s="415"/>
      <c r="GP153" s="415"/>
      <c r="GQ153" s="415"/>
      <c r="GR153" s="415"/>
      <c r="GS153" s="415"/>
      <c r="GT153" s="415"/>
      <c r="GU153" s="415"/>
      <c r="GV153" s="415"/>
      <c r="GW153" s="415"/>
      <c r="GX153" s="415"/>
      <c r="GY153" s="415"/>
      <c r="GZ153" s="415"/>
      <c r="HA153" s="415"/>
      <c r="HB153" s="415"/>
      <c r="HC153" s="415"/>
      <c r="HD153" s="415"/>
      <c r="HE153" s="415"/>
      <c r="HF153" s="415"/>
      <c r="HG153" s="415"/>
      <c r="HH153" s="415"/>
      <c r="HI153" s="415"/>
      <c r="HJ153" s="415"/>
      <c r="HK153" s="415"/>
      <c r="HL153" s="415"/>
      <c r="HM153" s="415"/>
      <c r="HN153" s="415"/>
      <c r="HO153" s="415"/>
      <c r="HP153" s="415"/>
      <c r="HQ153" s="415"/>
      <c r="HR153" s="415"/>
      <c r="HS153" s="415"/>
      <c r="HT153" s="415"/>
      <c r="HU153" s="415"/>
      <c r="HV153" s="415"/>
      <c r="HW153" s="415"/>
      <c r="HX153" s="415"/>
      <c r="HY153" s="415"/>
      <c r="HZ153" s="415"/>
      <c r="IA153" s="415"/>
      <c r="IB153" s="415"/>
      <c r="IC153" s="415"/>
      <c r="ID153" s="415"/>
      <c r="IE153" s="415"/>
      <c r="IF153" s="415"/>
      <c r="IG153" s="415"/>
      <c r="IH153" s="415"/>
      <c r="II153" s="415"/>
      <c r="IJ153" s="415"/>
      <c r="IK153" s="415"/>
      <c r="IL153" s="415"/>
      <c r="IM153" s="415"/>
      <c r="IN153" s="415"/>
      <c r="IO153" s="415"/>
      <c r="IP153" s="415"/>
      <c r="IQ153" s="415"/>
      <c r="IR153" s="415"/>
      <c r="IS153" s="415"/>
      <c r="IT153" s="415"/>
      <c r="IU153" s="415"/>
      <c r="IV153" s="415"/>
      <c r="IW153" s="415"/>
      <c r="IX153" s="415"/>
      <c r="IY153" s="415"/>
      <c r="IZ153" s="415"/>
      <c r="JA153" s="415"/>
    </row>
    <row r="154" spans="1:261" s="101" customFormat="1" ht="25.5" hidden="1" outlineLevel="2" x14ac:dyDescent="0.25">
      <c r="A154" s="99"/>
      <c r="B154" s="277" t="s">
        <v>135</v>
      </c>
      <c r="C154" s="102" t="s">
        <v>31</v>
      </c>
      <c r="D154" s="127">
        <v>2</v>
      </c>
      <c r="E154" s="251">
        <v>0</v>
      </c>
      <c r="F154" s="142"/>
      <c r="G154" s="142">
        <v>0</v>
      </c>
      <c r="H154" s="142"/>
      <c r="I154" s="227"/>
      <c r="J154" s="252">
        <v>0</v>
      </c>
      <c r="K154" s="252"/>
      <c r="L154" s="229"/>
      <c r="M154" s="229">
        <f t="shared" si="10"/>
        <v>0</v>
      </c>
      <c r="N154" s="229"/>
      <c r="O154" s="229"/>
      <c r="P154" s="422"/>
      <c r="Q154" s="425">
        <f t="shared" si="11"/>
        <v>0</v>
      </c>
      <c r="R154" s="415"/>
      <c r="S154" s="415"/>
      <c r="T154" s="415"/>
      <c r="U154" s="415"/>
      <c r="V154" s="415"/>
      <c r="W154" s="415"/>
      <c r="X154" s="415"/>
      <c r="Y154" s="415"/>
      <c r="Z154" s="415"/>
      <c r="AA154" s="415"/>
      <c r="AB154" s="415"/>
      <c r="AC154" s="415"/>
      <c r="AD154" s="415"/>
      <c r="AE154" s="415"/>
      <c r="AF154" s="415"/>
      <c r="AG154" s="415"/>
      <c r="AH154" s="415"/>
      <c r="AI154" s="415"/>
      <c r="AJ154" s="415"/>
      <c r="AK154" s="415"/>
      <c r="AL154" s="415"/>
      <c r="AM154" s="415"/>
      <c r="AN154" s="415"/>
      <c r="AO154" s="415"/>
      <c r="AP154" s="415"/>
      <c r="AQ154" s="415"/>
      <c r="AR154" s="415"/>
      <c r="AS154" s="415"/>
      <c r="AT154" s="415"/>
      <c r="AU154" s="415"/>
      <c r="AV154" s="415"/>
      <c r="AW154" s="415"/>
      <c r="AX154" s="415"/>
      <c r="AY154" s="415"/>
      <c r="AZ154" s="415"/>
      <c r="BA154" s="415"/>
      <c r="BB154" s="415"/>
      <c r="BC154" s="415"/>
      <c r="BD154" s="415"/>
      <c r="BE154" s="415"/>
      <c r="BF154" s="415"/>
      <c r="BG154" s="415"/>
      <c r="BH154" s="415"/>
      <c r="BI154" s="415"/>
      <c r="BJ154" s="415"/>
      <c r="BK154" s="415"/>
      <c r="BL154" s="415"/>
      <c r="BM154" s="415"/>
      <c r="BN154" s="415"/>
      <c r="BO154" s="415"/>
      <c r="BP154" s="415"/>
      <c r="BQ154" s="415"/>
      <c r="BR154" s="415"/>
      <c r="BS154" s="415"/>
      <c r="BT154" s="415"/>
      <c r="BU154" s="415"/>
      <c r="BV154" s="415"/>
      <c r="BW154" s="415"/>
      <c r="BX154" s="415"/>
      <c r="BY154" s="415"/>
      <c r="BZ154" s="415"/>
      <c r="CA154" s="415"/>
      <c r="CB154" s="415"/>
      <c r="CC154" s="415"/>
      <c r="CD154" s="415"/>
      <c r="CE154" s="415"/>
      <c r="CF154" s="415"/>
      <c r="CG154" s="415"/>
      <c r="CH154" s="415"/>
      <c r="CI154" s="415"/>
      <c r="CJ154" s="415"/>
      <c r="CK154" s="415"/>
      <c r="CL154" s="415"/>
      <c r="CM154" s="415"/>
      <c r="CN154" s="415"/>
      <c r="CO154" s="415"/>
      <c r="CP154" s="415"/>
      <c r="CQ154" s="415"/>
      <c r="CR154" s="415"/>
      <c r="CS154" s="415"/>
      <c r="CT154" s="415"/>
      <c r="CU154" s="415"/>
      <c r="CV154" s="415"/>
      <c r="CW154" s="415"/>
      <c r="CX154" s="415"/>
      <c r="CY154" s="415"/>
      <c r="CZ154" s="415"/>
      <c r="DA154" s="415"/>
      <c r="DB154" s="415"/>
      <c r="DC154" s="415"/>
      <c r="DD154" s="415"/>
      <c r="DE154" s="415"/>
      <c r="DF154" s="415"/>
      <c r="DG154" s="415"/>
      <c r="DH154" s="415"/>
      <c r="DI154" s="415"/>
      <c r="DJ154" s="415"/>
      <c r="DK154" s="415"/>
      <c r="DL154" s="415"/>
      <c r="DM154" s="415"/>
      <c r="DN154" s="415"/>
      <c r="DO154" s="415"/>
      <c r="DP154" s="415"/>
      <c r="DQ154" s="415"/>
      <c r="DR154" s="415"/>
      <c r="DS154" s="415"/>
      <c r="DT154" s="415"/>
      <c r="DU154" s="415"/>
      <c r="DV154" s="415"/>
      <c r="DW154" s="415"/>
      <c r="DX154" s="415"/>
      <c r="DY154" s="415"/>
      <c r="DZ154" s="415"/>
      <c r="EA154" s="415"/>
      <c r="EB154" s="415"/>
      <c r="EC154" s="415"/>
      <c r="ED154" s="415"/>
      <c r="EE154" s="415"/>
      <c r="EF154" s="415"/>
      <c r="EG154" s="415"/>
      <c r="EH154" s="415"/>
      <c r="EI154" s="415"/>
      <c r="EJ154" s="415"/>
      <c r="EK154" s="415"/>
      <c r="EL154" s="415"/>
      <c r="EM154" s="415"/>
      <c r="EN154" s="415"/>
      <c r="EO154" s="415"/>
      <c r="EP154" s="415"/>
      <c r="EQ154" s="415"/>
      <c r="ER154" s="415"/>
      <c r="ES154" s="415"/>
      <c r="ET154" s="415"/>
      <c r="EU154" s="415"/>
      <c r="EV154" s="415"/>
      <c r="EW154" s="415"/>
      <c r="EX154" s="415"/>
      <c r="EY154" s="415"/>
      <c r="EZ154" s="415"/>
      <c r="FA154" s="415"/>
      <c r="FB154" s="415"/>
      <c r="FC154" s="415"/>
      <c r="FD154" s="415"/>
      <c r="FE154" s="415"/>
      <c r="FF154" s="415"/>
      <c r="FG154" s="415"/>
      <c r="FH154" s="415"/>
      <c r="FI154" s="415"/>
      <c r="FJ154" s="415"/>
      <c r="FK154" s="415"/>
      <c r="FL154" s="415"/>
      <c r="FM154" s="415"/>
      <c r="FN154" s="415"/>
      <c r="FO154" s="415"/>
      <c r="FP154" s="415"/>
      <c r="FQ154" s="415"/>
      <c r="FR154" s="415"/>
      <c r="FS154" s="415"/>
      <c r="FT154" s="415"/>
      <c r="FU154" s="415"/>
      <c r="FV154" s="415"/>
      <c r="FW154" s="415"/>
      <c r="FX154" s="415"/>
      <c r="FY154" s="415"/>
      <c r="FZ154" s="415"/>
      <c r="GA154" s="415"/>
      <c r="GB154" s="415"/>
      <c r="GC154" s="415"/>
      <c r="GD154" s="415"/>
      <c r="GE154" s="415"/>
      <c r="GF154" s="415"/>
      <c r="GG154" s="415"/>
      <c r="GH154" s="415"/>
      <c r="GI154" s="415"/>
      <c r="GJ154" s="415"/>
      <c r="GK154" s="415"/>
      <c r="GL154" s="415"/>
      <c r="GM154" s="415"/>
      <c r="GN154" s="415"/>
      <c r="GO154" s="415"/>
      <c r="GP154" s="415"/>
      <c r="GQ154" s="415"/>
      <c r="GR154" s="415"/>
      <c r="GS154" s="415"/>
      <c r="GT154" s="415"/>
      <c r="GU154" s="415"/>
      <c r="GV154" s="415"/>
      <c r="GW154" s="415"/>
      <c r="GX154" s="415"/>
      <c r="GY154" s="415"/>
      <c r="GZ154" s="415"/>
      <c r="HA154" s="415"/>
      <c r="HB154" s="415"/>
      <c r="HC154" s="415"/>
      <c r="HD154" s="415"/>
      <c r="HE154" s="415"/>
      <c r="HF154" s="415"/>
      <c r="HG154" s="415"/>
      <c r="HH154" s="415"/>
      <c r="HI154" s="415"/>
      <c r="HJ154" s="415"/>
      <c r="HK154" s="415"/>
      <c r="HL154" s="415"/>
      <c r="HM154" s="415"/>
      <c r="HN154" s="415"/>
      <c r="HO154" s="415"/>
      <c r="HP154" s="415"/>
      <c r="HQ154" s="415"/>
      <c r="HR154" s="415"/>
      <c r="HS154" s="415"/>
      <c r="HT154" s="415"/>
      <c r="HU154" s="415"/>
      <c r="HV154" s="415"/>
      <c r="HW154" s="415"/>
      <c r="HX154" s="415"/>
      <c r="HY154" s="415"/>
      <c r="HZ154" s="415"/>
      <c r="IA154" s="415"/>
      <c r="IB154" s="415"/>
      <c r="IC154" s="415"/>
      <c r="ID154" s="415"/>
      <c r="IE154" s="415"/>
      <c r="IF154" s="415"/>
      <c r="IG154" s="415"/>
      <c r="IH154" s="415"/>
      <c r="II154" s="415"/>
      <c r="IJ154" s="415"/>
      <c r="IK154" s="415"/>
      <c r="IL154" s="415"/>
      <c r="IM154" s="415"/>
      <c r="IN154" s="415"/>
      <c r="IO154" s="415"/>
      <c r="IP154" s="415"/>
      <c r="IQ154" s="415"/>
      <c r="IR154" s="415"/>
      <c r="IS154" s="415"/>
      <c r="IT154" s="415"/>
      <c r="IU154" s="415"/>
      <c r="IV154" s="415"/>
      <c r="IW154" s="415"/>
      <c r="IX154" s="415"/>
      <c r="IY154" s="415"/>
      <c r="IZ154" s="415"/>
      <c r="JA154" s="415"/>
    </row>
    <row r="155" spans="1:261" s="101" customFormat="1" ht="25.5" hidden="1" outlineLevel="2" x14ac:dyDescent="0.25">
      <c r="A155" s="99"/>
      <c r="B155" s="277" t="s">
        <v>136</v>
      </c>
      <c r="C155" s="102" t="s">
        <v>31</v>
      </c>
      <c r="D155" s="127">
        <v>1</v>
      </c>
      <c r="E155" s="251">
        <v>0</v>
      </c>
      <c r="F155" s="142"/>
      <c r="G155" s="142">
        <v>0</v>
      </c>
      <c r="H155" s="142"/>
      <c r="I155" s="227"/>
      <c r="J155" s="252">
        <v>0</v>
      </c>
      <c r="K155" s="252"/>
      <c r="L155" s="229"/>
      <c r="M155" s="229">
        <f t="shared" si="10"/>
        <v>0</v>
      </c>
      <c r="N155" s="229"/>
      <c r="O155" s="229"/>
      <c r="P155" s="422"/>
      <c r="Q155" s="425">
        <f t="shared" si="11"/>
        <v>0</v>
      </c>
      <c r="R155" s="415"/>
      <c r="S155" s="415"/>
      <c r="T155" s="415"/>
      <c r="U155" s="415"/>
      <c r="V155" s="415"/>
      <c r="W155" s="415"/>
      <c r="X155" s="415"/>
      <c r="Y155" s="415"/>
      <c r="Z155" s="415"/>
      <c r="AA155" s="415"/>
      <c r="AB155" s="415"/>
      <c r="AC155" s="415"/>
      <c r="AD155" s="415"/>
      <c r="AE155" s="415"/>
      <c r="AF155" s="415"/>
      <c r="AG155" s="415"/>
      <c r="AH155" s="415"/>
      <c r="AI155" s="415"/>
      <c r="AJ155" s="415"/>
      <c r="AK155" s="415"/>
      <c r="AL155" s="415"/>
      <c r="AM155" s="415"/>
      <c r="AN155" s="415"/>
      <c r="AO155" s="415"/>
      <c r="AP155" s="415"/>
      <c r="AQ155" s="415"/>
      <c r="AR155" s="415"/>
      <c r="AS155" s="415"/>
      <c r="AT155" s="415"/>
      <c r="AU155" s="415"/>
      <c r="AV155" s="415"/>
      <c r="AW155" s="415"/>
      <c r="AX155" s="415"/>
      <c r="AY155" s="415"/>
      <c r="AZ155" s="415"/>
      <c r="BA155" s="415"/>
      <c r="BB155" s="415"/>
      <c r="BC155" s="415"/>
      <c r="BD155" s="415"/>
      <c r="BE155" s="415"/>
      <c r="BF155" s="415"/>
      <c r="BG155" s="415"/>
      <c r="BH155" s="415"/>
      <c r="BI155" s="415"/>
      <c r="BJ155" s="415"/>
      <c r="BK155" s="415"/>
      <c r="BL155" s="415"/>
      <c r="BM155" s="415"/>
      <c r="BN155" s="415"/>
      <c r="BO155" s="415"/>
      <c r="BP155" s="415"/>
      <c r="BQ155" s="415"/>
      <c r="BR155" s="415"/>
      <c r="BS155" s="415"/>
      <c r="BT155" s="415"/>
      <c r="BU155" s="415"/>
      <c r="BV155" s="415"/>
      <c r="BW155" s="415"/>
      <c r="BX155" s="415"/>
      <c r="BY155" s="415"/>
      <c r="BZ155" s="415"/>
      <c r="CA155" s="415"/>
      <c r="CB155" s="415"/>
      <c r="CC155" s="415"/>
      <c r="CD155" s="415"/>
      <c r="CE155" s="415"/>
      <c r="CF155" s="415"/>
      <c r="CG155" s="415"/>
      <c r="CH155" s="415"/>
      <c r="CI155" s="415"/>
      <c r="CJ155" s="415"/>
      <c r="CK155" s="415"/>
      <c r="CL155" s="415"/>
      <c r="CM155" s="415"/>
      <c r="CN155" s="415"/>
      <c r="CO155" s="415"/>
      <c r="CP155" s="415"/>
      <c r="CQ155" s="415"/>
      <c r="CR155" s="415"/>
      <c r="CS155" s="415"/>
      <c r="CT155" s="415"/>
      <c r="CU155" s="415"/>
      <c r="CV155" s="415"/>
      <c r="CW155" s="415"/>
      <c r="CX155" s="415"/>
      <c r="CY155" s="415"/>
      <c r="CZ155" s="415"/>
      <c r="DA155" s="415"/>
      <c r="DB155" s="415"/>
      <c r="DC155" s="415"/>
      <c r="DD155" s="415"/>
      <c r="DE155" s="415"/>
      <c r="DF155" s="415"/>
      <c r="DG155" s="415"/>
      <c r="DH155" s="415"/>
      <c r="DI155" s="415"/>
      <c r="DJ155" s="415"/>
      <c r="DK155" s="415"/>
      <c r="DL155" s="415"/>
      <c r="DM155" s="415"/>
      <c r="DN155" s="415"/>
      <c r="DO155" s="415"/>
      <c r="DP155" s="415"/>
      <c r="DQ155" s="415"/>
      <c r="DR155" s="415"/>
      <c r="DS155" s="415"/>
      <c r="DT155" s="415"/>
      <c r="DU155" s="415"/>
      <c r="DV155" s="415"/>
      <c r="DW155" s="415"/>
      <c r="DX155" s="415"/>
      <c r="DY155" s="415"/>
      <c r="DZ155" s="415"/>
      <c r="EA155" s="415"/>
      <c r="EB155" s="415"/>
      <c r="EC155" s="415"/>
      <c r="ED155" s="415"/>
      <c r="EE155" s="415"/>
      <c r="EF155" s="415"/>
      <c r="EG155" s="415"/>
      <c r="EH155" s="415"/>
      <c r="EI155" s="415"/>
      <c r="EJ155" s="415"/>
      <c r="EK155" s="415"/>
      <c r="EL155" s="415"/>
      <c r="EM155" s="415"/>
      <c r="EN155" s="415"/>
      <c r="EO155" s="415"/>
      <c r="EP155" s="415"/>
      <c r="EQ155" s="415"/>
      <c r="ER155" s="415"/>
      <c r="ES155" s="415"/>
      <c r="ET155" s="415"/>
      <c r="EU155" s="415"/>
      <c r="EV155" s="415"/>
      <c r="EW155" s="415"/>
      <c r="EX155" s="415"/>
      <c r="EY155" s="415"/>
      <c r="EZ155" s="415"/>
      <c r="FA155" s="415"/>
      <c r="FB155" s="415"/>
      <c r="FC155" s="415"/>
      <c r="FD155" s="415"/>
      <c r="FE155" s="415"/>
      <c r="FF155" s="415"/>
      <c r="FG155" s="415"/>
      <c r="FH155" s="415"/>
      <c r="FI155" s="415"/>
      <c r="FJ155" s="415"/>
      <c r="FK155" s="415"/>
      <c r="FL155" s="415"/>
      <c r="FM155" s="415"/>
      <c r="FN155" s="415"/>
      <c r="FO155" s="415"/>
      <c r="FP155" s="415"/>
      <c r="FQ155" s="415"/>
      <c r="FR155" s="415"/>
      <c r="FS155" s="415"/>
      <c r="FT155" s="415"/>
      <c r="FU155" s="415"/>
      <c r="FV155" s="415"/>
      <c r="FW155" s="415"/>
      <c r="FX155" s="415"/>
      <c r="FY155" s="415"/>
      <c r="FZ155" s="415"/>
      <c r="GA155" s="415"/>
      <c r="GB155" s="415"/>
      <c r="GC155" s="415"/>
      <c r="GD155" s="415"/>
      <c r="GE155" s="415"/>
      <c r="GF155" s="415"/>
      <c r="GG155" s="415"/>
      <c r="GH155" s="415"/>
      <c r="GI155" s="415"/>
      <c r="GJ155" s="415"/>
      <c r="GK155" s="415"/>
      <c r="GL155" s="415"/>
      <c r="GM155" s="415"/>
      <c r="GN155" s="415"/>
      <c r="GO155" s="415"/>
      <c r="GP155" s="415"/>
      <c r="GQ155" s="415"/>
      <c r="GR155" s="415"/>
      <c r="GS155" s="415"/>
      <c r="GT155" s="415"/>
      <c r="GU155" s="415"/>
      <c r="GV155" s="415"/>
      <c r="GW155" s="415"/>
      <c r="GX155" s="415"/>
      <c r="GY155" s="415"/>
      <c r="GZ155" s="415"/>
      <c r="HA155" s="415"/>
      <c r="HB155" s="415"/>
      <c r="HC155" s="415"/>
      <c r="HD155" s="415"/>
      <c r="HE155" s="415"/>
      <c r="HF155" s="415"/>
      <c r="HG155" s="415"/>
      <c r="HH155" s="415"/>
      <c r="HI155" s="415"/>
      <c r="HJ155" s="415"/>
      <c r="HK155" s="415"/>
      <c r="HL155" s="415"/>
      <c r="HM155" s="415"/>
      <c r="HN155" s="415"/>
      <c r="HO155" s="415"/>
      <c r="HP155" s="415"/>
      <c r="HQ155" s="415"/>
      <c r="HR155" s="415"/>
      <c r="HS155" s="415"/>
      <c r="HT155" s="415"/>
      <c r="HU155" s="415"/>
      <c r="HV155" s="415"/>
      <c r="HW155" s="415"/>
      <c r="HX155" s="415"/>
      <c r="HY155" s="415"/>
      <c r="HZ155" s="415"/>
      <c r="IA155" s="415"/>
      <c r="IB155" s="415"/>
      <c r="IC155" s="415"/>
      <c r="ID155" s="415"/>
      <c r="IE155" s="415"/>
      <c r="IF155" s="415"/>
      <c r="IG155" s="415"/>
      <c r="IH155" s="415"/>
      <c r="II155" s="415"/>
      <c r="IJ155" s="415"/>
      <c r="IK155" s="415"/>
      <c r="IL155" s="415"/>
      <c r="IM155" s="415"/>
      <c r="IN155" s="415"/>
      <c r="IO155" s="415"/>
      <c r="IP155" s="415"/>
      <c r="IQ155" s="415"/>
      <c r="IR155" s="415"/>
      <c r="IS155" s="415"/>
      <c r="IT155" s="415"/>
      <c r="IU155" s="415"/>
      <c r="IV155" s="415"/>
      <c r="IW155" s="415"/>
      <c r="IX155" s="415"/>
      <c r="IY155" s="415"/>
      <c r="IZ155" s="415"/>
      <c r="JA155" s="415"/>
    </row>
    <row r="156" spans="1:261" s="101" customFormat="1" ht="25.5" hidden="1" outlineLevel="2" x14ac:dyDescent="0.25">
      <c r="A156" s="99"/>
      <c r="B156" s="277" t="s">
        <v>137</v>
      </c>
      <c r="C156" s="102" t="s">
        <v>31</v>
      </c>
      <c r="D156" s="127">
        <v>3</v>
      </c>
      <c r="E156" s="251">
        <v>0</v>
      </c>
      <c r="F156" s="142"/>
      <c r="G156" s="142">
        <v>0</v>
      </c>
      <c r="H156" s="142"/>
      <c r="I156" s="227"/>
      <c r="J156" s="252">
        <v>0</v>
      </c>
      <c r="K156" s="252"/>
      <c r="L156" s="229"/>
      <c r="M156" s="229">
        <f t="shared" si="10"/>
        <v>0</v>
      </c>
      <c r="N156" s="229"/>
      <c r="O156" s="229"/>
      <c r="P156" s="422"/>
      <c r="Q156" s="425">
        <f t="shared" si="11"/>
        <v>0</v>
      </c>
      <c r="R156" s="415"/>
      <c r="S156" s="415"/>
      <c r="T156" s="415"/>
      <c r="U156" s="415"/>
      <c r="V156" s="415"/>
      <c r="W156" s="415"/>
      <c r="X156" s="415"/>
      <c r="Y156" s="415"/>
      <c r="Z156" s="415"/>
      <c r="AA156" s="415"/>
      <c r="AB156" s="415"/>
      <c r="AC156" s="415"/>
      <c r="AD156" s="415"/>
      <c r="AE156" s="415"/>
      <c r="AF156" s="415"/>
      <c r="AG156" s="415"/>
      <c r="AH156" s="415"/>
      <c r="AI156" s="415"/>
      <c r="AJ156" s="415"/>
      <c r="AK156" s="415"/>
      <c r="AL156" s="415"/>
      <c r="AM156" s="415"/>
      <c r="AN156" s="415"/>
      <c r="AO156" s="415"/>
      <c r="AP156" s="415"/>
      <c r="AQ156" s="415"/>
      <c r="AR156" s="415"/>
      <c r="AS156" s="415"/>
      <c r="AT156" s="415"/>
      <c r="AU156" s="415"/>
      <c r="AV156" s="415"/>
      <c r="AW156" s="415"/>
      <c r="AX156" s="415"/>
      <c r="AY156" s="415"/>
      <c r="AZ156" s="415"/>
      <c r="BA156" s="415"/>
      <c r="BB156" s="415"/>
      <c r="BC156" s="415"/>
      <c r="BD156" s="415"/>
      <c r="BE156" s="415"/>
      <c r="BF156" s="415"/>
      <c r="BG156" s="415"/>
      <c r="BH156" s="415"/>
      <c r="BI156" s="415"/>
      <c r="BJ156" s="415"/>
      <c r="BK156" s="415"/>
      <c r="BL156" s="415"/>
      <c r="BM156" s="415"/>
      <c r="BN156" s="415"/>
      <c r="BO156" s="415"/>
      <c r="BP156" s="415"/>
      <c r="BQ156" s="415"/>
      <c r="BR156" s="415"/>
      <c r="BS156" s="415"/>
      <c r="BT156" s="415"/>
      <c r="BU156" s="415"/>
      <c r="BV156" s="415"/>
      <c r="BW156" s="415"/>
      <c r="BX156" s="415"/>
      <c r="BY156" s="415"/>
      <c r="BZ156" s="415"/>
      <c r="CA156" s="415"/>
      <c r="CB156" s="415"/>
      <c r="CC156" s="415"/>
      <c r="CD156" s="415"/>
      <c r="CE156" s="415"/>
      <c r="CF156" s="415"/>
      <c r="CG156" s="415"/>
      <c r="CH156" s="415"/>
      <c r="CI156" s="415"/>
      <c r="CJ156" s="415"/>
      <c r="CK156" s="415"/>
      <c r="CL156" s="415"/>
      <c r="CM156" s="415"/>
      <c r="CN156" s="415"/>
      <c r="CO156" s="415"/>
      <c r="CP156" s="415"/>
      <c r="CQ156" s="415"/>
      <c r="CR156" s="415"/>
      <c r="CS156" s="415"/>
      <c r="CT156" s="415"/>
      <c r="CU156" s="415"/>
      <c r="CV156" s="415"/>
      <c r="CW156" s="415"/>
      <c r="CX156" s="415"/>
      <c r="CY156" s="415"/>
      <c r="CZ156" s="415"/>
      <c r="DA156" s="415"/>
      <c r="DB156" s="415"/>
      <c r="DC156" s="415"/>
      <c r="DD156" s="415"/>
      <c r="DE156" s="415"/>
      <c r="DF156" s="415"/>
      <c r="DG156" s="415"/>
      <c r="DH156" s="415"/>
      <c r="DI156" s="415"/>
      <c r="DJ156" s="415"/>
      <c r="DK156" s="415"/>
      <c r="DL156" s="415"/>
      <c r="DM156" s="415"/>
      <c r="DN156" s="415"/>
      <c r="DO156" s="415"/>
      <c r="DP156" s="415"/>
      <c r="DQ156" s="415"/>
      <c r="DR156" s="415"/>
      <c r="DS156" s="415"/>
      <c r="DT156" s="415"/>
      <c r="DU156" s="415"/>
      <c r="DV156" s="415"/>
      <c r="DW156" s="415"/>
      <c r="DX156" s="415"/>
      <c r="DY156" s="415"/>
      <c r="DZ156" s="415"/>
      <c r="EA156" s="415"/>
      <c r="EB156" s="415"/>
      <c r="EC156" s="415"/>
      <c r="ED156" s="415"/>
      <c r="EE156" s="415"/>
      <c r="EF156" s="415"/>
      <c r="EG156" s="415"/>
      <c r="EH156" s="415"/>
      <c r="EI156" s="415"/>
      <c r="EJ156" s="415"/>
      <c r="EK156" s="415"/>
      <c r="EL156" s="415"/>
      <c r="EM156" s="415"/>
      <c r="EN156" s="415"/>
      <c r="EO156" s="415"/>
      <c r="EP156" s="415"/>
      <c r="EQ156" s="415"/>
      <c r="ER156" s="415"/>
      <c r="ES156" s="415"/>
      <c r="ET156" s="415"/>
      <c r="EU156" s="415"/>
      <c r="EV156" s="415"/>
      <c r="EW156" s="415"/>
      <c r="EX156" s="415"/>
      <c r="EY156" s="415"/>
      <c r="EZ156" s="415"/>
      <c r="FA156" s="415"/>
      <c r="FB156" s="415"/>
      <c r="FC156" s="415"/>
      <c r="FD156" s="415"/>
      <c r="FE156" s="415"/>
      <c r="FF156" s="415"/>
      <c r="FG156" s="415"/>
      <c r="FH156" s="415"/>
      <c r="FI156" s="415"/>
      <c r="FJ156" s="415"/>
      <c r="FK156" s="415"/>
      <c r="FL156" s="415"/>
      <c r="FM156" s="415"/>
      <c r="FN156" s="415"/>
      <c r="FO156" s="415"/>
      <c r="FP156" s="415"/>
      <c r="FQ156" s="415"/>
      <c r="FR156" s="415"/>
      <c r="FS156" s="415"/>
      <c r="FT156" s="415"/>
      <c r="FU156" s="415"/>
      <c r="FV156" s="415"/>
      <c r="FW156" s="415"/>
      <c r="FX156" s="415"/>
      <c r="FY156" s="415"/>
      <c r="FZ156" s="415"/>
      <c r="GA156" s="415"/>
      <c r="GB156" s="415"/>
      <c r="GC156" s="415"/>
      <c r="GD156" s="415"/>
      <c r="GE156" s="415"/>
      <c r="GF156" s="415"/>
      <c r="GG156" s="415"/>
      <c r="GH156" s="415"/>
      <c r="GI156" s="415"/>
      <c r="GJ156" s="415"/>
      <c r="GK156" s="415"/>
      <c r="GL156" s="415"/>
      <c r="GM156" s="415"/>
      <c r="GN156" s="415"/>
      <c r="GO156" s="415"/>
      <c r="GP156" s="415"/>
      <c r="GQ156" s="415"/>
      <c r="GR156" s="415"/>
      <c r="GS156" s="415"/>
      <c r="GT156" s="415"/>
      <c r="GU156" s="415"/>
      <c r="GV156" s="415"/>
      <c r="GW156" s="415"/>
      <c r="GX156" s="415"/>
      <c r="GY156" s="415"/>
      <c r="GZ156" s="415"/>
      <c r="HA156" s="415"/>
      <c r="HB156" s="415"/>
      <c r="HC156" s="415"/>
      <c r="HD156" s="415"/>
      <c r="HE156" s="415"/>
      <c r="HF156" s="415"/>
      <c r="HG156" s="415"/>
      <c r="HH156" s="415"/>
      <c r="HI156" s="415"/>
      <c r="HJ156" s="415"/>
      <c r="HK156" s="415"/>
      <c r="HL156" s="415"/>
      <c r="HM156" s="415"/>
      <c r="HN156" s="415"/>
      <c r="HO156" s="415"/>
      <c r="HP156" s="415"/>
      <c r="HQ156" s="415"/>
      <c r="HR156" s="415"/>
      <c r="HS156" s="415"/>
      <c r="HT156" s="415"/>
      <c r="HU156" s="415"/>
      <c r="HV156" s="415"/>
      <c r="HW156" s="415"/>
      <c r="HX156" s="415"/>
      <c r="HY156" s="415"/>
      <c r="HZ156" s="415"/>
      <c r="IA156" s="415"/>
      <c r="IB156" s="415"/>
      <c r="IC156" s="415"/>
      <c r="ID156" s="415"/>
      <c r="IE156" s="415"/>
      <c r="IF156" s="415"/>
      <c r="IG156" s="415"/>
      <c r="IH156" s="415"/>
      <c r="II156" s="415"/>
      <c r="IJ156" s="415"/>
      <c r="IK156" s="415"/>
      <c r="IL156" s="415"/>
      <c r="IM156" s="415"/>
      <c r="IN156" s="415"/>
      <c r="IO156" s="415"/>
      <c r="IP156" s="415"/>
      <c r="IQ156" s="415"/>
      <c r="IR156" s="415"/>
      <c r="IS156" s="415"/>
      <c r="IT156" s="415"/>
      <c r="IU156" s="415"/>
      <c r="IV156" s="415"/>
      <c r="IW156" s="415"/>
      <c r="IX156" s="415"/>
      <c r="IY156" s="415"/>
      <c r="IZ156" s="415"/>
      <c r="JA156" s="415"/>
    </row>
    <row r="157" spans="1:261" s="101" customFormat="1" ht="25.5" hidden="1" outlineLevel="2" x14ac:dyDescent="0.25">
      <c r="A157" s="99"/>
      <c r="B157" s="277" t="s">
        <v>138</v>
      </c>
      <c r="C157" s="102" t="s">
        <v>6814</v>
      </c>
      <c r="D157" s="127">
        <v>11</v>
      </c>
      <c r="E157" s="251">
        <v>0</v>
      </c>
      <c r="F157" s="142"/>
      <c r="G157" s="142">
        <v>0</v>
      </c>
      <c r="H157" s="142"/>
      <c r="I157" s="227"/>
      <c r="J157" s="252">
        <v>0</v>
      </c>
      <c r="K157" s="252"/>
      <c r="L157" s="229"/>
      <c r="M157" s="229">
        <f t="shared" si="10"/>
        <v>0</v>
      </c>
      <c r="N157" s="229"/>
      <c r="O157" s="229"/>
      <c r="P157" s="422"/>
      <c r="Q157" s="425">
        <f t="shared" si="11"/>
        <v>0</v>
      </c>
      <c r="R157" s="415"/>
      <c r="S157" s="415"/>
      <c r="T157" s="415"/>
      <c r="U157" s="415"/>
      <c r="V157" s="415"/>
      <c r="W157" s="415"/>
      <c r="X157" s="415"/>
      <c r="Y157" s="415"/>
      <c r="Z157" s="415"/>
      <c r="AA157" s="415"/>
      <c r="AB157" s="415"/>
      <c r="AC157" s="415"/>
      <c r="AD157" s="415"/>
      <c r="AE157" s="415"/>
      <c r="AF157" s="415"/>
      <c r="AG157" s="415"/>
      <c r="AH157" s="415"/>
      <c r="AI157" s="415"/>
      <c r="AJ157" s="415"/>
      <c r="AK157" s="415"/>
      <c r="AL157" s="415"/>
      <c r="AM157" s="415"/>
      <c r="AN157" s="415"/>
      <c r="AO157" s="415"/>
      <c r="AP157" s="415"/>
      <c r="AQ157" s="415"/>
      <c r="AR157" s="415"/>
      <c r="AS157" s="415"/>
      <c r="AT157" s="415"/>
      <c r="AU157" s="415"/>
      <c r="AV157" s="415"/>
      <c r="AW157" s="415"/>
      <c r="AX157" s="415"/>
      <c r="AY157" s="415"/>
      <c r="AZ157" s="415"/>
      <c r="BA157" s="415"/>
      <c r="BB157" s="415"/>
      <c r="BC157" s="415"/>
      <c r="BD157" s="415"/>
      <c r="BE157" s="415"/>
      <c r="BF157" s="415"/>
      <c r="BG157" s="415"/>
      <c r="BH157" s="415"/>
      <c r="BI157" s="415"/>
      <c r="BJ157" s="415"/>
      <c r="BK157" s="415"/>
      <c r="BL157" s="415"/>
      <c r="BM157" s="415"/>
      <c r="BN157" s="415"/>
      <c r="BO157" s="415"/>
      <c r="BP157" s="415"/>
      <c r="BQ157" s="415"/>
      <c r="BR157" s="415"/>
      <c r="BS157" s="415"/>
      <c r="BT157" s="415"/>
      <c r="BU157" s="415"/>
      <c r="BV157" s="415"/>
      <c r="BW157" s="415"/>
      <c r="BX157" s="415"/>
      <c r="BY157" s="415"/>
      <c r="BZ157" s="415"/>
      <c r="CA157" s="415"/>
      <c r="CB157" s="415"/>
      <c r="CC157" s="415"/>
      <c r="CD157" s="415"/>
      <c r="CE157" s="415"/>
      <c r="CF157" s="415"/>
      <c r="CG157" s="415"/>
      <c r="CH157" s="415"/>
      <c r="CI157" s="415"/>
      <c r="CJ157" s="415"/>
      <c r="CK157" s="415"/>
      <c r="CL157" s="415"/>
      <c r="CM157" s="415"/>
      <c r="CN157" s="415"/>
      <c r="CO157" s="415"/>
      <c r="CP157" s="415"/>
      <c r="CQ157" s="415"/>
      <c r="CR157" s="415"/>
      <c r="CS157" s="415"/>
      <c r="CT157" s="415"/>
      <c r="CU157" s="415"/>
      <c r="CV157" s="415"/>
      <c r="CW157" s="415"/>
      <c r="CX157" s="415"/>
      <c r="CY157" s="415"/>
      <c r="CZ157" s="415"/>
      <c r="DA157" s="415"/>
      <c r="DB157" s="415"/>
      <c r="DC157" s="415"/>
      <c r="DD157" s="415"/>
      <c r="DE157" s="415"/>
      <c r="DF157" s="415"/>
      <c r="DG157" s="415"/>
      <c r="DH157" s="415"/>
      <c r="DI157" s="415"/>
      <c r="DJ157" s="415"/>
      <c r="DK157" s="415"/>
      <c r="DL157" s="415"/>
      <c r="DM157" s="415"/>
      <c r="DN157" s="415"/>
      <c r="DO157" s="415"/>
      <c r="DP157" s="415"/>
      <c r="DQ157" s="415"/>
      <c r="DR157" s="415"/>
      <c r="DS157" s="415"/>
      <c r="DT157" s="415"/>
      <c r="DU157" s="415"/>
      <c r="DV157" s="415"/>
      <c r="DW157" s="415"/>
      <c r="DX157" s="415"/>
      <c r="DY157" s="415"/>
      <c r="DZ157" s="415"/>
      <c r="EA157" s="415"/>
      <c r="EB157" s="415"/>
      <c r="EC157" s="415"/>
      <c r="ED157" s="415"/>
      <c r="EE157" s="415"/>
      <c r="EF157" s="415"/>
      <c r="EG157" s="415"/>
      <c r="EH157" s="415"/>
      <c r="EI157" s="415"/>
      <c r="EJ157" s="415"/>
      <c r="EK157" s="415"/>
      <c r="EL157" s="415"/>
      <c r="EM157" s="415"/>
      <c r="EN157" s="415"/>
      <c r="EO157" s="415"/>
      <c r="EP157" s="415"/>
      <c r="EQ157" s="415"/>
      <c r="ER157" s="415"/>
      <c r="ES157" s="415"/>
      <c r="ET157" s="415"/>
      <c r="EU157" s="415"/>
      <c r="EV157" s="415"/>
      <c r="EW157" s="415"/>
      <c r="EX157" s="415"/>
      <c r="EY157" s="415"/>
      <c r="EZ157" s="415"/>
      <c r="FA157" s="415"/>
      <c r="FB157" s="415"/>
      <c r="FC157" s="415"/>
      <c r="FD157" s="415"/>
      <c r="FE157" s="415"/>
      <c r="FF157" s="415"/>
      <c r="FG157" s="415"/>
      <c r="FH157" s="415"/>
      <c r="FI157" s="415"/>
      <c r="FJ157" s="415"/>
      <c r="FK157" s="415"/>
      <c r="FL157" s="415"/>
      <c r="FM157" s="415"/>
      <c r="FN157" s="415"/>
      <c r="FO157" s="415"/>
      <c r="FP157" s="415"/>
      <c r="FQ157" s="415"/>
      <c r="FR157" s="415"/>
      <c r="FS157" s="415"/>
      <c r="FT157" s="415"/>
      <c r="FU157" s="415"/>
      <c r="FV157" s="415"/>
      <c r="FW157" s="415"/>
      <c r="FX157" s="415"/>
      <c r="FY157" s="415"/>
      <c r="FZ157" s="415"/>
      <c r="GA157" s="415"/>
      <c r="GB157" s="415"/>
      <c r="GC157" s="415"/>
      <c r="GD157" s="415"/>
      <c r="GE157" s="415"/>
      <c r="GF157" s="415"/>
      <c r="GG157" s="415"/>
      <c r="GH157" s="415"/>
      <c r="GI157" s="415"/>
      <c r="GJ157" s="415"/>
      <c r="GK157" s="415"/>
      <c r="GL157" s="415"/>
      <c r="GM157" s="415"/>
      <c r="GN157" s="415"/>
      <c r="GO157" s="415"/>
      <c r="GP157" s="415"/>
      <c r="GQ157" s="415"/>
      <c r="GR157" s="415"/>
      <c r="GS157" s="415"/>
      <c r="GT157" s="415"/>
      <c r="GU157" s="415"/>
      <c r="GV157" s="415"/>
      <c r="GW157" s="415"/>
      <c r="GX157" s="415"/>
      <c r="GY157" s="415"/>
      <c r="GZ157" s="415"/>
      <c r="HA157" s="415"/>
      <c r="HB157" s="415"/>
      <c r="HC157" s="415"/>
      <c r="HD157" s="415"/>
      <c r="HE157" s="415"/>
      <c r="HF157" s="415"/>
      <c r="HG157" s="415"/>
      <c r="HH157" s="415"/>
      <c r="HI157" s="415"/>
      <c r="HJ157" s="415"/>
      <c r="HK157" s="415"/>
      <c r="HL157" s="415"/>
      <c r="HM157" s="415"/>
      <c r="HN157" s="415"/>
      <c r="HO157" s="415"/>
      <c r="HP157" s="415"/>
      <c r="HQ157" s="415"/>
      <c r="HR157" s="415"/>
      <c r="HS157" s="415"/>
      <c r="HT157" s="415"/>
      <c r="HU157" s="415"/>
      <c r="HV157" s="415"/>
      <c r="HW157" s="415"/>
      <c r="HX157" s="415"/>
      <c r="HY157" s="415"/>
      <c r="HZ157" s="415"/>
      <c r="IA157" s="415"/>
      <c r="IB157" s="415"/>
      <c r="IC157" s="415"/>
      <c r="ID157" s="415"/>
      <c r="IE157" s="415"/>
      <c r="IF157" s="415"/>
      <c r="IG157" s="415"/>
      <c r="IH157" s="415"/>
      <c r="II157" s="415"/>
      <c r="IJ157" s="415"/>
      <c r="IK157" s="415"/>
      <c r="IL157" s="415"/>
      <c r="IM157" s="415"/>
      <c r="IN157" s="415"/>
      <c r="IO157" s="415"/>
      <c r="IP157" s="415"/>
      <c r="IQ157" s="415"/>
      <c r="IR157" s="415"/>
      <c r="IS157" s="415"/>
      <c r="IT157" s="415"/>
      <c r="IU157" s="415"/>
      <c r="IV157" s="415"/>
      <c r="IW157" s="415"/>
      <c r="IX157" s="415"/>
      <c r="IY157" s="415"/>
      <c r="IZ157" s="415"/>
      <c r="JA157" s="415"/>
    </row>
    <row r="158" spans="1:261" s="101" customFormat="1" hidden="1" outlineLevel="2" x14ac:dyDescent="0.25">
      <c r="A158" s="99"/>
      <c r="B158" s="277" t="s">
        <v>139</v>
      </c>
      <c r="C158" s="102" t="s">
        <v>31</v>
      </c>
      <c r="D158" s="127">
        <v>110</v>
      </c>
      <c r="E158" s="251">
        <v>0</v>
      </c>
      <c r="F158" s="142"/>
      <c r="G158" s="142">
        <v>0</v>
      </c>
      <c r="H158" s="142"/>
      <c r="I158" s="227"/>
      <c r="J158" s="252">
        <v>0</v>
      </c>
      <c r="K158" s="252"/>
      <c r="L158" s="229"/>
      <c r="M158" s="229">
        <f t="shared" si="10"/>
        <v>0</v>
      </c>
      <c r="N158" s="229"/>
      <c r="O158" s="229"/>
      <c r="P158" s="422"/>
      <c r="Q158" s="425">
        <f t="shared" si="11"/>
        <v>0</v>
      </c>
      <c r="R158" s="415"/>
      <c r="S158" s="415"/>
      <c r="T158" s="415"/>
      <c r="U158" s="415"/>
      <c r="V158" s="415"/>
      <c r="W158" s="415"/>
      <c r="X158" s="415"/>
      <c r="Y158" s="415"/>
      <c r="Z158" s="415"/>
      <c r="AA158" s="415"/>
      <c r="AB158" s="415"/>
      <c r="AC158" s="415"/>
      <c r="AD158" s="415"/>
      <c r="AE158" s="415"/>
      <c r="AF158" s="415"/>
      <c r="AG158" s="415"/>
      <c r="AH158" s="415"/>
      <c r="AI158" s="415"/>
      <c r="AJ158" s="415"/>
      <c r="AK158" s="415"/>
      <c r="AL158" s="415"/>
      <c r="AM158" s="415"/>
      <c r="AN158" s="415"/>
      <c r="AO158" s="415"/>
      <c r="AP158" s="415"/>
      <c r="AQ158" s="415"/>
      <c r="AR158" s="415"/>
      <c r="AS158" s="415"/>
      <c r="AT158" s="415"/>
      <c r="AU158" s="415"/>
      <c r="AV158" s="415"/>
      <c r="AW158" s="415"/>
      <c r="AX158" s="415"/>
      <c r="AY158" s="415"/>
      <c r="AZ158" s="415"/>
      <c r="BA158" s="415"/>
      <c r="BB158" s="415"/>
      <c r="BC158" s="415"/>
      <c r="BD158" s="415"/>
      <c r="BE158" s="415"/>
      <c r="BF158" s="415"/>
      <c r="BG158" s="415"/>
      <c r="BH158" s="415"/>
      <c r="BI158" s="415"/>
      <c r="BJ158" s="415"/>
      <c r="BK158" s="415"/>
      <c r="BL158" s="415"/>
      <c r="BM158" s="415"/>
      <c r="BN158" s="415"/>
      <c r="BO158" s="415"/>
      <c r="BP158" s="415"/>
      <c r="BQ158" s="415"/>
      <c r="BR158" s="415"/>
      <c r="BS158" s="415"/>
      <c r="BT158" s="415"/>
      <c r="BU158" s="415"/>
      <c r="BV158" s="415"/>
      <c r="BW158" s="415"/>
      <c r="BX158" s="415"/>
      <c r="BY158" s="415"/>
      <c r="BZ158" s="415"/>
      <c r="CA158" s="415"/>
      <c r="CB158" s="415"/>
      <c r="CC158" s="415"/>
      <c r="CD158" s="415"/>
      <c r="CE158" s="415"/>
      <c r="CF158" s="415"/>
      <c r="CG158" s="415"/>
      <c r="CH158" s="415"/>
      <c r="CI158" s="415"/>
      <c r="CJ158" s="415"/>
      <c r="CK158" s="415"/>
      <c r="CL158" s="415"/>
      <c r="CM158" s="415"/>
      <c r="CN158" s="415"/>
      <c r="CO158" s="415"/>
      <c r="CP158" s="415"/>
      <c r="CQ158" s="415"/>
      <c r="CR158" s="415"/>
      <c r="CS158" s="415"/>
      <c r="CT158" s="415"/>
      <c r="CU158" s="415"/>
      <c r="CV158" s="415"/>
      <c r="CW158" s="415"/>
      <c r="CX158" s="415"/>
      <c r="CY158" s="415"/>
      <c r="CZ158" s="415"/>
      <c r="DA158" s="415"/>
      <c r="DB158" s="415"/>
      <c r="DC158" s="415"/>
      <c r="DD158" s="415"/>
      <c r="DE158" s="415"/>
      <c r="DF158" s="415"/>
      <c r="DG158" s="415"/>
      <c r="DH158" s="415"/>
      <c r="DI158" s="415"/>
      <c r="DJ158" s="415"/>
      <c r="DK158" s="415"/>
      <c r="DL158" s="415"/>
      <c r="DM158" s="415"/>
      <c r="DN158" s="415"/>
      <c r="DO158" s="415"/>
      <c r="DP158" s="415"/>
      <c r="DQ158" s="415"/>
      <c r="DR158" s="415"/>
      <c r="DS158" s="415"/>
      <c r="DT158" s="415"/>
      <c r="DU158" s="415"/>
      <c r="DV158" s="415"/>
      <c r="DW158" s="415"/>
      <c r="DX158" s="415"/>
      <c r="DY158" s="415"/>
      <c r="DZ158" s="415"/>
      <c r="EA158" s="415"/>
      <c r="EB158" s="415"/>
      <c r="EC158" s="415"/>
      <c r="ED158" s="415"/>
      <c r="EE158" s="415"/>
      <c r="EF158" s="415"/>
      <c r="EG158" s="415"/>
      <c r="EH158" s="415"/>
      <c r="EI158" s="415"/>
      <c r="EJ158" s="415"/>
      <c r="EK158" s="415"/>
      <c r="EL158" s="415"/>
      <c r="EM158" s="415"/>
      <c r="EN158" s="415"/>
      <c r="EO158" s="415"/>
      <c r="EP158" s="415"/>
      <c r="EQ158" s="415"/>
      <c r="ER158" s="415"/>
      <c r="ES158" s="415"/>
      <c r="ET158" s="415"/>
      <c r="EU158" s="415"/>
      <c r="EV158" s="415"/>
      <c r="EW158" s="415"/>
      <c r="EX158" s="415"/>
      <c r="EY158" s="415"/>
      <c r="EZ158" s="415"/>
      <c r="FA158" s="415"/>
      <c r="FB158" s="415"/>
      <c r="FC158" s="415"/>
      <c r="FD158" s="415"/>
      <c r="FE158" s="415"/>
      <c r="FF158" s="415"/>
      <c r="FG158" s="415"/>
      <c r="FH158" s="415"/>
      <c r="FI158" s="415"/>
      <c r="FJ158" s="415"/>
      <c r="FK158" s="415"/>
      <c r="FL158" s="415"/>
      <c r="FM158" s="415"/>
      <c r="FN158" s="415"/>
      <c r="FO158" s="415"/>
      <c r="FP158" s="415"/>
      <c r="FQ158" s="415"/>
      <c r="FR158" s="415"/>
      <c r="FS158" s="415"/>
      <c r="FT158" s="415"/>
      <c r="FU158" s="415"/>
      <c r="FV158" s="415"/>
      <c r="FW158" s="415"/>
      <c r="FX158" s="415"/>
      <c r="FY158" s="415"/>
      <c r="FZ158" s="415"/>
      <c r="GA158" s="415"/>
      <c r="GB158" s="415"/>
      <c r="GC158" s="415"/>
      <c r="GD158" s="415"/>
      <c r="GE158" s="415"/>
      <c r="GF158" s="415"/>
      <c r="GG158" s="415"/>
      <c r="GH158" s="415"/>
      <c r="GI158" s="415"/>
      <c r="GJ158" s="415"/>
      <c r="GK158" s="415"/>
      <c r="GL158" s="415"/>
      <c r="GM158" s="415"/>
      <c r="GN158" s="415"/>
      <c r="GO158" s="415"/>
      <c r="GP158" s="415"/>
      <c r="GQ158" s="415"/>
      <c r="GR158" s="415"/>
      <c r="GS158" s="415"/>
      <c r="GT158" s="415"/>
      <c r="GU158" s="415"/>
      <c r="GV158" s="415"/>
      <c r="GW158" s="415"/>
      <c r="GX158" s="415"/>
      <c r="GY158" s="415"/>
      <c r="GZ158" s="415"/>
      <c r="HA158" s="415"/>
      <c r="HB158" s="415"/>
      <c r="HC158" s="415"/>
      <c r="HD158" s="415"/>
      <c r="HE158" s="415"/>
      <c r="HF158" s="415"/>
      <c r="HG158" s="415"/>
      <c r="HH158" s="415"/>
      <c r="HI158" s="415"/>
      <c r="HJ158" s="415"/>
      <c r="HK158" s="415"/>
      <c r="HL158" s="415"/>
      <c r="HM158" s="415"/>
      <c r="HN158" s="415"/>
      <c r="HO158" s="415"/>
      <c r="HP158" s="415"/>
      <c r="HQ158" s="415"/>
      <c r="HR158" s="415"/>
      <c r="HS158" s="415"/>
      <c r="HT158" s="415"/>
      <c r="HU158" s="415"/>
      <c r="HV158" s="415"/>
      <c r="HW158" s="415"/>
      <c r="HX158" s="415"/>
      <c r="HY158" s="415"/>
      <c r="HZ158" s="415"/>
      <c r="IA158" s="415"/>
      <c r="IB158" s="415"/>
      <c r="IC158" s="415"/>
      <c r="ID158" s="415"/>
      <c r="IE158" s="415"/>
      <c r="IF158" s="415"/>
      <c r="IG158" s="415"/>
      <c r="IH158" s="415"/>
      <c r="II158" s="415"/>
      <c r="IJ158" s="415"/>
      <c r="IK158" s="415"/>
      <c r="IL158" s="415"/>
      <c r="IM158" s="415"/>
      <c r="IN158" s="415"/>
      <c r="IO158" s="415"/>
      <c r="IP158" s="415"/>
      <c r="IQ158" s="415"/>
      <c r="IR158" s="415"/>
      <c r="IS158" s="415"/>
      <c r="IT158" s="415"/>
      <c r="IU158" s="415"/>
      <c r="IV158" s="415"/>
      <c r="IW158" s="415"/>
      <c r="IX158" s="415"/>
      <c r="IY158" s="415"/>
      <c r="IZ158" s="415"/>
      <c r="JA158" s="415"/>
    </row>
    <row r="159" spans="1:261" s="101" customFormat="1" hidden="1" outlineLevel="2" x14ac:dyDescent="0.25">
      <c r="A159" s="99"/>
      <c r="B159" s="277" t="s">
        <v>140</v>
      </c>
      <c r="C159" s="102" t="s">
        <v>6814</v>
      </c>
      <c r="D159" s="127">
        <v>3</v>
      </c>
      <c r="E159" s="251">
        <v>0</v>
      </c>
      <c r="F159" s="142"/>
      <c r="G159" s="142">
        <v>0</v>
      </c>
      <c r="H159" s="142"/>
      <c r="I159" s="227"/>
      <c r="J159" s="252">
        <v>0</v>
      </c>
      <c r="K159" s="252"/>
      <c r="L159" s="229"/>
      <c r="M159" s="229">
        <f t="shared" si="10"/>
        <v>0</v>
      </c>
      <c r="N159" s="229"/>
      <c r="O159" s="229"/>
      <c r="P159" s="422"/>
      <c r="Q159" s="425">
        <f t="shared" si="11"/>
        <v>0</v>
      </c>
      <c r="R159" s="415"/>
      <c r="S159" s="415"/>
      <c r="T159" s="415"/>
      <c r="U159" s="415"/>
      <c r="V159" s="415"/>
      <c r="W159" s="415"/>
      <c r="X159" s="415"/>
      <c r="Y159" s="415"/>
      <c r="Z159" s="415"/>
      <c r="AA159" s="415"/>
      <c r="AB159" s="415"/>
      <c r="AC159" s="415"/>
      <c r="AD159" s="415"/>
      <c r="AE159" s="415"/>
      <c r="AF159" s="415"/>
      <c r="AG159" s="415"/>
      <c r="AH159" s="415"/>
      <c r="AI159" s="415"/>
      <c r="AJ159" s="415"/>
      <c r="AK159" s="415"/>
      <c r="AL159" s="415"/>
      <c r="AM159" s="415"/>
      <c r="AN159" s="415"/>
      <c r="AO159" s="415"/>
      <c r="AP159" s="415"/>
      <c r="AQ159" s="415"/>
      <c r="AR159" s="415"/>
      <c r="AS159" s="415"/>
      <c r="AT159" s="415"/>
      <c r="AU159" s="415"/>
      <c r="AV159" s="415"/>
      <c r="AW159" s="415"/>
      <c r="AX159" s="415"/>
      <c r="AY159" s="415"/>
      <c r="AZ159" s="415"/>
      <c r="BA159" s="415"/>
      <c r="BB159" s="415"/>
      <c r="BC159" s="415"/>
      <c r="BD159" s="415"/>
      <c r="BE159" s="415"/>
      <c r="BF159" s="415"/>
      <c r="BG159" s="415"/>
      <c r="BH159" s="415"/>
      <c r="BI159" s="415"/>
      <c r="BJ159" s="415"/>
      <c r="BK159" s="415"/>
      <c r="BL159" s="415"/>
      <c r="BM159" s="415"/>
      <c r="BN159" s="415"/>
      <c r="BO159" s="415"/>
      <c r="BP159" s="415"/>
      <c r="BQ159" s="415"/>
      <c r="BR159" s="415"/>
      <c r="BS159" s="415"/>
      <c r="BT159" s="415"/>
      <c r="BU159" s="415"/>
      <c r="BV159" s="415"/>
      <c r="BW159" s="415"/>
      <c r="BX159" s="415"/>
      <c r="BY159" s="415"/>
      <c r="BZ159" s="415"/>
      <c r="CA159" s="415"/>
      <c r="CB159" s="415"/>
      <c r="CC159" s="415"/>
      <c r="CD159" s="415"/>
      <c r="CE159" s="415"/>
      <c r="CF159" s="415"/>
      <c r="CG159" s="415"/>
      <c r="CH159" s="415"/>
      <c r="CI159" s="415"/>
      <c r="CJ159" s="415"/>
      <c r="CK159" s="415"/>
      <c r="CL159" s="415"/>
      <c r="CM159" s="415"/>
      <c r="CN159" s="415"/>
      <c r="CO159" s="415"/>
      <c r="CP159" s="415"/>
      <c r="CQ159" s="415"/>
      <c r="CR159" s="415"/>
      <c r="CS159" s="415"/>
      <c r="CT159" s="415"/>
      <c r="CU159" s="415"/>
      <c r="CV159" s="415"/>
      <c r="CW159" s="415"/>
      <c r="CX159" s="415"/>
      <c r="CY159" s="415"/>
      <c r="CZ159" s="415"/>
      <c r="DA159" s="415"/>
      <c r="DB159" s="415"/>
      <c r="DC159" s="415"/>
      <c r="DD159" s="415"/>
      <c r="DE159" s="415"/>
      <c r="DF159" s="415"/>
      <c r="DG159" s="415"/>
      <c r="DH159" s="415"/>
      <c r="DI159" s="415"/>
      <c r="DJ159" s="415"/>
      <c r="DK159" s="415"/>
      <c r="DL159" s="415"/>
      <c r="DM159" s="415"/>
      <c r="DN159" s="415"/>
      <c r="DO159" s="415"/>
      <c r="DP159" s="415"/>
      <c r="DQ159" s="415"/>
      <c r="DR159" s="415"/>
      <c r="DS159" s="415"/>
      <c r="DT159" s="415"/>
      <c r="DU159" s="415"/>
      <c r="DV159" s="415"/>
      <c r="DW159" s="415"/>
      <c r="DX159" s="415"/>
      <c r="DY159" s="415"/>
      <c r="DZ159" s="415"/>
      <c r="EA159" s="415"/>
      <c r="EB159" s="415"/>
      <c r="EC159" s="415"/>
      <c r="ED159" s="415"/>
      <c r="EE159" s="415"/>
      <c r="EF159" s="415"/>
      <c r="EG159" s="415"/>
      <c r="EH159" s="415"/>
      <c r="EI159" s="415"/>
      <c r="EJ159" s="415"/>
      <c r="EK159" s="415"/>
      <c r="EL159" s="415"/>
      <c r="EM159" s="415"/>
      <c r="EN159" s="415"/>
      <c r="EO159" s="415"/>
      <c r="EP159" s="415"/>
      <c r="EQ159" s="415"/>
      <c r="ER159" s="415"/>
      <c r="ES159" s="415"/>
      <c r="ET159" s="415"/>
      <c r="EU159" s="415"/>
      <c r="EV159" s="415"/>
      <c r="EW159" s="415"/>
      <c r="EX159" s="415"/>
      <c r="EY159" s="415"/>
      <c r="EZ159" s="415"/>
      <c r="FA159" s="415"/>
      <c r="FB159" s="415"/>
      <c r="FC159" s="415"/>
      <c r="FD159" s="415"/>
      <c r="FE159" s="415"/>
      <c r="FF159" s="415"/>
      <c r="FG159" s="415"/>
      <c r="FH159" s="415"/>
      <c r="FI159" s="415"/>
      <c r="FJ159" s="415"/>
      <c r="FK159" s="415"/>
      <c r="FL159" s="415"/>
      <c r="FM159" s="415"/>
      <c r="FN159" s="415"/>
      <c r="FO159" s="415"/>
      <c r="FP159" s="415"/>
      <c r="FQ159" s="415"/>
      <c r="FR159" s="415"/>
      <c r="FS159" s="415"/>
      <c r="FT159" s="415"/>
      <c r="FU159" s="415"/>
      <c r="FV159" s="415"/>
      <c r="FW159" s="415"/>
      <c r="FX159" s="415"/>
      <c r="FY159" s="415"/>
      <c r="FZ159" s="415"/>
      <c r="GA159" s="415"/>
      <c r="GB159" s="415"/>
      <c r="GC159" s="415"/>
      <c r="GD159" s="415"/>
      <c r="GE159" s="415"/>
      <c r="GF159" s="415"/>
      <c r="GG159" s="415"/>
      <c r="GH159" s="415"/>
      <c r="GI159" s="415"/>
      <c r="GJ159" s="415"/>
      <c r="GK159" s="415"/>
      <c r="GL159" s="415"/>
      <c r="GM159" s="415"/>
      <c r="GN159" s="415"/>
      <c r="GO159" s="415"/>
      <c r="GP159" s="415"/>
      <c r="GQ159" s="415"/>
      <c r="GR159" s="415"/>
      <c r="GS159" s="415"/>
      <c r="GT159" s="415"/>
      <c r="GU159" s="415"/>
      <c r="GV159" s="415"/>
      <c r="GW159" s="415"/>
      <c r="GX159" s="415"/>
      <c r="GY159" s="415"/>
      <c r="GZ159" s="415"/>
      <c r="HA159" s="415"/>
      <c r="HB159" s="415"/>
      <c r="HC159" s="415"/>
      <c r="HD159" s="415"/>
      <c r="HE159" s="415"/>
      <c r="HF159" s="415"/>
      <c r="HG159" s="415"/>
      <c r="HH159" s="415"/>
      <c r="HI159" s="415"/>
      <c r="HJ159" s="415"/>
      <c r="HK159" s="415"/>
      <c r="HL159" s="415"/>
      <c r="HM159" s="415"/>
      <c r="HN159" s="415"/>
      <c r="HO159" s="415"/>
      <c r="HP159" s="415"/>
      <c r="HQ159" s="415"/>
      <c r="HR159" s="415"/>
      <c r="HS159" s="415"/>
      <c r="HT159" s="415"/>
      <c r="HU159" s="415"/>
      <c r="HV159" s="415"/>
      <c r="HW159" s="415"/>
      <c r="HX159" s="415"/>
      <c r="HY159" s="415"/>
      <c r="HZ159" s="415"/>
      <c r="IA159" s="415"/>
      <c r="IB159" s="415"/>
      <c r="IC159" s="415"/>
      <c r="ID159" s="415"/>
      <c r="IE159" s="415"/>
      <c r="IF159" s="415"/>
      <c r="IG159" s="415"/>
      <c r="IH159" s="415"/>
      <c r="II159" s="415"/>
      <c r="IJ159" s="415"/>
      <c r="IK159" s="415"/>
      <c r="IL159" s="415"/>
      <c r="IM159" s="415"/>
      <c r="IN159" s="415"/>
      <c r="IO159" s="415"/>
      <c r="IP159" s="415"/>
      <c r="IQ159" s="415"/>
      <c r="IR159" s="415"/>
      <c r="IS159" s="415"/>
      <c r="IT159" s="415"/>
      <c r="IU159" s="415"/>
      <c r="IV159" s="415"/>
      <c r="IW159" s="415"/>
      <c r="IX159" s="415"/>
      <c r="IY159" s="415"/>
      <c r="IZ159" s="415"/>
      <c r="JA159" s="415"/>
    </row>
    <row r="160" spans="1:261" s="101" customFormat="1" ht="38.25" hidden="1" outlineLevel="2" x14ac:dyDescent="0.25">
      <c r="A160" s="99"/>
      <c r="B160" s="277" t="s">
        <v>6849</v>
      </c>
      <c r="C160" s="102" t="s">
        <v>6820</v>
      </c>
      <c r="D160" s="127">
        <v>0.25</v>
      </c>
      <c r="E160" s="251">
        <v>0</v>
      </c>
      <c r="F160" s="142"/>
      <c r="G160" s="142">
        <v>0</v>
      </c>
      <c r="H160" s="142"/>
      <c r="I160" s="227"/>
      <c r="J160" s="252">
        <v>0</v>
      </c>
      <c r="K160" s="252"/>
      <c r="L160" s="229"/>
      <c r="M160" s="229">
        <f t="shared" si="10"/>
        <v>0</v>
      </c>
      <c r="N160" s="229"/>
      <c r="O160" s="229"/>
      <c r="P160" s="422"/>
      <c r="Q160" s="425">
        <f t="shared" si="11"/>
        <v>0</v>
      </c>
      <c r="R160" s="415"/>
      <c r="S160" s="415"/>
      <c r="T160" s="415"/>
      <c r="U160" s="415"/>
      <c r="V160" s="415"/>
      <c r="W160" s="415"/>
      <c r="X160" s="415"/>
      <c r="Y160" s="415"/>
      <c r="Z160" s="415"/>
      <c r="AA160" s="415"/>
      <c r="AB160" s="415"/>
      <c r="AC160" s="415"/>
      <c r="AD160" s="415"/>
      <c r="AE160" s="415"/>
      <c r="AF160" s="415"/>
      <c r="AG160" s="415"/>
      <c r="AH160" s="415"/>
      <c r="AI160" s="415"/>
      <c r="AJ160" s="415"/>
      <c r="AK160" s="415"/>
      <c r="AL160" s="415"/>
      <c r="AM160" s="415"/>
      <c r="AN160" s="415"/>
      <c r="AO160" s="415"/>
      <c r="AP160" s="415"/>
      <c r="AQ160" s="415"/>
      <c r="AR160" s="415"/>
      <c r="AS160" s="415"/>
      <c r="AT160" s="415"/>
      <c r="AU160" s="415"/>
      <c r="AV160" s="415"/>
      <c r="AW160" s="415"/>
      <c r="AX160" s="415"/>
      <c r="AY160" s="415"/>
      <c r="AZ160" s="415"/>
      <c r="BA160" s="415"/>
      <c r="BB160" s="415"/>
      <c r="BC160" s="415"/>
      <c r="BD160" s="415"/>
      <c r="BE160" s="415"/>
      <c r="BF160" s="415"/>
      <c r="BG160" s="415"/>
      <c r="BH160" s="415"/>
      <c r="BI160" s="415"/>
      <c r="BJ160" s="415"/>
      <c r="BK160" s="415"/>
      <c r="BL160" s="415"/>
      <c r="BM160" s="415"/>
      <c r="BN160" s="415"/>
      <c r="BO160" s="415"/>
      <c r="BP160" s="415"/>
      <c r="BQ160" s="415"/>
      <c r="BR160" s="415"/>
      <c r="BS160" s="415"/>
      <c r="BT160" s="415"/>
      <c r="BU160" s="415"/>
      <c r="BV160" s="415"/>
      <c r="BW160" s="415"/>
      <c r="BX160" s="415"/>
      <c r="BY160" s="415"/>
      <c r="BZ160" s="415"/>
      <c r="CA160" s="415"/>
      <c r="CB160" s="415"/>
      <c r="CC160" s="415"/>
      <c r="CD160" s="415"/>
      <c r="CE160" s="415"/>
      <c r="CF160" s="415"/>
      <c r="CG160" s="415"/>
      <c r="CH160" s="415"/>
      <c r="CI160" s="415"/>
      <c r="CJ160" s="415"/>
      <c r="CK160" s="415"/>
      <c r="CL160" s="415"/>
      <c r="CM160" s="415"/>
      <c r="CN160" s="415"/>
      <c r="CO160" s="415"/>
      <c r="CP160" s="415"/>
      <c r="CQ160" s="415"/>
      <c r="CR160" s="415"/>
      <c r="CS160" s="415"/>
      <c r="CT160" s="415"/>
      <c r="CU160" s="415"/>
      <c r="CV160" s="415"/>
      <c r="CW160" s="415"/>
      <c r="CX160" s="415"/>
      <c r="CY160" s="415"/>
      <c r="CZ160" s="415"/>
      <c r="DA160" s="415"/>
      <c r="DB160" s="415"/>
      <c r="DC160" s="415"/>
      <c r="DD160" s="415"/>
      <c r="DE160" s="415"/>
      <c r="DF160" s="415"/>
      <c r="DG160" s="415"/>
      <c r="DH160" s="415"/>
      <c r="DI160" s="415"/>
      <c r="DJ160" s="415"/>
      <c r="DK160" s="415"/>
      <c r="DL160" s="415"/>
      <c r="DM160" s="415"/>
      <c r="DN160" s="415"/>
      <c r="DO160" s="415"/>
      <c r="DP160" s="415"/>
      <c r="DQ160" s="415"/>
      <c r="DR160" s="415"/>
      <c r="DS160" s="415"/>
      <c r="DT160" s="415"/>
      <c r="DU160" s="415"/>
      <c r="DV160" s="415"/>
      <c r="DW160" s="415"/>
      <c r="DX160" s="415"/>
      <c r="DY160" s="415"/>
      <c r="DZ160" s="415"/>
      <c r="EA160" s="415"/>
      <c r="EB160" s="415"/>
      <c r="EC160" s="415"/>
      <c r="ED160" s="415"/>
      <c r="EE160" s="415"/>
      <c r="EF160" s="415"/>
      <c r="EG160" s="415"/>
      <c r="EH160" s="415"/>
      <c r="EI160" s="415"/>
      <c r="EJ160" s="415"/>
      <c r="EK160" s="415"/>
      <c r="EL160" s="415"/>
      <c r="EM160" s="415"/>
      <c r="EN160" s="415"/>
      <c r="EO160" s="415"/>
      <c r="EP160" s="415"/>
      <c r="EQ160" s="415"/>
      <c r="ER160" s="415"/>
      <c r="ES160" s="415"/>
      <c r="ET160" s="415"/>
      <c r="EU160" s="415"/>
      <c r="EV160" s="415"/>
      <c r="EW160" s="415"/>
      <c r="EX160" s="415"/>
      <c r="EY160" s="415"/>
      <c r="EZ160" s="415"/>
      <c r="FA160" s="415"/>
      <c r="FB160" s="415"/>
      <c r="FC160" s="415"/>
      <c r="FD160" s="415"/>
      <c r="FE160" s="415"/>
      <c r="FF160" s="415"/>
      <c r="FG160" s="415"/>
      <c r="FH160" s="415"/>
      <c r="FI160" s="415"/>
      <c r="FJ160" s="415"/>
      <c r="FK160" s="415"/>
      <c r="FL160" s="415"/>
      <c r="FM160" s="415"/>
      <c r="FN160" s="415"/>
      <c r="FO160" s="415"/>
      <c r="FP160" s="415"/>
      <c r="FQ160" s="415"/>
      <c r="FR160" s="415"/>
      <c r="FS160" s="415"/>
      <c r="FT160" s="415"/>
      <c r="FU160" s="415"/>
      <c r="FV160" s="415"/>
      <c r="FW160" s="415"/>
      <c r="FX160" s="415"/>
      <c r="FY160" s="415"/>
      <c r="FZ160" s="415"/>
      <c r="GA160" s="415"/>
      <c r="GB160" s="415"/>
      <c r="GC160" s="415"/>
      <c r="GD160" s="415"/>
      <c r="GE160" s="415"/>
      <c r="GF160" s="415"/>
      <c r="GG160" s="415"/>
      <c r="GH160" s="415"/>
      <c r="GI160" s="415"/>
      <c r="GJ160" s="415"/>
      <c r="GK160" s="415"/>
      <c r="GL160" s="415"/>
      <c r="GM160" s="415"/>
      <c r="GN160" s="415"/>
      <c r="GO160" s="415"/>
      <c r="GP160" s="415"/>
      <c r="GQ160" s="415"/>
      <c r="GR160" s="415"/>
      <c r="GS160" s="415"/>
      <c r="GT160" s="415"/>
      <c r="GU160" s="415"/>
      <c r="GV160" s="415"/>
      <c r="GW160" s="415"/>
      <c r="GX160" s="415"/>
      <c r="GY160" s="415"/>
      <c r="GZ160" s="415"/>
      <c r="HA160" s="415"/>
      <c r="HB160" s="415"/>
      <c r="HC160" s="415"/>
      <c r="HD160" s="415"/>
      <c r="HE160" s="415"/>
      <c r="HF160" s="415"/>
      <c r="HG160" s="415"/>
      <c r="HH160" s="415"/>
      <c r="HI160" s="415"/>
      <c r="HJ160" s="415"/>
      <c r="HK160" s="415"/>
      <c r="HL160" s="415"/>
      <c r="HM160" s="415"/>
      <c r="HN160" s="415"/>
      <c r="HO160" s="415"/>
      <c r="HP160" s="415"/>
      <c r="HQ160" s="415"/>
      <c r="HR160" s="415"/>
      <c r="HS160" s="415"/>
      <c r="HT160" s="415"/>
      <c r="HU160" s="415"/>
      <c r="HV160" s="415"/>
      <c r="HW160" s="415"/>
      <c r="HX160" s="415"/>
      <c r="HY160" s="415"/>
      <c r="HZ160" s="415"/>
      <c r="IA160" s="415"/>
      <c r="IB160" s="415"/>
      <c r="IC160" s="415"/>
      <c r="ID160" s="415"/>
      <c r="IE160" s="415"/>
      <c r="IF160" s="415"/>
      <c r="IG160" s="415"/>
      <c r="IH160" s="415"/>
      <c r="II160" s="415"/>
      <c r="IJ160" s="415"/>
      <c r="IK160" s="415"/>
      <c r="IL160" s="415"/>
      <c r="IM160" s="415"/>
      <c r="IN160" s="415"/>
      <c r="IO160" s="415"/>
      <c r="IP160" s="415"/>
      <c r="IQ160" s="415"/>
      <c r="IR160" s="415"/>
      <c r="IS160" s="415"/>
      <c r="IT160" s="415"/>
      <c r="IU160" s="415"/>
      <c r="IV160" s="415"/>
      <c r="IW160" s="415"/>
      <c r="IX160" s="415"/>
      <c r="IY160" s="415"/>
      <c r="IZ160" s="415"/>
      <c r="JA160" s="415"/>
    </row>
    <row r="161" spans="1:261" s="106" customFormat="1" ht="25.5" hidden="1" outlineLevel="1" collapsed="1" x14ac:dyDescent="0.25">
      <c r="A161" s="378"/>
      <c r="B161" s="349" t="s">
        <v>141</v>
      </c>
      <c r="C161" s="378" t="s">
        <v>31</v>
      </c>
      <c r="D161" s="377">
        <v>5</v>
      </c>
      <c r="E161" s="377">
        <v>43829.718000000008</v>
      </c>
      <c r="F161" s="377">
        <f>E161*D161</f>
        <v>219148.59000000003</v>
      </c>
      <c r="G161" s="377">
        <v>26306.28</v>
      </c>
      <c r="H161" s="377">
        <f>G161*D161</f>
        <v>131531.4</v>
      </c>
      <c r="I161" s="377">
        <f>F161+H161</f>
        <v>350679.99</v>
      </c>
      <c r="J161" s="252">
        <v>43829.718000000008</v>
      </c>
      <c r="K161" s="252"/>
      <c r="L161" s="229"/>
      <c r="M161" s="229">
        <f t="shared" si="10"/>
        <v>26306.28</v>
      </c>
      <c r="N161" s="229"/>
      <c r="O161" s="229"/>
      <c r="P161" s="423"/>
      <c r="Q161" s="425">
        <f t="shared" si="11"/>
        <v>0</v>
      </c>
      <c r="R161" s="416"/>
      <c r="S161" s="416"/>
      <c r="T161" s="416"/>
      <c r="U161" s="416"/>
      <c r="V161" s="416"/>
      <c r="W161" s="416"/>
      <c r="X161" s="416"/>
      <c r="Y161" s="416"/>
      <c r="Z161" s="416"/>
      <c r="AA161" s="416"/>
      <c r="AB161" s="416"/>
      <c r="AC161" s="416"/>
      <c r="AD161" s="416"/>
      <c r="AE161" s="416"/>
      <c r="AF161" s="416"/>
      <c r="AG161" s="416"/>
      <c r="AH161" s="416"/>
      <c r="AI161" s="416"/>
      <c r="AJ161" s="416"/>
      <c r="AK161" s="416"/>
      <c r="AL161" s="416"/>
      <c r="AM161" s="416"/>
      <c r="AN161" s="416"/>
      <c r="AO161" s="416"/>
      <c r="AP161" s="416"/>
      <c r="AQ161" s="416"/>
      <c r="AR161" s="416"/>
      <c r="AS161" s="416"/>
      <c r="AT161" s="416"/>
      <c r="AU161" s="416"/>
      <c r="AV161" s="416"/>
      <c r="AW161" s="416"/>
      <c r="AX161" s="416"/>
      <c r="AY161" s="416"/>
      <c r="AZ161" s="416"/>
      <c r="BA161" s="416"/>
      <c r="BB161" s="416"/>
      <c r="BC161" s="416"/>
      <c r="BD161" s="416"/>
      <c r="BE161" s="416"/>
      <c r="BF161" s="416"/>
      <c r="BG161" s="416"/>
      <c r="BH161" s="416"/>
      <c r="BI161" s="416"/>
      <c r="BJ161" s="416"/>
      <c r="BK161" s="416"/>
      <c r="BL161" s="416"/>
      <c r="BM161" s="416"/>
      <c r="BN161" s="416"/>
      <c r="BO161" s="416"/>
      <c r="BP161" s="416"/>
      <c r="BQ161" s="416"/>
      <c r="BR161" s="416"/>
      <c r="BS161" s="416"/>
      <c r="BT161" s="416"/>
      <c r="BU161" s="416"/>
      <c r="BV161" s="416"/>
      <c r="BW161" s="416"/>
      <c r="BX161" s="416"/>
      <c r="BY161" s="416"/>
      <c r="BZ161" s="416"/>
      <c r="CA161" s="416"/>
      <c r="CB161" s="416"/>
      <c r="CC161" s="416"/>
      <c r="CD161" s="416"/>
      <c r="CE161" s="416"/>
      <c r="CF161" s="416"/>
      <c r="CG161" s="416"/>
      <c r="CH161" s="416"/>
      <c r="CI161" s="416"/>
      <c r="CJ161" s="416"/>
      <c r="CK161" s="416"/>
      <c r="CL161" s="416"/>
      <c r="CM161" s="416"/>
      <c r="CN161" s="416"/>
      <c r="CO161" s="416"/>
      <c r="CP161" s="416"/>
      <c r="CQ161" s="416"/>
      <c r="CR161" s="416"/>
      <c r="CS161" s="416"/>
      <c r="CT161" s="416"/>
      <c r="CU161" s="416"/>
      <c r="CV161" s="416"/>
      <c r="CW161" s="416"/>
      <c r="CX161" s="416"/>
      <c r="CY161" s="416"/>
      <c r="CZ161" s="416"/>
      <c r="DA161" s="416"/>
      <c r="DB161" s="416"/>
      <c r="DC161" s="416"/>
      <c r="DD161" s="416"/>
      <c r="DE161" s="416"/>
      <c r="DF161" s="416"/>
      <c r="DG161" s="416"/>
      <c r="DH161" s="416"/>
      <c r="DI161" s="416"/>
      <c r="DJ161" s="416"/>
      <c r="DK161" s="416"/>
      <c r="DL161" s="416"/>
      <c r="DM161" s="416"/>
      <c r="DN161" s="416"/>
      <c r="DO161" s="416"/>
      <c r="DP161" s="416"/>
      <c r="DQ161" s="416"/>
      <c r="DR161" s="416"/>
      <c r="DS161" s="416"/>
      <c r="DT161" s="416"/>
      <c r="DU161" s="416"/>
      <c r="DV161" s="416"/>
      <c r="DW161" s="416"/>
      <c r="DX161" s="416"/>
      <c r="DY161" s="416"/>
      <c r="DZ161" s="416"/>
      <c r="EA161" s="416"/>
      <c r="EB161" s="416"/>
      <c r="EC161" s="416"/>
      <c r="ED161" s="416"/>
      <c r="EE161" s="416"/>
      <c r="EF161" s="416"/>
      <c r="EG161" s="416"/>
      <c r="EH161" s="416"/>
      <c r="EI161" s="416"/>
      <c r="EJ161" s="416"/>
      <c r="EK161" s="416"/>
      <c r="EL161" s="416"/>
      <c r="EM161" s="416"/>
      <c r="EN161" s="416"/>
      <c r="EO161" s="416"/>
      <c r="EP161" s="416"/>
      <c r="EQ161" s="416"/>
      <c r="ER161" s="416"/>
      <c r="ES161" s="416"/>
      <c r="ET161" s="416"/>
      <c r="EU161" s="416"/>
      <c r="EV161" s="416"/>
      <c r="EW161" s="416"/>
      <c r="EX161" s="416"/>
      <c r="EY161" s="416"/>
      <c r="EZ161" s="416"/>
      <c r="FA161" s="416"/>
      <c r="FB161" s="416"/>
      <c r="FC161" s="416"/>
      <c r="FD161" s="416"/>
      <c r="FE161" s="416"/>
      <c r="FF161" s="416"/>
      <c r="FG161" s="416"/>
      <c r="FH161" s="416"/>
      <c r="FI161" s="416"/>
      <c r="FJ161" s="416"/>
      <c r="FK161" s="416"/>
      <c r="FL161" s="416"/>
      <c r="FM161" s="416"/>
      <c r="FN161" s="416"/>
      <c r="FO161" s="416"/>
      <c r="FP161" s="416"/>
      <c r="FQ161" s="416"/>
      <c r="FR161" s="416"/>
      <c r="FS161" s="416"/>
      <c r="FT161" s="416"/>
      <c r="FU161" s="416"/>
      <c r="FV161" s="416"/>
      <c r="FW161" s="416"/>
      <c r="FX161" s="416"/>
      <c r="FY161" s="416"/>
      <c r="FZ161" s="416"/>
      <c r="GA161" s="416"/>
      <c r="GB161" s="416"/>
      <c r="GC161" s="416"/>
      <c r="GD161" s="416"/>
      <c r="GE161" s="416"/>
      <c r="GF161" s="416"/>
      <c r="GG161" s="416"/>
      <c r="GH161" s="416"/>
      <c r="GI161" s="416"/>
      <c r="GJ161" s="416"/>
      <c r="GK161" s="416"/>
      <c r="GL161" s="416"/>
      <c r="GM161" s="416"/>
      <c r="GN161" s="416"/>
      <c r="GO161" s="416"/>
      <c r="GP161" s="416"/>
      <c r="GQ161" s="416"/>
      <c r="GR161" s="416"/>
      <c r="GS161" s="416"/>
      <c r="GT161" s="416"/>
      <c r="GU161" s="416"/>
      <c r="GV161" s="416"/>
      <c r="GW161" s="416"/>
      <c r="GX161" s="416"/>
      <c r="GY161" s="416"/>
      <c r="GZ161" s="416"/>
      <c r="HA161" s="416"/>
      <c r="HB161" s="416"/>
      <c r="HC161" s="416"/>
      <c r="HD161" s="416"/>
      <c r="HE161" s="416"/>
      <c r="HF161" s="416"/>
      <c r="HG161" s="416"/>
      <c r="HH161" s="416"/>
      <c r="HI161" s="416"/>
      <c r="HJ161" s="416"/>
      <c r="HK161" s="416"/>
      <c r="HL161" s="416"/>
      <c r="HM161" s="416"/>
      <c r="HN161" s="416"/>
      <c r="HO161" s="416"/>
      <c r="HP161" s="416"/>
      <c r="HQ161" s="416"/>
      <c r="HR161" s="416"/>
      <c r="HS161" s="416"/>
      <c r="HT161" s="416"/>
      <c r="HU161" s="416"/>
      <c r="HV161" s="416"/>
      <c r="HW161" s="416"/>
      <c r="HX161" s="416"/>
      <c r="HY161" s="416"/>
      <c r="HZ161" s="416"/>
      <c r="IA161" s="416"/>
      <c r="IB161" s="416"/>
      <c r="IC161" s="416"/>
      <c r="ID161" s="416"/>
      <c r="IE161" s="416"/>
      <c r="IF161" s="416"/>
      <c r="IG161" s="416"/>
      <c r="IH161" s="416"/>
      <c r="II161" s="416"/>
      <c r="IJ161" s="416"/>
      <c r="IK161" s="416"/>
      <c r="IL161" s="416"/>
      <c r="IM161" s="416"/>
      <c r="IN161" s="416"/>
      <c r="IO161" s="416"/>
      <c r="IP161" s="416"/>
      <c r="IQ161" s="416"/>
      <c r="IR161" s="416"/>
      <c r="IS161" s="416"/>
      <c r="IT161" s="416"/>
      <c r="IU161" s="416"/>
      <c r="IV161" s="416"/>
      <c r="IW161" s="416"/>
      <c r="IX161" s="416"/>
      <c r="IY161" s="416"/>
      <c r="IZ161" s="416"/>
      <c r="JA161" s="416"/>
    </row>
    <row r="162" spans="1:261" s="101" customFormat="1" hidden="1" outlineLevel="2" x14ac:dyDescent="0.25">
      <c r="A162" s="99"/>
      <c r="B162" s="277" t="s">
        <v>119</v>
      </c>
      <c r="C162" s="102" t="s">
        <v>6814</v>
      </c>
      <c r="D162" s="127">
        <v>45</v>
      </c>
      <c r="E162" s="251">
        <v>0</v>
      </c>
      <c r="F162" s="142"/>
      <c r="G162" s="142">
        <v>0</v>
      </c>
      <c r="H162" s="142"/>
      <c r="I162" s="227"/>
      <c r="J162" s="252">
        <v>0</v>
      </c>
      <c r="K162" s="252"/>
      <c r="L162" s="229"/>
      <c r="M162" s="229">
        <f t="shared" si="10"/>
        <v>0</v>
      </c>
      <c r="N162" s="229"/>
      <c r="O162" s="229"/>
      <c r="P162" s="422"/>
      <c r="Q162" s="425">
        <f t="shared" si="11"/>
        <v>0</v>
      </c>
      <c r="R162" s="415"/>
      <c r="S162" s="415"/>
      <c r="T162" s="415"/>
      <c r="U162" s="415"/>
      <c r="V162" s="415"/>
      <c r="W162" s="415"/>
      <c r="X162" s="415"/>
      <c r="Y162" s="415"/>
      <c r="Z162" s="415"/>
      <c r="AA162" s="415"/>
      <c r="AB162" s="415"/>
      <c r="AC162" s="415"/>
      <c r="AD162" s="415"/>
      <c r="AE162" s="415"/>
      <c r="AF162" s="415"/>
      <c r="AG162" s="415"/>
      <c r="AH162" s="415"/>
      <c r="AI162" s="415"/>
      <c r="AJ162" s="415"/>
      <c r="AK162" s="415"/>
      <c r="AL162" s="415"/>
      <c r="AM162" s="415"/>
      <c r="AN162" s="415"/>
      <c r="AO162" s="415"/>
      <c r="AP162" s="415"/>
      <c r="AQ162" s="415"/>
      <c r="AR162" s="415"/>
      <c r="AS162" s="415"/>
      <c r="AT162" s="415"/>
      <c r="AU162" s="415"/>
      <c r="AV162" s="415"/>
      <c r="AW162" s="415"/>
      <c r="AX162" s="415"/>
      <c r="AY162" s="415"/>
      <c r="AZ162" s="415"/>
      <c r="BA162" s="415"/>
      <c r="BB162" s="415"/>
      <c r="BC162" s="415"/>
      <c r="BD162" s="415"/>
      <c r="BE162" s="415"/>
      <c r="BF162" s="415"/>
      <c r="BG162" s="415"/>
      <c r="BH162" s="415"/>
      <c r="BI162" s="415"/>
      <c r="BJ162" s="415"/>
      <c r="BK162" s="415"/>
      <c r="BL162" s="415"/>
      <c r="BM162" s="415"/>
      <c r="BN162" s="415"/>
      <c r="BO162" s="415"/>
      <c r="BP162" s="415"/>
      <c r="BQ162" s="415"/>
      <c r="BR162" s="415"/>
      <c r="BS162" s="415"/>
      <c r="BT162" s="415"/>
      <c r="BU162" s="415"/>
      <c r="BV162" s="415"/>
      <c r="BW162" s="415"/>
      <c r="BX162" s="415"/>
      <c r="BY162" s="415"/>
      <c r="BZ162" s="415"/>
      <c r="CA162" s="415"/>
      <c r="CB162" s="415"/>
      <c r="CC162" s="415"/>
      <c r="CD162" s="415"/>
      <c r="CE162" s="415"/>
      <c r="CF162" s="415"/>
      <c r="CG162" s="415"/>
      <c r="CH162" s="415"/>
      <c r="CI162" s="415"/>
      <c r="CJ162" s="415"/>
      <c r="CK162" s="415"/>
      <c r="CL162" s="415"/>
      <c r="CM162" s="415"/>
      <c r="CN162" s="415"/>
      <c r="CO162" s="415"/>
      <c r="CP162" s="415"/>
      <c r="CQ162" s="415"/>
      <c r="CR162" s="415"/>
      <c r="CS162" s="415"/>
      <c r="CT162" s="415"/>
      <c r="CU162" s="415"/>
      <c r="CV162" s="415"/>
      <c r="CW162" s="415"/>
      <c r="CX162" s="415"/>
      <c r="CY162" s="415"/>
      <c r="CZ162" s="415"/>
      <c r="DA162" s="415"/>
      <c r="DB162" s="415"/>
      <c r="DC162" s="415"/>
      <c r="DD162" s="415"/>
      <c r="DE162" s="415"/>
      <c r="DF162" s="415"/>
      <c r="DG162" s="415"/>
      <c r="DH162" s="415"/>
      <c r="DI162" s="415"/>
      <c r="DJ162" s="415"/>
      <c r="DK162" s="415"/>
      <c r="DL162" s="415"/>
      <c r="DM162" s="415"/>
      <c r="DN162" s="415"/>
      <c r="DO162" s="415"/>
      <c r="DP162" s="415"/>
      <c r="DQ162" s="415"/>
      <c r="DR162" s="415"/>
      <c r="DS162" s="415"/>
      <c r="DT162" s="415"/>
      <c r="DU162" s="415"/>
      <c r="DV162" s="415"/>
      <c r="DW162" s="415"/>
      <c r="DX162" s="415"/>
      <c r="DY162" s="415"/>
      <c r="DZ162" s="415"/>
      <c r="EA162" s="415"/>
      <c r="EB162" s="415"/>
      <c r="EC162" s="415"/>
      <c r="ED162" s="415"/>
      <c r="EE162" s="415"/>
      <c r="EF162" s="415"/>
      <c r="EG162" s="415"/>
      <c r="EH162" s="415"/>
      <c r="EI162" s="415"/>
      <c r="EJ162" s="415"/>
      <c r="EK162" s="415"/>
      <c r="EL162" s="415"/>
      <c r="EM162" s="415"/>
      <c r="EN162" s="415"/>
      <c r="EO162" s="415"/>
      <c r="EP162" s="415"/>
      <c r="EQ162" s="415"/>
      <c r="ER162" s="415"/>
      <c r="ES162" s="415"/>
      <c r="ET162" s="415"/>
      <c r="EU162" s="415"/>
      <c r="EV162" s="415"/>
      <c r="EW162" s="415"/>
      <c r="EX162" s="415"/>
      <c r="EY162" s="415"/>
      <c r="EZ162" s="415"/>
      <c r="FA162" s="415"/>
      <c r="FB162" s="415"/>
      <c r="FC162" s="415"/>
      <c r="FD162" s="415"/>
      <c r="FE162" s="415"/>
      <c r="FF162" s="415"/>
      <c r="FG162" s="415"/>
      <c r="FH162" s="415"/>
      <c r="FI162" s="415"/>
      <c r="FJ162" s="415"/>
      <c r="FK162" s="415"/>
      <c r="FL162" s="415"/>
      <c r="FM162" s="415"/>
      <c r="FN162" s="415"/>
      <c r="FO162" s="415"/>
      <c r="FP162" s="415"/>
      <c r="FQ162" s="415"/>
      <c r="FR162" s="415"/>
      <c r="FS162" s="415"/>
      <c r="FT162" s="415"/>
      <c r="FU162" s="415"/>
      <c r="FV162" s="415"/>
      <c r="FW162" s="415"/>
      <c r="FX162" s="415"/>
      <c r="FY162" s="415"/>
      <c r="FZ162" s="415"/>
      <c r="GA162" s="415"/>
      <c r="GB162" s="415"/>
      <c r="GC162" s="415"/>
      <c r="GD162" s="415"/>
      <c r="GE162" s="415"/>
      <c r="GF162" s="415"/>
      <c r="GG162" s="415"/>
      <c r="GH162" s="415"/>
      <c r="GI162" s="415"/>
      <c r="GJ162" s="415"/>
      <c r="GK162" s="415"/>
      <c r="GL162" s="415"/>
      <c r="GM162" s="415"/>
      <c r="GN162" s="415"/>
      <c r="GO162" s="415"/>
      <c r="GP162" s="415"/>
      <c r="GQ162" s="415"/>
      <c r="GR162" s="415"/>
      <c r="GS162" s="415"/>
      <c r="GT162" s="415"/>
      <c r="GU162" s="415"/>
      <c r="GV162" s="415"/>
      <c r="GW162" s="415"/>
      <c r="GX162" s="415"/>
      <c r="GY162" s="415"/>
      <c r="GZ162" s="415"/>
      <c r="HA162" s="415"/>
      <c r="HB162" s="415"/>
      <c r="HC162" s="415"/>
      <c r="HD162" s="415"/>
      <c r="HE162" s="415"/>
      <c r="HF162" s="415"/>
      <c r="HG162" s="415"/>
      <c r="HH162" s="415"/>
      <c r="HI162" s="415"/>
      <c r="HJ162" s="415"/>
      <c r="HK162" s="415"/>
      <c r="HL162" s="415"/>
      <c r="HM162" s="415"/>
      <c r="HN162" s="415"/>
      <c r="HO162" s="415"/>
      <c r="HP162" s="415"/>
      <c r="HQ162" s="415"/>
      <c r="HR162" s="415"/>
      <c r="HS162" s="415"/>
      <c r="HT162" s="415"/>
      <c r="HU162" s="415"/>
      <c r="HV162" s="415"/>
      <c r="HW162" s="415"/>
      <c r="HX162" s="415"/>
      <c r="HY162" s="415"/>
      <c r="HZ162" s="415"/>
      <c r="IA162" s="415"/>
      <c r="IB162" s="415"/>
      <c r="IC162" s="415"/>
      <c r="ID162" s="415"/>
      <c r="IE162" s="415"/>
      <c r="IF162" s="415"/>
      <c r="IG162" s="415"/>
      <c r="IH162" s="415"/>
      <c r="II162" s="415"/>
      <c r="IJ162" s="415"/>
      <c r="IK162" s="415"/>
      <c r="IL162" s="415"/>
      <c r="IM162" s="415"/>
      <c r="IN162" s="415"/>
      <c r="IO162" s="415"/>
      <c r="IP162" s="415"/>
      <c r="IQ162" s="415"/>
      <c r="IR162" s="415"/>
      <c r="IS162" s="415"/>
      <c r="IT162" s="415"/>
      <c r="IU162" s="415"/>
      <c r="IV162" s="415"/>
      <c r="IW162" s="415"/>
      <c r="IX162" s="415"/>
      <c r="IY162" s="415"/>
      <c r="IZ162" s="415"/>
      <c r="JA162" s="415"/>
    </row>
    <row r="163" spans="1:261" s="101" customFormat="1" hidden="1" outlineLevel="2" x14ac:dyDescent="0.25">
      <c r="A163" s="99"/>
      <c r="B163" s="277" t="s">
        <v>121</v>
      </c>
      <c r="C163" s="102" t="s">
        <v>6814</v>
      </c>
      <c r="D163" s="127">
        <v>45</v>
      </c>
      <c r="E163" s="251">
        <v>0</v>
      </c>
      <c r="F163" s="142"/>
      <c r="G163" s="142">
        <v>0</v>
      </c>
      <c r="H163" s="142"/>
      <c r="I163" s="227"/>
      <c r="J163" s="252">
        <v>0</v>
      </c>
      <c r="K163" s="252"/>
      <c r="L163" s="229"/>
      <c r="M163" s="229">
        <f t="shared" si="10"/>
        <v>0</v>
      </c>
      <c r="N163" s="229"/>
      <c r="O163" s="229"/>
      <c r="P163" s="422"/>
      <c r="Q163" s="425">
        <f t="shared" si="11"/>
        <v>0</v>
      </c>
      <c r="R163" s="415"/>
      <c r="S163" s="415"/>
      <c r="T163" s="415"/>
      <c r="U163" s="415"/>
      <c r="V163" s="415"/>
      <c r="W163" s="415"/>
      <c r="X163" s="415"/>
      <c r="Y163" s="415"/>
      <c r="Z163" s="415"/>
      <c r="AA163" s="415"/>
      <c r="AB163" s="415"/>
      <c r="AC163" s="415"/>
      <c r="AD163" s="415"/>
      <c r="AE163" s="415"/>
      <c r="AF163" s="415"/>
      <c r="AG163" s="415"/>
      <c r="AH163" s="415"/>
      <c r="AI163" s="415"/>
      <c r="AJ163" s="415"/>
      <c r="AK163" s="415"/>
      <c r="AL163" s="415"/>
      <c r="AM163" s="415"/>
      <c r="AN163" s="415"/>
      <c r="AO163" s="415"/>
      <c r="AP163" s="415"/>
      <c r="AQ163" s="415"/>
      <c r="AR163" s="415"/>
      <c r="AS163" s="415"/>
      <c r="AT163" s="415"/>
      <c r="AU163" s="415"/>
      <c r="AV163" s="415"/>
      <c r="AW163" s="415"/>
      <c r="AX163" s="415"/>
      <c r="AY163" s="415"/>
      <c r="AZ163" s="415"/>
      <c r="BA163" s="415"/>
      <c r="BB163" s="415"/>
      <c r="BC163" s="415"/>
      <c r="BD163" s="415"/>
      <c r="BE163" s="415"/>
      <c r="BF163" s="415"/>
      <c r="BG163" s="415"/>
      <c r="BH163" s="415"/>
      <c r="BI163" s="415"/>
      <c r="BJ163" s="415"/>
      <c r="BK163" s="415"/>
      <c r="BL163" s="415"/>
      <c r="BM163" s="415"/>
      <c r="BN163" s="415"/>
      <c r="BO163" s="415"/>
      <c r="BP163" s="415"/>
      <c r="BQ163" s="415"/>
      <c r="BR163" s="415"/>
      <c r="BS163" s="415"/>
      <c r="BT163" s="415"/>
      <c r="BU163" s="415"/>
      <c r="BV163" s="415"/>
      <c r="BW163" s="415"/>
      <c r="BX163" s="415"/>
      <c r="BY163" s="415"/>
      <c r="BZ163" s="415"/>
      <c r="CA163" s="415"/>
      <c r="CB163" s="415"/>
      <c r="CC163" s="415"/>
      <c r="CD163" s="415"/>
      <c r="CE163" s="415"/>
      <c r="CF163" s="415"/>
      <c r="CG163" s="415"/>
      <c r="CH163" s="415"/>
      <c r="CI163" s="415"/>
      <c r="CJ163" s="415"/>
      <c r="CK163" s="415"/>
      <c r="CL163" s="415"/>
      <c r="CM163" s="415"/>
      <c r="CN163" s="415"/>
      <c r="CO163" s="415"/>
      <c r="CP163" s="415"/>
      <c r="CQ163" s="415"/>
      <c r="CR163" s="415"/>
      <c r="CS163" s="415"/>
      <c r="CT163" s="415"/>
      <c r="CU163" s="415"/>
      <c r="CV163" s="415"/>
      <c r="CW163" s="415"/>
      <c r="CX163" s="415"/>
      <c r="CY163" s="415"/>
      <c r="CZ163" s="415"/>
      <c r="DA163" s="415"/>
      <c r="DB163" s="415"/>
      <c r="DC163" s="415"/>
      <c r="DD163" s="415"/>
      <c r="DE163" s="415"/>
      <c r="DF163" s="415"/>
      <c r="DG163" s="415"/>
      <c r="DH163" s="415"/>
      <c r="DI163" s="415"/>
      <c r="DJ163" s="415"/>
      <c r="DK163" s="415"/>
      <c r="DL163" s="415"/>
      <c r="DM163" s="415"/>
      <c r="DN163" s="415"/>
      <c r="DO163" s="415"/>
      <c r="DP163" s="415"/>
      <c r="DQ163" s="415"/>
      <c r="DR163" s="415"/>
      <c r="DS163" s="415"/>
      <c r="DT163" s="415"/>
      <c r="DU163" s="415"/>
      <c r="DV163" s="415"/>
      <c r="DW163" s="415"/>
      <c r="DX163" s="415"/>
      <c r="DY163" s="415"/>
      <c r="DZ163" s="415"/>
      <c r="EA163" s="415"/>
      <c r="EB163" s="415"/>
      <c r="EC163" s="415"/>
      <c r="ED163" s="415"/>
      <c r="EE163" s="415"/>
      <c r="EF163" s="415"/>
      <c r="EG163" s="415"/>
      <c r="EH163" s="415"/>
      <c r="EI163" s="415"/>
      <c r="EJ163" s="415"/>
      <c r="EK163" s="415"/>
      <c r="EL163" s="415"/>
      <c r="EM163" s="415"/>
      <c r="EN163" s="415"/>
      <c r="EO163" s="415"/>
      <c r="EP163" s="415"/>
      <c r="EQ163" s="415"/>
      <c r="ER163" s="415"/>
      <c r="ES163" s="415"/>
      <c r="ET163" s="415"/>
      <c r="EU163" s="415"/>
      <c r="EV163" s="415"/>
      <c r="EW163" s="415"/>
      <c r="EX163" s="415"/>
      <c r="EY163" s="415"/>
      <c r="EZ163" s="415"/>
      <c r="FA163" s="415"/>
      <c r="FB163" s="415"/>
      <c r="FC163" s="415"/>
      <c r="FD163" s="415"/>
      <c r="FE163" s="415"/>
      <c r="FF163" s="415"/>
      <c r="FG163" s="415"/>
      <c r="FH163" s="415"/>
      <c r="FI163" s="415"/>
      <c r="FJ163" s="415"/>
      <c r="FK163" s="415"/>
      <c r="FL163" s="415"/>
      <c r="FM163" s="415"/>
      <c r="FN163" s="415"/>
      <c r="FO163" s="415"/>
      <c r="FP163" s="415"/>
      <c r="FQ163" s="415"/>
      <c r="FR163" s="415"/>
      <c r="FS163" s="415"/>
      <c r="FT163" s="415"/>
      <c r="FU163" s="415"/>
      <c r="FV163" s="415"/>
      <c r="FW163" s="415"/>
      <c r="FX163" s="415"/>
      <c r="FY163" s="415"/>
      <c r="FZ163" s="415"/>
      <c r="GA163" s="415"/>
      <c r="GB163" s="415"/>
      <c r="GC163" s="415"/>
      <c r="GD163" s="415"/>
      <c r="GE163" s="415"/>
      <c r="GF163" s="415"/>
      <c r="GG163" s="415"/>
      <c r="GH163" s="415"/>
      <c r="GI163" s="415"/>
      <c r="GJ163" s="415"/>
      <c r="GK163" s="415"/>
      <c r="GL163" s="415"/>
      <c r="GM163" s="415"/>
      <c r="GN163" s="415"/>
      <c r="GO163" s="415"/>
      <c r="GP163" s="415"/>
      <c r="GQ163" s="415"/>
      <c r="GR163" s="415"/>
      <c r="GS163" s="415"/>
      <c r="GT163" s="415"/>
      <c r="GU163" s="415"/>
      <c r="GV163" s="415"/>
      <c r="GW163" s="415"/>
      <c r="GX163" s="415"/>
      <c r="GY163" s="415"/>
      <c r="GZ163" s="415"/>
      <c r="HA163" s="415"/>
      <c r="HB163" s="415"/>
      <c r="HC163" s="415"/>
      <c r="HD163" s="415"/>
      <c r="HE163" s="415"/>
      <c r="HF163" s="415"/>
      <c r="HG163" s="415"/>
      <c r="HH163" s="415"/>
      <c r="HI163" s="415"/>
      <c r="HJ163" s="415"/>
      <c r="HK163" s="415"/>
      <c r="HL163" s="415"/>
      <c r="HM163" s="415"/>
      <c r="HN163" s="415"/>
      <c r="HO163" s="415"/>
      <c r="HP163" s="415"/>
      <c r="HQ163" s="415"/>
      <c r="HR163" s="415"/>
      <c r="HS163" s="415"/>
      <c r="HT163" s="415"/>
      <c r="HU163" s="415"/>
      <c r="HV163" s="415"/>
      <c r="HW163" s="415"/>
      <c r="HX163" s="415"/>
      <c r="HY163" s="415"/>
      <c r="HZ163" s="415"/>
      <c r="IA163" s="415"/>
      <c r="IB163" s="415"/>
      <c r="IC163" s="415"/>
      <c r="ID163" s="415"/>
      <c r="IE163" s="415"/>
      <c r="IF163" s="415"/>
      <c r="IG163" s="415"/>
      <c r="IH163" s="415"/>
      <c r="II163" s="415"/>
      <c r="IJ163" s="415"/>
      <c r="IK163" s="415"/>
      <c r="IL163" s="415"/>
      <c r="IM163" s="415"/>
      <c r="IN163" s="415"/>
      <c r="IO163" s="415"/>
      <c r="IP163" s="415"/>
      <c r="IQ163" s="415"/>
      <c r="IR163" s="415"/>
      <c r="IS163" s="415"/>
      <c r="IT163" s="415"/>
      <c r="IU163" s="415"/>
      <c r="IV163" s="415"/>
      <c r="IW163" s="415"/>
      <c r="IX163" s="415"/>
      <c r="IY163" s="415"/>
      <c r="IZ163" s="415"/>
      <c r="JA163" s="415"/>
    </row>
    <row r="164" spans="1:261" s="101" customFormat="1" ht="25.5" hidden="1" outlineLevel="2" x14ac:dyDescent="0.25">
      <c r="A164" s="99"/>
      <c r="B164" s="277" t="s">
        <v>142</v>
      </c>
      <c r="C164" s="102" t="s">
        <v>31</v>
      </c>
      <c r="D164" s="127">
        <v>5</v>
      </c>
      <c r="E164" s="251">
        <v>0</v>
      </c>
      <c r="F164" s="142"/>
      <c r="G164" s="142">
        <v>0</v>
      </c>
      <c r="H164" s="142"/>
      <c r="I164" s="227"/>
      <c r="J164" s="252">
        <v>0</v>
      </c>
      <c r="K164" s="252"/>
      <c r="L164" s="229"/>
      <c r="M164" s="229">
        <f t="shared" si="10"/>
        <v>0</v>
      </c>
      <c r="N164" s="229"/>
      <c r="O164" s="229"/>
      <c r="P164" s="422"/>
      <c r="Q164" s="425">
        <f t="shared" si="11"/>
        <v>0</v>
      </c>
      <c r="R164" s="415"/>
      <c r="S164" s="415"/>
      <c r="T164" s="415"/>
      <c r="U164" s="415"/>
      <c r="V164" s="415"/>
      <c r="W164" s="415"/>
      <c r="X164" s="415"/>
      <c r="Y164" s="415"/>
      <c r="Z164" s="415"/>
      <c r="AA164" s="415"/>
      <c r="AB164" s="415"/>
      <c r="AC164" s="415"/>
      <c r="AD164" s="415"/>
      <c r="AE164" s="415"/>
      <c r="AF164" s="415"/>
      <c r="AG164" s="415"/>
      <c r="AH164" s="415"/>
      <c r="AI164" s="415"/>
      <c r="AJ164" s="415"/>
      <c r="AK164" s="415"/>
      <c r="AL164" s="415"/>
      <c r="AM164" s="415"/>
      <c r="AN164" s="415"/>
      <c r="AO164" s="415"/>
      <c r="AP164" s="415"/>
      <c r="AQ164" s="415"/>
      <c r="AR164" s="415"/>
      <c r="AS164" s="415"/>
      <c r="AT164" s="415"/>
      <c r="AU164" s="415"/>
      <c r="AV164" s="415"/>
      <c r="AW164" s="415"/>
      <c r="AX164" s="415"/>
      <c r="AY164" s="415"/>
      <c r="AZ164" s="415"/>
      <c r="BA164" s="415"/>
      <c r="BB164" s="415"/>
      <c r="BC164" s="415"/>
      <c r="BD164" s="415"/>
      <c r="BE164" s="415"/>
      <c r="BF164" s="415"/>
      <c r="BG164" s="415"/>
      <c r="BH164" s="415"/>
      <c r="BI164" s="415"/>
      <c r="BJ164" s="415"/>
      <c r="BK164" s="415"/>
      <c r="BL164" s="415"/>
      <c r="BM164" s="415"/>
      <c r="BN164" s="415"/>
      <c r="BO164" s="415"/>
      <c r="BP164" s="415"/>
      <c r="BQ164" s="415"/>
      <c r="BR164" s="415"/>
      <c r="BS164" s="415"/>
      <c r="BT164" s="415"/>
      <c r="BU164" s="415"/>
      <c r="BV164" s="415"/>
      <c r="BW164" s="415"/>
      <c r="BX164" s="415"/>
      <c r="BY164" s="415"/>
      <c r="BZ164" s="415"/>
      <c r="CA164" s="415"/>
      <c r="CB164" s="415"/>
      <c r="CC164" s="415"/>
      <c r="CD164" s="415"/>
      <c r="CE164" s="415"/>
      <c r="CF164" s="415"/>
      <c r="CG164" s="415"/>
      <c r="CH164" s="415"/>
      <c r="CI164" s="415"/>
      <c r="CJ164" s="415"/>
      <c r="CK164" s="415"/>
      <c r="CL164" s="415"/>
      <c r="CM164" s="415"/>
      <c r="CN164" s="415"/>
      <c r="CO164" s="415"/>
      <c r="CP164" s="415"/>
      <c r="CQ164" s="415"/>
      <c r="CR164" s="415"/>
      <c r="CS164" s="415"/>
      <c r="CT164" s="415"/>
      <c r="CU164" s="415"/>
      <c r="CV164" s="415"/>
      <c r="CW164" s="415"/>
      <c r="CX164" s="415"/>
      <c r="CY164" s="415"/>
      <c r="CZ164" s="415"/>
      <c r="DA164" s="415"/>
      <c r="DB164" s="415"/>
      <c r="DC164" s="415"/>
      <c r="DD164" s="415"/>
      <c r="DE164" s="415"/>
      <c r="DF164" s="415"/>
      <c r="DG164" s="415"/>
      <c r="DH164" s="415"/>
      <c r="DI164" s="415"/>
      <c r="DJ164" s="415"/>
      <c r="DK164" s="415"/>
      <c r="DL164" s="415"/>
      <c r="DM164" s="415"/>
      <c r="DN164" s="415"/>
      <c r="DO164" s="415"/>
      <c r="DP164" s="415"/>
      <c r="DQ164" s="415"/>
      <c r="DR164" s="415"/>
      <c r="DS164" s="415"/>
      <c r="DT164" s="415"/>
      <c r="DU164" s="415"/>
      <c r="DV164" s="415"/>
      <c r="DW164" s="415"/>
      <c r="DX164" s="415"/>
      <c r="DY164" s="415"/>
      <c r="DZ164" s="415"/>
      <c r="EA164" s="415"/>
      <c r="EB164" s="415"/>
      <c r="EC164" s="415"/>
      <c r="ED164" s="415"/>
      <c r="EE164" s="415"/>
      <c r="EF164" s="415"/>
      <c r="EG164" s="415"/>
      <c r="EH164" s="415"/>
      <c r="EI164" s="415"/>
      <c r="EJ164" s="415"/>
      <c r="EK164" s="415"/>
      <c r="EL164" s="415"/>
      <c r="EM164" s="415"/>
      <c r="EN164" s="415"/>
      <c r="EO164" s="415"/>
      <c r="EP164" s="415"/>
      <c r="EQ164" s="415"/>
      <c r="ER164" s="415"/>
      <c r="ES164" s="415"/>
      <c r="ET164" s="415"/>
      <c r="EU164" s="415"/>
      <c r="EV164" s="415"/>
      <c r="EW164" s="415"/>
      <c r="EX164" s="415"/>
      <c r="EY164" s="415"/>
      <c r="EZ164" s="415"/>
      <c r="FA164" s="415"/>
      <c r="FB164" s="415"/>
      <c r="FC164" s="415"/>
      <c r="FD164" s="415"/>
      <c r="FE164" s="415"/>
      <c r="FF164" s="415"/>
      <c r="FG164" s="415"/>
      <c r="FH164" s="415"/>
      <c r="FI164" s="415"/>
      <c r="FJ164" s="415"/>
      <c r="FK164" s="415"/>
      <c r="FL164" s="415"/>
      <c r="FM164" s="415"/>
      <c r="FN164" s="415"/>
      <c r="FO164" s="415"/>
      <c r="FP164" s="415"/>
      <c r="FQ164" s="415"/>
      <c r="FR164" s="415"/>
      <c r="FS164" s="415"/>
      <c r="FT164" s="415"/>
      <c r="FU164" s="415"/>
      <c r="FV164" s="415"/>
      <c r="FW164" s="415"/>
      <c r="FX164" s="415"/>
      <c r="FY164" s="415"/>
      <c r="FZ164" s="415"/>
      <c r="GA164" s="415"/>
      <c r="GB164" s="415"/>
      <c r="GC164" s="415"/>
      <c r="GD164" s="415"/>
      <c r="GE164" s="415"/>
      <c r="GF164" s="415"/>
      <c r="GG164" s="415"/>
      <c r="GH164" s="415"/>
      <c r="GI164" s="415"/>
      <c r="GJ164" s="415"/>
      <c r="GK164" s="415"/>
      <c r="GL164" s="415"/>
      <c r="GM164" s="415"/>
      <c r="GN164" s="415"/>
      <c r="GO164" s="415"/>
      <c r="GP164" s="415"/>
      <c r="GQ164" s="415"/>
      <c r="GR164" s="415"/>
      <c r="GS164" s="415"/>
      <c r="GT164" s="415"/>
      <c r="GU164" s="415"/>
      <c r="GV164" s="415"/>
      <c r="GW164" s="415"/>
      <c r="GX164" s="415"/>
      <c r="GY164" s="415"/>
      <c r="GZ164" s="415"/>
      <c r="HA164" s="415"/>
      <c r="HB164" s="415"/>
      <c r="HC164" s="415"/>
      <c r="HD164" s="415"/>
      <c r="HE164" s="415"/>
      <c r="HF164" s="415"/>
      <c r="HG164" s="415"/>
      <c r="HH164" s="415"/>
      <c r="HI164" s="415"/>
      <c r="HJ164" s="415"/>
      <c r="HK164" s="415"/>
      <c r="HL164" s="415"/>
      <c r="HM164" s="415"/>
      <c r="HN164" s="415"/>
      <c r="HO164" s="415"/>
      <c r="HP164" s="415"/>
      <c r="HQ164" s="415"/>
      <c r="HR164" s="415"/>
      <c r="HS164" s="415"/>
      <c r="HT164" s="415"/>
      <c r="HU164" s="415"/>
      <c r="HV164" s="415"/>
      <c r="HW164" s="415"/>
      <c r="HX164" s="415"/>
      <c r="HY164" s="415"/>
      <c r="HZ164" s="415"/>
      <c r="IA164" s="415"/>
      <c r="IB164" s="415"/>
      <c r="IC164" s="415"/>
      <c r="ID164" s="415"/>
      <c r="IE164" s="415"/>
      <c r="IF164" s="415"/>
      <c r="IG164" s="415"/>
      <c r="IH164" s="415"/>
      <c r="II164" s="415"/>
      <c r="IJ164" s="415"/>
      <c r="IK164" s="415"/>
      <c r="IL164" s="415"/>
      <c r="IM164" s="415"/>
      <c r="IN164" s="415"/>
      <c r="IO164" s="415"/>
      <c r="IP164" s="415"/>
      <c r="IQ164" s="415"/>
      <c r="IR164" s="415"/>
      <c r="IS164" s="415"/>
      <c r="IT164" s="415"/>
      <c r="IU164" s="415"/>
      <c r="IV164" s="415"/>
      <c r="IW164" s="415"/>
      <c r="IX164" s="415"/>
      <c r="IY164" s="415"/>
      <c r="IZ164" s="415"/>
      <c r="JA164" s="415"/>
    </row>
    <row r="165" spans="1:261" s="101" customFormat="1" hidden="1" outlineLevel="2" x14ac:dyDescent="0.25">
      <c r="A165" s="99"/>
      <c r="B165" s="277" t="s">
        <v>143</v>
      </c>
      <c r="C165" s="102" t="s">
        <v>855</v>
      </c>
      <c r="D165" s="310">
        <v>0.12</v>
      </c>
      <c r="E165" s="251">
        <v>0</v>
      </c>
      <c r="F165" s="142"/>
      <c r="G165" s="142">
        <v>0</v>
      </c>
      <c r="H165" s="142"/>
      <c r="I165" s="227"/>
      <c r="J165" s="252">
        <v>0</v>
      </c>
      <c r="K165" s="252"/>
      <c r="L165" s="229"/>
      <c r="M165" s="229">
        <f t="shared" si="10"/>
        <v>0</v>
      </c>
      <c r="N165" s="229"/>
      <c r="O165" s="229"/>
      <c r="P165" s="422"/>
      <c r="Q165" s="425">
        <f t="shared" si="11"/>
        <v>0</v>
      </c>
      <c r="R165" s="415"/>
      <c r="S165" s="415"/>
      <c r="T165" s="415"/>
      <c r="U165" s="415"/>
      <c r="V165" s="415"/>
      <c r="W165" s="415"/>
      <c r="X165" s="415"/>
      <c r="Y165" s="415"/>
      <c r="Z165" s="415"/>
      <c r="AA165" s="415"/>
      <c r="AB165" s="415"/>
      <c r="AC165" s="415"/>
      <c r="AD165" s="415"/>
      <c r="AE165" s="415"/>
      <c r="AF165" s="415"/>
      <c r="AG165" s="415"/>
      <c r="AH165" s="415"/>
      <c r="AI165" s="415"/>
      <c r="AJ165" s="415"/>
      <c r="AK165" s="415"/>
      <c r="AL165" s="415"/>
      <c r="AM165" s="415"/>
      <c r="AN165" s="415"/>
      <c r="AO165" s="415"/>
      <c r="AP165" s="415"/>
      <c r="AQ165" s="415"/>
      <c r="AR165" s="415"/>
      <c r="AS165" s="415"/>
      <c r="AT165" s="415"/>
      <c r="AU165" s="415"/>
      <c r="AV165" s="415"/>
      <c r="AW165" s="415"/>
      <c r="AX165" s="415"/>
      <c r="AY165" s="415"/>
      <c r="AZ165" s="415"/>
      <c r="BA165" s="415"/>
      <c r="BB165" s="415"/>
      <c r="BC165" s="415"/>
      <c r="BD165" s="415"/>
      <c r="BE165" s="415"/>
      <c r="BF165" s="415"/>
      <c r="BG165" s="415"/>
      <c r="BH165" s="415"/>
      <c r="BI165" s="415"/>
      <c r="BJ165" s="415"/>
      <c r="BK165" s="415"/>
      <c r="BL165" s="415"/>
      <c r="BM165" s="415"/>
      <c r="BN165" s="415"/>
      <c r="BO165" s="415"/>
      <c r="BP165" s="415"/>
      <c r="BQ165" s="415"/>
      <c r="BR165" s="415"/>
      <c r="BS165" s="415"/>
      <c r="BT165" s="415"/>
      <c r="BU165" s="415"/>
      <c r="BV165" s="415"/>
      <c r="BW165" s="415"/>
      <c r="BX165" s="415"/>
      <c r="BY165" s="415"/>
      <c r="BZ165" s="415"/>
      <c r="CA165" s="415"/>
      <c r="CB165" s="415"/>
      <c r="CC165" s="415"/>
      <c r="CD165" s="415"/>
      <c r="CE165" s="415"/>
      <c r="CF165" s="415"/>
      <c r="CG165" s="415"/>
      <c r="CH165" s="415"/>
      <c r="CI165" s="415"/>
      <c r="CJ165" s="415"/>
      <c r="CK165" s="415"/>
      <c r="CL165" s="415"/>
      <c r="CM165" s="415"/>
      <c r="CN165" s="415"/>
      <c r="CO165" s="415"/>
      <c r="CP165" s="415"/>
      <c r="CQ165" s="415"/>
      <c r="CR165" s="415"/>
      <c r="CS165" s="415"/>
      <c r="CT165" s="415"/>
      <c r="CU165" s="415"/>
      <c r="CV165" s="415"/>
      <c r="CW165" s="415"/>
      <c r="CX165" s="415"/>
      <c r="CY165" s="415"/>
      <c r="CZ165" s="415"/>
      <c r="DA165" s="415"/>
      <c r="DB165" s="415"/>
      <c r="DC165" s="415"/>
      <c r="DD165" s="415"/>
      <c r="DE165" s="415"/>
      <c r="DF165" s="415"/>
      <c r="DG165" s="415"/>
      <c r="DH165" s="415"/>
      <c r="DI165" s="415"/>
      <c r="DJ165" s="415"/>
      <c r="DK165" s="415"/>
      <c r="DL165" s="415"/>
      <c r="DM165" s="415"/>
      <c r="DN165" s="415"/>
      <c r="DO165" s="415"/>
      <c r="DP165" s="415"/>
      <c r="DQ165" s="415"/>
      <c r="DR165" s="415"/>
      <c r="DS165" s="415"/>
      <c r="DT165" s="415"/>
      <c r="DU165" s="415"/>
      <c r="DV165" s="415"/>
      <c r="DW165" s="415"/>
      <c r="DX165" s="415"/>
      <c r="DY165" s="415"/>
      <c r="DZ165" s="415"/>
      <c r="EA165" s="415"/>
      <c r="EB165" s="415"/>
      <c r="EC165" s="415"/>
      <c r="ED165" s="415"/>
      <c r="EE165" s="415"/>
      <c r="EF165" s="415"/>
      <c r="EG165" s="415"/>
      <c r="EH165" s="415"/>
      <c r="EI165" s="415"/>
      <c r="EJ165" s="415"/>
      <c r="EK165" s="415"/>
      <c r="EL165" s="415"/>
      <c r="EM165" s="415"/>
      <c r="EN165" s="415"/>
      <c r="EO165" s="415"/>
      <c r="EP165" s="415"/>
      <c r="EQ165" s="415"/>
      <c r="ER165" s="415"/>
      <c r="ES165" s="415"/>
      <c r="ET165" s="415"/>
      <c r="EU165" s="415"/>
      <c r="EV165" s="415"/>
      <c r="EW165" s="415"/>
      <c r="EX165" s="415"/>
      <c r="EY165" s="415"/>
      <c r="EZ165" s="415"/>
      <c r="FA165" s="415"/>
      <c r="FB165" s="415"/>
      <c r="FC165" s="415"/>
      <c r="FD165" s="415"/>
      <c r="FE165" s="415"/>
      <c r="FF165" s="415"/>
      <c r="FG165" s="415"/>
      <c r="FH165" s="415"/>
      <c r="FI165" s="415"/>
      <c r="FJ165" s="415"/>
      <c r="FK165" s="415"/>
      <c r="FL165" s="415"/>
      <c r="FM165" s="415"/>
      <c r="FN165" s="415"/>
      <c r="FO165" s="415"/>
      <c r="FP165" s="415"/>
      <c r="FQ165" s="415"/>
      <c r="FR165" s="415"/>
      <c r="FS165" s="415"/>
      <c r="FT165" s="415"/>
      <c r="FU165" s="415"/>
      <c r="FV165" s="415"/>
      <c r="FW165" s="415"/>
      <c r="FX165" s="415"/>
      <c r="FY165" s="415"/>
      <c r="FZ165" s="415"/>
      <c r="GA165" s="415"/>
      <c r="GB165" s="415"/>
      <c r="GC165" s="415"/>
      <c r="GD165" s="415"/>
      <c r="GE165" s="415"/>
      <c r="GF165" s="415"/>
      <c r="GG165" s="415"/>
      <c r="GH165" s="415"/>
      <c r="GI165" s="415"/>
      <c r="GJ165" s="415"/>
      <c r="GK165" s="415"/>
      <c r="GL165" s="415"/>
      <c r="GM165" s="415"/>
      <c r="GN165" s="415"/>
      <c r="GO165" s="415"/>
      <c r="GP165" s="415"/>
      <c r="GQ165" s="415"/>
      <c r="GR165" s="415"/>
      <c r="GS165" s="415"/>
      <c r="GT165" s="415"/>
      <c r="GU165" s="415"/>
      <c r="GV165" s="415"/>
      <c r="GW165" s="415"/>
      <c r="GX165" s="415"/>
      <c r="GY165" s="415"/>
      <c r="GZ165" s="415"/>
      <c r="HA165" s="415"/>
      <c r="HB165" s="415"/>
      <c r="HC165" s="415"/>
      <c r="HD165" s="415"/>
      <c r="HE165" s="415"/>
      <c r="HF165" s="415"/>
      <c r="HG165" s="415"/>
      <c r="HH165" s="415"/>
      <c r="HI165" s="415"/>
      <c r="HJ165" s="415"/>
      <c r="HK165" s="415"/>
      <c r="HL165" s="415"/>
      <c r="HM165" s="415"/>
      <c r="HN165" s="415"/>
      <c r="HO165" s="415"/>
      <c r="HP165" s="415"/>
      <c r="HQ165" s="415"/>
      <c r="HR165" s="415"/>
      <c r="HS165" s="415"/>
      <c r="HT165" s="415"/>
      <c r="HU165" s="415"/>
      <c r="HV165" s="415"/>
      <c r="HW165" s="415"/>
      <c r="HX165" s="415"/>
      <c r="HY165" s="415"/>
      <c r="HZ165" s="415"/>
      <c r="IA165" s="415"/>
      <c r="IB165" s="415"/>
      <c r="IC165" s="415"/>
      <c r="ID165" s="415"/>
      <c r="IE165" s="415"/>
      <c r="IF165" s="415"/>
      <c r="IG165" s="415"/>
      <c r="IH165" s="415"/>
      <c r="II165" s="415"/>
      <c r="IJ165" s="415"/>
      <c r="IK165" s="415"/>
      <c r="IL165" s="415"/>
      <c r="IM165" s="415"/>
      <c r="IN165" s="415"/>
      <c r="IO165" s="415"/>
      <c r="IP165" s="415"/>
      <c r="IQ165" s="415"/>
      <c r="IR165" s="415"/>
      <c r="IS165" s="415"/>
      <c r="IT165" s="415"/>
      <c r="IU165" s="415"/>
      <c r="IV165" s="415"/>
      <c r="IW165" s="415"/>
      <c r="IX165" s="415"/>
      <c r="IY165" s="415"/>
      <c r="IZ165" s="415"/>
      <c r="JA165" s="415"/>
    </row>
    <row r="166" spans="1:261" s="101" customFormat="1" ht="25.5" hidden="1" outlineLevel="2" x14ac:dyDescent="0.25">
      <c r="A166" s="99"/>
      <c r="B166" s="277" t="s">
        <v>144</v>
      </c>
      <c r="C166" s="102" t="s">
        <v>6814</v>
      </c>
      <c r="D166" s="127">
        <v>3.2</v>
      </c>
      <c r="E166" s="251">
        <v>0</v>
      </c>
      <c r="F166" s="142"/>
      <c r="G166" s="142">
        <v>0</v>
      </c>
      <c r="H166" s="142"/>
      <c r="I166" s="227"/>
      <c r="J166" s="252">
        <v>0</v>
      </c>
      <c r="K166" s="252"/>
      <c r="L166" s="229"/>
      <c r="M166" s="229">
        <f t="shared" si="10"/>
        <v>0</v>
      </c>
      <c r="N166" s="229"/>
      <c r="O166" s="229"/>
      <c r="P166" s="422"/>
      <c r="Q166" s="425">
        <f t="shared" si="11"/>
        <v>0</v>
      </c>
      <c r="R166" s="415"/>
      <c r="S166" s="415"/>
      <c r="T166" s="415"/>
      <c r="U166" s="415"/>
      <c r="V166" s="415"/>
      <c r="W166" s="415"/>
      <c r="X166" s="415"/>
      <c r="Y166" s="415"/>
      <c r="Z166" s="415"/>
      <c r="AA166" s="415"/>
      <c r="AB166" s="415"/>
      <c r="AC166" s="415"/>
      <c r="AD166" s="415"/>
      <c r="AE166" s="415"/>
      <c r="AF166" s="415"/>
      <c r="AG166" s="415"/>
      <c r="AH166" s="415"/>
      <c r="AI166" s="415"/>
      <c r="AJ166" s="415"/>
      <c r="AK166" s="415"/>
      <c r="AL166" s="415"/>
      <c r="AM166" s="415"/>
      <c r="AN166" s="415"/>
      <c r="AO166" s="415"/>
      <c r="AP166" s="415"/>
      <c r="AQ166" s="415"/>
      <c r="AR166" s="415"/>
      <c r="AS166" s="415"/>
      <c r="AT166" s="415"/>
      <c r="AU166" s="415"/>
      <c r="AV166" s="415"/>
      <c r="AW166" s="415"/>
      <c r="AX166" s="415"/>
      <c r="AY166" s="415"/>
      <c r="AZ166" s="415"/>
      <c r="BA166" s="415"/>
      <c r="BB166" s="415"/>
      <c r="BC166" s="415"/>
      <c r="BD166" s="415"/>
      <c r="BE166" s="415"/>
      <c r="BF166" s="415"/>
      <c r="BG166" s="415"/>
      <c r="BH166" s="415"/>
      <c r="BI166" s="415"/>
      <c r="BJ166" s="415"/>
      <c r="BK166" s="415"/>
      <c r="BL166" s="415"/>
      <c r="BM166" s="415"/>
      <c r="BN166" s="415"/>
      <c r="BO166" s="415"/>
      <c r="BP166" s="415"/>
      <c r="BQ166" s="415"/>
      <c r="BR166" s="415"/>
      <c r="BS166" s="415"/>
      <c r="BT166" s="415"/>
      <c r="BU166" s="415"/>
      <c r="BV166" s="415"/>
      <c r="BW166" s="415"/>
      <c r="BX166" s="415"/>
      <c r="BY166" s="415"/>
      <c r="BZ166" s="415"/>
      <c r="CA166" s="415"/>
      <c r="CB166" s="415"/>
      <c r="CC166" s="415"/>
      <c r="CD166" s="415"/>
      <c r="CE166" s="415"/>
      <c r="CF166" s="415"/>
      <c r="CG166" s="415"/>
      <c r="CH166" s="415"/>
      <c r="CI166" s="415"/>
      <c r="CJ166" s="415"/>
      <c r="CK166" s="415"/>
      <c r="CL166" s="415"/>
      <c r="CM166" s="415"/>
      <c r="CN166" s="415"/>
      <c r="CO166" s="415"/>
      <c r="CP166" s="415"/>
      <c r="CQ166" s="415"/>
      <c r="CR166" s="415"/>
      <c r="CS166" s="415"/>
      <c r="CT166" s="415"/>
      <c r="CU166" s="415"/>
      <c r="CV166" s="415"/>
      <c r="CW166" s="415"/>
      <c r="CX166" s="415"/>
      <c r="CY166" s="415"/>
      <c r="CZ166" s="415"/>
      <c r="DA166" s="415"/>
      <c r="DB166" s="415"/>
      <c r="DC166" s="415"/>
      <c r="DD166" s="415"/>
      <c r="DE166" s="415"/>
      <c r="DF166" s="415"/>
      <c r="DG166" s="415"/>
      <c r="DH166" s="415"/>
      <c r="DI166" s="415"/>
      <c r="DJ166" s="415"/>
      <c r="DK166" s="415"/>
      <c r="DL166" s="415"/>
      <c r="DM166" s="415"/>
      <c r="DN166" s="415"/>
      <c r="DO166" s="415"/>
      <c r="DP166" s="415"/>
      <c r="DQ166" s="415"/>
      <c r="DR166" s="415"/>
      <c r="DS166" s="415"/>
      <c r="DT166" s="415"/>
      <c r="DU166" s="415"/>
      <c r="DV166" s="415"/>
      <c r="DW166" s="415"/>
      <c r="DX166" s="415"/>
      <c r="DY166" s="415"/>
      <c r="DZ166" s="415"/>
      <c r="EA166" s="415"/>
      <c r="EB166" s="415"/>
      <c r="EC166" s="415"/>
      <c r="ED166" s="415"/>
      <c r="EE166" s="415"/>
      <c r="EF166" s="415"/>
      <c r="EG166" s="415"/>
      <c r="EH166" s="415"/>
      <c r="EI166" s="415"/>
      <c r="EJ166" s="415"/>
      <c r="EK166" s="415"/>
      <c r="EL166" s="415"/>
      <c r="EM166" s="415"/>
      <c r="EN166" s="415"/>
      <c r="EO166" s="415"/>
      <c r="EP166" s="415"/>
      <c r="EQ166" s="415"/>
      <c r="ER166" s="415"/>
      <c r="ES166" s="415"/>
      <c r="ET166" s="415"/>
      <c r="EU166" s="415"/>
      <c r="EV166" s="415"/>
      <c r="EW166" s="415"/>
      <c r="EX166" s="415"/>
      <c r="EY166" s="415"/>
      <c r="EZ166" s="415"/>
      <c r="FA166" s="415"/>
      <c r="FB166" s="415"/>
      <c r="FC166" s="415"/>
      <c r="FD166" s="415"/>
      <c r="FE166" s="415"/>
      <c r="FF166" s="415"/>
      <c r="FG166" s="415"/>
      <c r="FH166" s="415"/>
      <c r="FI166" s="415"/>
      <c r="FJ166" s="415"/>
      <c r="FK166" s="415"/>
      <c r="FL166" s="415"/>
      <c r="FM166" s="415"/>
      <c r="FN166" s="415"/>
      <c r="FO166" s="415"/>
      <c r="FP166" s="415"/>
      <c r="FQ166" s="415"/>
      <c r="FR166" s="415"/>
      <c r="FS166" s="415"/>
      <c r="FT166" s="415"/>
      <c r="FU166" s="415"/>
      <c r="FV166" s="415"/>
      <c r="FW166" s="415"/>
      <c r="FX166" s="415"/>
      <c r="FY166" s="415"/>
      <c r="FZ166" s="415"/>
      <c r="GA166" s="415"/>
      <c r="GB166" s="415"/>
      <c r="GC166" s="415"/>
      <c r="GD166" s="415"/>
      <c r="GE166" s="415"/>
      <c r="GF166" s="415"/>
      <c r="GG166" s="415"/>
      <c r="GH166" s="415"/>
      <c r="GI166" s="415"/>
      <c r="GJ166" s="415"/>
      <c r="GK166" s="415"/>
      <c r="GL166" s="415"/>
      <c r="GM166" s="415"/>
      <c r="GN166" s="415"/>
      <c r="GO166" s="415"/>
      <c r="GP166" s="415"/>
      <c r="GQ166" s="415"/>
      <c r="GR166" s="415"/>
      <c r="GS166" s="415"/>
      <c r="GT166" s="415"/>
      <c r="GU166" s="415"/>
      <c r="GV166" s="415"/>
      <c r="GW166" s="415"/>
      <c r="GX166" s="415"/>
      <c r="GY166" s="415"/>
      <c r="GZ166" s="415"/>
      <c r="HA166" s="415"/>
      <c r="HB166" s="415"/>
      <c r="HC166" s="415"/>
      <c r="HD166" s="415"/>
      <c r="HE166" s="415"/>
      <c r="HF166" s="415"/>
      <c r="HG166" s="415"/>
      <c r="HH166" s="415"/>
      <c r="HI166" s="415"/>
      <c r="HJ166" s="415"/>
      <c r="HK166" s="415"/>
      <c r="HL166" s="415"/>
      <c r="HM166" s="415"/>
      <c r="HN166" s="415"/>
      <c r="HO166" s="415"/>
      <c r="HP166" s="415"/>
      <c r="HQ166" s="415"/>
      <c r="HR166" s="415"/>
      <c r="HS166" s="415"/>
      <c r="HT166" s="415"/>
      <c r="HU166" s="415"/>
      <c r="HV166" s="415"/>
      <c r="HW166" s="415"/>
      <c r="HX166" s="415"/>
      <c r="HY166" s="415"/>
      <c r="HZ166" s="415"/>
      <c r="IA166" s="415"/>
      <c r="IB166" s="415"/>
      <c r="IC166" s="415"/>
      <c r="ID166" s="415"/>
      <c r="IE166" s="415"/>
      <c r="IF166" s="415"/>
      <c r="IG166" s="415"/>
      <c r="IH166" s="415"/>
      <c r="II166" s="415"/>
      <c r="IJ166" s="415"/>
      <c r="IK166" s="415"/>
      <c r="IL166" s="415"/>
      <c r="IM166" s="415"/>
      <c r="IN166" s="415"/>
      <c r="IO166" s="415"/>
      <c r="IP166" s="415"/>
      <c r="IQ166" s="415"/>
      <c r="IR166" s="415"/>
      <c r="IS166" s="415"/>
      <c r="IT166" s="415"/>
      <c r="IU166" s="415"/>
      <c r="IV166" s="415"/>
      <c r="IW166" s="415"/>
      <c r="IX166" s="415"/>
      <c r="IY166" s="415"/>
      <c r="IZ166" s="415"/>
      <c r="JA166" s="415"/>
    </row>
    <row r="167" spans="1:261" s="101" customFormat="1" hidden="1" outlineLevel="2" x14ac:dyDescent="0.25">
      <c r="A167" s="99"/>
      <c r="B167" s="277" t="s">
        <v>145</v>
      </c>
      <c r="C167" s="102" t="s">
        <v>31</v>
      </c>
      <c r="D167" s="127">
        <v>20</v>
      </c>
      <c r="E167" s="251">
        <v>0</v>
      </c>
      <c r="F167" s="142"/>
      <c r="G167" s="142">
        <v>0</v>
      </c>
      <c r="H167" s="142"/>
      <c r="I167" s="227"/>
      <c r="J167" s="252">
        <v>0</v>
      </c>
      <c r="K167" s="252"/>
      <c r="L167" s="229"/>
      <c r="M167" s="229">
        <f t="shared" si="10"/>
        <v>0</v>
      </c>
      <c r="N167" s="229"/>
      <c r="O167" s="229"/>
      <c r="P167" s="422"/>
      <c r="Q167" s="425">
        <f t="shared" si="11"/>
        <v>0</v>
      </c>
      <c r="R167" s="415"/>
      <c r="S167" s="415"/>
      <c r="T167" s="415"/>
      <c r="U167" s="415"/>
      <c r="V167" s="415"/>
      <c r="W167" s="415"/>
      <c r="X167" s="415"/>
      <c r="Y167" s="415"/>
      <c r="Z167" s="415"/>
      <c r="AA167" s="415"/>
      <c r="AB167" s="415"/>
      <c r="AC167" s="415"/>
      <c r="AD167" s="415"/>
      <c r="AE167" s="415"/>
      <c r="AF167" s="415"/>
      <c r="AG167" s="415"/>
      <c r="AH167" s="415"/>
      <c r="AI167" s="415"/>
      <c r="AJ167" s="415"/>
      <c r="AK167" s="415"/>
      <c r="AL167" s="415"/>
      <c r="AM167" s="415"/>
      <c r="AN167" s="415"/>
      <c r="AO167" s="415"/>
      <c r="AP167" s="415"/>
      <c r="AQ167" s="415"/>
      <c r="AR167" s="415"/>
      <c r="AS167" s="415"/>
      <c r="AT167" s="415"/>
      <c r="AU167" s="415"/>
      <c r="AV167" s="415"/>
      <c r="AW167" s="415"/>
      <c r="AX167" s="415"/>
      <c r="AY167" s="415"/>
      <c r="AZ167" s="415"/>
      <c r="BA167" s="415"/>
      <c r="BB167" s="415"/>
      <c r="BC167" s="415"/>
      <c r="BD167" s="415"/>
      <c r="BE167" s="415"/>
      <c r="BF167" s="415"/>
      <c r="BG167" s="415"/>
      <c r="BH167" s="415"/>
      <c r="BI167" s="415"/>
      <c r="BJ167" s="415"/>
      <c r="BK167" s="415"/>
      <c r="BL167" s="415"/>
      <c r="BM167" s="415"/>
      <c r="BN167" s="415"/>
      <c r="BO167" s="415"/>
      <c r="BP167" s="415"/>
      <c r="BQ167" s="415"/>
      <c r="BR167" s="415"/>
      <c r="BS167" s="415"/>
      <c r="BT167" s="415"/>
      <c r="BU167" s="415"/>
      <c r="BV167" s="415"/>
      <c r="BW167" s="415"/>
      <c r="BX167" s="415"/>
      <c r="BY167" s="415"/>
      <c r="BZ167" s="415"/>
      <c r="CA167" s="415"/>
      <c r="CB167" s="415"/>
      <c r="CC167" s="415"/>
      <c r="CD167" s="415"/>
      <c r="CE167" s="415"/>
      <c r="CF167" s="415"/>
      <c r="CG167" s="415"/>
      <c r="CH167" s="415"/>
      <c r="CI167" s="415"/>
      <c r="CJ167" s="415"/>
      <c r="CK167" s="415"/>
      <c r="CL167" s="415"/>
      <c r="CM167" s="415"/>
      <c r="CN167" s="415"/>
      <c r="CO167" s="415"/>
      <c r="CP167" s="415"/>
      <c r="CQ167" s="415"/>
      <c r="CR167" s="415"/>
      <c r="CS167" s="415"/>
      <c r="CT167" s="415"/>
      <c r="CU167" s="415"/>
      <c r="CV167" s="415"/>
      <c r="CW167" s="415"/>
      <c r="CX167" s="415"/>
      <c r="CY167" s="415"/>
      <c r="CZ167" s="415"/>
      <c r="DA167" s="415"/>
      <c r="DB167" s="415"/>
      <c r="DC167" s="415"/>
      <c r="DD167" s="415"/>
      <c r="DE167" s="415"/>
      <c r="DF167" s="415"/>
      <c r="DG167" s="415"/>
      <c r="DH167" s="415"/>
      <c r="DI167" s="415"/>
      <c r="DJ167" s="415"/>
      <c r="DK167" s="415"/>
      <c r="DL167" s="415"/>
      <c r="DM167" s="415"/>
      <c r="DN167" s="415"/>
      <c r="DO167" s="415"/>
      <c r="DP167" s="415"/>
      <c r="DQ167" s="415"/>
      <c r="DR167" s="415"/>
      <c r="DS167" s="415"/>
      <c r="DT167" s="415"/>
      <c r="DU167" s="415"/>
      <c r="DV167" s="415"/>
      <c r="DW167" s="415"/>
      <c r="DX167" s="415"/>
      <c r="DY167" s="415"/>
      <c r="DZ167" s="415"/>
      <c r="EA167" s="415"/>
      <c r="EB167" s="415"/>
      <c r="EC167" s="415"/>
      <c r="ED167" s="415"/>
      <c r="EE167" s="415"/>
      <c r="EF167" s="415"/>
      <c r="EG167" s="415"/>
      <c r="EH167" s="415"/>
      <c r="EI167" s="415"/>
      <c r="EJ167" s="415"/>
      <c r="EK167" s="415"/>
      <c r="EL167" s="415"/>
      <c r="EM167" s="415"/>
      <c r="EN167" s="415"/>
      <c r="EO167" s="415"/>
      <c r="EP167" s="415"/>
      <c r="EQ167" s="415"/>
      <c r="ER167" s="415"/>
      <c r="ES167" s="415"/>
      <c r="ET167" s="415"/>
      <c r="EU167" s="415"/>
      <c r="EV167" s="415"/>
      <c r="EW167" s="415"/>
      <c r="EX167" s="415"/>
      <c r="EY167" s="415"/>
      <c r="EZ167" s="415"/>
      <c r="FA167" s="415"/>
      <c r="FB167" s="415"/>
      <c r="FC167" s="415"/>
      <c r="FD167" s="415"/>
      <c r="FE167" s="415"/>
      <c r="FF167" s="415"/>
      <c r="FG167" s="415"/>
      <c r="FH167" s="415"/>
      <c r="FI167" s="415"/>
      <c r="FJ167" s="415"/>
      <c r="FK167" s="415"/>
      <c r="FL167" s="415"/>
      <c r="FM167" s="415"/>
      <c r="FN167" s="415"/>
      <c r="FO167" s="415"/>
      <c r="FP167" s="415"/>
      <c r="FQ167" s="415"/>
      <c r="FR167" s="415"/>
      <c r="FS167" s="415"/>
      <c r="FT167" s="415"/>
      <c r="FU167" s="415"/>
      <c r="FV167" s="415"/>
      <c r="FW167" s="415"/>
      <c r="FX167" s="415"/>
      <c r="FY167" s="415"/>
      <c r="FZ167" s="415"/>
      <c r="GA167" s="415"/>
      <c r="GB167" s="415"/>
      <c r="GC167" s="415"/>
      <c r="GD167" s="415"/>
      <c r="GE167" s="415"/>
      <c r="GF167" s="415"/>
      <c r="GG167" s="415"/>
      <c r="GH167" s="415"/>
      <c r="GI167" s="415"/>
      <c r="GJ167" s="415"/>
      <c r="GK167" s="415"/>
      <c r="GL167" s="415"/>
      <c r="GM167" s="415"/>
      <c r="GN167" s="415"/>
      <c r="GO167" s="415"/>
      <c r="GP167" s="415"/>
      <c r="GQ167" s="415"/>
      <c r="GR167" s="415"/>
      <c r="GS167" s="415"/>
      <c r="GT167" s="415"/>
      <c r="GU167" s="415"/>
      <c r="GV167" s="415"/>
      <c r="GW167" s="415"/>
      <c r="GX167" s="415"/>
      <c r="GY167" s="415"/>
      <c r="GZ167" s="415"/>
      <c r="HA167" s="415"/>
      <c r="HB167" s="415"/>
      <c r="HC167" s="415"/>
      <c r="HD167" s="415"/>
      <c r="HE167" s="415"/>
      <c r="HF167" s="415"/>
      <c r="HG167" s="415"/>
      <c r="HH167" s="415"/>
      <c r="HI167" s="415"/>
      <c r="HJ167" s="415"/>
      <c r="HK167" s="415"/>
      <c r="HL167" s="415"/>
      <c r="HM167" s="415"/>
      <c r="HN167" s="415"/>
      <c r="HO167" s="415"/>
      <c r="HP167" s="415"/>
      <c r="HQ167" s="415"/>
      <c r="HR167" s="415"/>
      <c r="HS167" s="415"/>
      <c r="HT167" s="415"/>
      <c r="HU167" s="415"/>
      <c r="HV167" s="415"/>
      <c r="HW167" s="415"/>
      <c r="HX167" s="415"/>
      <c r="HY167" s="415"/>
      <c r="HZ167" s="415"/>
      <c r="IA167" s="415"/>
      <c r="IB167" s="415"/>
      <c r="IC167" s="415"/>
      <c r="ID167" s="415"/>
      <c r="IE167" s="415"/>
      <c r="IF167" s="415"/>
      <c r="IG167" s="415"/>
      <c r="IH167" s="415"/>
      <c r="II167" s="415"/>
      <c r="IJ167" s="415"/>
      <c r="IK167" s="415"/>
      <c r="IL167" s="415"/>
      <c r="IM167" s="415"/>
      <c r="IN167" s="415"/>
      <c r="IO167" s="415"/>
      <c r="IP167" s="415"/>
      <c r="IQ167" s="415"/>
      <c r="IR167" s="415"/>
      <c r="IS167" s="415"/>
      <c r="IT167" s="415"/>
      <c r="IU167" s="415"/>
      <c r="IV167" s="415"/>
      <c r="IW167" s="415"/>
      <c r="IX167" s="415"/>
      <c r="IY167" s="415"/>
      <c r="IZ167" s="415"/>
      <c r="JA167" s="415"/>
    </row>
    <row r="168" spans="1:261" s="101" customFormat="1" hidden="1" outlineLevel="2" x14ac:dyDescent="0.25">
      <c r="A168" s="99"/>
      <c r="B168" s="277" t="s">
        <v>146</v>
      </c>
      <c r="C168" s="102" t="s">
        <v>855</v>
      </c>
      <c r="D168" s="310">
        <v>4.5999999999999999E-2</v>
      </c>
      <c r="E168" s="251">
        <v>0</v>
      </c>
      <c r="F168" s="142"/>
      <c r="G168" s="142">
        <v>0</v>
      </c>
      <c r="H168" s="142"/>
      <c r="I168" s="227"/>
      <c r="J168" s="252">
        <v>0</v>
      </c>
      <c r="K168" s="252"/>
      <c r="L168" s="229"/>
      <c r="M168" s="229">
        <f t="shared" si="10"/>
        <v>0</v>
      </c>
      <c r="N168" s="229"/>
      <c r="O168" s="229"/>
      <c r="P168" s="422"/>
      <c r="Q168" s="425">
        <f t="shared" si="11"/>
        <v>0</v>
      </c>
      <c r="R168" s="415"/>
      <c r="S168" s="415"/>
      <c r="T168" s="415"/>
      <c r="U168" s="415"/>
      <c r="V168" s="415"/>
      <c r="W168" s="415"/>
      <c r="X168" s="415"/>
      <c r="Y168" s="415"/>
      <c r="Z168" s="415"/>
      <c r="AA168" s="415"/>
      <c r="AB168" s="415"/>
      <c r="AC168" s="415"/>
      <c r="AD168" s="415"/>
      <c r="AE168" s="415"/>
      <c r="AF168" s="415"/>
      <c r="AG168" s="415"/>
      <c r="AH168" s="415"/>
      <c r="AI168" s="415"/>
      <c r="AJ168" s="415"/>
      <c r="AK168" s="415"/>
      <c r="AL168" s="415"/>
      <c r="AM168" s="415"/>
      <c r="AN168" s="415"/>
      <c r="AO168" s="415"/>
      <c r="AP168" s="415"/>
      <c r="AQ168" s="415"/>
      <c r="AR168" s="415"/>
      <c r="AS168" s="415"/>
      <c r="AT168" s="415"/>
      <c r="AU168" s="415"/>
      <c r="AV168" s="415"/>
      <c r="AW168" s="415"/>
      <c r="AX168" s="415"/>
      <c r="AY168" s="415"/>
      <c r="AZ168" s="415"/>
      <c r="BA168" s="415"/>
      <c r="BB168" s="415"/>
      <c r="BC168" s="415"/>
      <c r="BD168" s="415"/>
      <c r="BE168" s="415"/>
      <c r="BF168" s="415"/>
      <c r="BG168" s="415"/>
      <c r="BH168" s="415"/>
      <c r="BI168" s="415"/>
      <c r="BJ168" s="415"/>
      <c r="BK168" s="415"/>
      <c r="BL168" s="415"/>
      <c r="BM168" s="415"/>
      <c r="BN168" s="415"/>
      <c r="BO168" s="415"/>
      <c r="BP168" s="415"/>
      <c r="BQ168" s="415"/>
      <c r="BR168" s="415"/>
      <c r="BS168" s="415"/>
      <c r="BT168" s="415"/>
      <c r="BU168" s="415"/>
      <c r="BV168" s="415"/>
      <c r="BW168" s="415"/>
      <c r="BX168" s="415"/>
      <c r="BY168" s="415"/>
      <c r="BZ168" s="415"/>
      <c r="CA168" s="415"/>
      <c r="CB168" s="415"/>
      <c r="CC168" s="415"/>
      <c r="CD168" s="415"/>
      <c r="CE168" s="415"/>
      <c r="CF168" s="415"/>
      <c r="CG168" s="415"/>
      <c r="CH168" s="415"/>
      <c r="CI168" s="415"/>
      <c r="CJ168" s="415"/>
      <c r="CK168" s="415"/>
      <c r="CL168" s="415"/>
      <c r="CM168" s="415"/>
      <c r="CN168" s="415"/>
      <c r="CO168" s="415"/>
      <c r="CP168" s="415"/>
      <c r="CQ168" s="415"/>
      <c r="CR168" s="415"/>
      <c r="CS168" s="415"/>
      <c r="CT168" s="415"/>
      <c r="CU168" s="415"/>
      <c r="CV168" s="415"/>
      <c r="CW168" s="415"/>
      <c r="CX168" s="415"/>
      <c r="CY168" s="415"/>
      <c r="CZ168" s="415"/>
      <c r="DA168" s="415"/>
      <c r="DB168" s="415"/>
      <c r="DC168" s="415"/>
      <c r="DD168" s="415"/>
      <c r="DE168" s="415"/>
      <c r="DF168" s="415"/>
      <c r="DG168" s="415"/>
      <c r="DH168" s="415"/>
      <c r="DI168" s="415"/>
      <c r="DJ168" s="415"/>
      <c r="DK168" s="415"/>
      <c r="DL168" s="415"/>
      <c r="DM168" s="415"/>
      <c r="DN168" s="415"/>
      <c r="DO168" s="415"/>
      <c r="DP168" s="415"/>
      <c r="DQ168" s="415"/>
      <c r="DR168" s="415"/>
      <c r="DS168" s="415"/>
      <c r="DT168" s="415"/>
      <c r="DU168" s="415"/>
      <c r="DV168" s="415"/>
      <c r="DW168" s="415"/>
      <c r="DX168" s="415"/>
      <c r="DY168" s="415"/>
      <c r="DZ168" s="415"/>
      <c r="EA168" s="415"/>
      <c r="EB168" s="415"/>
      <c r="EC168" s="415"/>
      <c r="ED168" s="415"/>
      <c r="EE168" s="415"/>
      <c r="EF168" s="415"/>
      <c r="EG168" s="415"/>
      <c r="EH168" s="415"/>
      <c r="EI168" s="415"/>
      <c r="EJ168" s="415"/>
      <c r="EK168" s="415"/>
      <c r="EL168" s="415"/>
      <c r="EM168" s="415"/>
      <c r="EN168" s="415"/>
      <c r="EO168" s="415"/>
      <c r="EP168" s="415"/>
      <c r="EQ168" s="415"/>
      <c r="ER168" s="415"/>
      <c r="ES168" s="415"/>
      <c r="ET168" s="415"/>
      <c r="EU168" s="415"/>
      <c r="EV168" s="415"/>
      <c r="EW168" s="415"/>
      <c r="EX168" s="415"/>
      <c r="EY168" s="415"/>
      <c r="EZ168" s="415"/>
      <c r="FA168" s="415"/>
      <c r="FB168" s="415"/>
      <c r="FC168" s="415"/>
      <c r="FD168" s="415"/>
      <c r="FE168" s="415"/>
      <c r="FF168" s="415"/>
      <c r="FG168" s="415"/>
      <c r="FH168" s="415"/>
      <c r="FI168" s="415"/>
      <c r="FJ168" s="415"/>
      <c r="FK168" s="415"/>
      <c r="FL168" s="415"/>
      <c r="FM168" s="415"/>
      <c r="FN168" s="415"/>
      <c r="FO168" s="415"/>
      <c r="FP168" s="415"/>
      <c r="FQ168" s="415"/>
      <c r="FR168" s="415"/>
      <c r="FS168" s="415"/>
      <c r="FT168" s="415"/>
      <c r="FU168" s="415"/>
      <c r="FV168" s="415"/>
      <c r="FW168" s="415"/>
      <c r="FX168" s="415"/>
      <c r="FY168" s="415"/>
      <c r="FZ168" s="415"/>
      <c r="GA168" s="415"/>
      <c r="GB168" s="415"/>
      <c r="GC168" s="415"/>
      <c r="GD168" s="415"/>
      <c r="GE168" s="415"/>
      <c r="GF168" s="415"/>
      <c r="GG168" s="415"/>
      <c r="GH168" s="415"/>
      <c r="GI168" s="415"/>
      <c r="GJ168" s="415"/>
      <c r="GK168" s="415"/>
      <c r="GL168" s="415"/>
      <c r="GM168" s="415"/>
      <c r="GN168" s="415"/>
      <c r="GO168" s="415"/>
      <c r="GP168" s="415"/>
      <c r="GQ168" s="415"/>
      <c r="GR168" s="415"/>
      <c r="GS168" s="415"/>
      <c r="GT168" s="415"/>
      <c r="GU168" s="415"/>
      <c r="GV168" s="415"/>
      <c r="GW168" s="415"/>
      <c r="GX168" s="415"/>
      <c r="GY168" s="415"/>
      <c r="GZ168" s="415"/>
      <c r="HA168" s="415"/>
      <c r="HB168" s="415"/>
      <c r="HC168" s="415"/>
      <c r="HD168" s="415"/>
      <c r="HE168" s="415"/>
      <c r="HF168" s="415"/>
      <c r="HG168" s="415"/>
      <c r="HH168" s="415"/>
      <c r="HI168" s="415"/>
      <c r="HJ168" s="415"/>
      <c r="HK168" s="415"/>
      <c r="HL168" s="415"/>
      <c r="HM168" s="415"/>
      <c r="HN168" s="415"/>
      <c r="HO168" s="415"/>
      <c r="HP168" s="415"/>
      <c r="HQ168" s="415"/>
      <c r="HR168" s="415"/>
      <c r="HS168" s="415"/>
      <c r="HT168" s="415"/>
      <c r="HU168" s="415"/>
      <c r="HV168" s="415"/>
      <c r="HW168" s="415"/>
      <c r="HX168" s="415"/>
      <c r="HY168" s="415"/>
      <c r="HZ168" s="415"/>
      <c r="IA168" s="415"/>
      <c r="IB168" s="415"/>
      <c r="IC168" s="415"/>
      <c r="ID168" s="415"/>
      <c r="IE168" s="415"/>
      <c r="IF168" s="415"/>
      <c r="IG168" s="415"/>
      <c r="IH168" s="415"/>
      <c r="II168" s="415"/>
      <c r="IJ168" s="415"/>
      <c r="IK168" s="415"/>
      <c r="IL168" s="415"/>
      <c r="IM168" s="415"/>
      <c r="IN168" s="415"/>
      <c r="IO168" s="415"/>
      <c r="IP168" s="415"/>
      <c r="IQ168" s="415"/>
      <c r="IR168" s="415"/>
      <c r="IS168" s="415"/>
      <c r="IT168" s="415"/>
      <c r="IU168" s="415"/>
      <c r="IV168" s="415"/>
      <c r="IW168" s="415"/>
      <c r="IX168" s="415"/>
      <c r="IY168" s="415"/>
      <c r="IZ168" s="415"/>
      <c r="JA168" s="415"/>
    </row>
    <row r="169" spans="1:261" s="101" customFormat="1" ht="25.5" hidden="1" outlineLevel="2" x14ac:dyDescent="0.25">
      <c r="A169" s="99"/>
      <c r="B169" s="277" t="s">
        <v>147</v>
      </c>
      <c r="C169" s="102" t="s">
        <v>6814</v>
      </c>
      <c r="D169" s="127">
        <v>30</v>
      </c>
      <c r="E169" s="251">
        <v>0</v>
      </c>
      <c r="F169" s="142"/>
      <c r="G169" s="142">
        <v>0</v>
      </c>
      <c r="H169" s="142"/>
      <c r="I169" s="227"/>
      <c r="J169" s="252">
        <v>0</v>
      </c>
      <c r="K169" s="252"/>
      <c r="L169" s="229"/>
      <c r="M169" s="229">
        <f t="shared" si="10"/>
        <v>0</v>
      </c>
      <c r="N169" s="229"/>
      <c r="O169" s="229"/>
      <c r="P169" s="422"/>
      <c r="Q169" s="425">
        <f t="shared" si="11"/>
        <v>0</v>
      </c>
      <c r="R169" s="415"/>
      <c r="S169" s="415"/>
      <c r="T169" s="415"/>
      <c r="U169" s="415"/>
      <c r="V169" s="415"/>
      <c r="W169" s="415"/>
      <c r="X169" s="415"/>
      <c r="Y169" s="415"/>
      <c r="Z169" s="415"/>
      <c r="AA169" s="415"/>
      <c r="AB169" s="415"/>
      <c r="AC169" s="415"/>
      <c r="AD169" s="415"/>
      <c r="AE169" s="415"/>
      <c r="AF169" s="415"/>
      <c r="AG169" s="415"/>
      <c r="AH169" s="415"/>
      <c r="AI169" s="415"/>
      <c r="AJ169" s="415"/>
      <c r="AK169" s="415"/>
      <c r="AL169" s="415"/>
      <c r="AM169" s="415"/>
      <c r="AN169" s="415"/>
      <c r="AO169" s="415"/>
      <c r="AP169" s="415"/>
      <c r="AQ169" s="415"/>
      <c r="AR169" s="415"/>
      <c r="AS169" s="415"/>
      <c r="AT169" s="415"/>
      <c r="AU169" s="415"/>
      <c r="AV169" s="415"/>
      <c r="AW169" s="415"/>
      <c r="AX169" s="415"/>
      <c r="AY169" s="415"/>
      <c r="AZ169" s="415"/>
      <c r="BA169" s="415"/>
      <c r="BB169" s="415"/>
      <c r="BC169" s="415"/>
      <c r="BD169" s="415"/>
      <c r="BE169" s="415"/>
      <c r="BF169" s="415"/>
      <c r="BG169" s="415"/>
      <c r="BH169" s="415"/>
      <c r="BI169" s="415"/>
      <c r="BJ169" s="415"/>
      <c r="BK169" s="415"/>
      <c r="BL169" s="415"/>
      <c r="BM169" s="415"/>
      <c r="BN169" s="415"/>
      <c r="BO169" s="415"/>
      <c r="BP169" s="415"/>
      <c r="BQ169" s="415"/>
      <c r="BR169" s="415"/>
      <c r="BS169" s="415"/>
      <c r="BT169" s="415"/>
      <c r="BU169" s="415"/>
      <c r="BV169" s="415"/>
      <c r="BW169" s="415"/>
      <c r="BX169" s="415"/>
      <c r="BY169" s="415"/>
      <c r="BZ169" s="415"/>
      <c r="CA169" s="415"/>
      <c r="CB169" s="415"/>
      <c r="CC169" s="415"/>
      <c r="CD169" s="415"/>
      <c r="CE169" s="415"/>
      <c r="CF169" s="415"/>
      <c r="CG169" s="415"/>
      <c r="CH169" s="415"/>
      <c r="CI169" s="415"/>
      <c r="CJ169" s="415"/>
      <c r="CK169" s="415"/>
      <c r="CL169" s="415"/>
      <c r="CM169" s="415"/>
      <c r="CN169" s="415"/>
      <c r="CO169" s="415"/>
      <c r="CP169" s="415"/>
      <c r="CQ169" s="415"/>
      <c r="CR169" s="415"/>
      <c r="CS169" s="415"/>
      <c r="CT169" s="415"/>
      <c r="CU169" s="415"/>
      <c r="CV169" s="415"/>
      <c r="CW169" s="415"/>
      <c r="CX169" s="415"/>
      <c r="CY169" s="415"/>
      <c r="CZ169" s="415"/>
      <c r="DA169" s="415"/>
      <c r="DB169" s="415"/>
      <c r="DC169" s="415"/>
      <c r="DD169" s="415"/>
      <c r="DE169" s="415"/>
      <c r="DF169" s="415"/>
      <c r="DG169" s="415"/>
      <c r="DH169" s="415"/>
      <c r="DI169" s="415"/>
      <c r="DJ169" s="415"/>
      <c r="DK169" s="415"/>
      <c r="DL169" s="415"/>
      <c r="DM169" s="415"/>
      <c r="DN169" s="415"/>
      <c r="DO169" s="415"/>
      <c r="DP169" s="415"/>
      <c r="DQ169" s="415"/>
      <c r="DR169" s="415"/>
      <c r="DS169" s="415"/>
      <c r="DT169" s="415"/>
      <c r="DU169" s="415"/>
      <c r="DV169" s="415"/>
      <c r="DW169" s="415"/>
      <c r="DX169" s="415"/>
      <c r="DY169" s="415"/>
      <c r="DZ169" s="415"/>
      <c r="EA169" s="415"/>
      <c r="EB169" s="415"/>
      <c r="EC169" s="415"/>
      <c r="ED169" s="415"/>
      <c r="EE169" s="415"/>
      <c r="EF169" s="415"/>
      <c r="EG169" s="415"/>
      <c r="EH169" s="415"/>
      <c r="EI169" s="415"/>
      <c r="EJ169" s="415"/>
      <c r="EK169" s="415"/>
      <c r="EL169" s="415"/>
      <c r="EM169" s="415"/>
      <c r="EN169" s="415"/>
      <c r="EO169" s="415"/>
      <c r="EP169" s="415"/>
      <c r="EQ169" s="415"/>
      <c r="ER169" s="415"/>
      <c r="ES169" s="415"/>
      <c r="ET169" s="415"/>
      <c r="EU169" s="415"/>
      <c r="EV169" s="415"/>
      <c r="EW169" s="415"/>
      <c r="EX169" s="415"/>
      <c r="EY169" s="415"/>
      <c r="EZ169" s="415"/>
      <c r="FA169" s="415"/>
      <c r="FB169" s="415"/>
      <c r="FC169" s="415"/>
      <c r="FD169" s="415"/>
      <c r="FE169" s="415"/>
      <c r="FF169" s="415"/>
      <c r="FG169" s="415"/>
      <c r="FH169" s="415"/>
      <c r="FI169" s="415"/>
      <c r="FJ169" s="415"/>
      <c r="FK169" s="415"/>
      <c r="FL169" s="415"/>
      <c r="FM169" s="415"/>
      <c r="FN169" s="415"/>
      <c r="FO169" s="415"/>
      <c r="FP169" s="415"/>
      <c r="FQ169" s="415"/>
      <c r="FR169" s="415"/>
      <c r="FS169" s="415"/>
      <c r="FT169" s="415"/>
      <c r="FU169" s="415"/>
      <c r="FV169" s="415"/>
      <c r="FW169" s="415"/>
      <c r="FX169" s="415"/>
      <c r="FY169" s="415"/>
      <c r="FZ169" s="415"/>
      <c r="GA169" s="415"/>
      <c r="GB169" s="415"/>
      <c r="GC169" s="415"/>
      <c r="GD169" s="415"/>
      <c r="GE169" s="415"/>
      <c r="GF169" s="415"/>
      <c r="GG169" s="415"/>
      <c r="GH169" s="415"/>
      <c r="GI169" s="415"/>
      <c r="GJ169" s="415"/>
      <c r="GK169" s="415"/>
      <c r="GL169" s="415"/>
      <c r="GM169" s="415"/>
      <c r="GN169" s="415"/>
      <c r="GO169" s="415"/>
      <c r="GP169" s="415"/>
      <c r="GQ169" s="415"/>
      <c r="GR169" s="415"/>
      <c r="GS169" s="415"/>
      <c r="GT169" s="415"/>
      <c r="GU169" s="415"/>
      <c r="GV169" s="415"/>
      <c r="GW169" s="415"/>
      <c r="GX169" s="415"/>
      <c r="GY169" s="415"/>
      <c r="GZ169" s="415"/>
      <c r="HA169" s="415"/>
      <c r="HB169" s="415"/>
      <c r="HC169" s="415"/>
      <c r="HD169" s="415"/>
      <c r="HE169" s="415"/>
      <c r="HF169" s="415"/>
      <c r="HG169" s="415"/>
      <c r="HH169" s="415"/>
      <c r="HI169" s="415"/>
      <c r="HJ169" s="415"/>
      <c r="HK169" s="415"/>
      <c r="HL169" s="415"/>
      <c r="HM169" s="415"/>
      <c r="HN169" s="415"/>
      <c r="HO169" s="415"/>
      <c r="HP169" s="415"/>
      <c r="HQ169" s="415"/>
      <c r="HR169" s="415"/>
      <c r="HS169" s="415"/>
      <c r="HT169" s="415"/>
      <c r="HU169" s="415"/>
      <c r="HV169" s="415"/>
      <c r="HW169" s="415"/>
      <c r="HX169" s="415"/>
      <c r="HY169" s="415"/>
      <c r="HZ169" s="415"/>
      <c r="IA169" s="415"/>
      <c r="IB169" s="415"/>
      <c r="IC169" s="415"/>
      <c r="ID169" s="415"/>
      <c r="IE169" s="415"/>
      <c r="IF169" s="415"/>
      <c r="IG169" s="415"/>
      <c r="IH169" s="415"/>
      <c r="II169" s="415"/>
      <c r="IJ169" s="415"/>
      <c r="IK169" s="415"/>
      <c r="IL169" s="415"/>
      <c r="IM169" s="415"/>
      <c r="IN169" s="415"/>
      <c r="IO169" s="415"/>
      <c r="IP169" s="415"/>
      <c r="IQ169" s="415"/>
      <c r="IR169" s="415"/>
      <c r="IS169" s="415"/>
      <c r="IT169" s="415"/>
      <c r="IU169" s="415"/>
      <c r="IV169" s="415"/>
      <c r="IW169" s="415"/>
      <c r="IX169" s="415"/>
      <c r="IY169" s="415"/>
      <c r="IZ169" s="415"/>
      <c r="JA169" s="415"/>
    </row>
    <row r="170" spans="1:261" s="101" customFormat="1" ht="25.5" hidden="1" outlineLevel="2" x14ac:dyDescent="0.25">
      <c r="A170" s="99"/>
      <c r="B170" s="277" t="s">
        <v>6850</v>
      </c>
      <c r="C170" s="102" t="s">
        <v>6820</v>
      </c>
      <c r="D170" s="127">
        <v>0.15</v>
      </c>
      <c r="E170" s="251">
        <v>0</v>
      </c>
      <c r="F170" s="142"/>
      <c r="G170" s="142">
        <v>0</v>
      </c>
      <c r="H170" s="142"/>
      <c r="I170" s="227"/>
      <c r="J170" s="252">
        <v>0</v>
      </c>
      <c r="K170" s="252"/>
      <c r="L170" s="229"/>
      <c r="M170" s="229">
        <f t="shared" si="10"/>
        <v>0</v>
      </c>
      <c r="N170" s="229"/>
      <c r="O170" s="229"/>
      <c r="P170" s="422"/>
      <c r="Q170" s="425">
        <f t="shared" si="11"/>
        <v>0</v>
      </c>
      <c r="R170" s="415"/>
      <c r="S170" s="415"/>
      <c r="T170" s="415"/>
      <c r="U170" s="415"/>
      <c r="V170" s="415"/>
      <c r="W170" s="415"/>
      <c r="X170" s="415"/>
      <c r="Y170" s="415"/>
      <c r="Z170" s="415"/>
      <c r="AA170" s="415"/>
      <c r="AB170" s="415"/>
      <c r="AC170" s="415"/>
      <c r="AD170" s="415"/>
      <c r="AE170" s="415"/>
      <c r="AF170" s="415"/>
      <c r="AG170" s="415"/>
      <c r="AH170" s="415"/>
      <c r="AI170" s="415"/>
      <c r="AJ170" s="415"/>
      <c r="AK170" s="415"/>
      <c r="AL170" s="415"/>
      <c r="AM170" s="415"/>
      <c r="AN170" s="415"/>
      <c r="AO170" s="415"/>
      <c r="AP170" s="415"/>
      <c r="AQ170" s="415"/>
      <c r="AR170" s="415"/>
      <c r="AS170" s="415"/>
      <c r="AT170" s="415"/>
      <c r="AU170" s="415"/>
      <c r="AV170" s="415"/>
      <c r="AW170" s="415"/>
      <c r="AX170" s="415"/>
      <c r="AY170" s="415"/>
      <c r="AZ170" s="415"/>
      <c r="BA170" s="415"/>
      <c r="BB170" s="415"/>
      <c r="BC170" s="415"/>
      <c r="BD170" s="415"/>
      <c r="BE170" s="415"/>
      <c r="BF170" s="415"/>
      <c r="BG170" s="415"/>
      <c r="BH170" s="415"/>
      <c r="BI170" s="415"/>
      <c r="BJ170" s="415"/>
      <c r="BK170" s="415"/>
      <c r="BL170" s="415"/>
      <c r="BM170" s="415"/>
      <c r="BN170" s="415"/>
      <c r="BO170" s="415"/>
      <c r="BP170" s="415"/>
      <c r="BQ170" s="415"/>
      <c r="BR170" s="415"/>
      <c r="BS170" s="415"/>
      <c r="BT170" s="415"/>
      <c r="BU170" s="415"/>
      <c r="BV170" s="415"/>
      <c r="BW170" s="415"/>
      <c r="BX170" s="415"/>
      <c r="BY170" s="415"/>
      <c r="BZ170" s="415"/>
      <c r="CA170" s="415"/>
      <c r="CB170" s="415"/>
      <c r="CC170" s="415"/>
      <c r="CD170" s="415"/>
      <c r="CE170" s="415"/>
      <c r="CF170" s="415"/>
      <c r="CG170" s="415"/>
      <c r="CH170" s="415"/>
      <c r="CI170" s="415"/>
      <c r="CJ170" s="415"/>
      <c r="CK170" s="415"/>
      <c r="CL170" s="415"/>
      <c r="CM170" s="415"/>
      <c r="CN170" s="415"/>
      <c r="CO170" s="415"/>
      <c r="CP170" s="415"/>
      <c r="CQ170" s="415"/>
      <c r="CR170" s="415"/>
      <c r="CS170" s="415"/>
      <c r="CT170" s="415"/>
      <c r="CU170" s="415"/>
      <c r="CV170" s="415"/>
      <c r="CW170" s="415"/>
      <c r="CX170" s="415"/>
      <c r="CY170" s="415"/>
      <c r="CZ170" s="415"/>
      <c r="DA170" s="415"/>
      <c r="DB170" s="415"/>
      <c r="DC170" s="415"/>
      <c r="DD170" s="415"/>
      <c r="DE170" s="415"/>
      <c r="DF170" s="415"/>
      <c r="DG170" s="415"/>
      <c r="DH170" s="415"/>
      <c r="DI170" s="415"/>
      <c r="DJ170" s="415"/>
      <c r="DK170" s="415"/>
      <c r="DL170" s="415"/>
      <c r="DM170" s="415"/>
      <c r="DN170" s="415"/>
      <c r="DO170" s="415"/>
      <c r="DP170" s="415"/>
      <c r="DQ170" s="415"/>
      <c r="DR170" s="415"/>
      <c r="DS170" s="415"/>
      <c r="DT170" s="415"/>
      <c r="DU170" s="415"/>
      <c r="DV170" s="415"/>
      <c r="DW170" s="415"/>
      <c r="DX170" s="415"/>
      <c r="DY170" s="415"/>
      <c r="DZ170" s="415"/>
      <c r="EA170" s="415"/>
      <c r="EB170" s="415"/>
      <c r="EC170" s="415"/>
      <c r="ED170" s="415"/>
      <c r="EE170" s="415"/>
      <c r="EF170" s="415"/>
      <c r="EG170" s="415"/>
      <c r="EH170" s="415"/>
      <c r="EI170" s="415"/>
      <c r="EJ170" s="415"/>
      <c r="EK170" s="415"/>
      <c r="EL170" s="415"/>
      <c r="EM170" s="415"/>
      <c r="EN170" s="415"/>
      <c r="EO170" s="415"/>
      <c r="EP170" s="415"/>
      <c r="EQ170" s="415"/>
      <c r="ER170" s="415"/>
      <c r="ES170" s="415"/>
      <c r="ET170" s="415"/>
      <c r="EU170" s="415"/>
      <c r="EV170" s="415"/>
      <c r="EW170" s="415"/>
      <c r="EX170" s="415"/>
      <c r="EY170" s="415"/>
      <c r="EZ170" s="415"/>
      <c r="FA170" s="415"/>
      <c r="FB170" s="415"/>
      <c r="FC170" s="415"/>
      <c r="FD170" s="415"/>
      <c r="FE170" s="415"/>
      <c r="FF170" s="415"/>
      <c r="FG170" s="415"/>
      <c r="FH170" s="415"/>
      <c r="FI170" s="415"/>
      <c r="FJ170" s="415"/>
      <c r="FK170" s="415"/>
      <c r="FL170" s="415"/>
      <c r="FM170" s="415"/>
      <c r="FN170" s="415"/>
      <c r="FO170" s="415"/>
      <c r="FP170" s="415"/>
      <c r="FQ170" s="415"/>
      <c r="FR170" s="415"/>
      <c r="FS170" s="415"/>
      <c r="FT170" s="415"/>
      <c r="FU170" s="415"/>
      <c r="FV170" s="415"/>
      <c r="FW170" s="415"/>
      <c r="FX170" s="415"/>
      <c r="FY170" s="415"/>
      <c r="FZ170" s="415"/>
      <c r="GA170" s="415"/>
      <c r="GB170" s="415"/>
      <c r="GC170" s="415"/>
      <c r="GD170" s="415"/>
      <c r="GE170" s="415"/>
      <c r="GF170" s="415"/>
      <c r="GG170" s="415"/>
      <c r="GH170" s="415"/>
      <c r="GI170" s="415"/>
      <c r="GJ170" s="415"/>
      <c r="GK170" s="415"/>
      <c r="GL170" s="415"/>
      <c r="GM170" s="415"/>
      <c r="GN170" s="415"/>
      <c r="GO170" s="415"/>
      <c r="GP170" s="415"/>
      <c r="GQ170" s="415"/>
      <c r="GR170" s="415"/>
      <c r="GS170" s="415"/>
      <c r="GT170" s="415"/>
      <c r="GU170" s="415"/>
      <c r="GV170" s="415"/>
      <c r="GW170" s="415"/>
      <c r="GX170" s="415"/>
      <c r="GY170" s="415"/>
      <c r="GZ170" s="415"/>
      <c r="HA170" s="415"/>
      <c r="HB170" s="415"/>
      <c r="HC170" s="415"/>
      <c r="HD170" s="415"/>
      <c r="HE170" s="415"/>
      <c r="HF170" s="415"/>
      <c r="HG170" s="415"/>
      <c r="HH170" s="415"/>
      <c r="HI170" s="415"/>
      <c r="HJ170" s="415"/>
      <c r="HK170" s="415"/>
      <c r="HL170" s="415"/>
      <c r="HM170" s="415"/>
      <c r="HN170" s="415"/>
      <c r="HO170" s="415"/>
      <c r="HP170" s="415"/>
      <c r="HQ170" s="415"/>
      <c r="HR170" s="415"/>
      <c r="HS170" s="415"/>
      <c r="HT170" s="415"/>
      <c r="HU170" s="415"/>
      <c r="HV170" s="415"/>
      <c r="HW170" s="415"/>
      <c r="HX170" s="415"/>
      <c r="HY170" s="415"/>
      <c r="HZ170" s="415"/>
      <c r="IA170" s="415"/>
      <c r="IB170" s="415"/>
      <c r="IC170" s="415"/>
      <c r="ID170" s="415"/>
      <c r="IE170" s="415"/>
      <c r="IF170" s="415"/>
      <c r="IG170" s="415"/>
      <c r="IH170" s="415"/>
      <c r="II170" s="415"/>
      <c r="IJ170" s="415"/>
      <c r="IK170" s="415"/>
      <c r="IL170" s="415"/>
      <c r="IM170" s="415"/>
      <c r="IN170" s="415"/>
      <c r="IO170" s="415"/>
      <c r="IP170" s="415"/>
      <c r="IQ170" s="415"/>
      <c r="IR170" s="415"/>
      <c r="IS170" s="415"/>
      <c r="IT170" s="415"/>
      <c r="IU170" s="415"/>
      <c r="IV170" s="415"/>
      <c r="IW170" s="415"/>
      <c r="IX170" s="415"/>
      <c r="IY170" s="415"/>
      <c r="IZ170" s="415"/>
      <c r="JA170" s="415"/>
    </row>
    <row r="171" spans="1:261" s="101" customFormat="1" ht="25.5" hidden="1" outlineLevel="2" x14ac:dyDescent="0.25">
      <c r="A171" s="99"/>
      <c r="B171" s="277" t="s">
        <v>148</v>
      </c>
      <c r="C171" s="102" t="s">
        <v>6820</v>
      </c>
      <c r="D171" s="127">
        <v>0.14000000000000001</v>
      </c>
      <c r="E171" s="251">
        <v>0</v>
      </c>
      <c r="F171" s="142"/>
      <c r="G171" s="142">
        <v>0</v>
      </c>
      <c r="H171" s="142"/>
      <c r="I171" s="227"/>
      <c r="J171" s="252">
        <v>0</v>
      </c>
      <c r="K171" s="252"/>
      <c r="L171" s="229"/>
      <c r="M171" s="229">
        <f t="shared" si="10"/>
        <v>0</v>
      </c>
      <c r="N171" s="229"/>
      <c r="O171" s="229"/>
      <c r="P171" s="422"/>
      <c r="Q171" s="425">
        <f t="shared" si="11"/>
        <v>0</v>
      </c>
      <c r="R171" s="415"/>
      <c r="S171" s="415"/>
      <c r="T171" s="415"/>
      <c r="U171" s="415"/>
      <c r="V171" s="415"/>
      <c r="W171" s="415"/>
      <c r="X171" s="415"/>
      <c r="Y171" s="415"/>
      <c r="Z171" s="415"/>
      <c r="AA171" s="415"/>
      <c r="AB171" s="415"/>
      <c r="AC171" s="415"/>
      <c r="AD171" s="415"/>
      <c r="AE171" s="415"/>
      <c r="AF171" s="415"/>
      <c r="AG171" s="415"/>
      <c r="AH171" s="415"/>
      <c r="AI171" s="415"/>
      <c r="AJ171" s="415"/>
      <c r="AK171" s="415"/>
      <c r="AL171" s="415"/>
      <c r="AM171" s="415"/>
      <c r="AN171" s="415"/>
      <c r="AO171" s="415"/>
      <c r="AP171" s="415"/>
      <c r="AQ171" s="415"/>
      <c r="AR171" s="415"/>
      <c r="AS171" s="415"/>
      <c r="AT171" s="415"/>
      <c r="AU171" s="415"/>
      <c r="AV171" s="415"/>
      <c r="AW171" s="415"/>
      <c r="AX171" s="415"/>
      <c r="AY171" s="415"/>
      <c r="AZ171" s="415"/>
      <c r="BA171" s="415"/>
      <c r="BB171" s="415"/>
      <c r="BC171" s="415"/>
      <c r="BD171" s="415"/>
      <c r="BE171" s="415"/>
      <c r="BF171" s="415"/>
      <c r="BG171" s="415"/>
      <c r="BH171" s="415"/>
      <c r="BI171" s="415"/>
      <c r="BJ171" s="415"/>
      <c r="BK171" s="415"/>
      <c r="BL171" s="415"/>
      <c r="BM171" s="415"/>
      <c r="BN171" s="415"/>
      <c r="BO171" s="415"/>
      <c r="BP171" s="415"/>
      <c r="BQ171" s="415"/>
      <c r="BR171" s="415"/>
      <c r="BS171" s="415"/>
      <c r="BT171" s="415"/>
      <c r="BU171" s="415"/>
      <c r="BV171" s="415"/>
      <c r="BW171" s="415"/>
      <c r="BX171" s="415"/>
      <c r="BY171" s="415"/>
      <c r="BZ171" s="415"/>
      <c r="CA171" s="415"/>
      <c r="CB171" s="415"/>
      <c r="CC171" s="415"/>
      <c r="CD171" s="415"/>
      <c r="CE171" s="415"/>
      <c r="CF171" s="415"/>
      <c r="CG171" s="415"/>
      <c r="CH171" s="415"/>
      <c r="CI171" s="415"/>
      <c r="CJ171" s="415"/>
      <c r="CK171" s="415"/>
      <c r="CL171" s="415"/>
      <c r="CM171" s="415"/>
      <c r="CN171" s="415"/>
      <c r="CO171" s="415"/>
      <c r="CP171" s="415"/>
      <c r="CQ171" s="415"/>
      <c r="CR171" s="415"/>
      <c r="CS171" s="415"/>
      <c r="CT171" s="415"/>
      <c r="CU171" s="415"/>
      <c r="CV171" s="415"/>
      <c r="CW171" s="415"/>
      <c r="CX171" s="415"/>
      <c r="CY171" s="415"/>
      <c r="CZ171" s="415"/>
      <c r="DA171" s="415"/>
      <c r="DB171" s="415"/>
      <c r="DC171" s="415"/>
      <c r="DD171" s="415"/>
      <c r="DE171" s="415"/>
      <c r="DF171" s="415"/>
      <c r="DG171" s="415"/>
      <c r="DH171" s="415"/>
      <c r="DI171" s="415"/>
      <c r="DJ171" s="415"/>
      <c r="DK171" s="415"/>
      <c r="DL171" s="415"/>
      <c r="DM171" s="415"/>
      <c r="DN171" s="415"/>
      <c r="DO171" s="415"/>
      <c r="DP171" s="415"/>
      <c r="DQ171" s="415"/>
      <c r="DR171" s="415"/>
      <c r="DS171" s="415"/>
      <c r="DT171" s="415"/>
      <c r="DU171" s="415"/>
      <c r="DV171" s="415"/>
      <c r="DW171" s="415"/>
      <c r="DX171" s="415"/>
      <c r="DY171" s="415"/>
      <c r="DZ171" s="415"/>
      <c r="EA171" s="415"/>
      <c r="EB171" s="415"/>
      <c r="EC171" s="415"/>
      <c r="ED171" s="415"/>
      <c r="EE171" s="415"/>
      <c r="EF171" s="415"/>
      <c r="EG171" s="415"/>
      <c r="EH171" s="415"/>
      <c r="EI171" s="415"/>
      <c r="EJ171" s="415"/>
      <c r="EK171" s="415"/>
      <c r="EL171" s="415"/>
      <c r="EM171" s="415"/>
      <c r="EN171" s="415"/>
      <c r="EO171" s="415"/>
      <c r="EP171" s="415"/>
      <c r="EQ171" s="415"/>
      <c r="ER171" s="415"/>
      <c r="ES171" s="415"/>
      <c r="ET171" s="415"/>
      <c r="EU171" s="415"/>
      <c r="EV171" s="415"/>
      <c r="EW171" s="415"/>
      <c r="EX171" s="415"/>
      <c r="EY171" s="415"/>
      <c r="EZ171" s="415"/>
      <c r="FA171" s="415"/>
      <c r="FB171" s="415"/>
      <c r="FC171" s="415"/>
      <c r="FD171" s="415"/>
      <c r="FE171" s="415"/>
      <c r="FF171" s="415"/>
      <c r="FG171" s="415"/>
      <c r="FH171" s="415"/>
      <c r="FI171" s="415"/>
      <c r="FJ171" s="415"/>
      <c r="FK171" s="415"/>
      <c r="FL171" s="415"/>
      <c r="FM171" s="415"/>
      <c r="FN171" s="415"/>
      <c r="FO171" s="415"/>
      <c r="FP171" s="415"/>
      <c r="FQ171" s="415"/>
      <c r="FR171" s="415"/>
      <c r="FS171" s="415"/>
      <c r="FT171" s="415"/>
      <c r="FU171" s="415"/>
      <c r="FV171" s="415"/>
      <c r="FW171" s="415"/>
      <c r="FX171" s="415"/>
      <c r="FY171" s="415"/>
      <c r="FZ171" s="415"/>
      <c r="GA171" s="415"/>
      <c r="GB171" s="415"/>
      <c r="GC171" s="415"/>
      <c r="GD171" s="415"/>
      <c r="GE171" s="415"/>
      <c r="GF171" s="415"/>
      <c r="GG171" s="415"/>
      <c r="GH171" s="415"/>
      <c r="GI171" s="415"/>
      <c r="GJ171" s="415"/>
      <c r="GK171" s="415"/>
      <c r="GL171" s="415"/>
      <c r="GM171" s="415"/>
      <c r="GN171" s="415"/>
      <c r="GO171" s="415"/>
      <c r="GP171" s="415"/>
      <c r="GQ171" s="415"/>
      <c r="GR171" s="415"/>
      <c r="GS171" s="415"/>
      <c r="GT171" s="415"/>
      <c r="GU171" s="415"/>
      <c r="GV171" s="415"/>
      <c r="GW171" s="415"/>
      <c r="GX171" s="415"/>
      <c r="GY171" s="415"/>
      <c r="GZ171" s="415"/>
      <c r="HA171" s="415"/>
      <c r="HB171" s="415"/>
      <c r="HC171" s="415"/>
      <c r="HD171" s="415"/>
      <c r="HE171" s="415"/>
      <c r="HF171" s="415"/>
      <c r="HG171" s="415"/>
      <c r="HH171" s="415"/>
      <c r="HI171" s="415"/>
      <c r="HJ171" s="415"/>
      <c r="HK171" s="415"/>
      <c r="HL171" s="415"/>
      <c r="HM171" s="415"/>
      <c r="HN171" s="415"/>
      <c r="HO171" s="415"/>
      <c r="HP171" s="415"/>
      <c r="HQ171" s="415"/>
      <c r="HR171" s="415"/>
      <c r="HS171" s="415"/>
      <c r="HT171" s="415"/>
      <c r="HU171" s="415"/>
      <c r="HV171" s="415"/>
      <c r="HW171" s="415"/>
      <c r="HX171" s="415"/>
      <c r="HY171" s="415"/>
      <c r="HZ171" s="415"/>
      <c r="IA171" s="415"/>
      <c r="IB171" s="415"/>
      <c r="IC171" s="415"/>
      <c r="ID171" s="415"/>
      <c r="IE171" s="415"/>
      <c r="IF171" s="415"/>
      <c r="IG171" s="415"/>
      <c r="IH171" s="415"/>
      <c r="II171" s="415"/>
      <c r="IJ171" s="415"/>
      <c r="IK171" s="415"/>
      <c r="IL171" s="415"/>
      <c r="IM171" s="415"/>
      <c r="IN171" s="415"/>
      <c r="IO171" s="415"/>
      <c r="IP171" s="415"/>
      <c r="IQ171" s="415"/>
      <c r="IR171" s="415"/>
      <c r="IS171" s="415"/>
      <c r="IT171" s="415"/>
      <c r="IU171" s="415"/>
      <c r="IV171" s="415"/>
      <c r="IW171" s="415"/>
      <c r="IX171" s="415"/>
      <c r="IY171" s="415"/>
      <c r="IZ171" s="415"/>
      <c r="JA171" s="415"/>
    </row>
    <row r="172" spans="1:261" s="106" customFormat="1" hidden="1" outlineLevel="1" collapsed="1" x14ac:dyDescent="0.25">
      <c r="A172" s="378"/>
      <c r="B172" s="349" t="s">
        <v>149</v>
      </c>
      <c r="C172" s="378" t="s">
        <v>31</v>
      </c>
      <c r="D172" s="377">
        <v>1</v>
      </c>
      <c r="E172" s="377">
        <v>219290.07</v>
      </c>
      <c r="F172" s="377">
        <f>E172*D172</f>
        <v>219290.07</v>
      </c>
      <c r="G172" s="377">
        <v>155542.39999999999</v>
      </c>
      <c r="H172" s="377">
        <f>G172*D172</f>
        <v>155542.39999999999</v>
      </c>
      <c r="I172" s="377">
        <f>F172+H172</f>
        <v>374832.47</v>
      </c>
      <c r="J172" s="252">
        <v>219290.07</v>
      </c>
      <c r="K172" s="252"/>
      <c r="L172" s="229"/>
      <c r="M172" s="229">
        <f t="shared" si="10"/>
        <v>155542.39999999999</v>
      </c>
      <c r="N172" s="229"/>
      <c r="O172" s="229"/>
      <c r="P172" s="429">
        <v>1</v>
      </c>
      <c r="Q172" s="428">
        <f t="shared" si="11"/>
        <v>374832.47</v>
      </c>
      <c r="R172" s="416"/>
      <c r="S172" s="416"/>
      <c r="T172" s="416"/>
      <c r="U172" s="416"/>
      <c r="V172" s="416"/>
      <c r="W172" s="416"/>
      <c r="X172" s="416"/>
      <c r="Y172" s="416"/>
      <c r="Z172" s="416"/>
      <c r="AA172" s="416"/>
      <c r="AB172" s="416"/>
      <c r="AC172" s="416"/>
      <c r="AD172" s="416"/>
      <c r="AE172" s="416"/>
      <c r="AF172" s="416"/>
      <c r="AG172" s="416"/>
      <c r="AH172" s="416"/>
      <c r="AI172" s="416"/>
      <c r="AJ172" s="416"/>
      <c r="AK172" s="416"/>
      <c r="AL172" s="416"/>
      <c r="AM172" s="416"/>
      <c r="AN172" s="416"/>
      <c r="AO172" s="416"/>
      <c r="AP172" s="416"/>
      <c r="AQ172" s="416"/>
      <c r="AR172" s="416"/>
      <c r="AS172" s="416"/>
      <c r="AT172" s="416"/>
      <c r="AU172" s="416"/>
      <c r="AV172" s="416"/>
      <c r="AW172" s="416"/>
      <c r="AX172" s="416"/>
      <c r="AY172" s="416"/>
      <c r="AZ172" s="416"/>
      <c r="BA172" s="416"/>
      <c r="BB172" s="416"/>
      <c r="BC172" s="416"/>
      <c r="BD172" s="416"/>
      <c r="BE172" s="416"/>
      <c r="BF172" s="416"/>
      <c r="BG172" s="416"/>
      <c r="BH172" s="416"/>
      <c r="BI172" s="416"/>
      <c r="BJ172" s="416"/>
      <c r="BK172" s="416"/>
      <c r="BL172" s="416"/>
      <c r="BM172" s="416"/>
      <c r="BN172" s="416"/>
      <c r="BO172" s="416"/>
      <c r="BP172" s="416"/>
      <c r="BQ172" s="416"/>
      <c r="BR172" s="416"/>
      <c r="BS172" s="416"/>
      <c r="BT172" s="416"/>
      <c r="BU172" s="416"/>
      <c r="BV172" s="416"/>
      <c r="BW172" s="416"/>
      <c r="BX172" s="416"/>
      <c r="BY172" s="416"/>
      <c r="BZ172" s="416"/>
      <c r="CA172" s="416"/>
      <c r="CB172" s="416"/>
      <c r="CC172" s="416"/>
      <c r="CD172" s="416"/>
      <c r="CE172" s="416"/>
      <c r="CF172" s="416"/>
      <c r="CG172" s="416"/>
      <c r="CH172" s="416"/>
      <c r="CI172" s="416"/>
      <c r="CJ172" s="416"/>
      <c r="CK172" s="416"/>
      <c r="CL172" s="416"/>
      <c r="CM172" s="416"/>
      <c r="CN172" s="416"/>
      <c r="CO172" s="416"/>
      <c r="CP172" s="416"/>
      <c r="CQ172" s="416"/>
      <c r="CR172" s="416"/>
      <c r="CS172" s="416"/>
      <c r="CT172" s="416"/>
      <c r="CU172" s="416"/>
      <c r="CV172" s="416"/>
      <c r="CW172" s="416"/>
      <c r="CX172" s="416"/>
      <c r="CY172" s="416"/>
      <c r="CZ172" s="416"/>
      <c r="DA172" s="416"/>
      <c r="DB172" s="416"/>
      <c r="DC172" s="416"/>
      <c r="DD172" s="416"/>
      <c r="DE172" s="416"/>
      <c r="DF172" s="416"/>
      <c r="DG172" s="416"/>
      <c r="DH172" s="416"/>
      <c r="DI172" s="416"/>
      <c r="DJ172" s="416"/>
      <c r="DK172" s="416"/>
      <c r="DL172" s="416"/>
      <c r="DM172" s="416"/>
      <c r="DN172" s="416"/>
      <c r="DO172" s="416"/>
      <c r="DP172" s="416"/>
      <c r="DQ172" s="416"/>
      <c r="DR172" s="416"/>
      <c r="DS172" s="416"/>
      <c r="DT172" s="416"/>
      <c r="DU172" s="416"/>
      <c r="DV172" s="416"/>
      <c r="DW172" s="416"/>
      <c r="DX172" s="416"/>
      <c r="DY172" s="416"/>
      <c r="DZ172" s="416"/>
      <c r="EA172" s="416"/>
      <c r="EB172" s="416"/>
      <c r="EC172" s="416"/>
      <c r="ED172" s="416"/>
      <c r="EE172" s="416"/>
      <c r="EF172" s="416"/>
      <c r="EG172" s="416"/>
      <c r="EH172" s="416"/>
      <c r="EI172" s="416"/>
      <c r="EJ172" s="416"/>
      <c r="EK172" s="416"/>
      <c r="EL172" s="416"/>
      <c r="EM172" s="416"/>
      <c r="EN172" s="416"/>
      <c r="EO172" s="416"/>
      <c r="EP172" s="416"/>
      <c r="EQ172" s="416"/>
      <c r="ER172" s="416"/>
      <c r="ES172" s="416"/>
      <c r="ET172" s="416"/>
      <c r="EU172" s="416"/>
      <c r="EV172" s="416"/>
      <c r="EW172" s="416"/>
      <c r="EX172" s="416"/>
      <c r="EY172" s="416"/>
      <c r="EZ172" s="416"/>
      <c r="FA172" s="416"/>
      <c r="FB172" s="416"/>
      <c r="FC172" s="416"/>
      <c r="FD172" s="416"/>
      <c r="FE172" s="416"/>
      <c r="FF172" s="416"/>
      <c r="FG172" s="416"/>
      <c r="FH172" s="416"/>
      <c r="FI172" s="416"/>
      <c r="FJ172" s="416"/>
      <c r="FK172" s="416"/>
      <c r="FL172" s="416"/>
      <c r="FM172" s="416"/>
      <c r="FN172" s="416"/>
      <c r="FO172" s="416"/>
      <c r="FP172" s="416"/>
      <c r="FQ172" s="416"/>
      <c r="FR172" s="416"/>
      <c r="FS172" s="416"/>
      <c r="FT172" s="416"/>
      <c r="FU172" s="416"/>
      <c r="FV172" s="416"/>
      <c r="FW172" s="416"/>
      <c r="FX172" s="416"/>
      <c r="FY172" s="416"/>
      <c r="FZ172" s="416"/>
      <c r="GA172" s="416"/>
      <c r="GB172" s="416"/>
      <c r="GC172" s="416"/>
      <c r="GD172" s="416"/>
      <c r="GE172" s="416"/>
      <c r="GF172" s="416"/>
      <c r="GG172" s="416"/>
      <c r="GH172" s="416"/>
      <c r="GI172" s="416"/>
      <c r="GJ172" s="416"/>
      <c r="GK172" s="416"/>
      <c r="GL172" s="416"/>
      <c r="GM172" s="416"/>
      <c r="GN172" s="416"/>
      <c r="GO172" s="416"/>
      <c r="GP172" s="416"/>
      <c r="GQ172" s="416"/>
      <c r="GR172" s="416"/>
      <c r="GS172" s="416"/>
      <c r="GT172" s="416"/>
      <c r="GU172" s="416"/>
      <c r="GV172" s="416"/>
      <c r="GW172" s="416"/>
      <c r="GX172" s="416"/>
      <c r="GY172" s="416"/>
      <c r="GZ172" s="416"/>
      <c r="HA172" s="416"/>
      <c r="HB172" s="416"/>
      <c r="HC172" s="416"/>
      <c r="HD172" s="416"/>
      <c r="HE172" s="416"/>
      <c r="HF172" s="416"/>
      <c r="HG172" s="416"/>
      <c r="HH172" s="416"/>
      <c r="HI172" s="416"/>
      <c r="HJ172" s="416"/>
      <c r="HK172" s="416"/>
      <c r="HL172" s="416"/>
      <c r="HM172" s="416"/>
      <c r="HN172" s="416"/>
      <c r="HO172" s="416"/>
      <c r="HP172" s="416"/>
      <c r="HQ172" s="416"/>
      <c r="HR172" s="416"/>
      <c r="HS172" s="416"/>
      <c r="HT172" s="416"/>
      <c r="HU172" s="416"/>
      <c r="HV172" s="416"/>
      <c r="HW172" s="416"/>
      <c r="HX172" s="416"/>
      <c r="HY172" s="416"/>
      <c r="HZ172" s="416"/>
      <c r="IA172" s="416"/>
      <c r="IB172" s="416"/>
      <c r="IC172" s="416"/>
      <c r="ID172" s="416"/>
      <c r="IE172" s="416"/>
      <c r="IF172" s="416"/>
      <c r="IG172" s="416"/>
      <c r="IH172" s="416"/>
      <c r="II172" s="416"/>
      <c r="IJ172" s="416"/>
      <c r="IK172" s="416"/>
      <c r="IL172" s="416"/>
      <c r="IM172" s="416"/>
      <c r="IN172" s="416"/>
      <c r="IO172" s="416"/>
      <c r="IP172" s="416"/>
      <c r="IQ172" s="416"/>
      <c r="IR172" s="416"/>
      <c r="IS172" s="416"/>
      <c r="IT172" s="416"/>
      <c r="IU172" s="416"/>
      <c r="IV172" s="416"/>
      <c r="IW172" s="416"/>
      <c r="IX172" s="416"/>
      <c r="IY172" s="416"/>
      <c r="IZ172" s="416"/>
      <c r="JA172" s="416"/>
    </row>
    <row r="173" spans="1:261" hidden="1" outlineLevel="2" x14ac:dyDescent="0.25">
      <c r="A173" s="99"/>
      <c r="B173" s="277" t="s">
        <v>150</v>
      </c>
      <c r="C173" s="102" t="s">
        <v>31</v>
      </c>
      <c r="D173" s="127">
        <v>1</v>
      </c>
      <c r="E173" s="109">
        <v>0</v>
      </c>
      <c r="F173" s="109"/>
      <c r="G173" s="109">
        <v>0</v>
      </c>
      <c r="H173" s="109"/>
      <c r="I173" s="227"/>
      <c r="J173" s="252">
        <v>0</v>
      </c>
      <c r="K173" s="251"/>
      <c r="L173" s="230"/>
      <c r="M173" s="229">
        <f t="shared" si="10"/>
        <v>0</v>
      </c>
      <c r="N173" s="230"/>
      <c r="O173" s="230"/>
      <c r="P173" s="422"/>
      <c r="Q173" s="425">
        <f t="shared" si="11"/>
        <v>0</v>
      </c>
    </row>
    <row r="174" spans="1:261" hidden="1" outlineLevel="2" x14ac:dyDescent="0.25">
      <c r="A174" s="99"/>
      <c r="B174" s="277" t="s">
        <v>151</v>
      </c>
      <c r="C174" s="102" t="s">
        <v>31</v>
      </c>
      <c r="D174" s="127">
        <v>1</v>
      </c>
      <c r="E174" s="109">
        <v>0</v>
      </c>
      <c r="F174" s="109"/>
      <c r="G174" s="109">
        <v>0</v>
      </c>
      <c r="H174" s="109"/>
      <c r="I174" s="227"/>
      <c r="J174" s="252">
        <v>0</v>
      </c>
      <c r="K174" s="251"/>
      <c r="L174" s="230"/>
      <c r="M174" s="229">
        <f t="shared" si="10"/>
        <v>0</v>
      </c>
      <c r="N174" s="230"/>
      <c r="O174" s="230"/>
      <c r="P174" s="422"/>
      <c r="Q174" s="425">
        <f t="shared" si="11"/>
        <v>0</v>
      </c>
    </row>
    <row r="175" spans="1:261" hidden="1" outlineLevel="2" x14ac:dyDescent="0.25">
      <c r="A175" s="99"/>
      <c r="B175" s="277" t="s">
        <v>152</v>
      </c>
      <c r="C175" s="102" t="s">
        <v>31</v>
      </c>
      <c r="D175" s="127">
        <v>1</v>
      </c>
      <c r="E175" s="109">
        <v>0</v>
      </c>
      <c r="F175" s="109"/>
      <c r="G175" s="109">
        <v>0</v>
      </c>
      <c r="H175" s="109"/>
      <c r="I175" s="227"/>
      <c r="J175" s="252">
        <v>0</v>
      </c>
      <c r="K175" s="251"/>
      <c r="L175" s="230"/>
      <c r="M175" s="229">
        <f t="shared" si="10"/>
        <v>0</v>
      </c>
      <c r="N175" s="230"/>
      <c r="O175" s="230"/>
      <c r="P175" s="422"/>
      <c r="Q175" s="425">
        <f t="shared" si="11"/>
        <v>0</v>
      </c>
    </row>
    <row r="176" spans="1:261" hidden="1" outlineLevel="2" x14ac:dyDescent="0.25">
      <c r="A176" s="99"/>
      <c r="B176" s="277" t="s">
        <v>153</v>
      </c>
      <c r="C176" s="102" t="s">
        <v>6890</v>
      </c>
      <c r="D176" s="127">
        <v>11.4</v>
      </c>
      <c r="E176" s="109">
        <v>0</v>
      </c>
      <c r="F176" s="109"/>
      <c r="G176" s="109">
        <v>0</v>
      </c>
      <c r="H176" s="109"/>
      <c r="I176" s="227"/>
      <c r="J176" s="252">
        <v>0</v>
      </c>
      <c r="K176" s="251"/>
      <c r="L176" s="230"/>
      <c r="M176" s="229">
        <f t="shared" si="10"/>
        <v>0</v>
      </c>
      <c r="N176" s="230"/>
      <c r="O176" s="230"/>
      <c r="P176" s="422"/>
      <c r="Q176" s="425">
        <f t="shared" si="11"/>
        <v>0</v>
      </c>
    </row>
    <row r="177" spans="1:261" hidden="1" outlineLevel="2" x14ac:dyDescent="0.25">
      <c r="A177" s="99"/>
      <c r="B177" s="277" t="s">
        <v>154</v>
      </c>
      <c r="C177" s="102" t="s">
        <v>6890</v>
      </c>
      <c r="D177" s="127">
        <v>11.4</v>
      </c>
      <c r="E177" s="109">
        <v>0</v>
      </c>
      <c r="F177" s="109"/>
      <c r="G177" s="109">
        <v>0</v>
      </c>
      <c r="H177" s="109"/>
      <c r="I177" s="227"/>
      <c r="J177" s="252">
        <v>0</v>
      </c>
      <c r="K177" s="251"/>
      <c r="L177" s="230"/>
      <c r="M177" s="229">
        <f t="shared" si="10"/>
        <v>0</v>
      </c>
      <c r="N177" s="230"/>
      <c r="O177" s="230"/>
      <c r="P177" s="422"/>
      <c r="Q177" s="425">
        <f t="shared" si="11"/>
        <v>0</v>
      </c>
    </row>
    <row r="178" spans="1:261" hidden="1" outlineLevel="1" collapsed="1" x14ac:dyDescent="0.25">
      <c r="A178" s="99"/>
      <c r="B178" s="277" t="s">
        <v>155</v>
      </c>
      <c r="C178" s="102" t="s">
        <v>6890</v>
      </c>
      <c r="D178" s="127">
        <v>11.4</v>
      </c>
      <c r="E178" s="109">
        <v>0</v>
      </c>
      <c r="F178" s="109"/>
      <c r="G178" s="109">
        <v>0</v>
      </c>
      <c r="H178" s="109"/>
      <c r="I178" s="227"/>
      <c r="J178" s="252">
        <v>0</v>
      </c>
      <c r="K178" s="251"/>
      <c r="L178" s="230"/>
      <c r="M178" s="229">
        <f t="shared" si="10"/>
        <v>0</v>
      </c>
      <c r="N178" s="230"/>
      <c r="O178" s="230"/>
      <c r="P178" s="422"/>
      <c r="Q178" s="425">
        <f t="shared" si="11"/>
        <v>0</v>
      </c>
    </row>
    <row r="179" spans="1:261" s="180" customFormat="1" collapsed="1" x14ac:dyDescent="0.25">
      <c r="A179" s="339" t="s">
        <v>156</v>
      </c>
      <c r="B179" s="340" t="s">
        <v>157</v>
      </c>
      <c r="C179" s="341"/>
      <c r="D179" s="342"/>
      <c r="E179" s="342"/>
      <c r="F179" s="342">
        <f>F180+F187+F189+F194+F196+F221</f>
        <v>11518228.359999999</v>
      </c>
      <c r="G179" s="342"/>
      <c r="H179" s="342">
        <f>H180+H187+H189+H194+H196+H221</f>
        <v>20862917.377999999</v>
      </c>
      <c r="I179" s="343">
        <f>I180+I187+I189+I194+I196+I221</f>
        <v>32381145.738000002</v>
      </c>
      <c r="J179" s="344"/>
      <c r="K179" s="344"/>
      <c r="L179" s="345"/>
      <c r="M179" s="345"/>
      <c r="N179" s="345"/>
      <c r="O179" s="345"/>
      <c r="P179" s="423"/>
      <c r="Q179" s="343">
        <f>Q180+Q187+Q189+Q194+Q196+Q221</f>
        <v>0</v>
      </c>
      <c r="R179" s="417"/>
      <c r="S179" s="417"/>
      <c r="T179" s="417"/>
      <c r="U179" s="417"/>
      <c r="V179" s="417"/>
      <c r="W179" s="417"/>
      <c r="X179" s="417"/>
      <c r="Y179" s="417"/>
      <c r="Z179" s="417"/>
      <c r="AA179" s="417"/>
      <c r="AB179" s="417"/>
      <c r="AC179" s="417"/>
      <c r="AD179" s="417"/>
      <c r="AE179" s="417"/>
      <c r="AF179" s="417"/>
      <c r="AG179" s="417"/>
      <c r="AH179" s="417"/>
      <c r="AI179" s="417"/>
      <c r="AJ179" s="417"/>
      <c r="AK179" s="417"/>
      <c r="AL179" s="417"/>
      <c r="AM179" s="417"/>
      <c r="AN179" s="417"/>
      <c r="AO179" s="417"/>
      <c r="AP179" s="417"/>
      <c r="AQ179" s="417"/>
      <c r="AR179" s="417"/>
      <c r="AS179" s="417"/>
      <c r="AT179" s="417"/>
      <c r="AU179" s="417"/>
      <c r="AV179" s="417"/>
      <c r="AW179" s="417"/>
      <c r="AX179" s="417"/>
      <c r="AY179" s="417"/>
      <c r="AZ179" s="417"/>
      <c r="BA179" s="417"/>
      <c r="BB179" s="417"/>
      <c r="BC179" s="417"/>
      <c r="BD179" s="417"/>
      <c r="BE179" s="417"/>
      <c r="BF179" s="417"/>
      <c r="BG179" s="417"/>
      <c r="BH179" s="417"/>
      <c r="BI179" s="417"/>
      <c r="BJ179" s="417"/>
      <c r="BK179" s="417"/>
      <c r="BL179" s="417"/>
      <c r="BM179" s="417"/>
      <c r="BN179" s="417"/>
      <c r="BO179" s="417"/>
      <c r="BP179" s="417"/>
      <c r="BQ179" s="417"/>
      <c r="BR179" s="417"/>
      <c r="BS179" s="417"/>
      <c r="BT179" s="417"/>
      <c r="BU179" s="417"/>
      <c r="BV179" s="417"/>
      <c r="BW179" s="417"/>
      <c r="BX179" s="417"/>
      <c r="BY179" s="417"/>
      <c r="BZ179" s="417"/>
      <c r="CA179" s="417"/>
      <c r="CB179" s="417"/>
      <c r="CC179" s="417"/>
      <c r="CD179" s="417"/>
      <c r="CE179" s="417"/>
      <c r="CF179" s="417"/>
      <c r="CG179" s="417"/>
      <c r="CH179" s="417"/>
      <c r="CI179" s="417"/>
      <c r="CJ179" s="417"/>
      <c r="CK179" s="417"/>
      <c r="CL179" s="417"/>
      <c r="CM179" s="417"/>
      <c r="CN179" s="417"/>
      <c r="CO179" s="417"/>
      <c r="CP179" s="417"/>
      <c r="CQ179" s="417"/>
      <c r="CR179" s="417"/>
      <c r="CS179" s="417"/>
      <c r="CT179" s="417"/>
      <c r="CU179" s="417"/>
      <c r="CV179" s="417"/>
      <c r="CW179" s="417"/>
      <c r="CX179" s="417"/>
      <c r="CY179" s="417"/>
      <c r="CZ179" s="417"/>
      <c r="DA179" s="417"/>
      <c r="DB179" s="417"/>
      <c r="DC179" s="417"/>
      <c r="DD179" s="417"/>
      <c r="DE179" s="417"/>
      <c r="DF179" s="417"/>
      <c r="DG179" s="417"/>
      <c r="DH179" s="417"/>
      <c r="DI179" s="417"/>
      <c r="DJ179" s="417"/>
      <c r="DK179" s="417"/>
      <c r="DL179" s="417"/>
      <c r="DM179" s="417"/>
      <c r="DN179" s="417"/>
      <c r="DO179" s="417"/>
      <c r="DP179" s="417"/>
      <c r="DQ179" s="417"/>
      <c r="DR179" s="417"/>
      <c r="DS179" s="417"/>
      <c r="DT179" s="417"/>
      <c r="DU179" s="417"/>
      <c r="DV179" s="417"/>
      <c r="DW179" s="417"/>
      <c r="DX179" s="417"/>
      <c r="DY179" s="417"/>
      <c r="DZ179" s="417"/>
      <c r="EA179" s="417"/>
      <c r="EB179" s="417"/>
      <c r="EC179" s="417"/>
      <c r="ED179" s="417"/>
      <c r="EE179" s="417"/>
      <c r="EF179" s="417"/>
      <c r="EG179" s="417"/>
      <c r="EH179" s="417"/>
      <c r="EI179" s="417"/>
      <c r="EJ179" s="417"/>
      <c r="EK179" s="417"/>
      <c r="EL179" s="417"/>
      <c r="EM179" s="417"/>
      <c r="EN179" s="417"/>
      <c r="EO179" s="417"/>
      <c r="EP179" s="417"/>
      <c r="EQ179" s="417"/>
      <c r="ER179" s="417"/>
      <c r="ES179" s="417"/>
      <c r="ET179" s="417"/>
      <c r="EU179" s="417"/>
      <c r="EV179" s="417"/>
      <c r="EW179" s="417"/>
      <c r="EX179" s="417"/>
      <c r="EY179" s="417"/>
      <c r="EZ179" s="417"/>
      <c r="FA179" s="417"/>
      <c r="FB179" s="417"/>
      <c r="FC179" s="417"/>
      <c r="FD179" s="417"/>
      <c r="FE179" s="417"/>
      <c r="FF179" s="417"/>
      <c r="FG179" s="417"/>
      <c r="FH179" s="417"/>
      <c r="FI179" s="417"/>
      <c r="FJ179" s="417"/>
      <c r="FK179" s="417"/>
      <c r="FL179" s="417"/>
      <c r="FM179" s="417"/>
      <c r="FN179" s="417"/>
      <c r="FO179" s="417"/>
      <c r="FP179" s="417"/>
      <c r="FQ179" s="417"/>
      <c r="FR179" s="417"/>
      <c r="FS179" s="417"/>
      <c r="FT179" s="417"/>
      <c r="FU179" s="417"/>
      <c r="FV179" s="417"/>
      <c r="FW179" s="417"/>
      <c r="FX179" s="417"/>
      <c r="FY179" s="417"/>
      <c r="FZ179" s="417"/>
      <c r="GA179" s="417"/>
      <c r="GB179" s="417"/>
      <c r="GC179" s="417"/>
      <c r="GD179" s="417"/>
      <c r="GE179" s="417"/>
      <c r="GF179" s="417"/>
      <c r="GG179" s="417"/>
      <c r="GH179" s="417"/>
      <c r="GI179" s="417"/>
      <c r="GJ179" s="417"/>
      <c r="GK179" s="417"/>
      <c r="GL179" s="417"/>
      <c r="GM179" s="417"/>
      <c r="GN179" s="417"/>
      <c r="GO179" s="417"/>
      <c r="GP179" s="417"/>
      <c r="GQ179" s="417"/>
      <c r="GR179" s="417"/>
      <c r="GS179" s="417"/>
      <c r="GT179" s="417"/>
      <c r="GU179" s="417"/>
      <c r="GV179" s="417"/>
      <c r="GW179" s="417"/>
      <c r="GX179" s="417"/>
      <c r="GY179" s="417"/>
      <c r="GZ179" s="417"/>
      <c r="HA179" s="417"/>
      <c r="HB179" s="417"/>
      <c r="HC179" s="417"/>
      <c r="HD179" s="417"/>
      <c r="HE179" s="417"/>
      <c r="HF179" s="417"/>
      <c r="HG179" s="417"/>
      <c r="HH179" s="417"/>
      <c r="HI179" s="417"/>
      <c r="HJ179" s="417"/>
      <c r="HK179" s="417"/>
      <c r="HL179" s="417"/>
      <c r="HM179" s="417"/>
      <c r="HN179" s="417"/>
      <c r="HO179" s="417"/>
      <c r="HP179" s="417"/>
      <c r="HQ179" s="417"/>
      <c r="HR179" s="417"/>
      <c r="HS179" s="417"/>
      <c r="HT179" s="417"/>
      <c r="HU179" s="417"/>
      <c r="HV179" s="417"/>
      <c r="HW179" s="417"/>
      <c r="HX179" s="417"/>
      <c r="HY179" s="417"/>
      <c r="HZ179" s="417"/>
      <c r="IA179" s="417"/>
      <c r="IB179" s="417"/>
      <c r="IC179" s="417"/>
      <c r="ID179" s="417"/>
      <c r="IE179" s="417"/>
      <c r="IF179" s="417"/>
      <c r="IG179" s="417"/>
      <c r="IH179" s="417"/>
      <c r="II179" s="417"/>
      <c r="IJ179" s="417"/>
      <c r="IK179" s="417"/>
      <c r="IL179" s="417"/>
      <c r="IM179" s="417"/>
      <c r="IN179" s="417"/>
      <c r="IO179" s="417"/>
      <c r="IP179" s="417"/>
      <c r="IQ179" s="417"/>
      <c r="IR179" s="417"/>
      <c r="IS179" s="417"/>
      <c r="IT179" s="417"/>
      <c r="IU179" s="417"/>
      <c r="IV179" s="417"/>
      <c r="IW179" s="417"/>
      <c r="IX179" s="417"/>
      <c r="IY179" s="417"/>
      <c r="IZ179" s="417"/>
      <c r="JA179" s="417"/>
    </row>
    <row r="180" spans="1:261" hidden="1" outlineLevel="1" x14ac:dyDescent="0.25">
      <c r="A180" s="378"/>
      <c r="B180" s="349" t="s">
        <v>158</v>
      </c>
      <c r="C180" s="378"/>
      <c r="D180" s="377"/>
      <c r="E180" s="377"/>
      <c r="F180" s="377">
        <f>SUM(F181:F186)</f>
        <v>1391114.46</v>
      </c>
      <c r="G180" s="377"/>
      <c r="H180" s="377">
        <f>SUM(H181:H186)</f>
        <v>3336530</v>
      </c>
      <c r="I180" s="377">
        <f>SUM(I181:I186)</f>
        <v>4727644.46</v>
      </c>
      <c r="J180" s="247"/>
      <c r="K180" s="247"/>
      <c r="L180" s="247"/>
      <c r="M180" s="247"/>
      <c r="N180" s="247"/>
      <c r="O180" s="247"/>
      <c r="P180" s="422"/>
      <c r="Q180" s="425">
        <f t="shared" si="11"/>
        <v>0</v>
      </c>
    </row>
    <row r="181" spans="1:261" hidden="1" outlineLevel="1" x14ac:dyDescent="0.25">
      <c r="A181" s="99"/>
      <c r="B181" s="278" t="s">
        <v>6892</v>
      </c>
      <c r="C181" s="112" t="s">
        <v>855</v>
      </c>
      <c r="D181" s="112">
        <v>13.9</v>
      </c>
      <c r="E181" s="109">
        <v>95478</v>
      </c>
      <c r="F181" s="109">
        <f t="shared" ref="F181:F186" si="12">E181*D181</f>
        <v>1327144.2</v>
      </c>
      <c r="G181" s="109">
        <v>229000</v>
      </c>
      <c r="H181" s="109">
        <f t="shared" ref="H181:H186" si="13">G181*D181</f>
        <v>3183100</v>
      </c>
      <c r="I181" s="337">
        <f>F181+H181</f>
        <v>4510244.2</v>
      </c>
      <c r="J181" s="253">
        <v>95478</v>
      </c>
      <c r="K181" s="253">
        <f>'ВСЕ СМЕТЫ КДС'!G2447</f>
        <v>81128.973360842108</v>
      </c>
      <c r="L181" s="153">
        <f>((J181/(K181/100))-100)/100</f>
        <v>0.17686685834586954</v>
      </c>
      <c r="M181" s="107">
        <v>229000</v>
      </c>
      <c r="N181" s="107">
        <f>'ВСЕ СМЕТЫ КДС'!G2448+'ВСЕ СМЕТЫ КДС'!G2449</f>
        <v>124240.49759826942</v>
      </c>
      <c r="O181" s="153">
        <f>((M181/(N181/100))-100)/100</f>
        <v>0.84319931444954077</v>
      </c>
      <c r="P181" s="422"/>
      <c r="Q181" s="425">
        <f t="shared" si="11"/>
        <v>0</v>
      </c>
    </row>
    <row r="182" spans="1:261" ht="25.5" hidden="1" outlineLevel="2" x14ac:dyDescent="0.25">
      <c r="A182" s="99"/>
      <c r="B182" s="278" t="s">
        <v>6851</v>
      </c>
      <c r="C182" s="112" t="s">
        <v>855</v>
      </c>
      <c r="D182" s="112"/>
      <c r="E182" s="109">
        <v>0</v>
      </c>
      <c r="F182" s="109">
        <f t="shared" si="12"/>
        <v>0</v>
      </c>
      <c r="G182" s="109">
        <v>0</v>
      </c>
      <c r="H182" s="109">
        <f t="shared" si="13"/>
        <v>0</v>
      </c>
      <c r="I182" s="337">
        <f t="shared" ref="I182:I195" si="14">F182+H182</f>
        <v>0</v>
      </c>
      <c r="J182" s="253">
        <v>0</v>
      </c>
      <c r="K182" s="109"/>
      <c r="L182" s="109"/>
      <c r="M182" s="107">
        <f>G182</f>
        <v>0</v>
      </c>
      <c r="N182" s="109"/>
      <c r="O182" s="109"/>
      <c r="P182" s="422"/>
      <c r="Q182" s="425">
        <f t="shared" si="11"/>
        <v>0</v>
      </c>
    </row>
    <row r="183" spans="1:261" ht="25.5" hidden="1" outlineLevel="2" x14ac:dyDescent="0.25">
      <c r="A183" s="99"/>
      <c r="B183" s="278" t="s">
        <v>6852</v>
      </c>
      <c r="C183" s="112" t="s">
        <v>855</v>
      </c>
      <c r="D183" s="112"/>
      <c r="E183" s="109"/>
      <c r="F183" s="109">
        <f t="shared" si="12"/>
        <v>0</v>
      </c>
      <c r="G183" s="109"/>
      <c r="H183" s="109">
        <f t="shared" si="13"/>
        <v>0</v>
      </c>
      <c r="I183" s="337">
        <f t="shared" si="14"/>
        <v>0</v>
      </c>
      <c r="J183" s="252"/>
      <c r="K183" s="142"/>
      <c r="L183" s="142"/>
      <c r="M183" s="229"/>
      <c r="N183" s="109"/>
      <c r="O183" s="109"/>
      <c r="P183" s="422"/>
      <c r="Q183" s="425">
        <f t="shared" si="11"/>
        <v>0</v>
      </c>
    </row>
    <row r="184" spans="1:261" hidden="1" outlineLevel="2" x14ac:dyDescent="0.25">
      <c r="A184" s="99"/>
      <c r="B184" s="278" t="s">
        <v>159</v>
      </c>
      <c r="C184" s="112" t="s">
        <v>855</v>
      </c>
      <c r="D184" s="112"/>
      <c r="E184" s="109"/>
      <c r="F184" s="109">
        <f t="shared" si="12"/>
        <v>0</v>
      </c>
      <c r="G184" s="109"/>
      <c r="H184" s="109">
        <f t="shared" si="13"/>
        <v>0</v>
      </c>
      <c r="I184" s="337">
        <f t="shared" si="14"/>
        <v>0</v>
      </c>
      <c r="J184" s="252"/>
      <c r="K184" s="142"/>
      <c r="L184" s="142"/>
      <c r="M184" s="229"/>
      <c r="N184" s="109"/>
      <c r="O184" s="109"/>
      <c r="P184" s="422"/>
      <c r="Q184" s="425">
        <f t="shared" si="11"/>
        <v>0</v>
      </c>
    </row>
    <row r="185" spans="1:261" hidden="1" outlineLevel="2" x14ac:dyDescent="0.25">
      <c r="A185" s="99"/>
      <c r="B185" s="278" t="s">
        <v>84</v>
      </c>
      <c r="C185" s="112" t="s">
        <v>855</v>
      </c>
      <c r="D185" s="112"/>
      <c r="E185" s="109"/>
      <c r="F185" s="109">
        <f t="shared" si="12"/>
        <v>0</v>
      </c>
      <c r="G185" s="109"/>
      <c r="H185" s="109">
        <f t="shared" si="13"/>
        <v>0</v>
      </c>
      <c r="I185" s="337">
        <f t="shared" si="14"/>
        <v>0</v>
      </c>
      <c r="J185" s="252"/>
      <c r="K185" s="142"/>
      <c r="L185" s="142"/>
      <c r="M185" s="229"/>
      <c r="N185" s="109"/>
      <c r="O185" s="109"/>
      <c r="P185" s="422"/>
      <c r="Q185" s="425">
        <f t="shared" si="11"/>
        <v>0</v>
      </c>
    </row>
    <row r="186" spans="1:261" ht="25.5" hidden="1" outlineLevel="1" x14ac:dyDescent="0.25">
      <c r="A186" s="99"/>
      <c r="B186" s="278" t="s">
        <v>6853</v>
      </c>
      <c r="C186" s="112" t="s">
        <v>855</v>
      </c>
      <c r="D186" s="112">
        <v>0.67</v>
      </c>
      <c r="E186" s="109">
        <v>95478</v>
      </c>
      <c r="F186" s="109">
        <f t="shared" si="12"/>
        <v>63970.26</v>
      </c>
      <c r="G186" s="109">
        <v>229000</v>
      </c>
      <c r="H186" s="109">
        <f t="shared" si="13"/>
        <v>153430</v>
      </c>
      <c r="I186" s="337">
        <f t="shared" si="14"/>
        <v>217400.26</v>
      </c>
      <c r="J186" s="253">
        <v>95478</v>
      </c>
      <c r="K186" s="253">
        <f>'ВСЕ СМЕТЫ КДС'!G2447</f>
        <v>81128.973360842108</v>
      </c>
      <c r="L186" s="153">
        <f>((J186/(K186/100))-100)/100</f>
        <v>0.17686685834586954</v>
      </c>
      <c r="M186" s="107">
        <v>229000</v>
      </c>
      <c r="N186" s="107">
        <f>'ВСЕ СМЕТЫ КДС'!G2448+'ВСЕ СМЕТЫ КДС'!G2449</f>
        <v>124240.49759826942</v>
      </c>
      <c r="O186" s="153">
        <f>((M186/(N186/100))-100)/100</f>
        <v>0.84319931444954077</v>
      </c>
      <c r="P186" s="422"/>
      <c r="Q186" s="425">
        <f t="shared" si="11"/>
        <v>0</v>
      </c>
    </row>
    <row r="187" spans="1:261" hidden="1" outlineLevel="1" x14ac:dyDescent="0.25">
      <c r="A187" s="378"/>
      <c r="B187" s="349" t="s">
        <v>160</v>
      </c>
      <c r="C187" s="378" t="s">
        <v>6814</v>
      </c>
      <c r="D187" s="377">
        <v>439.29</v>
      </c>
      <c r="E187" s="377"/>
      <c r="F187" s="377">
        <f>SUM(F188:F188)</f>
        <v>1823053.5</v>
      </c>
      <c r="G187" s="377"/>
      <c r="H187" s="377">
        <f>SUM(H188:H188)</f>
        <v>292127.85000000003</v>
      </c>
      <c r="I187" s="377">
        <f>SUM(I188:I188)</f>
        <v>2115181.35</v>
      </c>
      <c r="J187" s="247"/>
      <c r="K187" s="247"/>
      <c r="L187" s="247"/>
      <c r="M187" s="247"/>
      <c r="N187" s="247"/>
      <c r="O187" s="247"/>
      <c r="P187" s="422"/>
      <c r="Q187" s="425">
        <f t="shared" si="11"/>
        <v>0</v>
      </c>
    </row>
    <row r="188" spans="1:261" s="98" customFormat="1" hidden="1" outlineLevel="1" x14ac:dyDescent="0.25">
      <c r="A188" s="99"/>
      <c r="B188" s="278" t="s">
        <v>6854</v>
      </c>
      <c r="C188" s="113" t="s">
        <v>6814</v>
      </c>
      <c r="D188" s="100">
        <v>439.29</v>
      </c>
      <c r="E188" s="109">
        <v>4150</v>
      </c>
      <c r="F188" s="109">
        <f>E188*D188</f>
        <v>1823053.5</v>
      </c>
      <c r="G188" s="109">
        <v>665</v>
      </c>
      <c r="H188" s="109">
        <f>G188*D188</f>
        <v>292127.85000000003</v>
      </c>
      <c r="I188" s="337">
        <f t="shared" si="14"/>
        <v>2115181.35</v>
      </c>
      <c r="J188" s="253">
        <v>4150</v>
      </c>
      <c r="K188" s="253">
        <f>'ВСЕ СМЕТЫ КДС'!G2473+'ВСЕ СМЕТЫ КДС'!G2477+'ВСЕ СМЕТЫ КДС'!G2482+'ВСЕ СМЕТЫ КДС'!G2483</f>
        <v>7300.9635980048006</v>
      </c>
      <c r="L188" s="153">
        <f>((J188/(K188/100))-100)/100</f>
        <v>-0.43158188035150485</v>
      </c>
      <c r="M188" s="107">
        <v>665</v>
      </c>
      <c r="N188" s="107">
        <f>'ВСЕ СМЕТЫ КДС'!G2478+'ВСЕ СМЕТЫ КДС'!G2484</f>
        <v>644.98481073763026</v>
      </c>
      <c r="O188" s="153">
        <f>((M188/(N188/100))-100)/100</f>
        <v>3.1032031962860598E-2</v>
      </c>
      <c r="P188" s="422"/>
      <c r="Q188" s="425">
        <f t="shared" si="11"/>
        <v>0</v>
      </c>
      <c r="R188" s="418"/>
      <c r="S188" s="418"/>
      <c r="T188" s="418"/>
      <c r="U188" s="418"/>
      <c r="V188" s="418"/>
      <c r="W188" s="418"/>
      <c r="X188" s="418"/>
      <c r="Y188" s="418"/>
      <c r="Z188" s="418"/>
      <c r="AA188" s="418"/>
      <c r="AB188" s="418"/>
      <c r="AC188" s="418"/>
      <c r="AD188" s="418"/>
      <c r="AE188" s="418"/>
      <c r="AF188" s="418"/>
      <c r="AG188" s="418"/>
      <c r="AH188" s="418"/>
      <c r="AI188" s="418"/>
      <c r="AJ188" s="418"/>
      <c r="AK188" s="418"/>
      <c r="AL188" s="418"/>
      <c r="AM188" s="418"/>
      <c r="AN188" s="418"/>
      <c r="AO188" s="418"/>
      <c r="AP188" s="418"/>
      <c r="AQ188" s="418"/>
      <c r="AR188" s="418"/>
      <c r="AS188" s="418"/>
      <c r="AT188" s="418"/>
      <c r="AU188" s="418"/>
      <c r="AV188" s="418"/>
      <c r="AW188" s="418"/>
      <c r="AX188" s="418"/>
      <c r="AY188" s="418"/>
      <c r="AZ188" s="418"/>
      <c r="BA188" s="418"/>
      <c r="BB188" s="418"/>
      <c r="BC188" s="418"/>
      <c r="BD188" s="418"/>
      <c r="BE188" s="418"/>
      <c r="BF188" s="418"/>
      <c r="BG188" s="418"/>
      <c r="BH188" s="418"/>
      <c r="BI188" s="418"/>
      <c r="BJ188" s="418"/>
      <c r="BK188" s="418"/>
      <c r="BL188" s="418"/>
      <c r="BM188" s="418"/>
      <c r="BN188" s="418"/>
      <c r="BO188" s="418"/>
      <c r="BP188" s="418"/>
      <c r="BQ188" s="418"/>
      <c r="BR188" s="418"/>
      <c r="BS188" s="418"/>
      <c r="BT188" s="418"/>
      <c r="BU188" s="418"/>
      <c r="BV188" s="418"/>
      <c r="BW188" s="418"/>
      <c r="BX188" s="418"/>
      <c r="BY188" s="418"/>
      <c r="BZ188" s="418"/>
      <c r="CA188" s="418"/>
      <c r="CB188" s="418"/>
      <c r="CC188" s="418"/>
      <c r="CD188" s="418"/>
      <c r="CE188" s="418"/>
      <c r="CF188" s="418"/>
      <c r="CG188" s="418"/>
      <c r="CH188" s="418"/>
      <c r="CI188" s="418"/>
      <c r="CJ188" s="418"/>
      <c r="CK188" s="418"/>
      <c r="CL188" s="418"/>
      <c r="CM188" s="418"/>
      <c r="CN188" s="418"/>
      <c r="CO188" s="418"/>
      <c r="CP188" s="418"/>
      <c r="CQ188" s="418"/>
      <c r="CR188" s="418"/>
      <c r="CS188" s="418"/>
      <c r="CT188" s="418"/>
      <c r="CU188" s="418"/>
      <c r="CV188" s="418"/>
      <c r="CW188" s="418"/>
      <c r="CX188" s="418"/>
      <c r="CY188" s="418"/>
      <c r="CZ188" s="418"/>
      <c r="DA188" s="418"/>
      <c r="DB188" s="418"/>
      <c r="DC188" s="418"/>
      <c r="DD188" s="418"/>
      <c r="DE188" s="418"/>
      <c r="DF188" s="418"/>
      <c r="DG188" s="418"/>
      <c r="DH188" s="418"/>
      <c r="DI188" s="418"/>
      <c r="DJ188" s="418"/>
      <c r="DK188" s="418"/>
      <c r="DL188" s="418"/>
      <c r="DM188" s="418"/>
      <c r="DN188" s="418"/>
      <c r="DO188" s="418"/>
      <c r="DP188" s="418"/>
      <c r="DQ188" s="418"/>
      <c r="DR188" s="418"/>
      <c r="DS188" s="418"/>
      <c r="DT188" s="418"/>
      <c r="DU188" s="418"/>
      <c r="DV188" s="418"/>
      <c r="DW188" s="418"/>
      <c r="DX188" s="418"/>
      <c r="DY188" s="418"/>
      <c r="DZ188" s="418"/>
      <c r="EA188" s="418"/>
      <c r="EB188" s="418"/>
      <c r="EC188" s="418"/>
      <c r="ED188" s="418"/>
      <c r="EE188" s="418"/>
      <c r="EF188" s="418"/>
      <c r="EG188" s="418"/>
      <c r="EH188" s="418"/>
      <c r="EI188" s="418"/>
      <c r="EJ188" s="418"/>
      <c r="EK188" s="418"/>
      <c r="EL188" s="418"/>
      <c r="EM188" s="418"/>
      <c r="EN188" s="418"/>
      <c r="EO188" s="418"/>
      <c r="EP188" s="418"/>
      <c r="EQ188" s="418"/>
      <c r="ER188" s="418"/>
      <c r="ES188" s="418"/>
      <c r="ET188" s="418"/>
      <c r="EU188" s="418"/>
      <c r="EV188" s="418"/>
      <c r="EW188" s="418"/>
      <c r="EX188" s="418"/>
      <c r="EY188" s="418"/>
      <c r="EZ188" s="418"/>
      <c r="FA188" s="418"/>
      <c r="FB188" s="418"/>
      <c r="FC188" s="418"/>
      <c r="FD188" s="418"/>
      <c r="FE188" s="418"/>
      <c r="FF188" s="418"/>
      <c r="FG188" s="418"/>
      <c r="FH188" s="418"/>
      <c r="FI188" s="418"/>
      <c r="FJ188" s="418"/>
      <c r="FK188" s="418"/>
      <c r="FL188" s="418"/>
      <c r="FM188" s="418"/>
      <c r="FN188" s="418"/>
      <c r="FO188" s="418"/>
      <c r="FP188" s="418"/>
      <c r="FQ188" s="418"/>
      <c r="FR188" s="418"/>
      <c r="FS188" s="418"/>
      <c r="FT188" s="418"/>
      <c r="FU188" s="418"/>
      <c r="FV188" s="418"/>
      <c r="FW188" s="418"/>
      <c r="FX188" s="418"/>
      <c r="FY188" s="418"/>
      <c r="FZ188" s="418"/>
      <c r="GA188" s="418"/>
      <c r="GB188" s="418"/>
      <c r="GC188" s="418"/>
      <c r="GD188" s="418"/>
      <c r="GE188" s="418"/>
      <c r="GF188" s="418"/>
      <c r="GG188" s="418"/>
      <c r="GH188" s="418"/>
      <c r="GI188" s="418"/>
      <c r="GJ188" s="418"/>
      <c r="GK188" s="418"/>
      <c r="GL188" s="418"/>
      <c r="GM188" s="418"/>
      <c r="GN188" s="418"/>
      <c r="GO188" s="418"/>
      <c r="GP188" s="418"/>
      <c r="GQ188" s="418"/>
      <c r="GR188" s="418"/>
      <c r="GS188" s="418"/>
      <c r="GT188" s="418"/>
      <c r="GU188" s="418"/>
      <c r="GV188" s="418"/>
      <c r="GW188" s="418"/>
      <c r="GX188" s="418"/>
      <c r="GY188" s="418"/>
      <c r="GZ188" s="418"/>
      <c r="HA188" s="418"/>
      <c r="HB188" s="418"/>
      <c r="HC188" s="418"/>
      <c r="HD188" s="418"/>
      <c r="HE188" s="418"/>
      <c r="HF188" s="418"/>
      <c r="HG188" s="418"/>
      <c r="HH188" s="418"/>
      <c r="HI188" s="418"/>
      <c r="HJ188" s="418"/>
      <c r="HK188" s="418"/>
      <c r="HL188" s="418"/>
      <c r="HM188" s="418"/>
      <c r="HN188" s="418"/>
      <c r="HO188" s="418"/>
      <c r="HP188" s="418"/>
      <c r="HQ188" s="418"/>
      <c r="HR188" s="418"/>
      <c r="HS188" s="418"/>
      <c r="HT188" s="418"/>
      <c r="HU188" s="418"/>
      <c r="HV188" s="418"/>
      <c r="HW188" s="418"/>
      <c r="HX188" s="418"/>
      <c r="HY188" s="418"/>
      <c r="HZ188" s="418"/>
      <c r="IA188" s="418"/>
      <c r="IB188" s="418"/>
      <c r="IC188" s="418"/>
      <c r="ID188" s="418"/>
      <c r="IE188" s="418"/>
      <c r="IF188" s="418"/>
      <c r="IG188" s="418"/>
      <c r="IH188" s="418"/>
      <c r="II188" s="418"/>
      <c r="IJ188" s="418"/>
      <c r="IK188" s="418"/>
      <c r="IL188" s="418"/>
      <c r="IM188" s="418"/>
      <c r="IN188" s="418"/>
      <c r="IO188" s="418"/>
      <c r="IP188" s="418"/>
      <c r="IQ188" s="418"/>
      <c r="IR188" s="418"/>
      <c r="IS188" s="418"/>
      <c r="IT188" s="418"/>
      <c r="IU188" s="418"/>
      <c r="IV188" s="418"/>
      <c r="IW188" s="418"/>
      <c r="IX188" s="418"/>
      <c r="IY188" s="418"/>
      <c r="IZ188" s="418"/>
      <c r="JA188" s="418"/>
    </row>
    <row r="189" spans="1:261" hidden="1" outlineLevel="1" x14ac:dyDescent="0.25">
      <c r="A189" s="378"/>
      <c r="B189" s="349" t="s">
        <v>161</v>
      </c>
      <c r="C189" s="378"/>
      <c r="D189" s="377"/>
      <c r="E189" s="377"/>
      <c r="F189" s="377">
        <f>SUM(F190:F193)</f>
        <v>202237.8</v>
      </c>
      <c r="G189" s="377"/>
      <c r="H189" s="377">
        <f>SUM(H190:H193)</f>
        <v>401840.08799999999</v>
      </c>
      <c r="I189" s="377">
        <f>SUM(I190:I193)</f>
        <v>604077.88800000004</v>
      </c>
      <c r="J189" s="111"/>
      <c r="K189" s="111"/>
      <c r="L189" s="111"/>
      <c r="M189" s="111"/>
      <c r="N189" s="111"/>
      <c r="O189" s="111"/>
      <c r="P189" s="422"/>
      <c r="Q189" s="425">
        <f t="shared" si="11"/>
        <v>0</v>
      </c>
    </row>
    <row r="190" spans="1:261" hidden="1" outlineLevel="1" x14ac:dyDescent="0.25">
      <c r="A190" s="99"/>
      <c r="B190" s="278" t="s">
        <v>162</v>
      </c>
      <c r="C190" s="113" t="s">
        <v>31</v>
      </c>
      <c r="D190" s="100">
        <v>71</v>
      </c>
      <c r="E190" s="109">
        <v>707.4</v>
      </c>
      <c r="F190" s="109">
        <f>E190*D190</f>
        <v>50225.4</v>
      </c>
      <c r="G190" s="109">
        <v>1310.4000000000001</v>
      </c>
      <c r="H190" s="109">
        <f>G190*D190</f>
        <v>93038.400000000009</v>
      </c>
      <c r="I190" s="337">
        <f t="shared" si="14"/>
        <v>143263.80000000002</v>
      </c>
      <c r="J190" s="252">
        <v>707.4</v>
      </c>
      <c r="K190" s="252"/>
      <c r="L190" s="229"/>
      <c r="M190" s="229">
        <f>G190</f>
        <v>1310.4000000000001</v>
      </c>
      <c r="N190" s="229"/>
      <c r="O190" s="229"/>
      <c r="P190" s="422"/>
      <c r="Q190" s="425">
        <f t="shared" si="11"/>
        <v>0</v>
      </c>
    </row>
    <row r="191" spans="1:261" hidden="1" outlineLevel="1" x14ac:dyDescent="0.25">
      <c r="A191" s="99"/>
      <c r="B191" s="278" t="s">
        <v>163</v>
      </c>
      <c r="C191" s="113" t="s">
        <v>31</v>
      </c>
      <c r="D191" s="100">
        <v>350</v>
      </c>
      <c r="E191" s="109">
        <v>235.8</v>
      </c>
      <c r="F191" s="109">
        <f>E191*D191</f>
        <v>82530</v>
      </c>
      <c r="G191" s="109">
        <v>326.35199999999998</v>
      </c>
      <c r="H191" s="109">
        <f>G191*D191</f>
        <v>114223.2</v>
      </c>
      <c r="I191" s="337">
        <f t="shared" si="14"/>
        <v>196753.2</v>
      </c>
      <c r="J191" s="252">
        <v>235.8</v>
      </c>
      <c r="K191" s="252"/>
      <c r="L191" s="229"/>
      <c r="M191" s="229">
        <f>G191</f>
        <v>326.35199999999998</v>
      </c>
      <c r="N191" s="229"/>
      <c r="O191" s="229"/>
      <c r="P191" s="422"/>
      <c r="Q191" s="425">
        <f t="shared" si="11"/>
        <v>0</v>
      </c>
    </row>
    <row r="192" spans="1:261" hidden="1" outlineLevel="1" x14ac:dyDescent="0.25">
      <c r="A192" s="99"/>
      <c r="B192" s="278" t="s">
        <v>87</v>
      </c>
      <c r="C192" s="113" t="s">
        <v>31</v>
      </c>
      <c r="D192" s="100">
        <v>260</v>
      </c>
      <c r="E192" s="109">
        <v>188.64000000000001</v>
      </c>
      <c r="F192" s="109">
        <f>E192*D192</f>
        <v>49046.400000000001</v>
      </c>
      <c r="G192" s="109">
        <v>492.96</v>
      </c>
      <c r="H192" s="109">
        <f>G192*D192</f>
        <v>128169.59999999999</v>
      </c>
      <c r="I192" s="337">
        <f t="shared" si="14"/>
        <v>177216</v>
      </c>
      <c r="J192" s="252">
        <v>188.64000000000001</v>
      </c>
      <c r="K192" s="252"/>
      <c r="L192" s="229"/>
      <c r="M192" s="229">
        <f>G192</f>
        <v>492.96</v>
      </c>
      <c r="N192" s="229"/>
      <c r="O192" s="229"/>
      <c r="P192" s="422"/>
      <c r="Q192" s="425">
        <f t="shared" si="11"/>
        <v>0</v>
      </c>
    </row>
    <row r="193" spans="1:17" hidden="1" outlineLevel="1" x14ac:dyDescent="0.25">
      <c r="A193" s="99"/>
      <c r="B193" s="278" t="s">
        <v>164</v>
      </c>
      <c r="C193" s="113" t="s">
        <v>31</v>
      </c>
      <c r="D193" s="100">
        <v>130</v>
      </c>
      <c r="E193" s="109">
        <v>157.20000000000002</v>
      </c>
      <c r="F193" s="109">
        <f>E193*D193</f>
        <v>20436.000000000004</v>
      </c>
      <c r="G193" s="109">
        <v>510.83759999999995</v>
      </c>
      <c r="H193" s="109">
        <f>G193*D193</f>
        <v>66408.887999999992</v>
      </c>
      <c r="I193" s="337">
        <f t="shared" si="14"/>
        <v>86844.887999999992</v>
      </c>
      <c r="J193" s="252">
        <v>157.20000000000002</v>
      </c>
      <c r="K193" s="252"/>
      <c r="L193" s="229"/>
      <c r="M193" s="229">
        <f>G193</f>
        <v>510.83759999999995</v>
      </c>
      <c r="N193" s="229"/>
      <c r="O193" s="229"/>
      <c r="P193" s="422"/>
      <c r="Q193" s="425">
        <f t="shared" si="11"/>
        <v>0</v>
      </c>
    </row>
    <row r="194" spans="1:17" hidden="1" outlineLevel="1" x14ac:dyDescent="0.25">
      <c r="A194" s="378"/>
      <c r="B194" s="349" t="s">
        <v>165</v>
      </c>
      <c r="C194" s="378"/>
      <c r="D194" s="377"/>
      <c r="E194" s="377"/>
      <c r="F194" s="377">
        <f>F195</f>
        <v>103490</v>
      </c>
      <c r="G194" s="377"/>
      <c r="H194" s="377">
        <f>H195</f>
        <v>6500</v>
      </c>
      <c r="I194" s="377">
        <f>I195</f>
        <v>109990</v>
      </c>
      <c r="J194" s="247"/>
      <c r="K194" s="247"/>
      <c r="L194" s="247"/>
      <c r="M194" s="247"/>
      <c r="N194" s="247"/>
      <c r="O194" s="247"/>
      <c r="P194" s="422"/>
      <c r="Q194" s="425">
        <f t="shared" si="11"/>
        <v>0</v>
      </c>
    </row>
    <row r="195" spans="1:17" ht="25.5" hidden="1" outlineLevel="1" x14ac:dyDescent="0.25">
      <c r="A195" s="99"/>
      <c r="B195" s="278" t="s">
        <v>166</v>
      </c>
      <c r="C195" s="113" t="s">
        <v>855</v>
      </c>
      <c r="D195" s="112">
        <v>1</v>
      </c>
      <c r="E195" s="109">
        <v>103490</v>
      </c>
      <c r="F195" s="109">
        <f>E195*D195</f>
        <v>103490</v>
      </c>
      <c r="G195" s="109">
        <v>6500</v>
      </c>
      <c r="H195" s="109">
        <f>G195*D195</f>
        <v>6500</v>
      </c>
      <c r="I195" s="337">
        <f t="shared" si="14"/>
        <v>109990</v>
      </c>
      <c r="J195" s="252">
        <v>103490</v>
      </c>
      <c r="K195" s="252"/>
      <c r="L195" s="229"/>
      <c r="M195" s="229">
        <f>G195</f>
        <v>6500</v>
      </c>
      <c r="N195" s="229"/>
      <c r="O195" s="229"/>
      <c r="P195" s="422"/>
      <c r="Q195" s="425">
        <f t="shared" si="11"/>
        <v>0</v>
      </c>
    </row>
    <row r="196" spans="1:17" hidden="1" outlineLevel="1" x14ac:dyDescent="0.25">
      <c r="A196" s="378"/>
      <c r="B196" s="349" t="s">
        <v>167</v>
      </c>
      <c r="C196" s="378"/>
      <c r="D196" s="377"/>
      <c r="E196" s="377"/>
      <c r="F196" s="377">
        <f>SUM(F197:F220)</f>
        <v>6149267.5999999996</v>
      </c>
      <c r="G196" s="377"/>
      <c r="H196" s="377">
        <f>SUM(H197:H220)</f>
        <v>16539153.999999998</v>
      </c>
      <c r="I196" s="377">
        <f>SUM(I197:I220)</f>
        <v>22688421.599999998</v>
      </c>
      <c r="J196" s="247"/>
      <c r="K196" s="247"/>
      <c r="L196" s="247"/>
      <c r="M196" s="247"/>
      <c r="N196" s="247"/>
      <c r="O196" s="247"/>
      <c r="P196" s="422"/>
      <c r="Q196" s="425">
        <f t="shared" si="11"/>
        <v>0</v>
      </c>
    </row>
    <row r="197" spans="1:17" ht="25.5" hidden="1" outlineLevel="1" x14ac:dyDescent="0.25">
      <c r="A197" s="102"/>
      <c r="B197" s="279" t="s">
        <v>168</v>
      </c>
      <c r="C197" s="226" t="s">
        <v>6814</v>
      </c>
      <c r="D197" s="254">
        <v>2230.6</v>
      </c>
      <c r="E197" s="235">
        <v>2711</v>
      </c>
      <c r="F197" s="236">
        <f>E197*D197</f>
        <v>6047156.5999999996</v>
      </c>
      <c r="G197" s="236">
        <v>7373</v>
      </c>
      <c r="H197" s="236">
        <f>G197*D197</f>
        <v>16446213.799999999</v>
      </c>
      <c r="I197" s="379">
        <f>F197+H197</f>
        <v>22493370.399999999</v>
      </c>
      <c r="J197" s="253">
        <v>2711</v>
      </c>
      <c r="K197" s="253">
        <f>'ВСЕ СМЕТЫ КДС'!G50+'ВСЕ СМЕТЫ КДС'!G55+'ВСЕ СМЕТЫ КДС'!G60+'ВСЕ СМЕТЫ КДС'!G72</f>
        <v>2097.9088783924785</v>
      </c>
      <c r="L197" s="153">
        <f>((J197/(K197/100))-100)/100</f>
        <v>0.29223915677276807</v>
      </c>
      <c r="M197" s="107">
        <v>7373</v>
      </c>
      <c r="N197" s="107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97" s="153">
        <f>((M197/(N197/100))-100)/100</f>
        <v>-2.6196746855015364E-3</v>
      </c>
      <c r="P197" s="422"/>
      <c r="Q197" s="425">
        <f t="shared" si="11"/>
        <v>0</v>
      </c>
    </row>
    <row r="198" spans="1:17" ht="25.5" hidden="1" outlineLevel="2" x14ac:dyDescent="0.25">
      <c r="A198" s="102"/>
      <c r="B198" s="279" t="s">
        <v>89</v>
      </c>
      <c r="C198" s="232" t="s">
        <v>6814</v>
      </c>
      <c r="D198" s="255"/>
      <c r="E198" s="256"/>
      <c r="F198" s="256"/>
      <c r="G198" s="256"/>
      <c r="H198" s="257"/>
      <c r="I198" s="258"/>
      <c r="J198" s="259"/>
      <c r="K198" s="259"/>
      <c r="L198" s="226"/>
      <c r="M198" s="226"/>
      <c r="N198" s="226"/>
      <c r="O198" s="226"/>
      <c r="P198" s="422"/>
      <c r="Q198" s="425">
        <f t="shared" si="11"/>
        <v>0</v>
      </c>
    </row>
    <row r="199" spans="1:17" hidden="1" outlineLevel="2" x14ac:dyDescent="0.25">
      <c r="A199" s="102"/>
      <c r="B199" s="279" t="s">
        <v>169</v>
      </c>
      <c r="C199" s="232" t="s">
        <v>6814</v>
      </c>
      <c r="D199" s="260"/>
      <c r="E199" s="261"/>
      <c r="F199" s="261"/>
      <c r="G199" s="261"/>
      <c r="H199" s="262"/>
      <c r="I199" s="258"/>
      <c r="J199" s="259"/>
      <c r="K199" s="259"/>
      <c r="L199" s="226"/>
      <c r="M199" s="226"/>
      <c r="N199" s="226"/>
      <c r="O199" s="226"/>
      <c r="P199" s="422"/>
      <c r="Q199" s="425">
        <f t="shared" ref="Q199:Q262" si="15">(E199+G199)*P199</f>
        <v>0</v>
      </c>
    </row>
    <row r="200" spans="1:17" ht="25.5" hidden="1" outlineLevel="2" x14ac:dyDescent="0.25">
      <c r="A200" s="102"/>
      <c r="B200" s="279" t="s">
        <v>170</v>
      </c>
      <c r="C200" s="232" t="s">
        <v>6814</v>
      </c>
      <c r="D200" s="260"/>
      <c r="E200" s="261"/>
      <c r="F200" s="261"/>
      <c r="G200" s="261"/>
      <c r="H200" s="262"/>
      <c r="I200" s="258"/>
      <c r="J200" s="259"/>
      <c r="K200" s="259"/>
      <c r="L200" s="226"/>
      <c r="M200" s="226"/>
      <c r="N200" s="226"/>
      <c r="O200" s="226"/>
      <c r="P200" s="422"/>
      <c r="Q200" s="425">
        <f t="shared" si="15"/>
        <v>0</v>
      </c>
    </row>
    <row r="201" spans="1:17" hidden="1" outlineLevel="2" x14ac:dyDescent="0.25">
      <c r="A201" s="102"/>
      <c r="B201" s="279" t="s">
        <v>171</v>
      </c>
      <c r="C201" s="232" t="s">
        <v>6814</v>
      </c>
      <c r="D201" s="260"/>
      <c r="E201" s="261"/>
      <c r="F201" s="261"/>
      <c r="G201" s="261"/>
      <c r="H201" s="262"/>
      <c r="I201" s="258"/>
      <c r="J201" s="259"/>
      <c r="K201" s="259"/>
      <c r="L201" s="226"/>
      <c r="M201" s="226"/>
      <c r="N201" s="226"/>
      <c r="O201" s="226"/>
      <c r="P201" s="422"/>
      <c r="Q201" s="425">
        <f t="shared" si="15"/>
        <v>0</v>
      </c>
    </row>
    <row r="202" spans="1:17" hidden="1" outlineLevel="2" x14ac:dyDescent="0.25">
      <c r="A202" s="102"/>
      <c r="B202" s="279" t="s">
        <v>172</v>
      </c>
      <c r="C202" s="232" t="s">
        <v>6820</v>
      </c>
      <c r="D202" s="260"/>
      <c r="E202" s="261"/>
      <c r="F202" s="261"/>
      <c r="G202" s="261"/>
      <c r="H202" s="262"/>
      <c r="I202" s="258"/>
      <c r="J202" s="259"/>
      <c r="K202" s="259"/>
      <c r="L202" s="226"/>
      <c r="M202" s="226"/>
      <c r="N202" s="226"/>
      <c r="O202" s="226"/>
      <c r="P202" s="422"/>
      <c r="Q202" s="425">
        <f t="shared" si="15"/>
        <v>0</v>
      </c>
    </row>
    <row r="203" spans="1:17" hidden="1" outlineLevel="2" x14ac:dyDescent="0.25">
      <c r="A203" s="102"/>
      <c r="B203" s="279" t="s">
        <v>173</v>
      </c>
      <c r="C203" s="232" t="s">
        <v>6820</v>
      </c>
      <c r="D203" s="260"/>
      <c r="E203" s="261"/>
      <c r="F203" s="261"/>
      <c r="G203" s="261"/>
      <c r="H203" s="262"/>
      <c r="I203" s="258"/>
      <c r="J203" s="259"/>
      <c r="K203" s="259"/>
      <c r="L203" s="226"/>
      <c r="M203" s="226"/>
      <c r="N203" s="226"/>
      <c r="O203" s="226"/>
      <c r="P203" s="422"/>
      <c r="Q203" s="425">
        <f t="shared" si="15"/>
        <v>0</v>
      </c>
    </row>
    <row r="204" spans="1:17" hidden="1" outlineLevel="2" x14ac:dyDescent="0.25">
      <c r="A204" s="102"/>
      <c r="B204" s="279" t="s">
        <v>174</v>
      </c>
      <c r="C204" s="232" t="s">
        <v>6890</v>
      </c>
      <c r="D204" s="259"/>
      <c r="E204" s="259"/>
      <c r="F204" s="259"/>
      <c r="G204" s="259"/>
      <c r="H204" s="259"/>
      <c r="I204" s="258"/>
      <c r="J204" s="259"/>
      <c r="K204" s="259"/>
      <c r="L204" s="226"/>
      <c r="M204" s="226"/>
      <c r="N204" s="226"/>
      <c r="O204" s="226"/>
      <c r="P204" s="422"/>
      <c r="Q204" s="425">
        <f t="shared" si="15"/>
        <v>0</v>
      </c>
    </row>
    <row r="205" spans="1:17" hidden="1" outlineLevel="2" x14ac:dyDescent="0.25">
      <c r="A205" s="102"/>
      <c r="B205" s="279" t="s">
        <v>175</v>
      </c>
      <c r="C205" s="232" t="s">
        <v>176</v>
      </c>
      <c r="D205" s="260"/>
      <c r="E205" s="261"/>
      <c r="F205" s="261"/>
      <c r="G205" s="261"/>
      <c r="H205" s="262"/>
      <c r="I205" s="258"/>
      <c r="J205" s="259"/>
      <c r="K205" s="259"/>
      <c r="L205" s="226"/>
      <c r="M205" s="226"/>
      <c r="N205" s="226"/>
      <c r="O205" s="226"/>
      <c r="P205" s="422"/>
      <c r="Q205" s="425">
        <f t="shared" si="15"/>
        <v>0</v>
      </c>
    </row>
    <row r="206" spans="1:17" hidden="1" outlineLevel="2" x14ac:dyDescent="0.25">
      <c r="A206" s="102"/>
      <c r="B206" s="279" t="s">
        <v>6842</v>
      </c>
      <c r="C206" s="232" t="s">
        <v>6890</v>
      </c>
      <c r="D206" s="259"/>
      <c r="E206" s="259"/>
      <c r="F206" s="259"/>
      <c r="G206" s="259"/>
      <c r="H206" s="259"/>
      <c r="I206" s="258"/>
      <c r="J206" s="259"/>
      <c r="K206" s="259"/>
      <c r="L206" s="226"/>
      <c r="M206" s="226"/>
      <c r="N206" s="226"/>
      <c r="O206" s="226"/>
      <c r="P206" s="422"/>
      <c r="Q206" s="425">
        <f t="shared" si="15"/>
        <v>0</v>
      </c>
    </row>
    <row r="207" spans="1:17" hidden="1" outlineLevel="2" x14ac:dyDescent="0.25">
      <c r="A207" s="102"/>
      <c r="B207" s="279" t="s">
        <v>177</v>
      </c>
      <c r="C207" s="232" t="s">
        <v>176</v>
      </c>
      <c r="D207" s="260"/>
      <c r="E207" s="261"/>
      <c r="F207" s="261"/>
      <c r="G207" s="261"/>
      <c r="H207" s="262"/>
      <c r="I207" s="258"/>
      <c r="J207" s="259"/>
      <c r="K207" s="259"/>
      <c r="L207" s="226"/>
      <c r="M207" s="226"/>
      <c r="N207" s="226"/>
      <c r="O207" s="226"/>
      <c r="P207" s="422"/>
      <c r="Q207" s="425">
        <f t="shared" si="15"/>
        <v>0</v>
      </c>
    </row>
    <row r="208" spans="1:17" hidden="1" outlineLevel="2" x14ac:dyDescent="0.25">
      <c r="A208" s="102"/>
      <c r="B208" s="279" t="s">
        <v>178</v>
      </c>
      <c r="C208" s="232" t="s">
        <v>6890</v>
      </c>
      <c r="D208" s="259"/>
      <c r="E208" s="259"/>
      <c r="F208" s="259"/>
      <c r="G208" s="259"/>
      <c r="H208" s="259"/>
      <c r="I208" s="258"/>
      <c r="J208" s="259"/>
      <c r="K208" s="259"/>
      <c r="L208" s="226"/>
      <c r="M208" s="226"/>
      <c r="N208" s="226"/>
      <c r="O208" s="226"/>
      <c r="P208" s="422"/>
      <c r="Q208" s="425">
        <f t="shared" si="15"/>
        <v>0</v>
      </c>
    </row>
    <row r="209" spans="1:17" hidden="1" outlineLevel="2" x14ac:dyDescent="0.25">
      <c r="A209" s="102"/>
      <c r="B209" s="279" t="s">
        <v>179</v>
      </c>
      <c r="C209" s="232" t="s">
        <v>31</v>
      </c>
      <c r="D209" s="260"/>
      <c r="E209" s="261"/>
      <c r="F209" s="261"/>
      <c r="G209" s="261"/>
      <c r="H209" s="262"/>
      <c r="I209" s="258"/>
      <c r="J209" s="259"/>
      <c r="K209" s="259"/>
      <c r="L209" s="226"/>
      <c r="M209" s="226"/>
      <c r="N209" s="226"/>
      <c r="O209" s="226"/>
      <c r="P209" s="422"/>
      <c r="Q209" s="425">
        <f t="shared" si="15"/>
        <v>0</v>
      </c>
    </row>
    <row r="210" spans="1:17" hidden="1" outlineLevel="2" x14ac:dyDescent="0.25">
      <c r="A210" s="102"/>
      <c r="B210" s="279" t="s">
        <v>180</v>
      </c>
      <c r="C210" s="232" t="s">
        <v>31</v>
      </c>
      <c r="D210" s="260"/>
      <c r="E210" s="261"/>
      <c r="F210" s="261"/>
      <c r="G210" s="261"/>
      <c r="H210" s="262"/>
      <c r="I210" s="258"/>
      <c r="J210" s="259"/>
      <c r="K210" s="259"/>
      <c r="L210" s="226"/>
      <c r="M210" s="226"/>
      <c r="N210" s="226"/>
      <c r="O210" s="226"/>
      <c r="P210" s="422"/>
      <c r="Q210" s="425">
        <f t="shared" si="15"/>
        <v>0</v>
      </c>
    </row>
    <row r="211" spans="1:17" hidden="1" outlineLevel="2" x14ac:dyDescent="0.25">
      <c r="A211" s="102"/>
      <c r="B211" s="279" t="s">
        <v>181</v>
      </c>
      <c r="C211" s="232" t="s">
        <v>31</v>
      </c>
      <c r="D211" s="260"/>
      <c r="E211" s="261"/>
      <c r="F211" s="261"/>
      <c r="G211" s="261"/>
      <c r="H211" s="262"/>
      <c r="I211" s="258"/>
      <c r="J211" s="259"/>
      <c r="K211" s="259"/>
      <c r="L211" s="226"/>
      <c r="M211" s="226"/>
      <c r="N211" s="226"/>
      <c r="O211" s="226"/>
      <c r="P211" s="422"/>
      <c r="Q211" s="425">
        <f t="shared" si="15"/>
        <v>0</v>
      </c>
    </row>
    <row r="212" spans="1:17" hidden="1" outlineLevel="2" x14ac:dyDescent="0.25">
      <c r="A212" s="102"/>
      <c r="B212" s="279" t="s">
        <v>182</v>
      </c>
      <c r="C212" s="232" t="s">
        <v>31</v>
      </c>
      <c r="D212" s="260"/>
      <c r="E212" s="261"/>
      <c r="F212" s="261"/>
      <c r="G212" s="261"/>
      <c r="H212" s="262"/>
      <c r="I212" s="258"/>
      <c r="J212" s="259"/>
      <c r="K212" s="259"/>
      <c r="L212" s="226"/>
      <c r="M212" s="226"/>
      <c r="N212" s="226"/>
      <c r="O212" s="226"/>
      <c r="P212" s="422"/>
      <c r="Q212" s="425">
        <f t="shared" si="15"/>
        <v>0</v>
      </c>
    </row>
    <row r="213" spans="1:17" hidden="1" outlineLevel="2" x14ac:dyDescent="0.25">
      <c r="A213" s="102"/>
      <c r="B213" s="279" t="s">
        <v>183</v>
      </c>
      <c r="C213" s="232" t="s">
        <v>31</v>
      </c>
      <c r="D213" s="260"/>
      <c r="E213" s="261"/>
      <c r="F213" s="261"/>
      <c r="G213" s="261"/>
      <c r="H213" s="262"/>
      <c r="I213" s="258"/>
      <c r="J213" s="259"/>
      <c r="K213" s="259"/>
      <c r="L213" s="226"/>
      <c r="M213" s="226"/>
      <c r="N213" s="226"/>
      <c r="O213" s="226"/>
      <c r="P213" s="422"/>
      <c r="Q213" s="425">
        <f t="shared" si="15"/>
        <v>0</v>
      </c>
    </row>
    <row r="214" spans="1:17" hidden="1" outlineLevel="2" x14ac:dyDescent="0.25">
      <c r="A214" s="102"/>
      <c r="B214" s="279" t="s">
        <v>184</v>
      </c>
      <c r="C214" s="232" t="s">
        <v>31</v>
      </c>
      <c r="D214" s="260"/>
      <c r="E214" s="261"/>
      <c r="F214" s="261"/>
      <c r="G214" s="261"/>
      <c r="H214" s="262"/>
      <c r="I214" s="258"/>
      <c r="J214" s="259"/>
      <c r="K214" s="259"/>
      <c r="L214" s="226"/>
      <c r="M214" s="226"/>
      <c r="N214" s="226"/>
      <c r="O214" s="226"/>
      <c r="P214" s="422"/>
      <c r="Q214" s="425">
        <f t="shared" si="15"/>
        <v>0</v>
      </c>
    </row>
    <row r="215" spans="1:17" hidden="1" outlineLevel="2" x14ac:dyDescent="0.25">
      <c r="A215" s="102"/>
      <c r="B215" s="279" t="s">
        <v>93</v>
      </c>
      <c r="C215" s="232" t="s">
        <v>31</v>
      </c>
      <c r="D215" s="263"/>
      <c r="E215" s="264"/>
      <c r="F215" s="264"/>
      <c r="G215" s="264"/>
      <c r="H215" s="265"/>
      <c r="I215" s="258"/>
      <c r="J215" s="259"/>
      <c r="K215" s="259"/>
      <c r="L215" s="226"/>
      <c r="M215" s="226"/>
      <c r="N215" s="226"/>
      <c r="O215" s="226"/>
      <c r="P215" s="422"/>
      <c r="Q215" s="425">
        <f t="shared" si="15"/>
        <v>0</v>
      </c>
    </row>
    <row r="216" spans="1:17" ht="25.5" hidden="1" outlineLevel="1" x14ac:dyDescent="0.25">
      <c r="A216" s="102"/>
      <c r="B216" s="279" t="s">
        <v>185</v>
      </c>
      <c r="C216" s="226" t="s">
        <v>6814</v>
      </c>
      <c r="D216" s="266">
        <v>20.2</v>
      </c>
      <c r="E216" s="237">
        <v>5055</v>
      </c>
      <c r="F216" s="237">
        <f>E216*D216</f>
        <v>102111</v>
      </c>
      <c r="G216" s="237">
        <v>4601</v>
      </c>
      <c r="H216" s="237">
        <f>G216*D216</f>
        <v>92940.2</v>
      </c>
      <c r="I216" s="238">
        <f>F216+H216</f>
        <v>195051.2</v>
      </c>
      <c r="J216" s="253">
        <v>5055</v>
      </c>
      <c r="K216" s="253">
        <f>'ВСЕ СМЕТЫ КДС'!G2421</f>
        <v>3958.6381067421053</v>
      </c>
      <c r="L216" s="153">
        <f>((J216/(K216/100))-100)/100</f>
        <v>0.27695431198690273</v>
      </c>
      <c r="M216" s="107">
        <v>4601</v>
      </c>
      <c r="N216" s="107">
        <f>'ВСЕ СМЕТЫ КДС'!G2422+'ВСЕ СМЕТЫ КДС'!G2423</f>
        <v>3603.3152124884027</v>
      </c>
      <c r="O216" s="153">
        <f>((M216/(N216/100))-100)/100</f>
        <v>0.27687968681002773</v>
      </c>
      <c r="P216" s="422"/>
      <c r="Q216" s="425">
        <f t="shared" si="15"/>
        <v>0</v>
      </c>
    </row>
    <row r="217" spans="1:17" hidden="1" outlineLevel="2" x14ac:dyDescent="0.25">
      <c r="A217" s="102"/>
      <c r="B217" s="279" t="s">
        <v>186</v>
      </c>
      <c r="C217" s="226" t="s">
        <v>6814</v>
      </c>
      <c r="D217" s="223"/>
      <c r="E217" s="223"/>
      <c r="F217" s="223"/>
      <c r="G217" s="223"/>
      <c r="H217" s="223"/>
      <c r="I217" s="183"/>
      <c r="J217" s="127"/>
      <c r="K217" s="127"/>
      <c r="L217" s="127"/>
      <c r="M217" s="127"/>
      <c r="N217" s="127"/>
      <c r="O217" s="127"/>
      <c r="P217" s="422"/>
      <c r="Q217" s="425">
        <f t="shared" si="15"/>
        <v>0</v>
      </c>
    </row>
    <row r="218" spans="1:17" hidden="1" outlineLevel="2" x14ac:dyDescent="0.25">
      <c r="A218" s="102"/>
      <c r="B218" s="279" t="s">
        <v>187</v>
      </c>
      <c r="C218" s="226" t="s">
        <v>188</v>
      </c>
      <c r="D218" s="224"/>
      <c r="E218" s="224"/>
      <c r="F218" s="224"/>
      <c r="G218" s="224"/>
      <c r="H218" s="224"/>
      <c r="I218" s="239"/>
      <c r="J218" s="127"/>
      <c r="K218" s="127"/>
      <c r="L218" s="127"/>
      <c r="M218" s="127"/>
      <c r="N218" s="127"/>
      <c r="O218" s="127"/>
      <c r="P218" s="422"/>
      <c r="Q218" s="425">
        <f t="shared" si="15"/>
        <v>0</v>
      </c>
    </row>
    <row r="219" spans="1:17" hidden="1" outlineLevel="2" x14ac:dyDescent="0.25">
      <c r="A219" s="102"/>
      <c r="B219" s="279" t="s">
        <v>189</v>
      </c>
      <c r="C219" s="226" t="s">
        <v>188</v>
      </c>
      <c r="D219" s="224"/>
      <c r="E219" s="224"/>
      <c r="F219" s="224"/>
      <c r="G219" s="224"/>
      <c r="H219" s="224"/>
      <c r="I219" s="239"/>
      <c r="J219" s="127"/>
      <c r="K219" s="127"/>
      <c r="L219" s="127"/>
      <c r="M219" s="127"/>
      <c r="N219" s="127"/>
      <c r="O219" s="127"/>
      <c r="P219" s="422"/>
      <c r="Q219" s="425">
        <f t="shared" si="15"/>
        <v>0</v>
      </c>
    </row>
    <row r="220" spans="1:17" hidden="1" outlineLevel="2" x14ac:dyDescent="0.25">
      <c r="A220" s="102"/>
      <c r="B220" s="279" t="s">
        <v>190</v>
      </c>
      <c r="C220" s="226" t="s">
        <v>6820</v>
      </c>
      <c r="D220" s="225"/>
      <c r="E220" s="225"/>
      <c r="F220" s="225"/>
      <c r="G220" s="225"/>
      <c r="H220" s="225"/>
      <c r="I220" s="240"/>
      <c r="J220" s="127"/>
      <c r="K220" s="127"/>
      <c r="L220" s="127"/>
      <c r="M220" s="127"/>
      <c r="N220" s="127"/>
      <c r="O220" s="127"/>
      <c r="P220" s="422"/>
      <c r="Q220" s="425">
        <f t="shared" si="15"/>
        <v>0</v>
      </c>
    </row>
    <row r="221" spans="1:17" hidden="1" outlineLevel="1" x14ac:dyDescent="0.25">
      <c r="A221" s="378"/>
      <c r="B221" s="349" t="s">
        <v>191</v>
      </c>
      <c r="C221" s="378"/>
      <c r="D221" s="377"/>
      <c r="E221" s="377"/>
      <c r="F221" s="377">
        <f>SUM(F222:F224)</f>
        <v>1849065</v>
      </c>
      <c r="G221" s="377"/>
      <c r="H221" s="377">
        <f>SUM(H222:H224)</f>
        <v>286765.44</v>
      </c>
      <c r="I221" s="377">
        <f>SUM(I222:I224)</f>
        <v>2135830.44</v>
      </c>
      <c r="J221" s="111"/>
      <c r="K221" s="111"/>
      <c r="L221" s="111"/>
      <c r="M221" s="111"/>
      <c r="N221" s="111"/>
      <c r="O221" s="111"/>
      <c r="P221" s="422"/>
      <c r="Q221" s="425">
        <f t="shared" si="15"/>
        <v>0</v>
      </c>
    </row>
    <row r="222" spans="1:17" hidden="1" outlineLevel="1" x14ac:dyDescent="0.25">
      <c r="A222" s="99"/>
      <c r="B222" s="278" t="s">
        <v>192</v>
      </c>
      <c r="C222" s="113" t="s">
        <v>6820</v>
      </c>
      <c r="D222" s="100">
        <v>7.6</v>
      </c>
      <c r="E222" s="109">
        <v>39300</v>
      </c>
      <c r="F222" s="109">
        <f>E222*D222</f>
        <v>298680</v>
      </c>
      <c r="G222" s="109">
        <v>23774.400000000001</v>
      </c>
      <c r="H222" s="109">
        <f>G222*D222</f>
        <v>180685.44</v>
      </c>
      <c r="I222" s="221">
        <f>F222+H222</f>
        <v>479365.44</v>
      </c>
      <c r="J222" s="252">
        <v>39300</v>
      </c>
      <c r="K222" s="252"/>
      <c r="L222" s="229"/>
      <c r="M222" s="229">
        <f>G222</f>
        <v>23774.400000000001</v>
      </c>
      <c r="N222" s="229"/>
      <c r="O222" s="229"/>
      <c r="P222" s="422"/>
      <c r="Q222" s="425">
        <f t="shared" si="15"/>
        <v>0</v>
      </c>
    </row>
    <row r="223" spans="1:17" hidden="1" outlineLevel="1" x14ac:dyDescent="0.25">
      <c r="A223" s="99"/>
      <c r="B223" s="278" t="s">
        <v>193</v>
      </c>
      <c r="C223" s="113" t="s">
        <v>6814</v>
      </c>
      <c r="D223" s="100">
        <v>115</v>
      </c>
      <c r="E223" s="109">
        <v>1179</v>
      </c>
      <c r="F223" s="109">
        <f>E223*D223</f>
        <v>135585</v>
      </c>
      <c r="G223" s="109">
        <v>0</v>
      </c>
      <c r="H223" s="109">
        <f>G223*D223</f>
        <v>0</v>
      </c>
      <c r="I223" s="221">
        <f>F223+H223</f>
        <v>135585</v>
      </c>
      <c r="J223" s="252">
        <v>1179</v>
      </c>
      <c r="K223" s="252"/>
      <c r="L223" s="229"/>
      <c r="M223" s="229">
        <f>G223</f>
        <v>0</v>
      </c>
      <c r="N223" s="229"/>
      <c r="O223" s="229"/>
      <c r="P223" s="422"/>
      <c r="Q223" s="425">
        <f t="shared" si="15"/>
        <v>0</v>
      </c>
    </row>
    <row r="224" spans="1:17" hidden="1" outlineLevel="1" x14ac:dyDescent="0.25">
      <c r="A224" s="99"/>
      <c r="B224" s="278" t="s">
        <v>76</v>
      </c>
      <c r="C224" s="113" t="s">
        <v>6890</v>
      </c>
      <c r="D224" s="100">
        <v>600</v>
      </c>
      <c r="E224" s="109">
        <v>2358</v>
      </c>
      <c r="F224" s="109">
        <f>E224*D224</f>
        <v>1414800</v>
      </c>
      <c r="G224" s="109">
        <v>176.8</v>
      </c>
      <c r="H224" s="109">
        <f>G224*D224</f>
        <v>106080</v>
      </c>
      <c r="I224" s="221">
        <f>F224+H224</f>
        <v>1520880</v>
      </c>
      <c r="J224" s="252">
        <v>2358</v>
      </c>
      <c r="K224" s="252"/>
      <c r="L224" s="229"/>
      <c r="M224" s="229">
        <f>G224</f>
        <v>176.8</v>
      </c>
      <c r="N224" s="229"/>
      <c r="O224" s="229"/>
      <c r="P224" s="422"/>
      <c r="Q224" s="425">
        <f t="shared" si="15"/>
        <v>0</v>
      </c>
    </row>
    <row r="225" spans="1:17" collapsed="1" x14ac:dyDescent="0.25">
      <c r="A225" s="360" t="s">
        <v>194</v>
      </c>
      <c r="B225" s="340" t="s">
        <v>195</v>
      </c>
      <c r="C225" s="341"/>
      <c r="D225" s="342"/>
      <c r="E225" s="342"/>
      <c r="F225" s="342">
        <f>SUM(F226:F343)</f>
        <v>3943362</v>
      </c>
      <c r="G225" s="342"/>
      <c r="H225" s="342">
        <f>SUM(H226:H343)</f>
        <v>7445173.6320000002</v>
      </c>
      <c r="I225" s="343">
        <f>SUM(I226:I343)</f>
        <v>11388535.632000001</v>
      </c>
      <c r="J225" s="344"/>
      <c r="K225" s="344"/>
      <c r="L225" s="345"/>
      <c r="M225" s="345"/>
      <c r="N225" s="345"/>
      <c r="O225" s="345"/>
      <c r="P225" s="422"/>
      <c r="Q225" s="343">
        <f>SUM(Q226:Q343)</f>
        <v>0</v>
      </c>
    </row>
    <row r="226" spans="1:17" hidden="1" outlineLevel="1" x14ac:dyDescent="0.25">
      <c r="A226" s="378"/>
      <c r="B226" s="349" t="s">
        <v>196</v>
      </c>
      <c r="C226" s="378" t="s">
        <v>197</v>
      </c>
      <c r="D226" s="377">
        <v>1</v>
      </c>
      <c r="E226" s="377">
        <v>910581</v>
      </c>
      <c r="F226" s="377">
        <f>E226*D226</f>
        <v>910581</v>
      </c>
      <c r="G226" s="377">
        <v>979866.57599999988</v>
      </c>
      <c r="H226" s="377">
        <f>G226*D226</f>
        <v>979866.57599999988</v>
      </c>
      <c r="I226" s="377">
        <f>F226+H226</f>
        <v>1890447.5759999999</v>
      </c>
      <c r="J226" s="252">
        <v>910581</v>
      </c>
      <c r="K226" s="252"/>
      <c r="L226" s="229"/>
      <c r="M226" s="229">
        <f t="shared" ref="M226:M289" si="16">G226</f>
        <v>979866.57599999988</v>
      </c>
      <c r="N226" s="229"/>
      <c r="O226" s="229"/>
      <c r="P226" s="422"/>
      <c r="Q226" s="425">
        <f t="shared" si="15"/>
        <v>0</v>
      </c>
    </row>
    <row r="227" spans="1:17" ht="25.5" hidden="1" outlineLevel="2" x14ac:dyDescent="0.25">
      <c r="A227" s="114"/>
      <c r="B227" s="281" t="s">
        <v>198</v>
      </c>
      <c r="C227" s="282" t="s">
        <v>199</v>
      </c>
      <c r="D227" s="283">
        <v>165</v>
      </c>
      <c r="E227" s="109">
        <v>0</v>
      </c>
      <c r="F227" s="109">
        <f>E227*D227</f>
        <v>0</v>
      </c>
      <c r="G227" s="109">
        <v>0</v>
      </c>
      <c r="H227" s="109">
        <f>G227*D227</f>
        <v>0</v>
      </c>
      <c r="I227" s="221">
        <f>F227+H227</f>
        <v>0</v>
      </c>
      <c r="J227" s="252">
        <v>0</v>
      </c>
      <c r="K227" s="252"/>
      <c r="L227" s="229"/>
      <c r="M227" s="229">
        <f t="shared" si="16"/>
        <v>0</v>
      </c>
      <c r="N227" s="229"/>
      <c r="O227" s="229"/>
      <c r="P227" s="422"/>
      <c r="Q227" s="425">
        <f t="shared" si="15"/>
        <v>0</v>
      </c>
    </row>
    <row r="228" spans="1:17" ht="25.5" hidden="1" outlineLevel="2" x14ac:dyDescent="0.25">
      <c r="A228" s="114"/>
      <c r="B228" s="281" t="s">
        <v>200</v>
      </c>
      <c r="C228" s="282" t="s">
        <v>199</v>
      </c>
      <c r="D228" s="283">
        <v>17</v>
      </c>
      <c r="E228" s="109">
        <v>0</v>
      </c>
      <c r="F228" s="109"/>
      <c r="G228" s="109">
        <v>0</v>
      </c>
      <c r="H228" s="109"/>
      <c r="I228" s="221"/>
      <c r="J228" s="252">
        <v>0</v>
      </c>
      <c r="K228" s="252"/>
      <c r="L228" s="229"/>
      <c r="M228" s="229">
        <f t="shared" si="16"/>
        <v>0</v>
      </c>
      <c r="N228" s="229"/>
      <c r="O228" s="229"/>
      <c r="P228" s="422"/>
      <c r="Q228" s="425">
        <f t="shared" si="15"/>
        <v>0</v>
      </c>
    </row>
    <row r="229" spans="1:17" ht="25.5" hidden="1" outlineLevel="2" x14ac:dyDescent="0.25">
      <c r="A229" s="114"/>
      <c r="B229" s="281" t="s">
        <v>201</v>
      </c>
      <c r="C229" s="282" t="s">
        <v>199</v>
      </c>
      <c r="D229" s="283">
        <v>9</v>
      </c>
      <c r="E229" s="109">
        <v>0</v>
      </c>
      <c r="F229" s="109"/>
      <c r="G229" s="109">
        <v>0</v>
      </c>
      <c r="H229" s="109"/>
      <c r="I229" s="221"/>
      <c r="J229" s="252">
        <v>0</v>
      </c>
      <c r="K229" s="252"/>
      <c r="L229" s="229"/>
      <c r="M229" s="229">
        <f t="shared" si="16"/>
        <v>0</v>
      </c>
      <c r="N229" s="229"/>
      <c r="O229" s="229"/>
      <c r="P229" s="422"/>
      <c r="Q229" s="425">
        <f t="shared" si="15"/>
        <v>0</v>
      </c>
    </row>
    <row r="230" spans="1:17" ht="25.5" hidden="1" outlineLevel="2" x14ac:dyDescent="0.25">
      <c r="A230" s="114"/>
      <c r="B230" s="281" t="s">
        <v>202</v>
      </c>
      <c r="C230" s="282" t="s">
        <v>199</v>
      </c>
      <c r="D230" s="283">
        <v>11</v>
      </c>
      <c r="E230" s="109">
        <v>0</v>
      </c>
      <c r="F230" s="109"/>
      <c r="G230" s="109">
        <v>0</v>
      </c>
      <c r="H230" s="109"/>
      <c r="I230" s="221"/>
      <c r="J230" s="252">
        <v>0</v>
      </c>
      <c r="K230" s="252"/>
      <c r="L230" s="229"/>
      <c r="M230" s="229">
        <f t="shared" si="16"/>
        <v>0</v>
      </c>
      <c r="N230" s="229"/>
      <c r="O230" s="229"/>
      <c r="P230" s="422"/>
      <c r="Q230" s="425">
        <f t="shared" si="15"/>
        <v>0</v>
      </c>
    </row>
    <row r="231" spans="1:17" ht="25.5" hidden="1" outlineLevel="2" x14ac:dyDescent="0.25">
      <c r="A231" s="114"/>
      <c r="B231" s="281" t="s">
        <v>203</v>
      </c>
      <c r="C231" s="282" t="s">
        <v>199</v>
      </c>
      <c r="D231" s="283">
        <v>20</v>
      </c>
      <c r="E231" s="109">
        <v>0</v>
      </c>
      <c r="F231" s="109"/>
      <c r="G231" s="109">
        <v>0</v>
      </c>
      <c r="H231" s="109"/>
      <c r="I231" s="221"/>
      <c r="J231" s="252">
        <v>0</v>
      </c>
      <c r="K231" s="252"/>
      <c r="L231" s="229"/>
      <c r="M231" s="229">
        <f t="shared" si="16"/>
        <v>0</v>
      </c>
      <c r="N231" s="229"/>
      <c r="O231" s="229"/>
      <c r="P231" s="422"/>
      <c r="Q231" s="425">
        <f t="shared" si="15"/>
        <v>0</v>
      </c>
    </row>
    <row r="232" spans="1:17" ht="25.5" hidden="1" outlineLevel="2" x14ac:dyDescent="0.25">
      <c r="A232" s="114"/>
      <c r="B232" s="281" t="s">
        <v>204</v>
      </c>
      <c r="C232" s="282" t="s">
        <v>199</v>
      </c>
      <c r="D232" s="283">
        <v>10</v>
      </c>
      <c r="E232" s="109">
        <v>0</v>
      </c>
      <c r="F232" s="109"/>
      <c r="G232" s="109">
        <v>0</v>
      </c>
      <c r="H232" s="109"/>
      <c r="I232" s="221"/>
      <c r="J232" s="252">
        <v>0</v>
      </c>
      <c r="K232" s="252"/>
      <c r="L232" s="229"/>
      <c r="M232" s="229">
        <f t="shared" si="16"/>
        <v>0</v>
      </c>
      <c r="N232" s="229"/>
      <c r="O232" s="229"/>
      <c r="P232" s="422"/>
      <c r="Q232" s="425">
        <f t="shared" si="15"/>
        <v>0</v>
      </c>
    </row>
    <row r="233" spans="1:17" ht="25.5" hidden="1" outlineLevel="2" x14ac:dyDescent="0.25">
      <c r="A233" s="114"/>
      <c r="B233" s="281" t="s">
        <v>205</v>
      </c>
      <c r="C233" s="282" t="s">
        <v>199</v>
      </c>
      <c r="D233" s="283">
        <v>8</v>
      </c>
      <c r="E233" s="109">
        <v>0</v>
      </c>
      <c r="F233" s="109"/>
      <c r="G233" s="109">
        <v>0</v>
      </c>
      <c r="H233" s="109"/>
      <c r="I233" s="221"/>
      <c r="J233" s="252">
        <v>0</v>
      </c>
      <c r="K233" s="252"/>
      <c r="L233" s="229"/>
      <c r="M233" s="229">
        <f t="shared" si="16"/>
        <v>0</v>
      </c>
      <c r="N233" s="229"/>
      <c r="O233" s="229"/>
      <c r="P233" s="422"/>
      <c r="Q233" s="425">
        <f t="shared" si="15"/>
        <v>0</v>
      </c>
    </row>
    <row r="234" spans="1:17" ht="25.5" hidden="1" outlineLevel="2" x14ac:dyDescent="0.25">
      <c r="A234" s="114"/>
      <c r="B234" s="281" t="s">
        <v>6904</v>
      </c>
      <c r="C234" s="282" t="s">
        <v>199</v>
      </c>
      <c r="D234" s="283">
        <v>17</v>
      </c>
      <c r="E234" s="109">
        <v>0</v>
      </c>
      <c r="F234" s="109"/>
      <c r="G234" s="109">
        <v>0</v>
      </c>
      <c r="H234" s="109"/>
      <c r="I234" s="221"/>
      <c r="J234" s="252">
        <v>0</v>
      </c>
      <c r="K234" s="252"/>
      <c r="L234" s="229"/>
      <c r="M234" s="229">
        <f t="shared" si="16"/>
        <v>0</v>
      </c>
      <c r="N234" s="229"/>
      <c r="O234" s="229"/>
      <c r="P234" s="422"/>
      <c r="Q234" s="425">
        <f t="shared" si="15"/>
        <v>0</v>
      </c>
    </row>
    <row r="235" spans="1:17" ht="25.5" hidden="1" outlineLevel="2" x14ac:dyDescent="0.25">
      <c r="A235" s="114"/>
      <c r="B235" s="281" t="s">
        <v>6905</v>
      </c>
      <c r="C235" s="282" t="s">
        <v>199</v>
      </c>
      <c r="D235" s="283">
        <v>15</v>
      </c>
      <c r="E235" s="109">
        <v>0</v>
      </c>
      <c r="F235" s="109"/>
      <c r="G235" s="109">
        <v>0</v>
      </c>
      <c r="H235" s="109"/>
      <c r="I235" s="221"/>
      <c r="J235" s="252">
        <v>0</v>
      </c>
      <c r="K235" s="252"/>
      <c r="L235" s="229"/>
      <c r="M235" s="229">
        <f t="shared" si="16"/>
        <v>0</v>
      </c>
      <c r="N235" s="229"/>
      <c r="O235" s="229"/>
      <c r="P235" s="422"/>
      <c r="Q235" s="425">
        <f t="shared" si="15"/>
        <v>0</v>
      </c>
    </row>
    <row r="236" spans="1:17" ht="25.5" hidden="1" outlineLevel="2" x14ac:dyDescent="0.25">
      <c r="A236" s="114"/>
      <c r="B236" s="281" t="s">
        <v>6906</v>
      </c>
      <c r="C236" s="282" t="s">
        <v>199</v>
      </c>
      <c r="D236" s="283">
        <v>90</v>
      </c>
      <c r="E236" s="109">
        <v>0</v>
      </c>
      <c r="F236" s="109"/>
      <c r="G236" s="109">
        <v>0</v>
      </c>
      <c r="H236" s="109"/>
      <c r="I236" s="221"/>
      <c r="J236" s="252">
        <v>0</v>
      </c>
      <c r="K236" s="252"/>
      <c r="L236" s="229"/>
      <c r="M236" s="229">
        <f t="shared" si="16"/>
        <v>0</v>
      </c>
      <c r="N236" s="229"/>
      <c r="O236" s="229"/>
      <c r="P236" s="422"/>
      <c r="Q236" s="425">
        <f t="shared" si="15"/>
        <v>0</v>
      </c>
    </row>
    <row r="237" spans="1:17" ht="25.5" hidden="1" outlineLevel="2" x14ac:dyDescent="0.25">
      <c r="A237" s="114"/>
      <c r="B237" s="281" t="s">
        <v>206</v>
      </c>
      <c r="C237" s="284" t="s">
        <v>31</v>
      </c>
      <c r="D237" s="285">
        <v>2</v>
      </c>
      <c r="E237" s="109">
        <v>0</v>
      </c>
      <c r="F237" s="109"/>
      <c r="G237" s="109">
        <v>0</v>
      </c>
      <c r="H237" s="109"/>
      <c r="I237" s="221"/>
      <c r="J237" s="252">
        <v>0</v>
      </c>
      <c r="K237" s="252"/>
      <c r="L237" s="229"/>
      <c r="M237" s="229">
        <f t="shared" si="16"/>
        <v>0</v>
      </c>
      <c r="N237" s="229"/>
      <c r="O237" s="229"/>
      <c r="P237" s="422"/>
      <c r="Q237" s="425">
        <f t="shared" si="15"/>
        <v>0</v>
      </c>
    </row>
    <row r="238" spans="1:17" ht="25.5" hidden="1" outlineLevel="2" x14ac:dyDescent="0.25">
      <c r="A238" s="114"/>
      <c r="B238" s="281" t="s">
        <v>207</v>
      </c>
      <c r="C238" s="284" t="s">
        <v>6808</v>
      </c>
      <c r="D238" s="285">
        <v>2</v>
      </c>
      <c r="E238" s="109">
        <v>0</v>
      </c>
      <c r="F238" s="109"/>
      <c r="G238" s="109">
        <v>0</v>
      </c>
      <c r="H238" s="109"/>
      <c r="I238" s="221"/>
      <c r="J238" s="252">
        <v>0</v>
      </c>
      <c r="K238" s="252"/>
      <c r="L238" s="229"/>
      <c r="M238" s="229">
        <f t="shared" si="16"/>
        <v>0</v>
      </c>
      <c r="N238" s="229"/>
      <c r="O238" s="229"/>
      <c r="P238" s="422"/>
      <c r="Q238" s="425">
        <f t="shared" si="15"/>
        <v>0</v>
      </c>
    </row>
    <row r="239" spans="1:17" ht="25.5" hidden="1" outlineLevel="2" x14ac:dyDescent="0.25">
      <c r="A239" s="114"/>
      <c r="B239" s="281" t="s">
        <v>208</v>
      </c>
      <c r="C239" s="284" t="s">
        <v>31</v>
      </c>
      <c r="D239" s="285">
        <v>8</v>
      </c>
      <c r="E239" s="109">
        <v>0</v>
      </c>
      <c r="F239" s="109"/>
      <c r="G239" s="109">
        <v>0</v>
      </c>
      <c r="H239" s="109"/>
      <c r="I239" s="221"/>
      <c r="J239" s="252">
        <v>0</v>
      </c>
      <c r="K239" s="252"/>
      <c r="L239" s="229"/>
      <c r="M239" s="229">
        <f t="shared" si="16"/>
        <v>0</v>
      </c>
      <c r="N239" s="229"/>
      <c r="O239" s="229"/>
      <c r="P239" s="422"/>
      <c r="Q239" s="425">
        <f t="shared" si="15"/>
        <v>0</v>
      </c>
    </row>
    <row r="240" spans="1:17" ht="25.5" hidden="1" outlineLevel="2" x14ac:dyDescent="0.25">
      <c r="A240" s="114"/>
      <c r="B240" s="281" t="s">
        <v>209</v>
      </c>
      <c r="C240" s="284" t="s">
        <v>31</v>
      </c>
      <c r="D240" s="285">
        <v>2</v>
      </c>
      <c r="E240" s="109">
        <v>0</v>
      </c>
      <c r="F240" s="109"/>
      <c r="G240" s="109">
        <v>0</v>
      </c>
      <c r="H240" s="109"/>
      <c r="I240" s="221"/>
      <c r="J240" s="252">
        <v>0</v>
      </c>
      <c r="K240" s="252"/>
      <c r="L240" s="229"/>
      <c r="M240" s="229">
        <f t="shared" si="16"/>
        <v>0</v>
      </c>
      <c r="N240" s="229"/>
      <c r="O240" s="229"/>
      <c r="P240" s="422"/>
      <c r="Q240" s="425">
        <f t="shared" si="15"/>
        <v>0</v>
      </c>
    </row>
    <row r="241" spans="1:17" ht="25.5" hidden="1" outlineLevel="2" x14ac:dyDescent="0.25">
      <c r="A241" s="114"/>
      <c r="B241" s="281" t="s">
        <v>210</v>
      </c>
      <c r="C241" s="284" t="s">
        <v>31</v>
      </c>
      <c r="D241" s="285">
        <v>14</v>
      </c>
      <c r="E241" s="109">
        <v>0</v>
      </c>
      <c r="F241" s="109"/>
      <c r="G241" s="109">
        <v>0</v>
      </c>
      <c r="H241" s="109"/>
      <c r="I241" s="221"/>
      <c r="J241" s="252">
        <v>0</v>
      </c>
      <c r="K241" s="252"/>
      <c r="L241" s="229"/>
      <c r="M241" s="229">
        <f t="shared" si="16"/>
        <v>0</v>
      </c>
      <c r="N241" s="229"/>
      <c r="O241" s="229"/>
      <c r="P241" s="422"/>
      <c r="Q241" s="425">
        <f t="shared" si="15"/>
        <v>0</v>
      </c>
    </row>
    <row r="242" spans="1:17" ht="25.5" hidden="1" outlineLevel="2" x14ac:dyDescent="0.25">
      <c r="A242" s="114"/>
      <c r="B242" s="281" t="s">
        <v>211</v>
      </c>
      <c r="C242" s="284" t="s">
        <v>31</v>
      </c>
      <c r="D242" s="285">
        <v>22</v>
      </c>
      <c r="E242" s="109">
        <v>0</v>
      </c>
      <c r="F242" s="109"/>
      <c r="G242" s="109">
        <v>0</v>
      </c>
      <c r="H242" s="109"/>
      <c r="I242" s="221"/>
      <c r="J242" s="252">
        <v>0</v>
      </c>
      <c r="K242" s="252"/>
      <c r="L242" s="229"/>
      <c r="M242" s="229">
        <f t="shared" si="16"/>
        <v>0</v>
      </c>
      <c r="N242" s="229"/>
      <c r="O242" s="229"/>
      <c r="P242" s="422"/>
      <c r="Q242" s="425">
        <f t="shared" si="15"/>
        <v>0</v>
      </c>
    </row>
    <row r="243" spans="1:17" ht="25.5" hidden="1" outlineLevel="2" x14ac:dyDescent="0.25">
      <c r="A243" s="114"/>
      <c r="B243" s="281" t="s">
        <v>212</v>
      </c>
      <c r="C243" s="284" t="s">
        <v>6808</v>
      </c>
      <c r="D243" s="285">
        <v>1</v>
      </c>
      <c r="E243" s="109">
        <v>0</v>
      </c>
      <c r="F243" s="109"/>
      <c r="G243" s="109">
        <v>0</v>
      </c>
      <c r="H243" s="109"/>
      <c r="I243" s="221"/>
      <c r="J243" s="252">
        <v>0</v>
      </c>
      <c r="K243" s="252"/>
      <c r="L243" s="229"/>
      <c r="M243" s="229">
        <f t="shared" si="16"/>
        <v>0</v>
      </c>
      <c r="N243" s="229"/>
      <c r="O243" s="229"/>
      <c r="P243" s="422"/>
      <c r="Q243" s="425">
        <f t="shared" si="15"/>
        <v>0</v>
      </c>
    </row>
    <row r="244" spans="1:17" ht="25.5" hidden="1" outlineLevel="2" x14ac:dyDescent="0.25">
      <c r="A244" s="114"/>
      <c r="B244" s="281" t="s">
        <v>213</v>
      </c>
      <c r="C244" s="284" t="s">
        <v>6808</v>
      </c>
      <c r="D244" s="285">
        <v>11</v>
      </c>
      <c r="E244" s="109">
        <v>0</v>
      </c>
      <c r="F244" s="109"/>
      <c r="G244" s="109">
        <v>0</v>
      </c>
      <c r="H244" s="109"/>
      <c r="I244" s="221"/>
      <c r="J244" s="252">
        <v>0</v>
      </c>
      <c r="K244" s="252"/>
      <c r="L244" s="229"/>
      <c r="M244" s="229">
        <f t="shared" si="16"/>
        <v>0</v>
      </c>
      <c r="N244" s="229"/>
      <c r="O244" s="229"/>
      <c r="P244" s="422"/>
      <c r="Q244" s="425">
        <f t="shared" si="15"/>
        <v>0</v>
      </c>
    </row>
    <row r="245" spans="1:17" ht="25.5" hidden="1" outlineLevel="2" x14ac:dyDescent="0.25">
      <c r="A245" s="114"/>
      <c r="B245" s="281" t="s">
        <v>214</v>
      </c>
      <c r="C245" s="284" t="s">
        <v>31</v>
      </c>
      <c r="D245" s="285">
        <v>12</v>
      </c>
      <c r="E245" s="109">
        <v>0</v>
      </c>
      <c r="F245" s="109"/>
      <c r="G245" s="109">
        <v>0</v>
      </c>
      <c r="H245" s="109"/>
      <c r="I245" s="221"/>
      <c r="J245" s="252">
        <v>0</v>
      </c>
      <c r="K245" s="252"/>
      <c r="L245" s="229"/>
      <c r="M245" s="229">
        <f t="shared" si="16"/>
        <v>0</v>
      </c>
      <c r="N245" s="229"/>
      <c r="O245" s="229"/>
      <c r="P245" s="422"/>
      <c r="Q245" s="425">
        <f t="shared" si="15"/>
        <v>0</v>
      </c>
    </row>
    <row r="246" spans="1:17" ht="25.5" hidden="1" outlineLevel="2" x14ac:dyDescent="0.25">
      <c r="A246" s="114"/>
      <c r="B246" s="281" t="s">
        <v>215</v>
      </c>
      <c r="C246" s="284" t="s">
        <v>31</v>
      </c>
      <c r="D246" s="285">
        <v>23</v>
      </c>
      <c r="E246" s="109">
        <v>0</v>
      </c>
      <c r="F246" s="109"/>
      <c r="G246" s="109">
        <v>0</v>
      </c>
      <c r="H246" s="109"/>
      <c r="I246" s="221"/>
      <c r="J246" s="252">
        <v>0</v>
      </c>
      <c r="K246" s="252"/>
      <c r="L246" s="229"/>
      <c r="M246" s="229">
        <f t="shared" si="16"/>
        <v>0</v>
      </c>
      <c r="N246" s="229"/>
      <c r="O246" s="229"/>
      <c r="P246" s="422"/>
      <c r="Q246" s="425">
        <f t="shared" si="15"/>
        <v>0</v>
      </c>
    </row>
    <row r="247" spans="1:17" ht="25.5" hidden="1" outlineLevel="2" x14ac:dyDescent="0.25">
      <c r="A247" s="114"/>
      <c r="B247" s="281" t="s">
        <v>216</v>
      </c>
      <c r="C247" s="284" t="s">
        <v>31</v>
      </c>
      <c r="D247" s="285">
        <v>3</v>
      </c>
      <c r="E247" s="109">
        <v>0</v>
      </c>
      <c r="F247" s="109"/>
      <c r="G247" s="109">
        <v>0</v>
      </c>
      <c r="H247" s="109"/>
      <c r="I247" s="221"/>
      <c r="J247" s="252">
        <v>0</v>
      </c>
      <c r="K247" s="252"/>
      <c r="L247" s="229"/>
      <c r="M247" s="229">
        <f t="shared" si="16"/>
        <v>0</v>
      </c>
      <c r="N247" s="229"/>
      <c r="O247" s="229"/>
      <c r="P247" s="422"/>
      <c r="Q247" s="425">
        <f t="shared" si="15"/>
        <v>0</v>
      </c>
    </row>
    <row r="248" spans="1:17" ht="25.5" hidden="1" outlineLevel="2" x14ac:dyDescent="0.25">
      <c r="A248" s="114"/>
      <c r="B248" s="281" t="s">
        <v>217</v>
      </c>
      <c r="C248" s="284" t="s">
        <v>31</v>
      </c>
      <c r="D248" s="285">
        <v>80</v>
      </c>
      <c r="E248" s="109">
        <v>0</v>
      </c>
      <c r="F248" s="109"/>
      <c r="G248" s="109">
        <v>0</v>
      </c>
      <c r="H248" s="109"/>
      <c r="I248" s="221"/>
      <c r="J248" s="252">
        <v>0</v>
      </c>
      <c r="K248" s="252"/>
      <c r="L248" s="229"/>
      <c r="M248" s="229">
        <f t="shared" si="16"/>
        <v>0</v>
      </c>
      <c r="N248" s="229"/>
      <c r="O248" s="229"/>
      <c r="P248" s="422"/>
      <c r="Q248" s="425">
        <f t="shared" si="15"/>
        <v>0</v>
      </c>
    </row>
    <row r="249" spans="1:17" hidden="1" outlineLevel="2" x14ac:dyDescent="0.25">
      <c r="A249" s="114"/>
      <c r="B249" s="281" t="s">
        <v>218</v>
      </c>
      <c r="C249" s="284" t="s">
        <v>31</v>
      </c>
      <c r="D249" s="285">
        <v>7</v>
      </c>
      <c r="E249" s="109">
        <v>0</v>
      </c>
      <c r="F249" s="109"/>
      <c r="G249" s="109">
        <v>0</v>
      </c>
      <c r="H249" s="109"/>
      <c r="I249" s="221"/>
      <c r="J249" s="252">
        <v>0</v>
      </c>
      <c r="K249" s="252"/>
      <c r="L249" s="229"/>
      <c r="M249" s="229">
        <f t="shared" si="16"/>
        <v>0</v>
      </c>
      <c r="N249" s="229"/>
      <c r="O249" s="229"/>
      <c r="P249" s="422"/>
      <c r="Q249" s="425">
        <f t="shared" si="15"/>
        <v>0</v>
      </c>
    </row>
    <row r="250" spans="1:17" ht="25.5" hidden="1" outlineLevel="2" x14ac:dyDescent="0.25">
      <c r="A250" s="114"/>
      <c r="B250" s="281" t="s">
        <v>6797</v>
      </c>
      <c r="C250" s="284" t="s">
        <v>31</v>
      </c>
      <c r="D250" s="285">
        <v>47</v>
      </c>
      <c r="E250" s="109">
        <v>0</v>
      </c>
      <c r="F250" s="109"/>
      <c r="G250" s="109">
        <v>0</v>
      </c>
      <c r="H250" s="109"/>
      <c r="I250" s="221"/>
      <c r="J250" s="252">
        <v>0</v>
      </c>
      <c r="K250" s="252"/>
      <c r="L250" s="229"/>
      <c r="M250" s="229">
        <f t="shared" si="16"/>
        <v>0</v>
      </c>
      <c r="N250" s="229"/>
      <c r="O250" s="229"/>
      <c r="P250" s="422"/>
      <c r="Q250" s="425">
        <f t="shared" si="15"/>
        <v>0</v>
      </c>
    </row>
    <row r="251" spans="1:17" ht="25.5" hidden="1" outlineLevel="2" x14ac:dyDescent="0.25">
      <c r="A251" s="114"/>
      <c r="B251" s="281" t="s">
        <v>6798</v>
      </c>
      <c r="C251" s="284" t="s">
        <v>31</v>
      </c>
      <c r="D251" s="285">
        <v>5</v>
      </c>
      <c r="E251" s="109">
        <v>0</v>
      </c>
      <c r="F251" s="109"/>
      <c r="G251" s="109">
        <v>0</v>
      </c>
      <c r="H251" s="109"/>
      <c r="I251" s="221"/>
      <c r="J251" s="252">
        <v>0</v>
      </c>
      <c r="K251" s="252"/>
      <c r="L251" s="229"/>
      <c r="M251" s="229">
        <f t="shared" si="16"/>
        <v>0</v>
      </c>
      <c r="N251" s="229"/>
      <c r="O251" s="229"/>
      <c r="P251" s="422"/>
      <c r="Q251" s="425">
        <f t="shared" si="15"/>
        <v>0</v>
      </c>
    </row>
    <row r="252" spans="1:17" ht="25.5" hidden="1" outlineLevel="2" x14ac:dyDescent="0.25">
      <c r="A252" s="114"/>
      <c r="B252" s="281" t="s">
        <v>6799</v>
      </c>
      <c r="C252" s="284" t="s">
        <v>31</v>
      </c>
      <c r="D252" s="285">
        <v>4</v>
      </c>
      <c r="E252" s="109">
        <v>0</v>
      </c>
      <c r="F252" s="109"/>
      <c r="G252" s="109">
        <v>0</v>
      </c>
      <c r="H252" s="109"/>
      <c r="I252" s="221"/>
      <c r="J252" s="252">
        <v>0</v>
      </c>
      <c r="K252" s="252"/>
      <c r="L252" s="229"/>
      <c r="M252" s="229">
        <f t="shared" si="16"/>
        <v>0</v>
      </c>
      <c r="N252" s="229"/>
      <c r="O252" s="229"/>
      <c r="P252" s="422"/>
      <c r="Q252" s="425">
        <f t="shared" si="15"/>
        <v>0</v>
      </c>
    </row>
    <row r="253" spans="1:17" ht="25.5" hidden="1" outlineLevel="2" x14ac:dyDescent="0.25">
      <c r="A253" s="114"/>
      <c r="B253" s="281" t="s">
        <v>6800</v>
      </c>
      <c r="C253" s="284" t="s">
        <v>31</v>
      </c>
      <c r="D253" s="285">
        <v>4</v>
      </c>
      <c r="E253" s="109">
        <v>0</v>
      </c>
      <c r="F253" s="109"/>
      <c r="G253" s="109">
        <v>0</v>
      </c>
      <c r="H253" s="109"/>
      <c r="I253" s="221"/>
      <c r="J253" s="252">
        <v>0</v>
      </c>
      <c r="K253" s="252"/>
      <c r="L253" s="229"/>
      <c r="M253" s="229">
        <f t="shared" si="16"/>
        <v>0</v>
      </c>
      <c r="N253" s="229"/>
      <c r="O253" s="229"/>
      <c r="P253" s="422"/>
      <c r="Q253" s="425">
        <f t="shared" si="15"/>
        <v>0</v>
      </c>
    </row>
    <row r="254" spans="1:17" ht="25.5" hidden="1" outlineLevel="2" x14ac:dyDescent="0.25">
      <c r="A254" s="114"/>
      <c r="B254" s="281" t="s">
        <v>6801</v>
      </c>
      <c r="C254" s="284" t="s">
        <v>31</v>
      </c>
      <c r="D254" s="285">
        <v>22</v>
      </c>
      <c r="E254" s="109">
        <v>0</v>
      </c>
      <c r="F254" s="109"/>
      <c r="G254" s="109">
        <v>0</v>
      </c>
      <c r="H254" s="109"/>
      <c r="I254" s="221"/>
      <c r="J254" s="252">
        <v>0</v>
      </c>
      <c r="K254" s="252"/>
      <c r="L254" s="229"/>
      <c r="M254" s="229">
        <f t="shared" si="16"/>
        <v>0</v>
      </c>
      <c r="N254" s="229"/>
      <c r="O254" s="229"/>
      <c r="P254" s="422"/>
      <c r="Q254" s="425">
        <f t="shared" si="15"/>
        <v>0</v>
      </c>
    </row>
    <row r="255" spans="1:17" hidden="1" outlineLevel="2" x14ac:dyDescent="0.25">
      <c r="A255" s="114"/>
      <c r="B255" s="281" t="s">
        <v>219</v>
      </c>
      <c r="C255" s="284" t="s">
        <v>31</v>
      </c>
      <c r="D255" s="285">
        <v>16</v>
      </c>
      <c r="E255" s="109">
        <v>0</v>
      </c>
      <c r="F255" s="109"/>
      <c r="G255" s="109">
        <v>0</v>
      </c>
      <c r="H255" s="109"/>
      <c r="I255" s="221"/>
      <c r="J255" s="252">
        <v>0</v>
      </c>
      <c r="K255" s="252"/>
      <c r="L255" s="229"/>
      <c r="M255" s="229">
        <f t="shared" si="16"/>
        <v>0</v>
      </c>
      <c r="N255" s="229"/>
      <c r="O255" s="229"/>
      <c r="P255" s="422"/>
      <c r="Q255" s="425">
        <f t="shared" si="15"/>
        <v>0</v>
      </c>
    </row>
    <row r="256" spans="1:17" hidden="1" outlineLevel="2" x14ac:dyDescent="0.25">
      <c r="A256" s="114"/>
      <c r="B256" s="281" t="s">
        <v>220</v>
      </c>
      <c r="C256" s="284" t="s">
        <v>31</v>
      </c>
      <c r="D256" s="285">
        <v>12</v>
      </c>
      <c r="E256" s="109">
        <v>0</v>
      </c>
      <c r="F256" s="109"/>
      <c r="G256" s="109">
        <v>0</v>
      </c>
      <c r="H256" s="109"/>
      <c r="I256" s="221"/>
      <c r="J256" s="252">
        <v>0</v>
      </c>
      <c r="K256" s="252"/>
      <c r="L256" s="229"/>
      <c r="M256" s="229">
        <f t="shared" si="16"/>
        <v>0</v>
      </c>
      <c r="N256" s="229"/>
      <c r="O256" s="229"/>
      <c r="P256" s="422"/>
      <c r="Q256" s="425">
        <f t="shared" si="15"/>
        <v>0</v>
      </c>
    </row>
    <row r="257" spans="1:17" ht="25.5" hidden="1" outlineLevel="2" x14ac:dyDescent="0.25">
      <c r="A257" s="114"/>
      <c r="B257" s="281" t="s">
        <v>221</v>
      </c>
      <c r="C257" s="284" t="s">
        <v>6890</v>
      </c>
      <c r="D257" s="285">
        <v>166</v>
      </c>
      <c r="E257" s="109">
        <v>0</v>
      </c>
      <c r="F257" s="109"/>
      <c r="G257" s="109">
        <v>0</v>
      </c>
      <c r="H257" s="109"/>
      <c r="I257" s="221"/>
      <c r="J257" s="252">
        <v>0</v>
      </c>
      <c r="K257" s="252"/>
      <c r="L257" s="229"/>
      <c r="M257" s="229">
        <f t="shared" si="16"/>
        <v>0</v>
      </c>
      <c r="N257" s="229"/>
      <c r="O257" s="229"/>
      <c r="P257" s="422"/>
      <c r="Q257" s="425">
        <f t="shared" si="15"/>
        <v>0</v>
      </c>
    </row>
    <row r="258" spans="1:17" ht="25.5" hidden="1" outlineLevel="2" x14ac:dyDescent="0.25">
      <c r="A258" s="114"/>
      <c r="B258" s="281" t="s">
        <v>222</v>
      </c>
      <c r="C258" s="284" t="s">
        <v>6890</v>
      </c>
      <c r="D258" s="285">
        <v>16</v>
      </c>
      <c r="E258" s="109">
        <v>0</v>
      </c>
      <c r="F258" s="109"/>
      <c r="G258" s="109">
        <v>0</v>
      </c>
      <c r="H258" s="109"/>
      <c r="I258" s="221"/>
      <c r="J258" s="252">
        <v>0</v>
      </c>
      <c r="K258" s="252"/>
      <c r="L258" s="229"/>
      <c r="M258" s="229">
        <f t="shared" si="16"/>
        <v>0</v>
      </c>
      <c r="N258" s="229"/>
      <c r="O258" s="229"/>
      <c r="P258" s="422"/>
      <c r="Q258" s="425">
        <f t="shared" si="15"/>
        <v>0</v>
      </c>
    </row>
    <row r="259" spans="1:17" ht="25.5" hidden="1" outlineLevel="2" x14ac:dyDescent="0.25">
      <c r="A259" s="114"/>
      <c r="B259" s="281" t="s">
        <v>223</v>
      </c>
      <c r="C259" s="284" t="s">
        <v>6890</v>
      </c>
      <c r="D259" s="285">
        <v>8</v>
      </c>
      <c r="E259" s="109">
        <v>0</v>
      </c>
      <c r="F259" s="109"/>
      <c r="G259" s="109">
        <v>0</v>
      </c>
      <c r="H259" s="109"/>
      <c r="I259" s="221"/>
      <c r="J259" s="252">
        <v>0</v>
      </c>
      <c r="K259" s="252"/>
      <c r="L259" s="229"/>
      <c r="M259" s="229">
        <f t="shared" si="16"/>
        <v>0</v>
      </c>
      <c r="N259" s="229"/>
      <c r="O259" s="229"/>
      <c r="P259" s="422"/>
      <c r="Q259" s="425">
        <f t="shared" si="15"/>
        <v>0</v>
      </c>
    </row>
    <row r="260" spans="1:17" ht="25.5" hidden="1" outlineLevel="2" x14ac:dyDescent="0.25">
      <c r="A260" s="114"/>
      <c r="B260" s="281" t="s">
        <v>224</v>
      </c>
      <c r="C260" s="284" t="s">
        <v>6890</v>
      </c>
      <c r="D260" s="285">
        <v>10</v>
      </c>
      <c r="E260" s="109">
        <v>0</v>
      </c>
      <c r="F260" s="109"/>
      <c r="G260" s="109">
        <v>0</v>
      </c>
      <c r="H260" s="109"/>
      <c r="I260" s="221"/>
      <c r="J260" s="252">
        <v>0</v>
      </c>
      <c r="K260" s="252"/>
      <c r="L260" s="229"/>
      <c r="M260" s="229">
        <f t="shared" si="16"/>
        <v>0</v>
      </c>
      <c r="N260" s="229"/>
      <c r="O260" s="229"/>
      <c r="P260" s="422"/>
      <c r="Q260" s="425">
        <f t="shared" si="15"/>
        <v>0</v>
      </c>
    </row>
    <row r="261" spans="1:17" ht="25.5" hidden="1" outlineLevel="2" x14ac:dyDescent="0.25">
      <c r="A261" s="114"/>
      <c r="B261" s="281" t="s">
        <v>225</v>
      </c>
      <c r="C261" s="284" t="s">
        <v>6890</v>
      </c>
      <c r="D261" s="285">
        <v>20</v>
      </c>
      <c r="E261" s="109">
        <v>0</v>
      </c>
      <c r="F261" s="109"/>
      <c r="G261" s="109">
        <v>0</v>
      </c>
      <c r="H261" s="109"/>
      <c r="I261" s="221"/>
      <c r="J261" s="252">
        <v>0</v>
      </c>
      <c r="K261" s="252"/>
      <c r="L261" s="229"/>
      <c r="M261" s="229">
        <f t="shared" si="16"/>
        <v>0</v>
      </c>
      <c r="N261" s="229"/>
      <c r="O261" s="229"/>
      <c r="P261" s="422"/>
      <c r="Q261" s="425">
        <f t="shared" si="15"/>
        <v>0</v>
      </c>
    </row>
    <row r="262" spans="1:17" ht="25.5" hidden="1" outlineLevel="2" x14ac:dyDescent="0.25">
      <c r="A262" s="114"/>
      <c r="B262" s="281" t="s">
        <v>226</v>
      </c>
      <c r="C262" s="284" t="s">
        <v>6890</v>
      </c>
      <c r="D262" s="285">
        <v>10</v>
      </c>
      <c r="E262" s="109">
        <v>0</v>
      </c>
      <c r="F262" s="109"/>
      <c r="G262" s="109">
        <v>0</v>
      </c>
      <c r="H262" s="109"/>
      <c r="I262" s="221"/>
      <c r="J262" s="252">
        <v>0</v>
      </c>
      <c r="K262" s="252"/>
      <c r="L262" s="229"/>
      <c r="M262" s="229">
        <f t="shared" si="16"/>
        <v>0</v>
      </c>
      <c r="N262" s="229"/>
      <c r="O262" s="229"/>
      <c r="P262" s="422"/>
      <c r="Q262" s="425">
        <f t="shared" si="15"/>
        <v>0</v>
      </c>
    </row>
    <row r="263" spans="1:17" hidden="1" outlineLevel="2" x14ac:dyDescent="0.25">
      <c r="A263" s="114"/>
      <c r="B263" s="281" t="s">
        <v>227</v>
      </c>
      <c r="C263" s="284" t="s">
        <v>31</v>
      </c>
      <c r="D263" s="285">
        <v>1</v>
      </c>
      <c r="E263" s="109">
        <v>0</v>
      </c>
      <c r="F263" s="109"/>
      <c r="G263" s="109">
        <v>0</v>
      </c>
      <c r="H263" s="109"/>
      <c r="I263" s="221"/>
      <c r="J263" s="252">
        <v>0</v>
      </c>
      <c r="K263" s="252"/>
      <c r="L263" s="229"/>
      <c r="M263" s="229">
        <f t="shared" si="16"/>
        <v>0</v>
      </c>
      <c r="N263" s="229"/>
      <c r="O263" s="229"/>
      <c r="P263" s="422"/>
      <c r="Q263" s="425">
        <f t="shared" ref="Q263:Q326" si="17">(E263+G263)*P263</f>
        <v>0</v>
      </c>
    </row>
    <row r="264" spans="1:17" hidden="1" outlineLevel="2" x14ac:dyDescent="0.25">
      <c r="A264" s="114"/>
      <c r="B264" s="281" t="s">
        <v>6893</v>
      </c>
      <c r="C264" s="282" t="s">
        <v>31</v>
      </c>
      <c r="D264" s="283">
        <v>18</v>
      </c>
      <c r="E264" s="109">
        <v>0</v>
      </c>
      <c r="F264" s="109"/>
      <c r="G264" s="109">
        <v>0</v>
      </c>
      <c r="H264" s="109"/>
      <c r="I264" s="221"/>
      <c r="J264" s="252">
        <v>0</v>
      </c>
      <c r="K264" s="252"/>
      <c r="L264" s="229"/>
      <c r="M264" s="229">
        <f t="shared" si="16"/>
        <v>0</v>
      </c>
      <c r="N264" s="229"/>
      <c r="O264" s="229"/>
      <c r="P264" s="422"/>
      <c r="Q264" s="425">
        <f t="shared" si="17"/>
        <v>0</v>
      </c>
    </row>
    <row r="265" spans="1:17" hidden="1" outlineLevel="1" x14ac:dyDescent="0.25">
      <c r="A265" s="378"/>
      <c r="B265" s="349" t="s">
        <v>228</v>
      </c>
      <c r="C265" s="378" t="s">
        <v>197</v>
      </c>
      <c r="D265" s="377">
        <v>1</v>
      </c>
      <c r="E265" s="377">
        <v>1137342</v>
      </c>
      <c r="F265" s="377">
        <f t="shared" ref="F265:F317" si="18">E265*D265</f>
        <v>1137342</v>
      </c>
      <c r="G265" s="377">
        <v>1607675.4720000001</v>
      </c>
      <c r="H265" s="377">
        <f t="shared" ref="H265:H317" si="19">G265*D265</f>
        <v>1607675.4720000001</v>
      </c>
      <c r="I265" s="377">
        <f t="shared" ref="I265:I317" si="20">F265+H265</f>
        <v>2745017.4720000001</v>
      </c>
      <c r="J265" s="252">
        <v>1137342</v>
      </c>
      <c r="K265" s="252"/>
      <c r="L265" s="229"/>
      <c r="M265" s="229">
        <f t="shared" si="16"/>
        <v>1607675.4720000001</v>
      </c>
      <c r="N265" s="229"/>
      <c r="O265" s="229"/>
      <c r="P265" s="422"/>
      <c r="Q265" s="425">
        <f t="shared" si="17"/>
        <v>0</v>
      </c>
    </row>
    <row r="266" spans="1:17" ht="25.5" hidden="1" outlineLevel="2" x14ac:dyDescent="0.25">
      <c r="A266" s="114"/>
      <c r="B266" s="281" t="s">
        <v>200</v>
      </c>
      <c r="C266" s="284" t="s">
        <v>199</v>
      </c>
      <c r="D266" s="285">
        <v>185</v>
      </c>
      <c r="E266" s="109">
        <v>0</v>
      </c>
      <c r="F266" s="109">
        <f t="shared" si="18"/>
        <v>0</v>
      </c>
      <c r="G266" s="109">
        <v>0</v>
      </c>
      <c r="H266" s="109">
        <f t="shared" si="19"/>
        <v>0</v>
      </c>
      <c r="I266" s="221">
        <f t="shared" si="20"/>
        <v>0</v>
      </c>
      <c r="J266" s="252">
        <v>0</v>
      </c>
      <c r="K266" s="252"/>
      <c r="L266" s="229"/>
      <c r="M266" s="229">
        <f t="shared" si="16"/>
        <v>0</v>
      </c>
      <c r="N266" s="229"/>
      <c r="O266" s="229"/>
      <c r="P266" s="422"/>
      <c r="Q266" s="425">
        <f t="shared" si="17"/>
        <v>0</v>
      </c>
    </row>
    <row r="267" spans="1:17" ht="25.5" hidden="1" outlineLevel="2" x14ac:dyDescent="0.25">
      <c r="A267" s="114"/>
      <c r="B267" s="281" t="s">
        <v>201</v>
      </c>
      <c r="C267" s="284" t="s">
        <v>199</v>
      </c>
      <c r="D267" s="285">
        <v>30</v>
      </c>
      <c r="E267" s="109">
        <v>0</v>
      </c>
      <c r="F267" s="109">
        <f t="shared" si="18"/>
        <v>0</v>
      </c>
      <c r="G267" s="109">
        <v>0</v>
      </c>
      <c r="H267" s="109">
        <f t="shared" si="19"/>
        <v>0</v>
      </c>
      <c r="I267" s="221">
        <f t="shared" si="20"/>
        <v>0</v>
      </c>
      <c r="J267" s="252">
        <v>0</v>
      </c>
      <c r="K267" s="252"/>
      <c r="L267" s="229"/>
      <c r="M267" s="229">
        <f t="shared" si="16"/>
        <v>0</v>
      </c>
      <c r="N267" s="229"/>
      <c r="O267" s="229"/>
      <c r="P267" s="422"/>
      <c r="Q267" s="425">
        <f t="shared" si="17"/>
        <v>0</v>
      </c>
    </row>
    <row r="268" spans="1:17" ht="25.5" hidden="1" outlineLevel="2" x14ac:dyDescent="0.25">
      <c r="A268" s="114"/>
      <c r="B268" s="281" t="s">
        <v>202</v>
      </c>
      <c r="C268" s="284" t="s">
        <v>199</v>
      </c>
      <c r="D268" s="285">
        <v>175</v>
      </c>
      <c r="E268" s="109">
        <v>0</v>
      </c>
      <c r="F268" s="109">
        <f t="shared" si="18"/>
        <v>0</v>
      </c>
      <c r="G268" s="109">
        <v>0</v>
      </c>
      <c r="H268" s="109">
        <f t="shared" si="19"/>
        <v>0</v>
      </c>
      <c r="I268" s="221">
        <f t="shared" si="20"/>
        <v>0</v>
      </c>
      <c r="J268" s="252">
        <v>0</v>
      </c>
      <c r="K268" s="252"/>
      <c r="L268" s="229"/>
      <c r="M268" s="229">
        <f t="shared" si="16"/>
        <v>0</v>
      </c>
      <c r="N268" s="229"/>
      <c r="O268" s="229"/>
      <c r="P268" s="422"/>
      <c r="Q268" s="425">
        <f t="shared" si="17"/>
        <v>0</v>
      </c>
    </row>
    <row r="269" spans="1:17" ht="25.5" hidden="1" outlineLevel="2" x14ac:dyDescent="0.25">
      <c r="A269" s="114"/>
      <c r="B269" s="281" t="s">
        <v>203</v>
      </c>
      <c r="C269" s="284" t="s">
        <v>199</v>
      </c>
      <c r="D269" s="285">
        <v>3</v>
      </c>
      <c r="E269" s="109">
        <v>0</v>
      </c>
      <c r="F269" s="109">
        <f t="shared" si="18"/>
        <v>0</v>
      </c>
      <c r="G269" s="109">
        <v>0</v>
      </c>
      <c r="H269" s="109">
        <f t="shared" si="19"/>
        <v>0</v>
      </c>
      <c r="I269" s="221">
        <f t="shared" si="20"/>
        <v>0</v>
      </c>
      <c r="J269" s="252">
        <v>0</v>
      </c>
      <c r="K269" s="252"/>
      <c r="L269" s="229"/>
      <c r="M269" s="229">
        <f t="shared" si="16"/>
        <v>0</v>
      </c>
      <c r="N269" s="229"/>
      <c r="O269" s="229"/>
      <c r="P269" s="422"/>
      <c r="Q269" s="425">
        <f t="shared" si="17"/>
        <v>0</v>
      </c>
    </row>
    <row r="270" spans="1:17" ht="25.5" hidden="1" outlineLevel="2" x14ac:dyDescent="0.25">
      <c r="A270" s="114"/>
      <c r="B270" s="281" t="s">
        <v>204</v>
      </c>
      <c r="C270" s="284" t="s">
        <v>199</v>
      </c>
      <c r="D270" s="285">
        <v>7</v>
      </c>
      <c r="E270" s="109">
        <v>0</v>
      </c>
      <c r="F270" s="109">
        <f t="shared" si="18"/>
        <v>0</v>
      </c>
      <c r="G270" s="109">
        <v>0</v>
      </c>
      <c r="H270" s="109">
        <f t="shared" si="19"/>
        <v>0</v>
      </c>
      <c r="I270" s="221">
        <f t="shared" si="20"/>
        <v>0</v>
      </c>
      <c r="J270" s="252">
        <v>0</v>
      </c>
      <c r="K270" s="252"/>
      <c r="L270" s="229"/>
      <c r="M270" s="229">
        <f t="shared" si="16"/>
        <v>0</v>
      </c>
      <c r="N270" s="229"/>
      <c r="O270" s="229"/>
      <c r="P270" s="422"/>
      <c r="Q270" s="425">
        <f t="shared" si="17"/>
        <v>0</v>
      </c>
    </row>
    <row r="271" spans="1:17" ht="25.5" hidden="1" outlineLevel="2" x14ac:dyDescent="0.25">
      <c r="A271" s="114"/>
      <c r="B271" s="281" t="s">
        <v>205</v>
      </c>
      <c r="C271" s="284" t="s">
        <v>199</v>
      </c>
      <c r="D271" s="285">
        <v>8</v>
      </c>
      <c r="E271" s="109">
        <v>0</v>
      </c>
      <c r="F271" s="109">
        <f t="shared" si="18"/>
        <v>0</v>
      </c>
      <c r="G271" s="109">
        <v>0</v>
      </c>
      <c r="H271" s="109">
        <f t="shared" si="19"/>
        <v>0</v>
      </c>
      <c r="I271" s="221">
        <f t="shared" si="20"/>
        <v>0</v>
      </c>
      <c r="J271" s="252">
        <v>0</v>
      </c>
      <c r="K271" s="252"/>
      <c r="L271" s="229"/>
      <c r="M271" s="229">
        <f t="shared" si="16"/>
        <v>0</v>
      </c>
      <c r="N271" s="229"/>
      <c r="O271" s="229"/>
      <c r="P271" s="422"/>
      <c r="Q271" s="425">
        <f t="shared" si="17"/>
        <v>0</v>
      </c>
    </row>
    <row r="272" spans="1:17" ht="25.5" hidden="1" outlineLevel="2" x14ac:dyDescent="0.25">
      <c r="A272" s="114"/>
      <c r="B272" s="281" t="s">
        <v>6904</v>
      </c>
      <c r="C272" s="284" t="s">
        <v>199</v>
      </c>
      <c r="D272" s="285">
        <v>11</v>
      </c>
      <c r="E272" s="109">
        <v>0</v>
      </c>
      <c r="F272" s="109">
        <f t="shared" si="18"/>
        <v>0</v>
      </c>
      <c r="G272" s="109">
        <v>0</v>
      </c>
      <c r="H272" s="109">
        <f t="shared" si="19"/>
        <v>0</v>
      </c>
      <c r="I272" s="221">
        <f t="shared" si="20"/>
        <v>0</v>
      </c>
      <c r="J272" s="252">
        <v>0</v>
      </c>
      <c r="K272" s="252"/>
      <c r="L272" s="229"/>
      <c r="M272" s="229">
        <f t="shared" si="16"/>
        <v>0</v>
      </c>
      <c r="N272" s="229"/>
      <c r="O272" s="229"/>
      <c r="P272" s="422"/>
      <c r="Q272" s="425">
        <f t="shared" si="17"/>
        <v>0</v>
      </c>
    </row>
    <row r="273" spans="1:17" ht="25.5" hidden="1" outlineLevel="2" x14ac:dyDescent="0.25">
      <c r="A273" s="114"/>
      <c r="B273" s="281" t="s">
        <v>6905</v>
      </c>
      <c r="C273" s="284" t="s">
        <v>199</v>
      </c>
      <c r="D273" s="285">
        <v>7</v>
      </c>
      <c r="E273" s="109">
        <v>0</v>
      </c>
      <c r="F273" s="109">
        <f t="shared" si="18"/>
        <v>0</v>
      </c>
      <c r="G273" s="109">
        <v>0</v>
      </c>
      <c r="H273" s="109">
        <f t="shared" si="19"/>
        <v>0</v>
      </c>
      <c r="I273" s="221">
        <f t="shared" si="20"/>
        <v>0</v>
      </c>
      <c r="J273" s="252">
        <v>0</v>
      </c>
      <c r="K273" s="252"/>
      <c r="L273" s="229"/>
      <c r="M273" s="229">
        <f t="shared" si="16"/>
        <v>0</v>
      </c>
      <c r="N273" s="229"/>
      <c r="O273" s="229"/>
      <c r="P273" s="422"/>
      <c r="Q273" s="425">
        <f t="shared" si="17"/>
        <v>0</v>
      </c>
    </row>
    <row r="274" spans="1:17" ht="25.5" hidden="1" outlineLevel="2" x14ac:dyDescent="0.25">
      <c r="A274" s="114"/>
      <c r="B274" s="281" t="s">
        <v>6906</v>
      </c>
      <c r="C274" s="284" t="s">
        <v>199</v>
      </c>
      <c r="D274" s="285">
        <v>80</v>
      </c>
      <c r="E274" s="109">
        <v>0</v>
      </c>
      <c r="F274" s="109">
        <f t="shared" si="18"/>
        <v>0</v>
      </c>
      <c r="G274" s="109">
        <v>0</v>
      </c>
      <c r="H274" s="109">
        <f t="shared" si="19"/>
        <v>0</v>
      </c>
      <c r="I274" s="221">
        <f t="shared" si="20"/>
        <v>0</v>
      </c>
      <c r="J274" s="252">
        <v>0</v>
      </c>
      <c r="K274" s="252"/>
      <c r="L274" s="229"/>
      <c r="M274" s="229">
        <f t="shared" si="16"/>
        <v>0</v>
      </c>
      <c r="N274" s="229"/>
      <c r="O274" s="229"/>
      <c r="P274" s="422"/>
      <c r="Q274" s="425">
        <f t="shared" si="17"/>
        <v>0</v>
      </c>
    </row>
    <row r="275" spans="1:17" ht="25.5" hidden="1" outlineLevel="2" x14ac:dyDescent="0.25">
      <c r="A275" s="114"/>
      <c r="B275" s="281" t="s">
        <v>229</v>
      </c>
      <c r="C275" s="284" t="s">
        <v>31</v>
      </c>
      <c r="D275" s="285">
        <v>2</v>
      </c>
      <c r="E275" s="109">
        <v>0</v>
      </c>
      <c r="F275" s="109">
        <f t="shared" si="18"/>
        <v>0</v>
      </c>
      <c r="G275" s="109">
        <v>0</v>
      </c>
      <c r="H275" s="109">
        <f t="shared" si="19"/>
        <v>0</v>
      </c>
      <c r="I275" s="221">
        <f t="shared" si="20"/>
        <v>0</v>
      </c>
      <c r="J275" s="252">
        <v>0</v>
      </c>
      <c r="K275" s="252"/>
      <c r="L275" s="229"/>
      <c r="M275" s="229">
        <f t="shared" si="16"/>
        <v>0</v>
      </c>
      <c r="N275" s="229"/>
      <c r="O275" s="229"/>
      <c r="P275" s="422"/>
      <c r="Q275" s="425">
        <f t="shared" si="17"/>
        <v>0</v>
      </c>
    </row>
    <row r="276" spans="1:17" ht="25.5" hidden="1" outlineLevel="2" x14ac:dyDescent="0.25">
      <c r="A276" s="114"/>
      <c r="B276" s="281" t="s">
        <v>230</v>
      </c>
      <c r="C276" s="284" t="s">
        <v>31</v>
      </c>
      <c r="D276" s="286">
        <v>1</v>
      </c>
      <c r="E276" s="109">
        <v>0</v>
      </c>
      <c r="F276" s="109">
        <f t="shared" si="18"/>
        <v>0</v>
      </c>
      <c r="G276" s="109">
        <v>0</v>
      </c>
      <c r="H276" s="109">
        <f t="shared" si="19"/>
        <v>0</v>
      </c>
      <c r="I276" s="221">
        <f t="shared" si="20"/>
        <v>0</v>
      </c>
      <c r="J276" s="252">
        <v>0</v>
      </c>
      <c r="K276" s="252"/>
      <c r="L276" s="229"/>
      <c r="M276" s="229">
        <f t="shared" si="16"/>
        <v>0</v>
      </c>
      <c r="N276" s="229"/>
      <c r="O276" s="229"/>
      <c r="P276" s="422"/>
      <c r="Q276" s="425">
        <f t="shared" si="17"/>
        <v>0</v>
      </c>
    </row>
    <row r="277" spans="1:17" ht="25.5" hidden="1" outlineLevel="2" x14ac:dyDescent="0.25">
      <c r="A277" s="114"/>
      <c r="B277" s="281" t="s">
        <v>207</v>
      </c>
      <c r="C277" s="284" t="s">
        <v>6808</v>
      </c>
      <c r="D277" s="285">
        <v>2</v>
      </c>
      <c r="E277" s="109">
        <v>0</v>
      </c>
      <c r="F277" s="109">
        <f t="shared" si="18"/>
        <v>0</v>
      </c>
      <c r="G277" s="109">
        <v>0</v>
      </c>
      <c r="H277" s="109">
        <f t="shared" si="19"/>
        <v>0</v>
      </c>
      <c r="I277" s="221">
        <f t="shared" si="20"/>
        <v>0</v>
      </c>
      <c r="J277" s="252">
        <v>0</v>
      </c>
      <c r="K277" s="252"/>
      <c r="L277" s="229"/>
      <c r="M277" s="229">
        <f t="shared" si="16"/>
        <v>0</v>
      </c>
      <c r="N277" s="229"/>
      <c r="O277" s="229"/>
      <c r="P277" s="422"/>
      <c r="Q277" s="425">
        <f t="shared" si="17"/>
        <v>0</v>
      </c>
    </row>
    <row r="278" spans="1:17" ht="25.5" hidden="1" outlineLevel="2" x14ac:dyDescent="0.25">
      <c r="A278" s="114"/>
      <c r="B278" s="281" t="s">
        <v>208</v>
      </c>
      <c r="C278" s="284" t="s">
        <v>31</v>
      </c>
      <c r="D278" s="285">
        <v>8</v>
      </c>
      <c r="E278" s="109">
        <v>0</v>
      </c>
      <c r="F278" s="109">
        <f t="shared" si="18"/>
        <v>0</v>
      </c>
      <c r="G278" s="109">
        <v>0</v>
      </c>
      <c r="H278" s="109">
        <f t="shared" si="19"/>
        <v>0</v>
      </c>
      <c r="I278" s="221">
        <f t="shared" si="20"/>
        <v>0</v>
      </c>
      <c r="J278" s="252">
        <v>0</v>
      </c>
      <c r="K278" s="252"/>
      <c r="L278" s="229"/>
      <c r="M278" s="229">
        <f t="shared" si="16"/>
        <v>0</v>
      </c>
      <c r="N278" s="229"/>
      <c r="O278" s="229"/>
      <c r="P278" s="422"/>
      <c r="Q278" s="425">
        <f t="shared" si="17"/>
        <v>0</v>
      </c>
    </row>
    <row r="279" spans="1:17" ht="25.5" hidden="1" outlineLevel="2" x14ac:dyDescent="0.25">
      <c r="A279" s="114"/>
      <c r="B279" s="281" t="s">
        <v>209</v>
      </c>
      <c r="C279" s="284" t="s">
        <v>31</v>
      </c>
      <c r="D279" s="285">
        <v>2</v>
      </c>
      <c r="E279" s="109">
        <v>0</v>
      </c>
      <c r="F279" s="109">
        <f t="shared" si="18"/>
        <v>0</v>
      </c>
      <c r="G279" s="109">
        <v>0</v>
      </c>
      <c r="H279" s="109">
        <f t="shared" si="19"/>
        <v>0</v>
      </c>
      <c r="I279" s="221">
        <f t="shared" si="20"/>
        <v>0</v>
      </c>
      <c r="J279" s="252">
        <v>0</v>
      </c>
      <c r="K279" s="252"/>
      <c r="L279" s="229"/>
      <c r="M279" s="229">
        <f t="shared" si="16"/>
        <v>0</v>
      </c>
      <c r="N279" s="229"/>
      <c r="O279" s="229"/>
      <c r="P279" s="422"/>
      <c r="Q279" s="425">
        <f t="shared" si="17"/>
        <v>0</v>
      </c>
    </row>
    <row r="280" spans="1:17" ht="25.5" hidden="1" outlineLevel="2" x14ac:dyDescent="0.25">
      <c r="A280" s="114"/>
      <c r="B280" s="281" t="s">
        <v>210</v>
      </c>
      <c r="C280" s="284" t="s">
        <v>31</v>
      </c>
      <c r="D280" s="285">
        <v>14</v>
      </c>
      <c r="E280" s="109">
        <v>0</v>
      </c>
      <c r="F280" s="109">
        <f t="shared" si="18"/>
        <v>0</v>
      </c>
      <c r="G280" s="109">
        <v>0</v>
      </c>
      <c r="H280" s="109">
        <f t="shared" si="19"/>
        <v>0</v>
      </c>
      <c r="I280" s="221">
        <f t="shared" si="20"/>
        <v>0</v>
      </c>
      <c r="J280" s="252">
        <v>0</v>
      </c>
      <c r="K280" s="252"/>
      <c r="L280" s="229"/>
      <c r="M280" s="229">
        <f t="shared" si="16"/>
        <v>0</v>
      </c>
      <c r="N280" s="229"/>
      <c r="O280" s="229"/>
      <c r="P280" s="422"/>
      <c r="Q280" s="425">
        <f t="shared" si="17"/>
        <v>0</v>
      </c>
    </row>
    <row r="281" spans="1:17" ht="25.5" hidden="1" outlineLevel="2" x14ac:dyDescent="0.25">
      <c r="A281" s="114"/>
      <c r="B281" s="281" t="s">
        <v>211</v>
      </c>
      <c r="C281" s="287" t="s">
        <v>31</v>
      </c>
      <c r="D281" s="285">
        <v>22</v>
      </c>
      <c r="E281" s="109">
        <v>0</v>
      </c>
      <c r="F281" s="109">
        <f t="shared" si="18"/>
        <v>0</v>
      </c>
      <c r="G281" s="109">
        <v>0</v>
      </c>
      <c r="H281" s="109">
        <f t="shared" si="19"/>
        <v>0</v>
      </c>
      <c r="I281" s="221">
        <f t="shared" si="20"/>
        <v>0</v>
      </c>
      <c r="J281" s="252">
        <v>0</v>
      </c>
      <c r="K281" s="252"/>
      <c r="L281" s="229"/>
      <c r="M281" s="229">
        <f t="shared" si="16"/>
        <v>0</v>
      </c>
      <c r="N281" s="229"/>
      <c r="O281" s="229"/>
      <c r="P281" s="422"/>
      <c r="Q281" s="425">
        <f t="shared" si="17"/>
        <v>0</v>
      </c>
    </row>
    <row r="282" spans="1:17" ht="51" hidden="1" outlineLevel="2" x14ac:dyDescent="0.25">
      <c r="A282" s="114"/>
      <c r="B282" s="281" t="s">
        <v>6907</v>
      </c>
      <c r="C282" s="287" t="s">
        <v>31</v>
      </c>
      <c r="D282" s="288">
        <v>1</v>
      </c>
      <c r="E282" s="109">
        <v>0</v>
      </c>
      <c r="F282" s="109">
        <f t="shared" si="18"/>
        <v>0</v>
      </c>
      <c r="G282" s="109">
        <v>0</v>
      </c>
      <c r="H282" s="109">
        <f t="shared" si="19"/>
        <v>0</v>
      </c>
      <c r="I282" s="221">
        <f t="shared" si="20"/>
        <v>0</v>
      </c>
      <c r="J282" s="252">
        <v>0</v>
      </c>
      <c r="K282" s="252"/>
      <c r="L282" s="229"/>
      <c r="M282" s="229">
        <f t="shared" si="16"/>
        <v>0</v>
      </c>
      <c r="N282" s="229"/>
      <c r="O282" s="229"/>
      <c r="P282" s="422"/>
      <c r="Q282" s="425">
        <f t="shared" si="17"/>
        <v>0</v>
      </c>
    </row>
    <row r="283" spans="1:17" ht="25.5" hidden="1" outlineLevel="2" x14ac:dyDescent="0.25">
      <c r="A283" s="114"/>
      <c r="B283" s="281" t="s">
        <v>215</v>
      </c>
      <c r="C283" s="284" t="s">
        <v>31</v>
      </c>
      <c r="D283" s="285">
        <v>23</v>
      </c>
      <c r="E283" s="109">
        <v>0</v>
      </c>
      <c r="F283" s="109">
        <f t="shared" si="18"/>
        <v>0</v>
      </c>
      <c r="G283" s="109">
        <v>0</v>
      </c>
      <c r="H283" s="109">
        <f t="shared" si="19"/>
        <v>0</v>
      </c>
      <c r="I283" s="221">
        <f t="shared" si="20"/>
        <v>0</v>
      </c>
      <c r="J283" s="252">
        <v>0</v>
      </c>
      <c r="K283" s="252"/>
      <c r="L283" s="229"/>
      <c r="M283" s="229">
        <f t="shared" si="16"/>
        <v>0</v>
      </c>
      <c r="N283" s="229"/>
      <c r="O283" s="229"/>
      <c r="P283" s="422"/>
      <c r="Q283" s="425">
        <f t="shared" si="17"/>
        <v>0</v>
      </c>
    </row>
    <row r="284" spans="1:17" ht="25.5" hidden="1" outlineLevel="2" x14ac:dyDescent="0.25">
      <c r="A284" s="114"/>
      <c r="B284" s="281" t="s">
        <v>216</v>
      </c>
      <c r="C284" s="284" t="s">
        <v>31</v>
      </c>
      <c r="D284" s="285">
        <v>2</v>
      </c>
      <c r="E284" s="109">
        <v>0</v>
      </c>
      <c r="F284" s="109">
        <f t="shared" si="18"/>
        <v>0</v>
      </c>
      <c r="G284" s="109">
        <v>0</v>
      </c>
      <c r="H284" s="109">
        <f t="shared" si="19"/>
        <v>0</v>
      </c>
      <c r="I284" s="221">
        <f t="shared" si="20"/>
        <v>0</v>
      </c>
      <c r="J284" s="252">
        <v>0</v>
      </c>
      <c r="K284" s="252"/>
      <c r="L284" s="229"/>
      <c r="M284" s="229">
        <f t="shared" si="16"/>
        <v>0</v>
      </c>
      <c r="N284" s="229"/>
      <c r="O284" s="229"/>
      <c r="P284" s="422"/>
      <c r="Q284" s="425">
        <f t="shared" si="17"/>
        <v>0</v>
      </c>
    </row>
    <row r="285" spans="1:17" ht="25.5" hidden="1" outlineLevel="2" x14ac:dyDescent="0.25">
      <c r="A285" s="114"/>
      <c r="B285" s="281" t="s">
        <v>217</v>
      </c>
      <c r="C285" s="284" t="s">
        <v>31</v>
      </c>
      <c r="D285" s="285">
        <v>40</v>
      </c>
      <c r="E285" s="109">
        <v>0</v>
      </c>
      <c r="F285" s="109">
        <f t="shared" si="18"/>
        <v>0</v>
      </c>
      <c r="G285" s="109">
        <v>0</v>
      </c>
      <c r="H285" s="109">
        <f t="shared" si="19"/>
        <v>0</v>
      </c>
      <c r="I285" s="221">
        <f t="shared" si="20"/>
        <v>0</v>
      </c>
      <c r="J285" s="252">
        <v>0</v>
      </c>
      <c r="K285" s="252"/>
      <c r="L285" s="229"/>
      <c r="M285" s="229">
        <f t="shared" si="16"/>
        <v>0</v>
      </c>
      <c r="N285" s="229"/>
      <c r="O285" s="229"/>
      <c r="P285" s="422"/>
      <c r="Q285" s="425">
        <f t="shared" si="17"/>
        <v>0</v>
      </c>
    </row>
    <row r="286" spans="1:17" hidden="1" outlineLevel="2" x14ac:dyDescent="0.25">
      <c r="A286" s="114"/>
      <c r="B286" s="281" t="s">
        <v>218</v>
      </c>
      <c r="C286" s="284" t="s">
        <v>31</v>
      </c>
      <c r="D286" s="285">
        <v>5</v>
      </c>
      <c r="E286" s="109">
        <v>0</v>
      </c>
      <c r="F286" s="109">
        <f t="shared" si="18"/>
        <v>0</v>
      </c>
      <c r="G286" s="109">
        <v>0</v>
      </c>
      <c r="H286" s="109">
        <f t="shared" si="19"/>
        <v>0</v>
      </c>
      <c r="I286" s="221">
        <f t="shared" si="20"/>
        <v>0</v>
      </c>
      <c r="J286" s="252">
        <v>0</v>
      </c>
      <c r="K286" s="252"/>
      <c r="L286" s="229"/>
      <c r="M286" s="229">
        <f t="shared" si="16"/>
        <v>0</v>
      </c>
      <c r="N286" s="229"/>
      <c r="O286" s="229"/>
      <c r="P286" s="422"/>
      <c r="Q286" s="425">
        <f t="shared" si="17"/>
        <v>0</v>
      </c>
    </row>
    <row r="287" spans="1:17" ht="51" hidden="1" outlineLevel="2" x14ac:dyDescent="0.25">
      <c r="A287" s="114"/>
      <c r="B287" s="281" t="s">
        <v>6908</v>
      </c>
      <c r="C287" s="284" t="s">
        <v>31</v>
      </c>
      <c r="D287" s="285">
        <v>8</v>
      </c>
      <c r="E287" s="109">
        <v>0</v>
      </c>
      <c r="F287" s="109">
        <f t="shared" si="18"/>
        <v>0</v>
      </c>
      <c r="G287" s="109">
        <v>0</v>
      </c>
      <c r="H287" s="109">
        <f t="shared" si="19"/>
        <v>0</v>
      </c>
      <c r="I287" s="221">
        <f t="shared" si="20"/>
        <v>0</v>
      </c>
      <c r="J287" s="252">
        <v>0</v>
      </c>
      <c r="K287" s="252"/>
      <c r="L287" s="229"/>
      <c r="M287" s="229">
        <f t="shared" si="16"/>
        <v>0</v>
      </c>
      <c r="N287" s="229"/>
      <c r="O287" s="229"/>
      <c r="P287" s="422"/>
      <c r="Q287" s="425">
        <f t="shared" si="17"/>
        <v>0</v>
      </c>
    </row>
    <row r="288" spans="1:17" ht="51" hidden="1" outlineLevel="2" x14ac:dyDescent="0.25">
      <c r="A288" s="114"/>
      <c r="B288" s="281" t="s">
        <v>6909</v>
      </c>
      <c r="C288" s="284" t="s">
        <v>31</v>
      </c>
      <c r="D288" s="285">
        <v>7</v>
      </c>
      <c r="E288" s="109">
        <v>0</v>
      </c>
      <c r="F288" s="109">
        <f t="shared" si="18"/>
        <v>0</v>
      </c>
      <c r="G288" s="109">
        <v>0</v>
      </c>
      <c r="H288" s="109">
        <f t="shared" si="19"/>
        <v>0</v>
      </c>
      <c r="I288" s="221">
        <f t="shared" si="20"/>
        <v>0</v>
      </c>
      <c r="J288" s="252">
        <v>0</v>
      </c>
      <c r="K288" s="252"/>
      <c r="L288" s="229"/>
      <c r="M288" s="229">
        <f t="shared" si="16"/>
        <v>0</v>
      </c>
      <c r="N288" s="229"/>
      <c r="O288" s="229"/>
      <c r="P288" s="422"/>
      <c r="Q288" s="425">
        <f t="shared" si="17"/>
        <v>0</v>
      </c>
    </row>
    <row r="289" spans="1:17" hidden="1" outlineLevel="2" x14ac:dyDescent="0.25">
      <c r="A289" s="114"/>
      <c r="B289" s="281" t="s">
        <v>227</v>
      </c>
      <c r="C289" s="284" t="s">
        <v>31</v>
      </c>
      <c r="D289" s="285">
        <v>1</v>
      </c>
      <c r="E289" s="109">
        <v>0</v>
      </c>
      <c r="F289" s="109">
        <f t="shared" si="18"/>
        <v>0</v>
      </c>
      <c r="G289" s="109">
        <v>0</v>
      </c>
      <c r="H289" s="109">
        <f t="shared" si="19"/>
        <v>0</v>
      </c>
      <c r="I289" s="221">
        <f t="shared" si="20"/>
        <v>0</v>
      </c>
      <c r="J289" s="252">
        <v>0</v>
      </c>
      <c r="K289" s="252"/>
      <c r="L289" s="229"/>
      <c r="M289" s="229">
        <f t="shared" si="16"/>
        <v>0</v>
      </c>
      <c r="N289" s="229"/>
      <c r="O289" s="229"/>
      <c r="P289" s="422"/>
      <c r="Q289" s="425">
        <f t="shared" si="17"/>
        <v>0</v>
      </c>
    </row>
    <row r="290" spans="1:17" ht="25.5" hidden="1" outlineLevel="2" x14ac:dyDescent="0.25">
      <c r="A290" s="114"/>
      <c r="B290" s="281" t="s">
        <v>6798</v>
      </c>
      <c r="C290" s="284" t="s">
        <v>31</v>
      </c>
      <c r="D290" s="285">
        <v>52</v>
      </c>
      <c r="E290" s="109">
        <v>0</v>
      </c>
      <c r="F290" s="109">
        <f t="shared" si="18"/>
        <v>0</v>
      </c>
      <c r="G290" s="109">
        <v>0</v>
      </c>
      <c r="H290" s="109">
        <f t="shared" si="19"/>
        <v>0</v>
      </c>
      <c r="I290" s="221">
        <f t="shared" si="20"/>
        <v>0</v>
      </c>
      <c r="J290" s="252">
        <v>0</v>
      </c>
      <c r="K290" s="252"/>
      <c r="L290" s="229"/>
      <c r="M290" s="229">
        <f t="shared" ref="M290:M343" si="21">G290</f>
        <v>0</v>
      </c>
      <c r="N290" s="229"/>
      <c r="O290" s="229"/>
      <c r="P290" s="422"/>
      <c r="Q290" s="425">
        <f t="shared" si="17"/>
        <v>0</v>
      </c>
    </row>
    <row r="291" spans="1:17" ht="25.5" hidden="1" outlineLevel="2" x14ac:dyDescent="0.25">
      <c r="A291" s="114"/>
      <c r="B291" s="281" t="s">
        <v>6799</v>
      </c>
      <c r="C291" s="284" t="s">
        <v>31</v>
      </c>
      <c r="D291" s="285">
        <v>12</v>
      </c>
      <c r="E291" s="109">
        <v>0</v>
      </c>
      <c r="F291" s="109">
        <f t="shared" si="18"/>
        <v>0</v>
      </c>
      <c r="G291" s="109">
        <v>0</v>
      </c>
      <c r="H291" s="109">
        <f t="shared" si="19"/>
        <v>0</v>
      </c>
      <c r="I291" s="221">
        <f t="shared" si="20"/>
        <v>0</v>
      </c>
      <c r="J291" s="252">
        <v>0</v>
      </c>
      <c r="K291" s="252"/>
      <c r="L291" s="229"/>
      <c r="M291" s="229">
        <f t="shared" si="21"/>
        <v>0</v>
      </c>
      <c r="N291" s="229"/>
      <c r="O291" s="229"/>
      <c r="P291" s="422"/>
      <c r="Q291" s="425">
        <f t="shared" si="17"/>
        <v>0</v>
      </c>
    </row>
    <row r="292" spans="1:17" ht="25.5" hidden="1" outlineLevel="2" x14ac:dyDescent="0.25">
      <c r="A292" s="114"/>
      <c r="B292" s="281" t="s">
        <v>6800</v>
      </c>
      <c r="C292" s="284" t="s">
        <v>31</v>
      </c>
      <c r="D292" s="285">
        <v>50</v>
      </c>
      <c r="E292" s="109">
        <v>0</v>
      </c>
      <c r="F292" s="109">
        <f t="shared" si="18"/>
        <v>0</v>
      </c>
      <c r="G292" s="109">
        <v>0</v>
      </c>
      <c r="H292" s="109">
        <f t="shared" si="19"/>
        <v>0</v>
      </c>
      <c r="I292" s="221">
        <f t="shared" si="20"/>
        <v>0</v>
      </c>
      <c r="J292" s="252">
        <v>0</v>
      </c>
      <c r="K292" s="252"/>
      <c r="L292" s="229"/>
      <c r="M292" s="229">
        <f t="shared" si="21"/>
        <v>0</v>
      </c>
      <c r="N292" s="229"/>
      <c r="O292" s="229"/>
      <c r="P292" s="422"/>
      <c r="Q292" s="425">
        <f t="shared" si="17"/>
        <v>0</v>
      </c>
    </row>
    <row r="293" spans="1:17" ht="25.5" hidden="1" outlineLevel="2" x14ac:dyDescent="0.25">
      <c r="A293" s="114"/>
      <c r="B293" s="281" t="s">
        <v>6801</v>
      </c>
      <c r="C293" s="284" t="s">
        <v>31</v>
      </c>
      <c r="D293" s="285">
        <v>8</v>
      </c>
      <c r="E293" s="109">
        <v>0</v>
      </c>
      <c r="F293" s="109">
        <f t="shared" si="18"/>
        <v>0</v>
      </c>
      <c r="G293" s="109">
        <v>0</v>
      </c>
      <c r="H293" s="109">
        <f t="shared" si="19"/>
        <v>0</v>
      </c>
      <c r="I293" s="221">
        <f t="shared" si="20"/>
        <v>0</v>
      </c>
      <c r="J293" s="252">
        <v>0</v>
      </c>
      <c r="K293" s="252"/>
      <c r="L293" s="229"/>
      <c r="M293" s="229">
        <f t="shared" si="21"/>
        <v>0</v>
      </c>
      <c r="N293" s="229"/>
      <c r="O293" s="229"/>
      <c r="P293" s="422"/>
      <c r="Q293" s="425">
        <f t="shared" si="17"/>
        <v>0</v>
      </c>
    </row>
    <row r="294" spans="1:17" hidden="1" outlineLevel="2" x14ac:dyDescent="0.25">
      <c r="A294" s="114"/>
      <c r="B294" s="281" t="s">
        <v>220</v>
      </c>
      <c r="C294" s="284" t="s">
        <v>31</v>
      </c>
      <c r="D294" s="285">
        <v>45</v>
      </c>
      <c r="E294" s="109">
        <v>0</v>
      </c>
      <c r="F294" s="109">
        <f t="shared" si="18"/>
        <v>0</v>
      </c>
      <c r="G294" s="109">
        <v>0</v>
      </c>
      <c r="H294" s="109">
        <f t="shared" si="19"/>
        <v>0</v>
      </c>
      <c r="I294" s="221">
        <f t="shared" si="20"/>
        <v>0</v>
      </c>
      <c r="J294" s="252">
        <v>0</v>
      </c>
      <c r="K294" s="252"/>
      <c r="L294" s="229"/>
      <c r="M294" s="229">
        <f t="shared" si="21"/>
        <v>0</v>
      </c>
      <c r="N294" s="229"/>
      <c r="O294" s="229"/>
      <c r="P294" s="422"/>
      <c r="Q294" s="425">
        <f t="shared" si="17"/>
        <v>0</v>
      </c>
    </row>
    <row r="295" spans="1:17" ht="25.5" hidden="1" outlineLevel="2" x14ac:dyDescent="0.25">
      <c r="A295" s="114"/>
      <c r="B295" s="281" t="s">
        <v>222</v>
      </c>
      <c r="C295" s="284" t="s">
        <v>6890</v>
      </c>
      <c r="D295" s="285">
        <v>185</v>
      </c>
      <c r="E295" s="109">
        <v>0</v>
      </c>
      <c r="F295" s="109">
        <f t="shared" si="18"/>
        <v>0</v>
      </c>
      <c r="G295" s="109">
        <v>0</v>
      </c>
      <c r="H295" s="109">
        <f t="shared" si="19"/>
        <v>0</v>
      </c>
      <c r="I295" s="221">
        <f t="shared" si="20"/>
        <v>0</v>
      </c>
      <c r="J295" s="252">
        <v>0</v>
      </c>
      <c r="K295" s="252"/>
      <c r="L295" s="229"/>
      <c r="M295" s="229">
        <f t="shared" si="21"/>
        <v>0</v>
      </c>
      <c r="N295" s="229"/>
      <c r="O295" s="229"/>
      <c r="P295" s="422"/>
      <c r="Q295" s="425">
        <f t="shared" si="17"/>
        <v>0</v>
      </c>
    </row>
    <row r="296" spans="1:17" ht="25.5" hidden="1" outlineLevel="2" x14ac:dyDescent="0.25">
      <c r="A296" s="114"/>
      <c r="B296" s="281" t="s">
        <v>223</v>
      </c>
      <c r="C296" s="284" t="s">
        <v>6890</v>
      </c>
      <c r="D296" s="285">
        <v>30</v>
      </c>
      <c r="E296" s="109">
        <v>0</v>
      </c>
      <c r="F296" s="109">
        <f t="shared" si="18"/>
        <v>0</v>
      </c>
      <c r="G296" s="109">
        <v>0</v>
      </c>
      <c r="H296" s="109">
        <f t="shared" si="19"/>
        <v>0</v>
      </c>
      <c r="I296" s="221">
        <f t="shared" si="20"/>
        <v>0</v>
      </c>
      <c r="J296" s="252">
        <v>0</v>
      </c>
      <c r="K296" s="252"/>
      <c r="L296" s="229"/>
      <c r="M296" s="229">
        <f t="shared" si="21"/>
        <v>0</v>
      </c>
      <c r="N296" s="229"/>
      <c r="O296" s="229"/>
      <c r="P296" s="422"/>
      <c r="Q296" s="425">
        <f t="shared" si="17"/>
        <v>0</v>
      </c>
    </row>
    <row r="297" spans="1:17" ht="25.5" hidden="1" outlineLevel="2" x14ac:dyDescent="0.25">
      <c r="A297" s="114"/>
      <c r="B297" s="281" t="s">
        <v>224</v>
      </c>
      <c r="C297" s="284" t="s">
        <v>6890</v>
      </c>
      <c r="D297" s="285">
        <v>175</v>
      </c>
      <c r="E297" s="109">
        <v>0</v>
      </c>
      <c r="F297" s="109">
        <f t="shared" si="18"/>
        <v>0</v>
      </c>
      <c r="G297" s="109">
        <v>0</v>
      </c>
      <c r="H297" s="109">
        <f t="shared" si="19"/>
        <v>0</v>
      </c>
      <c r="I297" s="221">
        <f t="shared" si="20"/>
        <v>0</v>
      </c>
      <c r="J297" s="252">
        <v>0</v>
      </c>
      <c r="K297" s="252"/>
      <c r="L297" s="229"/>
      <c r="M297" s="229">
        <f t="shared" si="21"/>
        <v>0</v>
      </c>
      <c r="N297" s="229"/>
      <c r="O297" s="229"/>
      <c r="P297" s="422"/>
      <c r="Q297" s="425">
        <f t="shared" si="17"/>
        <v>0</v>
      </c>
    </row>
    <row r="298" spans="1:17" ht="25.5" hidden="1" outlineLevel="2" x14ac:dyDescent="0.25">
      <c r="A298" s="114"/>
      <c r="B298" s="281" t="s">
        <v>225</v>
      </c>
      <c r="C298" s="284" t="s">
        <v>6890</v>
      </c>
      <c r="D298" s="285">
        <v>3</v>
      </c>
      <c r="E298" s="109">
        <v>0</v>
      </c>
      <c r="F298" s="109">
        <f t="shared" si="18"/>
        <v>0</v>
      </c>
      <c r="G298" s="109">
        <v>0</v>
      </c>
      <c r="H298" s="109">
        <f t="shared" si="19"/>
        <v>0</v>
      </c>
      <c r="I298" s="221">
        <f t="shared" si="20"/>
        <v>0</v>
      </c>
      <c r="J298" s="252">
        <v>0</v>
      </c>
      <c r="K298" s="252"/>
      <c r="L298" s="229"/>
      <c r="M298" s="229">
        <f t="shared" si="21"/>
        <v>0</v>
      </c>
      <c r="N298" s="229"/>
      <c r="O298" s="229"/>
      <c r="P298" s="422"/>
      <c r="Q298" s="425">
        <f t="shared" si="17"/>
        <v>0</v>
      </c>
    </row>
    <row r="299" spans="1:17" ht="25.5" hidden="1" outlineLevel="2" x14ac:dyDescent="0.25">
      <c r="A299" s="114"/>
      <c r="B299" s="281" t="s">
        <v>226</v>
      </c>
      <c r="C299" s="284" t="s">
        <v>6890</v>
      </c>
      <c r="D299" s="285">
        <v>8</v>
      </c>
      <c r="E299" s="109">
        <v>0</v>
      </c>
      <c r="F299" s="109">
        <f t="shared" si="18"/>
        <v>0</v>
      </c>
      <c r="G299" s="109">
        <v>0</v>
      </c>
      <c r="H299" s="109">
        <f t="shared" si="19"/>
        <v>0</v>
      </c>
      <c r="I299" s="221">
        <f t="shared" si="20"/>
        <v>0</v>
      </c>
      <c r="J299" s="252">
        <v>0</v>
      </c>
      <c r="K299" s="252"/>
      <c r="L299" s="229"/>
      <c r="M299" s="229">
        <f t="shared" si="21"/>
        <v>0</v>
      </c>
      <c r="N299" s="229"/>
      <c r="O299" s="229"/>
      <c r="P299" s="422"/>
      <c r="Q299" s="425">
        <f t="shared" si="17"/>
        <v>0</v>
      </c>
    </row>
    <row r="300" spans="1:17" hidden="1" outlineLevel="2" x14ac:dyDescent="0.25">
      <c r="A300" s="114"/>
      <c r="B300" s="281" t="s">
        <v>6894</v>
      </c>
      <c r="C300" s="284" t="s">
        <v>31</v>
      </c>
      <c r="D300" s="285">
        <v>7</v>
      </c>
      <c r="E300" s="109">
        <v>0</v>
      </c>
      <c r="F300" s="109">
        <f t="shared" si="18"/>
        <v>0</v>
      </c>
      <c r="G300" s="109">
        <v>0</v>
      </c>
      <c r="H300" s="109">
        <f t="shared" si="19"/>
        <v>0</v>
      </c>
      <c r="I300" s="221">
        <f t="shared" si="20"/>
        <v>0</v>
      </c>
      <c r="J300" s="252">
        <v>0</v>
      </c>
      <c r="K300" s="252"/>
      <c r="L300" s="229"/>
      <c r="M300" s="229">
        <f t="shared" si="21"/>
        <v>0</v>
      </c>
      <c r="N300" s="229"/>
      <c r="O300" s="229"/>
      <c r="P300" s="422"/>
      <c r="Q300" s="425">
        <f t="shared" si="17"/>
        <v>0</v>
      </c>
    </row>
    <row r="301" spans="1:17" hidden="1" outlineLevel="2" x14ac:dyDescent="0.25">
      <c r="A301" s="114"/>
      <c r="B301" s="281" t="s">
        <v>6895</v>
      </c>
      <c r="C301" s="284" t="s">
        <v>31</v>
      </c>
      <c r="D301" s="285">
        <v>13</v>
      </c>
      <c r="E301" s="109">
        <v>0</v>
      </c>
      <c r="F301" s="109">
        <f t="shared" si="18"/>
        <v>0</v>
      </c>
      <c r="G301" s="109">
        <v>0</v>
      </c>
      <c r="H301" s="109">
        <f t="shared" si="19"/>
        <v>0</v>
      </c>
      <c r="I301" s="221">
        <f t="shared" si="20"/>
        <v>0</v>
      </c>
      <c r="J301" s="252">
        <v>0</v>
      </c>
      <c r="K301" s="252"/>
      <c r="L301" s="229"/>
      <c r="M301" s="229">
        <f t="shared" si="21"/>
        <v>0</v>
      </c>
      <c r="N301" s="229"/>
      <c r="O301" s="229"/>
      <c r="P301" s="422"/>
      <c r="Q301" s="425">
        <f t="shared" si="17"/>
        <v>0</v>
      </c>
    </row>
    <row r="302" spans="1:17" hidden="1" outlineLevel="1" x14ac:dyDescent="0.25">
      <c r="A302" s="378"/>
      <c r="B302" s="349" t="s">
        <v>231</v>
      </c>
      <c r="C302" s="378" t="s">
        <v>197</v>
      </c>
      <c r="D302" s="377">
        <v>1</v>
      </c>
      <c r="E302" s="377">
        <v>1545276</v>
      </c>
      <c r="F302" s="377">
        <f t="shared" si="18"/>
        <v>1545276</v>
      </c>
      <c r="G302" s="377">
        <v>4118434.9440000001</v>
      </c>
      <c r="H302" s="377">
        <f t="shared" si="19"/>
        <v>4118434.9440000001</v>
      </c>
      <c r="I302" s="377">
        <f t="shared" si="20"/>
        <v>5663710.9440000001</v>
      </c>
      <c r="J302" s="252">
        <v>1545276</v>
      </c>
      <c r="K302" s="252"/>
      <c r="L302" s="229"/>
      <c r="M302" s="229">
        <f t="shared" si="21"/>
        <v>4118434.9440000001</v>
      </c>
      <c r="N302" s="229"/>
      <c r="O302" s="229"/>
      <c r="P302" s="422"/>
      <c r="Q302" s="425">
        <f t="shared" si="17"/>
        <v>0</v>
      </c>
    </row>
    <row r="303" spans="1:17" ht="25.5" hidden="1" outlineLevel="2" x14ac:dyDescent="0.25">
      <c r="A303" s="114"/>
      <c r="B303" s="281" t="s">
        <v>6802</v>
      </c>
      <c r="C303" s="115" t="s">
        <v>199</v>
      </c>
      <c r="D303" s="109">
        <v>475</v>
      </c>
      <c r="E303" s="109">
        <v>0</v>
      </c>
      <c r="F303" s="109">
        <f t="shared" si="18"/>
        <v>0</v>
      </c>
      <c r="G303" s="109">
        <v>0</v>
      </c>
      <c r="H303" s="109">
        <f t="shared" si="19"/>
        <v>0</v>
      </c>
      <c r="I303" s="221">
        <f t="shared" si="20"/>
        <v>0</v>
      </c>
      <c r="J303" s="252">
        <v>0</v>
      </c>
      <c r="K303" s="252"/>
      <c r="L303" s="229"/>
      <c r="M303" s="229">
        <f t="shared" si="21"/>
        <v>0</v>
      </c>
      <c r="N303" s="229"/>
      <c r="O303" s="229"/>
      <c r="P303" s="422"/>
      <c r="Q303" s="425">
        <f t="shared" si="17"/>
        <v>0</v>
      </c>
    </row>
    <row r="304" spans="1:17" ht="25.5" hidden="1" outlineLevel="2" x14ac:dyDescent="0.25">
      <c r="A304" s="114"/>
      <c r="B304" s="281" t="s">
        <v>6803</v>
      </c>
      <c r="C304" s="115" t="s">
        <v>199</v>
      </c>
      <c r="D304" s="109">
        <v>125</v>
      </c>
      <c r="E304" s="109">
        <v>0</v>
      </c>
      <c r="F304" s="109">
        <f t="shared" si="18"/>
        <v>0</v>
      </c>
      <c r="G304" s="109">
        <v>0</v>
      </c>
      <c r="H304" s="109">
        <f t="shared" si="19"/>
        <v>0</v>
      </c>
      <c r="I304" s="221">
        <f t="shared" si="20"/>
        <v>0</v>
      </c>
      <c r="J304" s="252">
        <v>0</v>
      </c>
      <c r="K304" s="252"/>
      <c r="L304" s="229"/>
      <c r="M304" s="229">
        <f t="shared" si="21"/>
        <v>0</v>
      </c>
      <c r="N304" s="229"/>
      <c r="O304" s="229"/>
      <c r="P304" s="422"/>
      <c r="Q304" s="425">
        <f t="shared" si="17"/>
        <v>0</v>
      </c>
    </row>
    <row r="305" spans="1:17" ht="25.5" hidden="1" outlineLevel="2" x14ac:dyDescent="0.25">
      <c r="A305" s="114"/>
      <c r="B305" s="281" t="s">
        <v>232</v>
      </c>
      <c r="C305" s="115" t="s">
        <v>31</v>
      </c>
      <c r="D305" s="109">
        <v>11</v>
      </c>
      <c r="E305" s="109">
        <v>0</v>
      </c>
      <c r="F305" s="109">
        <f t="shared" si="18"/>
        <v>0</v>
      </c>
      <c r="G305" s="109">
        <v>0</v>
      </c>
      <c r="H305" s="109">
        <f t="shared" si="19"/>
        <v>0</v>
      </c>
      <c r="I305" s="221">
        <f t="shared" si="20"/>
        <v>0</v>
      </c>
      <c r="J305" s="252">
        <v>0</v>
      </c>
      <c r="K305" s="252"/>
      <c r="L305" s="229"/>
      <c r="M305" s="229">
        <f t="shared" si="21"/>
        <v>0</v>
      </c>
      <c r="N305" s="229"/>
      <c r="O305" s="229"/>
      <c r="P305" s="422"/>
      <c r="Q305" s="425">
        <f t="shared" si="17"/>
        <v>0</v>
      </c>
    </row>
    <row r="306" spans="1:17" hidden="1" outlineLevel="2" x14ac:dyDescent="0.25">
      <c r="A306" s="114"/>
      <c r="B306" s="281" t="s">
        <v>233</v>
      </c>
      <c r="C306" s="115" t="s">
        <v>31</v>
      </c>
      <c r="D306" s="109">
        <v>33</v>
      </c>
      <c r="E306" s="109">
        <v>0</v>
      </c>
      <c r="F306" s="109">
        <f t="shared" si="18"/>
        <v>0</v>
      </c>
      <c r="G306" s="109">
        <v>0</v>
      </c>
      <c r="H306" s="109">
        <f t="shared" si="19"/>
        <v>0</v>
      </c>
      <c r="I306" s="221">
        <f t="shared" si="20"/>
        <v>0</v>
      </c>
      <c r="J306" s="252">
        <v>0</v>
      </c>
      <c r="K306" s="252"/>
      <c r="L306" s="229"/>
      <c r="M306" s="229">
        <f t="shared" si="21"/>
        <v>0</v>
      </c>
      <c r="N306" s="229"/>
      <c r="O306" s="229"/>
      <c r="P306" s="422"/>
      <c r="Q306" s="425">
        <f t="shared" si="17"/>
        <v>0</v>
      </c>
    </row>
    <row r="307" spans="1:17" ht="25.5" hidden="1" outlineLevel="2" x14ac:dyDescent="0.25">
      <c r="A307" s="114"/>
      <c r="B307" s="281" t="s">
        <v>6804</v>
      </c>
      <c r="C307" s="115" t="s">
        <v>31</v>
      </c>
      <c r="D307" s="109">
        <v>33</v>
      </c>
      <c r="E307" s="109">
        <v>0</v>
      </c>
      <c r="F307" s="109">
        <f t="shared" si="18"/>
        <v>0</v>
      </c>
      <c r="G307" s="109">
        <v>0</v>
      </c>
      <c r="H307" s="109">
        <f t="shared" si="19"/>
        <v>0</v>
      </c>
      <c r="I307" s="221">
        <f t="shared" si="20"/>
        <v>0</v>
      </c>
      <c r="J307" s="252">
        <v>0</v>
      </c>
      <c r="K307" s="252"/>
      <c r="L307" s="229"/>
      <c r="M307" s="229">
        <f t="shared" si="21"/>
        <v>0</v>
      </c>
      <c r="N307" s="229"/>
      <c r="O307" s="229"/>
      <c r="P307" s="422"/>
      <c r="Q307" s="425">
        <f t="shared" si="17"/>
        <v>0</v>
      </c>
    </row>
    <row r="308" spans="1:17" hidden="1" outlineLevel="2" x14ac:dyDescent="0.25">
      <c r="A308" s="114"/>
      <c r="B308" s="281" t="s">
        <v>234</v>
      </c>
      <c r="C308" s="115" t="s">
        <v>31</v>
      </c>
      <c r="D308" s="109">
        <v>33</v>
      </c>
      <c r="E308" s="109">
        <v>0</v>
      </c>
      <c r="F308" s="109">
        <f t="shared" si="18"/>
        <v>0</v>
      </c>
      <c r="G308" s="109">
        <v>0</v>
      </c>
      <c r="H308" s="109">
        <f t="shared" si="19"/>
        <v>0</v>
      </c>
      <c r="I308" s="221">
        <f t="shared" si="20"/>
        <v>0</v>
      </c>
      <c r="J308" s="252">
        <v>0</v>
      </c>
      <c r="K308" s="252"/>
      <c r="L308" s="229"/>
      <c r="M308" s="229">
        <f t="shared" si="21"/>
        <v>0</v>
      </c>
      <c r="N308" s="229"/>
      <c r="O308" s="229"/>
      <c r="P308" s="422"/>
      <c r="Q308" s="425">
        <f t="shared" si="17"/>
        <v>0</v>
      </c>
    </row>
    <row r="309" spans="1:17" hidden="1" outlineLevel="2" x14ac:dyDescent="0.25">
      <c r="A309" s="114"/>
      <c r="B309" s="281" t="s">
        <v>6805</v>
      </c>
      <c r="C309" s="115" t="s">
        <v>31</v>
      </c>
      <c r="D309" s="109">
        <v>33</v>
      </c>
      <c r="E309" s="109">
        <v>0</v>
      </c>
      <c r="F309" s="109">
        <f t="shared" si="18"/>
        <v>0</v>
      </c>
      <c r="G309" s="109">
        <v>0</v>
      </c>
      <c r="H309" s="109">
        <f t="shared" si="19"/>
        <v>0</v>
      </c>
      <c r="I309" s="221">
        <f t="shared" si="20"/>
        <v>0</v>
      </c>
      <c r="J309" s="252">
        <v>0</v>
      </c>
      <c r="K309" s="252"/>
      <c r="L309" s="229"/>
      <c r="M309" s="229">
        <f t="shared" si="21"/>
        <v>0</v>
      </c>
      <c r="N309" s="229"/>
      <c r="O309" s="229"/>
      <c r="P309" s="422"/>
      <c r="Q309" s="425">
        <f t="shared" si="17"/>
        <v>0</v>
      </c>
    </row>
    <row r="310" spans="1:17" ht="25.5" hidden="1" outlineLevel="2" x14ac:dyDescent="0.25">
      <c r="A310" s="114"/>
      <c r="B310" s="281" t="s">
        <v>235</v>
      </c>
      <c r="C310" s="115" t="s">
        <v>31</v>
      </c>
      <c r="D310" s="109">
        <v>33</v>
      </c>
      <c r="E310" s="109">
        <v>0</v>
      </c>
      <c r="F310" s="109">
        <f t="shared" si="18"/>
        <v>0</v>
      </c>
      <c r="G310" s="109">
        <v>0</v>
      </c>
      <c r="H310" s="109">
        <f t="shared" si="19"/>
        <v>0</v>
      </c>
      <c r="I310" s="221">
        <f t="shared" si="20"/>
        <v>0</v>
      </c>
      <c r="J310" s="252">
        <v>0</v>
      </c>
      <c r="K310" s="252"/>
      <c r="L310" s="229"/>
      <c r="M310" s="229">
        <f t="shared" si="21"/>
        <v>0</v>
      </c>
      <c r="N310" s="229"/>
      <c r="O310" s="229"/>
      <c r="P310" s="422"/>
      <c r="Q310" s="425">
        <f t="shared" si="17"/>
        <v>0</v>
      </c>
    </row>
    <row r="311" spans="1:17" ht="25.5" hidden="1" outlineLevel="2" x14ac:dyDescent="0.25">
      <c r="A311" s="114"/>
      <c r="B311" s="281" t="s">
        <v>6855</v>
      </c>
      <c r="C311" s="115" t="s">
        <v>31</v>
      </c>
      <c r="D311" s="109">
        <v>66</v>
      </c>
      <c r="E311" s="109">
        <v>0</v>
      </c>
      <c r="F311" s="109">
        <f t="shared" si="18"/>
        <v>0</v>
      </c>
      <c r="G311" s="109">
        <v>0</v>
      </c>
      <c r="H311" s="109">
        <f t="shared" si="19"/>
        <v>0</v>
      </c>
      <c r="I311" s="221">
        <f t="shared" si="20"/>
        <v>0</v>
      </c>
      <c r="J311" s="252">
        <v>0</v>
      </c>
      <c r="K311" s="252"/>
      <c r="L311" s="229"/>
      <c r="M311" s="229">
        <f t="shared" si="21"/>
        <v>0</v>
      </c>
      <c r="N311" s="229"/>
      <c r="O311" s="229"/>
      <c r="P311" s="422"/>
      <c r="Q311" s="425">
        <f t="shared" si="17"/>
        <v>0</v>
      </c>
    </row>
    <row r="312" spans="1:17" hidden="1" outlineLevel="2" x14ac:dyDescent="0.25">
      <c r="A312" s="114"/>
      <c r="B312" s="281" t="s">
        <v>236</v>
      </c>
      <c r="C312" s="115" t="s">
        <v>31</v>
      </c>
      <c r="D312" s="109">
        <v>6</v>
      </c>
      <c r="E312" s="109">
        <v>0</v>
      </c>
      <c r="F312" s="109">
        <f t="shared" si="18"/>
        <v>0</v>
      </c>
      <c r="G312" s="109">
        <v>0</v>
      </c>
      <c r="H312" s="109">
        <f t="shared" si="19"/>
        <v>0</v>
      </c>
      <c r="I312" s="221">
        <f t="shared" si="20"/>
        <v>0</v>
      </c>
      <c r="J312" s="252">
        <v>0</v>
      </c>
      <c r="K312" s="252"/>
      <c r="L312" s="229"/>
      <c r="M312" s="229">
        <f t="shared" si="21"/>
        <v>0</v>
      </c>
      <c r="N312" s="229"/>
      <c r="O312" s="229"/>
      <c r="P312" s="422"/>
      <c r="Q312" s="425">
        <f t="shared" si="17"/>
        <v>0</v>
      </c>
    </row>
    <row r="313" spans="1:17" ht="25.5" hidden="1" outlineLevel="2" x14ac:dyDescent="0.25">
      <c r="A313" s="114"/>
      <c r="B313" s="281" t="s">
        <v>6806</v>
      </c>
      <c r="C313" s="115" t="s">
        <v>31</v>
      </c>
      <c r="D313" s="109">
        <v>80</v>
      </c>
      <c r="E313" s="109">
        <v>0</v>
      </c>
      <c r="F313" s="109">
        <f t="shared" si="18"/>
        <v>0</v>
      </c>
      <c r="G313" s="109">
        <v>0</v>
      </c>
      <c r="H313" s="109">
        <f t="shared" si="19"/>
        <v>0</v>
      </c>
      <c r="I313" s="221">
        <f t="shared" si="20"/>
        <v>0</v>
      </c>
      <c r="J313" s="252">
        <v>0</v>
      </c>
      <c r="K313" s="252"/>
      <c r="L313" s="229"/>
      <c r="M313" s="229">
        <f t="shared" si="21"/>
        <v>0</v>
      </c>
      <c r="N313" s="229"/>
      <c r="O313" s="229"/>
      <c r="P313" s="422"/>
      <c r="Q313" s="425">
        <f t="shared" si="17"/>
        <v>0</v>
      </c>
    </row>
    <row r="314" spans="1:17" ht="25.5" hidden="1" outlineLevel="2" x14ac:dyDescent="0.25">
      <c r="A314" s="114"/>
      <c r="B314" s="281" t="s">
        <v>6807</v>
      </c>
      <c r="C314" s="115" t="s">
        <v>31</v>
      </c>
      <c r="D314" s="109">
        <v>40</v>
      </c>
      <c r="E314" s="109">
        <v>0</v>
      </c>
      <c r="F314" s="109">
        <f t="shared" si="18"/>
        <v>0</v>
      </c>
      <c r="G314" s="109">
        <v>0</v>
      </c>
      <c r="H314" s="109">
        <f t="shared" si="19"/>
        <v>0</v>
      </c>
      <c r="I314" s="221">
        <f t="shared" si="20"/>
        <v>0</v>
      </c>
      <c r="J314" s="252">
        <v>0</v>
      </c>
      <c r="K314" s="252"/>
      <c r="L314" s="229"/>
      <c r="M314" s="229">
        <f t="shared" si="21"/>
        <v>0</v>
      </c>
      <c r="N314" s="229"/>
      <c r="O314" s="229"/>
      <c r="P314" s="422"/>
      <c r="Q314" s="425">
        <f t="shared" si="17"/>
        <v>0</v>
      </c>
    </row>
    <row r="315" spans="1:17" ht="25.5" hidden="1" outlineLevel="2" x14ac:dyDescent="0.25">
      <c r="A315" s="114"/>
      <c r="B315" s="281" t="s">
        <v>237</v>
      </c>
      <c r="C315" s="115" t="s">
        <v>31</v>
      </c>
      <c r="D315" s="109">
        <v>40</v>
      </c>
      <c r="E315" s="109">
        <v>0</v>
      </c>
      <c r="F315" s="109">
        <f t="shared" si="18"/>
        <v>0</v>
      </c>
      <c r="G315" s="109">
        <v>0</v>
      </c>
      <c r="H315" s="109">
        <f t="shared" si="19"/>
        <v>0</v>
      </c>
      <c r="I315" s="221">
        <f t="shared" si="20"/>
        <v>0</v>
      </c>
      <c r="J315" s="252">
        <v>0</v>
      </c>
      <c r="K315" s="252"/>
      <c r="L315" s="229"/>
      <c r="M315" s="229">
        <f t="shared" si="21"/>
        <v>0</v>
      </c>
      <c r="N315" s="229"/>
      <c r="O315" s="229"/>
      <c r="P315" s="422"/>
      <c r="Q315" s="425">
        <f t="shared" si="17"/>
        <v>0</v>
      </c>
    </row>
    <row r="316" spans="1:17" hidden="1" outlineLevel="2" x14ac:dyDescent="0.25">
      <c r="A316" s="114"/>
      <c r="B316" s="281" t="s">
        <v>238</v>
      </c>
      <c r="C316" s="115" t="s">
        <v>199</v>
      </c>
      <c r="D316" s="109">
        <v>50</v>
      </c>
      <c r="E316" s="109">
        <v>0</v>
      </c>
      <c r="F316" s="109">
        <f t="shared" si="18"/>
        <v>0</v>
      </c>
      <c r="G316" s="109">
        <v>0</v>
      </c>
      <c r="H316" s="109">
        <f t="shared" si="19"/>
        <v>0</v>
      </c>
      <c r="I316" s="221">
        <f t="shared" si="20"/>
        <v>0</v>
      </c>
      <c r="J316" s="252">
        <v>0</v>
      </c>
      <c r="K316" s="252"/>
      <c r="L316" s="229"/>
      <c r="M316" s="229">
        <f t="shared" si="21"/>
        <v>0</v>
      </c>
      <c r="N316" s="229"/>
      <c r="O316" s="229"/>
      <c r="P316" s="422"/>
      <c r="Q316" s="425">
        <f t="shared" si="17"/>
        <v>0</v>
      </c>
    </row>
    <row r="317" spans="1:17" hidden="1" outlineLevel="1" x14ac:dyDescent="0.25">
      <c r="A317" s="378"/>
      <c r="B317" s="349" t="s">
        <v>239</v>
      </c>
      <c r="C317" s="378" t="s">
        <v>197</v>
      </c>
      <c r="D317" s="377">
        <v>1</v>
      </c>
      <c r="E317" s="377">
        <v>350163</v>
      </c>
      <c r="F317" s="377">
        <f t="shared" si="18"/>
        <v>350163</v>
      </c>
      <c r="G317" s="377">
        <v>739196.6399999999</v>
      </c>
      <c r="H317" s="377">
        <f t="shared" si="19"/>
        <v>739196.6399999999</v>
      </c>
      <c r="I317" s="377">
        <f t="shared" si="20"/>
        <v>1089359.6399999999</v>
      </c>
      <c r="J317" s="252">
        <v>350163</v>
      </c>
      <c r="K317" s="252"/>
      <c r="L317" s="229"/>
      <c r="M317" s="229">
        <f t="shared" si="21"/>
        <v>739196.6399999999</v>
      </c>
      <c r="N317" s="229"/>
      <c r="O317" s="229"/>
      <c r="P317" s="422"/>
      <c r="Q317" s="425">
        <f t="shared" si="17"/>
        <v>0</v>
      </c>
    </row>
    <row r="318" spans="1:17" hidden="1" outlineLevel="2" x14ac:dyDescent="0.25">
      <c r="A318" s="114"/>
      <c r="B318" s="281" t="s">
        <v>240</v>
      </c>
      <c r="C318" s="115" t="s">
        <v>199</v>
      </c>
      <c r="D318" s="109">
        <v>95</v>
      </c>
      <c r="E318" s="109">
        <v>0</v>
      </c>
      <c r="F318" s="109"/>
      <c r="G318" s="109">
        <v>0</v>
      </c>
      <c r="H318" s="109"/>
      <c r="I318" s="221"/>
      <c r="J318" s="252">
        <v>0</v>
      </c>
      <c r="K318" s="252"/>
      <c r="L318" s="229"/>
      <c r="M318" s="229">
        <f t="shared" si="21"/>
        <v>0</v>
      </c>
      <c r="N318" s="229"/>
      <c r="O318" s="229"/>
      <c r="P318" s="422"/>
      <c r="Q318" s="425">
        <f t="shared" si="17"/>
        <v>0</v>
      </c>
    </row>
    <row r="319" spans="1:17" hidden="1" outlineLevel="2" x14ac:dyDescent="0.25">
      <c r="A319" s="114"/>
      <c r="B319" s="281" t="s">
        <v>241</v>
      </c>
      <c r="C319" s="115" t="s">
        <v>199</v>
      </c>
      <c r="D319" s="109">
        <v>30</v>
      </c>
      <c r="E319" s="109">
        <v>0</v>
      </c>
      <c r="F319" s="109"/>
      <c r="G319" s="109">
        <v>0</v>
      </c>
      <c r="H319" s="109"/>
      <c r="I319" s="221"/>
      <c r="J319" s="252">
        <v>0</v>
      </c>
      <c r="K319" s="252"/>
      <c r="L319" s="229"/>
      <c r="M319" s="229">
        <f t="shared" si="21"/>
        <v>0</v>
      </c>
      <c r="N319" s="229"/>
      <c r="O319" s="229"/>
      <c r="P319" s="422"/>
      <c r="Q319" s="425">
        <f t="shared" si="17"/>
        <v>0</v>
      </c>
    </row>
    <row r="320" spans="1:17" hidden="1" outlineLevel="2" x14ac:dyDescent="0.25">
      <c r="A320" s="114"/>
      <c r="B320" s="281" t="s">
        <v>242</v>
      </c>
      <c r="C320" s="115" t="s">
        <v>31</v>
      </c>
      <c r="D320" s="109">
        <v>3</v>
      </c>
      <c r="E320" s="109">
        <v>0</v>
      </c>
      <c r="F320" s="109"/>
      <c r="G320" s="109">
        <v>0</v>
      </c>
      <c r="H320" s="109"/>
      <c r="I320" s="221"/>
      <c r="J320" s="252">
        <v>0</v>
      </c>
      <c r="K320" s="252"/>
      <c r="L320" s="229"/>
      <c r="M320" s="229">
        <f t="shared" si="21"/>
        <v>0</v>
      </c>
      <c r="N320" s="229"/>
      <c r="O320" s="229"/>
      <c r="P320" s="422"/>
      <c r="Q320" s="425">
        <f t="shared" si="17"/>
        <v>0</v>
      </c>
    </row>
    <row r="321" spans="1:17" hidden="1" outlineLevel="2" x14ac:dyDescent="0.25">
      <c r="A321" s="114"/>
      <c r="B321" s="281" t="s">
        <v>243</v>
      </c>
      <c r="C321" s="115" t="s">
        <v>31</v>
      </c>
      <c r="D321" s="109">
        <v>4</v>
      </c>
      <c r="E321" s="109">
        <v>0</v>
      </c>
      <c r="F321" s="109"/>
      <c r="G321" s="109">
        <v>0</v>
      </c>
      <c r="H321" s="109"/>
      <c r="I321" s="221"/>
      <c r="J321" s="252">
        <v>0</v>
      </c>
      <c r="K321" s="252"/>
      <c r="L321" s="229"/>
      <c r="M321" s="229">
        <f t="shared" si="21"/>
        <v>0</v>
      </c>
      <c r="N321" s="229"/>
      <c r="O321" s="229"/>
      <c r="P321" s="422"/>
      <c r="Q321" s="425">
        <f t="shared" si="17"/>
        <v>0</v>
      </c>
    </row>
    <row r="322" spans="1:17" hidden="1" outlineLevel="2" x14ac:dyDescent="0.25">
      <c r="A322" s="114"/>
      <c r="B322" s="281" t="s">
        <v>244</v>
      </c>
      <c r="C322" s="115" t="s">
        <v>31</v>
      </c>
      <c r="D322" s="109">
        <v>21</v>
      </c>
      <c r="E322" s="109">
        <v>0</v>
      </c>
      <c r="F322" s="109"/>
      <c r="G322" s="109">
        <v>0</v>
      </c>
      <c r="H322" s="109"/>
      <c r="I322" s="221"/>
      <c r="J322" s="252">
        <v>0</v>
      </c>
      <c r="K322" s="252"/>
      <c r="L322" s="229"/>
      <c r="M322" s="229">
        <f t="shared" si="21"/>
        <v>0</v>
      </c>
      <c r="N322" s="229"/>
      <c r="O322" s="229"/>
      <c r="P322" s="422"/>
      <c r="Q322" s="425">
        <f t="shared" si="17"/>
        <v>0</v>
      </c>
    </row>
    <row r="323" spans="1:17" hidden="1" outlineLevel="2" x14ac:dyDescent="0.25">
      <c r="A323" s="114"/>
      <c r="B323" s="281" t="s">
        <v>245</v>
      </c>
      <c r="C323" s="115" t="s">
        <v>31</v>
      </c>
      <c r="D323" s="109">
        <v>19</v>
      </c>
      <c r="E323" s="109">
        <v>0</v>
      </c>
      <c r="F323" s="109"/>
      <c r="G323" s="109">
        <v>0</v>
      </c>
      <c r="H323" s="109"/>
      <c r="I323" s="221"/>
      <c r="J323" s="252">
        <v>0</v>
      </c>
      <c r="K323" s="252"/>
      <c r="L323" s="229"/>
      <c r="M323" s="229">
        <f t="shared" si="21"/>
        <v>0</v>
      </c>
      <c r="N323" s="229"/>
      <c r="O323" s="229"/>
      <c r="P323" s="422"/>
      <c r="Q323" s="425">
        <f t="shared" si="17"/>
        <v>0</v>
      </c>
    </row>
    <row r="324" spans="1:17" hidden="1" outlineLevel="2" x14ac:dyDescent="0.25">
      <c r="A324" s="114"/>
      <c r="B324" s="281" t="s">
        <v>246</v>
      </c>
      <c r="C324" s="115" t="s">
        <v>31</v>
      </c>
      <c r="D324" s="109">
        <v>14</v>
      </c>
      <c r="E324" s="109">
        <v>0</v>
      </c>
      <c r="F324" s="109"/>
      <c r="G324" s="109">
        <v>0</v>
      </c>
      <c r="H324" s="109"/>
      <c r="I324" s="221"/>
      <c r="J324" s="252">
        <v>0</v>
      </c>
      <c r="K324" s="252"/>
      <c r="L324" s="229"/>
      <c r="M324" s="229">
        <f t="shared" si="21"/>
        <v>0</v>
      </c>
      <c r="N324" s="229"/>
      <c r="O324" s="229"/>
      <c r="P324" s="422"/>
      <c r="Q324" s="425">
        <f t="shared" si="17"/>
        <v>0</v>
      </c>
    </row>
    <row r="325" spans="1:17" hidden="1" outlineLevel="2" x14ac:dyDescent="0.25">
      <c r="A325" s="114"/>
      <c r="B325" s="281" t="s">
        <v>247</v>
      </c>
      <c r="C325" s="115" t="s">
        <v>31</v>
      </c>
      <c r="D325" s="109">
        <v>13</v>
      </c>
      <c r="E325" s="109">
        <v>0</v>
      </c>
      <c r="F325" s="109"/>
      <c r="G325" s="109">
        <v>0</v>
      </c>
      <c r="H325" s="109"/>
      <c r="I325" s="221"/>
      <c r="J325" s="252">
        <v>0</v>
      </c>
      <c r="K325" s="252"/>
      <c r="L325" s="229"/>
      <c r="M325" s="229">
        <f t="shared" si="21"/>
        <v>0</v>
      </c>
      <c r="N325" s="229"/>
      <c r="O325" s="229"/>
      <c r="P325" s="422"/>
      <c r="Q325" s="425">
        <f t="shared" si="17"/>
        <v>0</v>
      </c>
    </row>
    <row r="326" spans="1:17" hidden="1" outlineLevel="2" x14ac:dyDescent="0.25">
      <c r="A326" s="114"/>
      <c r="B326" s="281" t="s">
        <v>248</v>
      </c>
      <c r="C326" s="115" t="s">
        <v>31</v>
      </c>
      <c r="D326" s="109">
        <v>1</v>
      </c>
      <c r="E326" s="109">
        <v>0</v>
      </c>
      <c r="F326" s="109"/>
      <c r="G326" s="109">
        <v>0</v>
      </c>
      <c r="H326" s="109"/>
      <c r="I326" s="221"/>
      <c r="J326" s="252">
        <v>0</v>
      </c>
      <c r="K326" s="252"/>
      <c r="L326" s="229"/>
      <c r="M326" s="229">
        <f t="shared" si="21"/>
        <v>0</v>
      </c>
      <c r="N326" s="229"/>
      <c r="O326" s="229"/>
      <c r="P326" s="422"/>
      <c r="Q326" s="425">
        <f t="shared" si="17"/>
        <v>0</v>
      </c>
    </row>
    <row r="327" spans="1:17" hidden="1" outlineLevel="2" x14ac:dyDescent="0.25">
      <c r="A327" s="114"/>
      <c r="B327" s="281" t="s">
        <v>249</v>
      </c>
      <c r="C327" s="115" t="s">
        <v>31</v>
      </c>
      <c r="D327" s="109">
        <v>26</v>
      </c>
      <c r="E327" s="109">
        <v>0</v>
      </c>
      <c r="F327" s="109"/>
      <c r="G327" s="109">
        <v>0</v>
      </c>
      <c r="H327" s="109"/>
      <c r="I327" s="221"/>
      <c r="J327" s="252">
        <v>0</v>
      </c>
      <c r="K327" s="252"/>
      <c r="L327" s="229"/>
      <c r="M327" s="229">
        <f t="shared" si="21"/>
        <v>0</v>
      </c>
      <c r="N327" s="229"/>
      <c r="O327" s="229"/>
      <c r="P327" s="422"/>
      <c r="Q327" s="425">
        <f t="shared" ref="Q327:Q390" si="22">(E327+G327)*P327</f>
        <v>0</v>
      </c>
    </row>
    <row r="328" spans="1:17" hidden="1" outlineLevel="2" x14ac:dyDescent="0.25">
      <c r="A328" s="114"/>
      <c r="B328" s="281" t="s">
        <v>250</v>
      </c>
      <c r="C328" s="115" t="s">
        <v>31</v>
      </c>
      <c r="D328" s="109">
        <v>9</v>
      </c>
      <c r="E328" s="109">
        <v>0</v>
      </c>
      <c r="F328" s="109"/>
      <c r="G328" s="109">
        <v>0</v>
      </c>
      <c r="H328" s="109"/>
      <c r="I328" s="221"/>
      <c r="J328" s="252">
        <v>0</v>
      </c>
      <c r="K328" s="252"/>
      <c r="L328" s="229"/>
      <c r="M328" s="229">
        <f t="shared" si="21"/>
        <v>0</v>
      </c>
      <c r="N328" s="229"/>
      <c r="O328" s="229"/>
      <c r="P328" s="422"/>
      <c r="Q328" s="425">
        <f t="shared" si="22"/>
        <v>0</v>
      </c>
    </row>
    <row r="329" spans="1:17" hidden="1" outlineLevel="2" x14ac:dyDescent="0.25">
      <c r="A329" s="114"/>
      <c r="B329" s="281" t="s">
        <v>251</v>
      </c>
      <c r="C329" s="115" t="s">
        <v>31</v>
      </c>
      <c r="D329" s="109">
        <v>4</v>
      </c>
      <c r="E329" s="109">
        <v>0</v>
      </c>
      <c r="F329" s="109"/>
      <c r="G329" s="109">
        <v>0</v>
      </c>
      <c r="H329" s="109"/>
      <c r="I329" s="221"/>
      <c r="J329" s="252">
        <v>0</v>
      </c>
      <c r="K329" s="252"/>
      <c r="L329" s="229"/>
      <c r="M329" s="229">
        <f t="shared" si="21"/>
        <v>0</v>
      </c>
      <c r="N329" s="229"/>
      <c r="O329" s="229"/>
      <c r="P329" s="422"/>
      <c r="Q329" s="425">
        <f t="shared" si="22"/>
        <v>0</v>
      </c>
    </row>
    <row r="330" spans="1:17" hidden="1" outlineLevel="2" x14ac:dyDescent="0.25">
      <c r="A330" s="114"/>
      <c r="B330" s="281" t="s">
        <v>252</v>
      </c>
      <c r="C330" s="115" t="s">
        <v>31</v>
      </c>
      <c r="D330" s="109">
        <v>2</v>
      </c>
      <c r="E330" s="109">
        <v>0</v>
      </c>
      <c r="F330" s="109"/>
      <c r="G330" s="109">
        <v>0</v>
      </c>
      <c r="H330" s="109"/>
      <c r="I330" s="221"/>
      <c r="J330" s="252">
        <v>0</v>
      </c>
      <c r="K330" s="252"/>
      <c r="L330" s="229"/>
      <c r="M330" s="229">
        <f t="shared" si="21"/>
        <v>0</v>
      </c>
      <c r="N330" s="229"/>
      <c r="O330" s="229"/>
      <c r="P330" s="422"/>
      <c r="Q330" s="425">
        <f t="shared" si="22"/>
        <v>0</v>
      </c>
    </row>
    <row r="331" spans="1:17" ht="25.5" hidden="1" outlineLevel="2" x14ac:dyDescent="0.25">
      <c r="A331" s="114"/>
      <c r="B331" s="281" t="s">
        <v>253</v>
      </c>
      <c r="C331" s="115" t="s">
        <v>307</v>
      </c>
      <c r="D331" s="109">
        <v>22</v>
      </c>
      <c r="E331" s="109">
        <v>0</v>
      </c>
      <c r="F331" s="109"/>
      <c r="G331" s="109">
        <v>0</v>
      </c>
      <c r="H331" s="109"/>
      <c r="I331" s="221"/>
      <c r="J331" s="252">
        <v>0</v>
      </c>
      <c r="K331" s="252"/>
      <c r="L331" s="229"/>
      <c r="M331" s="229">
        <f t="shared" si="21"/>
        <v>0</v>
      </c>
      <c r="N331" s="229"/>
      <c r="O331" s="229"/>
      <c r="P331" s="422"/>
      <c r="Q331" s="425">
        <f t="shared" si="22"/>
        <v>0</v>
      </c>
    </row>
    <row r="332" spans="1:17" ht="38.25" hidden="1" outlineLevel="2" x14ac:dyDescent="0.25">
      <c r="A332" s="114"/>
      <c r="B332" s="281" t="s">
        <v>254</v>
      </c>
      <c r="C332" s="115" t="s">
        <v>307</v>
      </c>
      <c r="D332" s="109">
        <v>12</v>
      </c>
      <c r="E332" s="109">
        <v>0</v>
      </c>
      <c r="F332" s="109"/>
      <c r="G332" s="109">
        <v>0</v>
      </c>
      <c r="H332" s="109"/>
      <c r="I332" s="221"/>
      <c r="J332" s="252">
        <v>0</v>
      </c>
      <c r="K332" s="252"/>
      <c r="L332" s="229"/>
      <c r="M332" s="229">
        <f t="shared" si="21"/>
        <v>0</v>
      </c>
      <c r="N332" s="229"/>
      <c r="O332" s="229"/>
      <c r="P332" s="422"/>
      <c r="Q332" s="425">
        <f t="shared" si="22"/>
        <v>0</v>
      </c>
    </row>
    <row r="333" spans="1:17" ht="25.5" hidden="1" outlineLevel="2" x14ac:dyDescent="0.25">
      <c r="A333" s="114"/>
      <c r="B333" s="281" t="s">
        <v>6910</v>
      </c>
      <c r="C333" s="115" t="s">
        <v>307</v>
      </c>
      <c r="D333" s="109">
        <v>1</v>
      </c>
      <c r="E333" s="109">
        <v>0</v>
      </c>
      <c r="F333" s="109"/>
      <c r="G333" s="109">
        <v>0</v>
      </c>
      <c r="H333" s="109"/>
      <c r="I333" s="221"/>
      <c r="J333" s="252">
        <v>0</v>
      </c>
      <c r="K333" s="252"/>
      <c r="L333" s="229"/>
      <c r="M333" s="229">
        <f t="shared" si="21"/>
        <v>0</v>
      </c>
      <c r="N333" s="229"/>
      <c r="O333" s="229"/>
      <c r="P333" s="422"/>
      <c r="Q333" s="425">
        <f t="shared" si="22"/>
        <v>0</v>
      </c>
    </row>
    <row r="334" spans="1:17" ht="25.5" hidden="1" outlineLevel="2" x14ac:dyDescent="0.25">
      <c r="A334" s="114"/>
      <c r="B334" s="281" t="s">
        <v>255</v>
      </c>
      <c r="C334" s="115" t="s">
        <v>31</v>
      </c>
      <c r="D334" s="109">
        <v>3</v>
      </c>
      <c r="E334" s="109">
        <v>0</v>
      </c>
      <c r="F334" s="109"/>
      <c r="G334" s="109">
        <v>0</v>
      </c>
      <c r="H334" s="109"/>
      <c r="I334" s="221"/>
      <c r="J334" s="252">
        <v>0</v>
      </c>
      <c r="K334" s="252"/>
      <c r="L334" s="229"/>
      <c r="M334" s="229">
        <f t="shared" si="21"/>
        <v>0</v>
      </c>
      <c r="N334" s="229"/>
      <c r="O334" s="229"/>
      <c r="P334" s="422"/>
      <c r="Q334" s="425">
        <f t="shared" si="22"/>
        <v>0</v>
      </c>
    </row>
    <row r="335" spans="1:17" hidden="1" outlineLevel="2" x14ac:dyDescent="0.25">
      <c r="A335" s="114"/>
      <c r="B335" s="281" t="s">
        <v>6943</v>
      </c>
      <c r="C335" s="115" t="s">
        <v>31</v>
      </c>
      <c r="D335" s="109">
        <v>5</v>
      </c>
      <c r="E335" s="109">
        <v>0</v>
      </c>
      <c r="F335" s="109"/>
      <c r="G335" s="109">
        <v>0</v>
      </c>
      <c r="H335" s="109"/>
      <c r="I335" s="221"/>
      <c r="J335" s="252">
        <v>0</v>
      </c>
      <c r="K335" s="252"/>
      <c r="L335" s="229"/>
      <c r="M335" s="229">
        <f t="shared" si="21"/>
        <v>0</v>
      </c>
      <c r="N335" s="229"/>
      <c r="O335" s="229"/>
      <c r="P335" s="422"/>
      <c r="Q335" s="425">
        <f t="shared" si="22"/>
        <v>0</v>
      </c>
    </row>
    <row r="336" spans="1:17" hidden="1" outlineLevel="2" x14ac:dyDescent="0.25">
      <c r="A336" s="114"/>
      <c r="B336" s="281" t="s">
        <v>6944</v>
      </c>
      <c r="C336" s="115" t="s">
        <v>31</v>
      </c>
      <c r="D336" s="109">
        <v>1</v>
      </c>
      <c r="E336" s="109">
        <v>0</v>
      </c>
      <c r="F336" s="109"/>
      <c r="G336" s="109">
        <v>0</v>
      </c>
      <c r="H336" s="109"/>
      <c r="I336" s="221"/>
      <c r="J336" s="252">
        <v>0</v>
      </c>
      <c r="K336" s="252"/>
      <c r="L336" s="229"/>
      <c r="M336" s="229">
        <f t="shared" si="21"/>
        <v>0</v>
      </c>
      <c r="N336" s="229"/>
      <c r="O336" s="229"/>
      <c r="P336" s="422"/>
      <c r="Q336" s="425">
        <f t="shared" si="22"/>
        <v>0</v>
      </c>
    </row>
    <row r="337" spans="1:17" ht="25.5" hidden="1" outlineLevel="2" x14ac:dyDescent="0.25">
      <c r="A337" s="114"/>
      <c r="B337" s="281" t="s">
        <v>256</v>
      </c>
      <c r="C337" s="115" t="s">
        <v>31</v>
      </c>
      <c r="D337" s="109">
        <v>3</v>
      </c>
      <c r="E337" s="109">
        <v>0</v>
      </c>
      <c r="F337" s="109"/>
      <c r="G337" s="109">
        <v>0</v>
      </c>
      <c r="H337" s="109"/>
      <c r="I337" s="221"/>
      <c r="J337" s="252">
        <v>0</v>
      </c>
      <c r="K337" s="252"/>
      <c r="L337" s="229"/>
      <c r="M337" s="229">
        <f t="shared" si="21"/>
        <v>0</v>
      </c>
      <c r="N337" s="229"/>
      <c r="O337" s="229"/>
      <c r="P337" s="422"/>
      <c r="Q337" s="425">
        <f t="shared" si="22"/>
        <v>0</v>
      </c>
    </row>
    <row r="338" spans="1:17" ht="25.5" hidden="1" outlineLevel="2" x14ac:dyDescent="0.25">
      <c r="A338" s="114"/>
      <c r="B338" s="281" t="s">
        <v>257</v>
      </c>
      <c r="C338" s="115" t="s">
        <v>31</v>
      </c>
      <c r="D338" s="109">
        <v>1</v>
      </c>
      <c r="E338" s="109">
        <v>0</v>
      </c>
      <c r="F338" s="109"/>
      <c r="G338" s="109">
        <v>0</v>
      </c>
      <c r="H338" s="109"/>
      <c r="I338" s="221"/>
      <c r="J338" s="252">
        <v>0</v>
      </c>
      <c r="K338" s="252"/>
      <c r="L338" s="229"/>
      <c r="M338" s="229">
        <f t="shared" si="21"/>
        <v>0</v>
      </c>
      <c r="N338" s="229"/>
      <c r="O338" s="229"/>
      <c r="P338" s="422"/>
      <c r="Q338" s="425">
        <f t="shared" si="22"/>
        <v>0</v>
      </c>
    </row>
    <row r="339" spans="1:17" hidden="1" outlineLevel="2" x14ac:dyDescent="0.25">
      <c r="A339" s="114"/>
      <c r="B339" s="281" t="s">
        <v>6911</v>
      </c>
      <c r="C339" s="115" t="s">
        <v>307</v>
      </c>
      <c r="D339" s="109">
        <v>2</v>
      </c>
      <c r="E339" s="109">
        <v>0</v>
      </c>
      <c r="F339" s="109"/>
      <c r="G339" s="109">
        <v>0</v>
      </c>
      <c r="H339" s="109"/>
      <c r="I339" s="221"/>
      <c r="J339" s="252">
        <v>0</v>
      </c>
      <c r="K339" s="252"/>
      <c r="L339" s="229"/>
      <c r="M339" s="229">
        <f t="shared" si="21"/>
        <v>0</v>
      </c>
      <c r="N339" s="229"/>
      <c r="O339" s="229"/>
      <c r="P339" s="422"/>
      <c r="Q339" s="425">
        <f t="shared" si="22"/>
        <v>0</v>
      </c>
    </row>
    <row r="340" spans="1:17" hidden="1" outlineLevel="2" x14ac:dyDescent="0.25">
      <c r="A340" s="114"/>
      <c r="B340" s="281" t="s">
        <v>6896</v>
      </c>
      <c r="C340" s="115" t="s">
        <v>31</v>
      </c>
      <c r="D340" s="109">
        <v>1</v>
      </c>
      <c r="E340" s="109">
        <v>0</v>
      </c>
      <c r="F340" s="109"/>
      <c r="G340" s="109">
        <v>0</v>
      </c>
      <c r="H340" s="109"/>
      <c r="I340" s="221"/>
      <c r="J340" s="252">
        <v>0</v>
      </c>
      <c r="K340" s="252"/>
      <c r="L340" s="229"/>
      <c r="M340" s="229">
        <f t="shared" si="21"/>
        <v>0</v>
      </c>
      <c r="N340" s="229"/>
      <c r="O340" s="229"/>
      <c r="P340" s="422"/>
      <c r="Q340" s="425">
        <f t="shared" si="22"/>
        <v>0</v>
      </c>
    </row>
    <row r="341" spans="1:17" ht="25.5" hidden="1" outlineLevel="2" x14ac:dyDescent="0.25">
      <c r="A341" s="114"/>
      <c r="B341" s="281" t="s">
        <v>258</v>
      </c>
      <c r="C341" s="115" t="s">
        <v>31</v>
      </c>
      <c r="D341" s="109">
        <v>13</v>
      </c>
      <c r="E341" s="109">
        <v>0</v>
      </c>
      <c r="F341" s="109"/>
      <c r="G341" s="109">
        <v>0</v>
      </c>
      <c r="H341" s="109"/>
      <c r="I341" s="221"/>
      <c r="J341" s="252">
        <v>0</v>
      </c>
      <c r="K341" s="252"/>
      <c r="L341" s="229"/>
      <c r="M341" s="229">
        <f t="shared" si="21"/>
        <v>0</v>
      </c>
      <c r="N341" s="229"/>
      <c r="O341" s="229"/>
      <c r="P341" s="422"/>
      <c r="Q341" s="425">
        <f t="shared" si="22"/>
        <v>0</v>
      </c>
    </row>
    <row r="342" spans="1:17" ht="25.5" hidden="1" outlineLevel="2" x14ac:dyDescent="0.25">
      <c r="A342" s="114"/>
      <c r="B342" s="281" t="s">
        <v>6897</v>
      </c>
      <c r="C342" s="115" t="s">
        <v>31</v>
      </c>
      <c r="D342" s="109">
        <v>2</v>
      </c>
      <c r="E342" s="109">
        <v>0</v>
      </c>
      <c r="F342" s="109"/>
      <c r="G342" s="109">
        <v>0</v>
      </c>
      <c r="H342" s="109"/>
      <c r="I342" s="221"/>
      <c r="J342" s="252">
        <v>0</v>
      </c>
      <c r="K342" s="252"/>
      <c r="L342" s="229"/>
      <c r="M342" s="229">
        <f t="shared" si="21"/>
        <v>0</v>
      </c>
      <c r="N342" s="229"/>
      <c r="O342" s="229"/>
      <c r="P342" s="422"/>
      <c r="Q342" s="425">
        <f t="shared" si="22"/>
        <v>0</v>
      </c>
    </row>
    <row r="343" spans="1:17" hidden="1" outlineLevel="1" collapsed="1" x14ac:dyDescent="0.25">
      <c r="A343" s="114"/>
      <c r="B343" s="281"/>
      <c r="C343" s="115"/>
      <c r="D343" s="109"/>
      <c r="E343" s="109">
        <v>0</v>
      </c>
      <c r="F343" s="109"/>
      <c r="G343" s="109">
        <v>0</v>
      </c>
      <c r="H343" s="109"/>
      <c r="I343" s="221"/>
      <c r="J343" s="252">
        <v>0</v>
      </c>
      <c r="K343" s="252"/>
      <c r="L343" s="229"/>
      <c r="M343" s="229">
        <f t="shared" si="21"/>
        <v>0</v>
      </c>
      <c r="N343" s="229"/>
      <c r="O343" s="229"/>
      <c r="P343" s="422"/>
      <c r="Q343" s="425">
        <f t="shared" si="22"/>
        <v>0</v>
      </c>
    </row>
    <row r="344" spans="1:17" collapsed="1" x14ac:dyDescent="0.25">
      <c r="A344" s="339" t="s">
        <v>259</v>
      </c>
      <c r="B344" s="340" t="s">
        <v>260</v>
      </c>
      <c r="C344" s="341"/>
      <c r="D344" s="342"/>
      <c r="E344" s="342"/>
      <c r="F344" s="342">
        <f>SUM(F345:F395)</f>
        <v>2676199</v>
      </c>
      <c r="G344" s="342"/>
      <c r="H344" s="342">
        <f>SUM(H345:H395)</f>
        <v>4039309.352</v>
      </c>
      <c r="I344" s="343">
        <f>SUM(I345:I395)</f>
        <v>6715508.352</v>
      </c>
      <c r="J344" s="344"/>
      <c r="K344" s="344"/>
      <c r="L344" s="345"/>
      <c r="M344" s="345"/>
      <c r="N344" s="345"/>
      <c r="O344" s="345"/>
      <c r="P344" s="422"/>
      <c r="Q344" s="343">
        <f>SUM(Q345:Q395)</f>
        <v>0</v>
      </c>
    </row>
    <row r="345" spans="1:17" hidden="1" outlineLevel="1" x14ac:dyDescent="0.25">
      <c r="A345" s="114"/>
      <c r="B345" s="281" t="s">
        <v>261</v>
      </c>
      <c r="C345" s="117" t="s">
        <v>307</v>
      </c>
      <c r="D345" s="116">
        <v>1</v>
      </c>
      <c r="E345" s="109">
        <v>50304</v>
      </c>
      <c r="F345" s="109">
        <f t="shared" ref="F345:F395" si="23">E345*D345</f>
        <v>50304</v>
      </c>
      <c r="G345" s="109">
        <v>0</v>
      </c>
      <c r="H345" s="109">
        <f t="shared" ref="H345:H395" si="24">D345*G345</f>
        <v>0</v>
      </c>
      <c r="I345" s="221">
        <f>F345+H345</f>
        <v>50304</v>
      </c>
      <c r="J345" s="252">
        <v>50304</v>
      </c>
      <c r="K345" s="252"/>
      <c r="L345" s="229"/>
      <c r="M345" s="229">
        <f t="shared" ref="M345:M395" si="25">G345</f>
        <v>0</v>
      </c>
      <c r="N345" s="229"/>
      <c r="O345" s="229"/>
      <c r="P345" s="422"/>
      <c r="Q345" s="425">
        <f t="shared" si="22"/>
        <v>0</v>
      </c>
    </row>
    <row r="346" spans="1:17" hidden="1" outlineLevel="1" x14ac:dyDescent="0.25">
      <c r="A346" s="114"/>
      <c r="B346" s="281" t="s">
        <v>262</v>
      </c>
      <c r="C346" s="117" t="s">
        <v>31</v>
      </c>
      <c r="D346" s="116">
        <v>2</v>
      </c>
      <c r="E346" s="109">
        <v>5502</v>
      </c>
      <c r="F346" s="109">
        <f t="shared" si="23"/>
        <v>11004</v>
      </c>
      <c r="G346" s="109">
        <v>36625.68</v>
      </c>
      <c r="H346" s="109">
        <f t="shared" si="24"/>
        <v>73251.360000000001</v>
      </c>
      <c r="I346" s="221">
        <f t="shared" ref="I346:I395" si="26">F346+H346</f>
        <v>84255.360000000001</v>
      </c>
      <c r="J346" s="252">
        <v>5502</v>
      </c>
      <c r="K346" s="252"/>
      <c r="L346" s="229"/>
      <c r="M346" s="229">
        <f t="shared" si="25"/>
        <v>36625.68</v>
      </c>
      <c r="N346" s="229"/>
      <c r="O346" s="229"/>
      <c r="P346" s="422"/>
      <c r="Q346" s="425">
        <f t="shared" si="22"/>
        <v>0</v>
      </c>
    </row>
    <row r="347" spans="1:17" hidden="1" outlineLevel="1" x14ac:dyDescent="0.25">
      <c r="A347" s="114"/>
      <c r="B347" s="281" t="s">
        <v>6912</v>
      </c>
      <c r="C347" s="117" t="s">
        <v>31</v>
      </c>
      <c r="D347" s="116">
        <v>1</v>
      </c>
      <c r="E347" s="109">
        <v>2358</v>
      </c>
      <c r="F347" s="109">
        <f t="shared" si="23"/>
        <v>2358</v>
      </c>
      <c r="G347" s="109">
        <v>1456</v>
      </c>
      <c r="H347" s="109">
        <f t="shared" si="24"/>
        <v>1456</v>
      </c>
      <c r="I347" s="221">
        <f t="shared" si="26"/>
        <v>3814</v>
      </c>
      <c r="J347" s="252">
        <v>2358</v>
      </c>
      <c r="K347" s="252"/>
      <c r="L347" s="229"/>
      <c r="M347" s="229">
        <f t="shared" si="25"/>
        <v>1456</v>
      </c>
      <c r="N347" s="229"/>
      <c r="O347" s="229"/>
      <c r="P347" s="422"/>
      <c r="Q347" s="425">
        <f t="shared" si="22"/>
        <v>0</v>
      </c>
    </row>
    <row r="348" spans="1:17" hidden="1" outlineLevel="1" x14ac:dyDescent="0.25">
      <c r="A348" s="114"/>
      <c r="B348" s="281" t="s">
        <v>263</v>
      </c>
      <c r="C348" s="117" t="s">
        <v>31</v>
      </c>
      <c r="D348" s="116">
        <v>1</v>
      </c>
      <c r="E348" s="109">
        <v>5502</v>
      </c>
      <c r="F348" s="109">
        <f t="shared" si="23"/>
        <v>5502</v>
      </c>
      <c r="G348" s="109">
        <v>15730</v>
      </c>
      <c r="H348" s="109">
        <f t="shared" si="24"/>
        <v>15730</v>
      </c>
      <c r="I348" s="221">
        <f t="shared" si="26"/>
        <v>21232</v>
      </c>
      <c r="J348" s="252">
        <v>5502</v>
      </c>
      <c r="K348" s="252"/>
      <c r="L348" s="229"/>
      <c r="M348" s="229">
        <f t="shared" si="25"/>
        <v>15730</v>
      </c>
      <c r="N348" s="229"/>
      <c r="O348" s="229"/>
      <c r="P348" s="422"/>
      <c r="Q348" s="425">
        <f t="shared" si="22"/>
        <v>0</v>
      </c>
    </row>
    <row r="349" spans="1:17" hidden="1" outlineLevel="1" x14ac:dyDescent="0.25">
      <c r="A349" s="114"/>
      <c r="B349" s="281" t="s">
        <v>264</v>
      </c>
      <c r="C349" s="117" t="s">
        <v>31</v>
      </c>
      <c r="D349" s="116">
        <v>1</v>
      </c>
      <c r="E349" s="109">
        <v>5502</v>
      </c>
      <c r="F349" s="109">
        <f t="shared" si="23"/>
        <v>5502</v>
      </c>
      <c r="G349" s="109">
        <v>42033.68</v>
      </c>
      <c r="H349" s="109">
        <f t="shared" si="24"/>
        <v>42033.68</v>
      </c>
      <c r="I349" s="221">
        <f t="shared" si="26"/>
        <v>47535.68</v>
      </c>
      <c r="J349" s="252">
        <v>5502</v>
      </c>
      <c r="K349" s="252"/>
      <c r="L349" s="229"/>
      <c r="M349" s="229">
        <f t="shared" si="25"/>
        <v>42033.68</v>
      </c>
      <c r="N349" s="229"/>
      <c r="O349" s="229"/>
      <c r="P349" s="422"/>
      <c r="Q349" s="425">
        <f t="shared" si="22"/>
        <v>0</v>
      </c>
    </row>
    <row r="350" spans="1:17" hidden="1" outlineLevel="1" x14ac:dyDescent="0.25">
      <c r="A350" s="114"/>
      <c r="B350" s="281" t="s">
        <v>265</v>
      </c>
      <c r="C350" s="117" t="s">
        <v>31</v>
      </c>
      <c r="D350" s="116">
        <v>6</v>
      </c>
      <c r="E350" s="109">
        <v>524</v>
      </c>
      <c r="F350" s="109">
        <f t="shared" si="23"/>
        <v>3144</v>
      </c>
      <c r="G350" s="109">
        <v>7368.4000000000005</v>
      </c>
      <c r="H350" s="109">
        <f t="shared" si="24"/>
        <v>44210.400000000001</v>
      </c>
      <c r="I350" s="221">
        <f t="shared" si="26"/>
        <v>47354.400000000001</v>
      </c>
      <c r="J350" s="252">
        <v>524</v>
      </c>
      <c r="K350" s="252"/>
      <c r="L350" s="229"/>
      <c r="M350" s="229">
        <f t="shared" si="25"/>
        <v>7368.4000000000005</v>
      </c>
      <c r="N350" s="229"/>
      <c r="O350" s="229"/>
      <c r="P350" s="422"/>
      <c r="Q350" s="425">
        <f t="shared" si="22"/>
        <v>0</v>
      </c>
    </row>
    <row r="351" spans="1:17" hidden="1" outlineLevel="1" x14ac:dyDescent="0.25">
      <c r="A351" s="114"/>
      <c r="B351" s="281" t="s">
        <v>266</v>
      </c>
      <c r="C351" s="117" t="s">
        <v>31</v>
      </c>
      <c r="D351" s="116">
        <v>1</v>
      </c>
      <c r="E351" s="109">
        <v>3406</v>
      </c>
      <c r="F351" s="109">
        <f t="shared" si="23"/>
        <v>3406</v>
      </c>
      <c r="G351" s="109">
        <v>14788.176000000001</v>
      </c>
      <c r="H351" s="109">
        <f t="shared" si="24"/>
        <v>14788.176000000001</v>
      </c>
      <c r="I351" s="221">
        <f t="shared" si="26"/>
        <v>18194.175999999999</v>
      </c>
      <c r="J351" s="252">
        <v>3406</v>
      </c>
      <c r="K351" s="252"/>
      <c r="L351" s="229"/>
      <c r="M351" s="229">
        <f t="shared" si="25"/>
        <v>14788.176000000001</v>
      </c>
      <c r="N351" s="229"/>
      <c r="O351" s="229"/>
      <c r="P351" s="422"/>
      <c r="Q351" s="425">
        <f t="shared" si="22"/>
        <v>0</v>
      </c>
    </row>
    <row r="352" spans="1:17" hidden="1" outlineLevel="1" x14ac:dyDescent="0.25">
      <c r="A352" s="114"/>
      <c r="B352" s="281" t="s">
        <v>267</v>
      </c>
      <c r="C352" s="117" t="s">
        <v>31</v>
      </c>
      <c r="D352" s="116">
        <v>2</v>
      </c>
      <c r="E352" s="109">
        <v>3406</v>
      </c>
      <c r="F352" s="109">
        <f t="shared" si="23"/>
        <v>6812</v>
      </c>
      <c r="G352" s="109">
        <v>6507.8519999999999</v>
      </c>
      <c r="H352" s="109">
        <f t="shared" si="24"/>
        <v>13015.704</v>
      </c>
      <c r="I352" s="221">
        <f t="shared" si="26"/>
        <v>19827.703999999998</v>
      </c>
      <c r="J352" s="252">
        <v>3406</v>
      </c>
      <c r="K352" s="252"/>
      <c r="L352" s="229"/>
      <c r="M352" s="229">
        <f t="shared" si="25"/>
        <v>6507.8519999999999</v>
      </c>
      <c r="N352" s="229"/>
      <c r="O352" s="229"/>
      <c r="P352" s="422"/>
      <c r="Q352" s="425">
        <f t="shared" si="22"/>
        <v>0</v>
      </c>
    </row>
    <row r="353" spans="1:17" hidden="1" outlineLevel="1" x14ac:dyDescent="0.25">
      <c r="A353" s="114"/>
      <c r="B353" s="281" t="s">
        <v>268</v>
      </c>
      <c r="C353" s="117" t="s">
        <v>31</v>
      </c>
      <c r="D353" s="116">
        <v>1</v>
      </c>
      <c r="E353" s="109">
        <v>3406</v>
      </c>
      <c r="F353" s="109">
        <f t="shared" si="23"/>
        <v>3406</v>
      </c>
      <c r="G353" s="109">
        <v>5933.9280000000008</v>
      </c>
      <c r="H353" s="109">
        <f t="shared" si="24"/>
        <v>5933.9280000000008</v>
      </c>
      <c r="I353" s="221">
        <f t="shared" si="26"/>
        <v>9339.9279999999999</v>
      </c>
      <c r="J353" s="252">
        <v>3406</v>
      </c>
      <c r="K353" s="252"/>
      <c r="L353" s="229"/>
      <c r="M353" s="229">
        <f t="shared" si="25"/>
        <v>5933.9280000000008</v>
      </c>
      <c r="N353" s="229"/>
      <c r="O353" s="229"/>
      <c r="P353" s="422"/>
      <c r="Q353" s="425">
        <f t="shared" si="22"/>
        <v>0</v>
      </c>
    </row>
    <row r="354" spans="1:17" ht="25.5" hidden="1" outlineLevel="1" x14ac:dyDescent="0.25">
      <c r="A354" s="114"/>
      <c r="B354" s="281" t="s">
        <v>269</v>
      </c>
      <c r="C354" s="117" t="s">
        <v>31</v>
      </c>
      <c r="D354" s="116">
        <v>71</v>
      </c>
      <c r="E354" s="109">
        <v>1572</v>
      </c>
      <c r="F354" s="109">
        <f t="shared" si="23"/>
        <v>111612</v>
      </c>
      <c r="G354" s="109">
        <v>2472.34</v>
      </c>
      <c r="H354" s="109">
        <f t="shared" si="24"/>
        <v>175536.14</v>
      </c>
      <c r="I354" s="221">
        <f t="shared" si="26"/>
        <v>287148.14</v>
      </c>
      <c r="J354" s="252">
        <v>1572</v>
      </c>
      <c r="K354" s="252"/>
      <c r="L354" s="229"/>
      <c r="M354" s="229">
        <f t="shared" si="25"/>
        <v>2472.34</v>
      </c>
      <c r="N354" s="229"/>
      <c r="O354" s="229"/>
      <c r="P354" s="422"/>
      <c r="Q354" s="425">
        <f t="shared" si="22"/>
        <v>0</v>
      </c>
    </row>
    <row r="355" spans="1:17" hidden="1" outlineLevel="1" x14ac:dyDescent="0.25">
      <c r="A355" s="114"/>
      <c r="B355" s="281" t="s">
        <v>270</v>
      </c>
      <c r="C355" s="117" t="s">
        <v>31</v>
      </c>
      <c r="D355" s="116">
        <v>26</v>
      </c>
      <c r="E355" s="109">
        <v>4454</v>
      </c>
      <c r="F355" s="109">
        <f t="shared" si="23"/>
        <v>115804</v>
      </c>
      <c r="G355" s="109">
        <v>37518</v>
      </c>
      <c r="H355" s="109">
        <f t="shared" si="24"/>
        <v>975468</v>
      </c>
      <c r="I355" s="221">
        <f t="shared" si="26"/>
        <v>1091272</v>
      </c>
      <c r="J355" s="252">
        <v>4454</v>
      </c>
      <c r="K355" s="252"/>
      <c r="L355" s="229"/>
      <c r="M355" s="229">
        <f t="shared" si="25"/>
        <v>37518</v>
      </c>
      <c r="N355" s="229"/>
      <c r="O355" s="229"/>
      <c r="P355" s="422"/>
      <c r="Q355" s="425">
        <f t="shared" si="22"/>
        <v>0</v>
      </c>
    </row>
    <row r="356" spans="1:17" hidden="1" outlineLevel="1" x14ac:dyDescent="0.25">
      <c r="A356" s="114"/>
      <c r="B356" s="281" t="s">
        <v>271</v>
      </c>
      <c r="C356" s="117" t="s">
        <v>31</v>
      </c>
      <c r="D356" s="116">
        <v>20</v>
      </c>
      <c r="E356" s="109">
        <v>1572</v>
      </c>
      <c r="F356" s="109">
        <f t="shared" si="23"/>
        <v>31440</v>
      </c>
      <c r="G356" s="109">
        <v>1458.34</v>
      </c>
      <c r="H356" s="109">
        <f t="shared" si="24"/>
        <v>29166.799999999999</v>
      </c>
      <c r="I356" s="221">
        <f t="shared" si="26"/>
        <v>60606.8</v>
      </c>
      <c r="J356" s="252">
        <v>1572</v>
      </c>
      <c r="K356" s="252"/>
      <c r="L356" s="229"/>
      <c r="M356" s="229">
        <f t="shared" si="25"/>
        <v>1458.34</v>
      </c>
      <c r="N356" s="229"/>
      <c r="O356" s="229"/>
      <c r="P356" s="422"/>
      <c r="Q356" s="425">
        <f t="shared" si="22"/>
        <v>0</v>
      </c>
    </row>
    <row r="357" spans="1:17" hidden="1" outlineLevel="1" x14ac:dyDescent="0.25">
      <c r="A357" s="114"/>
      <c r="B357" s="281" t="s">
        <v>272</v>
      </c>
      <c r="C357" s="117" t="s">
        <v>31</v>
      </c>
      <c r="D357" s="116">
        <v>4</v>
      </c>
      <c r="E357" s="109">
        <v>1310</v>
      </c>
      <c r="F357" s="109">
        <f t="shared" si="23"/>
        <v>5240</v>
      </c>
      <c r="G357" s="109">
        <v>833.50800000000004</v>
      </c>
      <c r="H357" s="109">
        <f t="shared" si="24"/>
        <v>3334.0320000000002</v>
      </c>
      <c r="I357" s="221">
        <f t="shared" si="26"/>
        <v>8574.0319999999992</v>
      </c>
      <c r="J357" s="252">
        <v>1310</v>
      </c>
      <c r="K357" s="252"/>
      <c r="L357" s="229"/>
      <c r="M357" s="229">
        <f t="shared" si="25"/>
        <v>833.50800000000004</v>
      </c>
      <c r="N357" s="229"/>
      <c r="O357" s="229"/>
      <c r="P357" s="422"/>
      <c r="Q357" s="425">
        <f t="shared" si="22"/>
        <v>0</v>
      </c>
    </row>
    <row r="358" spans="1:17" hidden="1" outlineLevel="1" x14ac:dyDescent="0.25">
      <c r="A358" s="114"/>
      <c r="B358" s="281" t="s">
        <v>273</v>
      </c>
      <c r="C358" s="117" t="s">
        <v>31</v>
      </c>
      <c r="D358" s="116">
        <v>4</v>
      </c>
      <c r="E358" s="109">
        <v>4192</v>
      </c>
      <c r="F358" s="109">
        <f t="shared" si="23"/>
        <v>16768</v>
      </c>
      <c r="G358" s="109">
        <v>15047.760000000002</v>
      </c>
      <c r="H358" s="109">
        <f t="shared" si="24"/>
        <v>60191.040000000008</v>
      </c>
      <c r="I358" s="221">
        <f t="shared" si="26"/>
        <v>76959.040000000008</v>
      </c>
      <c r="J358" s="252">
        <v>4192</v>
      </c>
      <c r="K358" s="252"/>
      <c r="L358" s="229"/>
      <c r="M358" s="229">
        <f t="shared" si="25"/>
        <v>15047.760000000002</v>
      </c>
      <c r="N358" s="229"/>
      <c r="O358" s="229"/>
      <c r="P358" s="422"/>
      <c r="Q358" s="425">
        <f t="shared" si="22"/>
        <v>0</v>
      </c>
    </row>
    <row r="359" spans="1:17" hidden="1" outlineLevel="1" x14ac:dyDescent="0.25">
      <c r="A359" s="114"/>
      <c r="B359" s="281" t="s">
        <v>274</v>
      </c>
      <c r="C359" s="117" t="s">
        <v>31</v>
      </c>
      <c r="D359" s="116">
        <v>4</v>
      </c>
      <c r="E359" s="109">
        <v>393</v>
      </c>
      <c r="F359" s="109">
        <f t="shared" si="23"/>
        <v>1572</v>
      </c>
      <c r="G359" s="109">
        <v>3135.9119999999998</v>
      </c>
      <c r="H359" s="109">
        <f t="shared" si="24"/>
        <v>12543.647999999999</v>
      </c>
      <c r="I359" s="221">
        <f t="shared" si="26"/>
        <v>14115.647999999999</v>
      </c>
      <c r="J359" s="252">
        <v>393</v>
      </c>
      <c r="K359" s="252"/>
      <c r="L359" s="229"/>
      <c r="M359" s="229">
        <f t="shared" si="25"/>
        <v>3135.9119999999998</v>
      </c>
      <c r="N359" s="229"/>
      <c r="O359" s="229"/>
      <c r="P359" s="422"/>
      <c r="Q359" s="425">
        <f t="shared" si="22"/>
        <v>0</v>
      </c>
    </row>
    <row r="360" spans="1:17" hidden="1" outlineLevel="1" x14ac:dyDescent="0.25">
      <c r="A360" s="114"/>
      <c r="B360" s="281" t="s">
        <v>275</v>
      </c>
      <c r="C360" s="117" t="s">
        <v>31</v>
      </c>
      <c r="D360" s="116">
        <v>4</v>
      </c>
      <c r="E360" s="109">
        <v>393</v>
      </c>
      <c r="F360" s="109">
        <f t="shared" si="23"/>
        <v>1572</v>
      </c>
      <c r="G360" s="109">
        <v>1027</v>
      </c>
      <c r="H360" s="109">
        <f t="shared" si="24"/>
        <v>4108</v>
      </c>
      <c r="I360" s="221">
        <f t="shared" si="26"/>
        <v>5680</v>
      </c>
      <c r="J360" s="252">
        <v>393</v>
      </c>
      <c r="K360" s="252"/>
      <c r="L360" s="229"/>
      <c r="M360" s="229">
        <f t="shared" si="25"/>
        <v>1027</v>
      </c>
      <c r="N360" s="229"/>
      <c r="O360" s="229"/>
      <c r="P360" s="422"/>
      <c r="Q360" s="425">
        <f t="shared" si="22"/>
        <v>0</v>
      </c>
    </row>
    <row r="361" spans="1:17" hidden="1" outlineLevel="1" x14ac:dyDescent="0.25">
      <c r="A361" s="114"/>
      <c r="B361" s="281" t="s">
        <v>276</v>
      </c>
      <c r="C361" s="117" t="s">
        <v>31</v>
      </c>
      <c r="D361" s="116">
        <v>20</v>
      </c>
      <c r="E361" s="109">
        <v>3406</v>
      </c>
      <c r="F361" s="109">
        <f t="shared" si="23"/>
        <v>68120</v>
      </c>
      <c r="G361" s="109">
        <v>1774.5</v>
      </c>
      <c r="H361" s="109">
        <f t="shared" si="24"/>
        <v>35490</v>
      </c>
      <c r="I361" s="221">
        <f t="shared" si="26"/>
        <v>103610</v>
      </c>
      <c r="J361" s="252">
        <v>3406</v>
      </c>
      <c r="K361" s="252"/>
      <c r="L361" s="229"/>
      <c r="M361" s="229">
        <f t="shared" si="25"/>
        <v>1774.5</v>
      </c>
      <c r="N361" s="229"/>
      <c r="O361" s="229"/>
      <c r="P361" s="422"/>
      <c r="Q361" s="425">
        <f t="shared" si="22"/>
        <v>0</v>
      </c>
    </row>
    <row r="362" spans="1:17" hidden="1" outlineLevel="1" x14ac:dyDescent="0.25">
      <c r="A362" s="114"/>
      <c r="B362" s="281" t="s">
        <v>277</v>
      </c>
      <c r="C362" s="117" t="s">
        <v>31</v>
      </c>
      <c r="D362" s="116">
        <v>5</v>
      </c>
      <c r="E362" s="109">
        <v>1572</v>
      </c>
      <c r="F362" s="109">
        <f t="shared" si="23"/>
        <v>7860</v>
      </c>
      <c r="G362" s="109">
        <v>478.40000000000003</v>
      </c>
      <c r="H362" s="109">
        <f t="shared" si="24"/>
        <v>2392</v>
      </c>
      <c r="I362" s="221">
        <f t="shared" si="26"/>
        <v>10252</v>
      </c>
      <c r="J362" s="252">
        <v>1572</v>
      </c>
      <c r="K362" s="252"/>
      <c r="L362" s="229"/>
      <c r="M362" s="229">
        <f t="shared" si="25"/>
        <v>478.40000000000003</v>
      </c>
      <c r="N362" s="229"/>
      <c r="O362" s="229"/>
      <c r="P362" s="422"/>
      <c r="Q362" s="425">
        <f t="shared" si="22"/>
        <v>0</v>
      </c>
    </row>
    <row r="363" spans="1:17" hidden="1" outlineLevel="1" x14ac:dyDescent="0.25">
      <c r="A363" s="114"/>
      <c r="B363" s="281" t="s">
        <v>277</v>
      </c>
      <c r="C363" s="117" t="s">
        <v>31</v>
      </c>
      <c r="D363" s="116">
        <v>8</v>
      </c>
      <c r="E363" s="109">
        <v>1572</v>
      </c>
      <c r="F363" s="109">
        <f t="shared" si="23"/>
        <v>12576</v>
      </c>
      <c r="G363" s="109">
        <v>478.40000000000003</v>
      </c>
      <c r="H363" s="109">
        <f t="shared" si="24"/>
        <v>3827.2000000000003</v>
      </c>
      <c r="I363" s="221">
        <f t="shared" si="26"/>
        <v>16403.2</v>
      </c>
      <c r="J363" s="252">
        <v>1572</v>
      </c>
      <c r="K363" s="252"/>
      <c r="L363" s="229"/>
      <c r="M363" s="229">
        <f t="shared" si="25"/>
        <v>478.40000000000003</v>
      </c>
      <c r="N363" s="229"/>
      <c r="O363" s="229"/>
      <c r="P363" s="422"/>
      <c r="Q363" s="425">
        <f t="shared" si="22"/>
        <v>0</v>
      </c>
    </row>
    <row r="364" spans="1:17" hidden="1" outlineLevel="1" x14ac:dyDescent="0.25">
      <c r="A364" s="114"/>
      <c r="B364" s="281" t="s">
        <v>277</v>
      </c>
      <c r="C364" s="117" t="s">
        <v>31</v>
      </c>
      <c r="D364" s="116">
        <v>6</v>
      </c>
      <c r="E364" s="109">
        <v>1572</v>
      </c>
      <c r="F364" s="109">
        <f t="shared" si="23"/>
        <v>9432</v>
      </c>
      <c r="G364" s="109">
        <v>478.40000000000003</v>
      </c>
      <c r="H364" s="109">
        <f t="shared" si="24"/>
        <v>2870.4</v>
      </c>
      <c r="I364" s="221">
        <f t="shared" si="26"/>
        <v>12302.4</v>
      </c>
      <c r="J364" s="252">
        <v>1572</v>
      </c>
      <c r="K364" s="252"/>
      <c r="L364" s="229"/>
      <c r="M364" s="229">
        <f t="shared" si="25"/>
        <v>478.40000000000003</v>
      </c>
      <c r="N364" s="229"/>
      <c r="O364" s="229"/>
      <c r="P364" s="422"/>
      <c r="Q364" s="425">
        <f t="shared" si="22"/>
        <v>0</v>
      </c>
    </row>
    <row r="365" spans="1:17" hidden="1" outlineLevel="1" x14ac:dyDescent="0.25">
      <c r="A365" s="114"/>
      <c r="B365" s="281" t="s">
        <v>278</v>
      </c>
      <c r="C365" s="117" t="s">
        <v>31</v>
      </c>
      <c r="D365" s="116">
        <v>13</v>
      </c>
      <c r="E365" s="109">
        <v>1572</v>
      </c>
      <c r="F365" s="109">
        <f t="shared" si="23"/>
        <v>20436</v>
      </c>
      <c r="G365" s="109">
        <v>522.6</v>
      </c>
      <c r="H365" s="109">
        <f t="shared" si="24"/>
        <v>6793.8</v>
      </c>
      <c r="I365" s="221">
        <f t="shared" si="26"/>
        <v>27229.8</v>
      </c>
      <c r="J365" s="252">
        <v>1572</v>
      </c>
      <c r="K365" s="252"/>
      <c r="L365" s="229"/>
      <c r="M365" s="229">
        <f t="shared" si="25"/>
        <v>522.6</v>
      </c>
      <c r="N365" s="229"/>
      <c r="O365" s="229"/>
      <c r="P365" s="422"/>
      <c r="Q365" s="425">
        <f t="shared" si="22"/>
        <v>0</v>
      </c>
    </row>
    <row r="366" spans="1:17" hidden="1" outlineLevel="1" x14ac:dyDescent="0.25">
      <c r="A366" s="114"/>
      <c r="B366" s="281" t="s">
        <v>279</v>
      </c>
      <c r="C366" s="117" t="s">
        <v>31</v>
      </c>
      <c r="D366" s="116">
        <v>1</v>
      </c>
      <c r="E366" s="109">
        <v>2620</v>
      </c>
      <c r="F366" s="109">
        <f t="shared" si="23"/>
        <v>2620</v>
      </c>
      <c r="G366" s="109">
        <v>1900.6000000000001</v>
      </c>
      <c r="H366" s="109">
        <f t="shared" si="24"/>
        <v>1900.6000000000001</v>
      </c>
      <c r="I366" s="221">
        <f t="shared" si="26"/>
        <v>4520.6000000000004</v>
      </c>
      <c r="J366" s="252">
        <v>2620</v>
      </c>
      <c r="K366" s="252"/>
      <c r="L366" s="229"/>
      <c r="M366" s="229">
        <f t="shared" si="25"/>
        <v>1900.6000000000001</v>
      </c>
      <c r="N366" s="229"/>
      <c r="O366" s="229"/>
      <c r="P366" s="422"/>
      <c r="Q366" s="425">
        <f t="shared" si="22"/>
        <v>0</v>
      </c>
    </row>
    <row r="367" spans="1:17" hidden="1" outlineLevel="1" x14ac:dyDescent="0.25">
      <c r="A367" s="114"/>
      <c r="B367" s="281" t="s">
        <v>280</v>
      </c>
      <c r="C367" s="117" t="s">
        <v>31</v>
      </c>
      <c r="D367" s="116">
        <v>24</v>
      </c>
      <c r="E367" s="109">
        <v>131</v>
      </c>
      <c r="F367" s="109">
        <f t="shared" si="23"/>
        <v>3144</v>
      </c>
      <c r="G367" s="109">
        <v>93.288000000000011</v>
      </c>
      <c r="H367" s="109">
        <f t="shared" si="24"/>
        <v>2238.9120000000003</v>
      </c>
      <c r="I367" s="221">
        <f t="shared" si="26"/>
        <v>5382.9120000000003</v>
      </c>
      <c r="J367" s="252">
        <v>131</v>
      </c>
      <c r="K367" s="252"/>
      <c r="L367" s="229"/>
      <c r="M367" s="229">
        <f t="shared" si="25"/>
        <v>93.288000000000011</v>
      </c>
      <c r="N367" s="229"/>
      <c r="O367" s="229"/>
      <c r="P367" s="422"/>
      <c r="Q367" s="425">
        <f t="shared" si="22"/>
        <v>0</v>
      </c>
    </row>
    <row r="368" spans="1:17" hidden="1" outlineLevel="1" x14ac:dyDescent="0.25">
      <c r="A368" s="114"/>
      <c r="B368" s="281" t="s">
        <v>281</v>
      </c>
      <c r="C368" s="117" t="s">
        <v>31</v>
      </c>
      <c r="D368" s="116">
        <v>40</v>
      </c>
      <c r="E368" s="109">
        <v>1965</v>
      </c>
      <c r="F368" s="109">
        <f t="shared" si="23"/>
        <v>78600</v>
      </c>
      <c r="G368" s="109">
        <v>1093.0920000000001</v>
      </c>
      <c r="H368" s="109">
        <f t="shared" si="24"/>
        <v>43723.680000000008</v>
      </c>
      <c r="I368" s="221">
        <f t="shared" si="26"/>
        <v>122323.68000000001</v>
      </c>
      <c r="J368" s="252">
        <v>1965</v>
      </c>
      <c r="K368" s="252"/>
      <c r="L368" s="229"/>
      <c r="M368" s="229">
        <f t="shared" si="25"/>
        <v>1093.0920000000001</v>
      </c>
      <c r="N368" s="229"/>
      <c r="O368" s="229"/>
      <c r="P368" s="422"/>
      <c r="Q368" s="425">
        <f t="shared" si="22"/>
        <v>0</v>
      </c>
    </row>
    <row r="369" spans="1:17" hidden="1" outlineLevel="1" x14ac:dyDescent="0.25">
      <c r="A369" s="114"/>
      <c r="B369" s="281" t="s">
        <v>282</v>
      </c>
      <c r="C369" s="117" t="s">
        <v>31</v>
      </c>
      <c r="D369" s="116">
        <v>1</v>
      </c>
      <c r="E369" s="109">
        <v>3406</v>
      </c>
      <c r="F369" s="109">
        <f t="shared" si="23"/>
        <v>3406</v>
      </c>
      <c r="G369" s="109">
        <v>4581.2520000000004</v>
      </c>
      <c r="H369" s="109">
        <f t="shared" si="24"/>
        <v>4581.2520000000004</v>
      </c>
      <c r="I369" s="221">
        <f t="shared" si="26"/>
        <v>7987.2520000000004</v>
      </c>
      <c r="J369" s="252">
        <v>3406</v>
      </c>
      <c r="K369" s="252"/>
      <c r="L369" s="229"/>
      <c r="M369" s="229">
        <f t="shared" si="25"/>
        <v>4581.2520000000004</v>
      </c>
      <c r="N369" s="229"/>
      <c r="O369" s="229"/>
      <c r="P369" s="422"/>
      <c r="Q369" s="425">
        <f t="shared" si="22"/>
        <v>0</v>
      </c>
    </row>
    <row r="370" spans="1:17" hidden="1" outlineLevel="1" x14ac:dyDescent="0.25">
      <c r="A370" s="114"/>
      <c r="B370" s="281" t="s">
        <v>6856</v>
      </c>
      <c r="C370" s="117" t="s">
        <v>31</v>
      </c>
      <c r="D370" s="116">
        <v>1</v>
      </c>
      <c r="E370" s="109">
        <v>3406</v>
      </c>
      <c r="F370" s="109">
        <f t="shared" si="23"/>
        <v>3406</v>
      </c>
      <c r="G370" s="109">
        <v>11700</v>
      </c>
      <c r="H370" s="109">
        <f t="shared" si="24"/>
        <v>11700</v>
      </c>
      <c r="I370" s="221">
        <f t="shared" si="26"/>
        <v>15106</v>
      </c>
      <c r="J370" s="252">
        <v>3406</v>
      </c>
      <c r="K370" s="252"/>
      <c r="L370" s="229"/>
      <c r="M370" s="229">
        <f t="shared" si="25"/>
        <v>11700</v>
      </c>
      <c r="N370" s="229"/>
      <c r="O370" s="229"/>
      <c r="P370" s="422"/>
      <c r="Q370" s="425">
        <f t="shared" si="22"/>
        <v>0</v>
      </c>
    </row>
    <row r="371" spans="1:17" hidden="1" outlineLevel="1" x14ac:dyDescent="0.25">
      <c r="A371" s="114"/>
      <c r="B371" s="281" t="s">
        <v>283</v>
      </c>
      <c r="C371" s="117" t="s">
        <v>31</v>
      </c>
      <c r="D371" s="116">
        <v>1</v>
      </c>
      <c r="E371" s="109">
        <v>3930</v>
      </c>
      <c r="F371" s="109">
        <f t="shared" si="23"/>
        <v>3930</v>
      </c>
      <c r="G371" s="109">
        <v>3325.4</v>
      </c>
      <c r="H371" s="109">
        <f t="shared" si="24"/>
        <v>3325.4</v>
      </c>
      <c r="I371" s="221">
        <f t="shared" si="26"/>
        <v>7255.4</v>
      </c>
      <c r="J371" s="252">
        <v>3930</v>
      </c>
      <c r="K371" s="252"/>
      <c r="L371" s="229"/>
      <c r="M371" s="229">
        <f t="shared" si="25"/>
        <v>3325.4</v>
      </c>
      <c r="N371" s="229"/>
      <c r="O371" s="229"/>
      <c r="P371" s="422"/>
      <c r="Q371" s="425">
        <f t="shared" si="22"/>
        <v>0</v>
      </c>
    </row>
    <row r="372" spans="1:17" hidden="1" outlineLevel="1" x14ac:dyDescent="0.25">
      <c r="A372" s="114"/>
      <c r="B372" s="281" t="s">
        <v>284</v>
      </c>
      <c r="C372" s="117" t="s">
        <v>188</v>
      </c>
      <c r="D372" s="116">
        <v>890</v>
      </c>
      <c r="E372" s="109">
        <v>497.8</v>
      </c>
      <c r="F372" s="109">
        <f t="shared" si="23"/>
        <v>443042</v>
      </c>
      <c r="G372" s="109">
        <v>587.75599999999997</v>
      </c>
      <c r="H372" s="109">
        <f t="shared" si="24"/>
        <v>523102.83999999997</v>
      </c>
      <c r="I372" s="221">
        <f t="shared" si="26"/>
        <v>966144.84</v>
      </c>
      <c r="J372" s="252">
        <v>497.8</v>
      </c>
      <c r="K372" s="252"/>
      <c r="L372" s="229"/>
      <c r="M372" s="229">
        <f t="shared" si="25"/>
        <v>587.75599999999997</v>
      </c>
      <c r="N372" s="229"/>
      <c r="O372" s="229"/>
      <c r="P372" s="422"/>
      <c r="Q372" s="425">
        <f t="shared" si="22"/>
        <v>0</v>
      </c>
    </row>
    <row r="373" spans="1:17" hidden="1" outlineLevel="1" x14ac:dyDescent="0.25">
      <c r="A373" s="114"/>
      <c r="B373" s="281" t="s">
        <v>285</v>
      </c>
      <c r="C373" s="117" t="s">
        <v>188</v>
      </c>
      <c r="D373" s="116">
        <v>890</v>
      </c>
      <c r="E373" s="109">
        <v>131</v>
      </c>
      <c r="F373" s="109">
        <f t="shared" si="23"/>
        <v>116590</v>
      </c>
      <c r="G373" s="109">
        <v>380.64000000000004</v>
      </c>
      <c r="H373" s="109">
        <f t="shared" si="24"/>
        <v>338769.60000000003</v>
      </c>
      <c r="I373" s="221">
        <f t="shared" si="26"/>
        <v>455359.60000000003</v>
      </c>
      <c r="J373" s="252">
        <v>131</v>
      </c>
      <c r="K373" s="252"/>
      <c r="L373" s="229"/>
      <c r="M373" s="229">
        <f t="shared" si="25"/>
        <v>380.64000000000004</v>
      </c>
      <c r="N373" s="229"/>
      <c r="O373" s="229"/>
      <c r="P373" s="422"/>
      <c r="Q373" s="425">
        <f t="shared" si="22"/>
        <v>0</v>
      </c>
    </row>
    <row r="374" spans="1:17" hidden="1" outlineLevel="1" x14ac:dyDescent="0.25">
      <c r="A374" s="114"/>
      <c r="B374" s="281" t="s">
        <v>286</v>
      </c>
      <c r="C374" s="117" t="s">
        <v>188</v>
      </c>
      <c r="D374" s="116">
        <v>890</v>
      </c>
      <c r="E374" s="109">
        <v>157.20000000000002</v>
      </c>
      <c r="F374" s="109">
        <f t="shared" si="23"/>
        <v>139908.00000000003</v>
      </c>
      <c r="G374" s="109">
        <v>278.72000000000003</v>
      </c>
      <c r="H374" s="109">
        <f t="shared" si="24"/>
        <v>248060.80000000002</v>
      </c>
      <c r="I374" s="221">
        <f t="shared" si="26"/>
        <v>387968.80000000005</v>
      </c>
      <c r="J374" s="252">
        <v>157.20000000000002</v>
      </c>
      <c r="K374" s="252"/>
      <c r="L374" s="229"/>
      <c r="M374" s="229">
        <f t="shared" si="25"/>
        <v>278.72000000000003</v>
      </c>
      <c r="N374" s="229"/>
      <c r="O374" s="229"/>
      <c r="P374" s="422"/>
      <c r="Q374" s="425">
        <f t="shared" si="22"/>
        <v>0</v>
      </c>
    </row>
    <row r="375" spans="1:17" hidden="1" outlineLevel="1" x14ac:dyDescent="0.25">
      <c r="A375" s="114"/>
      <c r="B375" s="281" t="s">
        <v>287</v>
      </c>
      <c r="C375" s="117" t="s">
        <v>31</v>
      </c>
      <c r="D375" s="116">
        <v>16</v>
      </c>
      <c r="E375" s="109">
        <v>1572</v>
      </c>
      <c r="F375" s="109">
        <f t="shared" si="23"/>
        <v>25152</v>
      </c>
      <c r="G375" s="109">
        <v>2107.04</v>
      </c>
      <c r="H375" s="109">
        <f t="shared" si="24"/>
        <v>33712.639999999999</v>
      </c>
      <c r="I375" s="221">
        <f t="shared" si="26"/>
        <v>58864.639999999999</v>
      </c>
      <c r="J375" s="252">
        <v>1572</v>
      </c>
      <c r="K375" s="252"/>
      <c r="L375" s="229"/>
      <c r="M375" s="229">
        <f t="shared" si="25"/>
        <v>2107.04</v>
      </c>
      <c r="N375" s="229"/>
      <c r="O375" s="229"/>
      <c r="P375" s="422"/>
      <c r="Q375" s="425">
        <f t="shared" si="22"/>
        <v>0</v>
      </c>
    </row>
    <row r="376" spans="1:17" hidden="1" outlineLevel="1" x14ac:dyDescent="0.25">
      <c r="A376" s="114"/>
      <c r="B376" s="281" t="s">
        <v>288</v>
      </c>
      <c r="C376" s="117" t="s">
        <v>31</v>
      </c>
      <c r="D376" s="116">
        <v>10</v>
      </c>
      <c r="E376" s="109">
        <v>1572</v>
      </c>
      <c r="F376" s="109">
        <f t="shared" si="23"/>
        <v>15720</v>
      </c>
      <c r="G376" s="109">
        <v>2459.6</v>
      </c>
      <c r="H376" s="109">
        <f t="shared" si="24"/>
        <v>24596</v>
      </c>
      <c r="I376" s="221">
        <f t="shared" si="26"/>
        <v>40316</v>
      </c>
      <c r="J376" s="252">
        <v>1572</v>
      </c>
      <c r="K376" s="252"/>
      <c r="L376" s="229"/>
      <c r="M376" s="229">
        <f t="shared" si="25"/>
        <v>2459.6</v>
      </c>
      <c r="N376" s="229"/>
      <c r="O376" s="229"/>
      <c r="P376" s="422"/>
      <c r="Q376" s="425">
        <f t="shared" si="22"/>
        <v>0</v>
      </c>
    </row>
    <row r="377" spans="1:17" hidden="1" outlineLevel="1" x14ac:dyDescent="0.25">
      <c r="A377" s="114"/>
      <c r="B377" s="281" t="s">
        <v>289</v>
      </c>
      <c r="C377" s="117" t="s">
        <v>31</v>
      </c>
      <c r="D377" s="116">
        <v>100</v>
      </c>
      <c r="E377" s="109">
        <v>353.7</v>
      </c>
      <c r="F377" s="109">
        <f t="shared" si="23"/>
        <v>35370</v>
      </c>
      <c r="G377" s="109">
        <v>456.27400000000006</v>
      </c>
      <c r="H377" s="109">
        <f t="shared" si="24"/>
        <v>45627.400000000009</v>
      </c>
      <c r="I377" s="221">
        <f t="shared" si="26"/>
        <v>80997.400000000009</v>
      </c>
      <c r="J377" s="252">
        <v>353.7</v>
      </c>
      <c r="K377" s="252"/>
      <c r="L377" s="229"/>
      <c r="M377" s="229">
        <f t="shared" si="25"/>
        <v>456.27400000000006</v>
      </c>
      <c r="N377" s="229"/>
      <c r="O377" s="229"/>
      <c r="P377" s="422"/>
      <c r="Q377" s="425">
        <f t="shared" si="22"/>
        <v>0</v>
      </c>
    </row>
    <row r="378" spans="1:17" hidden="1" outlineLevel="1" x14ac:dyDescent="0.25">
      <c r="A378" s="114"/>
      <c r="B378" s="281" t="s">
        <v>290</v>
      </c>
      <c r="C378" s="117" t="s">
        <v>31</v>
      </c>
      <c r="D378" s="116">
        <v>300</v>
      </c>
      <c r="E378" s="109">
        <v>183.4</v>
      </c>
      <c r="F378" s="109">
        <f t="shared" si="23"/>
        <v>55020</v>
      </c>
      <c r="G378" s="109">
        <v>291.33</v>
      </c>
      <c r="H378" s="109">
        <f t="shared" si="24"/>
        <v>87399</v>
      </c>
      <c r="I378" s="221">
        <f t="shared" si="26"/>
        <v>142419</v>
      </c>
      <c r="J378" s="252">
        <v>183.4</v>
      </c>
      <c r="K378" s="252"/>
      <c r="L378" s="229"/>
      <c r="M378" s="229">
        <f t="shared" si="25"/>
        <v>291.33</v>
      </c>
      <c r="N378" s="229"/>
      <c r="O378" s="229"/>
      <c r="P378" s="422"/>
      <c r="Q378" s="425">
        <f t="shared" si="22"/>
        <v>0</v>
      </c>
    </row>
    <row r="379" spans="1:17" hidden="1" outlineLevel="1" x14ac:dyDescent="0.25">
      <c r="A379" s="114"/>
      <c r="B379" s="281" t="s">
        <v>291</v>
      </c>
      <c r="C379" s="117" t="s">
        <v>31</v>
      </c>
      <c r="D379" s="116">
        <v>60</v>
      </c>
      <c r="E379" s="109">
        <v>117.9</v>
      </c>
      <c r="F379" s="109">
        <f t="shared" si="23"/>
        <v>7074</v>
      </c>
      <c r="G379" s="109">
        <v>98.8</v>
      </c>
      <c r="H379" s="109">
        <f t="shared" si="24"/>
        <v>5928</v>
      </c>
      <c r="I379" s="221">
        <f t="shared" si="26"/>
        <v>13002</v>
      </c>
      <c r="J379" s="252">
        <v>117.9</v>
      </c>
      <c r="K379" s="252"/>
      <c r="L379" s="229"/>
      <c r="M379" s="229">
        <f t="shared" si="25"/>
        <v>98.8</v>
      </c>
      <c r="N379" s="229"/>
      <c r="O379" s="229"/>
      <c r="P379" s="422"/>
      <c r="Q379" s="425">
        <f t="shared" si="22"/>
        <v>0</v>
      </c>
    </row>
    <row r="380" spans="1:17" hidden="1" outlineLevel="1" x14ac:dyDescent="0.25">
      <c r="A380" s="114"/>
      <c r="B380" s="281" t="s">
        <v>292</v>
      </c>
      <c r="C380" s="117" t="s">
        <v>31</v>
      </c>
      <c r="D380" s="116">
        <v>60</v>
      </c>
      <c r="E380" s="109">
        <v>117.9</v>
      </c>
      <c r="F380" s="109">
        <f t="shared" si="23"/>
        <v>7074</v>
      </c>
      <c r="G380" s="109">
        <v>120.9</v>
      </c>
      <c r="H380" s="109">
        <f t="shared" si="24"/>
        <v>7254</v>
      </c>
      <c r="I380" s="221">
        <f t="shared" si="26"/>
        <v>14328</v>
      </c>
      <c r="J380" s="252">
        <v>117.9</v>
      </c>
      <c r="K380" s="252"/>
      <c r="L380" s="229"/>
      <c r="M380" s="229">
        <f t="shared" si="25"/>
        <v>120.9</v>
      </c>
      <c r="N380" s="229"/>
      <c r="O380" s="229"/>
      <c r="P380" s="422"/>
      <c r="Q380" s="425">
        <f t="shared" si="22"/>
        <v>0</v>
      </c>
    </row>
    <row r="381" spans="1:17" hidden="1" outlineLevel="1" x14ac:dyDescent="0.25">
      <c r="A381" s="114"/>
      <c r="B381" s="281" t="s">
        <v>6857</v>
      </c>
      <c r="C381" s="117" t="s">
        <v>31</v>
      </c>
      <c r="D381" s="116">
        <v>400</v>
      </c>
      <c r="E381" s="109">
        <v>32.75</v>
      </c>
      <c r="F381" s="109">
        <f t="shared" si="23"/>
        <v>13100</v>
      </c>
      <c r="G381" s="109">
        <v>107.926</v>
      </c>
      <c r="H381" s="109">
        <f t="shared" si="24"/>
        <v>43170.400000000001</v>
      </c>
      <c r="I381" s="221">
        <f t="shared" si="26"/>
        <v>56270.400000000001</v>
      </c>
      <c r="J381" s="252">
        <v>32.75</v>
      </c>
      <c r="K381" s="252"/>
      <c r="L381" s="229"/>
      <c r="M381" s="229">
        <f t="shared" si="25"/>
        <v>107.926</v>
      </c>
      <c r="N381" s="229"/>
      <c r="O381" s="229"/>
      <c r="P381" s="422"/>
      <c r="Q381" s="425">
        <f t="shared" si="22"/>
        <v>0</v>
      </c>
    </row>
    <row r="382" spans="1:17" hidden="1" outlineLevel="1" x14ac:dyDescent="0.25">
      <c r="A382" s="114"/>
      <c r="B382" s="281" t="s">
        <v>293</v>
      </c>
      <c r="C382" s="117" t="s">
        <v>31</v>
      </c>
      <c r="D382" s="116">
        <v>100</v>
      </c>
      <c r="E382" s="109">
        <v>19.650000000000002</v>
      </c>
      <c r="F382" s="109">
        <f t="shared" si="23"/>
        <v>1965.0000000000002</v>
      </c>
      <c r="G382" s="109">
        <v>8.84</v>
      </c>
      <c r="H382" s="109">
        <f t="shared" si="24"/>
        <v>884</v>
      </c>
      <c r="I382" s="221">
        <f t="shared" si="26"/>
        <v>2849</v>
      </c>
      <c r="J382" s="252">
        <v>19.650000000000002</v>
      </c>
      <c r="K382" s="252"/>
      <c r="L382" s="229"/>
      <c r="M382" s="229">
        <f t="shared" si="25"/>
        <v>8.84</v>
      </c>
      <c r="N382" s="229"/>
      <c r="O382" s="229"/>
      <c r="P382" s="422"/>
      <c r="Q382" s="425">
        <f t="shared" si="22"/>
        <v>0</v>
      </c>
    </row>
    <row r="383" spans="1:17" hidden="1" outlineLevel="1" x14ac:dyDescent="0.25">
      <c r="A383" s="114"/>
      <c r="B383" s="281" t="s">
        <v>294</v>
      </c>
      <c r="C383" s="117" t="s">
        <v>188</v>
      </c>
      <c r="D383" s="116">
        <v>200</v>
      </c>
      <c r="E383" s="109">
        <v>393</v>
      </c>
      <c r="F383" s="109">
        <f t="shared" si="23"/>
        <v>78600</v>
      </c>
      <c r="G383" s="109">
        <v>127.4</v>
      </c>
      <c r="H383" s="109">
        <f t="shared" si="24"/>
        <v>25480</v>
      </c>
      <c r="I383" s="221">
        <f t="shared" si="26"/>
        <v>104080</v>
      </c>
      <c r="J383" s="252">
        <v>393</v>
      </c>
      <c r="K383" s="252"/>
      <c r="L383" s="229"/>
      <c r="M383" s="229">
        <f t="shared" si="25"/>
        <v>127.4</v>
      </c>
      <c r="N383" s="229"/>
      <c r="O383" s="229"/>
      <c r="P383" s="422"/>
      <c r="Q383" s="425">
        <f t="shared" si="22"/>
        <v>0</v>
      </c>
    </row>
    <row r="384" spans="1:17" hidden="1" outlineLevel="1" x14ac:dyDescent="0.25">
      <c r="A384" s="114"/>
      <c r="B384" s="281" t="s">
        <v>295</v>
      </c>
      <c r="C384" s="117" t="s">
        <v>188</v>
      </c>
      <c r="D384" s="116">
        <v>2960</v>
      </c>
      <c r="E384" s="109">
        <v>162.44</v>
      </c>
      <c r="F384" s="109">
        <f t="shared" si="23"/>
        <v>480822.39999999997</v>
      </c>
      <c r="G384" s="109">
        <v>188.31800000000001</v>
      </c>
      <c r="H384" s="109">
        <f t="shared" si="24"/>
        <v>557421.28</v>
      </c>
      <c r="I384" s="221">
        <f t="shared" si="26"/>
        <v>1038243.6799999999</v>
      </c>
      <c r="J384" s="252">
        <v>162.44</v>
      </c>
      <c r="K384" s="252"/>
      <c r="L384" s="229"/>
      <c r="M384" s="229">
        <f t="shared" si="25"/>
        <v>188.31800000000001</v>
      </c>
      <c r="N384" s="229"/>
      <c r="O384" s="229"/>
      <c r="P384" s="422"/>
      <c r="Q384" s="425">
        <f t="shared" si="22"/>
        <v>0</v>
      </c>
    </row>
    <row r="385" spans="1:17" hidden="1" outlineLevel="1" x14ac:dyDescent="0.25">
      <c r="A385" s="114"/>
      <c r="B385" s="281" t="s">
        <v>295</v>
      </c>
      <c r="C385" s="117" t="s">
        <v>188</v>
      </c>
      <c r="D385" s="116">
        <v>930</v>
      </c>
      <c r="E385" s="109">
        <v>162.44</v>
      </c>
      <c r="F385" s="109">
        <f t="shared" si="23"/>
        <v>151069.20000000001</v>
      </c>
      <c r="G385" s="109">
        <v>107.822</v>
      </c>
      <c r="H385" s="109">
        <f t="shared" si="24"/>
        <v>100274.46</v>
      </c>
      <c r="I385" s="221">
        <f t="shared" si="26"/>
        <v>251343.66000000003</v>
      </c>
      <c r="J385" s="252">
        <v>162.44</v>
      </c>
      <c r="K385" s="252"/>
      <c r="L385" s="229"/>
      <c r="M385" s="229">
        <f t="shared" si="25"/>
        <v>107.822</v>
      </c>
      <c r="N385" s="229"/>
      <c r="O385" s="229"/>
      <c r="P385" s="422"/>
      <c r="Q385" s="425">
        <f t="shared" si="22"/>
        <v>0</v>
      </c>
    </row>
    <row r="386" spans="1:17" hidden="1" outlineLevel="1" x14ac:dyDescent="0.25">
      <c r="A386" s="114"/>
      <c r="B386" s="281" t="s">
        <v>295</v>
      </c>
      <c r="C386" s="117" t="s">
        <v>188</v>
      </c>
      <c r="D386" s="116">
        <v>510</v>
      </c>
      <c r="E386" s="109">
        <v>162.44</v>
      </c>
      <c r="F386" s="109">
        <f t="shared" si="23"/>
        <v>82844.399999999994</v>
      </c>
      <c r="G386" s="109">
        <v>182.80600000000001</v>
      </c>
      <c r="H386" s="109">
        <f t="shared" si="24"/>
        <v>93231.060000000012</v>
      </c>
      <c r="I386" s="221">
        <f t="shared" si="26"/>
        <v>176075.46000000002</v>
      </c>
      <c r="J386" s="252">
        <v>162.44</v>
      </c>
      <c r="K386" s="252"/>
      <c r="L386" s="229"/>
      <c r="M386" s="229">
        <f t="shared" si="25"/>
        <v>182.80600000000001</v>
      </c>
      <c r="N386" s="229"/>
      <c r="O386" s="229"/>
      <c r="P386" s="422"/>
      <c r="Q386" s="425">
        <f t="shared" si="22"/>
        <v>0</v>
      </c>
    </row>
    <row r="387" spans="1:17" hidden="1" outlineLevel="1" x14ac:dyDescent="0.25">
      <c r="A387" s="114"/>
      <c r="B387" s="281" t="s">
        <v>295</v>
      </c>
      <c r="C387" s="117" t="s">
        <v>188</v>
      </c>
      <c r="D387" s="116">
        <v>600</v>
      </c>
      <c r="E387" s="109">
        <v>162.44</v>
      </c>
      <c r="F387" s="109">
        <f t="shared" si="23"/>
        <v>97464</v>
      </c>
      <c r="G387" s="109">
        <v>111.72199999999999</v>
      </c>
      <c r="H387" s="109">
        <f t="shared" si="24"/>
        <v>67033.2</v>
      </c>
      <c r="I387" s="221">
        <f t="shared" si="26"/>
        <v>164497.20000000001</v>
      </c>
      <c r="J387" s="252">
        <v>162.44</v>
      </c>
      <c r="K387" s="252"/>
      <c r="L387" s="229"/>
      <c r="M387" s="229">
        <f t="shared" si="25"/>
        <v>111.72199999999999</v>
      </c>
      <c r="N387" s="229"/>
      <c r="O387" s="229"/>
      <c r="P387" s="422"/>
      <c r="Q387" s="425">
        <f t="shared" si="22"/>
        <v>0</v>
      </c>
    </row>
    <row r="388" spans="1:17" hidden="1" outlineLevel="1" x14ac:dyDescent="0.25">
      <c r="A388" s="114"/>
      <c r="B388" s="281" t="s">
        <v>296</v>
      </c>
      <c r="C388" s="117" t="s">
        <v>188</v>
      </c>
      <c r="D388" s="116">
        <v>1410</v>
      </c>
      <c r="E388" s="109">
        <v>78.600000000000009</v>
      </c>
      <c r="F388" s="109">
        <f t="shared" si="23"/>
        <v>110826.00000000001</v>
      </c>
      <c r="G388" s="109">
        <v>116.012</v>
      </c>
      <c r="H388" s="109">
        <f t="shared" si="24"/>
        <v>163576.92000000001</v>
      </c>
      <c r="I388" s="221">
        <f t="shared" si="26"/>
        <v>274402.92000000004</v>
      </c>
      <c r="J388" s="252">
        <v>78.600000000000009</v>
      </c>
      <c r="K388" s="252"/>
      <c r="L388" s="229"/>
      <c r="M388" s="229">
        <f t="shared" si="25"/>
        <v>116.012</v>
      </c>
      <c r="N388" s="229"/>
      <c r="O388" s="229"/>
      <c r="P388" s="422"/>
      <c r="Q388" s="425">
        <f t="shared" si="22"/>
        <v>0</v>
      </c>
    </row>
    <row r="389" spans="1:17" hidden="1" outlineLevel="1" x14ac:dyDescent="0.25">
      <c r="A389" s="114"/>
      <c r="B389" s="281" t="s">
        <v>297</v>
      </c>
      <c r="C389" s="117" t="s">
        <v>188</v>
      </c>
      <c r="D389" s="116">
        <v>600</v>
      </c>
      <c r="E389" s="109">
        <v>45.85</v>
      </c>
      <c r="F389" s="109">
        <f t="shared" si="23"/>
        <v>27510</v>
      </c>
      <c r="G389" s="109">
        <v>28.080000000000002</v>
      </c>
      <c r="H389" s="109">
        <f t="shared" si="24"/>
        <v>16848</v>
      </c>
      <c r="I389" s="221">
        <f t="shared" si="26"/>
        <v>44358</v>
      </c>
      <c r="J389" s="252">
        <v>45.85</v>
      </c>
      <c r="K389" s="252"/>
      <c r="L389" s="229"/>
      <c r="M389" s="229">
        <f t="shared" si="25"/>
        <v>28.080000000000002</v>
      </c>
      <c r="N389" s="229"/>
      <c r="O389" s="229"/>
      <c r="P389" s="422"/>
      <c r="Q389" s="425">
        <f t="shared" si="22"/>
        <v>0</v>
      </c>
    </row>
    <row r="390" spans="1:17" hidden="1" outlineLevel="1" x14ac:dyDescent="0.25">
      <c r="A390" s="114"/>
      <c r="B390" s="281" t="s">
        <v>298</v>
      </c>
      <c r="C390" s="117" t="s">
        <v>31</v>
      </c>
      <c r="D390" s="116">
        <v>1200</v>
      </c>
      <c r="E390" s="109">
        <v>6.5500000000000007</v>
      </c>
      <c r="F390" s="109">
        <f t="shared" si="23"/>
        <v>7860.0000000000009</v>
      </c>
      <c r="G390" s="109">
        <v>3.3800000000000003</v>
      </c>
      <c r="H390" s="109">
        <f t="shared" si="24"/>
        <v>4056.0000000000005</v>
      </c>
      <c r="I390" s="221">
        <f t="shared" si="26"/>
        <v>11916.000000000002</v>
      </c>
      <c r="J390" s="252">
        <v>6.5500000000000007</v>
      </c>
      <c r="K390" s="252"/>
      <c r="L390" s="229"/>
      <c r="M390" s="229">
        <f t="shared" si="25"/>
        <v>3.3800000000000003</v>
      </c>
      <c r="N390" s="229"/>
      <c r="O390" s="229"/>
      <c r="P390" s="422"/>
      <c r="Q390" s="425">
        <f t="shared" si="22"/>
        <v>0</v>
      </c>
    </row>
    <row r="391" spans="1:17" hidden="1" outlineLevel="1" x14ac:dyDescent="0.25">
      <c r="A391" s="114"/>
      <c r="B391" s="281" t="s">
        <v>299</v>
      </c>
      <c r="C391" s="117" t="s">
        <v>31</v>
      </c>
      <c r="D391" s="116">
        <v>400</v>
      </c>
      <c r="E391" s="109">
        <v>6.5500000000000007</v>
      </c>
      <c r="F391" s="109">
        <f t="shared" si="23"/>
        <v>2620.0000000000005</v>
      </c>
      <c r="G391" s="109">
        <v>4.6800000000000006</v>
      </c>
      <c r="H391" s="109">
        <f t="shared" si="24"/>
        <v>1872.0000000000002</v>
      </c>
      <c r="I391" s="221">
        <f t="shared" si="26"/>
        <v>4492.0000000000009</v>
      </c>
      <c r="J391" s="252">
        <v>6.5500000000000007</v>
      </c>
      <c r="K391" s="252"/>
      <c r="L391" s="229"/>
      <c r="M391" s="229">
        <f t="shared" si="25"/>
        <v>4.6800000000000006</v>
      </c>
      <c r="N391" s="229"/>
      <c r="O391" s="229"/>
      <c r="P391" s="422"/>
      <c r="Q391" s="425">
        <f t="shared" ref="Q391:Q454" si="27">(E391+G391)*P391</f>
        <v>0</v>
      </c>
    </row>
    <row r="392" spans="1:17" hidden="1" outlineLevel="1" x14ac:dyDescent="0.25">
      <c r="A392" s="114"/>
      <c r="B392" s="281" t="s">
        <v>300</v>
      </c>
      <c r="C392" s="117" t="s">
        <v>31</v>
      </c>
      <c r="D392" s="116">
        <v>1600</v>
      </c>
      <c r="E392" s="109">
        <v>6.5500000000000007</v>
      </c>
      <c r="F392" s="109">
        <f t="shared" si="23"/>
        <v>10480.000000000002</v>
      </c>
      <c r="G392" s="109">
        <v>18.46</v>
      </c>
      <c r="H392" s="109">
        <f t="shared" si="24"/>
        <v>29536</v>
      </c>
      <c r="I392" s="221">
        <f t="shared" si="26"/>
        <v>40016</v>
      </c>
      <c r="J392" s="252">
        <v>6.5500000000000007</v>
      </c>
      <c r="K392" s="252"/>
      <c r="L392" s="229"/>
      <c r="M392" s="229">
        <f t="shared" si="25"/>
        <v>18.46</v>
      </c>
      <c r="N392" s="229"/>
      <c r="O392" s="229"/>
      <c r="P392" s="422"/>
      <c r="Q392" s="425">
        <f t="shared" si="27"/>
        <v>0</v>
      </c>
    </row>
    <row r="393" spans="1:17" hidden="1" outlineLevel="1" x14ac:dyDescent="0.25">
      <c r="A393" s="114"/>
      <c r="B393" s="281" t="s">
        <v>301</v>
      </c>
      <c r="C393" s="117" t="s">
        <v>31</v>
      </c>
      <c r="D393" s="116">
        <v>1600</v>
      </c>
      <c r="E393" s="109">
        <v>6.5500000000000007</v>
      </c>
      <c r="F393" s="109">
        <f t="shared" si="23"/>
        <v>10480.000000000002</v>
      </c>
      <c r="G393" s="109">
        <v>2.3660000000000001</v>
      </c>
      <c r="H393" s="109">
        <f t="shared" si="24"/>
        <v>3785.6000000000004</v>
      </c>
      <c r="I393" s="221">
        <f t="shared" si="26"/>
        <v>14265.600000000002</v>
      </c>
      <c r="J393" s="252">
        <v>6.5500000000000007</v>
      </c>
      <c r="K393" s="252"/>
      <c r="L393" s="229"/>
      <c r="M393" s="229">
        <f t="shared" si="25"/>
        <v>2.3660000000000001</v>
      </c>
      <c r="N393" s="229"/>
      <c r="O393" s="229"/>
      <c r="P393" s="422"/>
      <c r="Q393" s="425">
        <f t="shared" si="27"/>
        <v>0</v>
      </c>
    </row>
    <row r="394" spans="1:17" hidden="1" outlineLevel="1" x14ac:dyDescent="0.25">
      <c r="A394" s="114"/>
      <c r="B394" s="281" t="s">
        <v>302</v>
      </c>
      <c r="C394" s="117" t="s">
        <v>307</v>
      </c>
      <c r="D394" s="116">
        <v>1</v>
      </c>
      <c r="E394" s="109">
        <v>0</v>
      </c>
      <c r="F394" s="109">
        <f t="shared" si="23"/>
        <v>0</v>
      </c>
      <c r="G394" s="109">
        <v>28080</v>
      </c>
      <c r="H394" s="109">
        <f t="shared" si="24"/>
        <v>28080</v>
      </c>
      <c r="I394" s="221">
        <f t="shared" si="26"/>
        <v>28080</v>
      </c>
      <c r="J394" s="252">
        <v>0</v>
      </c>
      <c r="K394" s="252"/>
      <c r="L394" s="229"/>
      <c r="M394" s="229">
        <f t="shared" si="25"/>
        <v>28080</v>
      </c>
      <c r="N394" s="229"/>
      <c r="O394" s="229"/>
      <c r="P394" s="422"/>
      <c r="Q394" s="425">
        <f t="shared" si="27"/>
        <v>0</v>
      </c>
    </row>
    <row r="395" spans="1:17" hidden="1" outlineLevel="1" x14ac:dyDescent="0.25">
      <c r="A395" s="114"/>
      <c r="B395" s="281" t="s">
        <v>303</v>
      </c>
      <c r="C395" s="117" t="s">
        <v>307</v>
      </c>
      <c r="D395" s="116">
        <v>1</v>
      </c>
      <c r="E395" s="109">
        <v>166632</v>
      </c>
      <c r="F395" s="109">
        <f t="shared" si="23"/>
        <v>166632</v>
      </c>
      <c r="G395" s="109">
        <v>0</v>
      </c>
      <c r="H395" s="109">
        <f t="shared" si="24"/>
        <v>0</v>
      </c>
      <c r="I395" s="221">
        <f t="shared" si="26"/>
        <v>166632</v>
      </c>
      <c r="J395" s="252">
        <v>166632</v>
      </c>
      <c r="K395" s="252"/>
      <c r="L395" s="229"/>
      <c r="M395" s="229">
        <f t="shared" si="25"/>
        <v>0</v>
      </c>
      <c r="N395" s="229"/>
      <c r="O395" s="229"/>
      <c r="P395" s="422"/>
      <c r="Q395" s="425">
        <f t="shared" si="27"/>
        <v>0</v>
      </c>
    </row>
    <row r="396" spans="1:17" collapsed="1" x14ac:dyDescent="0.25">
      <c r="A396" s="339" t="s">
        <v>304</v>
      </c>
      <c r="B396" s="340" t="s">
        <v>305</v>
      </c>
      <c r="C396" s="341"/>
      <c r="D396" s="342"/>
      <c r="E396" s="342"/>
      <c r="F396" s="342">
        <f>SUM(F397:F701)</f>
        <v>24808118.754999995</v>
      </c>
      <c r="G396" s="342"/>
      <c r="H396" s="342">
        <f>SUM(H397:H701)</f>
        <v>62756587.3596</v>
      </c>
      <c r="I396" s="343">
        <f>SUM(I397:I701)</f>
        <v>87564706.114600003</v>
      </c>
      <c r="J396" s="344"/>
      <c r="K396" s="344"/>
      <c r="L396" s="345"/>
      <c r="M396" s="345"/>
      <c r="N396" s="345"/>
      <c r="O396" s="345"/>
      <c r="P396" s="422"/>
      <c r="Q396" s="343">
        <f>SUM(Q397:Q701)</f>
        <v>0</v>
      </c>
    </row>
    <row r="397" spans="1:17" hidden="1" outlineLevel="1" x14ac:dyDescent="0.25">
      <c r="A397" s="378">
        <v>19</v>
      </c>
      <c r="B397" s="349" t="s">
        <v>306</v>
      </c>
      <c r="C397" s="378" t="s">
        <v>307</v>
      </c>
      <c r="D397" s="377">
        <v>6</v>
      </c>
      <c r="E397" s="377">
        <v>125450</v>
      </c>
      <c r="F397" s="377">
        <f>E397*D397</f>
        <v>752700</v>
      </c>
      <c r="G397" s="377">
        <v>982545</v>
      </c>
      <c r="H397" s="377">
        <f>G397*D397</f>
        <v>5895270</v>
      </c>
      <c r="I397" s="377">
        <f>H397+F397</f>
        <v>6647970</v>
      </c>
      <c r="J397" s="249">
        <v>125450</v>
      </c>
      <c r="K397" s="249">
        <f>'ВСЕ СМЕТЫ КДС'!H4689</f>
        <v>97635.557151175686</v>
      </c>
      <c r="L397" s="153">
        <f>((J397/(K397/100))-100)/100</f>
        <v>0.28488025940956474</v>
      </c>
      <c r="M397" s="104">
        <v>982545</v>
      </c>
      <c r="N397" s="104">
        <f>'ВСЕ СМЕТЫ КДС'!G4697</f>
        <v>886326.06701044226</v>
      </c>
      <c r="O397" s="153">
        <f>((M397/(N397/100))-100)/100</f>
        <v>0.10855929501667717</v>
      </c>
      <c r="P397" s="422"/>
      <c r="Q397" s="425">
        <f t="shared" si="27"/>
        <v>0</v>
      </c>
    </row>
    <row r="398" spans="1:17" hidden="1" outlineLevel="1" x14ac:dyDescent="0.25">
      <c r="A398" s="378">
        <v>20</v>
      </c>
      <c r="B398" s="349" t="s">
        <v>308</v>
      </c>
      <c r="C398" s="378" t="s">
        <v>307</v>
      </c>
      <c r="D398" s="377">
        <v>5</v>
      </c>
      <c r="E398" s="377">
        <v>29545</v>
      </c>
      <c r="F398" s="377">
        <f>E398*D398</f>
        <v>147725</v>
      </c>
      <c r="G398" s="377">
        <v>469586</v>
      </c>
      <c r="H398" s="377">
        <f>G398*D398</f>
        <v>2347930</v>
      </c>
      <c r="I398" s="377">
        <f>H398+F398</f>
        <v>2495655</v>
      </c>
      <c r="J398" s="249">
        <v>29545</v>
      </c>
      <c r="K398" s="249">
        <f>'ВСЕ СМЕТЫ КДС'!H4764</f>
        <v>23923.98736326144</v>
      </c>
      <c r="L398" s="153">
        <f>((J398/(K398/100))-100)/100</f>
        <v>0.23495300141189646</v>
      </c>
      <c r="M398" s="104">
        <v>469586</v>
      </c>
      <c r="N398" s="104">
        <f>('ВСЕ СМЕТЫ КДС'!G4769+'ВСЕ СМЕТЫ КДС'!G4783+'ВСЕ СМЕТЫ КДС'!G4793)/3</f>
        <v>398289.20331852284</v>
      </c>
      <c r="O398" s="153">
        <f>((M398/(N398/100))-100)/100</f>
        <v>0.17900760574837662</v>
      </c>
      <c r="P398" s="422"/>
      <c r="Q398" s="425">
        <f t="shared" si="27"/>
        <v>0</v>
      </c>
    </row>
    <row r="399" spans="1:17" hidden="1" outlineLevel="1" x14ac:dyDescent="0.25">
      <c r="A399" s="378">
        <v>21</v>
      </c>
      <c r="B399" s="349" t="s">
        <v>6913</v>
      </c>
      <c r="C399" s="378" t="s">
        <v>307</v>
      </c>
      <c r="D399" s="377">
        <v>11</v>
      </c>
      <c r="E399" s="377">
        <v>102635.07494545454</v>
      </c>
      <c r="F399" s="377">
        <f>E399*D399</f>
        <v>1128985.8244</v>
      </c>
      <c r="G399" s="377">
        <v>309219.33883636363</v>
      </c>
      <c r="H399" s="377">
        <f>G399*D399</f>
        <v>3401412.7272000001</v>
      </c>
      <c r="I399" s="377">
        <f>H399+F399</f>
        <v>4530398.5515999999</v>
      </c>
      <c r="J399" s="252">
        <v>102635.07494545454</v>
      </c>
      <c r="K399" s="252"/>
      <c r="L399" s="229"/>
      <c r="M399" s="229">
        <f t="shared" ref="M399:M440" si="28">G399</f>
        <v>309219.33883636363</v>
      </c>
      <c r="N399" s="229"/>
      <c r="O399" s="229"/>
      <c r="P399" s="422"/>
      <c r="Q399" s="425">
        <f t="shared" si="27"/>
        <v>0</v>
      </c>
    </row>
    <row r="400" spans="1:17" hidden="1" outlineLevel="2" x14ac:dyDescent="0.25">
      <c r="A400" s="289"/>
      <c r="B400" s="291" t="s">
        <v>309</v>
      </c>
      <c r="C400" s="241"/>
      <c r="D400" s="267"/>
      <c r="E400" s="109">
        <v>0</v>
      </c>
      <c r="F400" s="109">
        <f>E400*D400</f>
        <v>0</v>
      </c>
      <c r="G400" s="109">
        <v>0</v>
      </c>
      <c r="H400" s="109">
        <f>G400*D400</f>
        <v>0</v>
      </c>
      <c r="I400" s="221">
        <f t="shared" ref="I400:I477" si="29">H400+F400</f>
        <v>0</v>
      </c>
      <c r="J400" s="252">
        <v>0</v>
      </c>
      <c r="K400" s="252"/>
      <c r="L400" s="229"/>
      <c r="M400" s="229">
        <f t="shared" si="28"/>
        <v>0</v>
      </c>
      <c r="N400" s="229"/>
      <c r="O400" s="229"/>
      <c r="P400" s="422"/>
      <c r="Q400" s="425">
        <f t="shared" si="27"/>
        <v>0</v>
      </c>
    </row>
    <row r="401" spans="1:17" hidden="1" outlineLevel="2" x14ac:dyDescent="0.25">
      <c r="A401" s="289"/>
      <c r="B401" s="290" t="s">
        <v>310</v>
      </c>
      <c r="C401" s="241" t="s">
        <v>31</v>
      </c>
      <c r="D401" s="267">
        <v>1</v>
      </c>
      <c r="E401" s="109">
        <v>0</v>
      </c>
      <c r="F401" s="109"/>
      <c r="G401" s="109">
        <v>0</v>
      </c>
      <c r="H401" s="109"/>
      <c r="I401" s="221"/>
      <c r="J401" s="252">
        <v>0</v>
      </c>
      <c r="K401" s="252"/>
      <c r="L401" s="229"/>
      <c r="M401" s="229">
        <f t="shared" si="28"/>
        <v>0</v>
      </c>
      <c r="N401" s="229"/>
      <c r="O401" s="229"/>
      <c r="P401" s="422"/>
      <c r="Q401" s="425">
        <f t="shared" si="27"/>
        <v>0</v>
      </c>
    </row>
    <row r="402" spans="1:17" hidden="1" outlineLevel="2" x14ac:dyDescent="0.25">
      <c r="A402" s="289"/>
      <c r="B402" s="290" t="s">
        <v>311</v>
      </c>
      <c r="C402" s="241" t="s">
        <v>31</v>
      </c>
      <c r="D402" s="267">
        <v>1</v>
      </c>
      <c r="E402" s="109">
        <v>0</v>
      </c>
      <c r="F402" s="109"/>
      <c r="G402" s="109">
        <v>0</v>
      </c>
      <c r="H402" s="109"/>
      <c r="I402" s="221"/>
      <c r="J402" s="252">
        <v>0</v>
      </c>
      <c r="K402" s="252"/>
      <c r="L402" s="229"/>
      <c r="M402" s="229">
        <f t="shared" si="28"/>
        <v>0</v>
      </c>
      <c r="N402" s="229"/>
      <c r="O402" s="229"/>
      <c r="P402" s="422"/>
      <c r="Q402" s="425">
        <f t="shared" si="27"/>
        <v>0</v>
      </c>
    </row>
    <row r="403" spans="1:17" hidden="1" outlineLevel="2" x14ac:dyDescent="0.25">
      <c r="A403" s="289"/>
      <c r="B403" s="290" t="s">
        <v>312</v>
      </c>
      <c r="C403" s="241" t="s">
        <v>31</v>
      </c>
      <c r="D403" s="267">
        <v>1</v>
      </c>
      <c r="E403" s="109">
        <v>0</v>
      </c>
      <c r="F403" s="109"/>
      <c r="G403" s="109">
        <v>0</v>
      </c>
      <c r="H403" s="109"/>
      <c r="I403" s="221"/>
      <c r="J403" s="252">
        <v>0</v>
      </c>
      <c r="K403" s="252"/>
      <c r="L403" s="229"/>
      <c r="M403" s="229">
        <f t="shared" si="28"/>
        <v>0</v>
      </c>
      <c r="N403" s="229"/>
      <c r="O403" s="229"/>
      <c r="P403" s="422"/>
      <c r="Q403" s="425">
        <f t="shared" si="27"/>
        <v>0</v>
      </c>
    </row>
    <row r="404" spans="1:17" hidden="1" outlineLevel="2" x14ac:dyDescent="0.25">
      <c r="A404" s="289"/>
      <c r="B404" s="291" t="s">
        <v>313</v>
      </c>
      <c r="C404" s="241"/>
      <c r="D404" s="267"/>
      <c r="E404" s="109">
        <v>0</v>
      </c>
      <c r="F404" s="109">
        <f t="shared" ref="F404:F467" si="30">E404*D404</f>
        <v>0</v>
      </c>
      <c r="G404" s="109">
        <v>0</v>
      </c>
      <c r="H404" s="109">
        <f t="shared" ref="H404:H467" si="31">G404*D404</f>
        <v>0</v>
      </c>
      <c r="I404" s="221">
        <f t="shared" si="29"/>
        <v>0</v>
      </c>
      <c r="J404" s="252">
        <v>0</v>
      </c>
      <c r="K404" s="252"/>
      <c r="L404" s="229"/>
      <c r="M404" s="229">
        <f t="shared" si="28"/>
        <v>0</v>
      </c>
      <c r="N404" s="229"/>
      <c r="O404" s="229"/>
      <c r="P404" s="422"/>
      <c r="Q404" s="425">
        <f t="shared" si="27"/>
        <v>0</v>
      </c>
    </row>
    <row r="405" spans="1:17" hidden="1" outlineLevel="2" x14ac:dyDescent="0.25">
      <c r="A405" s="289"/>
      <c r="B405" s="290" t="s">
        <v>314</v>
      </c>
      <c r="C405" s="241" t="s">
        <v>31</v>
      </c>
      <c r="D405" s="267">
        <v>1</v>
      </c>
      <c r="E405" s="109">
        <v>0</v>
      </c>
      <c r="F405" s="109">
        <f t="shared" si="30"/>
        <v>0</v>
      </c>
      <c r="G405" s="109">
        <v>0</v>
      </c>
      <c r="H405" s="109">
        <f t="shared" si="31"/>
        <v>0</v>
      </c>
      <c r="I405" s="221">
        <f t="shared" si="29"/>
        <v>0</v>
      </c>
      <c r="J405" s="252">
        <v>0</v>
      </c>
      <c r="K405" s="252"/>
      <c r="L405" s="229"/>
      <c r="M405" s="229">
        <f t="shared" si="28"/>
        <v>0</v>
      </c>
      <c r="N405" s="229"/>
      <c r="O405" s="229"/>
      <c r="P405" s="422"/>
      <c r="Q405" s="425">
        <f t="shared" si="27"/>
        <v>0</v>
      </c>
    </row>
    <row r="406" spans="1:17" hidden="1" outlineLevel="2" x14ac:dyDescent="0.25">
      <c r="A406" s="289"/>
      <c r="B406" s="290" t="s">
        <v>311</v>
      </c>
      <c r="C406" s="241" t="s">
        <v>31</v>
      </c>
      <c r="D406" s="267">
        <v>1</v>
      </c>
      <c r="E406" s="109">
        <v>0</v>
      </c>
      <c r="F406" s="109">
        <f t="shared" si="30"/>
        <v>0</v>
      </c>
      <c r="G406" s="109">
        <v>0</v>
      </c>
      <c r="H406" s="109">
        <f t="shared" si="31"/>
        <v>0</v>
      </c>
      <c r="I406" s="221">
        <f t="shared" si="29"/>
        <v>0</v>
      </c>
      <c r="J406" s="252">
        <v>0</v>
      </c>
      <c r="K406" s="252"/>
      <c r="L406" s="229"/>
      <c r="M406" s="229">
        <f t="shared" si="28"/>
        <v>0</v>
      </c>
      <c r="N406" s="229"/>
      <c r="O406" s="229"/>
      <c r="P406" s="422"/>
      <c r="Q406" s="425">
        <f t="shared" si="27"/>
        <v>0</v>
      </c>
    </row>
    <row r="407" spans="1:17" hidden="1" outlineLevel="2" x14ac:dyDescent="0.25">
      <c r="A407" s="289"/>
      <c r="B407" s="290" t="s">
        <v>312</v>
      </c>
      <c r="C407" s="241" t="s">
        <v>31</v>
      </c>
      <c r="D407" s="267">
        <v>1</v>
      </c>
      <c r="E407" s="109">
        <v>0</v>
      </c>
      <c r="F407" s="109">
        <f t="shared" si="30"/>
        <v>0</v>
      </c>
      <c r="G407" s="109">
        <v>0</v>
      </c>
      <c r="H407" s="109">
        <f t="shared" si="31"/>
        <v>0</v>
      </c>
      <c r="I407" s="221">
        <f t="shared" si="29"/>
        <v>0</v>
      </c>
      <c r="J407" s="252">
        <v>0</v>
      </c>
      <c r="K407" s="252"/>
      <c r="L407" s="229"/>
      <c r="M407" s="229">
        <f t="shared" si="28"/>
        <v>0</v>
      </c>
      <c r="N407" s="229"/>
      <c r="O407" s="229"/>
      <c r="P407" s="422"/>
      <c r="Q407" s="425">
        <f t="shared" si="27"/>
        <v>0</v>
      </c>
    </row>
    <row r="408" spans="1:17" hidden="1" outlineLevel="2" x14ac:dyDescent="0.25">
      <c r="A408" s="289"/>
      <c r="B408" s="291" t="s">
        <v>315</v>
      </c>
      <c r="C408" s="241"/>
      <c r="D408" s="267"/>
      <c r="E408" s="109">
        <v>0</v>
      </c>
      <c r="F408" s="109">
        <f t="shared" si="30"/>
        <v>0</v>
      </c>
      <c r="G408" s="109">
        <v>0</v>
      </c>
      <c r="H408" s="109">
        <f t="shared" si="31"/>
        <v>0</v>
      </c>
      <c r="I408" s="221">
        <f t="shared" si="29"/>
        <v>0</v>
      </c>
      <c r="J408" s="252">
        <v>0</v>
      </c>
      <c r="K408" s="252"/>
      <c r="L408" s="229"/>
      <c r="M408" s="229">
        <f t="shared" si="28"/>
        <v>0</v>
      </c>
      <c r="N408" s="229"/>
      <c r="O408" s="229"/>
      <c r="P408" s="422"/>
      <c r="Q408" s="425">
        <f t="shared" si="27"/>
        <v>0</v>
      </c>
    </row>
    <row r="409" spans="1:17" hidden="1" outlineLevel="2" x14ac:dyDescent="0.25">
      <c r="A409" s="289"/>
      <c r="B409" s="290" t="s">
        <v>316</v>
      </c>
      <c r="C409" s="241" t="s">
        <v>31</v>
      </c>
      <c r="D409" s="267">
        <v>1</v>
      </c>
      <c r="E409" s="109">
        <v>0</v>
      </c>
      <c r="F409" s="109">
        <f t="shared" si="30"/>
        <v>0</v>
      </c>
      <c r="G409" s="109">
        <v>0</v>
      </c>
      <c r="H409" s="109">
        <f t="shared" si="31"/>
        <v>0</v>
      </c>
      <c r="I409" s="221">
        <f t="shared" si="29"/>
        <v>0</v>
      </c>
      <c r="J409" s="252">
        <v>0</v>
      </c>
      <c r="K409" s="252"/>
      <c r="L409" s="229"/>
      <c r="M409" s="229">
        <f t="shared" si="28"/>
        <v>0</v>
      </c>
      <c r="N409" s="229"/>
      <c r="O409" s="229"/>
      <c r="P409" s="422"/>
      <c r="Q409" s="425">
        <f t="shared" si="27"/>
        <v>0</v>
      </c>
    </row>
    <row r="410" spans="1:17" hidden="1" outlineLevel="2" x14ac:dyDescent="0.25">
      <c r="A410" s="289"/>
      <c r="B410" s="290" t="s">
        <v>311</v>
      </c>
      <c r="C410" s="241" t="s">
        <v>31</v>
      </c>
      <c r="D410" s="267">
        <v>1</v>
      </c>
      <c r="E410" s="109">
        <v>0</v>
      </c>
      <c r="F410" s="109">
        <f t="shared" si="30"/>
        <v>0</v>
      </c>
      <c r="G410" s="109">
        <v>0</v>
      </c>
      <c r="H410" s="109">
        <f t="shared" si="31"/>
        <v>0</v>
      </c>
      <c r="I410" s="221">
        <f t="shared" si="29"/>
        <v>0</v>
      </c>
      <c r="J410" s="252">
        <v>0</v>
      </c>
      <c r="K410" s="252"/>
      <c r="L410" s="229"/>
      <c r="M410" s="229">
        <f t="shared" si="28"/>
        <v>0</v>
      </c>
      <c r="N410" s="229"/>
      <c r="O410" s="229"/>
      <c r="P410" s="422"/>
      <c r="Q410" s="425">
        <f t="shared" si="27"/>
        <v>0</v>
      </c>
    </row>
    <row r="411" spans="1:17" hidden="1" outlineLevel="2" x14ac:dyDescent="0.25">
      <c r="A411" s="289"/>
      <c r="B411" s="290" t="s">
        <v>312</v>
      </c>
      <c r="C411" s="241" t="s">
        <v>31</v>
      </c>
      <c r="D411" s="267">
        <v>1</v>
      </c>
      <c r="E411" s="109">
        <v>0</v>
      </c>
      <c r="F411" s="109">
        <f t="shared" si="30"/>
        <v>0</v>
      </c>
      <c r="G411" s="109">
        <v>0</v>
      </c>
      <c r="H411" s="109">
        <f t="shared" si="31"/>
        <v>0</v>
      </c>
      <c r="I411" s="221">
        <f t="shared" si="29"/>
        <v>0</v>
      </c>
      <c r="J411" s="252">
        <v>0</v>
      </c>
      <c r="K411" s="252"/>
      <c r="L411" s="229"/>
      <c r="M411" s="229">
        <f t="shared" si="28"/>
        <v>0</v>
      </c>
      <c r="N411" s="229"/>
      <c r="O411" s="229"/>
      <c r="P411" s="422"/>
      <c r="Q411" s="425">
        <f t="shared" si="27"/>
        <v>0</v>
      </c>
    </row>
    <row r="412" spans="1:17" hidden="1" outlineLevel="2" x14ac:dyDescent="0.25">
      <c r="A412" s="289"/>
      <c r="B412" s="292"/>
      <c r="C412" s="293"/>
      <c r="D412" s="294"/>
      <c r="E412" s="109">
        <v>0</v>
      </c>
      <c r="F412" s="109">
        <f t="shared" si="30"/>
        <v>0</v>
      </c>
      <c r="G412" s="109">
        <v>0</v>
      </c>
      <c r="H412" s="109">
        <f t="shared" si="31"/>
        <v>0</v>
      </c>
      <c r="I412" s="221">
        <f t="shared" si="29"/>
        <v>0</v>
      </c>
      <c r="J412" s="252">
        <v>0</v>
      </c>
      <c r="K412" s="252"/>
      <c r="L412" s="229"/>
      <c r="M412" s="229">
        <f t="shared" si="28"/>
        <v>0</v>
      </c>
      <c r="N412" s="229"/>
      <c r="O412" s="229"/>
      <c r="P412" s="422"/>
      <c r="Q412" s="425">
        <f t="shared" si="27"/>
        <v>0</v>
      </c>
    </row>
    <row r="413" spans="1:17" hidden="1" outlineLevel="2" x14ac:dyDescent="0.25">
      <c r="A413" s="289"/>
      <c r="B413" s="291" t="s">
        <v>317</v>
      </c>
      <c r="C413" s="241"/>
      <c r="D413" s="267"/>
      <c r="E413" s="109">
        <v>0</v>
      </c>
      <c r="F413" s="109">
        <f t="shared" si="30"/>
        <v>0</v>
      </c>
      <c r="G413" s="109">
        <v>0</v>
      </c>
      <c r="H413" s="109">
        <f t="shared" si="31"/>
        <v>0</v>
      </c>
      <c r="I413" s="221">
        <f t="shared" si="29"/>
        <v>0</v>
      </c>
      <c r="J413" s="252">
        <v>0</v>
      </c>
      <c r="K413" s="252"/>
      <c r="L413" s="229"/>
      <c r="M413" s="229">
        <f t="shared" si="28"/>
        <v>0</v>
      </c>
      <c r="N413" s="229"/>
      <c r="O413" s="229"/>
      <c r="P413" s="422"/>
      <c r="Q413" s="425">
        <f t="shared" si="27"/>
        <v>0</v>
      </c>
    </row>
    <row r="414" spans="1:17" hidden="1" outlineLevel="2" x14ac:dyDescent="0.25">
      <c r="A414" s="289"/>
      <c r="B414" s="290" t="s">
        <v>318</v>
      </c>
      <c r="C414" s="241" t="s">
        <v>31</v>
      </c>
      <c r="D414" s="267">
        <v>1</v>
      </c>
      <c r="E414" s="109">
        <v>0</v>
      </c>
      <c r="F414" s="109">
        <f t="shared" si="30"/>
        <v>0</v>
      </c>
      <c r="G414" s="109">
        <v>0</v>
      </c>
      <c r="H414" s="109">
        <f t="shared" si="31"/>
        <v>0</v>
      </c>
      <c r="I414" s="221">
        <f t="shared" si="29"/>
        <v>0</v>
      </c>
      <c r="J414" s="252">
        <v>0</v>
      </c>
      <c r="K414" s="252"/>
      <c r="L414" s="229"/>
      <c r="M414" s="229">
        <f t="shared" si="28"/>
        <v>0</v>
      </c>
      <c r="N414" s="229"/>
      <c r="O414" s="229"/>
      <c r="P414" s="422"/>
      <c r="Q414" s="425">
        <f t="shared" si="27"/>
        <v>0</v>
      </c>
    </row>
    <row r="415" spans="1:17" hidden="1" outlineLevel="2" x14ac:dyDescent="0.25">
      <c r="A415" s="289"/>
      <c r="B415" s="290" t="s">
        <v>311</v>
      </c>
      <c r="C415" s="241" t="s">
        <v>31</v>
      </c>
      <c r="D415" s="267">
        <v>1</v>
      </c>
      <c r="E415" s="109">
        <v>0</v>
      </c>
      <c r="F415" s="109">
        <f t="shared" si="30"/>
        <v>0</v>
      </c>
      <c r="G415" s="109">
        <v>0</v>
      </c>
      <c r="H415" s="109">
        <f t="shared" si="31"/>
        <v>0</v>
      </c>
      <c r="I415" s="221">
        <f t="shared" si="29"/>
        <v>0</v>
      </c>
      <c r="J415" s="252">
        <v>0</v>
      </c>
      <c r="K415" s="252"/>
      <c r="L415" s="229"/>
      <c r="M415" s="229">
        <f t="shared" si="28"/>
        <v>0</v>
      </c>
      <c r="N415" s="229"/>
      <c r="O415" s="229"/>
      <c r="P415" s="422"/>
      <c r="Q415" s="425">
        <f t="shared" si="27"/>
        <v>0</v>
      </c>
    </row>
    <row r="416" spans="1:17" hidden="1" outlineLevel="2" x14ac:dyDescent="0.25">
      <c r="A416" s="289"/>
      <c r="B416" s="290" t="s">
        <v>312</v>
      </c>
      <c r="C416" s="241" t="s">
        <v>31</v>
      </c>
      <c r="D416" s="267">
        <v>1</v>
      </c>
      <c r="E416" s="109">
        <v>0</v>
      </c>
      <c r="F416" s="109">
        <f t="shared" si="30"/>
        <v>0</v>
      </c>
      <c r="G416" s="109">
        <v>0</v>
      </c>
      <c r="H416" s="109">
        <f t="shared" si="31"/>
        <v>0</v>
      </c>
      <c r="I416" s="221">
        <f t="shared" si="29"/>
        <v>0</v>
      </c>
      <c r="J416" s="252">
        <v>0</v>
      </c>
      <c r="K416" s="252"/>
      <c r="L416" s="229"/>
      <c r="M416" s="229">
        <f t="shared" si="28"/>
        <v>0</v>
      </c>
      <c r="N416" s="229"/>
      <c r="O416" s="229"/>
      <c r="P416" s="422"/>
      <c r="Q416" s="425">
        <f t="shared" si="27"/>
        <v>0</v>
      </c>
    </row>
    <row r="417" spans="1:17" hidden="1" outlineLevel="2" x14ac:dyDescent="0.25">
      <c r="A417" s="289"/>
      <c r="B417" s="291" t="s">
        <v>319</v>
      </c>
      <c r="C417" s="241"/>
      <c r="D417" s="267"/>
      <c r="E417" s="109">
        <v>0</v>
      </c>
      <c r="F417" s="109">
        <f t="shared" si="30"/>
        <v>0</v>
      </c>
      <c r="G417" s="109">
        <v>0</v>
      </c>
      <c r="H417" s="109">
        <f t="shared" si="31"/>
        <v>0</v>
      </c>
      <c r="I417" s="221">
        <f t="shared" si="29"/>
        <v>0</v>
      </c>
      <c r="J417" s="252">
        <v>0</v>
      </c>
      <c r="K417" s="252"/>
      <c r="L417" s="229"/>
      <c r="M417" s="229">
        <f t="shared" si="28"/>
        <v>0</v>
      </c>
      <c r="N417" s="229"/>
      <c r="O417" s="229"/>
      <c r="P417" s="422"/>
      <c r="Q417" s="425">
        <f t="shared" si="27"/>
        <v>0</v>
      </c>
    </row>
    <row r="418" spans="1:17" hidden="1" outlineLevel="2" x14ac:dyDescent="0.25">
      <c r="A418" s="289"/>
      <c r="B418" s="290" t="s">
        <v>320</v>
      </c>
      <c r="C418" s="241" t="s">
        <v>31</v>
      </c>
      <c r="D418" s="267">
        <v>1</v>
      </c>
      <c r="E418" s="109">
        <v>0</v>
      </c>
      <c r="F418" s="109">
        <f t="shared" si="30"/>
        <v>0</v>
      </c>
      <c r="G418" s="109">
        <v>0</v>
      </c>
      <c r="H418" s="109">
        <f t="shared" si="31"/>
        <v>0</v>
      </c>
      <c r="I418" s="221">
        <f t="shared" si="29"/>
        <v>0</v>
      </c>
      <c r="J418" s="252">
        <v>0</v>
      </c>
      <c r="K418" s="252"/>
      <c r="L418" s="229"/>
      <c r="M418" s="229">
        <f t="shared" si="28"/>
        <v>0</v>
      </c>
      <c r="N418" s="229"/>
      <c r="O418" s="229"/>
      <c r="P418" s="422"/>
      <c r="Q418" s="425">
        <f t="shared" si="27"/>
        <v>0</v>
      </c>
    </row>
    <row r="419" spans="1:17" hidden="1" outlineLevel="2" x14ac:dyDescent="0.25">
      <c r="A419" s="289"/>
      <c r="B419" s="290" t="s">
        <v>311</v>
      </c>
      <c r="C419" s="241" t="s">
        <v>31</v>
      </c>
      <c r="D419" s="267">
        <v>1</v>
      </c>
      <c r="E419" s="109">
        <v>0</v>
      </c>
      <c r="F419" s="109">
        <f t="shared" si="30"/>
        <v>0</v>
      </c>
      <c r="G419" s="109">
        <v>0</v>
      </c>
      <c r="H419" s="109">
        <f t="shared" si="31"/>
        <v>0</v>
      </c>
      <c r="I419" s="221">
        <f t="shared" si="29"/>
        <v>0</v>
      </c>
      <c r="J419" s="252">
        <v>0</v>
      </c>
      <c r="K419" s="252"/>
      <c r="L419" s="229"/>
      <c r="M419" s="229">
        <f t="shared" si="28"/>
        <v>0</v>
      </c>
      <c r="N419" s="229"/>
      <c r="O419" s="229"/>
      <c r="P419" s="422"/>
      <c r="Q419" s="425">
        <f t="shared" si="27"/>
        <v>0</v>
      </c>
    </row>
    <row r="420" spans="1:17" hidden="1" outlineLevel="2" x14ac:dyDescent="0.25">
      <c r="A420" s="289"/>
      <c r="B420" s="290" t="s">
        <v>312</v>
      </c>
      <c r="C420" s="241" t="s">
        <v>31</v>
      </c>
      <c r="D420" s="267">
        <v>1</v>
      </c>
      <c r="E420" s="109">
        <v>0</v>
      </c>
      <c r="F420" s="109">
        <f t="shared" si="30"/>
        <v>0</v>
      </c>
      <c r="G420" s="109">
        <v>0</v>
      </c>
      <c r="H420" s="109">
        <f t="shared" si="31"/>
        <v>0</v>
      </c>
      <c r="I420" s="221">
        <f t="shared" si="29"/>
        <v>0</v>
      </c>
      <c r="J420" s="252">
        <v>0</v>
      </c>
      <c r="K420" s="252"/>
      <c r="L420" s="229"/>
      <c r="M420" s="229">
        <f t="shared" si="28"/>
        <v>0</v>
      </c>
      <c r="N420" s="229"/>
      <c r="O420" s="229"/>
      <c r="P420" s="422"/>
      <c r="Q420" s="425">
        <f t="shared" si="27"/>
        <v>0</v>
      </c>
    </row>
    <row r="421" spans="1:17" hidden="1" outlineLevel="2" x14ac:dyDescent="0.25">
      <c r="A421" s="289"/>
      <c r="B421" s="291" t="s">
        <v>321</v>
      </c>
      <c r="C421" s="241"/>
      <c r="D421" s="267"/>
      <c r="E421" s="109">
        <v>0</v>
      </c>
      <c r="F421" s="109">
        <f t="shared" si="30"/>
        <v>0</v>
      </c>
      <c r="G421" s="109">
        <v>0</v>
      </c>
      <c r="H421" s="109">
        <f t="shared" si="31"/>
        <v>0</v>
      </c>
      <c r="I421" s="221">
        <f t="shared" si="29"/>
        <v>0</v>
      </c>
      <c r="J421" s="252">
        <v>0</v>
      </c>
      <c r="K421" s="252"/>
      <c r="L421" s="229"/>
      <c r="M421" s="229">
        <f t="shared" si="28"/>
        <v>0</v>
      </c>
      <c r="N421" s="229"/>
      <c r="O421" s="229"/>
      <c r="P421" s="422"/>
      <c r="Q421" s="425">
        <f t="shared" si="27"/>
        <v>0</v>
      </c>
    </row>
    <row r="422" spans="1:17" hidden="1" outlineLevel="2" x14ac:dyDescent="0.25">
      <c r="A422" s="289"/>
      <c r="B422" s="290" t="s">
        <v>322</v>
      </c>
      <c r="C422" s="241" t="s">
        <v>31</v>
      </c>
      <c r="D422" s="267">
        <v>1</v>
      </c>
      <c r="E422" s="109">
        <v>0</v>
      </c>
      <c r="F422" s="109">
        <f t="shared" si="30"/>
        <v>0</v>
      </c>
      <c r="G422" s="109">
        <v>0</v>
      </c>
      <c r="H422" s="109">
        <f t="shared" si="31"/>
        <v>0</v>
      </c>
      <c r="I422" s="221">
        <f t="shared" si="29"/>
        <v>0</v>
      </c>
      <c r="J422" s="252">
        <v>0</v>
      </c>
      <c r="K422" s="252"/>
      <c r="L422" s="229"/>
      <c r="M422" s="229">
        <f t="shared" si="28"/>
        <v>0</v>
      </c>
      <c r="N422" s="229"/>
      <c r="O422" s="229"/>
      <c r="P422" s="422"/>
      <c r="Q422" s="425">
        <f t="shared" si="27"/>
        <v>0</v>
      </c>
    </row>
    <row r="423" spans="1:17" hidden="1" outlineLevel="2" x14ac:dyDescent="0.25">
      <c r="A423" s="289"/>
      <c r="B423" s="290" t="s">
        <v>311</v>
      </c>
      <c r="C423" s="241" t="s">
        <v>31</v>
      </c>
      <c r="D423" s="267">
        <v>1</v>
      </c>
      <c r="E423" s="109">
        <v>0</v>
      </c>
      <c r="F423" s="109">
        <f t="shared" si="30"/>
        <v>0</v>
      </c>
      <c r="G423" s="109">
        <v>0</v>
      </c>
      <c r="H423" s="109">
        <f t="shared" si="31"/>
        <v>0</v>
      </c>
      <c r="I423" s="221">
        <f t="shared" si="29"/>
        <v>0</v>
      </c>
      <c r="J423" s="252">
        <v>0</v>
      </c>
      <c r="K423" s="252"/>
      <c r="L423" s="229"/>
      <c r="M423" s="229">
        <f t="shared" si="28"/>
        <v>0</v>
      </c>
      <c r="N423" s="229"/>
      <c r="O423" s="229"/>
      <c r="P423" s="422"/>
      <c r="Q423" s="425">
        <f t="shared" si="27"/>
        <v>0</v>
      </c>
    </row>
    <row r="424" spans="1:17" hidden="1" outlineLevel="2" x14ac:dyDescent="0.25">
      <c r="A424" s="289"/>
      <c r="B424" s="290" t="s">
        <v>312</v>
      </c>
      <c r="C424" s="241" t="s">
        <v>31</v>
      </c>
      <c r="D424" s="267">
        <v>1</v>
      </c>
      <c r="E424" s="109">
        <v>0</v>
      </c>
      <c r="F424" s="109">
        <f t="shared" si="30"/>
        <v>0</v>
      </c>
      <c r="G424" s="109">
        <v>0</v>
      </c>
      <c r="H424" s="109">
        <f t="shared" si="31"/>
        <v>0</v>
      </c>
      <c r="I424" s="221">
        <f t="shared" si="29"/>
        <v>0</v>
      </c>
      <c r="J424" s="252">
        <v>0</v>
      </c>
      <c r="K424" s="252"/>
      <c r="L424" s="229"/>
      <c r="M424" s="229">
        <f t="shared" si="28"/>
        <v>0</v>
      </c>
      <c r="N424" s="229"/>
      <c r="O424" s="229"/>
      <c r="P424" s="422"/>
      <c r="Q424" s="425">
        <f t="shared" si="27"/>
        <v>0</v>
      </c>
    </row>
    <row r="425" spans="1:17" hidden="1" outlineLevel="2" x14ac:dyDescent="0.25">
      <c r="A425" s="289"/>
      <c r="B425" s="291" t="s">
        <v>323</v>
      </c>
      <c r="C425" s="241"/>
      <c r="D425" s="267"/>
      <c r="E425" s="109">
        <v>0</v>
      </c>
      <c r="F425" s="109">
        <f t="shared" si="30"/>
        <v>0</v>
      </c>
      <c r="G425" s="109">
        <v>0</v>
      </c>
      <c r="H425" s="109">
        <f t="shared" si="31"/>
        <v>0</v>
      </c>
      <c r="I425" s="221">
        <f t="shared" si="29"/>
        <v>0</v>
      </c>
      <c r="J425" s="252">
        <v>0</v>
      </c>
      <c r="K425" s="252"/>
      <c r="L425" s="229"/>
      <c r="M425" s="229">
        <f t="shared" si="28"/>
        <v>0</v>
      </c>
      <c r="N425" s="229"/>
      <c r="O425" s="229"/>
      <c r="P425" s="422"/>
      <c r="Q425" s="425">
        <f t="shared" si="27"/>
        <v>0</v>
      </c>
    </row>
    <row r="426" spans="1:17" hidden="1" outlineLevel="2" x14ac:dyDescent="0.25">
      <c r="A426" s="289"/>
      <c r="B426" s="290" t="s">
        <v>324</v>
      </c>
      <c r="C426" s="241" t="s">
        <v>31</v>
      </c>
      <c r="D426" s="267">
        <v>1</v>
      </c>
      <c r="E426" s="109">
        <v>0</v>
      </c>
      <c r="F426" s="109">
        <f t="shared" si="30"/>
        <v>0</v>
      </c>
      <c r="G426" s="109">
        <v>0</v>
      </c>
      <c r="H426" s="109">
        <f t="shared" si="31"/>
        <v>0</v>
      </c>
      <c r="I426" s="221">
        <f t="shared" si="29"/>
        <v>0</v>
      </c>
      <c r="J426" s="252">
        <v>0</v>
      </c>
      <c r="K426" s="252"/>
      <c r="L426" s="229"/>
      <c r="M426" s="229">
        <f t="shared" si="28"/>
        <v>0</v>
      </c>
      <c r="N426" s="229"/>
      <c r="O426" s="229"/>
      <c r="P426" s="422"/>
      <c r="Q426" s="425">
        <f t="shared" si="27"/>
        <v>0</v>
      </c>
    </row>
    <row r="427" spans="1:17" hidden="1" outlineLevel="2" x14ac:dyDescent="0.25">
      <c r="A427" s="289"/>
      <c r="B427" s="290" t="s">
        <v>311</v>
      </c>
      <c r="C427" s="241" t="s">
        <v>31</v>
      </c>
      <c r="D427" s="267">
        <v>1</v>
      </c>
      <c r="E427" s="109">
        <v>0</v>
      </c>
      <c r="F427" s="109">
        <f t="shared" si="30"/>
        <v>0</v>
      </c>
      <c r="G427" s="109">
        <v>0</v>
      </c>
      <c r="H427" s="109">
        <f t="shared" si="31"/>
        <v>0</v>
      </c>
      <c r="I427" s="221">
        <f t="shared" si="29"/>
        <v>0</v>
      </c>
      <c r="J427" s="252">
        <v>0</v>
      </c>
      <c r="K427" s="252"/>
      <c r="L427" s="229"/>
      <c r="M427" s="229">
        <f t="shared" si="28"/>
        <v>0</v>
      </c>
      <c r="N427" s="229"/>
      <c r="O427" s="229"/>
      <c r="P427" s="422"/>
      <c r="Q427" s="425">
        <f t="shared" si="27"/>
        <v>0</v>
      </c>
    </row>
    <row r="428" spans="1:17" hidden="1" outlineLevel="2" x14ac:dyDescent="0.25">
      <c r="A428" s="289"/>
      <c r="B428" s="290" t="s">
        <v>312</v>
      </c>
      <c r="C428" s="241" t="s">
        <v>31</v>
      </c>
      <c r="D428" s="267">
        <v>1</v>
      </c>
      <c r="E428" s="109">
        <v>0</v>
      </c>
      <c r="F428" s="109">
        <f t="shared" si="30"/>
        <v>0</v>
      </c>
      <c r="G428" s="109">
        <v>0</v>
      </c>
      <c r="H428" s="109">
        <f t="shared" si="31"/>
        <v>0</v>
      </c>
      <c r="I428" s="221">
        <f t="shared" si="29"/>
        <v>0</v>
      </c>
      <c r="J428" s="252">
        <v>0</v>
      </c>
      <c r="K428" s="252"/>
      <c r="L428" s="229"/>
      <c r="M428" s="229">
        <f t="shared" si="28"/>
        <v>0</v>
      </c>
      <c r="N428" s="229"/>
      <c r="O428" s="229"/>
      <c r="P428" s="422"/>
      <c r="Q428" s="425">
        <f t="shared" si="27"/>
        <v>0</v>
      </c>
    </row>
    <row r="429" spans="1:17" hidden="1" outlineLevel="2" x14ac:dyDescent="0.25">
      <c r="A429" s="289"/>
      <c r="B429" s="290" t="s">
        <v>312</v>
      </c>
      <c r="C429" s="241" t="s">
        <v>31</v>
      </c>
      <c r="D429" s="267">
        <v>1</v>
      </c>
      <c r="E429" s="109">
        <v>0</v>
      </c>
      <c r="F429" s="109">
        <f t="shared" si="30"/>
        <v>0</v>
      </c>
      <c r="G429" s="109">
        <v>0</v>
      </c>
      <c r="H429" s="109">
        <f t="shared" si="31"/>
        <v>0</v>
      </c>
      <c r="I429" s="221">
        <f t="shared" si="29"/>
        <v>0</v>
      </c>
      <c r="J429" s="252">
        <v>0</v>
      </c>
      <c r="K429" s="252"/>
      <c r="L429" s="229"/>
      <c r="M429" s="229">
        <f t="shared" si="28"/>
        <v>0</v>
      </c>
      <c r="N429" s="229"/>
      <c r="O429" s="229"/>
      <c r="P429" s="422"/>
      <c r="Q429" s="425">
        <f t="shared" si="27"/>
        <v>0</v>
      </c>
    </row>
    <row r="430" spans="1:17" hidden="1" outlineLevel="2" x14ac:dyDescent="0.25">
      <c r="A430" s="289"/>
      <c r="B430" s="291" t="s">
        <v>325</v>
      </c>
      <c r="C430" s="241"/>
      <c r="D430" s="267"/>
      <c r="E430" s="109">
        <v>0</v>
      </c>
      <c r="F430" s="109">
        <f t="shared" si="30"/>
        <v>0</v>
      </c>
      <c r="G430" s="109">
        <v>0</v>
      </c>
      <c r="H430" s="109">
        <f t="shared" si="31"/>
        <v>0</v>
      </c>
      <c r="I430" s="221">
        <f t="shared" si="29"/>
        <v>0</v>
      </c>
      <c r="J430" s="252">
        <v>0</v>
      </c>
      <c r="K430" s="252"/>
      <c r="L430" s="229"/>
      <c r="M430" s="229">
        <f t="shared" si="28"/>
        <v>0</v>
      </c>
      <c r="N430" s="229"/>
      <c r="O430" s="229"/>
      <c r="P430" s="422"/>
      <c r="Q430" s="425">
        <f t="shared" si="27"/>
        <v>0</v>
      </c>
    </row>
    <row r="431" spans="1:17" hidden="1" outlineLevel="2" x14ac:dyDescent="0.25">
      <c r="A431" s="289"/>
      <c r="B431" s="290" t="s">
        <v>326</v>
      </c>
      <c r="C431" s="241" t="s">
        <v>31</v>
      </c>
      <c r="D431" s="267">
        <v>2</v>
      </c>
      <c r="E431" s="109">
        <v>0</v>
      </c>
      <c r="F431" s="109">
        <f t="shared" si="30"/>
        <v>0</v>
      </c>
      <c r="G431" s="109">
        <v>0</v>
      </c>
      <c r="H431" s="109">
        <f t="shared" si="31"/>
        <v>0</v>
      </c>
      <c r="I431" s="221">
        <f t="shared" si="29"/>
        <v>0</v>
      </c>
      <c r="J431" s="252">
        <v>0</v>
      </c>
      <c r="K431" s="252"/>
      <c r="L431" s="229"/>
      <c r="M431" s="229">
        <f t="shared" si="28"/>
        <v>0</v>
      </c>
      <c r="N431" s="229"/>
      <c r="O431" s="229"/>
      <c r="P431" s="422"/>
      <c r="Q431" s="425">
        <f t="shared" si="27"/>
        <v>0</v>
      </c>
    </row>
    <row r="432" spans="1:17" hidden="1" outlineLevel="2" x14ac:dyDescent="0.25">
      <c r="A432" s="289"/>
      <c r="B432" s="290" t="s">
        <v>327</v>
      </c>
      <c r="C432" s="241" t="s">
        <v>31</v>
      </c>
      <c r="D432" s="267">
        <v>2</v>
      </c>
      <c r="E432" s="109">
        <v>0</v>
      </c>
      <c r="F432" s="109">
        <f t="shared" si="30"/>
        <v>0</v>
      </c>
      <c r="G432" s="109">
        <v>0</v>
      </c>
      <c r="H432" s="109">
        <f t="shared" si="31"/>
        <v>0</v>
      </c>
      <c r="I432" s="221">
        <f t="shared" si="29"/>
        <v>0</v>
      </c>
      <c r="J432" s="252">
        <v>0</v>
      </c>
      <c r="K432" s="252"/>
      <c r="L432" s="229"/>
      <c r="M432" s="229">
        <f t="shared" si="28"/>
        <v>0</v>
      </c>
      <c r="N432" s="229"/>
      <c r="O432" s="229"/>
      <c r="P432" s="422"/>
      <c r="Q432" s="425">
        <f t="shared" si="27"/>
        <v>0</v>
      </c>
    </row>
    <row r="433" spans="1:17" hidden="1" outlineLevel="2" x14ac:dyDescent="0.25">
      <c r="A433" s="289"/>
      <c r="B433" s="290" t="s">
        <v>311</v>
      </c>
      <c r="C433" s="241" t="s">
        <v>31</v>
      </c>
      <c r="D433" s="267">
        <v>2</v>
      </c>
      <c r="E433" s="109">
        <v>0</v>
      </c>
      <c r="F433" s="109">
        <f t="shared" si="30"/>
        <v>0</v>
      </c>
      <c r="G433" s="109">
        <v>0</v>
      </c>
      <c r="H433" s="109">
        <f t="shared" si="31"/>
        <v>0</v>
      </c>
      <c r="I433" s="221">
        <f t="shared" si="29"/>
        <v>0</v>
      </c>
      <c r="J433" s="252">
        <v>0</v>
      </c>
      <c r="K433" s="252"/>
      <c r="L433" s="229"/>
      <c r="M433" s="229">
        <f t="shared" si="28"/>
        <v>0</v>
      </c>
      <c r="N433" s="229"/>
      <c r="O433" s="229"/>
      <c r="P433" s="422"/>
      <c r="Q433" s="425">
        <f t="shared" si="27"/>
        <v>0</v>
      </c>
    </row>
    <row r="434" spans="1:17" hidden="1" outlineLevel="2" x14ac:dyDescent="0.25">
      <c r="A434" s="289"/>
      <c r="B434" s="290" t="s">
        <v>312</v>
      </c>
      <c r="C434" s="241" t="s">
        <v>31</v>
      </c>
      <c r="D434" s="267">
        <v>2</v>
      </c>
      <c r="E434" s="109">
        <v>0</v>
      </c>
      <c r="F434" s="109">
        <f t="shared" si="30"/>
        <v>0</v>
      </c>
      <c r="G434" s="109">
        <v>0</v>
      </c>
      <c r="H434" s="109">
        <f t="shared" si="31"/>
        <v>0</v>
      </c>
      <c r="I434" s="221">
        <f t="shared" si="29"/>
        <v>0</v>
      </c>
      <c r="J434" s="252">
        <v>0</v>
      </c>
      <c r="K434" s="252"/>
      <c r="L434" s="229"/>
      <c r="M434" s="229">
        <f t="shared" si="28"/>
        <v>0</v>
      </c>
      <c r="N434" s="229"/>
      <c r="O434" s="229"/>
      <c r="P434" s="422"/>
      <c r="Q434" s="425">
        <f t="shared" si="27"/>
        <v>0</v>
      </c>
    </row>
    <row r="435" spans="1:17" hidden="1" outlineLevel="2" x14ac:dyDescent="0.25">
      <c r="A435" s="289"/>
      <c r="B435" s="291" t="s">
        <v>328</v>
      </c>
      <c r="C435" s="241"/>
      <c r="D435" s="267"/>
      <c r="E435" s="109">
        <v>0</v>
      </c>
      <c r="F435" s="109">
        <f t="shared" si="30"/>
        <v>0</v>
      </c>
      <c r="G435" s="109">
        <v>0</v>
      </c>
      <c r="H435" s="109">
        <f t="shared" si="31"/>
        <v>0</v>
      </c>
      <c r="I435" s="221">
        <f t="shared" si="29"/>
        <v>0</v>
      </c>
      <c r="J435" s="252">
        <v>0</v>
      </c>
      <c r="K435" s="252"/>
      <c r="L435" s="229"/>
      <c r="M435" s="229">
        <f t="shared" si="28"/>
        <v>0</v>
      </c>
      <c r="N435" s="229"/>
      <c r="O435" s="229"/>
      <c r="P435" s="422"/>
      <c r="Q435" s="425">
        <f t="shared" si="27"/>
        <v>0</v>
      </c>
    </row>
    <row r="436" spans="1:17" hidden="1" outlineLevel="2" x14ac:dyDescent="0.25">
      <c r="A436" s="289"/>
      <c r="B436" s="290" t="s">
        <v>326</v>
      </c>
      <c r="C436" s="241" t="s">
        <v>31</v>
      </c>
      <c r="D436" s="267">
        <v>2</v>
      </c>
      <c r="E436" s="109">
        <v>0</v>
      </c>
      <c r="F436" s="109">
        <f t="shared" si="30"/>
        <v>0</v>
      </c>
      <c r="G436" s="109">
        <v>0</v>
      </c>
      <c r="H436" s="109">
        <f t="shared" si="31"/>
        <v>0</v>
      </c>
      <c r="I436" s="221">
        <f t="shared" si="29"/>
        <v>0</v>
      </c>
      <c r="J436" s="252">
        <v>0</v>
      </c>
      <c r="K436" s="252"/>
      <c r="L436" s="229"/>
      <c r="M436" s="229">
        <f t="shared" si="28"/>
        <v>0</v>
      </c>
      <c r="N436" s="229"/>
      <c r="O436" s="229"/>
      <c r="P436" s="422"/>
      <c r="Q436" s="425">
        <f t="shared" si="27"/>
        <v>0</v>
      </c>
    </row>
    <row r="437" spans="1:17" hidden="1" outlineLevel="2" x14ac:dyDescent="0.25">
      <c r="A437" s="289"/>
      <c r="B437" s="290" t="s">
        <v>327</v>
      </c>
      <c r="C437" s="241" t="s">
        <v>31</v>
      </c>
      <c r="D437" s="267">
        <v>2</v>
      </c>
      <c r="E437" s="109">
        <v>0</v>
      </c>
      <c r="F437" s="109">
        <f t="shared" si="30"/>
        <v>0</v>
      </c>
      <c r="G437" s="109">
        <v>0</v>
      </c>
      <c r="H437" s="109">
        <f t="shared" si="31"/>
        <v>0</v>
      </c>
      <c r="I437" s="221">
        <f t="shared" si="29"/>
        <v>0</v>
      </c>
      <c r="J437" s="252">
        <v>0</v>
      </c>
      <c r="K437" s="252"/>
      <c r="L437" s="229"/>
      <c r="M437" s="229">
        <f t="shared" si="28"/>
        <v>0</v>
      </c>
      <c r="N437" s="229"/>
      <c r="O437" s="229"/>
      <c r="P437" s="422"/>
      <c r="Q437" s="425">
        <f t="shared" si="27"/>
        <v>0</v>
      </c>
    </row>
    <row r="438" spans="1:17" hidden="1" outlineLevel="2" x14ac:dyDescent="0.25">
      <c r="A438" s="289"/>
      <c r="B438" s="290" t="s">
        <v>329</v>
      </c>
      <c r="C438" s="241" t="s">
        <v>31</v>
      </c>
      <c r="D438" s="267">
        <v>2</v>
      </c>
      <c r="E438" s="109">
        <v>0</v>
      </c>
      <c r="F438" s="109">
        <f t="shared" si="30"/>
        <v>0</v>
      </c>
      <c r="G438" s="109">
        <v>0</v>
      </c>
      <c r="H438" s="109">
        <f t="shared" si="31"/>
        <v>0</v>
      </c>
      <c r="I438" s="221">
        <f t="shared" si="29"/>
        <v>0</v>
      </c>
      <c r="J438" s="252">
        <v>0</v>
      </c>
      <c r="K438" s="252"/>
      <c r="L438" s="229"/>
      <c r="M438" s="229">
        <f t="shared" si="28"/>
        <v>0</v>
      </c>
      <c r="N438" s="229"/>
      <c r="O438" s="229"/>
      <c r="P438" s="422"/>
      <c r="Q438" s="425">
        <f t="shared" si="27"/>
        <v>0</v>
      </c>
    </row>
    <row r="439" spans="1:17" hidden="1" outlineLevel="2" x14ac:dyDescent="0.25">
      <c r="A439" s="289"/>
      <c r="B439" s="290" t="s">
        <v>312</v>
      </c>
      <c r="C439" s="241" t="s">
        <v>31</v>
      </c>
      <c r="D439" s="267">
        <v>2</v>
      </c>
      <c r="E439" s="109">
        <v>0</v>
      </c>
      <c r="F439" s="109">
        <f t="shared" si="30"/>
        <v>0</v>
      </c>
      <c r="G439" s="109">
        <v>0</v>
      </c>
      <c r="H439" s="109">
        <f t="shared" si="31"/>
        <v>0</v>
      </c>
      <c r="I439" s="221">
        <f t="shared" si="29"/>
        <v>0</v>
      </c>
      <c r="J439" s="252">
        <v>0</v>
      </c>
      <c r="K439" s="252"/>
      <c r="L439" s="229"/>
      <c r="M439" s="229">
        <f t="shared" si="28"/>
        <v>0</v>
      </c>
      <c r="N439" s="229"/>
      <c r="O439" s="229"/>
      <c r="P439" s="422"/>
      <c r="Q439" s="425">
        <f t="shared" si="27"/>
        <v>0</v>
      </c>
    </row>
    <row r="440" spans="1:17" hidden="1" outlineLevel="2" x14ac:dyDescent="0.25">
      <c r="A440" s="289"/>
      <c r="B440" s="290"/>
      <c r="C440" s="241"/>
      <c r="D440" s="267"/>
      <c r="E440" s="109">
        <v>0</v>
      </c>
      <c r="F440" s="109">
        <f t="shared" si="30"/>
        <v>0</v>
      </c>
      <c r="G440" s="109">
        <v>0</v>
      </c>
      <c r="H440" s="109">
        <f t="shared" si="31"/>
        <v>0</v>
      </c>
      <c r="I440" s="221">
        <f t="shared" si="29"/>
        <v>0</v>
      </c>
      <c r="J440" s="252">
        <v>0</v>
      </c>
      <c r="K440" s="252"/>
      <c r="L440" s="229"/>
      <c r="M440" s="229">
        <f t="shared" si="28"/>
        <v>0</v>
      </c>
      <c r="N440" s="229"/>
      <c r="O440" s="229"/>
      <c r="P440" s="422"/>
      <c r="Q440" s="425">
        <f t="shared" si="27"/>
        <v>0</v>
      </c>
    </row>
    <row r="441" spans="1:17" hidden="1" outlineLevel="1" x14ac:dyDescent="0.25">
      <c r="A441" s="378">
        <v>22</v>
      </c>
      <c r="B441" s="349" t="s">
        <v>330</v>
      </c>
      <c r="C441" s="378" t="s">
        <v>31</v>
      </c>
      <c r="D441" s="377">
        <v>86</v>
      </c>
      <c r="E441" s="377">
        <v>4332.5980348837211</v>
      </c>
      <c r="F441" s="377">
        <f t="shared" si="30"/>
        <v>372603.43100000004</v>
      </c>
      <c r="G441" s="377">
        <v>10463.972093023256</v>
      </c>
      <c r="H441" s="377">
        <f t="shared" si="31"/>
        <v>899901.6</v>
      </c>
      <c r="I441" s="377">
        <f t="shared" si="29"/>
        <v>1272505.031</v>
      </c>
      <c r="J441" s="249">
        <v>4332.5980348837211</v>
      </c>
      <c r="K441" s="249">
        <f>'ВСЕ СМЕТЫ КДС'!G5262</f>
        <v>2321.8209969776644</v>
      </c>
      <c r="L441" s="153">
        <f>((J441/(K441/100))-100)/100</f>
        <v>0.86603447919693366</v>
      </c>
      <c r="M441" s="104">
        <f>G441</f>
        <v>10463.972093023256</v>
      </c>
      <c r="N441" s="104">
        <f>'ВСЕ СМЕТЫ КДС'!H5256</f>
        <v>7755.9540954255353</v>
      </c>
      <c r="O441" s="153">
        <f>((M441/(N441/100))-100)/100</f>
        <v>0.34915343286971107</v>
      </c>
      <c r="P441" s="422"/>
      <c r="Q441" s="425">
        <f t="shared" si="27"/>
        <v>0</v>
      </c>
    </row>
    <row r="442" spans="1:17" hidden="1" outlineLevel="1" x14ac:dyDescent="0.25">
      <c r="A442" s="378">
        <v>23</v>
      </c>
      <c r="B442" s="349" t="s">
        <v>331</v>
      </c>
      <c r="C442" s="378" t="s">
        <v>6814</v>
      </c>
      <c r="D442" s="377">
        <v>2907.8999999999996</v>
      </c>
      <c r="E442" s="377">
        <v>2655.5948880635515</v>
      </c>
      <c r="F442" s="377">
        <f t="shared" si="30"/>
        <v>7722204.375</v>
      </c>
      <c r="G442" s="377">
        <v>1958</v>
      </c>
      <c r="H442" s="377">
        <f t="shared" si="31"/>
        <v>5693668.1999999993</v>
      </c>
      <c r="I442" s="377">
        <f t="shared" si="29"/>
        <v>13415872.574999999</v>
      </c>
      <c r="J442" s="249">
        <v>2655.5948880635515</v>
      </c>
      <c r="K442" s="249">
        <f>'ВСЕ СМЕТЫ КДС'!G5140</f>
        <v>2546.3342276736003</v>
      </c>
      <c r="L442" s="153">
        <f>((J442/(K442/100))-100)/100</f>
        <v>4.2909001969381959E-2</v>
      </c>
      <c r="M442" s="104">
        <v>1958</v>
      </c>
      <c r="N442" s="104">
        <f>'ВСЕ СМЕТЫ КДС'!G5144</f>
        <v>962.78069807668976</v>
      </c>
      <c r="O442" s="153">
        <f>((M442/(N442/100))-100)/100</f>
        <v>1.0336926196291862</v>
      </c>
      <c r="P442" s="422"/>
      <c r="Q442" s="425">
        <f t="shared" si="27"/>
        <v>0</v>
      </c>
    </row>
    <row r="443" spans="1:17" hidden="1" outlineLevel="1" x14ac:dyDescent="0.25">
      <c r="A443" s="378">
        <v>24</v>
      </c>
      <c r="B443" s="349" t="s">
        <v>332</v>
      </c>
      <c r="C443" s="378" t="s">
        <v>31</v>
      </c>
      <c r="D443" s="377">
        <v>8</v>
      </c>
      <c r="E443" s="377">
        <v>11973.056124999999</v>
      </c>
      <c r="F443" s="377">
        <f t="shared" si="30"/>
        <v>95784.448999999993</v>
      </c>
      <c r="G443" s="377">
        <v>32008.274999999998</v>
      </c>
      <c r="H443" s="377">
        <f t="shared" si="31"/>
        <v>256066.19999999998</v>
      </c>
      <c r="I443" s="377">
        <f t="shared" si="29"/>
        <v>351850.64899999998</v>
      </c>
      <c r="J443" s="249">
        <v>11973.056124999999</v>
      </c>
      <c r="K443" s="249">
        <f>'ВСЕ СМЕТЫ КДС'!G5041</f>
        <v>13444.051181783039</v>
      </c>
      <c r="L443" s="153">
        <f>((J443/(K443/100))-100)/100</f>
        <v>-0.10941605598588225</v>
      </c>
      <c r="M443" s="104">
        <f t="shared" ref="M443:M506" si="32">G443</f>
        <v>32008.274999999998</v>
      </c>
      <c r="N443" s="104">
        <f>'ВСЕ СМЕТЫ КДС'!H5106</f>
        <v>33501.574470873595</v>
      </c>
      <c r="O443" s="153">
        <f>((M443/(N443/100))-100)/100</f>
        <v>-4.4574008668514298E-2</v>
      </c>
      <c r="P443" s="422"/>
      <c r="Q443" s="425">
        <f t="shared" si="27"/>
        <v>0</v>
      </c>
    </row>
    <row r="444" spans="1:17" hidden="1" outlineLevel="2" x14ac:dyDescent="0.25">
      <c r="A444" s="289"/>
      <c r="B444" s="291"/>
      <c r="C444" s="241"/>
      <c r="D444" s="267"/>
      <c r="E444" s="109">
        <v>0</v>
      </c>
      <c r="F444" s="109">
        <f t="shared" si="30"/>
        <v>0</v>
      </c>
      <c r="G444" s="109">
        <v>0</v>
      </c>
      <c r="H444" s="109">
        <f t="shared" si="31"/>
        <v>0</v>
      </c>
      <c r="I444" s="221">
        <f t="shared" si="29"/>
        <v>0</v>
      </c>
      <c r="J444" s="109">
        <v>0</v>
      </c>
      <c r="K444" s="109"/>
      <c r="L444" s="109"/>
      <c r="M444" s="109">
        <f t="shared" si="32"/>
        <v>0</v>
      </c>
      <c r="N444" s="109"/>
      <c r="O444" s="109"/>
      <c r="P444" s="422"/>
      <c r="Q444" s="425">
        <f t="shared" si="27"/>
        <v>0</v>
      </c>
    </row>
    <row r="445" spans="1:17" hidden="1" outlineLevel="2" x14ac:dyDescent="0.25">
      <c r="A445" s="289"/>
      <c r="B445" s="291" t="s">
        <v>16</v>
      </c>
      <c r="C445" s="241"/>
      <c r="D445" s="267"/>
      <c r="E445" s="109">
        <v>0</v>
      </c>
      <c r="F445" s="109">
        <f t="shared" si="30"/>
        <v>0</v>
      </c>
      <c r="G445" s="109">
        <v>0</v>
      </c>
      <c r="H445" s="109">
        <f t="shared" si="31"/>
        <v>0</v>
      </c>
      <c r="I445" s="221">
        <f t="shared" si="29"/>
        <v>0</v>
      </c>
      <c r="J445" s="109">
        <v>0</v>
      </c>
      <c r="K445" s="109"/>
      <c r="L445" s="109"/>
      <c r="M445" s="109">
        <f t="shared" si="32"/>
        <v>0</v>
      </c>
      <c r="N445" s="109"/>
      <c r="O445" s="109"/>
      <c r="P445" s="422"/>
      <c r="Q445" s="425">
        <f t="shared" si="27"/>
        <v>0</v>
      </c>
    </row>
    <row r="446" spans="1:17" hidden="1" outlineLevel="2" x14ac:dyDescent="0.25">
      <c r="A446" s="289"/>
      <c r="B446" s="291" t="s">
        <v>309</v>
      </c>
      <c r="C446" s="241"/>
      <c r="D446" s="267"/>
      <c r="E446" s="109">
        <v>0</v>
      </c>
      <c r="F446" s="109">
        <f t="shared" si="30"/>
        <v>0</v>
      </c>
      <c r="G446" s="109">
        <v>0</v>
      </c>
      <c r="H446" s="109">
        <f t="shared" si="31"/>
        <v>0</v>
      </c>
      <c r="I446" s="221">
        <f t="shared" si="29"/>
        <v>0</v>
      </c>
      <c r="J446" s="109">
        <v>0</v>
      </c>
      <c r="K446" s="109"/>
      <c r="L446" s="109"/>
      <c r="M446" s="109">
        <f t="shared" si="32"/>
        <v>0</v>
      </c>
      <c r="N446" s="109"/>
      <c r="O446" s="109"/>
      <c r="P446" s="422"/>
      <c r="Q446" s="425">
        <f t="shared" si="27"/>
        <v>0</v>
      </c>
    </row>
    <row r="447" spans="1:17" hidden="1" outlineLevel="2" x14ac:dyDescent="0.25">
      <c r="A447" s="289"/>
      <c r="B447" s="290" t="s">
        <v>333</v>
      </c>
      <c r="C447" s="241" t="s">
        <v>31</v>
      </c>
      <c r="D447" s="267">
        <v>1</v>
      </c>
      <c r="E447" s="109">
        <v>0</v>
      </c>
      <c r="F447" s="109">
        <f t="shared" si="30"/>
        <v>0</v>
      </c>
      <c r="G447" s="109">
        <v>0</v>
      </c>
      <c r="H447" s="109">
        <f t="shared" si="31"/>
        <v>0</v>
      </c>
      <c r="I447" s="221">
        <f t="shared" si="29"/>
        <v>0</v>
      </c>
      <c r="J447" s="109">
        <v>0</v>
      </c>
      <c r="K447" s="109"/>
      <c r="L447" s="109"/>
      <c r="M447" s="109">
        <f t="shared" si="32"/>
        <v>0</v>
      </c>
      <c r="N447" s="109"/>
      <c r="O447" s="109"/>
      <c r="P447" s="422"/>
      <c r="Q447" s="425">
        <f t="shared" si="27"/>
        <v>0</v>
      </c>
    </row>
    <row r="448" spans="1:17" hidden="1" outlineLevel="2" x14ac:dyDescent="0.25">
      <c r="A448" s="289"/>
      <c r="B448" s="290" t="s">
        <v>334</v>
      </c>
      <c r="C448" s="241" t="s">
        <v>31</v>
      </c>
      <c r="D448" s="267">
        <v>1</v>
      </c>
      <c r="E448" s="109">
        <v>0</v>
      </c>
      <c r="F448" s="109">
        <f t="shared" si="30"/>
        <v>0</v>
      </c>
      <c r="G448" s="109">
        <v>0</v>
      </c>
      <c r="H448" s="109">
        <f t="shared" si="31"/>
        <v>0</v>
      </c>
      <c r="I448" s="221">
        <f t="shared" si="29"/>
        <v>0</v>
      </c>
      <c r="J448" s="109">
        <v>0</v>
      </c>
      <c r="K448" s="109"/>
      <c r="L448" s="109"/>
      <c r="M448" s="109">
        <f t="shared" si="32"/>
        <v>0</v>
      </c>
      <c r="N448" s="109"/>
      <c r="O448" s="109"/>
      <c r="P448" s="422"/>
      <c r="Q448" s="425">
        <f t="shared" si="27"/>
        <v>0</v>
      </c>
    </row>
    <row r="449" spans="1:17" hidden="1" outlineLevel="2" x14ac:dyDescent="0.25">
      <c r="A449" s="289"/>
      <c r="B449" s="290" t="s">
        <v>335</v>
      </c>
      <c r="C449" s="241" t="s">
        <v>31</v>
      </c>
      <c r="D449" s="267">
        <v>1</v>
      </c>
      <c r="E449" s="109">
        <v>0</v>
      </c>
      <c r="F449" s="109">
        <f t="shared" si="30"/>
        <v>0</v>
      </c>
      <c r="G449" s="109">
        <v>0</v>
      </c>
      <c r="H449" s="109">
        <f t="shared" si="31"/>
        <v>0</v>
      </c>
      <c r="I449" s="221">
        <f t="shared" si="29"/>
        <v>0</v>
      </c>
      <c r="J449" s="109">
        <v>0</v>
      </c>
      <c r="K449" s="109"/>
      <c r="L449" s="109"/>
      <c r="M449" s="109">
        <f t="shared" si="32"/>
        <v>0</v>
      </c>
      <c r="N449" s="109"/>
      <c r="O449" s="109"/>
      <c r="P449" s="422"/>
      <c r="Q449" s="425">
        <f t="shared" si="27"/>
        <v>0</v>
      </c>
    </row>
    <row r="450" spans="1:17" hidden="1" outlineLevel="2" x14ac:dyDescent="0.25">
      <c r="A450" s="289"/>
      <c r="B450" s="290" t="s">
        <v>336</v>
      </c>
      <c r="C450" s="241" t="s">
        <v>31</v>
      </c>
      <c r="D450" s="267">
        <v>12</v>
      </c>
      <c r="E450" s="109">
        <v>0</v>
      </c>
      <c r="F450" s="109">
        <f t="shared" si="30"/>
        <v>0</v>
      </c>
      <c r="G450" s="109">
        <v>0</v>
      </c>
      <c r="H450" s="109">
        <f t="shared" si="31"/>
        <v>0</v>
      </c>
      <c r="I450" s="221">
        <f t="shared" si="29"/>
        <v>0</v>
      </c>
      <c r="J450" s="109">
        <v>0</v>
      </c>
      <c r="K450" s="109"/>
      <c r="L450" s="109"/>
      <c r="M450" s="109">
        <f t="shared" si="32"/>
        <v>0</v>
      </c>
      <c r="N450" s="109"/>
      <c r="O450" s="109"/>
      <c r="P450" s="422"/>
      <c r="Q450" s="425">
        <f t="shared" si="27"/>
        <v>0</v>
      </c>
    </row>
    <row r="451" spans="1:17" hidden="1" outlineLevel="2" x14ac:dyDescent="0.25">
      <c r="A451" s="289"/>
      <c r="B451" s="290" t="s">
        <v>337</v>
      </c>
      <c r="C451" s="241" t="s">
        <v>31</v>
      </c>
      <c r="D451" s="267">
        <v>12</v>
      </c>
      <c r="E451" s="109">
        <v>0</v>
      </c>
      <c r="F451" s="109">
        <f t="shared" si="30"/>
        <v>0</v>
      </c>
      <c r="G451" s="109">
        <v>0</v>
      </c>
      <c r="H451" s="109">
        <f t="shared" si="31"/>
        <v>0</v>
      </c>
      <c r="I451" s="221">
        <f t="shared" si="29"/>
        <v>0</v>
      </c>
      <c r="J451" s="109">
        <v>0</v>
      </c>
      <c r="K451" s="109"/>
      <c r="L451" s="109"/>
      <c r="M451" s="109">
        <f t="shared" si="32"/>
        <v>0</v>
      </c>
      <c r="N451" s="109"/>
      <c r="O451" s="109"/>
      <c r="P451" s="422"/>
      <c r="Q451" s="425">
        <f t="shared" si="27"/>
        <v>0</v>
      </c>
    </row>
    <row r="452" spans="1:17" hidden="1" outlineLevel="2" x14ac:dyDescent="0.25">
      <c r="A452" s="289"/>
      <c r="B452" s="290" t="s">
        <v>338</v>
      </c>
      <c r="C452" s="241" t="s">
        <v>6814</v>
      </c>
      <c r="D452" s="267">
        <v>117</v>
      </c>
      <c r="E452" s="109">
        <v>0</v>
      </c>
      <c r="F452" s="109">
        <f t="shared" si="30"/>
        <v>0</v>
      </c>
      <c r="G452" s="109">
        <v>0</v>
      </c>
      <c r="H452" s="109">
        <f t="shared" si="31"/>
        <v>0</v>
      </c>
      <c r="I452" s="221">
        <f t="shared" si="29"/>
        <v>0</v>
      </c>
      <c r="J452" s="109">
        <v>0</v>
      </c>
      <c r="K452" s="109"/>
      <c r="L452" s="109"/>
      <c r="M452" s="109">
        <f t="shared" si="32"/>
        <v>0</v>
      </c>
      <c r="N452" s="109"/>
      <c r="O452" s="109"/>
      <c r="P452" s="422"/>
      <c r="Q452" s="425">
        <f t="shared" si="27"/>
        <v>0</v>
      </c>
    </row>
    <row r="453" spans="1:17" hidden="1" outlineLevel="2" x14ac:dyDescent="0.25">
      <c r="A453" s="289"/>
      <c r="B453" s="290" t="s">
        <v>339</v>
      </c>
      <c r="C453" s="241" t="s">
        <v>6890</v>
      </c>
      <c r="D453" s="267">
        <v>55</v>
      </c>
      <c r="E453" s="109">
        <v>0</v>
      </c>
      <c r="F453" s="109">
        <f t="shared" si="30"/>
        <v>0</v>
      </c>
      <c r="G453" s="109">
        <v>0</v>
      </c>
      <c r="H453" s="109">
        <f t="shared" si="31"/>
        <v>0</v>
      </c>
      <c r="I453" s="221">
        <f t="shared" si="29"/>
        <v>0</v>
      </c>
      <c r="J453" s="109">
        <v>0</v>
      </c>
      <c r="K453" s="109"/>
      <c r="L453" s="109"/>
      <c r="M453" s="109">
        <f t="shared" si="32"/>
        <v>0</v>
      </c>
      <c r="N453" s="109"/>
      <c r="O453" s="109"/>
      <c r="P453" s="422"/>
      <c r="Q453" s="425">
        <f t="shared" si="27"/>
        <v>0</v>
      </c>
    </row>
    <row r="454" spans="1:17" hidden="1" outlineLevel="2" x14ac:dyDescent="0.25">
      <c r="A454" s="289"/>
      <c r="B454" s="290" t="s">
        <v>340</v>
      </c>
      <c r="C454" s="241" t="s">
        <v>6890</v>
      </c>
      <c r="D454" s="267">
        <v>13.3</v>
      </c>
      <c r="E454" s="109">
        <v>0</v>
      </c>
      <c r="F454" s="109">
        <f t="shared" si="30"/>
        <v>0</v>
      </c>
      <c r="G454" s="109">
        <v>0</v>
      </c>
      <c r="H454" s="109">
        <f t="shared" si="31"/>
        <v>0</v>
      </c>
      <c r="I454" s="221">
        <f t="shared" si="29"/>
        <v>0</v>
      </c>
      <c r="J454" s="109">
        <v>0</v>
      </c>
      <c r="K454" s="109"/>
      <c r="L454" s="109"/>
      <c r="M454" s="109">
        <f t="shared" si="32"/>
        <v>0</v>
      </c>
      <c r="N454" s="109"/>
      <c r="O454" s="109"/>
      <c r="P454" s="422"/>
      <c r="Q454" s="425">
        <f t="shared" si="27"/>
        <v>0</v>
      </c>
    </row>
    <row r="455" spans="1:17" hidden="1" outlineLevel="2" x14ac:dyDescent="0.25">
      <c r="A455" s="289"/>
      <c r="B455" s="290" t="s">
        <v>341</v>
      </c>
      <c r="C455" s="241" t="s">
        <v>6814</v>
      </c>
      <c r="D455" s="267">
        <v>39.299999999999997</v>
      </c>
      <c r="E455" s="109">
        <v>0</v>
      </c>
      <c r="F455" s="109">
        <f t="shared" si="30"/>
        <v>0</v>
      </c>
      <c r="G455" s="109">
        <v>0</v>
      </c>
      <c r="H455" s="109">
        <f t="shared" si="31"/>
        <v>0</v>
      </c>
      <c r="I455" s="221">
        <f t="shared" si="29"/>
        <v>0</v>
      </c>
      <c r="J455" s="109">
        <v>0</v>
      </c>
      <c r="K455" s="109"/>
      <c r="L455" s="109"/>
      <c r="M455" s="109">
        <f t="shared" si="32"/>
        <v>0</v>
      </c>
      <c r="N455" s="109"/>
      <c r="O455" s="109"/>
      <c r="P455" s="422"/>
      <c r="Q455" s="425">
        <f t="shared" ref="Q455:Q518" si="33">(E455+G455)*P455</f>
        <v>0</v>
      </c>
    </row>
    <row r="456" spans="1:17" hidden="1" outlineLevel="2" x14ac:dyDescent="0.25">
      <c r="A456" s="289"/>
      <c r="B456" s="290" t="s">
        <v>342</v>
      </c>
      <c r="C456" s="241" t="s">
        <v>6814</v>
      </c>
      <c r="D456" s="267">
        <v>139</v>
      </c>
      <c r="E456" s="109">
        <v>0</v>
      </c>
      <c r="F456" s="109">
        <f t="shared" si="30"/>
        <v>0</v>
      </c>
      <c r="G456" s="109">
        <v>0</v>
      </c>
      <c r="H456" s="109">
        <f t="shared" si="31"/>
        <v>0</v>
      </c>
      <c r="I456" s="221">
        <f t="shared" si="29"/>
        <v>0</v>
      </c>
      <c r="J456" s="109">
        <v>0</v>
      </c>
      <c r="K456" s="109"/>
      <c r="L456" s="109"/>
      <c r="M456" s="109">
        <f t="shared" si="32"/>
        <v>0</v>
      </c>
      <c r="N456" s="109"/>
      <c r="O456" s="109"/>
      <c r="P456" s="422"/>
      <c r="Q456" s="425">
        <f t="shared" si="33"/>
        <v>0</v>
      </c>
    </row>
    <row r="457" spans="1:17" hidden="1" outlineLevel="2" x14ac:dyDescent="0.25">
      <c r="A457" s="289"/>
      <c r="B457" s="290" t="s">
        <v>343</v>
      </c>
      <c r="C457" s="241" t="s">
        <v>6890</v>
      </c>
      <c r="D457" s="267">
        <v>14</v>
      </c>
      <c r="E457" s="109">
        <v>0</v>
      </c>
      <c r="F457" s="109">
        <f t="shared" si="30"/>
        <v>0</v>
      </c>
      <c r="G457" s="109">
        <v>0</v>
      </c>
      <c r="H457" s="109">
        <f t="shared" si="31"/>
        <v>0</v>
      </c>
      <c r="I457" s="221">
        <f t="shared" si="29"/>
        <v>0</v>
      </c>
      <c r="J457" s="109">
        <v>0</v>
      </c>
      <c r="K457" s="109"/>
      <c r="L457" s="109"/>
      <c r="M457" s="109">
        <f t="shared" si="32"/>
        <v>0</v>
      </c>
      <c r="N457" s="109"/>
      <c r="O457" s="109"/>
      <c r="P457" s="422"/>
      <c r="Q457" s="425">
        <f t="shared" si="33"/>
        <v>0</v>
      </c>
    </row>
    <row r="458" spans="1:17" hidden="1" outlineLevel="2" x14ac:dyDescent="0.25">
      <c r="A458" s="289"/>
      <c r="B458" s="290" t="s">
        <v>344</v>
      </c>
      <c r="C458" s="241" t="s">
        <v>6890</v>
      </c>
      <c r="D458" s="267">
        <v>12.3</v>
      </c>
      <c r="E458" s="109">
        <v>0</v>
      </c>
      <c r="F458" s="109">
        <f t="shared" si="30"/>
        <v>0</v>
      </c>
      <c r="G458" s="109">
        <v>0</v>
      </c>
      <c r="H458" s="109">
        <f t="shared" si="31"/>
        <v>0</v>
      </c>
      <c r="I458" s="221">
        <f t="shared" si="29"/>
        <v>0</v>
      </c>
      <c r="J458" s="109">
        <v>0</v>
      </c>
      <c r="K458" s="109"/>
      <c r="L458" s="109"/>
      <c r="M458" s="109">
        <f t="shared" si="32"/>
        <v>0</v>
      </c>
      <c r="N458" s="109"/>
      <c r="O458" s="109"/>
      <c r="P458" s="422"/>
      <c r="Q458" s="425">
        <f t="shared" si="33"/>
        <v>0</v>
      </c>
    </row>
    <row r="459" spans="1:17" hidden="1" outlineLevel="2" x14ac:dyDescent="0.25">
      <c r="A459" s="289"/>
      <c r="B459" s="290" t="s">
        <v>345</v>
      </c>
      <c r="C459" s="241" t="s">
        <v>6890</v>
      </c>
      <c r="D459" s="267">
        <v>14.3</v>
      </c>
      <c r="E459" s="109">
        <v>0</v>
      </c>
      <c r="F459" s="109">
        <f t="shared" si="30"/>
        <v>0</v>
      </c>
      <c r="G459" s="109">
        <v>0</v>
      </c>
      <c r="H459" s="109">
        <f t="shared" si="31"/>
        <v>0</v>
      </c>
      <c r="I459" s="221">
        <f t="shared" si="29"/>
        <v>0</v>
      </c>
      <c r="J459" s="109">
        <v>0</v>
      </c>
      <c r="K459" s="109"/>
      <c r="L459" s="109"/>
      <c r="M459" s="109">
        <f t="shared" si="32"/>
        <v>0</v>
      </c>
      <c r="N459" s="109"/>
      <c r="O459" s="109"/>
      <c r="P459" s="422"/>
      <c r="Q459" s="425">
        <f t="shared" si="33"/>
        <v>0</v>
      </c>
    </row>
    <row r="460" spans="1:17" hidden="1" outlineLevel="2" x14ac:dyDescent="0.25">
      <c r="A460" s="289"/>
      <c r="B460" s="290" t="s">
        <v>346</v>
      </c>
      <c r="C460" s="241" t="s">
        <v>6814</v>
      </c>
      <c r="D460" s="267">
        <v>46.7</v>
      </c>
      <c r="E460" s="109">
        <v>0</v>
      </c>
      <c r="F460" s="109">
        <f t="shared" si="30"/>
        <v>0</v>
      </c>
      <c r="G460" s="109">
        <v>0</v>
      </c>
      <c r="H460" s="109">
        <f t="shared" si="31"/>
        <v>0</v>
      </c>
      <c r="I460" s="221">
        <f t="shared" si="29"/>
        <v>0</v>
      </c>
      <c r="J460" s="109">
        <v>0</v>
      </c>
      <c r="K460" s="109"/>
      <c r="L460" s="109"/>
      <c r="M460" s="109">
        <f t="shared" si="32"/>
        <v>0</v>
      </c>
      <c r="N460" s="109"/>
      <c r="O460" s="109"/>
      <c r="P460" s="422"/>
      <c r="Q460" s="425">
        <f t="shared" si="33"/>
        <v>0</v>
      </c>
    </row>
    <row r="461" spans="1:17" hidden="1" outlineLevel="2" x14ac:dyDescent="0.25">
      <c r="A461" s="289"/>
      <c r="B461" s="290" t="s">
        <v>347</v>
      </c>
      <c r="C461" s="241" t="s">
        <v>6814</v>
      </c>
      <c r="D461" s="267">
        <v>28</v>
      </c>
      <c r="E461" s="109">
        <v>0</v>
      </c>
      <c r="F461" s="109">
        <f t="shared" si="30"/>
        <v>0</v>
      </c>
      <c r="G461" s="109">
        <v>0</v>
      </c>
      <c r="H461" s="109">
        <f t="shared" si="31"/>
        <v>0</v>
      </c>
      <c r="I461" s="221">
        <f t="shared" si="29"/>
        <v>0</v>
      </c>
      <c r="J461" s="109">
        <v>0</v>
      </c>
      <c r="K461" s="109"/>
      <c r="L461" s="109"/>
      <c r="M461" s="109">
        <f t="shared" si="32"/>
        <v>0</v>
      </c>
      <c r="N461" s="109"/>
      <c r="O461" s="109"/>
      <c r="P461" s="422"/>
      <c r="Q461" s="425">
        <f t="shared" si="33"/>
        <v>0</v>
      </c>
    </row>
    <row r="462" spans="1:17" hidden="1" outlineLevel="2" x14ac:dyDescent="0.25">
      <c r="A462" s="289"/>
      <c r="B462" s="290" t="s">
        <v>348</v>
      </c>
      <c r="C462" s="241" t="s">
        <v>6890</v>
      </c>
      <c r="D462" s="267">
        <v>8.6999999999999993</v>
      </c>
      <c r="E462" s="109">
        <v>0</v>
      </c>
      <c r="F462" s="109">
        <f t="shared" si="30"/>
        <v>0</v>
      </c>
      <c r="G462" s="109">
        <v>0</v>
      </c>
      <c r="H462" s="109">
        <f t="shared" si="31"/>
        <v>0</v>
      </c>
      <c r="I462" s="221">
        <f t="shared" si="29"/>
        <v>0</v>
      </c>
      <c r="J462" s="109">
        <v>0</v>
      </c>
      <c r="K462" s="109"/>
      <c r="L462" s="109"/>
      <c r="M462" s="109">
        <f t="shared" si="32"/>
        <v>0</v>
      </c>
      <c r="N462" s="109"/>
      <c r="O462" s="109"/>
      <c r="P462" s="422"/>
      <c r="Q462" s="425">
        <f t="shared" si="33"/>
        <v>0</v>
      </c>
    </row>
    <row r="463" spans="1:17" ht="25.5" hidden="1" outlineLevel="2" x14ac:dyDescent="0.25">
      <c r="A463" s="289"/>
      <c r="B463" s="290" t="s">
        <v>349</v>
      </c>
      <c r="C463" s="241" t="s">
        <v>6814</v>
      </c>
      <c r="D463" s="267">
        <v>9.5</v>
      </c>
      <c r="E463" s="109">
        <v>0</v>
      </c>
      <c r="F463" s="109">
        <f t="shared" si="30"/>
        <v>0</v>
      </c>
      <c r="G463" s="109">
        <v>0</v>
      </c>
      <c r="H463" s="109">
        <f t="shared" si="31"/>
        <v>0</v>
      </c>
      <c r="I463" s="221">
        <f t="shared" si="29"/>
        <v>0</v>
      </c>
      <c r="J463" s="109">
        <v>0</v>
      </c>
      <c r="K463" s="109"/>
      <c r="L463" s="109"/>
      <c r="M463" s="109">
        <f t="shared" si="32"/>
        <v>0</v>
      </c>
      <c r="N463" s="109"/>
      <c r="O463" s="109"/>
      <c r="P463" s="422"/>
      <c r="Q463" s="425">
        <f t="shared" si="33"/>
        <v>0</v>
      </c>
    </row>
    <row r="464" spans="1:17" hidden="1" outlineLevel="2" x14ac:dyDescent="0.25">
      <c r="A464" s="289"/>
      <c r="B464" s="290" t="s">
        <v>350</v>
      </c>
      <c r="C464" s="241" t="s">
        <v>6814</v>
      </c>
      <c r="D464" s="267">
        <v>21</v>
      </c>
      <c r="E464" s="109">
        <v>0</v>
      </c>
      <c r="F464" s="109">
        <f t="shared" si="30"/>
        <v>0</v>
      </c>
      <c r="G464" s="109">
        <v>0</v>
      </c>
      <c r="H464" s="109">
        <f t="shared" si="31"/>
        <v>0</v>
      </c>
      <c r="I464" s="221">
        <f t="shared" si="29"/>
        <v>0</v>
      </c>
      <c r="J464" s="109">
        <v>0</v>
      </c>
      <c r="K464" s="109"/>
      <c r="L464" s="109"/>
      <c r="M464" s="109">
        <f t="shared" si="32"/>
        <v>0</v>
      </c>
      <c r="N464" s="109"/>
      <c r="O464" s="109"/>
      <c r="P464" s="422"/>
      <c r="Q464" s="425">
        <f t="shared" si="33"/>
        <v>0</v>
      </c>
    </row>
    <row r="465" spans="1:17" hidden="1" outlineLevel="2" x14ac:dyDescent="0.25">
      <c r="A465" s="289"/>
      <c r="B465" s="290" t="s">
        <v>351</v>
      </c>
      <c r="C465" s="241" t="s">
        <v>6890</v>
      </c>
      <c r="D465" s="267">
        <v>4.0999999999999996</v>
      </c>
      <c r="E465" s="109">
        <v>0</v>
      </c>
      <c r="F465" s="109">
        <f t="shared" si="30"/>
        <v>0</v>
      </c>
      <c r="G465" s="109">
        <v>0</v>
      </c>
      <c r="H465" s="109">
        <f t="shared" si="31"/>
        <v>0</v>
      </c>
      <c r="I465" s="221">
        <f t="shared" si="29"/>
        <v>0</v>
      </c>
      <c r="J465" s="109">
        <v>0</v>
      </c>
      <c r="K465" s="109"/>
      <c r="L465" s="109"/>
      <c r="M465" s="109">
        <f t="shared" si="32"/>
        <v>0</v>
      </c>
      <c r="N465" s="109"/>
      <c r="O465" s="109"/>
      <c r="P465" s="422"/>
      <c r="Q465" s="425">
        <f t="shared" si="33"/>
        <v>0</v>
      </c>
    </row>
    <row r="466" spans="1:17" ht="25.5" hidden="1" outlineLevel="2" x14ac:dyDescent="0.25">
      <c r="A466" s="289"/>
      <c r="B466" s="290" t="s">
        <v>352</v>
      </c>
      <c r="C466" s="241" t="s">
        <v>6814</v>
      </c>
      <c r="D466" s="267">
        <v>7.1999999999999993</v>
      </c>
      <c r="E466" s="109">
        <v>0</v>
      </c>
      <c r="F466" s="109">
        <f t="shared" si="30"/>
        <v>0</v>
      </c>
      <c r="G466" s="109">
        <v>0</v>
      </c>
      <c r="H466" s="109">
        <f t="shared" si="31"/>
        <v>0</v>
      </c>
      <c r="I466" s="221">
        <f t="shared" si="29"/>
        <v>0</v>
      </c>
      <c r="J466" s="109">
        <v>0</v>
      </c>
      <c r="K466" s="109"/>
      <c r="L466" s="109"/>
      <c r="M466" s="109">
        <f t="shared" si="32"/>
        <v>0</v>
      </c>
      <c r="N466" s="109"/>
      <c r="O466" s="109"/>
      <c r="P466" s="422"/>
      <c r="Q466" s="425">
        <f t="shared" si="33"/>
        <v>0</v>
      </c>
    </row>
    <row r="467" spans="1:17" ht="25.5" hidden="1" outlineLevel="2" x14ac:dyDescent="0.25">
      <c r="A467" s="289"/>
      <c r="B467" s="290" t="s">
        <v>353</v>
      </c>
      <c r="C467" s="241" t="s">
        <v>6814</v>
      </c>
      <c r="D467" s="267">
        <v>46</v>
      </c>
      <c r="E467" s="109">
        <v>0</v>
      </c>
      <c r="F467" s="109">
        <f t="shared" si="30"/>
        <v>0</v>
      </c>
      <c r="G467" s="109">
        <v>0</v>
      </c>
      <c r="H467" s="109">
        <f t="shared" si="31"/>
        <v>0</v>
      </c>
      <c r="I467" s="221">
        <f t="shared" si="29"/>
        <v>0</v>
      </c>
      <c r="J467" s="109">
        <v>0</v>
      </c>
      <c r="K467" s="109"/>
      <c r="L467" s="109"/>
      <c r="M467" s="109">
        <f t="shared" si="32"/>
        <v>0</v>
      </c>
      <c r="N467" s="109"/>
      <c r="O467" s="109"/>
      <c r="P467" s="422"/>
      <c r="Q467" s="425">
        <f t="shared" si="33"/>
        <v>0</v>
      </c>
    </row>
    <row r="468" spans="1:17" hidden="1" outlineLevel="2" x14ac:dyDescent="0.25">
      <c r="A468" s="289"/>
      <c r="B468" s="290" t="s">
        <v>354</v>
      </c>
      <c r="C468" s="241" t="s">
        <v>6814</v>
      </c>
      <c r="D468" s="267">
        <v>1.5</v>
      </c>
      <c r="E468" s="109">
        <v>0</v>
      </c>
      <c r="F468" s="109">
        <f t="shared" ref="F468:F531" si="34">E468*D468</f>
        <v>0</v>
      </c>
      <c r="G468" s="109">
        <v>0</v>
      </c>
      <c r="H468" s="109">
        <f t="shared" ref="H468:H531" si="35">G468*D468</f>
        <v>0</v>
      </c>
      <c r="I468" s="221">
        <f t="shared" si="29"/>
        <v>0</v>
      </c>
      <c r="J468" s="109">
        <v>0</v>
      </c>
      <c r="K468" s="109"/>
      <c r="L468" s="109"/>
      <c r="M468" s="109">
        <f t="shared" si="32"/>
        <v>0</v>
      </c>
      <c r="N468" s="109"/>
      <c r="O468" s="109"/>
      <c r="P468" s="422"/>
      <c r="Q468" s="425">
        <f t="shared" si="33"/>
        <v>0</v>
      </c>
    </row>
    <row r="469" spans="1:17" hidden="1" outlineLevel="2" x14ac:dyDescent="0.25">
      <c r="A469" s="289"/>
      <c r="B469" s="290" t="s">
        <v>355</v>
      </c>
      <c r="C469" s="241" t="s">
        <v>307</v>
      </c>
      <c r="D469" s="267">
        <v>1</v>
      </c>
      <c r="E469" s="109">
        <v>0</v>
      </c>
      <c r="F469" s="109">
        <f t="shared" si="34"/>
        <v>0</v>
      </c>
      <c r="G469" s="109">
        <v>0</v>
      </c>
      <c r="H469" s="109">
        <f t="shared" si="35"/>
        <v>0</v>
      </c>
      <c r="I469" s="221">
        <f t="shared" si="29"/>
        <v>0</v>
      </c>
      <c r="J469" s="109">
        <v>0</v>
      </c>
      <c r="K469" s="109"/>
      <c r="L469" s="109"/>
      <c r="M469" s="109">
        <f t="shared" si="32"/>
        <v>0</v>
      </c>
      <c r="N469" s="109"/>
      <c r="O469" s="109"/>
      <c r="P469" s="422"/>
      <c r="Q469" s="425">
        <f t="shared" si="33"/>
        <v>0</v>
      </c>
    </row>
    <row r="470" spans="1:17" hidden="1" outlineLevel="2" x14ac:dyDescent="0.25">
      <c r="A470" s="289"/>
      <c r="B470" s="290" t="s">
        <v>313</v>
      </c>
      <c r="C470" s="241"/>
      <c r="D470" s="267"/>
      <c r="E470" s="109">
        <v>0</v>
      </c>
      <c r="F470" s="109">
        <f t="shared" si="34"/>
        <v>0</v>
      </c>
      <c r="G470" s="109">
        <v>0</v>
      </c>
      <c r="H470" s="109">
        <f t="shared" si="35"/>
        <v>0</v>
      </c>
      <c r="I470" s="221">
        <f t="shared" si="29"/>
        <v>0</v>
      </c>
      <c r="J470" s="109">
        <v>0</v>
      </c>
      <c r="K470" s="109"/>
      <c r="L470" s="109"/>
      <c r="M470" s="109">
        <f t="shared" si="32"/>
        <v>0</v>
      </c>
      <c r="N470" s="109"/>
      <c r="O470" s="109"/>
      <c r="P470" s="422"/>
      <c r="Q470" s="425">
        <f t="shared" si="33"/>
        <v>0</v>
      </c>
    </row>
    <row r="471" spans="1:17" hidden="1" outlineLevel="2" x14ac:dyDescent="0.25">
      <c r="A471" s="289"/>
      <c r="B471" s="290" t="s">
        <v>333</v>
      </c>
      <c r="C471" s="241" t="s">
        <v>31</v>
      </c>
      <c r="D471" s="267">
        <v>1</v>
      </c>
      <c r="E471" s="109">
        <v>0</v>
      </c>
      <c r="F471" s="109">
        <f t="shared" si="34"/>
        <v>0</v>
      </c>
      <c r="G471" s="109">
        <v>0</v>
      </c>
      <c r="H471" s="109">
        <f t="shared" si="35"/>
        <v>0</v>
      </c>
      <c r="I471" s="221">
        <f t="shared" si="29"/>
        <v>0</v>
      </c>
      <c r="J471" s="109">
        <v>0</v>
      </c>
      <c r="K471" s="109"/>
      <c r="L471" s="109"/>
      <c r="M471" s="109">
        <f t="shared" si="32"/>
        <v>0</v>
      </c>
      <c r="N471" s="109"/>
      <c r="O471" s="109"/>
      <c r="P471" s="422"/>
      <c r="Q471" s="425">
        <f t="shared" si="33"/>
        <v>0</v>
      </c>
    </row>
    <row r="472" spans="1:17" hidden="1" outlineLevel="2" x14ac:dyDescent="0.25">
      <c r="A472" s="289"/>
      <c r="B472" s="290" t="s">
        <v>334</v>
      </c>
      <c r="C472" s="241" t="s">
        <v>31</v>
      </c>
      <c r="D472" s="267">
        <v>1</v>
      </c>
      <c r="E472" s="109">
        <v>0</v>
      </c>
      <c r="F472" s="109">
        <f t="shared" si="34"/>
        <v>0</v>
      </c>
      <c r="G472" s="109">
        <v>0</v>
      </c>
      <c r="H472" s="109">
        <f t="shared" si="35"/>
        <v>0</v>
      </c>
      <c r="I472" s="221">
        <f t="shared" si="29"/>
        <v>0</v>
      </c>
      <c r="J472" s="109">
        <v>0</v>
      </c>
      <c r="K472" s="109"/>
      <c r="L472" s="109"/>
      <c r="M472" s="109">
        <f t="shared" si="32"/>
        <v>0</v>
      </c>
      <c r="N472" s="109"/>
      <c r="O472" s="109"/>
      <c r="P472" s="422"/>
      <c r="Q472" s="425">
        <f t="shared" si="33"/>
        <v>0</v>
      </c>
    </row>
    <row r="473" spans="1:17" hidden="1" outlineLevel="2" x14ac:dyDescent="0.25">
      <c r="A473" s="289"/>
      <c r="B473" s="290" t="s">
        <v>335</v>
      </c>
      <c r="C473" s="241" t="s">
        <v>31</v>
      </c>
      <c r="D473" s="267">
        <v>1</v>
      </c>
      <c r="E473" s="109">
        <v>0</v>
      </c>
      <c r="F473" s="109">
        <f t="shared" si="34"/>
        <v>0</v>
      </c>
      <c r="G473" s="109">
        <v>0</v>
      </c>
      <c r="H473" s="109">
        <f t="shared" si="35"/>
        <v>0</v>
      </c>
      <c r="I473" s="221">
        <f t="shared" si="29"/>
        <v>0</v>
      </c>
      <c r="J473" s="109">
        <v>0</v>
      </c>
      <c r="K473" s="109"/>
      <c r="L473" s="109"/>
      <c r="M473" s="109">
        <f t="shared" si="32"/>
        <v>0</v>
      </c>
      <c r="N473" s="109"/>
      <c r="O473" s="109"/>
      <c r="P473" s="422"/>
      <c r="Q473" s="425">
        <f t="shared" si="33"/>
        <v>0</v>
      </c>
    </row>
    <row r="474" spans="1:17" hidden="1" outlineLevel="2" x14ac:dyDescent="0.25">
      <c r="A474" s="289"/>
      <c r="B474" s="290" t="s">
        <v>336</v>
      </c>
      <c r="C474" s="241" t="s">
        <v>31</v>
      </c>
      <c r="D474" s="267">
        <v>12</v>
      </c>
      <c r="E474" s="109">
        <v>0</v>
      </c>
      <c r="F474" s="109">
        <f t="shared" si="34"/>
        <v>0</v>
      </c>
      <c r="G474" s="109">
        <v>0</v>
      </c>
      <c r="H474" s="109">
        <f t="shared" si="35"/>
        <v>0</v>
      </c>
      <c r="I474" s="221">
        <f t="shared" si="29"/>
        <v>0</v>
      </c>
      <c r="J474" s="109">
        <v>0</v>
      </c>
      <c r="K474" s="109"/>
      <c r="L474" s="109"/>
      <c r="M474" s="109">
        <f t="shared" si="32"/>
        <v>0</v>
      </c>
      <c r="N474" s="109"/>
      <c r="O474" s="109"/>
      <c r="P474" s="422"/>
      <c r="Q474" s="425">
        <f t="shared" si="33"/>
        <v>0</v>
      </c>
    </row>
    <row r="475" spans="1:17" hidden="1" outlineLevel="2" x14ac:dyDescent="0.25">
      <c r="A475" s="289"/>
      <c r="B475" s="290" t="s">
        <v>337</v>
      </c>
      <c r="C475" s="241" t="s">
        <v>31</v>
      </c>
      <c r="D475" s="267">
        <v>12</v>
      </c>
      <c r="E475" s="109">
        <v>0</v>
      </c>
      <c r="F475" s="109">
        <f t="shared" si="34"/>
        <v>0</v>
      </c>
      <c r="G475" s="109">
        <v>0</v>
      </c>
      <c r="H475" s="109">
        <f t="shared" si="35"/>
        <v>0</v>
      </c>
      <c r="I475" s="221">
        <f t="shared" si="29"/>
        <v>0</v>
      </c>
      <c r="J475" s="109">
        <v>0</v>
      </c>
      <c r="K475" s="109"/>
      <c r="L475" s="109"/>
      <c r="M475" s="109">
        <f t="shared" si="32"/>
        <v>0</v>
      </c>
      <c r="N475" s="109"/>
      <c r="O475" s="109"/>
      <c r="P475" s="422"/>
      <c r="Q475" s="425">
        <f t="shared" si="33"/>
        <v>0</v>
      </c>
    </row>
    <row r="476" spans="1:17" hidden="1" outlineLevel="2" x14ac:dyDescent="0.25">
      <c r="A476" s="289"/>
      <c r="B476" s="290" t="s">
        <v>338</v>
      </c>
      <c r="C476" s="241" t="s">
        <v>6814</v>
      </c>
      <c r="D476" s="267">
        <v>117</v>
      </c>
      <c r="E476" s="109">
        <v>0</v>
      </c>
      <c r="F476" s="109">
        <f t="shared" si="34"/>
        <v>0</v>
      </c>
      <c r="G476" s="109">
        <v>0</v>
      </c>
      <c r="H476" s="109">
        <f t="shared" si="35"/>
        <v>0</v>
      </c>
      <c r="I476" s="221">
        <f t="shared" si="29"/>
        <v>0</v>
      </c>
      <c r="J476" s="109">
        <v>0</v>
      </c>
      <c r="K476" s="109"/>
      <c r="L476" s="109"/>
      <c r="M476" s="109">
        <f t="shared" si="32"/>
        <v>0</v>
      </c>
      <c r="N476" s="109"/>
      <c r="O476" s="109"/>
      <c r="P476" s="422"/>
      <c r="Q476" s="425">
        <f t="shared" si="33"/>
        <v>0</v>
      </c>
    </row>
    <row r="477" spans="1:17" hidden="1" outlineLevel="2" x14ac:dyDescent="0.25">
      <c r="A477" s="289"/>
      <c r="B477" s="290" t="s">
        <v>339</v>
      </c>
      <c r="C477" s="241" t="s">
        <v>6890</v>
      </c>
      <c r="D477" s="267">
        <v>55</v>
      </c>
      <c r="E477" s="109">
        <v>0</v>
      </c>
      <c r="F477" s="109">
        <f t="shared" si="34"/>
        <v>0</v>
      </c>
      <c r="G477" s="109">
        <v>0</v>
      </c>
      <c r="H477" s="109">
        <f t="shared" si="35"/>
        <v>0</v>
      </c>
      <c r="I477" s="221">
        <f t="shared" si="29"/>
        <v>0</v>
      </c>
      <c r="J477" s="109">
        <v>0</v>
      </c>
      <c r="K477" s="109"/>
      <c r="L477" s="109"/>
      <c r="M477" s="109">
        <f t="shared" si="32"/>
        <v>0</v>
      </c>
      <c r="N477" s="109"/>
      <c r="O477" s="109"/>
      <c r="P477" s="422"/>
      <c r="Q477" s="425">
        <f t="shared" si="33"/>
        <v>0</v>
      </c>
    </row>
    <row r="478" spans="1:17" hidden="1" outlineLevel="2" x14ac:dyDescent="0.25">
      <c r="A478" s="289"/>
      <c r="B478" s="290" t="s">
        <v>340</v>
      </c>
      <c r="C478" s="241" t="s">
        <v>6890</v>
      </c>
      <c r="D478" s="267">
        <v>13.3</v>
      </c>
      <c r="E478" s="109">
        <v>0</v>
      </c>
      <c r="F478" s="109">
        <f t="shared" si="34"/>
        <v>0</v>
      </c>
      <c r="G478" s="109">
        <v>0</v>
      </c>
      <c r="H478" s="109">
        <f t="shared" si="35"/>
        <v>0</v>
      </c>
      <c r="I478" s="221">
        <f t="shared" ref="I478:I541" si="36">H478+F478</f>
        <v>0</v>
      </c>
      <c r="J478" s="109">
        <v>0</v>
      </c>
      <c r="K478" s="109"/>
      <c r="L478" s="109"/>
      <c r="M478" s="109">
        <f t="shared" si="32"/>
        <v>0</v>
      </c>
      <c r="N478" s="109"/>
      <c r="O478" s="109"/>
      <c r="P478" s="422"/>
      <c r="Q478" s="425">
        <f t="shared" si="33"/>
        <v>0</v>
      </c>
    </row>
    <row r="479" spans="1:17" hidden="1" outlineLevel="2" x14ac:dyDescent="0.25">
      <c r="A479" s="289"/>
      <c r="B479" s="290" t="s">
        <v>341</v>
      </c>
      <c r="C479" s="241" t="s">
        <v>6814</v>
      </c>
      <c r="D479" s="267">
        <v>39.299999999999997</v>
      </c>
      <c r="E479" s="109">
        <v>0</v>
      </c>
      <c r="F479" s="109">
        <f t="shared" si="34"/>
        <v>0</v>
      </c>
      <c r="G479" s="109">
        <v>0</v>
      </c>
      <c r="H479" s="109">
        <f t="shared" si="35"/>
        <v>0</v>
      </c>
      <c r="I479" s="221">
        <f t="shared" si="36"/>
        <v>0</v>
      </c>
      <c r="J479" s="109">
        <v>0</v>
      </c>
      <c r="K479" s="109"/>
      <c r="L479" s="109"/>
      <c r="M479" s="109">
        <f t="shared" si="32"/>
        <v>0</v>
      </c>
      <c r="N479" s="109"/>
      <c r="O479" s="109"/>
      <c r="P479" s="422"/>
      <c r="Q479" s="425">
        <f t="shared" si="33"/>
        <v>0</v>
      </c>
    </row>
    <row r="480" spans="1:17" hidden="1" outlineLevel="2" x14ac:dyDescent="0.25">
      <c r="A480" s="289"/>
      <c r="B480" s="290" t="s">
        <v>342</v>
      </c>
      <c r="C480" s="241" t="s">
        <v>6814</v>
      </c>
      <c r="D480" s="267">
        <v>139</v>
      </c>
      <c r="E480" s="109">
        <v>0</v>
      </c>
      <c r="F480" s="109">
        <f t="shared" si="34"/>
        <v>0</v>
      </c>
      <c r="G480" s="109">
        <v>0</v>
      </c>
      <c r="H480" s="109">
        <f t="shared" si="35"/>
        <v>0</v>
      </c>
      <c r="I480" s="221">
        <f t="shared" si="36"/>
        <v>0</v>
      </c>
      <c r="J480" s="109">
        <v>0</v>
      </c>
      <c r="K480" s="109"/>
      <c r="L480" s="109"/>
      <c r="M480" s="109">
        <f t="shared" si="32"/>
        <v>0</v>
      </c>
      <c r="N480" s="109"/>
      <c r="O480" s="109"/>
      <c r="P480" s="422"/>
      <c r="Q480" s="425">
        <f t="shared" si="33"/>
        <v>0</v>
      </c>
    </row>
    <row r="481" spans="1:17" hidden="1" outlineLevel="2" x14ac:dyDescent="0.25">
      <c r="A481" s="289"/>
      <c r="B481" s="290" t="s">
        <v>343</v>
      </c>
      <c r="C481" s="241" t="s">
        <v>6890</v>
      </c>
      <c r="D481" s="267">
        <v>14</v>
      </c>
      <c r="E481" s="109">
        <v>0</v>
      </c>
      <c r="F481" s="109">
        <f t="shared" si="34"/>
        <v>0</v>
      </c>
      <c r="G481" s="109">
        <v>0</v>
      </c>
      <c r="H481" s="109">
        <f t="shared" si="35"/>
        <v>0</v>
      </c>
      <c r="I481" s="221">
        <f t="shared" si="36"/>
        <v>0</v>
      </c>
      <c r="J481" s="109">
        <v>0</v>
      </c>
      <c r="K481" s="109"/>
      <c r="L481" s="109"/>
      <c r="M481" s="109">
        <f t="shared" si="32"/>
        <v>0</v>
      </c>
      <c r="N481" s="109"/>
      <c r="O481" s="109"/>
      <c r="P481" s="422"/>
      <c r="Q481" s="425">
        <f t="shared" si="33"/>
        <v>0</v>
      </c>
    </row>
    <row r="482" spans="1:17" hidden="1" outlineLevel="2" x14ac:dyDescent="0.25">
      <c r="A482" s="289"/>
      <c r="B482" s="290" t="s">
        <v>344</v>
      </c>
      <c r="C482" s="241" t="s">
        <v>6890</v>
      </c>
      <c r="D482" s="267">
        <v>12.3</v>
      </c>
      <c r="E482" s="109">
        <v>0</v>
      </c>
      <c r="F482" s="109">
        <f t="shared" si="34"/>
        <v>0</v>
      </c>
      <c r="G482" s="109">
        <v>0</v>
      </c>
      <c r="H482" s="109">
        <f t="shared" si="35"/>
        <v>0</v>
      </c>
      <c r="I482" s="221">
        <f t="shared" si="36"/>
        <v>0</v>
      </c>
      <c r="J482" s="109">
        <v>0</v>
      </c>
      <c r="K482" s="109"/>
      <c r="L482" s="109"/>
      <c r="M482" s="109">
        <f t="shared" si="32"/>
        <v>0</v>
      </c>
      <c r="N482" s="109"/>
      <c r="O482" s="109"/>
      <c r="P482" s="422"/>
      <c r="Q482" s="425">
        <f t="shared" si="33"/>
        <v>0</v>
      </c>
    </row>
    <row r="483" spans="1:17" hidden="1" outlineLevel="2" x14ac:dyDescent="0.25">
      <c r="A483" s="289"/>
      <c r="B483" s="290" t="s">
        <v>345</v>
      </c>
      <c r="C483" s="241" t="s">
        <v>6890</v>
      </c>
      <c r="D483" s="267">
        <v>14.3</v>
      </c>
      <c r="E483" s="109">
        <v>0</v>
      </c>
      <c r="F483" s="109">
        <f t="shared" si="34"/>
        <v>0</v>
      </c>
      <c r="G483" s="109">
        <v>0</v>
      </c>
      <c r="H483" s="109">
        <f t="shared" si="35"/>
        <v>0</v>
      </c>
      <c r="I483" s="221">
        <f t="shared" si="36"/>
        <v>0</v>
      </c>
      <c r="J483" s="109">
        <v>0</v>
      </c>
      <c r="K483" s="109"/>
      <c r="L483" s="109"/>
      <c r="M483" s="109">
        <f t="shared" si="32"/>
        <v>0</v>
      </c>
      <c r="N483" s="109"/>
      <c r="O483" s="109"/>
      <c r="P483" s="422"/>
      <c r="Q483" s="425">
        <f t="shared" si="33"/>
        <v>0</v>
      </c>
    </row>
    <row r="484" spans="1:17" hidden="1" outlineLevel="2" x14ac:dyDescent="0.25">
      <c r="A484" s="289"/>
      <c r="B484" s="290" t="s">
        <v>346</v>
      </c>
      <c r="C484" s="241" t="s">
        <v>6814</v>
      </c>
      <c r="D484" s="267">
        <v>46.7</v>
      </c>
      <c r="E484" s="109">
        <v>0</v>
      </c>
      <c r="F484" s="109">
        <f t="shared" si="34"/>
        <v>0</v>
      </c>
      <c r="G484" s="109">
        <v>0</v>
      </c>
      <c r="H484" s="109">
        <f t="shared" si="35"/>
        <v>0</v>
      </c>
      <c r="I484" s="221">
        <f t="shared" si="36"/>
        <v>0</v>
      </c>
      <c r="J484" s="109">
        <v>0</v>
      </c>
      <c r="K484" s="109"/>
      <c r="L484" s="109"/>
      <c r="M484" s="109">
        <f t="shared" si="32"/>
        <v>0</v>
      </c>
      <c r="N484" s="109"/>
      <c r="O484" s="109"/>
      <c r="P484" s="422"/>
      <c r="Q484" s="425">
        <f t="shared" si="33"/>
        <v>0</v>
      </c>
    </row>
    <row r="485" spans="1:17" hidden="1" outlineLevel="2" x14ac:dyDescent="0.25">
      <c r="A485" s="289"/>
      <c r="B485" s="290" t="s">
        <v>347</v>
      </c>
      <c r="C485" s="241" t="s">
        <v>6814</v>
      </c>
      <c r="D485" s="267">
        <v>28</v>
      </c>
      <c r="E485" s="109">
        <v>0</v>
      </c>
      <c r="F485" s="109">
        <f t="shared" si="34"/>
        <v>0</v>
      </c>
      <c r="G485" s="109">
        <v>0</v>
      </c>
      <c r="H485" s="109">
        <f t="shared" si="35"/>
        <v>0</v>
      </c>
      <c r="I485" s="221">
        <f t="shared" si="36"/>
        <v>0</v>
      </c>
      <c r="J485" s="109">
        <v>0</v>
      </c>
      <c r="K485" s="109"/>
      <c r="L485" s="109"/>
      <c r="M485" s="109">
        <f t="shared" si="32"/>
        <v>0</v>
      </c>
      <c r="N485" s="109"/>
      <c r="O485" s="109"/>
      <c r="P485" s="422"/>
      <c r="Q485" s="425">
        <f t="shared" si="33"/>
        <v>0</v>
      </c>
    </row>
    <row r="486" spans="1:17" hidden="1" outlineLevel="2" x14ac:dyDescent="0.25">
      <c r="A486" s="289"/>
      <c r="B486" s="290" t="s">
        <v>348</v>
      </c>
      <c r="C486" s="241" t="s">
        <v>6890</v>
      </c>
      <c r="D486" s="267">
        <v>8.6999999999999993</v>
      </c>
      <c r="E486" s="109">
        <v>0</v>
      </c>
      <c r="F486" s="109">
        <f t="shared" si="34"/>
        <v>0</v>
      </c>
      <c r="G486" s="109">
        <v>0</v>
      </c>
      <c r="H486" s="109">
        <f t="shared" si="35"/>
        <v>0</v>
      </c>
      <c r="I486" s="221">
        <f t="shared" si="36"/>
        <v>0</v>
      </c>
      <c r="J486" s="109">
        <v>0</v>
      </c>
      <c r="K486" s="109"/>
      <c r="L486" s="109"/>
      <c r="M486" s="109">
        <f t="shared" si="32"/>
        <v>0</v>
      </c>
      <c r="N486" s="109"/>
      <c r="O486" s="109"/>
      <c r="P486" s="422"/>
      <c r="Q486" s="425">
        <f t="shared" si="33"/>
        <v>0</v>
      </c>
    </row>
    <row r="487" spans="1:17" ht="25.5" hidden="1" outlineLevel="2" x14ac:dyDescent="0.25">
      <c r="A487" s="289"/>
      <c r="B487" s="290" t="s">
        <v>349</v>
      </c>
      <c r="C487" s="241" t="s">
        <v>6814</v>
      </c>
      <c r="D487" s="267">
        <v>9.5</v>
      </c>
      <c r="E487" s="109">
        <v>0</v>
      </c>
      <c r="F487" s="109">
        <f t="shared" si="34"/>
        <v>0</v>
      </c>
      <c r="G487" s="109">
        <v>0</v>
      </c>
      <c r="H487" s="109">
        <f t="shared" si="35"/>
        <v>0</v>
      </c>
      <c r="I487" s="221">
        <f t="shared" si="36"/>
        <v>0</v>
      </c>
      <c r="J487" s="109">
        <v>0</v>
      </c>
      <c r="K487" s="109"/>
      <c r="L487" s="109"/>
      <c r="M487" s="109">
        <f t="shared" si="32"/>
        <v>0</v>
      </c>
      <c r="N487" s="109"/>
      <c r="O487" s="109"/>
      <c r="P487" s="422"/>
      <c r="Q487" s="425">
        <f t="shared" si="33"/>
        <v>0</v>
      </c>
    </row>
    <row r="488" spans="1:17" hidden="1" outlineLevel="2" x14ac:dyDescent="0.25">
      <c r="A488" s="289"/>
      <c r="B488" s="290" t="s">
        <v>350</v>
      </c>
      <c r="C488" s="241" t="s">
        <v>6814</v>
      </c>
      <c r="D488" s="267">
        <v>21</v>
      </c>
      <c r="E488" s="109">
        <v>0</v>
      </c>
      <c r="F488" s="109">
        <f t="shared" si="34"/>
        <v>0</v>
      </c>
      <c r="G488" s="109">
        <v>0</v>
      </c>
      <c r="H488" s="109">
        <f t="shared" si="35"/>
        <v>0</v>
      </c>
      <c r="I488" s="221">
        <f t="shared" si="36"/>
        <v>0</v>
      </c>
      <c r="J488" s="109">
        <v>0</v>
      </c>
      <c r="K488" s="109"/>
      <c r="L488" s="109"/>
      <c r="M488" s="109">
        <f t="shared" si="32"/>
        <v>0</v>
      </c>
      <c r="N488" s="109"/>
      <c r="O488" s="109"/>
      <c r="P488" s="422"/>
      <c r="Q488" s="425">
        <f t="shared" si="33"/>
        <v>0</v>
      </c>
    </row>
    <row r="489" spans="1:17" hidden="1" outlineLevel="2" x14ac:dyDescent="0.25">
      <c r="A489" s="289"/>
      <c r="B489" s="290" t="s">
        <v>351</v>
      </c>
      <c r="C489" s="241" t="s">
        <v>6890</v>
      </c>
      <c r="D489" s="267">
        <v>4.0999999999999996</v>
      </c>
      <c r="E489" s="109">
        <v>0</v>
      </c>
      <c r="F489" s="109">
        <f t="shared" si="34"/>
        <v>0</v>
      </c>
      <c r="G489" s="109">
        <v>0</v>
      </c>
      <c r="H489" s="109">
        <f t="shared" si="35"/>
        <v>0</v>
      </c>
      <c r="I489" s="221">
        <f t="shared" si="36"/>
        <v>0</v>
      </c>
      <c r="J489" s="109">
        <v>0</v>
      </c>
      <c r="K489" s="109"/>
      <c r="L489" s="109"/>
      <c r="M489" s="109">
        <f t="shared" si="32"/>
        <v>0</v>
      </c>
      <c r="N489" s="109"/>
      <c r="O489" s="109"/>
      <c r="P489" s="422"/>
      <c r="Q489" s="425">
        <f t="shared" si="33"/>
        <v>0</v>
      </c>
    </row>
    <row r="490" spans="1:17" ht="25.5" hidden="1" outlineLevel="2" x14ac:dyDescent="0.25">
      <c r="A490" s="289"/>
      <c r="B490" s="290" t="s">
        <v>352</v>
      </c>
      <c r="C490" s="241" t="s">
        <v>6814</v>
      </c>
      <c r="D490" s="267">
        <v>7.1999999999999993</v>
      </c>
      <c r="E490" s="109">
        <v>0</v>
      </c>
      <c r="F490" s="109">
        <f t="shared" si="34"/>
        <v>0</v>
      </c>
      <c r="G490" s="109">
        <v>0</v>
      </c>
      <c r="H490" s="109">
        <f t="shared" si="35"/>
        <v>0</v>
      </c>
      <c r="I490" s="221">
        <f t="shared" si="36"/>
        <v>0</v>
      </c>
      <c r="J490" s="109">
        <v>0</v>
      </c>
      <c r="K490" s="109"/>
      <c r="L490" s="109"/>
      <c r="M490" s="109">
        <f t="shared" si="32"/>
        <v>0</v>
      </c>
      <c r="N490" s="109"/>
      <c r="O490" s="109"/>
      <c r="P490" s="422"/>
      <c r="Q490" s="425">
        <f t="shared" si="33"/>
        <v>0</v>
      </c>
    </row>
    <row r="491" spans="1:17" ht="25.5" hidden="1" outlineLevel="2" x14ac:dyDescent="0.25">
      <c r="A491" s="289"/>
      <c r="B491" s="290" t="s">
        <v>353</v>
      </c>
      <c r="C491" s="241" t="s">
        <v>6814</v>
      </c>
      <c r="D491" s="267">
        <v>46</v>
      </c>
      <c r="E491" s="109">
        <v>0</v>
      </c>
      <c r="F491" s="109">
        <f t="shared" si="34"/>
        <v>0</v>
      </c>
      <c r="G491" s="109">
        <v>0</v>
      </c>
      <c r="H491" s="109">
        <f t="shared" si="35"/>
        <v>0</v>
      </c>
      <c r="I491" s="221">
        <f t="shared" si="36"/>
        <v>0</v>
      </c>
      <c r="J491" s="109">
        <v>0</v>
      </c>
      <c r="K491" s="109"/>
      <c r="L491" s="109"/>
      <c r="M491" s="109">
        <f t="shared" si="32"/>
        <v>0</v>
      </c>
      <c r="N491" s="109"/>
      <c r="O491" s="109"/>
      <c r="P491" s="422"/>
      <c r="Q491" s="425">
        <f t="shared" si="33"/>
        <v>0</v>
      </c>
    </row>
    <row r="492" spans="1:17" hidden="1" outlineLevel="2" x14ac:dyDescent="0.25">
      <c r="A492" s="289"/>
      <c r="B492" s="290" t="s">
        <v>354</v>
      </c>
      <c r="C492" s="241" t="s">
        <v>6814</v>
      </c>
      <c r="D492" s="267">
        <v>1.5</v>
      </c>
      <c r="E492" s="109">
        <v>0</v>
      </c>
      <c r="F492" s="109">
        <f t="shared" si="34"/>
        <v>0</v>
      </c>
      <c r="G492" s="109">
        <v>0</v>
      </c>
      <c r="H492" s="109">
        <f t="shared" si="35"/>
        <v>0</v>
      </c>
      <c r="I492" s="221">
        <f t="shared" si="36"/>
        <v>0</v>
      </c>
      <c r="J492" s="109">
        <v>0</v>
      </c>
      <c r="K492" s="109"/>
      <c r="L492" s="109"/>
      <c r="M492" s="109">
        <f t="shared" si="32"/>
        <v>0</v>
      </c>
      <c r="N492" s="109"/>
      <c r="O492" s="109"/>
      <c r="P492" s="422"/>
      <c r="Q492" s="425">
        <f t="shared" si="33"/>
        <v>0</v>
      </c>
    </row>
    <row r="493" spans="1:17" hidden="1" outlineLevel="2" x14ac:dyDescent="0.25">
      <c r="A493" s="289"/>
      <c r="B493" s="290" t="s">
        <v>355</v>
      </c>
      <c r="C493" s="241" t="s">
        <v>307</v>
      </c>
      <c r="D493" s="267">
        <v>1</v>
      </c>
      <c r="E493" s="109">
        <v>0</v>
      </c>
      <c r="F493" s="109">
        <f t="shared" si="34"/>
        <v>0</v>
      </c>
      <c r="G493" s="109">
        <v>0</v>
      </c>
      <c r="H493" s="109">
        <f t="shared" si="35"/>
        <v>0</v>
      </c>
      <c r="I493" s="221">
        <f t="shared" si="36"/>
        <v>0</v>
      </c>
      <c r="J493" s="109">
        <v>0</v>
      </c>
      <c r="K493" s="109"/>
      <c r="L493" s="109"/>
      <c r="M493" s="109">
        <f t="shared" si="32"/>
        <v>0</v>
      </c>
      <c r="N493" s="109"/>
      <c r="O493" s="109"/>
      <c r="P493" s="422"/>
      <c r="Q493" s="425">
        <f t="shared" si="33"/>
        <v>0</v>
      </c>
    </row>
    <row r="494" spans="1:17" hidden="1" outlineLevel="2" x14ac:dyDescent="0.25">
      <c r="A494" s="289"/>
      <c r="B494" s="290" t="s">
        <v>315</v>
      </c>
      <c r="C494" s="241"/>
      <c r="D494" s="267"/>
      <c r="E494" s="109">
        <v>0</v>
      </c>
      <c r="F494" s="109">
        <f t="shared" si="34"/>
        <v>0</v>
      </c>
      <c r="G494" s="109">
        <v>0</v>
      </c>
      <c r="H494" s="109">
        <f t="shared" si="35"/>
        <v>0</v>
      </c>
      <c r="I494" s="221">
        <f t="shared" si="36"/>
        <v>0</v>
      </c>
      <c r="J494" s="109">
        <v>0</v>
      </c>
      <c r="K494" s="109"/>
      <c r="L494" s="109"/>
      <c r="M494" s="109">
        <f t="shared" si="32"/>
        <v>0</v>
      </c>
      <c r="N494" s="109"/>
      <c r="O494" s="109"/>
      <c r="P494" s="422"/>
      <c r="Q494" s="425">
        <f t="shared" si="33"/>
        <v>0</v>
      </c>
    </row>
    <row r="495" spans="1:17" hidden="1" outlineLevel="2" x14ac:dyDescent="0.25">
      <c r="A495" s="289"/>
      <c r="B495" s="290" t="s">
        <v>356</v>
      </c>
      <c r="C495" s="241" t="s">
        <v>31</v>
      </c>
      <c r="D495" s="267">
        <v>1</v>
      </c>
      <c r="E495" s="109">
        <v>0</v>
      </c>
      <c r="F495" s="109">
        <f t="shared" si="34"/>
        <v>0</v>
      </c>
      <c r="G495" s="109">
        <v>0</v>
      </c>
      <c r="H495" s="109">
        <f t="shared" si="35"/>
        <v>0</v>
      </c>
      <c r="I495" s="221">
        <f t="shared" si="36"/>
        <v>0</v>
      </c>
      <c r="J495" s="109">
        <v>0</v>
      </c>
      <c r="K495" s="109"/>
      <c r="L495" s="109"/>
      <c r="M495" s="109">
        <f t="shared" si="32"/>
        <v>0</v>
      </c>
      <c r="N495" s="109"/>
      <c r="O495" s="109"/>
      <c r="P495" s="422"/>
      <c r="Q495" s="425">
        <f t="shared" si="33"/>
        <v>0</v>
      </c>
    </row>
    <row r="496" spans="1:17" hidden="1" outlineLevel="2" x14ac:dyDescent="0.25">
      <c r="A496" s="289"/>
      <c r="B496" s="290" t="s">
        <v>357</v>
      </c>
      <c r="C496" s="241" t="s">
        <v>31</v>
      </c>
      <c r="D496" s="267">
        <v>2</v>
      </c>
      <c r="E496" s="109">
        <v>0</v>
      </c>
      <c r="F496" s="109">
        <f t="shared" si="34"/>
        <v>0</v>
      </c>
      <c r="G496" s="109">
        <v>0</v>
      </c>
      <c r="H496" s="109">
        <f t="shared" si="35"/>
        <v>0</v>
      </c>
      <c r="I496" s="221">
        <f t="shared" si="36"/>
        <v>0</v>
      </c>
      <c r="J496" s="109">
        <v>0</v>
      </c>
      <c r="K496" s="109"/>
      <c r="L496" s="109"/>
      <c r="M496" s="109">
        <f t="shared" si="32"/>
        <v>0</v>
      </c>
      <c r="N496" s="109"/>
      <c r="O496" s="109"/>
      <c r="P496" s="422"/>
      <c r="Q496" s="425">
        <f t="shared" si="33"/>
        <v>0</v>
      </c>
    </row>
    <row r="497" spans="1:17" hidden="1" outlineLevel="2" x14ac:dyDescent="0.25">
      <c r="A497" s="289"/>
      <c r="B497" s="290" t="s">
        <v>336</v>
      </c>
      <c r="C497" s="241" t="s">
        <v>31</v>
      </c>
      <c r="D497" s="267">
        <v>12</v>
      </c>
      <c r="E497" s="109">
        <v>0</v>
      </c>
      <c r="F497" s="109">
        <f t="shared" si="34"/>
        <v>0</v>
      </c>
      <c r="G497" s="109">
        <v>0</v>
      </c>
      <c r="H497" s="109">
        <f t="shared" si="35"/>
        <v>0</v>
      </c>
      <c r="I497" s="221">
        <f t="shared" si="36"/>
        <v>0</v>
      </c>
      <c r="J497" s="109">
        <v>0</v>
      </c>
      <c r="K497" s="109"/>
      <c r="L497" s="109"/>
      <c r="M497" s="109">
        <f t="shared" si="32"/>
        <v>0</v>
      </c>
      <c r="N497" s="109"/>
      <c r="O497" s="109"/>
      <c r="P497" s="422"/>
      <c r="Q497" s="425">
        <f t="shared" si="33"/>
        <v>0</v>
      </c>
    </row>
    <row r="498" spans="1:17" hidden="1" outlineLevel="2" x14ac:dyDescent="0.25">
      <c r="A498" s="289"/>
      <c r="B498" s="290" t="s">
        <v>358</v>
      </c>
      <c r="C498" s="241" t="s">
        <v>31</v>
      </c>
      <c r="D498" s="267">
        <v>2</v>
      </c>
      <c r="E498" s="109">
        <v>0</v>
      </c>
      <c r="F498" s="109">
        <f t="shared" si="34"/>
        <v>0</v>
      </c>
      <c r="G498" s="109">
        <v>0</v>
      </c>
      <c r="H498" s="109">
        <f t="shared" si="35"/>
        <v>0</v>
      </c>
      <c r="I498" s="221">
        <f t="shared" si="36"/>
        <v>0</v>
      </c>
      <c r="J498" s="109">
        <v>0</v>
      </c>
      <c r="K498" s="109"/>
      <c r="L498" s="109"/>
      <c r="M498" s="109">
        <f t="shared" si="32"/>
        <v>0</v>
      </c>
      <c r="N498" s="109"/>
      <c r="O498" s="109"/>
      <c r="P498" s="422"/>
      <c r="Q498" s="425">
        <f t="shared" si="33"/>
        <v>0</v>
      </c>
    </row>
    <row r="499" spans="1:17" hidden="1" outlineLevel="2" x14ac:dyDescent="0.25">
      <c r="A499" s="289"/>
      <c r="B499" s="290" t="s">
        <v>337</v>
      </c>
      <c r="C499" s="241" t="s">
        <v>31</v>
      </c>
      <c r="D499" s="267">
        <v>12</v>
      </c>
      <c r="E499" s="109">
        <v>0</v>
      </c>
      <c r="F499" s="109">
        <f t="shared" si="34"/>
        <v>0</v>
      </c>
      <c r="G499" s="109">
        <v>0</v>
      </c>
      <c r="H499" s="109">
        <f t="shared" si="35"/>
        <v>0</v>
      </c>
      <c r="I499" s="221">
        <f t="shared" si="36"/>
        <v>0</v>
      </c>
      <c r="J499" s="109">
        <v>0</v>
      </c>
      <c r="K499" s="109"/>
      <c r="L499" s="109"/>
      <c r="M499" s="109">
        <f t="shared" si="32"/>
        <v>0</v>
      </c>
      <c r="N499" s="109"/>
      <c r="O499" s="109"/>
      <c r="P499" s="422"/>
      <c r="Q499" s="425">
        <f t="shared" si="33"/>
        <v>0</v>
      </c>
    </row>
    <row r="500" spans="1:17" hidden="1" outlineLevel="2" x14ac:dyDescent="0.25">
      <c r="A500" s="289"/>
      <c r="B500" s="290" t="s">
        <v>359</v>
      </c>
      <c r="C500" s="241" t="s">
        <v>6814</v>
      </c>
      <c r="D500" s="267">
        <v>9</v>
      </c>
      <c r="E500" s="109">
        <v>0</v>
      </c>
      <c r="F500" s="109">
        <f t="shared" si="34"/>
        <v>0</v>
      </c>
      <c r="G500" s="109">
        <v>0</v>
      </c>
      <c r="H500" s="109">
        <f t="shared" si="35"/>
        <v>0</v>
      </c>
      <c r="I500" s="221">
        <f t="shared" si="36"/>
        <v>0</v>
      </c>
      <c r="J500" s="109">
        <v>0</v>
      </c>
      <c r="K500" s="109"/>
      <c r="L500" s="109"/>
      <c r="M500" s="109">
        <f t="shared" si="32"/>
        <v>0</v>
      </c>
      <c r="N500" s="109"/>
      <c r="O500" s="109"/>
      <c r="P500" s="422"/>
      <c r="Q500" s="425">
        <f t="shared" si="33"/>
        <v>0</v>
      </c>
    </row>
    <row r="501" spans="1:17" hidden="1" outlineLevel="2" x14ac:dyDescent="0.25">
      <c r="A501" s="289"/>
      <c r="B501" s="290" t="s">
        <v>360</v>
      </c>
      <c r="C501" s="241" t="s">
        <v>6890</v>
      </c>
      <c r="D501" s="267">
        <v>16.8</v>
      </c>
      <c r="E501" s="109">
        <v>0</v>
      </c>
      <c r="F501" s="109">
        <f t="shared" si="34"/>
        <v>0</v>
      </c>
      <c r="G501" s="109">
        <v>0</v>
      </c>
      <c r="H501" s="109">
        <f t="shared" si="35"/>
        <v>0</v>
      </c>
      <c r="I501" s="221">
        <f t="shared" si="36"/>
        <v>0</v>
      </c>
      <c r="J501" s="109">
        <v>0</v>
      </c>
      <c r="K501" s="109"/>
      <c r="L501" s="109"/>
      <c r="M501" s="109">
        <f t="shared" si="32"/>
        <v>0</v>
      </c>
      <c r="N501" s="109"/>
      <c r="O501" s="109"/>
      <c r="P501" s="422"/>
      <c r="Q501" s="425">
        <f t="shared" si="33"/>
        <v>0</v>
      </c>
    </row>
    <row r="502" spans="1:17" hidden="1" outlineLevel="2" x14ac:dyDescent="0.25">
      <c r="A502" s="289"/>
      <c r="B502" s="290" t="s">
        <v>361</v>
      </c>
      <c r="C502" s="241" t="s">
        <v>6814</v>
      </c>
      <c r="D502" s="267">
        <v>1.3</v>
      </c>
      <c r="E502" s="109">
        <v>0</v>
      </c>
      <c r="F502" s="109">
        <f t="shared" si="34"/>
        <v>0</v>
      </c>
      <c r="G502" s="109">
        <v>0</v>
      </c>
      <c r="H502" s="109">
        <f t="shared" si="35"/>
        <v>0</v>
      </c>
      <c r="I502" s="221">
        <f t="shared" si="36"/>
        <v>0</v>
      </c>
      <c r="J502" s="109">
        <v>0</v>
      </c>
      <c r="K502" s="109"/>
      <c r="L502" s="109"/>
      <c r="M502" s="109">
        <f t="shared" si="32"/>
        <v>0</v>
      </c>
      <c r="N502" s="109"/>
      <c r="O502" s="109"/>
      <c r="P502" s="422"/>
      <c r="Q502" s="425">
        <f t="shared" si="33"/>
        <v>0</v>
      </c>
    </row>
    <row r="503" spans="1:17" hidden="1" outlineLevel="2" x14ac:dyDescent="0.25">
      <c r="A503" s="289"/>
      <c r="B503" s="290" t="s">
        <v>338</v>
      </c>
      <c r="C503" s="241" t="s">
        <v>6814</v>
      </c>
      <c r="D503" s="267">
        <v>152</v>
      </c>
      <c r="E503" s="109">
        <v>0</v>
      </c>
      <c r="F503" s="109">
        <f t="shared" si="34"/>
        <v>0</v>
      </c>
      <c r="G503" s="109">
        <v>0</v>
      </c>
      <c r="H503" s="109">
        <f t="shared" si="35"/>
        <v>0</v>
      </c>
      <c r="I503" s="221">
        <f t="shared" si="36"/>
        <v>0</v>
      </c>
      <c r="J503" s="109">
        <v>0</v>
      </c>
      <c r="K503" s="109"/>
      <c r="L503" s="109"/>
      <c r="M503" s="109">
        <f t="shared" si="32"/>
        <v>0</v>
      </c>
      <c r="N503" s="109"/>
      <c r="O503" s="109"/>
      <c r="P503" s="422"/>
      <c r="Q503" s="425">
        <f t="shared" si="33"/>
        <v>0</v>
      </c>
    </row>
    <row r="504" spans="1:17" hidden="1" outlineLevel="2" x14ac:dyDescent="0.25">
      <c r="A504" s="289"/>
      <c r="B504" s="290" t="s">
        <v>339</v>
      </c>
      <c r="C504" s="241" t="s">
        <v>6890</v>
      </c>
      <c r="D504" s="267">
        <v>33.1</v>
      </c>
      <c r="E504" s="109">
        <v>0</v>
      </c>
      <c r="F504" s="109">
        <f t="shared" si="34"/>
        <v>0</v>
      </c>
      <c r="G504" s="109">
        <v>0</v>
      </c>
      <c r="H504" s="109">
        <f t="shared" si="35"/>
        <v>0</v>
      </c>
      <c r="I504" s="221">
        <f t="shared" si="36"/>
        <v>0</v>
      </c>
      <c r="J504" s="109">
        <v>0</v>
      </c>
      <c r="K504" s="109"/>
      <c r="L504" s="109"/>
      <c r="M504" s="109">
        <f t="shared" si="32"/>
        <v>0</v>
      </c>
      <c r="N504" s="109"/>
      <c r="O504" s="109"/>
      <c r="P504" s="422"/>
      <c r="Q504" s="425">
        <f t="shared" si="33"/>
        <v>0</v>
      </c>
    </row>
    <row r="505" spans="1:17" hidden="1" outlineLevel="2" x14ac:dyDescent="0.25">
      <c r="A505" s="289"/>
      <c r="B505" s="290" t="s">
        <v>362</v>
      </c>
      <c r="C505" s="241" t="s">
        <v>6890</v>
      </c>
      <c r="D505" s="267">
        <v>6.4</v>
      </c>
      <c r="E505" s="109">
        <v>0</v>
      </c>
      <c r="F505" s="109">
        <f t="shared" si="34"/>
        <v>0</v>
      </c>
      <c r="G505" s="109">
        <v>0</v>
      </c>
      <c r="H505" s="109">
        <f t="shared" si="35"/>
        <v>0</v>
      </c>
      <c r="I505" s="221">
        <f t="shared" si="36"/>
        <v>0</v>
      </c>
      <c r="J505" s="109">
        <v>0</v>
      </c>
      <c r="K505" s="109"/>
      <c r="L505" s="109"/>
      <c r="M505" s="109">
        <f t="shared" si="32"/>
        <v>0</v>
      </c>
      <c r="N505" s="109"/>
      <c r="O505" s="109"/>
      <c r="P505" s="422"/>
      <c r="Q505" s="425">
        <f t="shared" si="33"/>
        <v>0</v>
      </c>
    </row>
    <row r="506" spans="1:17" hidden="1" outlineLevel="2" x14ac:dyDescent="0.25">
      <c r="A506" s="289"/>
      <c r="B506" s="290" t="s">
        <v>363</v>
      </c>
      <c r="C506" s="241" t="s">
        <v>6890</v>
      </c>
      <c r="D506" s="267">
        <v>6.5</v>
      </c>
      <c r="E506" s="109">
        <v>0</v>
      </c>
      <c r="F506" s="109">
        <f t="shared" si="34"/>
        <v>0</v>
      </c>
      <c r="G506" s="109">
        <v>0</v>
      </c>
      <c r="H506" s="109">
        <f t="shared" si="35"/>
        <v>0</v>
      </c>
      <c r="I506" s="221">
        <f t="shared" si="36"/>
        <v>0</v>
      </c>
      <c r="J506" s="109">
        <v>0</v>
      </c>
      <c r="K506" s="109"/>
      <c r="L506" s="109"/>
      <c r="M506" s="109">
        <f t="shared" si="32"/>
        <v>0</v>
      </c>
      <c r="N506" s="109"/>
      <c r="O506" s="109"/>
      <c r="P506" s="422"/>
      <c r="Q506" s="425">
        <f t="shared" si="33"/>
        <v>0</v>
      </c>
    </row>
    <row r="507" spans="1:17" hidden="1" outlineLevel="2" x14ac:dyDescent="0.25">
      <c r="A507" s="289"/>
      <c r="B507" s="290" t="s">
        <v>340</v>
      </c>
      <c r="C507" s="241" t="s">
        <v>6890</v>
      </c>
      <c r="D507" s="267">
        <v>23.9</v>
      </c>
      <c r="E507" s="109">
        <v>0</v>
      </c>
      <c r="F507" s="109">
        <f t="shared" si="34"/>
        <v>0</v>
      </c>
      <c r="G507" s="109">
        <v>0</v>
      </c>
      <c r="H507" s="109">
        <f t="shared" si="35"/>
        <v>0</v>
      </c>
      <c r="I507" s="221">
        <f t="shared" si="36"/>
        <v>0</v>
      </c>
      <c r="J507" s="109">
        <v>0</v>
      </c>
      <c r="K507" s="109"/>
      <c r="L507" s="109"/>
      <c r="M507" s="109">
        <f t="shared" ref="M507:M570" si="37">G507</f>
        <v>0</v>
      </c>
      <c r="N507" s="109"/>
      <c r="O507" s="109"/>
      <c r="P507" s="422"/>
      <c r="Q507" s="425">
        <f t="shared" si="33"/>
        <v>0</v>
      </c>
    </row>
    <row r="508" spans="1:17" hidden="1" outlineLevel="2" x14ac:dyDescent="0.25">
      <c r="A508" s="289"/>
      <c r="B508" s="290" t="s">
        <v>364</v>
      </c>
      <c r="C508" s="241" t="s">
        <v>6890</v>
      </c>
      <c r="D508" s="267">
        <v>8.6999999999999993</v>
      </c>
      <c r="E508" s="109">
        <v>0</v>
      </c>
      <c r="F508" s="109">
        <f t="shared" si="34"/>
        <v>0</v>
      </c>
      <c r="G508" s="109">
        <v>0</v>
      </c>
      <c r="H508" s="109">
        <f t="shared" si="35"/>
        <v>0</v>
      </c>
      <c r="I508" s="221">
        <f t="shared" si="36"/>
        <v>0</v>
      </c>
      <c r="J508" s="109">
        <v>0</v>
      </c>
      <c r="K508" s="109"/>
      <c r="L508" s="109"/>
      <c r="M508" s="109">
        <f t="shared" si="37"/>
        <v>0</v>
      </c>
      <c r="N508" s="109"/>
      <c r="O508" s="109"/>
      <c r="P508" s="422"/>
      <c r="Q508" s="425">
        <f t="shared" si="33"/>
        <v>0</v>
      </c>
    </row>
    <row r="509" spans="1:17" hidden="1" outlineLevel="2" x14ac:dyDescent="0.25">
      <c r="A509" s="289"/>
      <c r="B509" s="290" t="s">
        <v>341</v>
      </c>
      <c r="C509" s="241" t="s">
        <v>6814</v>
      </c>
      <c r="D509" s="267">
        <v>21.3</v>
      </c>
      <c r="E509" s="109">
        <v>0</v>
      </c>
      <c r="F509" s="109">
        <f t="shared" si="34"/>
        <v>0</v>
      </c>
      <c r="G509" s="109">
        <v>0</v>
      </c>
      <c r="H509" s="109">
        <f t="shared" si="35"/>
        <v>0</v>
      </c>
      <c r="I509" s="221">
        <f t="shared" si="36"/>
        <v>0</v>
      </c>
      <c r="J509" s="109">
        <v>0</v>
      </c>
      <c r="K509" s="109"/>
      <c r="L509" s="109"/>
      <c r="M509" s="109">
        <f t="shared" si="37"/>
        <v>0</v>
      </c>
      <c r="N509" s="109"/>
      <c r="O509" s="109"/>
      <c r="P509" s="422"/>
      <c r="Q509" s="425">
        <f t="shared" si="33"/>
        <v>0</v>
      </c>
    </row>
    <row r="510" spans="1:17" hidden="1" outlineLevel="2" x14ac:dyDescent="0.25">
      <c r="A510" s="289"/>
      <c r="B510" s="290" t="s">
        <v>342</v>
      </c>
      <c r="C510" s="241" t="s">
        <v>6814</v>
      </c>
      <c r="D510" s="267">
        <v>139</v>
      </c>
      <c r="E510" s="109">
        <v>0</v>
      </c>
      <c r="F510" s="109">
        <f t="shared" si="34"/>
        <v>0</v>
      </c>
      <c r="G510" s="109">
        <v>0</v>
      </c>
      <c r="H510" s="109">
        <f t="shared" si="35"/>
        <v>0</v>
      </c>
      <c r="I510" s="221">
        <f t="shared" si="36"/>
        <v>0</v>
      </c>
      <c r="J510" s="109">
        <v>0</v>
      </c>
      <c r="K510" s="109"/>
      <c r="L510" s="109"/>
      <c r="M510" s="109">
        <f t="shared" si="37"/>
        <v>0</v>
      </c>
      <c r="N510" s="109"/>
      <c r="O510" s="109"/>
      <c r="P510" s="422"/>
      <c r="Q510" s="425">
        <f t="shared" si="33"/>
        <v>0</v>
      </c>
    </row>
    <row r="511" spans="1:17" hidden="1" outlineLevel="2" x14ac:dyDescent="0.25">
      <c r="A511" s="289"/>
      <c r="B511" s="290" t="s">
        <v>365</v>
      </c>
      <c r="C511" s="241" t="s">
        <v>6890</v>
      </c>
      <c r="D511" s="267">
        <v>44</v>
      </c>
      <c r="E511" s="109">
        <v>0</v>
      </c>
      <c r="F511" s="109">
        <f t="shared" si="34"/>
        <v>0</v>
      </c>
      <c r="G511" s="109">
        <v>0</v>
      </c>
      <c r="H511" s="109">
        <f t="shared" si="35"/>
        <v>0</v>
      </c>
      <c r="I511" s="221">
        <f t="shared" si="36"/>
        <v>0</v>
      </c>
      <c r="J511" s="109">
        <v>0</v>
      </c>
      <c r="K511" s="109"/>
      <c r="L511" s="109"/>
      <c r="M511" s="109">
        <f t="shared" si="37"/>
        <v>0</v>
      </c>
      <c r="N511" s="109"/>
      <c r="O511" s="109"/>
      <c r="P511" s="422"/>
      <c r="Q511" s="425">
        <f t="shared" si="33"/>
        <v>0</v>
      </c>
    </row>
    <row r="512" spans="1:17" hidden="1" outlineLevel="2" x14ac:dyDescent="0.25">
      <c r="A512" s="289"/>
      <c r="B512" s="290" t="s">
        <v>346</v>
      </c>
      <c r="C512" s="241" t="s">
        <v>6814</v>
      </c>
      <c r="D512" s="267">
        <v>19.5</v>
      </c>
      <c r="E512" s="109">
        <v>0</v>
      </c>
      <c r="F512" s="109">
        <f t="shared" si="34"/>
        <v>0</v>
      </c>
      <c r="G512" s="109">
        <v>0</v>
      </c>
      <c r="H512" s="109">
        <f t="shared" si="35"/>
        <v>0</v>
      </c>
      <c r="I512" s="221">
        <f t="shared" si="36"/>
        <v>0</v>
      </c>
      <c r="J512" s="109">
        <v>0</v>
      </c>
      <c r="K512" s="109"/>
      <c r="L512" s="109"/>
      <c r="M512" s="109">
        <f t="shared" si="37"/>
        <v>0</v>
      </c>
      <c r="N512" s="109"/>
      <c r="O512" s="109"/>
      <c r="P512" s="422"/>
      <c r="Q512" s="425">
        <f t="shared" si="33"/>
        <v>0</v>
      </c>
    </row>
    <row r="513" spans="1:17" hidden="1" outlineLevel="2" x14ac:dyDescent="0.25">
      <c r="A513" s="289"/>
      <c r="B513" s="290" t="s">
        <v>350</v>
      </c>
      <c r="C513" s="241" t="s">
        <v>6814</v>
      </c>
      <c r="D513" s="267">
        <v>7</v>
      </c>
      <c r="E513" s="109">
        <v>0</v>
      </c>
      <c r="F513" s="109">
        <f t="shared" si="34"/>
        <v>0</v>
      </c>
      <c r="G513" s="109">
        <v>0</v>
      </c>
      <c r="H513" s="109">
        <f t="shared" si="35"/>
        <v>0</v>
      </c>
      <c r="I513" s="221">
        <f t="shared" si="36"/>
        <v>0</v>
      </c>
      <c r="J513" s="109">
        <v>0</v>
      </c>
      <c r="K513" s="109"/>
      <c r="L513" s="109"/>
      <c r="M513" s="109">
        <f t="shared" si="37"/>
        <v>0</v>
      </c>
      <c r="N513" s="109"/>
      <c r="O513" s="109"/>
      <c r="P513" s="422"/>
      <c r="Q513" s="425">
        <f t="shared" si="33"/>
        <v>0</v>
      </c>
    </row>
    <row r="514" spans="1:17" hidden="1" outlineLevel="2" x14ac:dyDescent="0.25">
      <c r="A514" s="289"/>
      <c r="B514" s="290" t="s">
        <v>366</v>
      </c>
      <c r="C514" s="241" t="s">
        <v>6890</v>
      </c>
      <c r="D514" s="267">
        <v>1.5</v>
      </c>
      <c r="E514" s="109">
        <v>0</v>
      </c>
      <c r="F514" s="109">
        <f t="shared" si="34"/>
        <v>0</v>
      </c>
      <c r="G514" s="109">
        <v>0</v>
      </c>
      <c r="H514" s="109">
        <f t="shared" si="35"/>
        <v>0</v>
      </c>
      <c r="I514" s="221">
        <f t="shared" si="36"/>
        <v>0</v>
      </c>
      <c r="J514" s="109">
        <v>0</v>
      </c>
      <c r="K514" s="109"/>
      <c r="L514" s="109"/>
      <c r="M514" s="109">
        <f t="shared" si="37"/>
        <v>0</v>
      </c>
      <c r="N514" s="109"/>
      <c r="O514" s="109"/>
      <c r="P514" s="422"/>
      <c r="Q514" s="425">
        <f t="shared" si="33"/>
        <v>0</v>
      </c>
    </row>
    <row r="515" spans="1:17" ht="25.5" hidden="1" outlineLevel="2" x14ac:dyDescent="0.25">
      <c r="A515" s="289"/>
      <c r="B515" s="290" t="s">
        <v>352</v>
      </c>
      <c r="C515" s="241" t="s">
        <v>6814</v>
      </c>
      <c r="D515" s="267">
        <v>1.1000000000000001</v>
      </c>
      <c r="E515" s="109">
        <v>0</v>
      </c>
      <c r="F515" s="109">
        <f t="shared" si="34"/>
        <v>0</v>
      </c>
      <c r="G515" s="109">
        <v>0</v>
      </c>
      <c r="H515" s="109">
        <f t="shared" si="35"/>
        <v>0</v>
      </c>
      <c r="I515" s="221">
        <f t="shared" si="36"/>
        <v>0</v>
      </c>
      <c r="J515" s="109">
        <v>0</v>
      </c>
      <c r="K515" s="109"/>
      <c r="L515" s="109"/>
      <c r="M515" s="109">
        <f t="shared" si="37"/>
        <v>0</v>
      </c>
      <c r="N515" s="109"/>
      <c r="O515" s="109"/>
      <c r="P515" s="422"/>
      <c r="Q515" s="425">
        <f t="shared" si="33"/>
        <v>0</v>
      </c>
    </row>
    <row r="516" spans="1:17" ht="25.5" hidden="1" outlineLevel="2" x14ac:dyDescent="0.25">
      <c r="A516" s="289"/>
      <c r="B516" s="290" t="s">
        <v>353</v>
      </c>
      <c r="C516" s="241" t="s">
        <v>6814</v>
      </c>
      <c r="D516" s="267">
        <v>7.3</v>
      </c>
      <c r="E516" s="109">
        <v>0</v>
      </c>
      <c r="F516" s="109">
        <f t="shared" si="34"/>
        <v>0</v>
      </c>
      <c r="G516" s="109">
        <v>0</v>
      </c>
      <c r="H516" s="109">
        <f t="shared" si="35"/>
        <v>0</v>
      </c>
      <c r="I516" s="221">
        <f t="shared" si="36"/>
        <v>0</v>
      </c>
      <c r="J516" s="109">
        <v>0</v>
      </c>
      <c r="K516" s="109"/>
      <c r="L516" s="109"/>
      <c r="M516" s="109">
        <f t="shared" si="37"/>
        <v>0</v>
      </c>
      <c r="N516" s="109"/>
      <c r="O516" s="109"/>
      <c r="P516" s="422"/>
      <c r="Q516" s="425">
        <f t="shared" si="33"/>
        <v>0</v>
      </c>
    </row>
    <row r="517" spans="1:17" hidden="1" outlineLevel="2" x14ac:dyDescent="0.25">
      <c r="A517" s="289"/>
      <c r="B517" s="290" t="s">
        <v>354</v>
      </c>
      <c r="C517" s="241" t="s">
        <v>6814</v>
      </c>
      <c r="D517" s="267">
        <v>1.2</v>
      </c>
      <c r="E517" s="109">
        <v>0</v>
      </c>
      <c r="F517" s="109">
        <f t="shared" si="34"/>
        <v>0</v>
      </c>
      <c r="G517" s="109">
        <v>0</v>
      </c>
      <c r="H517" s="109">
        <f t="shared" si="35"/>
        <v>0</v>
      </c>
      <c r="I517" s="221">
        <f t="shared" si="36"/>
        <v>0</v>
      </c>
      <c r="J517" s="109">
        <v>0</v>
      </c>
      <c r="K517" s="109"/>
      <c r="L517" s="109"/>
      <c r="M517" s="109">
        <f t="shared" si="37"/>
        <v>0</v>
      </c>
      <c r="N517" s="109"/>
      <c r="O517" s="109"/>
      <c r="P517" s="422"/>
      <c r="Q517" s="425">
        <f t="shared" si="33"/>
        <v>0</v>
      </c>
    </row>
    <row r="518" spans="1:17" hidden="1" outlineLevel="2" x14ac:dyDescent="0.25">
      <c r="A518" s="289"/>
      <c r="B518" s="290" t="s">
        <v>355</v>
      </c>
      <c r="C518" s="241" t="s">
        <v>307</v>
      </c>
      <c r="D518" s="267">
        <v>1</v>
      </c>
      <c r="E518" s="109">
        <v>0</v>
      </c>
      <c r="F518" s="109">
        <f t="shared" si="34"/>
        <v>0</v>
      </c>
      <c r="G518" s="109">
        <v>0</v>
      </c>
      <c r="H518" s="109">
        <f t="shared" si="35"/>
        <v>0</v>
      </c>
      <c r="I518" s="221">
        <f t="shared" si="36"/>
        <v>0</v>
      </c>
      <c r="J518" s="109">
        <v>0</v>
      </c>
      <c r="K518" s="109"/>
      <c r="L518" s="109"/>
      <c r="M518" s="109">
        <f t="shared" si="37"/>
        <v>0</v>
      </c>
      <c r="N518" s="109"/>
      <c r="O518" s="109"/>
      <c r="P518" s="422"/>
      <c r="Q518" s="425">
        <f t="shared" si="33"/>
        <v>0</v>
      </c>
    </row>
    <row r="519" spans="1:17" hidden="1" outlineLevel="2" x14ac:dyDescent="0.25">
      <c r="A519" s="289"/>
      <c r="B519" s="290" t="s">
        <v>317</v>
      </c>
      <c r="C519" s="241"/>
      <c r="D519" s="267"/>
      <c r="E519" s="109">
        <v>0</v>
      </c>
      <c r="F519" s="109">
        <f t="shared" si="34"/>
        <v>0</v>
      </c>
      <c r="G519" s="109">
        <v>0</v>
      </c>
      <c r="H519" s="109">
        <f t="shared" si="35"/>
        <v>0</v>
      </c>
      <c r="I519" s="221">
        <f t="shared" si="36"/>
        <v>0</v>
      </c>
      <c r="J519" s="109">
        <v>0</v>
      </c>
      <c r="K519" s="109"/>
      <c r="L519" s="109"/>
      <c r="M519" s="109">
        <f t="shared" si="37"/>
        <v>0</v>
      </c>
      <c r="N519" s="109"/>
      <c r="O519" s="109"/>
      <c r="P519" s="422"/>
      <c r="Q519" s="425">
        <f t="shared" ref="Q519:Q582" si="38">(E519+G519)*P519</f>
        <v>0</v>
      </c>
    </row>
    <row r="520" spans="1:17" hidden="1" outlineLevel="2" x14ac:dyDescent="0.25">
      <c r="A520" s="289"/>
      <c r="B520" s="290" t="s">
        <v>356</v>
      </c>
      <c r="C520" s="241" t="s">
        <v>31</v>
      </c>
      <c r="D520" s="267">
        <v>1</v>
      </c>
      <c r="E520" s="109">
        <v>0</v>
      </c>
      <c r="F520" s="109">
        <f t="shared" si="34"/>
        <v>0</v>
      </c>
      <c r="G520" s="109">
        <v>0</v>
      </c>
      <c r="H520" s="109">
        <f t="shared" si="35"/>
        <v>0</v>
      </c>
      <c r="I520" s="221">
        <f t="shared" si="36"/>
        <v>0</v>
      </c>
      <c r="J520" s="109">
        <v>0</v>
      </c>
      <c r="K520" s="109"/>
      <c r="L520" s="109"/>
      <c r="M520" s="109">
        <f t="shared" si="37"/>
        <v>0</v>
      </c>
      <c r="N520" s="109"/>
      <c r="O520" s="109"/>
      <c r="P520" s="422"/>
      <c r="Q520" s="425">
        <f t="shared" si="38"/>
        <v>0</v>
      </c>
    </row>
    <row r="521" spans="1:17" hidden="1" outlineLevel="2" x14ac:dyDescent="0.25">
      <c r="A521" s="289"/>
      <c r="B521" s="290" t="s">
        <v>336</v>
      </c>
      <c r="C521" s="241" t="s">
        <v>31</v>
      </c>
      <c r="D521" s="267">
        <v>10</v>
      </c>
      <c r="E521" s="109">
        <v>0</v>
      </c>
      <c r="F521" s="109">
        <f t="shared" si="34"/>
        <v>0</v>
      </c>
      <c r="G521" s="109">
        <v>0</v>
      </c>
      <c r="H521" s="109">
        <f t="shared" si="35"/>
        <v>0</v>
      </c>
      <c r="I521" s="221">
        <f t="shared" si="36"/>
        <v>0</v>
      </c>
      <c r="J521" s="109">
        <v>0</v>
      </c>
      <c r="K521" s="109"/>
      <c r="L521" s="109"/>
      <c r="M521" s="109">
        <f t="shared" si="37"/>
        <v>0</v>
      </c>
      <c r="N521" s="109"/>
      <c r="O521" s="109"/>
      <c r="P521" s="422"/>
      <c r="Q521" s="425">
        <f t="shared" si="38"/>
        <v>0</v>
      </c>
    </row>
    <row r="522" spans="1:17" hidden="1" outlineLevel="2" x14ac:dyDescent="0.25">
      <c r="A522" s="289"/>
      <c r="B522" s="290" t="s">
        <v>337</v>
      </c>
      <c r="C522" s="241" t="s">
        <v>31</v>
      </c>
      <c r="D522" s="267">
        <v>10</v>
      </c>
      <c r="E522" s="109">
        <v>0</v>
      </c>
      <c r="F522" s="109">
        <f t="shared" si="34"/>
        <v>0</v>
      </c>
      <c r="G522" s="109">
        <v>0</v>
      </c>
      <c r="H522" s="109">
        <f t="shared" si="35"/>
        <v>0</v>
      </c>
      <c r="I522" s="221">
        <f t="shared" si="36"/>
        <v>0</v>
      </c>
      <c r="J522" s="109">
        <v>0</v>
      </c>
      <c r="K522" s="109"/>
      <c r="L522" s="109"/>
      <c r="M522" s="109">
        <f t="shared" si="37"/>
        <v>0</v>
      </c>
      <c r="N522" s="109"/>
      <c r="O522" s="109"/>
      <c r="P522" s="422"/>
      <c r="Q522" s="425">
        <f t="shared" si="38"/>
        <v>0</v>
      </c>
    </row>
    <row r="523" spans="1:17" hidden="1" outlineLevel="2" x14ac:dyDescent="0.25">
      <c r="A523" s="289"/>
      <c r="B523" s="290" t="s">
        <v>338</v>
      </c>
      <c r="C523" s="241" t="s">
        <v>6814</v>
      </c>
      <c r="D523" s="267">
        <v>195</v>
      </c>
      <c r="E523" s="109">
        <v>0</v>
      </c>
      <c r="F523" s="109">
        <f t="shared" si="34"/>
        <v>0</v>
      </c>
      <c r="G523" s="109">
        <v>0</v>
      </c>
      <c r="H523" s="109">
        <f t="shared" si="35"/>
        <v>0</v>
      </c>
      <c r="I523" s="221">
        <f t="shared" si="36"/>
        <v>0</v>
      </c>
      <c r="J523" s="109">
        <v>0</v>
      </c>
      <c r="K523" s="109"/>
      <c r="L523" s="109"/>
      <c r="M523" s="109">
        <f t="shared" si="37"/>
        <v>0</v>
      </c>
      <c r="N523" s="109"/>
      <c r="O523" s="109"/>
      <c r="P523" s="422"/>
      <c r="Q523" s="425">
        <f t="shared" si="38"/>
        <v>0</v>
      </c>
    </row>
    <row r="524" spans="1:17" hidden="1" outlineLevel="2" x14ac:dyDescent="0.25">
      <c r="A524" s="289"/>
      <c r="B524" s="290" t="s">
        <v>339</v>
      </c>
      <c r="C524" s="241" t="s">
        <v>6890</v>
      </c>
      <c r="D524" s="267">
        <v>38.6</v>
      </c>
      <c r="E524" s="109">
        <v>0</v>
      </c>
      <c r="F524" s="109">
        <f t="shared" si="34"/>
        <v>0</v>
      </c>
      <c r="G524" s="109">
        <v>0</v>
      </c>
      <c r="H524" s="109">
        <f t="shared" si="35"/>
        <v>0</v>
      </c>
      <c r="I524" s="221">
        <f t="shared" si="36"/>
        <v>0</v>
      </c>
      <c r="J524" s="109">
        <v>0</v>
      </c>
      <c r="K524" s="109"/>
      <c r="L524" s="109"/>
      <c r="M524" s="109">
        <f t="shared" si="37"/>
        <v>0</v>
      </c>
      <c r="N524" s="109"/>
      <c r="O524" s="109"/>
      <c r="P524" s="422"/>
      <c r="Q524" s="425">
        <f t="shared" si="38"/>
        <v>0</v>
      </c>
    </row>
    <row r="525" spans="1:17" hidden="1" outlineLevel="2" x14ac:dyDescent="0.25">
      <c r="A525" s="289"/>
      <c r="B525" s="290" t="s">
        <v>363</v>
      </c>
      <c r="C525" s="241" t="s">
        <v>6890</v>
      </c>
      <c r="D525" s="267">
        <v>11.1</v>
      </c>
      <c r="E525" s="109">
        <v>0</v>
      </c>
      <c r="F525" s="109">
        <f t="shared" si="34"/>
        <v>0</v>
      </c>
      <c r="G525" s="109">
        <v>0</v>
      </c>
      <c r="H525" s="109">
        <f t="shared" si="35"/>
        <v>0</v>
      </c>
      <c r="I525" s="221">
        <f t="shared" si="36"/>
        <v>0</v>
      </c>
      <c r="J525" s="109">
        <v>0</v>
      </c>
      <c r="K525" s="109"/>
      <c r="L525" s="109"/>
      <c r="M525" s="109">
        <f t="shared" si="37"/>
        <v>0</v>
      </c>
      <c r="N525" s="109"/>
      <c r="O525" s="109"/>
      <c r="P525" s="422"/>
      <c r="Q525" s="425">
        <f t="shared" si="38"/>
        <v>0</v>
      </c>
    </row>
    <row r="526" spans="1:17" hidden="1" outlineLevel="2" x14ac:dyDescent="0.25">
      <c r="A526" s="289"/>
      <c r="B526" s="290" t="s">
        <v>340</v>
      </c>
      <c r="C526" s="241" t="s">
        <v>6890</v>
      </c>
      <c r="D526" s="267">
        <v>36.1</v>
      </c>
      <c r="E526" s="109">
        <v>0</v>
      </c>
      <c r="F526" s="109">
        <f t="shared" si="34"/>
        <v>0</v>
      </c>
      <c r="G526" s="109">
        <v>0</v>
      </c>
      <c r="H526" s="109">
        <f t="shared" si="35"/>
        <v>0</v>
      </c>
      <c r="I526" s="221">
        <f t="shared" si="36"/>
        <v>0</v>
      </c>
      <c r="J526" s="109">
        <v>0</v>
      </c>
      <c r="K526" s="109"/>
      <c r="L526" s="109"/>
      <c r="M526" s="109">
        <f t="shared" si="37"/>
        <v>0</v>
      </c>
      <c r="N526" s="109"/>
      <c r="O526" s="109"/>
      <c r="P526" s="422"/>
      <c r="Q526" s="425">
        <f t="shared" si="38"/>
        <v>0</v>
      </c>
    </row>
    <row r="527" spans="1:17" hidden="1" outlineLevel="2" x14ac:dyDescent="0.25">
      <c r="A527" s="289"/>
      <c r="B527" s="290" t="s">
        <v>364</v>
      </c>
      <c r="C527" s="241" t="s">
        <v>6890</v>
      </c>
      <c r="D527" s="267">
        <v>12.5</v>
      </c>
      <c r="E527" s="109">
        <v>0</v>
      </c>
      <c r="F527" s="109">
        <f t="shared" si="34"/>
        <v>0</v>
      </c>
      <c r="G527" s="109">
        <v>0</v>
      </c>
      <c r="H527" s="109">
        <f t="shared" si="35"/>
        <v>0</v>
      </c>
      <c r="I527" s="221">
        <f t="shared" si="36"/>
        <v>0</v>
      </c>
      <c r="J527" s="109">
        <v>0</v>
      </c>
      <c r="K527" s="109"/>
      <c r="L527" s="109"/>
      <c r="M527" s="109">
        <f t="shared" si="37"/>
        <v>0</v>
      </c>
      <c r="N527" s="109"/>
      <c r="O527" s="109"/>
      <c r="P527" s="422"/>
      <c r="Q527" s="425">
        <f t="shared" si="38"/>
        <v>0</v>
      </c>
    </row>
    <row r="528" spans="1:17" hidden="1" outlineLevel="2" x14ac:dyDescent="0.25">
      <c r="A528" s="289"/>
      <c r="B528" s="290" t="s">
        <v>341</v>
      </c>
      <c r="C528" s="241" t="s">
        <v>6814</v>
      </c>
      <c r="D528" s="267">
        <v>32.200000000000003</v>
      </c>
      <c r="E528" s="109">
        <v>0</v>
      </c>
      <c r="F528" s="109">
        <f t="shared" si="34"/>
        <v>0</v>
      </c>
      <c r="G528" s="109">
        <v>0</v>
      </c>
      <c r="H528" s="109">
        <f t="shared" si="35"/>
        <v>0</v>
      </c>
      <c r="I528" s="221">
        <f t="shared" si="36"/>
        <v>0</v>
      </c>
      <c r="J528" s="109">
        <v>0</v>
      </c>
      <c r="K528" s="109"/>
      <c r="L528" s="109"/>
      <c r="M528" s="109">
        <f t="shared" si="37"/>
        <v>0</v>
      </c>
      <c r="N528" s="109"/>
      <c r="O528" s="109"/>
      <c r="P528" s="422"/>
      <c r="Q528" s="425">
        <f t="shared" si="38"/>
        <v>0</v>
      </c>
    </row>
    <row r="529" spans="1:17" hidden="1" outlineLevel="2" x14ac:dyDescent="0.25">
      <c r="A529" s="289"/>
      <c r="B529" s="290" t="s">
        <v>342</v>
      </c>
      <c r="C529" s="241" t="s">
        <v>6814</v>
      </c>
      <c r="D529" s="267">
        <v>94</v>
      </c>
      <c r="E529" s="109">
        <v>0</v>
      </c>
      <c r="F529" s="109">
        <f t="shared" si="34"/>
        <v>0</v>
      </c>
      <c r="G529" s="109">
        <v>0</v>
      </c>
      <c r="H529" s="109">
        <f t="shared" si="35"/>
        <v>0</v>
      </c>
      <c r="I529" s="221">
        <f t="shared" si="36"/>
        <v>0</v>
      </c>
      <c r="J529" s="109">
        <v>0</v>
      </c>
      <c r="K529" s="109"/>
      <c r="L529" s="109"/>
      <c r="M529" s="109">
        <f t="shared" si="37"/>
        <v>0</v>
      </c>
      <c r="N529" s="109"/>
      <c r="O529" s="109"/>
      <c r="P529" s="422"/>
      <c r="Q529" s="425">
        <f t="shared" si="38"/>
        <v>0</v>
      </c>
    </row>
    <row r="530" spans="1:17" hidden="1" outlineLevel="2" x14ac:dyDescent="0.25">
      <c r="A530" s="289"/>
      <c r="B530" s="290" t="s">
        <v>365</v>
      </c>
      <c r="C530" s="241" t="s">
        <v>6890</v>
      </c>
      <c r="D530" s="267">
        <v>29.9</v>
      </c>
      <c r="E530" s="109">
        <v>0</v>
      </c>
      <c r="F530" s="109">
        <f t="shared" si="34"/>
        <v>0</v>
      </c>
      <c r="G530" s="109">
        <v>0</v>
      </c>
      <c r="H530" s="109">
        <f t="shared" si="35"/>
        <v>0</v>
      </c>
      <c r="I530" s="221">
        <f t="shared" si="36"/>
        <v>0</v>
      </c>
      <c r="J530" s="109">
        <v>0</v>
      </c>
      <c r="K530" s="109"/>
      <c r="L530" s="109"/>
      <c r="M530" s="109">
        <f t="shared" si="37"/>
        <v>0</v>
      </c>
      <c r="N530" s="109"/>
      <c r="O530" s="109"/>
      <c r="P530" s="422"/>
      <c r="Q530" s="425">
        <f t="shared" si="38"/>
        <v>0</v>
      </c>
    </row>
    <row r="531" spans="1:17" hidden="1" outlineLevel="2" x14ac:dyDescent="0.25">
      <c r="A531" s="289"/>
      <c r="B531" s="290" t="s">
        <v>346</v>
      </c>
      <c r="C531" s="241" t="s">
        <v>6814</v>
      </c>
      <c r="D531" s="267">
        <v>15.5</v>
      </c>
      <c r="E531" s="109">
        <v>0</v>
      </c>
      <c r="F531" s="109">
        <f t="shared" si="34"/>
        <v>0</v>
      </c>
      <c r="G531" s="109">
        <v>0</v>
      </c>
      <c r="H531" s="109">
        <f t="shared" si="35"/>
        <v>0</v>
      </c>
      <c r="I531" s="221">
        <f t="shared" si="36"/>
        <v>0</v>
      </c>
      <c r="J531" s="109">
        <v>0</v>
      </c>
      <c r="K531" s="109"/>
      <c r="L531" s="109"/>
      <c r="M531" s="109">
        <f t="shared" si="37"/>
        <v>0</v>
      </c>
      <c r="N531" s="109"/>
      <c r="O531" s="109"/>
      <c r="P531" s="422"/>
      <c r="Q531" s="425">
        <f t="shared" si="38"/>
        <v>0</v>
      </c>
    </row>
    <row r="532" spans="1:17" hidden="1" outlineLevel="2" x14ac:dyDescent="0.25">
      <c r="A532" s="289"/>
      <c r="B532" s="290" t="s">
        <v>350</v>
      </c>
      <c r="C532" s="241" t="s">
        <v>6814</v>
      </c>
      <c r="D532" s="267">
        <v>7</v>
      </c>
      <c r="E532" s="109">
        <v>0</v>
      </c>
      <c r="F532" s="109">
        <f t="shared" ref="F532:F595" si="39">E532*D532</f>
        <v>0</v>
      </c>
      <c r="G532" s="109">
        <v>0</v>
      </c>
      <c r="H532" s="109">
        <f t="shared" ref="H532:H595" si="40">G532*D532</f>
        <v>0</v>
      </c>
      <c r="I532" s="221">
        <f t="shared" si="36"/>
        <v>0</v>
      </c>
      <c r="J532" s="109">
        <v>0</v>
      </c>
      <c r="K532" s="109"/>
      <c r="L532" s="109"/>
      <c r="M532" s="109">
        <f t="shared" si="37"/>
        <v>0</v>
      </c>
      <c r="N532" s="109"/>
      <c r="O532" s="109"/>
      <c r="P532" s="422"/>
      <c r="Q532" s="425">
        <f t="shared" si="38"/>
        <v>0</v>
      </c>
    </row>
    <row r="533" spans="1:17" hidden="1" outlineLevel="2" x14ac:dyDescent="0.25">
      <c r="A533" s="289"/>
      <c r="B533" s="290" t="s">
        <v>366</v>
      </c>
      <c r="C533" s="241" t="s">
        <v>6890</v>
      </c>
      <c r="D533" s="267">
        <v>1.5</v>
      </c>
      <c r="E533" s="109">
        <v>0</v>
      </c>
      <c r="F533" s="109">
        <f t="shared" si="39"/>
        <v>0</v>
      </c>
      <c r="G533" s="109">
        <v>0</v>
      </c>
      <c r="H533" s="109">
        <f t="shared" si="40"/>
        <v>0</v>
      </c>
      <c r="I533" s="221">
        <f t="shared" si="36"/>
        <v>0</v>
      </c>
      <c r="J533" s="109">
        <v>0</v>
      </c>
      <c r="K533" s="109"/>
      <c r="L533" s="109"/>
      <c r="M533" s="109">
        <f t="shared" si="37"/>
        <v>0</v>
      </c>
      <c r="N533" s="109"/>
      <c r="O533" s="109"/>
      <c r="P533" s="422"/>
      <c r="Q533" s="425">
        <f t="shared" si="38"/>
        <v>0</v>
      </c>
    </row>
    <row r="534" spans="1:17" ht="25.5" hidden="1" outlineLevel="2" x14ac:dyDescent="0.25">
      <c r="A534" s="289"/>
      <c r="B534" s="290" t="s">
        <v>352</v>
      </c>
      <c r="C534" s="241" t="s">
        <v>6814</v>
      </c>
      <c r="D534" s="267">
        <v>1.3</v>
      </c>
      <c r="E534" s="109">
        <v>0</v>
      </c>
      <c r="F534" s="109">
        <f t="shared" si="39"/>
        <v>0</v>
      </c>
      <c r="G534" s="109">
        <v>0</v>
      </c>
      <c r="H534" s="109">
        <f t="shared" si="40"/>
        <v>0</v>
      </c>
      <c r="I534" s="221">
        <f t="shared" si="36"/>
        <v>0</v>
      </c>
      <c r="J534" s="109">
        <v>0</v>
      </c>
      <c r="K534" s="109"/>
      <c r="L534" s="109"/>
      <c r="M534" s="109">
        <f t="shared" si="37"/>
        <v>0</v>
      </c>
      <c r="N534" s="109"/>
      <c r="O534" s="109"/>
      <c r="P534" s="422"/>
      <c r="Q534" s="425">
        <f t="shared" si="38"/>
        <v>0</v>
      </c>
    </row>
    <row r="535" spans="1:17" ht="25.5" hidden="1" outlineLevel="2" x14ac:dyDescent="0.25">
      <c r="A535" s="289"/>
      <c r="B535" s="290" t="s">
        <v>353</v>
      </c>
      <c r="C535" s="241" t="s">
        <v>6814</v>
      </c>
      <c r="D535" s="267">
        <v>7.3</v>
      </c>
      <c r="E535" s="109">
        <v>0</v>
      </c>
      <c r="F535" s="109">
        <f t="shared" si="39"/>
        <v>0</v>
      </c>
      <c r="G535" s="109">
        <v>0</v>
      </c>
      <c r="H535" s="109">
        <f t="shared" si="40"/>
        <v>0</v>
      </c>
      <c r="I535" s="221">
        <f t="shared" si="36"/>
        <v>0</v>
      </c>
      <c r="J535" s="109">
        <v>0</v>
      </c>
      <c r="K535" s="109"/>
      <c r="L535" s="109"/>
      <c r="M535" s="109">
        <f t="shared" si="37"/>
        <v>0</v>
      </c>
      <c r="N535" s="109"/>
      <c r="O535" s="109"/>
      <c r="P535" s="422"/>
      <c r="Q535" s="425">
        <f t="shared" si="38"/>
        <v>0</v>
      </c>
    </row>
    <row r="536" spans="1:17" hidden="1" outlineLevel="2" x14ac:dyDescent="0.25">
      <c r="A536" s="289"/>
      <c r="B536" s="290" t="s">
        <v>354</v>
      </c>
      <c r="C536" s="241" t="s">
        <v>6814</v>
      </c>
      <c r="D536" s="267">
        <v>1.2</v>
      </c>
      <c r="E536" s="109">
        <v>0</v>
      </c>
      <c r="F536" s="109">
        <f t="shared" si="39"/>
        <v>0</v>
      </c>
      <c r="G536" s="109">
        <v>0</v>
      </c>
      <c r="H536" s="109">
        <f t="shared" si="40"/>
        <v>0</v>
      </c>
      <c r="I536" s="221">
        <f t="shared" si="36"/>
        <v>0</v>
      </c>
      <c r="J536" s="109">
        <v>0</v>
      </c>
      <c r="K536" s="109"/>
      <c r="L536" s="109"/>
      <c r="M536" s="109">
        <f t="shared" si="37"/>
        <v>0</v>
      </c>
      <c r="N536" s="109"/>
      <c r="O536" s="109"/>
      <c r="P536" s="422"/>
      <c r="Q536" s="425">
        <f t="shared" si="38"/>
        <v>0</v>
      </c>
    </row>
    <row r="537" spans="1:17" hidden="1" outlineLevel="2" x14ac:dyDescent="0.25">
      <c r="A537" s="289"/>
      <c r="B537" s="290" t="s">
        <v>355</v>
      </c>
      <c r="C537" s="241" t="s">
        <v>307</v>
      </c>
      <c r="D537" s="267">
        <v>1</v>
      </c>
      <c r="E537" s="109">
        <v>0</v>
      </c>
      <c r="F537" s="109">
        <f t="shared" si="39"/>
        <v>0</v>
      </c>
      <c r="G537" s="109">
        <v>0</v>
      </c>
      <c r="H537" s="109">
        <f t="shared" si="40"/>
        <v>0</v>
      </c>
      <c r="I537" s="221">
        <f t="shared" si="36"/>
        <v>0</v>
      </c>
      <c r="J537" s="109">
        <v>0</v>
      </c>
      <c r="K537" s="109"/>
      <c r="L537" s="109"/>
      <c r="M537" s="109">
        <f t="shared" si="37"/>
        <v>0</v>
      </c>
      <c r="N537" s="109"/>
      <c r="O537" s="109"/>
      <c r="P537" s="422"/>
      <c r="Q537" s="425">
        <f t="shared" si="38"/>
        <v>0</v>
      </c>
    </row>
    <row r="538" spans="1:17" hidden="1" outlineLevel="2" x14ac:dyDescent="0.25">
      <c r="A538" s="289"/>
      <c r="B538" s="290" t="s">
        <v>319</v>
      </c>
      <c r="C538" s="241"/>
      <c r="D538" s="267"/>
      <c r="E538" s="109">
        <v>0</v>
      </c>
      <c r="F538" s="109">
        <f t="shared" si="39"/>
        <v>0</v>
      </c>
      <c r="G538" s="109">
        <v>0</v>
      </c>
      <c r="H538" s="109">
        <f t="shared" si="40"/>
        <v>0</v>
      </c>
      <c r="I538" s="221">
        <f t="shared" si="36"/>
        <v>0</v>
      </c>
      <c r="J538" s="109">
        <v>0</v>
      </c>
      <c r="K538" s="109"/>
      <c r="L538" s="109"/>
      <c r="M538" s="109">
        <f t="shared" si="37"/>
        <v>0</v>
      </c>
      <c r="N538" s="109"/>
      <c r="O538" s="109"/>
      <c r="P538" s="422"/>
      <c r="Q538" s="425">
        <f t="shared" si="38"/>
        <v>0</v>
      </c>
    </row>
    <row r="539" spans="1:17" hidden="1" outlineLevel="2" x14ac:dyDescent="0.25">
      <c r="A539" s="289"/>
      <c r="B539" s="290" t="s">
        <v>356</v>
      </c>
      <c r="C539" s="241" t="s">
        <v>31</v>
      </c>
      <c r="D539" s="267">
        <v>1</v>
      </c>
      <c r="E539" s="109">
        <v>0</v>
      </c>
      <c r="F539" s="109">
        <f t="shared" si="39"/>
        <v>0</v>
      </c>
      <c r="G539" s="109">
        <v>0</v>
      </c>
      <c r="H539" s="109">
        <f t="shared" si="40"/>
        <v>0</v>
      </c>
      <c r="I539" s="221">
        <f t="shared" si="36"/>
        <v>0</v>
      </c>
      <c r="J539" s="109">
        <v>0</v>
      </c>
      <c r="K539" s="109"/>
      <c r="L539" s="109"/>
      <c r="M539" s="109">
        <f t="shared" si="37"/>
        <v>0</v>
      </c>
      <c r="N539" s="109"/>
      <c r="O539" s="109"/>
      <c r="P539" s="422"/>
      <c r="Q539" s="425">
        <f t="shared" si="38"/>
        <v>0</v>
      </c>
    </row>
    <row r="540" spans="1:17" hidden="1" outlineLevel="2" x14ac:dyDescent="0.25">
      <c r="A540" s="289"/>
      <c r="B540" s="290" t="s">
        <v>336</v>
      </c>
      <c r="C540" s="241" t="s">
        <v>31</v>
      </c>
      <c r="D540" s="267">
        <v>10</v>
      </c>
      <c r="E540" s="109">
        <v>0</v>
      </c>
      <c r="F540" s="109">
        <f t="shared" si="39"/>
        <v>0</v>
      </c>
      <c r="G540" s="109">
        <v>0</v>
      </c>
      <c r="H540" s="109">
        <f t="shared" si="40"/>
        <v>0</v>
      </c>
      <c r="I540" s="221">
        <f t="shared" si="36"/>
        <v>0</v>
      </c>
      <c r="J540" s="109">
        <v>0</v>
      </c>
      <c r="K540" s="109"/>
      <c r="L540" s="109"/>
      <c r="M540" s="109">
        <f t="shared" si="37"/>
        <v>0</v>
      </c>
      <c r="N540" s="109"/>
      <c r="O540" s="109"/>
      <c r="P540" s="422"/>
      <c r="Q540" s="425">
        <f t="shared" si="38"/>
        <v>0</v>
      </c>
    </row>
    <row r="541" spans="1:17" hidden="1" outlineLevel="2" x14ac:dyDescent="0.25">
      <c r="A541" s="289"/>
      <c r="B541" s="290" t="s">
        <v>337</v>
      </c>
      <c r="C541" s="241" t="s">
        <v>31</v>
      </c>
      <c r="D541" s="267">
        <v>10</v>
      </c>
      <c r="E541" s="109">
        <v>0</v>
      </c>
      <c r="F541" s="109">
        <f t="shared" si="39"/>
        <v>0</v>
      </c>
      <c r="G541" s="109">
        <v>0</v>
      </c>
      <c r="H541" s="109">
        <f t="shared" si="40"/>
        <v>0</v>
      </c>
      <c r="I541" s="221">
        <f t="shared" si="36"/>
        <v>0</v>
      </c>
      <c r="J541" s="109">
        <v>0</v>
      </c>
      <c r="K541" s="109"/>
      <c r="L541" s="109"/>
      <c r="M541" s="109">
        <f t="shared" si="37"/>
        <v>0</v>
      </c>
      <c r="N541" s="109"/>
      <c r="O541" s="109"/>
      <c r="P541" s="422"/>
      <c r="Q541" s="425">
        <f t="shared" si="38"/>
        <v>0</v>
      </c>
    </row>
    <row r="542" spans="1:17" hidden="1" outlineLevel="2" x14ac:dyDescent="0.25">
      <c r="A542" s="289"/>
      <c r="B542" s="290" t="s">
        <v>338</v>
      </c>
      <c r="C542" s="241" t="s">
        <v>6814</v>
      </c>
      <c r="D542" s="267">
        <v>144</v>
      </c>
      <c r="E542" s="109">
        <v>0</v>
      </c>
      <c r="F542" s="109">
        <f t="shared" si="39"/>
        <v>0</v>
      </c>
      <c r="G542" s="109">
        <v>0</v>
      </c>
      <c r="H542" s="109">
        <f t="shared" si="40"/>
        <v>0</v>
      </c>
      <c r="I542" s="221">
        <f t="shared" ref="I542:I605" si="41">H542+F542</f>
        <v>0</v>
      </c>
      <c r="J542" s="109">
        <v>0</v>
      </c>
      <c r="K542" s="109"/>
      <c r="L542" s="109"/>
      <c r="M542" s="109">
        <f t="shared" si="37"/>
        <v>0</v>
      </c>
      <c r="N542" s="109"/>
      <c r="O542" s="109"/>
      <c r="P542" s="422"/>
      <c r="Q542" s="425">
        <f t="shared" si="38"/>
        <v>0</v>
      </c>
    </row>
    <row r="543" spans="1:17" hidden="1" outlineLevel="2" x14ac:dyDescent="0.25">
      <c r="A543" s="289"/>
      <c r="B543" s="290" t="s">
        <v>339</v>
      </c>
      <c r="C543" s="241" t="s">
        <v>6890</v>
      </c>
      <c r="D543" s="267">
        <v>38.4</v>
      </c>
      <c r="E543" s="109">
        <v>0</v>
      </c>
      <c r="F543" s="109">
        <f t="shared" si="39"/>
        <v>0</v>
      </c>
      <c r="G543" s="109">
        <v>0</v>
      </c>
      <c r="H543" s="109">
        <f t="shared" si="40"/>
        <v>0</v>
      </c>
      <c r="I543" s="221">
        <f t="shared" si="41"/>
        <v>0</v>
      </c>
      <c r="J543" s="109">
        <v>0</v>
      </c>
      <c r="K543" s="109"/>
      <c r="L543" s="109"/>
      <c r="M543" s="109">
        <f t="shared" si="37"/>
        <v>0</v>
      </c>
      <c r="N543" s="109"/>
      <c r="O543" s="109"/>
      <c r="P543" s="422"/>
      <c r="Q543" s="425">
        <f t="shared" si="38"/>
        <v>0</v>
      </c>
    </row>
    <row r="544" spans="1:17" hidden="1" outlineLevel="2" x14ac:dyDescent="0.25">
      <c r="A544" s="289"/>
      <c r="B544" s="290" t="s">
        <v>363</v>
      </c>
      <c r="C544" s="241" t="s">
        <v>6890</v>
      </c>
      <c r="D544" s="267">
        <v>24.9</v>
      </c>
      <c r="E544" s="109">
        <v>0</v>
      </c>
      <c r="F544" s="109">
        <f t="shared" si="39"/>
        <v>0</v>
      </c>
      <c r="G544" s="109">
        <v>0</v>
      </c>
      <c r="H544" s="109">
        <f t="shared" si="40"/>
        <v>0</v>
      </c>
      <c r="I544" s="221">
        <f t="shared" si="41"/>
        <v>0</v>
      </c>
      <c r="J544" s="109">
        <v>0</v>
      </c>
      <c r="K544" s="109"/>
      <c r="L544" s="109"/>
      <c r="M544" s="109">
        <f t="shared" si="37"/>
        <v>0</v>
      </c>
      <c r="N544" s="109"/>
      <c r="O544" s="109"/>
      <c r="P544" s="422"/>
      <c r="Q544" s="425">
        <f t="shared" si="38"/>
        <v>0</v>
      </c>
    </row>
    <row r="545" spans="1:17" hidden="1" outlineLevel="2" x14ac:dyDescent="0.25">
      <c r="A545" s="289"/>
      <c r="B545" s="290" t="s">
        <v>340</v>
      </c>
      <c r="C545" s="241" t="s">
        <v>6890</v>
      </c>
      <c r="D545" s="267">
        <v>15.2</v>
      </c>
      <c r="E545" s="109">
        <v>0</v>
      </c>
      <c r="F545" s="109">
        <f t="shared" si="39"/>
        <v>0</v>
      </c>
      <c r="G545" s="109">
        <v>0</v>
      </c>
      <c r="H545" s="109">
        <f t="shared" si="40"/>
        <v>0</v>
      </c>
      <c r="I545" s="221">
        <f t="shared" si="41"/>
        <v>0</v>
      </c>
      <c r="J545" s="109">
        <v>0</v>
      </c>
      <c r="K545" s="109"/>
      <c r="L545" s="109"/>
      <c r="M545" s="109">
        <f t="shared" si="37"/>
        <v>0</v>
      </c>
      <c r="N545" s="109"/>
      <c r="O545" s="109"/>
      <c r="P545" s="422"/>
      <c r="Q545" s="425">
        <f t="shared" si="38"/>
        <v>0</v>
      </c>
    </row>
    <row r="546" spans="1:17" hidden="1" outlineLevel="2" x14ac:dyDescent="0.25">
      <c r="A546" s="289"/>
      <c r="B546" s="290" t="s">
        <v>341</v>
      </c>
      <c r="C546" s="241" t="s">
        <v>6814</v>
      </c>
      <c r="D546" s="267">
        <v>27.2</v>
      </c>
      <c r="E546" s="109">
        <v>0</v>
      </c>
      <c r="F546" s="109">
        <f t="shared" si="39"/>
        <v>0</v>
      </c>
      <c r="G546" s="109">
        <v>0</v>
      </c>
      <c r="H546" s="109">
        <f t="shared" si="40"/>
        <v>0</v>
      </c>
      <c r="I546" s="221">
        <f t="shared" si="41"/>
        <v>0</v>
      </c>
      <c r="J546" s="109">
        <v>0</v>
      </c>
      <c r="K546" s="109"/>
      <c r="L546" s="109"/>
      <c r="M546" s="109">
        <f t="shared" si="37"/>
        <v>0</v>
      </c>
      <c r="N546" s="109"/>
      <c r="O546" s="109"/>
      <c r="P546" s="422"/>
      <c r="Q546" s="425">
        <f t="shared" si="38"/>
        <v>0</v>
      </c>
    </row>
    <row r="547" spans="1:17" hidden="1" outlineLevel="2" x14ac:dyDescent="0.25">
      <c r="A547" s="289"/>
      <c r="B547" s="290" t="s">
        <v>342</v>
      </c>
      <c r="C547" s="241" t="s">
        <v>6814</v>
      </c>
      <c r="D547" s="267">
        <v>94</v>
      </c>
      <c r="E547" s="109">
        <v>0</v>
      </c>
      <c r="F547" s="109">
        <f t="shared" si="39"/>
        <v>0</v>
      </c>
      <c r="G547" s="109">
        <v>0</v>
      </c>
      <c r="H547" s="109">
        <f t="shared" si="40"/>
        <v>0</v>
      </c>
      <c r="I547" s="221">
        <f t="shared" si="41"/>
        <v>0</v>
      </c>
      <c r="J547" s="109">
        <v>0</v>
      </c>
      <c r="K547" s="109"/>
      <c r="L547" s="109"/>
      <c r="M547" s="109">
        <f t="shared" si="37"/>
        <v>0</v>
      </c>
      <c r="N547" s="109"/>
      <c r="O547" s="109"/>
      <c r="P547" s="422"/>
      <c r="Q547" s="425">
        <f t="shared" si="38"/>
        <v>0</v>
      </c>
    </row>
    <row r="548" spans="1:17" hidden="1" outlineLevel="2" x14ac:dyDescent="0.25">
      <c r="A548" s="289"/>
      <c r="B548" s="290" t="s">
        <v>365</v>
      </c>
      <c r="C548" s="241" t="s">
        <v>6890</v>
      </c>
      <c r="D548" s="267">
        <v>29.8</v>
      </c>
      <c r="E548" s="109">
        <v>0</v>
      </c>
      <c r="F548" s="109">
        <f t="shared" si="39"/>
        <v>0</v>
      </c>
      <c r="G548" s="109">
        <v>0</v>
      </c>
      <c r="H548" s="109">
        <f t="shared" si="40"/>
        <v>0</v>
      </c>
      <c r="I548" s="221">
        <f t="shared" si="41"/>
        <v>0</v>
      </c>
      <c r="J548" s="109">
        <v>0</v>
      </c>
      <c r="K548" s="109"/>
      <c r="L548" s="109"/>
      <c r="M548" s="109">
        <f t="shared" si="37"/>
        <v>0</v>
      </c>
      <c r="N548" s="109"/>
      <c r="O548" s="109"/>
      <c r="P548" s="422"/>
      <c r="Q548" s="425">
        <f t="shared" si="38"/>
        <v>0</v>
      </c>
    </row>
    <row r="549" spans="1:17" hidden="1" outlineLevel="2" x14ac:dyDescent="0.25">
      <c r="A549" s="289"/>
      <c r="B549" s="290" t="s">
        <v>346</v>
      </c>
      <c r="C549" s="241" t="s">
        <v>6814</v>
      </c>
      <c r="D549" s="267">
        <v>17.8</v>
      </c>
      <c r="E549" s="109">
        <v>0</v>
      </c>
      <c r="F549" s="109">
        <f t="shared" si="39"/>
        <v>0</v>
      </c>
      <c r="G549" s="109">
        <v>0</v>
      </c>
      <c r="H549" s="109">
        <f t="shared" si="40"/>
        <v>0</v>
      </c>
      <c r="I549" s="221">
        <f t="shared" si="41"/>
        <v>0</v>
      </c>
      <c r="J549" s="109">
        <v>0</v>
      </c>
      <c r="K549" s="109"/>
      <c r="L549" s="109"/>
      <c r="M549" s="109">
        <f t="shared" si="37"/>
        <v>0</v>
      </c>
      <c r="N549" s="109"/>
      <c r="O549" s="109"/>
      <c r="P549" s="422"/>
      <c r="Q549" s="425">
        <f t="shared" si="38"/>
        <v>0</v>
      </c>
    </row>
    <row r="550" spans="1:17" hidden="1" outlineLevel="2" x14ac:dyDescent="0.25">
      <c r="A550" s="289"/>
      <c r="B550" s="290" t="s">
        <v>350</v>
      </c>
      <c r="C550" s="241" t="s">
        <v>6814</v>
      </c>
      <c r="D550" s="267">
        <v>7</v>
      </c>
      <c r="E550" s="109">
        <v>0</v>
      </c>
      <c r="F550" s="109">
        <f t="shared" si="39"/>
        <v>0</v>
      </c>
      <c r="G550" s="109">
        <v>0</v>
      </c>
      <c r="H550" s="109">
        <f t="shared" si="40"/>
        <v>0</v>
      </c>
      <c r="I550" s="221">
        <f t="shared" si="41"/>
        <v>0</v>
      </c>
      <c r="J550" s="109">
        <v>0</v>
      </c>
      <c r="K550" s="109"/>
      <c r="L550" s="109"/>
      <c r="M550" s="109">
        <f t="shared" si="37"/>
        <v>0</v>
      </c>
      <c r="N550" s="109"/>
      <c r="O550" s="109"/>
      <c r="P550" s="422"/>
      <c r="Q550" s="425">
        <f t="shared" si="38"/>
        <v>0</v>
      </c>
    </row>
    <row r="551" spans="1:17" hidden="1" outlineLevel="2" x14ac:dyDescent="0.25">
      <c r="A551" s="289"/>
      <c r="B551" s="290" t="s">
        <v>366</v>
      </c>
      <c r="C551" s="241" t="s">
        <v>6890</v>
      </c>
      <c r="D551" s="267">
        <v>1.5</v>
      </c>
      <c r="E551" s="109">
        <v>0</v>
      </c>
      <c r="F551" s="109">
        <f t="shared" si="39"/>
        <v>0</v>
      </c>
      <c r="G551" s="109">
        <v>0</v>
      </c>
      <c r="H551" s="109">
        <f t="shared" si="40"/>
        <v>0</v>
      </c>
      <c r="I551" s="221">
        <f t="shared" si="41"/>
        <v>0</v>
      </c>
      <c r="J551" s="109">
        <v>0</v>
      </c>
      <c r="K551" s="109"/>
      <c r="L551" s="109"/>
      <c r="M551" s="109">
        <f t="shared" si="37"/>
        <v>0</v>
      </c>
      <c r="N551" s="109"/>
      <c r="O551" s="109"/>
      <c r="P551" s="422"/>
      <c r="Q551" s="425">
        <f t="shared" si="38"/>
        <v>0</v>
      </c>
    </row>
    <row r="552" spans="1:17" ht="25.5" hidden="1" outlineLevel="2" x14ac:dyDescent="0.25">
      <c r="A552" s="289"/>
      <c r="B552" s="290" t="s">
        <v>352</v>
      </c>
      <c r="C552" s="241" t="s">
        <v>6814</v>
      </c>
      <c r="D552" s="267">
        <v>1.4000000000000001</v>
      </c>
      <c r="E552" s="109">
        <v>0</v>
      </c>
      <c r="F552" s="109">
        <f t="shared" si="39"/>
        <v>0</v>
      </c>
      <c r="G552" s="109">
        <v>0</v>
      </c>
      <c r="H552" s="109">
        <f t="shared" si="40"/>
        <v>0</v>
      </c>
      <c r="I552" s="221">
        <f t="shared" si="41"/>
        <v>0</v>
      </c>
      <c r="J552" s="109">
        <v>0</v>
      </c>
      <c r="K552" s="109"/>
      <c r="L552" s="109"/>
      <c r="M552" s="109">
        <f t="shared" si="37"/>
        <v>0</v>
      </c>
      <c r="N552" s="109"/>
      <c r="O552" s="109"/>
      <c r="P552" s="422"/>
      <c r="Q552" s="425">
        <f t="shared" si="38"/>
        <v>0</v>
      </c>
    </row>
    <row r="553" spans="1:17" ht="25.5" hidden="1" outlineLevel="2" x14ac:dyDescent="0.25">
      <c r="A553" s="289"/>
      <c r="B553" s="290" t="s">
        <v>353</v>
      </c>
      <c r="C553" s="241" t="s">
        <v>6814</v>
      </c>
      <c r="D553" s="267">
        <v>7.3</v>
      </c>
      <c r="E553" s="109">
        <v>0</v>
      </c>
      <c r="F553" s="109">
        <f t="shared" si="39"/>
        <v>0</v>
      </c>
      <c r="G553" s="109">
        <v>0</v>
      </c>
      <c r="H553" s="109">
        <f t="shared" si="40"/>
        <v>0</v>
      </c>
      <c r="I553" s="221">
        <f t="shared" si="41"/>
        <v>0</v>
      </c>
      <c r="J553" s="109">
        <v>0</v>
      </c>
      <c r="K553" s="109"/>
      <c r="L553" s="109"/>
      <c r="M553" s="109">
        <f t="shared" si="37"/>
        <v>0</v>
      </c>
      <c r="N553" s="109"/>
      <c r="O553" s="109"/>
      <c r="P553" s="422"/>
      <c r="Q553" s="425">
        <f t="shared" si="38"/>
        <v>0</v>
      </c>
    </row>
    <row r="554" spans="1:17" hidden="1" outlineLevel="2" x14ac:dyDescent="0.25">
      <c r="A554" s="289"/>
      <c r="B554" s="290" t="s">
        <v>354</v>
      </c>
      <c r="C554" s="241" t="s">
        <v>6814</v>
      </c>
      <c r="D554" s="267">
        <v>1.2</v>
      </c>
      <c r="E554" s="109">
        <v>0</v>
      </c>
      <c r="F554" s="109">
        <f t="shared" si="39"/>
        <v>0</v>
      </c>
      <c r="G554" s="109">
        <v>0</v>
      </c>
      <c r="H554" s="109">
        <f t="shared" si="40"/>
        <v>0</v>
      </c>
      <c r="I554" s="221">
        <f t="shared" si="41"/>
        <v>0</v>
      </c>
      <c r="J554" s="109">
        <v>0</v>
      </c>
      <c r="K554" s="109"/>
      <c r="L554" s="109"/>
      <c r="M554" s="109">
        <f t="shared" si="37"/>
        <v>0</v>
      </c>
      <c r="N554" s="109"/>
      <c r="O554" s="109"/>
      <c r="P554" s="422"/>
      <c r="Q554" s="425">
        <f t="shared" si="38"/>
        <v>0</v>
      </c>
    </row>
    <row r="555" spans="1:17" hidden="1" outlineLevel="2" x14ac:dyDescent="0.25">
      <c r="A555" s="289"/>
      <c r="B555" s="290" t="s">
        <v>355</v>
      </c>
      <c r="C555" s="241" t="s">
        <v>307</v>
      </c>
      <c r="D555" s="267">
        <v>1</v>
      </c>
      <c r="E555" s="109">
        <v>0</v>
      </c>
      <c r="F555" s="109">
        <f t="shared" si="39"/>
        <v>0</v>
      </c>
      <c r="G555" s="109">
        <v>0</v>
      </c>
      <c r="H555" s="109">
        <f t="shared" si="40"/>
        <v>0</v>
      </c>
      <c r="I555" s="221">
        <f t="shared" si="41"/>
        <v>0</v>
      </c>
      <c r="J555" s="109">
        <v>0</v>
      </c>
      <c r="K555" s="109"/>
      <c r="L555" s="109"/>
      <c r="M555" s="109">
        <f t="shared" si="37"/>
        <v>0</v>
      </c>
      <c r="N555" s="109"/>
      <c r="O555" s="109"/>
      <c r="P555" s="422"/>
      <c r="Q555" s="425">
        <f t="shared" si="38"/>
        <v>0</v>
      </c>
    </row>
    <row r="556" spans="1:17" hidden="1" outlineLevel="2" x14ac:dyDescent="0.25">
      <c r="A556" s="289"/>
      <c r="B556" s="290" t="s">
        <v>321</v>
      </c>
      <c r="C556" s="241"/>
      <c r="D556" s="267"/>
      <c r="E556" s="109">
        <v>0</v>
      </c>
      <c r="F556" s="109">
        <f t="shared" si="39"/>
        <v>0</v>
      </c>
      <c r="G556" s="109">
        <v>0</v>
      </c>
      <c r="H556" s="109">
        <f t="shared" si="40"/>
        <v>0</v>
      </c>
      <c r="I556" s="221">
        <f t="shared" si="41"/>
        <v>0</v>
      </c>
      <c r="J556" s="109">
        <v>0</v>
      </c>
      <c r="K556" s="109"/>
      <c r="L556" s="109"/>
      <c r="M556" s="109">
        <f t="shared" si="37"/>
        <v>0</v>
      </c>
      <c r="N556" s="109"/>
      <c r="O556" s="109"/>
      <c r="P556" s="422"/>
      <c r="Q556" s="425">
        <f t="shared" si="38"/>
        <v>0</v>
      </c>
    </row>
    <row r="557" spans="1:17" hidden="1" outlineLevel="2" x14ac:dyDescent="0.25">
      <c r="A557" s="289"/>
      <c r="B557" s="290" t="s">
        <v>356</v>
      </c>
      <c r="C557" s="241" t="s">
        <v>31</v>
      </c>
      <c r="D557" s="267">
        <v>1</v>
      </c>
      <c r="E557" s="109">
        <v>0</v>
      </c>
      <c r="F557" s="109">
        <f t="shared" si="39"/>
        <v>0</v>
      </c>
      <c r="G557" s="109">
        <v>0</v>
      </c>
      <c r="H557" s="109">
        <f t="shared" si="40"/>
        <v>0</v>
      </c>
      <c r="I557" s="221">
        <f t="shared" si="41"/>
        <v>0</v>
      </c>
      <c r="J557" s="109">
        <v>0</v>
      </c>
      <c r="K557" s="109"/>
      <c r="L557" s="109"/>
      <c r="M557" s="109">
        <f t="shared" si="37"/>
        <v>0</v>
      </c>
      <c r="N557" s="109"/>
      <c r="O557" s="109"/>
      <c r="P557" s="422"/>
      <c r="Q557" s="425">
        <f t="shared" si="38"/>
        <v>0</v>
      </c>
    </row>
    <row r="558" spans="1:17" hidden="1" outlineLevel="2" x14ac:dyDescent="0.25">
      <c r="A558" s="289"/>
      <c r="B558" s="290" t="s">
        <v>367</v>
      </c>
      <c r="C558" s="241" t="s">
        <v>31</v>
      </c>
      <c r="D558" s="267">
        <v>2</v>
      </c>
      <c r="E558" s="109">
        <v>0</v>
      </c>
      <c r="F558" s="109">
        <f t="shared" si="39"/>
        <v>0</v>
      </c>
      <c r="G558" s="109">
        <v>0</v>
      </c>
      <c r="H558" s="109">
        <f t="shared" si="40"/>
        <v>0</v>
      </c>
      <c r="I558" s="221">
        <f t="shared" si="41"/>
        <v>0</v>
      </c>
      <c r="J558" s="109">
        <v>0</v>
      </c>
      <c r="K558" s="109"/>
      <c r="L558" s="109"/>
      <c r="M558" s="109">
        <f t="shared" si="37"/>
        <v>0</v>
      </c>
      <c r="N558" s="109"/>
      <c r="O558" s="109"/>
      <c r="P558" s="422"/>
      <c r="Q558" s="425">
        <f t="shared" si="38"/>
        <v>0</v>
      </c>
    </row>
    <row r="559" spans="1:17" hidden="1" outlineLevel="2" x14ac:dyDescent="0.25">
      <c r="A559" s="289"/>
      <c r="B559" s="290" t="s">
        <v>336</v>
      </c>
      <c r="C559" s="241" t="s">
        <v>31</v>
      </c>
      <c r="D559" s="267">
        <v>12</v>
      </c>
      <c r="E559" s="109">
        <v>0</v>
      </c>
      <c r="F559" s="109">
        <f t="shared" si="39"/>
        <v>0</v>
      </c>
      <c r="G559" s="109">
        <v>0</v>
      </c>
      <c r="H559" s="109">
        <f t="shared" si="40"/>
        <v>0</v>
      </c>
      <c r="I559" s="221">
        <f t="shared" si="41"/>
        <v>0</v>
      </c>
      <c r="J559" s="109">
        <v>0</v>
      </c>
      <c r="K559" s="109"/>
      <c r="L559" s="109"/>
      <c r="M559" s="109">
        <f t="shared" si="37"/>
        <v>0</v>
      </c>
      <c r="N559" s="109"/>
      <c r="O559" s="109"/>
      <c r="P559" s="422"/>
      <c r="Q559" s="425">
        <f t="shared" si="38"/>
        <v>0</v>
      </c>
    </row>
    <row r="560" spans="1:17" hidden="1" outlineLevel="2" x14ac:dyDescent="0.25">
      <c r="A560" s="289"/>
      <c r="B560" s="290" t="s">
        <v>368</v>
      </c>
      <c r="C560" s="241" t="s">
        <v>31</v>
      </c>
      <c r="D560" s="267">
        <v>2</v>
      </c>
      <c r="E560" s="109">
        <v>0</v>
      </c>
      <c r="F560" s="109">
        <f t="shared" si="39"/>
        <v>0</v>
      </c>
      <c r="G560" s="109">
        <v>0</v>
      </c>
      <c r="H560" s="109">
        <f t="shared" si="40"/>
        <v>0</v>
      </c>
      <c r="I560" s="221">
        <f t="shared" si="41"/>
        <v>0</v>
      </c>
      <c r="J560" s="109">
        <v>0</v>
      </c>
      <c r="K560" s="109"/>
      <c r="L560" s="109"/>
      <c r="M560" s="109">
        <f t="shared" si="37"/>
        <v>0</v>
      </c>
      <c r="N560" s="109"/>
      <c r="O560" s="109"/>
      <c r="P560" s="422"/>
      <c r="Q560" s="425">
        <f t="shared" si="38"/>
        <v>0</v>
      </c>
    </row>
    <row r="561" spans="1:17" hidden="1" outlineLevel="2" x14ac:dyDescent="0.25">
      <c r="A561" s="289"/>
      <c r="B561" s="290" t="s">
        <v>337</v>
      </c>
      <c r="C561" s="241" t="s">
        <v>31</v>
      </c>
      <c r="D561" s="267">
        <v>12</v>
      </c>
      <c r="E561" s="109">
        <v>0</v>
      </c>
      <c r="F561" s="109">
        <f t="shared" si="39"/>
        <v>0</v>
      </c>
      <c r="G561" s="109">
        <v>0</v>
      </c>
      <c r="H561" s="109">
        <f t="shared" si="40"/>
        <v>0</v>
      </c>
      <c r="I561" s="221">
        <f t="shared" si="41"/>
        <v>0</v>
      </c>
      <c r="J561" s="109">
        <v>0</v>
      </c>
      <c r="K561" s="109"/>
      <c r="L561" s="109"/>
      <c r="M561" s="109">
        <f t="shared" si="37"/>
        <v>0</v>
      </c>
      <c r="N561" s="109"/>
      <c r="O561" s="109"/>
      <c r="P561" s="422"/>
      <c r="Q561" s="425">
        <f t="shared" si="38"/>
        <v>0</v>
      </c>
    </row>
    <row r="562" spans="1:17" hidden="1" outlineLevel="2" x14ac:dyDescent="0.25">
      <c r="A562" s="289"/>
      <c r="B562" s="290" t="s">
        <v>359</v>
      </c>
      <c r="C562" s="241" t="s">
        <v>6814</v>
      </c>
      <c r="D562" s="267">
        <v>6</v>
      </c>
      <c r="E562" s="109">
        <v>0</v>
      </c>
      <c r="F562" s="109">
        <f t="shared" si="39"/>
        <v>0</v>
      </c>
      <c r="G562" s="109">
        <v>0</v>
      </c>
      <c r="H562" s="109">
        <f t="shared" si="40"/>
        <v>0</v>
      </c>
      <c r="I562" s="221">
        <f t="shared" si="41"/>
        <v>0</v>
      </c>
      <c r="J562" s="109">
        <v>0</v>
      </c>
      <c r="K562" s="109"/>
      <c r="L562" s="109"/>
      <c r="M562" s="109">
        <f t="shared" si="37"/>
        <v>0</v>
      </c>
      <c r="N562" s="109"/>
      <c r="O562" s="109"/>
      <c r="P562" s="422"/>
      <c r="Q562" s="425">
        <f t="shared" si="38"/>
        <v>0</v>
      </c>
    </row>
    <row r="563" spans="1:17" hidden="1" outlineLevel="2" x14ac:dyDescent="0.25">
      <c r="A563" s="289"/>
      <c r="B563" s="290" t="s">
        <v>369</v>
      </c>
      <c r="C563" s="241" t="s">
        <v>6890</v>
      </c>
      <c r="D563" s="267">
        <v>13.7</v>
      </c>
      <c r="E563" s="109">
        <v>0</v>
      </c>
      <c r="F563" s="109">
        <f t="shared" si="39"/>
        <v>0</v>
      </c>
      <c r="G563" s="109">
        <v>0</v>
      </c>
      <c r="H563" s="109">
        <f t="shared" si="40"/>
        <v>0</v>
      </c>
      <c r="I563" s="221">
        <f t="shared" si="41"/>
        <v>0</v>
      </c>
      <c r="J563" s="109">
        <v>0</v>
      </c>
      <c r="K563" s="109"/>
      <c r="L563" s="109"/>
      <c r="M563" s="109">
        <f t="shared" si="37"/>
        <v>0</v>
      </c>
      <c r="N563" s="109"/>
      <c r="O563" s="109"/>
      <c r="P563" s="422"/>
      <c r="Q563" s="425">
        <f t="shared" si="38"/>
        <v>0</v>
      </c>
    </row>
    <row r="564" spans="1:17" hidden="1" outlineLevel="2" x14ac:dyDescent="0.25">
      <c r="A564" s="289"/>
      <c r="B564" s="290" t="s">
        <v>361</v>
      </c>
      <c r="C564" s="241" t="s">
        <v>6814</v>
      </c>
      <c r="D564" s="267">
        <v>1</v>
      </c>
      <c r="E564" s="109">
        <v>0</v>
      </c>
      <c r="F564" s="109">
        <f t="shared" si="39"/>
        <v>0</v>
      </c>
      <c r="G564" s="109">
        <v>0</v>
      </c>
      <c r="H564" s="109">
        <f t="shared" si="40"/>
        <v>0</v>
      </c>
      <c r="I564" s="221">
        <f t="shared" si="41"/>
        <v>0</v>
      </c>
      <c r="J564" s="109">
        <v>0</v>
      </c>
      <c r="K564" s="109"/>
      <c r="L564" s="109"/>
      <c r="M564" s="109">
        <f t="shared" si="37"/>
        <v>0</v>
      </c>
      <c r="N564" s="109"/>
      <c r="O564" s="109"/>
      <c r="P564" s="422"/>
      <c r="Q564" s="425">
        <f t="shared" si="38"/>
        <v>0</v>
      </c>
    </row>
    <row r="565" spans="1:17" hidden="1" outlineLevel="2" x14ac:dyDescent="0.25">
      <c r="A565" s="289"/>
      <c r="B565" s="290" t="s">
        <v>338</v>
      </c>
      <c r="C565" s="241" t="s">
        <v>6814</v>
      </c>
      <c r="D565" s="267">
        <v>152</v>
      </c>
      <c r="E565" s="109">
        <v>0</v>
      </c>
      <c r="F565" s="109">
        <f t="shared" si="39"/>
        <v>0</v>
      </c>
      <c r="G565" s="109">
        <v>0</v>
      </c>
      <c r="H565" s="109">
        <f t="shared" si="40"/>
        <v>0</v>
      </c>
      <c r="I565" s="221">
        <f t="shared" si="41"/>
        <v>0</v>
      </c>
      <c r="J565" s="109">
        <v>0</v>
      </c>
      <c r="K565" s="109"/>
      <c r="L565" s="109"/>
      <c r="M565" s="109">
        <f t="shared" si="37"/>
        <v>0</v>
      </c>
      <c r="N565" s="109"/>
      <c r="O565" s="109"/>
      <c r="P565" s="422"/>
      <c r="Q565" s="425">
        <f t="shared" si="38"/>
        <v>0</v>
      </c>
    </row>
    <row r="566" spans="1:17" hidden="1" outlineLevel="2" x14ac:dyDescent="0.25">
      <c r="A566" s="289"/>
      <c r="B566" s="290" t="s">
        <v>339</v>
      </c>
      <c r="C566" s="241" t="s">
        <v>6890</v>
      </c>
      <c r="D566" s="267">
        <v>33</v>
      </c>
      <c r="E566" s="109">
        <v>0</v>
      </c>
      <c r="F566" s="109">
        <f t="shared" si="39"/>
        <v>0</v>
      </c>
      <c r="G566" s="109">
        <v>0</v>
      </c>
      <c r="H566" s="109">
        <f t="shared" si="40"/>
        <v>0</v>
      </c>
      <c r="I566" s="221">
        <f t="shared" si="41"/>
        <v>0</v>
      </c>
      <c r="J566" s="109">
        <v>0</v>
      </c>
      <c r="K566" s="109"/>
      <c r="L566" s="109"/>
      <c r="M566" s="109">
        <f t="shared" si="37"/>
        <v>0</v>
      </c>
      <c r="N566" s="109"/>
      <c r="O566" s="109"/>
      <c r="P566" s="422"/>
      <c r="Q566" s="425">
        <f t="shared" si="38"/>
        <v>0</v>
      </c>
    </row>
    <row r="567" spans="1:17" hidden="1" outlineLevel="2" x14ac:dyDescent="0.25">
      <c r="A567" s="289"/>
      <c r="B567" s="290" t="s">
        <v>363</v>
      </c>
      <c r="C567" s="241" t="s">
        <v>6890</v>
      </c>
      <c r="D567" s="267">
        <v>13.1</v>
      </c>
      <c r="E567" s="109">
        <v>0</v>
      </c>
      <c r="F567" s="109">
        <f t="shared" si="39"/>
        <v>0</v>
      </c>
      <c r="G567" s="109">
        <v>0</v>
      </c>
      <c r="H567" s="109">
        <f t="shared" si="40"/>
        <v>0</v>
      </c>
      <c r="I567" s="221">
        <f t="shared" si="41"/>
        <v>0</v>
      </c>
      <c r="J567" s="109">
        <v>0</v>
      </c>
      <c r="K567" s="109"/>
      <c r="L567" s="109"/>
      <c r="M567" s="109">
        <f t="shared" si="37"/>
        <v>0</v>
      </c>
      <c r="N567" s="109"/>
      <c r="O567" s="109"/>
      <c r="P567" s="422"/>
      <c r="Q567" s="425">
        <f t="shared" si="38"/>
        <v>0</v>
      </c>
    </row>
    <row r="568" spans="1:17" hidden="1" outlineLevel="2" x14ac:dyDescent="0.25">
      <c r="A568" s="289"/>
      <c r="B568" s="290" t="s">
        <v>340</v>
      </c>
      <c r="C568" s="241" t="s">
        <v>6890</v>
      </c>
      <c r="D568" s="267">
        <v>33.1</v>
      </c>
      <c r="E568" s="109">
        <v>0</v>
      </c>
      <c r="F568" s="109">
        <f t="shared" si="39"/>
        <v>0</v>
      </c>
      <c r="G568" s="109">
        <v>0</v>
      </c>
      <c r="H568" s="109">
        <f t="shared" si="40"/>
        <v>0</v>
      </c>
      <c r="I568" s="221">
        <f t="shared" si="41"/>
        <v>0</v>
      </c>
      <c r="J568" s="109">
        <v>0</v>
      </c>
      <c r="K568" s="109"/>
      <c r="L568" s="109"/>
      <c r="M568" s="109">
        <f t="shared" si="37"/>
        <v>0</v>
      </c>
      <c r="N568" s="109"/>
      <c r="O568" s="109"/>
      <c r="P568" s="422"/>
      <c r="Q568" s="425">
        <f t="shared" si="38"/>
        <v>0</v>
      </c>
    </row>
    <row r="569" spans="1:17" hidden="1" outlineLevel="2" x14ac:dyDescent="0.25">
      <c r="A569" s="289"/>
      <c r="B569" s="290" t="s">
        <v>341</v>
      </c>
      <c r="C569" s="241" t="s">
        <v>6814</v>
      </c>
      <c r="D569" s="267">
        <v>25.2</v>
      </c>
      <c r="E569" s="109">
        <v>0</v>
      </c>
      <c r="F569" s="109">
        <f t="shared" si="39"/>
        <v>0</v>
      </c>
      <c r="G569" s="109">
        <v>0</v>
      </c>
      <c r="H569" s="109">
        <f t="shared" si="40"/>
        <v>0</v>
      </c>
      <c r="I569" s="221">
        <f t="shared" si="41"/>
        <v>0</v>
      </c>
      <c r="J569" s="109">
        <v>0</v>
      </c>
      <c r="K569" s="109"/>
      <c r="L569" s="109"/>
      <c r="M569" s="109">
        <f t="shared" si="37"/>
        <v>0</v>
      </c>
      <c r="N569" s="109"/>
      <c r="O569" s="109"/>
      <c r="P569" s="422"/>
      <c r="Q569" s="425">
        <f t="shared" si="38"/>
        <v>0</v>
      </c>
    </row>
    <row r="570" spans="1:17" hidden="1" outlineLevel="2" x14ac:dyDescent="0.25">
      <c r="A570" s="289"/>
      <c r="B570" s="290" t="s">
        <v>342</v>
      </c>
      <c r="C570" s="241" t="s">
        <v>6814</v>
      </c>
      <c r="D570" s="267">
        <v>136</v>
      </c>
      <c r="E570" s="109">
        <v>0</v>
      </c>
      <c r="F570" s="109">
        <f t="shared" si="39"/>
        <v>0</v>
      </c>
      <c r="G570" s="109">
        <v>0</v>
      </c>
      <c r="H570" s="109">
        <f t="shared" si="40"/>
        <v>0</v>
      </c>
      <c r="I570" s="221">
        <f t="shared" si="41"/>
        <v>0</v>
      </c>
      <c r="J570" s="109">
        <v>0</v>
      </c>
      <c r="K570" s="109"/>
      <c r="L570" s="109"/>
      <c r="M570" s="109">
        <f t="shared" si="37"/>
        <v>0</v>
      </c>
      <c r="N570" s="109"/>
      <c r="O570" s="109"/>
      <c r="P570" s="422"/>
      <c r="Q570" s="425">
        <f t="shared" si="38"/>
        <v>0</v>
      </c>
    </row>
    <row r="571" spans="1:17" hidden="1" outlineLevel="2" x14ac:dyDescent="0.25">
      <c r="A571" s="289"/>
      <c r="B571" s="290" t="s">
        <v>365</v>
      </c>
      <c r="C571" s="241" t="s">
        <v>6890</v>
      </c>
      <c r="D571" s="267">
        <v>43.1</v>
      </c>
      <c r="E571" s="109">
        <v>0</v>
      </c>
      <c r="F571" s="109">
        <f t="shared" si="39"/>
        <v>0</v>
      </c>
      <c r="G571" s="109">
        <v>0</v>
      </c>
      <c r="H571" s="109">
        <f t="shared" si="40"/>
        <v>0</v>
      </c>
      <c r="I571" s="221">
        <f t="shared" si="41"/>
        <v>0</v>
      </c>
      <c r="J571" s="109">
        <v>0</v>
      </c>
      <c r="K571" s="109"/>
      <c r="L571" s="109"/>
      <c r="M571" s="109">
        <f t="shared" ref="M571:M634" si="42">G571</f>
        <v>0</v>
      </c>
      <c r="N571" s="109"/>
      <c r="O571" s="109"/>
      <c r="P571" s="422"/>
      <c r="Q571" s="425">
        <f t="shared" si="38"/>
        <v>0</v>
      </c>
    </row>
    <row r="572" spans="1:17" hidden="1" outlineLevel="2" x14ac:dyDescent="0.25">
      <c r="A572" s="289"/>
      <c r="B572" s="290" t="s">
        <v>346</v>
      </c>
      <c r="C572" s="241" t="s">
        <v>6814</v>
      </c>
      <c r="D572" s="267">
        <v>22.6</v>
      </c>
      <c r="E572" s="109">
        <v>0</v>
      </c>
      <c r="F572" s="109">
        <f t="shared" si="39"/>
        <v>0</v>
      </c>
      <c r="G572" s="109">
        <v>0</v>
      </c>
      <c r="H572" s="109">
        <f t="shared" si="40"/>
        <v>0</v>
      </c>
      <c r="I572" s="221">
        <f t="shared" si="41"/>
        <v>0</v>
      </c>
      <c r="J572" s="109">
        <v>0</v>
      </c>
      <c r="K572" s="109"/>
      <c r="L572" s="109"/>
      <c r="M572" s="109">
        <f t="shared" si="42"/>
        <v>0</v>
      </c>
      <c r="N572" s="109"/>
      <c r="O572" s="109"/>
      <c r="P572" s="422"/>
      <c r="Q572" s="425">
        <f t="shared" si="38"/>
        <v>0</v>
      </c>
    </row>
    <row r="573" spans="1:17" hidden="1" outlineLevel="2" x14ac:dyDescent="0.25">
      <c r="A573" s="289"/>
      <c r="B573" s="290" t="s">
        <v>350</v>
      </c>
      <c r="C573" s="241" t="s">
        <v>6814</v>
      </c>
      <c r="D573" s="267">
        <v>7</v>
      </c>
      <c r="E573" s="109">
        <v>0</v>
      </c>
      <c r="F573" s="109">
        <f t="shared" si="39"/>
        <v>0</v>
      </c>
      <c r="G573" s="109">
        <v>0</v>
      </c>
      <c r="H573" s="109">
        <f t="shared" si="40"/>
        <v>0</v>
      </c>
      <c r="I573" s="221">
        <f t="shared" si="41"/>
        <v>0</v>
      </c>
      <c r="J573" s="109">
        <v>0</v>
      </c>
      <c r="K573" s="109"/>
      <c r="L573" s="109"/>
      <c r="M573" s="109">
        <f t="shared" si="42"/>
        <v>0</v>
      </c>
      <c r="N573" s="109"/>
      <c r="O573" s="109"/>
      <c r="P573" s="422"/>
      <c r="Q573" s="425">
        <f t="shared" si="38"/>
        <v>0</v>
      </c>
    </row>
    <row r="574" spans="1:17" hidden="1" outlineLevel="2" x14ac:dyDescent="0.25">
      <c r="A574" s="289"/>
      <c r="B574" s="290" t="s">
        <v>366</v>
      </c>
      <c r="C574" s="241" t="s">
        <v>6890</v>
      </c>
      <c r="D574" s="267">
        <v>1.5</v>
      </c>
      <c r="E574" s="109">
        <v>0</v>
      </c>
      <c r="F574" s="109">
        <f t="shared" si="39"/>
        <v>0</v>
      </c>
      <c r="G574" s="109">
        <v>0</v>
      </c>
      <c r="H574" s="109">
        <f t="shared" si="40"/>
        <v>0</v>
      </c>
      <c r="I574" s="221">
        <f t="shared" si="41"/>
        <v>0</v>
      </c>
      <c r="J574" s="109">
        <v>0</v>
      </c>
      <c r="K574" s="109"/>
      <c r="L574" s="109"/>
      <c r="M574" s="109">
        <f t="shared" si="42"/>
        <v>0</v>
      </c>
      <c r="N574" s="109"/>
      <c r="O574" s="109"/>
      <c r="P574" s="422"/>
      <c r="Q574" s="425">
        <f t="shared" si="38"/>
        <v>0</v>
      </c>
    </row>
    <row r="575" spans="1:17" ht="25.5" hidden="1" outlineLevel="2" x14ac:dyDescent="0.25">
      <c r="A575" s="289"/>
      <c r="B575" s="290" t="s">
        <v>352</v>
      </c>
      <c r="C575" s="241" t="s">
        <v>6814</v>
      </c>
      <c r="D575" s="267">
        <v>1.3</v>
      </c>
      <c r="E575" s="109">
        <v>0</v>
      </c>
      <c r="F575" s="109">
        <f t="shared" si="39"/>
        <v>0</v>
      </c>
      <c r="G575" s="109">
        <v>0</v>
      </c>
      <c r="H575" s="109">
        <f t="shared" si="40"/>
        <v>0</v>
      </c>
      <c r="I575" s="221">
        <f t="shared" si="41"/>
        <v>0</v>
      </c>
      <c r="J575" s="109">
        <v>0</v>
      </c>
      <c r="K575" s="109"/>
      <c r="L575" s="109"/>
      <c r="M575" s="109">
        <f t="shared" si="42"/>
        <v>0</v>
      </c>
      <c r="N575" s="109"/>
      <c r="O575" s="109"/>
      <c r="P575" s="422"/>
      <c r="Q575" s="425">
        <f t="shared" si="38"/>
        <v>0</v>
      </c>
    </row>
    <row r="576" spans="1:17" ht="25.5" hidden="1" outlineLevel="2" x14ac:dyDescent="0.25">
      <c r="A576" s="289"/>
      <c r="B576" s="290" t="s">
        <v>353</v>
      </c>
      <c r="C576" s="241" t="s">
        <v>6814</v>
      </c>
      <c r="D576" s="267">
        <v>7.3</v>
      </c>
      <c r="E576" s="109">
        <v>0</v>
      </c>
      <c r="F576" s="109">
        <f t="shared" si="39"/>
        <v>0</v>
      </c>
      <c r="G576" s="109">
        <v>0</v>
      </c>
      <c r="H576" s="109">
        <f t="shared" si="40"/>
        <v>0</v>
      </c>
      <c r="I576" s="221">
        <f t="shared" si="41"/>
        <v>0</v>
      </c>
      <c r="J576" s="109">
        <v>0</v>
      </c>
      <c r="K576" s="109"/>
      <c r="L576" s="109"/>
      <c r="M576" s="109">
        <f t="shared" si="42"/>
        <v>0</v>
      </c>
      <c r="N576" s="109"/>
      <c r="O576" s="109"/>
      <c r="P576" s="422"/>
      <c r="Q576" s="425">
        <f t="shared" si="38"/>
        <v>0</v>
      </c>
    </row>
    <row r="577" spans="1:17" hidden="1" outlineLevel="2" x14ac:dyDescent="0.25">
      <c r="A577" s="289"/>
      <c r="B577" s="290" t="s">
        <v>354</v>
      </c>
      <c r="C577" s="241" t="s">
        <v>6814</v>
      </c>
      <c r="D577" s="267">
        <v>1.2</v>
      </c>
      <c r="E577" s="109">
        <v>0</v>
      </c>
      <c r="F577" s="109">
        <f t="shared" si="39"/>
        <v>0</v>
      </c>
      <c r="G577" s="109">
        <v>0</v>
      </c>
      <c r="H577" s="109">
        <f t="shared" si="40"/>
        <v>0</v>
      </c>
      <c r="I577" s="221">
        <f t="shared" si="41"/>
        <v>0</v>
      </c>
      <c r="J577" s="109">
        <v>0</v>
      </c>
      <c r="K577" s="109"/>
      <c r="L577" s="109"/>
      <c r="M577" s="109">
        <f t="shared" si="42"/>
        <v>0</v>
      </c>
      <c r="N577" s="109"/>
      <c r="O577" s="109"/>
      <c r="P577" s="422"/>
      <c r="Q577" s="425">
        <f t="shared" si="38"/>
        <v>0</v>
      </c>
    </row>
    <row r="578" spans="1:17" hidden="1" outlineLevel="2" x14ac:dyDescent="0.25">
      <c r="A578" s="289"/>
      <c r="B578" s="290" t="s">
        <v>355</v>
      </c>
      <c r="C578" s="241" t="s">
        <v>307</v>
      </c>
      <c r="D578" s="267">
        <v>1</v>
      </c>
      <c r="E578" s="109">
        <v>0</v>
      </c>
      <c r="F578" s="109">
        <f t="shared" si="39"/>
        <v>0</v>
      </c>
      <c r="G578" s="109">
        <v>0</v>
      </c>
      <c r="H578" s="109">
        <f t="shared" si="40"/>
        <v>0</v>
      </c>
      <c r="I578" s="221">
        <f t="shared" si="41"/>
        <v>0</v>
      </c>
      <c r="J578" s="109">
        <v>0</v>
      </c>
      <c r="K578" s="109"/>
      <c r="L578" s="109"/>
      <c r="M578" s="109">
        <f t="shared" si="42"/>
        <v>0</v>
      </c>
      <c r="N578" s="109"/>
      <c r="O578" s="109"/>
      <c r="P578" s="422"/>
      <c r="Q578" s="425">
        <f t="shared" si="38"/>
        <v>0</v>
      </c>
    </row>
    <row r="579" spans="1:17" hidden="1" outlineLevel="2" x14ac:dyDescent="0.25">
      <c r="A579" s="289"/>
      <c r="B579" s="290" t="s">
        <v>370</v>
      </c>
      <c r="C579" s="241"/>
      <c r="D579" s="267"/>
      <c r="E579" s="109">
        <v>0</v>
      </c>
      <c r="F579" s="109">
        <f t="shared" si="39"/>
        <v>0</v>
      </c>
      <c r="G579" s="109">
        <v>0</v>
      </c>
      <c r="H579" s="109">
        <f t="shared" si="40"/>
        <v>0</v>
      </c>
      <c r="I579" s="221">
        <f t="shared" si="41"/>
        <v>0</v>
      </c>
      <c r="J579" s="109">
        <v>0</v>
      </c>
      <c r="K579" s="109"/>
      <c r="L579" s="109"/>
      <c r="M579" s="109">
        <f t="shared" si="42"/>
        <v>0</v>
      </c>
      <c r="N579" s="109"/>
      <c r="O579" s="109"/>
      <c r="P579" s="422"/>
      <c r="Q579" s="425">
        <f t="shared" si="38"/>
        <v>0</v>
      </c>
    </row>
    <row r="580" spans="1:17" hidden="1" outlineLevel="2" x14ac:dyDescent="0.25">
      <c r="A580" s="289"/>
      <c r="B580" s="290" t="s">
        <v>337</v>
      </c>
      <c r="C580" s="241" t="s">
        <v>31</v>
      </c>
      <c r="D580" s="267">
        <v>8</v>
      </c>
      <c r="E580" s="109">
        <v>0</v>
      </c>
      <c r="F580" s="109">
        <f t="shared" si="39"/>
        <v>0</v>
      </c>
      <c r="G580" s="109">
        <v>0</v>
      </c>
      <c r="H580" s="109">
        <f t="shared" si="40"/>
        <v>0</v>
      </c>
      <c r="I580" s="221">
        <f t="shared" si="41"/>
        <v>0</v>
      </c>
      <c r="J580" s="109">
        <v>0</v>
      </c>
      <c r="K580" s="109"/>
      <c r="L580" s="109"/>
      <c r="M580" s="109">
        <f t="shared" si="42"/>
        <v>0</v>
      </c>
      <c r="N580" s="109"/>
      <c r="O580" s="109"/>
      <c r="P580" s="422"/>
      <c r="Q580" s="425">
        <f t="shared" si="38"/>
        <v>0</v>
      </c>
    </row>
    <row r="581" spans="1:17" hidden="1" outlineLevel="2" x14ac:dyDescent="0.25">
      <c r="A581" s="289"/>
      <c r="B581" s="290" t="s">
        <v>338</v>
      </c>
      <c r="C581" s="241" t="s">
        <v>6814</v>
      </c>
      <c r="D581" s="267">
        <v>152</v>
      </c>
      <c r="E581" s="109">
        <v>0</v>
      </c>
      <c r="F581" s="109">
        <f t="shared" si="39"/>
        <v>0</v>
      </c>
      <c r="G581" s="109">
        <v>0</v>
      </c>
      <c r="H581" s="109">
        <f t="shared" si="40"/>
        <v>0</v>
      </c>
      <c r="I581" s="221">
        <f t="shared" si="41"/>
        <v>0</v>
      </c>
      <c r="J581" s="109">
        <v>0</v>
      </c>
      <c r="K581" s="109"/>
      <c r="L581" s="109"/>
      <c r="M581" s="109">
        <f t="shared" si="42"/>
        <v>0</v>
      </c>
      <c r="N581" s="109"/>
      <c r="O581" s="109"/>
      <c r="P581" s="422"/>
      <c r="Q581" s="425">
        <f t="shared" si="38"/>
        <v>0</v>
      </c>
    </row>
    <row r="582" spans="1:17" hidden="1" outlineLevel="2" x14ac:dyDescent="0.25">
      <c r="A582" s="289"/>
      <c r="B582" s="290" t="s">
        <v>339</v>
      </c>
      <c r="C582" s="241" t="s">
        <v>6890</v>
      </c>
      <c r="D582" s="267">
        <v>28.3</v>
      </c>
      <c r="E582" s="109">
        <v>0</v>
      </c>
      <c r="F582" s="109">
        <f t="shared" si="39"/>
        <v>0</v>
      </c>
      <c r="G582" s="109">
        <v>0</v>
      </c>
      <c r="H582" s="109">
        <f t="shared" si="40"/>
        <v>0</v>
      </c>
      <c r="I582" s="221">
        <f t="shared" si="41"/>
        <v>0</v>
      </c>
      <c r="J582" s="109">
        <v>0</v>
      </c>
      <c r="K582" s="109"/>
      <c r="L582" s="109"/>
      <c r="M582" s="109">
        <f t="shared" si="42"/>
        <v>0</v>
      </c>
      <c r="N582" s="109"/>
      <c r="O582" s="109"/>
      <c r="P582" s="422"/>
      <c r="Q582" s="425">
        <f t="shared" si="38"/>
        <v>0</v>
      </c>
    </row>
    <row r="583" spans="1:17" hidden="1" outlineLevel="2" x14ac:dyDescent="0.25">
      <c r="A583" s="289"/>
      <c r="B583" s="290" t="s">
        <v>363</v>
      </c>
      <c r="C583" s="241" t="s">
        <v>6890</v>
      </c>
      <c r="D583" s="267">
        <v>20.399999999999999</v>
      </c>
      <c r="E583" s="109">
        <v>0</v>
      </c>
      <c r="F583" s="109">
        <f t="shared" si="39"/>
        <v>0</v>
      </c>
      <c r="G583" s="109">
        <v>0</v>
      </c>
      <c r="H583" s="109">
        <f t="shared" si="40"/>
        <v>0</v>
      </c>
      <c r="I583" s="221">
        <f t="shared" si="41"/>
        <v>0</v>
      </c>
      <c r="J583" s="109">
        <v>0</v>
      </c>
      <c r="K583" s="109"/>
      <c r="L583" s="109"/>
      <c r="M583" s="109">
        <f t="shared" si="42"/>
        <v>0</v>
      </c>
      <c r="N583" s="109"/>
      <c r="O583" s="109"/>
      <c r="P583" s="422"/>
      <c r="Q583" s="425">
        <f t="shared" ref="Q583:Q646" si="43">(E583+G583)*P583</f>
        <v>0</v>
      </c>
    </row>
    <row r="584" spans="1:17" hidden="1" outlineLevel="2" x14ac:dyDescent="0.25">
      <c r="A584" s="289"/>
      <c r="B584" s="290" t="s">
        <v>340</v>
      </c>
      <c r="C584" s="241" t="s">
        <v>6890</v>
      </c>
      <c r="D584" s="267">
        <v>20.8</v>
      </c>
      <c r="E584" s="109">
        <v>0</v>
      </c>
      <c r="F584" s="109">
        <f t="shared" si="39"/>
        <v>0</v>
      </c>
      <c r="G584" s="109">
        <v>0</v>
      </c>
      <c r="H584" s="109">
        <f t="shared" si="40"/>
        <v>0</v>
      </c>
      <c r="I584" s="221">
        <f t="shared" si="41"/>
        <v>0</v>
      </c>
      <c r="J584" s="109">
        <v>0</v>
      </c>
      <c r="K584" s="109"/>
      <c r="L584" s="109"/>
      <c r="M584" s="109">
        <f t="shared" si="42"/>
        <v>0</v>
      </c>
      <c r="N584" s="109"/>
      <c r="O584" s="109"/>
      <c r="P584" s="422"/>
      <c r="Q584" s="425">
        <f t="shared" si="43"/>
        <v>0</v>
      </c>
    </row>
    <row r="585" spans="1:17" hidden="1" outlineLevel="2" x14ac:dyDescent="0.25">
      <c r="A585" s="289"/>
      <c r="B585" s="290" t="s">
        <v>364</v>
      </c>
      <c r="C585" s="241" t="s">
        <v>6890</v>
      </c>
      <c r="D585" s="267">
        <v>8.1999999999999993</v>
      </c>
      <c r="E585" s="109">
        <v>0</v>
      </c>
      <c r="F585" s="109">
        <f t="shared" si="39"/>
        <v>0</v>
      </c>
      <c r="G585" s="109">
        <v>0</v>
      </c>
      <c r="H585" s="109">
        <f t="shared" si="40"/>
        <v>0</v>
      </c>
      <c r="I585" s="221">
        <f t="shared" si="41"/>
        <v>0</v>
      </c>
      <c r="J585" s="109">
        <v>0</v>
      </c>
      <c r="K585" s="109"/>
      <c r="L585" s="109"/>
      <c r="M585" s="109">
        <f t="shared" si="42"/>
        <v>0</v>
      </c>
      <c r="N585" s="109"/>
      <c r="O585" s="109"/>
      <c r="P585" s="422"/>
      <c r="Q585" s="425">
        <f t="shared" si="43"/>
        <v>0</v>
      </c>
    </row>
    <row r="586" spans="1:17" hidden="1" outlineLevel="2" x14ac:dyDescent="0.25">
      <c r="A586" s="289"/>
      <c r="B586" s="290" t="s">
        <v>341</v>
      </c>
      <c r="C586" s="241" t="s">
        <v>6814</v>
      </c>
      <c r="D586" s="267">
        <v>33.6</v>
      </c>
      <c r="E586" s="109">
        <v>0</v>
      </c>
      <c r="F586" s="109">
        <f t="shared" si="39"/>
        <v>0</v>
      </c>
      <c r="G586" s="109">
        <v>0</v>
      </c>
      <c r="H586" s="109">
        <f t="shared" si="40"/>
        <v>0</v>
      </c>
      <c r="I586" s="221">
        <f t="shared" si="41"/>
        <v>0</v>
      </c>
      <c r="J586" s="109">
        <v>0</v>
      </c>
      <c r="K586" s="109"/>
      <c r="L586" s="109"/>
      <c r="M586" s="109">
        <f t="shared" si="42"/>
        <v>0</v>
      </c>
      <c r="N586" s="109"/>
      <c r="O586" s="109"/>
      <c r="P586" s="422"/>
      <c r="Q586" s="425">
        <f t="shared" si="43"/>
        <v>0</v>
      </c>
    </row>
    <row r="587" spans="1:17" hidden="1" outlineLevel="2" x14ac:dyDescent="0.25">
      <c r="A587" s="289"/>
      <c r="B587" s="290" t="s">
        <v>350</v>
      </c>
      <c r="C587" s="241" t="s">
        <v>6814</v>
      </c>
      <c r="D587" s="267">
        <v>6</v>
      </c>
      <c r="E587" s="109">
        <v>0</v>
      </c>
      <c r="F587" s="109">
        <f t="shared" si="39"/>
        <v>0</v>
      </c>
      <c r="G587" s="109">
        <v>0</v>
      </c>
      <c r="H587" s="109">
        <f t="shared" si="40"/>
        <v>0</v>
      </c>
      <c r="I587" s="221">
        <f t="shared" si="41"/>
        <v>0</v>
      </c>
      <c r="J587" s="109">
        <v>0</v>
      </c>
      <c r="K587" s="109"/>
      <c r="L587" s="109"/>
      <c r="M587" s="109">
        <f t="shared" si="42"/>
        <v>0</v>
      </c>
      <c r="N587" s="109"/>
      <c r="O587" s="109"/>
      <c r="P587" s="422"/>
      <c r="Q587" s="425">
        <f t="shared" si="43"/>
        <v>0</v>
      </c>
    </row>
    <row r="588" spans="1:17" hidden="1" outlineLevel="2" x14ac:dyDescent="0.25">
      <c r="A588" s="289"/>
      <c r="B588" s="290" t="s">
        <v>371</v>
      </c>
      <c r="C588" s="241" t="s">
        <v>6890</v>
      </c>
      <c r="D588" s="267">
        <v>1.5</v>
      </c>
      <c r="E588" s="109">
        <v>0</v>
      </c>
      <c r="F588" s="109">
        <f t="shared" si="39"/>
        <v>0</v>
      </c>
      <c r="G588" s="109">
        <v>0</v>
      </c>
      <c r="H588" s="109">
        <f t="shared" si="40"/>
        <v>0</v>
      </c>
      <c r="I588" s="221">
        <f t="shared" si="41"/>
        <v>0</v>
      </c>
      <c r="J588" s="109">
        <v>0</v>
      </c>
      <c r="K588" s="109"/>
      <c r="L588" s="109"/>
      <c r="M588" s="109">
        <f t="shared" si="42"/>
        <v>0</v>
      </c>
      <c r="N588" s="109"/>
      <c r="O588" s="109"/>
      <c r="P588" s="422"/>
      <c r="Q588" s="425">
        <f t="shared" si="43"/>
        <v>0</v>
      </c>
    </row>
    <row r="589" spans="1:17" ht="25.5" hidden="1" outlineLevel="2" x14ac:dyDescent="0.25">
      <c r="A589" s="289"/>
      <c r="B589" s="290" t="s">
        <v>352</v>
      </c>
      <c r="C589" s="241" t="s">
        <v>6814</v>
      </c>
      <c r="D589" s="267">
        <v>1.4000000000000001</v>
      </c>
      <c r="E589" s="109">
        <v>0</v>
      </c>
      <c r="F589" s="109">
        <f t="shared" si="39"/>
        <v>0</v>
      </c>
      <c r="G589" s="109">
        <v>0</v>
      </c>
      <c r="H589" s="109">
        <f t="shared" si="40"/>
        <v>0</v>
      </c>
      <c r="I589" s="221">
        <f t="shared" si="41"/>
        <v>0</v>
      </c>
      <c r="J589" s="109">
        <v>0</v>
      </c>
      <c r="K589" s="109"/>
      <c r="L589" s="109"/>
      <c r="M589" s="109">
        <f t="shared" si="42"/>
        <v>0</v>
      </c>
      <c r="N589" s="109"/>
      <c r="O589" s="109"/>
      <c r="P589" s="422"/>
      <c r="Q589" s="425">
        <f t="shared" si="43"/>
        <v>0</v>
      </c>
    </row>
    <row r="590" spans="1:17" hidden="1" outlineLevel="2" x14ac:dyDescent="0.25">
      <c r="A590" s="289"/>
      <c r="B590" s="290" t="s">
        <v>372</v>
      </c>
      <c r="C590" s="241" t="s">
        <v>6947</v>
      </c>
      <c r="D590" s="411">
        <v>8</v>
      </c>
      <c r="E590" s="109">
        <v>0</v>
      </c>
      <c r="F590" s="109">
        <f t="shared" si="39"/>
        <v>0</v>
      </c>
      <c r="G590" s="109">
        <v>0</v>
      </c>
      <c r="H590" s="109">
        <f t="shared" si="40"/>
        <v>0</v>
      </c>
      <c r="I590" s="221">
        <f t="shared" si="41"/>
        <v>0</v>
      </c>
      <c r="J590" s="109">
        <v>0</v>
      </c>
      <c r="K590" s="109"/>
      <c r="L590" s="109"/>
      <c r="M590" s="109">
        <f t="shared" si="42"/>
        <v>0</v>
      </c>
      <c r="N590" s="109"/>
      <c r="O590" s="109"/>
      <c r="P590" s="422"/>
      <c r="Q590" s="425">
        <f t="shared" si="43"/>
        <v>0</v>
      </c>
    </row>
    <row r="591" spans="1:17" hidden="1" outlineLevel="2" x14ac:dyDescent="0.25">
      <c r="A591" s="289"/>
      <c r="B591" s="290" t="s">
        <v>355</v>
      </c>
      <c r="C591" s="241" t="s">
        <v>307</v>
      </c>
      <c r="D591" s="267">
        <v>1</v>
      </c>
      <c r="E591" s="109">
        <v>0</v>
      </c>
      <c r="F591" s="109">
        <f t="shared" si="39"/>
        <v>0</v>
      </c>
      <c r="G591" s="109">
        <v>0</v>
      </c>
      <c r="H591" s="109">
        <f t="shared" si="40"/>
        <v>0</v>
      </c>
      <c r="I591" s="221">
        <f t="shared" si="41"/>
        <v>0</v>
      </c>
      <c r="J591" s="109">
        <v>0</v>
      </c>
      <c r="K591" s="109"/>
      <c r="L591" s="109"/>
      <c r="M591" s="109">
        <f t="shared" si="42"/>
        <v>0</v>
      </c>
      <c r="N591" s="109"/>
      <c r="O591" s="109"/>
      <c r="P591" s="422"/>
      <c r="Q591" s="425">
        <f t="shared" si="43"/>
        <v>0</v>
      </c>
    </row>
    <row r="592" spans="1:17" hidden="1" outlineLevel="2" x14ac:dyDescent="0.25">
      <c r="A592" s="289"/>
      <c r="B592" s="290" t="s">
        <v>373</v>
      </c>
      <c r="C592" s="241"/>
      <c r="D592" s="267"/>
      <c r="E592" s="109">
        <v>0</v>
      </c>
      <c r="F592" s="109">
        <f t="shared" si="39"/>
        <v>0</v>
      </c>
      <c r="G592" s="109">
        <v>0</v>
      </c>
      <c r="H592" s="109">
        <f t="shared" si="40"/>
        <v>0</v>
      </c>
      <c r="I592" s="221">
        <f t="shared" si="41"/>
        <v>0</v>
      </c>
      <c r="J592" s="109">
        <v>0</v>
      </c>
      <c r="K592" s="109"/>
      <c r="L592" s="109"/>
      <c r="M592" s="109">
        <f t="shared" si="42"/>
        <v>0</v>
      </c>
      <c r="N592" s="109"/>
      <c r="O592" s="109"/>
      <c r="P592" s="422"/>
      <c r="Q592" s="425">
        <f t="shared" si="43"/>
        <v>0</v>
      </c>
    </row>
    <row r="593" spans="1:17" hidden="1" outlineLevel="2" x14ac:dyDescent="0.25">
      <c r="A593" s="289"/>
      <c r="B593" s="290" t="s">
        <v>337</v>
      </c>
      <c r="C593" s="241" t="s">
        <v>31</v>
      </c>
      <c r="D593" s="267">
        <v>8</v>
      </c>
      <c r="E593" s="109">
        <v>0</v>
      </c>
      <c r="F593" s="109">
        <f t="shared" si="39"/>
        <v>0</v>
      </c>
      <c r="G593" s="109">
        <v>0</v>
      </c>
      <c r="H593" s="109">
        <f t="shared" si="40"/>
        <v>0</v>
      </c>
      <c r="I593" s="221">
        <f t="shared" si="41"/>
        <v>0</v>
      </c>
      <c r="J593" s="109">
        <v>0</v>
      </c>
      <c r="K593" s="109"/>
      <c r="L593" s="109"/>
      <c r="M593" s="109">
        <f t="shared" si="42"/>
        <v>0</v>
      </c>
      <c r="N593" s="109"/>
      <c r="O593" s="109"/>
      <c r="P593" s="422"/>
      <c r="Q593" s="425">
        <f t="shared" si="43"/>
        <v>0</v>
      </c>
    </row>
    <row r="594" spans="1:17" hidden="1" outlineLevel="2" x14ac:dyDescent="0.25">
      <c r="A594" s="289"/>
      <c r="B594" s="290" t="s">
        <v>338</v>
      </c>
      <c r="C594" s="241" t="s">
        <v>6814</v>
      </c>
      <c r="D594" s="267">
        <v>152</v>
      </c>
      <c r="E594" s="109">
        <v>0</v>
      </c>
      <c r="F594" s="109">
        <f t="shared" si="39"/>
        <v>0</v>
      </c>
      <c r="G594" s="109">
        <v>0</v>
      </c>
      <c r="H594" s="109">
        <f t="shared" si="40"/>
        <v>0</v>
      </c>
      <c r="I594" s="221">
        <f t="shared" si="41"/>
        <v>0</v>
      </c>
      <c r="J594" s="109">
        <v>0</v>
      </c>
      <c r="K594" s="109"/>
      <c r="L594" s="109"/>
      <c r="M594" s="109">
        <f t="shared" si="42"/>
        <v>0</v>
      </c>
      <c r="N594" s="109"/>
      <c r="O594" s="109"/>
      <c r="P594" s="422"/>
      <c r="Q594" s="425">
        <f t="shared" si="43"/>
        <v>0</v>
      </c>
    </row>
    <row r="595" spans="1:17" hidden="1" outlineLevel="2" x14ac:dyDescent="0.25">
      <c r="A595" s="289"/>
      <c r="B595" s="290" t="s">
        <v>339</v>
      </c>
      <c r="C595" s="241" t="s">
        <v>6890</v>
      </c>
      <c r="D595" s="267">
        <v>28.3</v>
      </c>
      <c r="E595" s="109">
        <v>0</v>
      </c>
      <c r="F595" s="109">
        <f t="shared" si="39"/>
        <v>0</v>
      </c>
      <c r="G595" s="109">
        <v>0</v>
      </c>
      <c r="H595" s="109">
        <f t="shared" si="40"/>
        <v>0</v>
      </c>
      <c r="I595" s="221">
        <f t="shared" si="41"/>
        <v>0</v>
      </c>
      <c r="J595" s="109">
        <v>0</v>
      </c>
      <c r="K595" s="109"/>
      <c r="L595" s="109"/>
      <c r="M595" s="109">
        <f t="shared" si="42"/>
        <v>0</v>
      </c>
      <c r="N595" s="109"/>
      <c r="O595" s="109"/>
      <c r="P595" s="422"/>
      <c r="Q595" s="425">
        <f t="shared" si="43"/>
        <v>0</v>
      </c>
    </row>
    <row r="596" spans="1:17" hidden="1" outlineLevel="2" x14ac:dyDescent="0.25">
      <c r="A596" s="289"/>
      <c r="B596" s="290" t="s">
        <v>363</v>
      </c>
      <c r="C596" s="241" t="s">
        <v>6890</v>
      </c>
      <c r="D596" s="267">
        <v>20.399999999999999</v>
      </c>
      <c r="E596" s="109">
        <v>0</v>
      </c>
      <c r="F596" s="109">
        <f t="shared" ref="F596:F659" si="44">E596*D596</f>
        <v>0</v>
      </c>
      <c r="G596" s="109">
        <v>0</v>
      </c>
      <c r="H596" s="109">
        <f t="shared" ref="H596:H659" si="45">G596*D596</f>
        <v>0</v>
      </c>
      <c r="I596" s="221">
        <f t="shared" si="41"/>
        <v>0</v>
      </c>
      <c r="J596" s="109">
        <v>0</v>
      </c>
      <c r="K596" s="109"/>
      <c r="L596" s="109"/>
      <c r="M596" s="109">
        <f t="shared" si="42"/>
        <v>0</v>
      </c>
      <c r="N596" s="109"/>
      <c r="O596" s="109"/>
      <c r="P596" s="422"/>
      <c r="Q596" s="425">
        <f t="shared" si="43"/>
        <v>0</v>
      </c>
    </row>
    <row r="597" spans="1:17" hidden="1" outlineLevel="2" x14ac:dyDescent="0.25">
      <c r="A597" s="289"/>
      <c r="B597" s="290" t="s">
        <v>340</v>
      </c>
      <c r="C597" s="241" t="s">
        <v>6890</v>
      </c>
      <c r="D597" s="267">
        <v>20.8</v>
      </c>
      <c r="E597" s="109">
        <v>0</v>
      </c>
      <c r="F597" s="109">
        <f t="shared" si="44"/>
        <v>0</v>
      </c>
      <c r="G597" s="109">
        <v>0</v>
      </c>
      <c r="H597" s="109">
        <f t="shared" si="45"/>
        <v>0</v>
      </c>
      <c r="I597" s="221">
        <f t="shared" si="41"/>
        <v>0</v>
      </c>
      <c r="J597" s="109">
        <v>0</v>
      </c>
      <c r="K597" s="109"/>
      <c r="L597" s="109"/>
      <c r="M597" s="109">
        <f t="shared" si="42"/>
        <v>0</v>
      </c>
      <c r="N597" s="109"/>
      <c r="O597" s="109"/>
      <c r="P597" s="422"/>
      <c r="Q597" s="425">
        <f t="shared" si="43"/>
        <v>0</v>
      </c>
    </row>
    <row r="598" spans="1:17" hidden="1" outlineLevel="2" x14ac:dyDescent="0.25">
      <c r="A598" s="289"/>
      <c r="B598" s="290" t="s">
        <v>364</v>
      </c>
      <c r="C598" s="241" t="s">
        <v>6890</v>
      </c>
      <c r="D598" s="267">
        <v>8.1999999999999993</v>
      </c>
      <c r="E598" s="109">
        <v>0</v>
      </c>
      <c r="F598" s="109">
        <f t="shared" si="44"/>
        <v>0</v>
      </c>
      <c r="G598" s="109">
        <v>0</v>
      </c>
      <c r="H598" s="109">
        <f t="shared" si="45"/>
        <v>0</v>
      </c>
      <c r="I598" s="221">
        <f t="shared" si="41"/>
        <v>0</v>
      </c>
      <c r="J598" s="109">
        <v>0</v>
      </c>
      <c r="K598" s="109"/>
      <c r="L598" s="109"/>
      <c r="M598" s="109">
        <f t="shared" si="42"/>
        <v>0</v>
      </c>
      <c r="N598" s="109"/>
      <c r="O598" s="109"/>
      <c r="P598" s="422"/>
      <c r="Q598" s="425">
        <f t="shared" si="43"/>
        <v>0</v>
      </c>
    </row>
    <row r="599" spans="1:17" hidden="1" outlineLevel="2" x14ac:dyDescent="0.25">
      <c r="A599" s="289"/>
      <c r="B599" s="290" t="s">
        <v>341</v>
      </c>
      <c r="C599" s="241" t="s">
        <v>6814</v>
      </c>
      <c r="D599" s="267">
        <v>33.6</v>
      </c>
      <c r="E599" s="109">
        <v>0</v>
      </c>
      <c r="F599" s="109">
        <f t="shared" si="44"/>
        <v>0</v>
      </c>
      <c r="G599" s="109">
        <v>0</v>
      </c>
      <c r="H599" s="109">
        <f t="shared" si="45"/>
        <v>0</v>
      </c>
      <c r="I599" s="221">
        <f t="shared" si="41"/>
        <v>0</v>
      </c>
      <c r="J599" s="109">
        <v>0</v>
      </c>
      <c r="K599" s="109"/>
      <c r="L599" s="109"/>
      <c r="M599" s="109">
        <f t="shared" si="42"/>
        <v>0</v>
      </c>
      <c r="N599" s="109"/>
      <c r="O599" s="109"/>
      <c r="P599" s="422"/>
      <c r="Q599" s="425">
        <f t="shared" si="43"/>
        <v>0</v>
      </c>
    </row>
    <row r="600" spans="1:17" hidden="1" outlineLevel="2" x14ac:dyDescent="0.25">
      <c r="A600" s="289"/>
      <c r="B600" s="290" t="s">
        <v>350</v>
      </c>
      <c r="C600" s="241" t="s">
        <v>6814</v>
      </c>
      <c r="D600" s="267">
        <v>6</v>
      </c>
      <c r="E600" s="109">
        <v>0</v>
      </c>
      <c r="F600" s="109">
        <f t="shared" si="44"/>
        <v>0</v>
      </c>
      <c r="G600" s="109">
        <v>0</v>
      </c>
      <c r="H600" s="109">
        <f t="shared" si="45"/>
        <v>0</v>
      </c>
      <c r="I600" s="221">
        <f t="shared" si="41"/>
        <v>0</v>
      </c>
      <c r="J600" s="109">
        <v>0</v>
      </c>
      <c r="K600" s="109"/>
      <c r="L600" s="109"/>
      <c r="M600" s="109">
        <f t="shared" si="42"/>
        <v>0</v>
      </c>
      <c r="N600" s="109"/>
      <c r="O600" s="109"/>
      <c r="P600" s="422"/>
      <c r="Q600" s="425">
        <f t="shared" si="43"/>
        <v>0</v>
      </c>
    </row>
    <row r="601" spans="1:17" hidden="1" outlineLevel="2" x14ac:dyDescent="0.25">
      <c r="A601" s="289"/>
      <c r="B601" s="290" t="s">
        <v>371</v>
      </c>
      <c r="C601" s="241" t="s">
        <v>6890</v>
      </c>
      <c r="D601" s="267">
        <v>1.5</v>
      </c>
      <c r="E601" s="109">
        <v>0</v>
      </c>
      <c r="F601" s="109">
        <f t="shared" si="44"/>
        <v>0</v>
      </c>
      <c r="G601" s="109">
        <v>0</v>
      </c>
      <c r="H601" s="109">
        <f t="shared" si="45"/>
        <v>0</v>
      </c>
      <c r="I601" s="221">
        <f t="shared" si="41"/>
        <v>0</v>
      </c>
      <c r="J601" s="109">
        <v>0</v>
      </c>
      <c r="K601" s="109"/>
      <c r="L601" s="109"/>
      <c r="M601" s="109">
        <f t="shared" si="42"/>
        <v>0</v>
      </c>
      <c r="N601" s="109"/>
      <c r="O601" s="109"/>
      <c r="P601" s="422"/>
      <c r="Q601" s="425">
        <f t="shared" si="43"/>
        <v>0</v>
      </c>
    </row>
    <row r="602" spans="1:17" ht="25.5" hidden="1" outlineLevel="2" x14ac:dyDescent="0.25">
      <c r="A602" s="289"/>
      <c r="B602" s="290" t="s">
        <v>352</v>
      </c>
      <c r="C602" s="241" t="s">
        <v>6814</v>
      </c>
      <c r="D602" s="267">
        <v>1.4000000000000001</v>
      </c>
      <c r="E602" s="109">
        <v>0</v>
      </c>
      <c r="F602" s="109">
        <f t="shared" si="44"/>
        <v>0</v>
      </c>
      <c r="G602" s="109">
        <v>0</v>
      </c>
      <c r="H602" s="109">
        <f t="shared" si="45"/>
        <v>0</v>
      </c>
      <c r="I602" s="221">
        <f t="shared" si="41"/>
        <v>0</v>
      </c>
      <c r="J602" s="109">
        <v>0</v>
      </c>
      <c r="K602" s="109"/>
      <c r="L602" s="109"/>
      <c r="M602" s="109">
        <f t="shared" si="42"/>
        <v>0</v>
      </c>
      <c r="N602" s="109"/>
      <c r="O602" s="109"/>
      <c r="P602" s="422"/>
      <c r="Q602" s="425">
        <f t="shared" si="43"/>
        <v>0</v>
      </c>
    </row>
    <row r="603" spans="1:17" hidden="1" outlineLevel="2" x14ac:dyDescent="0.25">
      <c r="A603" s="289"/>
      <c r="B603" s="290" t="s">
        <v>372</v>
      </c>
      <c r="C603" s="241" t="s">
        <v>6947</v>
      </c>
      <c r="D603" s="411">
        <v>8</v>
      </c>
      <c r="E603" s="109">
        <v>0</v>
      </c>
      <c r="F603" s="109">
        <f t="shared" si="44"/>
        <v>0</v>
      </c>
      <c r="G603" s="109">
        <v>0</v>
      </c>
      <c r="H603" s="109">
        <f t="shared" si="45"/>
        <v>0</v>
      </c>
      <c r="I603" s="221">
        <f t="shared" si="41"/>
        <v>0</v>
      </c>
      <c r="J603" s="109">
        <v>0</v>
      </c>
      <c r="K603" s="109"/>
      <c r="L603" s="109"/>
      <c r="M603" s="109">
        <f t="shared" si="42"/>
        <v>0</v>
      </c>
      <c r="N603" s="109"/>
      <c r="O603" s="109"/>
      <c r="P603" s="422"/>
      <c r="Q603" s="425">
        <f t="shared" si="43"/>
        <v>0</v>
      </c>
    </row>
    <row r="604" spans="1:17" hidden="1" outlineLevel="2" x14ac:dyDescent="0.25">
      <c r="A604" s="289"/>
      <c r="B604" s="290" t="s">
        <v>355</v>
      </c>
      <c r="C604" s="241" t="s">
        <v>307</v>
      </c>
      <c r="D604" s="267">
        <v>1</v>
      </c>
      <c r="E604" s="109">
        <v>0</v>
      </c>
      <c r="F604" s="109">
        <f t="shared" si="44"/>
        <v>0</v>
      </c>
      <c r="G604" s="109">
        <v>0</v>
      </c>
      <c r="H604" s="109">
        <f t="shared" si="45"/>
        <v>0</v>
      </c>
      <c r="I604" s="221">
        <f t="shared" si="41"/>
        <v>0</v>
      </c>
      <c r="J604" s="109">
        <v>0</v>
      </c>
      <c r="K604" s="109"/>
      <c r="L604" s="109"/>
      <c r="M604" s="109">
        <f t="shared" si="42"/>
        <v>0</v>
      </c>
      <c r="N604" s="109"/>
      <c r="O604" s="109"/>
      <c r="P604" s="422"/>
      <c r="Q604" s="425">
        <f t="shared" si="43"/>
        <v>0</v>
      </c>
    </row>
    <row r="605" spans="1:17" hidden="1" outlineLevel="2" x14ac:dyDescent="0.25">
      <c r="A605" s="289"/>
      <c r="B605" s="290" t="s">
        <v>374</v>
      </c>
      <c r="C605" s="241"/>
      <c r="D605" s="267"/>
      <c r="E605" s="109">
        <v>0</v>
      </c>
      <c r="F605" s="109">
        <f t="shared" si="44"/>
        <v>0</v>
      </c>
      <c r="G605" s="109">
        <v>0</v>
      </c>
      <c r="H605" s="109">
        <f t="shared" si="45"/>
        <v>0</v>
      </c>
      <c r="I605" s="221">
        <f t="shared" si="41"/>
        <v>0</v>
      </c>
      <c r="J605" s="109">
        <v>0</v>
      </c>
      <c r="K605" s="109"/>
      <c r="L605" s="109"/>
      <c r="M605" s="109">
        <f t="shared" si="42"/>
        <v>0</v>
      </c>
      <c r="N605" s="109"/>
      <c r="O605" s="109"/>
      <c r="P605" s="422"/>
      <c r="Q605" s="425">
        <f t="shared" si="43"/>
        <v>0</v>
      </c>
    </row>
    <row r="606" spans="1:17" hidden="1" outlineLevel="2" x14ac:dyDescent="0.25">
      <c r="A606" s="289"/>
      <c r="B606" s="290" t="s">
        <v>375</v>
      </c>
      <c r="C606" s="241" t="s">
        <v>31</v>
      </c>
      <c r="D606" s="267">
        <v>2</v>
      </c>
      <c r="E606" s="109">
        <v>0</v>
      </c>
      <c r="F606" s="109">
        <f t="shared" si="44"/>
        <v>0</v>
      </c>
      <c r="G606" s="109">
        <v>0</v>
      </c>
      <c r="H606" s="109">
        <f t="shared" si="45"/>
        <v>0</v>
      </c>
      <c r="I606" s="221">
        <f t="shared" ref="I606:I669" si="46">H606+F606</f>
        <v>0</v>
      </c>
      <c r="J606" s="109">
        <v>0</v>
      </c>
      <c r="K606" s="109"/>
      <c r="L606" s="109"/>
      <c r="M606" s="109">
        <f t="shared" si="42"/>
        <v>0</v>
      </c>
      <c r="N606" s="109"/>
      <c r="O606" s="109"/>
      <c r="P606" s="422"/>
      <c r="Q606" s="425">
        <f t="shared" si="43"/>
        <v>0</v>
      </c>
    </row>
    <row r="607" spans="1:17" hidden="1" outlineLevel="2" x14ac:dyDescent="0.25">
      <c r="A607" s="289"/>
      <c r="B607" s="290" t="s">
        <v>358</v>
      </c>
      <c r="C607" s="241" t="s">
        <v>31</v>
      </c>
      <c r="D607" s="267">
        <v>2</v>
      </c>
      <c r="E607" s="109">
        <v>0</v>
      </c>
      <c r="F607" s="109">
        <f t="shared" si="44"/>
        <v>0</v>
      </c>
      <c r="G607" s="109">
        <v>0</v>
      </c>
      <c r="H607" s="109">
        <f t="shared" si="45"/>
        <v>0</v>
      </c>
      <c r="I607" s="221">
        <f t="shared" si="46"/>
        <v>0</v>
      </c>
      <c r="J607" s="109">
        <v>0</v>
      </c>
      <c r="K607" s="109"/>
      <c r="L607" s="109"/>
      <c r="M607" s="109">
        <f t="shared" si="42"/>
        <v>0</v>
      </c>
      <c r="N607" s="109"/>
      <c r="O607" s="109"/>
      <c r="P607" s="422"/>
      <c r="Q607" s="425">
        <f t="shared" si="43"/>
        <v>0</v>
      </c>
    </row>
    <row r="608" spans="1:17" hidden="1" outlineLevel="2" x14ac:dyDescent="0.25">
      <c r="A608" s="289"/>
      <c r="B608" s="290" t="s">
        <v>376</v>
      </c>
      <c r="C608" s="241" t="s">
        <v>31</v>
      </c>
      <c r="D608" s="267">
        <v>10</v>
      </c>
      <c r="E608" s="109">
        <v>0</v>
      </c>
      <c r="F608" s="109">
        <f t="shared" si="44"/>
        <v>0</v>
      </c>
      <c r="G608" s="109">
        <v>0</v>
      </c>
      <c r="H608" s="109">
        <f t="shared" si="45"/>
        <v>0</v>
      </c>
      <c r="I608" s="221">
        <f t="shared" si="46"/>
        <v>0</v>
      </c>
      <c r="J608" s="109">
        <v>0</v>
      </c>
      <c r="K608" s="109"/>
      <c r="L608" s="109"/>
      <c r="M608" s="109">
        <f t="shared" si="42"/>
        <v>0</v>
      </c>
      <c r="N608" s="109"/>
      <c r="O608" s="109"/>
      <c r="P608" s="422"/>
      <c r="Q608" s="425">
        <f t="shared" si="43"/>
        <v>0</v>
      </c>
    </row>
    <row r="609" spans="1:17" hidden="1" outlineLevel="2" x14ac:dyDescent="0.25">
      <c r="A609" s="289"/>
      <c r="B609" s="290" t="s">
        <v>359</v>
      </c>
      <c r="C609" s="241" t="s">
        <v>6814</v>
      </c>
      <c r="D609" s="267">
        <v>14</v>
      </c>
      <c r="E609" s="109">
        <v>0</v>
      </c>
      <c r="F609" s="109">
        <f t="shared" si="44"/>
        <v>0</v>
      </c>
      <c r="G609" s="109">
        <v>0</v>
      </c>
      <c r="H609" s="109">
        <f t="shared" si="45"/>
        <v>0</v>
      </c>
      <c r="I609" s="221">
        <f t="shared" si="46"/>
        <v>0</v>
      </c>
      <c r="J609" s="109">
        <v>0</v>
      </c>
      <c r="K609" s="109"/>
      <c r="L609" s="109"/>
      <c r="M609" s="109">
        <f t="shared" si="42"/>
        <v>0</v>
      </c>
      <c r="N609" s="109"/>
      <c r="O609" s="109"/>
      <c r="P609" s="422"/>
      <c r="Q609" s="425">
        <f t="shared" si="43"/>
        <v>0</v>
      </c>
    </row>
    <row r="610" spans="1:17" hidden="1" outlineLevel="2" x14ac:dyDescent="0.25">
      <c r="A610" s="289"/>
      <c r="B610" s="290" t="s">
        <v>360</v>
      </c>
      <c r="C610" s="241" t="s">
        <v>6890</v>
      </c>
      <c r="D610" s="267">
        <v>27.2</v>
      </c>
      <c r="E610" s="109">
        <v>0</v>
      </c>
      <c r="F610" s="109">
        <f t="shared" si="44"/>
        <v>0</v>
      </c>
      <c r="G610" s="109">
        <v>0</v>
      </c>
      <c r="H610" s="109">
        <f t="shared" si="45"/>
        <v>0</v>
      </c>
      <c r="I610" s="221">
        <f t="shared" si="46"/>
        <v>0</v>
      </c>
      <c r="J610" s="109">
        <v>0</v>
      </c>
      <c r="K610" s="109"/>
      <c r="L610" s="109"/>
      <c r="M610" s="109">
        <f t="shared" si="42"/>
        <v>0</v>
      </c>
      <c r="N610" s="109"/>
      <c r="O610" s="109"/>
      <c r="P610" s="422"/>
      <c r="Q610" s="425">
        <f t="shared" si="43"/>
        <v>0</v>
      </c>
    </row>
    <row r="611" spans="1:17" hidden="1" outlineLevel="2" x14ac:dyDescent="0.25">
      <c r="A611" s="289"/>
      <c r="B611" s="290" t="s">
        <v>361</v>
      </c>
      <c r="C611" s="241" t="s">
        <v>6814</v>
      </c>
      <c r="D611" s="267">
        <v>4.2</v>
      </c>
      <c r="E611" s="109">
        <v>0</v>
      </c>
      <c r="F611" s="109">
        <f t="shared" si="44"/>
        <v>0</v>
      </c>
      <c r="G611" s="109">
        <v>0</v>
      </c>
      <c r="H611" s="109">
        <f t="shared" si="45"/>
        <v>0</v>
      </c>
      <c r="I611" s="221">
        <f t="shared" si="46"/>
        <v>0</v>
      </c>
      <c r="J611" s="109">
        <v>0</v>
      </c>
      <c r="K611" s="109"/>
      <c r="L611" s="109"/>
      <c r="M611" s="109">
        <f t="shared" si="42"/>
        <v>0</v>
      </c>
      <c r="N611" s="109"/>
      <c r="O611" s="109"/>
      <c r="P611" s="422"/>
      <c r="Q611" s="425">
        <f t="shared" si="43"/>
        <v>0</v>
      </c>
    </row>
    <row r="612" spans="1:17" hidden="1" outlineLevel="2" x14ac:dyDescent="0.25">
      <c r="A612" s="289"/>
      <c r="B612" s="290" t="s">
        <v>338</v>
      </c>
      <c r="C612" s="241" t="s">
        <v>6814</v>
      </c>
      <c r="D612" s="267">
        <v>111</v>
      </c>
      <c r="E612" s="109">
        <v>0</v>
      </c>
      <c r="F612" s="109">
        <f t="shared" si="44"/>
        <v>0</v>
      </c>
      <c r="G612" s="109">
        <v>0</v>
      </c>
      <c r="H612" s="109">
        <f t="shared" si="45"/>
        <v>0</v>
      </c>
      <c r="I612" s="221">
        <f t="shared" si="46"/>
        <v>0</v>
      </c>
      <c r="J612" s="109">
        <v>0</v>
      </c>
      <c r="K612" s="109"/>
      <c r="L612" s="109"/>
      <c r="M612" s="109">
        <f t="shared" si="42"/>
        <v>0</v>
      </c>
      <c r="N612" s="109"/>
      <c r="O612" s="109"/>
      <c r="P612" s="422"/>
      <c r="Q612" s="425">
        <f t="shared" si="43"/>
        <v>0</v>
      </c>
    </row>
    <row r="613" spans="1:17" hidden="1" outlineLevel="2" x14ac:dyDescent="0.25">
      <c r="A613" s="289"/>
      <c r="B613" s="290" t="s">
        <v>363</v>
      </c>
      <c r="C613" s="241" t="s">
        <v>6890</v>
      </c>
      <c r="D613" s="267">
        <v>34.9</v>
      </c>
      <c r="E613" s="109">
        <v>0</v>
      </c>
      <c r="F613" s="109">
        <f t="shared" si="44"/>
        <v>0</v>
      </c>
      <c r="G613" s="109">
        <v>0</v>
      </c>
      <c r="H613" s="109">
        <f t="shared" si="45"/>
        <v>0</v>
      </c>
      <c r="I613" s="221">
        <f t="shared" si="46"/>
        <v>0</v>
      </c>
      <c r="J613" s="109">
        <v>0</v>
      </c>
      <c r="K613" s="109"/>
      <c r="L613" s="109"/>
      <c r="M613" s="109">
        <f t="shared" si="42"/>
        <v>0</v>
      </c>
      <c r="N613" s="109"/>
      <c r="O613" s="109"/>
      <c r="P613" s="422"/>
      <c r="Q613" s="425">
        <f t="shared" si="43"/>
        <v>0</v>
      </c>
    </row>
    <row r="614" spans="1:17" hidden="1" outlineLevel="2" x14ac:dyDescent="0.25">
      <c r="A614" s="289"/>
      <c r="B614" s="290" t="s">
        <v>340</v>
      </c>
      <c r="C614" s="241" t="s">
        <v>6890</v>
      </c>
      <c r="D614" s="267">
        <v>1.1000000000000001</v>
      </c>
      <c r="E614" s="109">
        <v>0</v>
      </c>
      <c r="F614" s="109">
        <f t="shared" si="44"/>
        <v>0</v>
      </c>
      <c r="G614" s="109">
        <v>0</v>
      </c>
      <c r="H614" s="109">
        <f t="shared" si="45"/>
        <v>0</v>
      </c>
      <c r="I614" s="221">
        <f t="shared" si="46"/>
        <v>0</v>
      </c>
      <c r="J614" s="109">
        <v>0</v>
      </c>
      <c r="K614" s="109"/>
      <c r="L614" s="109"/>
      <c r="M614" s="109">
        <f t="shared" si="42"/>
        <v>0</v>
      </c>
      <c r="N614" s="109"/>
      <c r="O614" s="109"/>
      <c r="P614" s="422"/>
      <c r="Q614" s="425">
        <f t="shared" si="43"/>
        <v>0</v>
      </c>
    </row>
    <row r="615" spans="1:17" hidden="1" outlineLevel="2" x14ac:dyDescent="0.25">
      <c r="A615" s="289"/>
      <c r="B615" s="290" t="s">
        <v>364</v>
      </c>
      <c r="C615" s="241" t="s">
        <v>6890</v>
      </c>
      <c r="D615" s="267">
        <v>15.6</v>
      </c>
      <c r="E615" s="109">
        <v>0</v>
      </c>
      <c r="F615" s="109">
        <f t="shared" si="44"/>
        <v>0</v>
      </c>
      <c r="G615" s="109">
        <v>0</v>
      </c>
      <c r="H615" s="109">
        <f t="shared" si="45"/>
        <v>0</v>
      </c>
      <c r="I615" s="221">
        <f t="shared" si="46"/>
        <v>0</v>
      </c>
      <c r="J615" s="109">
        <v>0</v>
      </c>
      <c r="K615" s="109"/>
      <c r="L615" s="109"/>
      <c r="M615" s="109">
        <f t="shared" si="42"/>
        <v>0</v>
      </c>
      <c r="N615" s="109"/>
      <c r="O615" s="109"/>
      <c r="P615" s="422"/>
      <c r="Q615" s="425">
        <f t="shared" si="43"/>
        <v>0</v>
      </c>
    </row>
    <row r="616" spans="1:17" hidden="1" outlineLevel="2" x14ac:dyDescent="0.25">
      <c r="A616" s="289"/>
      <c r="B616" s="290" t="s">
        <v>341</v>
      </c>
      <c r="C616" s="241" t="s">
        <v>6814</v>
      </c>
      <c r="D616" s="267">
        <v>33</v>
      </c>
      <c r="E616" s="109">
        <v>0</v>
      </c>
      <c r="F616" s="109">
        <f t="shared" si="44"/>
        <v>0</v>
      </c>
      <c r="G616" s="109">
        <v>0</v>
      </c>
      <c r="H616" s="109">
        <f t="shared" si="45"/>
        <v>0</v>
      </c>
      <c r="I616" s="221">
        <f t="shared" si="46"/>
        <v>0</v>
      </c>
      <c r="J616" s="109">
        <v>0</v>
      </c>
      <c r="K616" s="109"/>
      <c r="L616" s="109"/>
      <c r="M616" s="109">
        <f t="shared" si="42"/>
        <v>0</v>
      </c>
      <c r="N616" s="109"/>
      <c r="O616" s="109"/>
      <c r="P616" s="422"/>
      <c r="Q616" s="425">
        <f t="shared" si="43"/>
        <v>0</v>
      </c>
    </row>
    <row r="617" spans="1:17" hidden="1" outlineLevel="2" x14ac:dyDescent="0.25">
      <c r="A617" s="289"/>
      <c r="B617" s="290" t="s">
        <v>342</v>
      </c>
      <c r="C617" s="241" t="s">
        <v>6814</v>
      </c>
      <c r="D617" s="267">
        <v>44</v>
      </c>
      <c r="E617" s="109">
        <v>0</v>
      </c>
      <c r="F617" s="109">
        <f t="shared" si="44"/>
        <v>0</v>
      </c>
      <c r="G617" s="109">
        <v>0</v>
      </c>
      <c r="H617" s="109">
        <f t="shared" si="45"/>
        <v>0</v>
      </c>
      <c r="I617" s="221">
        <f t="shared" si="46"/>
        <v>0</v>
      </c>
      <c r="J617" s="109">
        <v>0</v>
      </c>
      <c r="K617" s="109"/>
      <c r="L617" s="109"/>
      <c r="M617" s="109">
        <f t="shared" si="42"/>
        <v>0</v>
      </c>
      <c r="N617" s="109"/>
      <c r="O617" s="109"/>
      <c r="P617" s="422"/>
      <c r="Q617" s="425">
        <f t="shared" si="43"/>
        <v>0</v>
      </c>
    </row>
    <row r="618" spans="1:17" hidden="1" outlineLevel="2" x14ac:dyDescent="0.25">
      <c r="A618" s="289"/>
      <c r="B618" s="290" t="s">
        <v>343</v>
      </c>
      <c r="C618" s="241" t="s">
        <v>6890</v>
      </c>
      <c r="D618" s="267">
        <v>15.5</v>
      </c>
      <c r="E618" s="109">
        <v>0</v>
      </c>
      <c r="F618" s="109">
        <f t="shared" si="44"/>
        <v>0</v>
      </c>
      <c r="G618" s="109">
        <v>0</v>
      </c>
      <c r="H618" s="109">
        <f t="shared" si="45"/>
        <v>0</v>
      </c>
      <c r="I618" s="221">
        <f t="shared" si="46"/>
        <v>0</v>
      </c>
      <c r="J618" s="109">
        <v>0</v>
      </c>
      <c r="K618" s="109"/>
      <c r="L618" s="109"/>
      <c r="M618" s="109">
        <f t="shared" si="42"/>
        <v>0</v>
      </c>
      <c r="N618" s="109"/>
      <c r="O618" s="109"/>
      <c r="P618" s="422"/>
      <c r="Q618" s="425">
        <f t="shared" si="43"/>
        <v>0</v>
      </c>
    </row>
    <row r="619" spans="1:17" hidden="1" outlineLevel="2" x14ac:dyDescent="0.25">
      <c r="A619" s="289"/>
      <c r="B619" s="290" t="s">
        <v>346</v>
      </c>
      <c r="C619" s="241" t="s">
        <v>6814</v>
      </c>
      <c r="D619" s="267">
        <v>13.1</v>
      </c>
      <c r="E619" s="109">
        <v>0</v>
      </c>
      <c r="F619" s="109">
        <f t="shared" si="44"/>
        <v>0</v>
      </c>
      <c r="G619" s="109">
        <v>0</v>
      </c>
      <c r="H619" s="109">
        <f t="shared" si="45"/>
        <v>0</v>
      </c>
      <c r="I619" s="221">
        <f t="shared" si="46"/>
        <v>0</v>
      </c>
      <c r="J619" s="109">
        <v>0</v>
      </c>
      <c r="K619" s="109"/>
      <c r="L619" s="109"/>
      <c r="M619" s="109">
        <f t="shared" si="42"/>
        <v>0</v>
      </c>
      <c r="N619" s="109"/>
      <c r="O619" s="109"/>
      <c r="P619" s="422"/>
      <c r="Q619" s="425">
        <f t="shared" si="43"/>
        <v>0</v>
      </c>
    </row>
    <row r="620" spans="1:17" hidden="1" outlineLevel="2" x14ac:dyDescent="0.25">
      <c r="A620" s="289"/>
      <c r="B620" s="290" t="s">
        <v>350</v>
      </c>
      <c r="C620" s="241" t="s">
        <v>6814</v>
      </c>
      <c r="D620" s="267">
        <v>7</v>
      </c>
      <c r="E620" s="109">
        <v>0</v>
      </c>
      <c r="F620" s="109">
        <f t="shared" si="44"/>
        <v>0</v>
      </c>
      <c r="G620" s="109">
        <v>0</v>
      </c>
      <c r="H620" s="109">
        <f t="shared" si="45"/>
        <v>0</v>
      </c>
      <c r="I620" s="221">
        <f t="shared" si="46"/>
        <v>0</v>
      </c>
      <c r="J620" s="109">
        <v>0</v>
      </c>
      <c r="K620" s="109"/>
      <c r="L620" s="109"/>
      <c r="M620" s="109">
        <f t="shared" si="42"/>
        <v>0</v>
      </c>
      <c r="N620" s="109"/>
      <c r="O620" s="109"/>
      <c r="P620" s="422"/>
      <c r="Q620" s="425">
        <f t="shared" si="43"/>
        <v>0</v>
      </c>
    </row>
    <row r="621" spans="1:17" hidden="1" outlineLevel="2" x14ac:dyDescent="0.25">
      <c r="A621" s="289"/>
      <c r="B621" s="290" t="s">
        <v>377</v>
      </c>
      <c r="C621" s="241" t="s">
        <v>6890</v>
      </c>
      <c r="D621" s="267">
        <v>1.5</v>
      </c>
      <c r="E621" s="109">
        <v>0</v>
      </c>
      <c r="F621" s="109">
        <f t="shared" si="44"/>
        <v>0</v>
      </c>
      <c r="G621" s="109">
        <v>0</v>
      </c>
      <c r="H621" s="109">
        <f t="shared" si="45"/>
        <v>0</v>
      </c>
      <c r="I621" s="221">
        <f t="shared" si="46"/>
        <v>0</v>
      </c>
      <c r="J621" s="109">
        <v>0</v>
      </c>
      <c r="K621" s="109"/>
      <c r="L621" s="109"/>
      <c r="M621" s="109">
        <f t="shared" si="42"/>
        <v>0</v>
      </c>
      <c r="N621" s="109"/>
      <c r="O621" s="109"/>
      <c r="P621" s="422"/>
      <c r="Q621" s="425">
        <f t="shared" si="43"/>
        <v>0</v>
      </c>
    </row>
    <row r="622" spans="1:17" ht="25.5" hidden="1" outlineLevel="2" x14ac:dyDescent="0.25">
      <c r="A622" s="289"/>
      <c r="B622" s="290" t="s">
        <v>352</v>
      </c>
      <c r="C622" s="241" t="s">
        <v>6814</v>
      </c>
      <c r="D622" s="267">
        <v>2.2000000000000002</v>
      </c>
      <c r="E622" s="109">
        <v>0</v>
      </c>
      <c r="F622" s="109">
        <f t="shared" si="44"/>
        <v>0</v>
      </c>
      <c r="G622" s="109">
        <v>0</v>
      </c>
      <c r="H622" s="109">
        <f t="shared" si="45"/>
        <v>0</v>
      </c>
      <c r="I622" s="221">
        <f t="shared" si="46"/>
        <v>0</v>
      </c>
      <c r="J622" s="109">
        <v>0</v>
      </c>
      <c r="K622" s="109"/>
      <c r="L622" s="109"/>
      <c r="M622" s="109">
        <f t="shared" si="42"/>
        <v>0</v>
      </c>
      <c r="N622" s="109"/>
      <c r="O622" s="109"/>
      <c r="P622" s="422"/>
      <c r="Q622" s="425">
        <f t="shared" si="43"/>
        <v>0</v>
      </c>
    </row>
    <row r="623" spans="1:17" hidden="1" outlineLevel="2" x14ac:dyDescent="0.25">
      <c r="A623" s="289"/>
      <c r="B623" s="290" t="s">
        <v>372</v>
      </c>
      <c r="C623" s="241" t="s">
        <v>6947</v>
      </c>
      <c r="D623" s="411">
        <v>10</v>
      </c>
      <c r="E623" s="109">
        <v>0</v>
      </c>
      <c r="F623" s="109">
        <f t="shared" si="44"/>
        <v>0</v>
      </c>
      <c r="G623" s="109">
        <v>0</v>
      </c>
      <c r="H623" s="109">
        <f t="shared" si="45"/>
        <v>0</v>
      </c>
      <c r="I623" s="221">
        <f t="shared" si="46"/>
        <v>0</v>
      </c>
      <c r="J623" s="109">
        <v>0</v>
      </c>
      <c r="K623" s="109"/>
      <c r="L623" s="109"/>
      <c r="M623" s="109">
        <f t="shared" si="42"/>
        <v>0</v>
      </c>
      <c r="N623" s="109"/>
      <c r="O623" s="109"/>
      <c r="P623" s="422"/>
      <c r="Q623" s="425">
        <f t="shared" si="43"/>
        <v>0</v>
      </c>
    </row>
    <row r="624" spans="1:17" hidden="1" outlineLevel="2" x14ac:dyDescent="0.25">
      <c r="A624" s="289"/>
      <c r="B624" s="290" t="s">
        <v>355</v>
      </c>
      <c r="C624" s="241" t="s">
        <v>307</v>
      </c>
      <c r="D624" s="267">
        <v>1</v>
      </c>
      <c r="E624" s="109">
        <v>0</v>
      </c>
      <c r="F624" s="109">
        <f t="shared" si="44"/>
        <v>0</v>
      </c>
      <c r="G624" s="109">
        <v>0</v>
      </c>
      <c r="H624" s="109">
        <f t="shared" si="45"/>
        <v>0</v>
      </c>
      <c r="I624" s="221">
        <f t="shared" si="46"/>
        <v>0</v>
      </c>
      <c r="J624" s="109">
        <v>0</v>
      </c>
      <c r="K624" s="109"/>
      <c r="L624" s="109"/>
      <c r="M624" s="109">
        <f t="shared" si="42"/>
        <v>0</v>
      </c>
      <c r="N624" s="109"/>
      <c r="O624" s="109"/>
      <c r="P624" s="422"/>
      <c r="Q624" s="425">
        <f t="shared" si="43"/>
        <v>0</v>
      </c>
    </row>
    <row r="625" spans="1:17" hidden="1" outlineLevel="2" x14ac:dyDescent="0.25">
      <c r="A625" s="289"/>
      <c r="B625" s="290" t="s">
        <v>378</v>
      </c>
      <c r="C625" s="241"/>
      <c r="D625" s="267"/>
      <c r="E625" s="109">
        <v>0</v>
      </c>
      <c r="F625" s="109">
        <f t="shared" si="44"/>
        <v>0</v>
      </c>
      <c r="G625" s="109">
        <v>0</v>
      </c>
      <c r="H625" s="109">
        <f t="shared" si="45"/>
        <v>0</v>
      </c>
      <c r="I625" s="221">
        <f t="shared" si="46"/>
        <v>0</v>
      </c>
      <c r="J625" s="109">
        <v>0</v>
      </c>
      <c r="K625" s="109"/>
      <c r="L625" s="109"/>
      <c r="M625" s="109">
        <f t="shared" si="42"/>
        <v>0</v>
      </c>
      <c r="N625" s="109"/>
      <c r="O625" s="109"/>
      <c r="P625" s="422"/>
      <c r="Q625" s="425">
        <f t="shared" si="43"/>
        <v>0</v>
      </c>
    </row>
    <row r="626" spans="1:17" hidden="1" outlineLevel="2" x14ac:dyDescent="0.25">
      <c r="A626" s="289"/>
      <c r="B626" s="290" t="s">
        <v>379</v>
      </c>
      <c r="C626" s="241" t="s">
        <v>31</v>
      </c>
      <c r="D626" s="267">
        <v>2</v>
      </c>
      <c r="E626" s="109">
        <v>0</v>
      </c>
      <c r="F626" s="109">
        <f t="shared" si="44"/>
        <v>0</v>
      </c>
      <c r="G626" s="109">
        <v>0</v>
      </c>
      <c r="H626" s="109">
        <f t="shared" si="45"/>
        <v>0</v>
      </c>
      <c r="I626" s="221">
        <f t="shared" si="46"/>
        <v>0</v>
      </c>
      <c r="J626" s="109">
        <v>0</v>
      </c>
      <c r="K626" s="109"/>
      <c r="L626" s="109"/>
      <c r="M626" s="109">
        <f t="shared" si="42"/>
        <v>0</v>
      </c>
      <c r="N626" s="109"/>
      <c r="O626" s="109"/>
      <c r="P626" s="422"/>
      <c r="Q626" s="425">
        <f t="shared" si="43"/>
        <v>0</v>
      </c>
    </row>
    <row r="627" spans="1:17" hidden="1" outlineLevel="2" x14ac:dyDescent="0.25">
      <c r="A627" s="289"/>
      <c r="B627" s="290" t="s">
        <v>368</v>
      </c>
      <c r="C627" s="241" t="s">
        <v>31</v>
      </c>
      <c r="D627" s="267">
        <v>2</v>
      </c>
      <c r="E627" s="109">
        <v>0</v>
      </c>
      <c r="F627" s="109">
        <f t="shared" si="44"/>
        <v>0</v>
      </c>
      <c r="G627" s="109">
        <v>0</v>
      </c>
      <c r="H627" s="109">
        <f t="shared" si="45"/>
        <v>0</v>
      </c>
      <c r="I627" s="221">
        <f t="shared" si="46"/>
        <v>0</v>
      </c>
      <c r="J627" s="109">
        <v>0</v>
      </c>
      <c r="K627" s="109"/>
      <c r="L627" s="109"/>
      <c r="M627" s="109">
        <f t="shared" si="42"/>
        <v>0</v>
      </c>
      <c r="N627" s="109"/>
      <c r="O627" s="109"/>
      <c r="P627" s="422"/>
      <c r="Q627" s="425">
        <f t="shared" si="43"/>
        <v>0</v>
      </c>
    </row>
    <row r="628" spans="1:17" hidden="1" outlineLevel="2" x14ac:dyDescent="0.25">
      <c r="A628" s="289"/>
      <c r="B628" s="290" t="s">
        <v>376</v>
      </c>
      <c r="C628" s="241" t="s">
        <v>31</v>
      </c>
      <c r="D628" s="267">
        <v>10</v>
      </c>
      <c r="E628" s="109">
        <v>0</v>
      </c>
      <c r="F628" s="109">
        <f t="shared" si="44"/>
        <v>0</v>
      </c>
      <c r="G628" s="109">
        <v>0</v>
      </c>
      <c r="H628" s="109">
        <f t="shared" si="45"/>
        <v>0</v>
      </c>
      <c r="I628" s="221">
        <f t="shared" si="46"/>
        <v>0</v>
      </c>
      <c r="J628" s="109">
        <v>0</v>
      </c>
      <c r="K628" s="109"/>
      <c r="L628" s="109"/>
      <c r="M628" s="109">
        <f t="shared" si="42"/>
        <v>0</v>
      </c>
      <c r="N628" s="109"/>
      <c r="O628" s="109"/>
      <c r="P628" s="422"/>
      <c r="Q628" s="425">
        <f t="shared" si="43"/>
        <v>0</v>
      </c>
    </row>
    <row r="629" spans="1:17" hidden="1" outlineLevel="2" x14ac:dyDescent="0.25">
      <c r="A629" s="289"/>
      <c r="B629" s="290" t="s">
        <v>359</v>
      </c>
      <c r="C629" s="241" t="s">
        <v>6814</v>
      </c>
      <c r="D629" s="267">
        <v>9</v>
      </c>
      <c r="E629" s="109">
        <v>0</v>
      </c>
      <c r="F629" s="109">
        <f t="shared" si="44"/>
        <v>0</v>
      </c>
      <c r="G629" s="109">
        <v>0</v>
      </c>
      <c r="H629" s="109">
        <f t="shared" si="45"/>
        <v>0</v>
      </c>
      <c r="I629" s="221">
        <f t="shared" si="46"/>
        <v>0</v>
      </c>
      <c r="J629" s="109">
        <v>0</v>
      </c>
      <c r="K629" s="109"/>
      <c r="L629" s="109"/>
      <c r="M629" s="109">
        <f t="shared" si="42"/>
        <v>0</v>
      </c>
      <c r="N629" s="109"/>
      <c r="O629" s="109"/>
      <c r="P629" s="422"/>
      <c r="Q629" s="425">
        <f t="shared" si="43"/>
        <v>0</v>
      </c>
    </row>
    <row r="630" spans="1:17" hidden="1" outlineLevel="2" x14ac:dyDescent="0.25">
      <c r="A630" s="289"/>
      <c r="B630" s="290" t="s">
        <v>369</v>
      </c>
      <c r="C630" s="241" t="s">
        <v>6890</v>
      </c>
      <c r="D630" s="267">
        <v>21.6</v>
      </c>
      <c r="E630" s="109">
        <v>0</v>
      </c>
      <c r="F630" s="109">
        <f t="shared" si="44"/>
        <v>0</v>
      </c>
      <c r="G630" s="109">
        <v>0</v>
      </c>
      <c r="H630" s="109">
        <f t="shared" si="45"/>
        <v>0</v>
      </c>
      <c r="I630" s="221">
        <f t="shared" si="46"/>
        <v>0</v>
      </c>
      <c r="J630" s="109">
        <v>0</v>
      </c>
      <c r="K630" s="109"/>
      <c r="L630" s="109"/>
      <c r="M630" s="109">
        <f t="shared" si="42"/>
        <v>0</v>
      </c>
      <c r="N630" s="109"/>
      <c r="O630" s="109"/>
      <c r="P630" s="422"/>
      <c r="Q630" s="425">
        <f t="shared" si="43"/>
        <v>0</v>
      </c>
    </row>
    <row r="631" spans="1:17" hidden="1" outlineLevel="2" x14ac:dyDescent="0.25">
      <c r="A631" s="289"/>
      <c r="B631" s="290" t="s">
        <v>361</v>
      </c>
      <c r="C631" s="241" t="s">
        <v>6814</v>
      </c>
      <c r="D631" s="267">
        <v>2.6</v>
      </c>
      <c r="E631" s="109">
        <v>0</v>
      </c>
      <c r="F631" s="109">
        <f t="shared" si="44"/>
        <v>0</v>
      </c>
      <c r="G631" s="109">
        <v>0</v>
      </c>
      <c r="H631" s="109">
        <f t="shared" si="45"/>
        <v>0</v>
      </c>
      <c r="I631" s="221">
        <f t="shared" si="46"/>
        <v>0</v>
      </c>
      <c r="J631" s="109">
        <v>0</v>
      </c>
      <c r="K631" s="109"/>
      <c r="L631" s="109"/>
      <c r="M631" s="109">
        <f t="shared" si="42"/>
        <v>0</v>
      </c>
      <c r="N631" s="109"/>
      <c r="O631" s="109"/>
      <c r="P631" s="422"/>
      <c r="Q631" s="425">
        <f t="shared" si="43"/>
        <v>0</v>
      </c>
    </row>
    <row r="632" spans="1:17" hidden="1" outlineLevel="2" x14ac:dyDescent="0.25">
      <c r="A632" s="289"/>
      <c r="B632" s="290" t="s">
        <v>338</v>
      </c>
      <c r="C632" s="241" t="s">
        <v>6814</v>
      </c>
      <c r="D632" s="267">
        <v>111</v>
      </c>
      <c r="E632" s="109">
        <v>0</v>
      </c>
      <c r="F632" s="109">
        <f t="shared" si="44"/>
        <v>0</v>
      </c>
      <c r="G632" s="109">
        <v>0</v>
      </c>
      <c r="H632" s="109">
        <f t="shared" si="45"/>
        <v>0</v>
      </c>
      <c r="I632" s="221">
        <f t="shared" si="46"/>
        <v>0</v>
      </c>
      <c r="J632" s="109">
        <v>0</v>
      </c>
      <c r="K632" s="109"/>
      <c r="L632" s="109"/>
      <c r="M632" s="109">
        <f t="shared" si="42"/>
        <v>0</v>
      </c>
      <c r="N632" s="109"/>
      <c r="O632" s="109"/>
      <c r="P632" s="422"/>
      <c r="Q632" s="425">
        <f t="shared" si="43"/>
        <v>0</v>
      </c>
    </row>
    <row r="633" spans="1:17" hidden="1" outlineLevel="2" x14ac:dyDescent="0.25">
      <c r="A633" s="289"/>
      <c r="B633" s="290" t="s">
        <v>363</v>
      </c>
      <c r="C633" s="241" t="s">
        <v>6890</v>
      </c>
      <c r="D633" s="267">
        <v>34.9</v>
      </c>
      <c r="E633" s="109">
        <v>0</v>
      </c>
      <c r="F633" s="109">
        <f t="shared" si="44"/>
        <v>0</v>
      </c>
      <c r="G633" s="109">
        <v>0</v>
      </c>
      <c r="H633" s="109">
        <f t="shared" si="45"/>
        <v>0</v>
      </c>
      <c r="I633" s="221">
        <f t="shared" si="46"/>
        <v>0</v>
      </c>
      <c r="J633" s="109">
        <v>0</v>
      </c>
      <c r="K633" s="109"/>
      <c r="L633" s="109"/>
      <c r="M633" s="109">
        <f t="shared" si="42"/>
        <v>0</v>
      </c>
      <c r="N633" s="109"/>
      <c r="O633" s="109"/>
      <c r="P633" s="422"/>
      <c r="Q633" s="425">
        <f t="shared" si="43"/>
        <v>0</v>
      </c>
    </row>
    <row r="634" spans="1:17" hidden="1" outlineLevel="2" x14ac:dyDescent="0.25">
      <c r="A634" s="289"/>
      <c r="B634" s="290" t="s">
        <v>340</v>
      </c>
      <c r="C634" s="241" t="s">
        <v>6890</v>
      </c>
      <c r="D634" s="267">
        <v>1.1000000000000001</v>
      </c>
      <c r="E634" s="109">
        <v>0</v>
      </c>
      <c r="F634" s="109">
        <f t="shared" si="44"/>
        <v>0</v>
      </c>
      <c r="G634" s="109">
        <v>0</v>
      </c>
      <c r="H634" s="109">
        <f t="shared" si="45"/>
        <v>0</v>
      </c>
      <c r="I634" s="221">
        <f t="shared" si="46"/>
        <v>0</v>
      </c>
      <c r="J634" s="109">
        <v>0</v>
      </c>
      <c r="K634" s="109"/>
      <c r="L634" s="109"/>
      <c r="M634" s="109">
        <f t="shared" si="42"/>
        <v>0</v>
      </c>
      <c r="N634" s="109"/>
      <c r="O634" s="109"/>
      <c r="P634" s="422"/>
      <c r="Q634" s="425">
        <f t="shared" si="43"/>
        <v>0</v>
      </c>
    </row>
    <row r="635" spans="1:17" hidden="1" outlineLevel="2" x14ac:dyDescent="0.25">
      <c r="A635" s="289"/>
      <c r="B635" s="290" t="s">
        <v>364</v>
      </c>
      <c r="C635" s="241" t="s">
        <v>6890</v>
      </c>
      <c r="D635" s="267">
        <v>15.6</v>
      </c>
      <c r="E635" s="109">
        <v>0</v>
      </c>
      <c r="F635" s="109">
        <f t="shared" si="44"/>
        <v>0</v>
      </c>
      <c r="G635" s="109">
        <v>0</v>
      </c>
      <c r="H635" s="109">
        <f t="shared" si="45"/>
        <v>0</v>
      </c>
      <c r="I635" s="221">
        <f t="shared" si="46"/>
        <v>0</v>
      </c>
      <c r="J635" s="109">
        <v>0</v>
      </c>
      <c r="K635" s="109"/>
      <c r="L635" s="109"/>
      <c r="M635" s="109">
        <f t="shared" ref="M635:M698" si="47">G635</f>
        <v>0</v>
      </c>
      <c r="N635" s="109"/>
      <c r="O635" s="109"/>
      <c r="P635" s="422"/>
      <c r="Q635" s="425">
        <f t="shared" si="43"/>
        <v>0</v>
      </c>
    </row>
    <row r="636" spans="1:17" hidden="1" outlineLevel="2" x14ac:dyDescent="0.25">
      <c r="A636" s="289"/>
      <c r="B636" s="290" t="s">
        <v>341</v>
      </c>
      <c r="C636" s="241" t="s">
        <v>6814</v>
      </c>
      <c r="D636" s="267">
        <v>32.4</v>
      </c>
      <c r="E636" s="109">
        <v>0</v>
      </c>
      <c r="F636" s="109">
        <f t="shared" si="44"/>
        <v>0</v>
      </c>
      <c r="G636" s="109">
        <v>0</v>
      </c>
      <c r="H636" s="109">
        <f t="shared" si="45"/>
        <v>0</v>
      </c>
      <c r="I636" s="221">
        <f t="shared" si="46"/>
        <v>0</v>
      </c>
      <c r="J636" s="109">
        <v>0</v>
      </c>
      <c r="K636" s="109"/>
      <c r="L636" s="109"/>
      <c r="M636" s="109">
        <f t="shared" si="47"/>
        <v>0</v>
      </c>
      <c r="N636" s="109"/>
      <c r="O636" s="109"/>
      <c r="P636" s="422"/>
      <c r="Q636" s="425">
        <f t="shared" si="43"/>
        <v>0</v>
      </c>
    </row>
    <row r="637" spans="1:17" hidden="1" outlineLevel="2" x14ac:dyDescent="0.25">
      <c r="A637" s="289"/>
      <c r="B637" s="290" t="s">
        <v>342</v>
      </c>
      <c r="C637" s="241" t="s">
        <v>6814</v>
      </c>
      <c r="D637" s="267">
        <v>49</v>
      </c>
      <c r="E637" s="109">
        <v>0</v>
      </c>
      <c r="F637" s="109">
        <f t="shared" si="44"/>
        <v>0</v>
      </c>
      <c r="G637" s="109">
        <v>0</v>
      </c>
      <c r="H637" s="109">
        <f t="shared" si="45"/>
        <v>0</v>
      </c>
      <c r="I637" s="221">
        <f t="shared" si="46"/>
        <v>0</v>
      </c>
      <c r="J637" s="109">
        <v>0</v>
      </c>
      <c r="K637" s="109"/>
      <c r="L637" s="109"/>
      <c r="M637" s="109">
        <f t="shared" si="47"/>
        <v>0</v>
      </c>
      <c r="N637" s="109"/>
      <c r="O637" s="109"/>
      <c r="P637" s="422"/>
      <c r="Q637" s="425">
        <f t="shared" si="43"/>
        <v>0</v>
      </c>
    </row>
    <row r="638" spans="1:17" hidden="1" outlineLevel="2" x14ac:dyDescent="0.25">
      <c r="A638" s="289"/>
      <c r="B638" s="290" t="s">
        <v>343</v>
      </c>
      <c r="C638" s="241" t="s">
        <v>6890</v>
      </c>
      <c r="D638" s="267">
        <v>15.5</v>
      </c>
      <c r="E638" s="109">
        <v>0</v>
      </c>
      <c r="F638" s="109">
        <f t="shared" si="44"/>
        <v>0</v>
      </c>
      <c r="G638" s="109">
        <v>0</v>
      </c>
      <c r="H638" s="109">
        <f t="shared" si="45"/>
        <v>0</v>
      </c>
      <c r="I638" s="221">
        <f t="shared" si="46"/>
        <v>0</v>
      </c>
      <c r="J638" s="109">
        <v>0</v>
      </c>
      <c r="K638" s="109"/>
      <c r="L638" s="109"/>
      <c r="M638" s="109">
        <f t="shared" si="47"/>
        <v>0</v>
      </c>
      <c r="N638" s="109"/>
      <c r="O638" s="109"/>
      <c r="P638" s="422"/>
      <c r="Q638" s="425">
        <f t="shared" si="43"/>
        <v>0</v>
      </c>
    </row>
    <row r="639" spans="1:17" hidden="1" outlineLevel="2" x14ac:dyDescent="0.25">
      <c r="A639" s="289"/>
      <c r="B639" s="290" t="s">
        <v>345</v>
      </c>
      <c r="C639" s="241" t="s">
        <v>6890</v>
      </c>
      <c r="D639" s="267">
        <v>1.1000000000000001</v>
      </c>
      <c r="E639" s="109">
        <v>0</v>
      </c>
      <c r="F639" s="109">
        <f t="shared" si="44"/>
        <v>0</v>
      </c>
      <c r="G639" s="109">
        <v>0</v>
      </c>
      <c r="H639" s="109">
        <f t="shared" si="45"/>
        <v>0</v>
      </c>
      <c r="I639" s="221">
        <f t="shared" si="46"/>
        <v>0</v>
      </c>
      <c r="J639" s="109">
        <v>0</v>
      </c>
      <c r="K639" s="109"/>
      <c r="L639" s="109"/>
      <c r="M639" s="109">
        <f t="shared" si="47"/>
        <v>0</v>
      </c>
      <c r="N639" s="109"/>
      <c r="O639" s="109"/>
      <c r="P639" s="422"/>
      <c r="Q639" s="425">
        <f t="shared" si="43"/>
        <v>0</v>
      </c>
    </row>
    <row r="640" spans="1:17" hidden="1" outlineLevel="2" x14ac:dyDescent="0.25">
      <c r="A640" s="289"/>
      <c r="B640" s="290" t="s">
        <v>346</v>
      </c>
      <c r="C640" s="241" t="s">
        <v>6814</v>
      </c>
      <c r="D640" s="267">
        <v>14.3</v>
      </c>
      <c r="E640" s="109">
        <v>0</v>
      </c>
      <c r="F640" s="109">
        <f t="shared" si="44"/>
        <v>0</v>
      </c>
      <c r="G640" s="109">
        <v>0</v>
      </c>
      <c r="H640" s="109">
        <f t="shared" si="45"/>
        <v>0</v>
      </c>
      <c r="I640" s="221">
        <f t="shared" si="46"/>
        <v>0</v>
      </c>
      <c r="J640" s="109">
        <v>0</v>
      </c>
      <c r="K640" s="109"/>
      <c r="L640" s="109"/>
      <c r="M640" s="109">
        <f t="shared" si="47"/>
        <v>0</v>
      </c>
      <c r="N640" s="109"/>
      <c r="O640" s="109"/>
      <c r="P640" s="422"/>
      <c r="Q640" s="425">
        <f t="shared" si="43"/>
        <v>0</v>
      </c>
    </row>
    <row r="641" spans="1:17" hidden="1" outlineLevel="2" x14ac:dyDescent="0.25">
      <c r="A641" s="289"/>
      <c r="B641" s="290" t="s">
        <v>350</v>
      </c>
      <c r="C641" s="241" t="s">
        <v>6814</v>
      </c>
      <c r="D641" s="267">
        <v>7</v>
      </c>
      <c r="E641" s="109">
        <v>0</v>
      </c>
      <c r="F641" s="109">
        <f t="shared" si="44"/>
        <v>0</v>
      </c>
      <c r="G641" s="109">
        <v>0</v>
      </c>
      <c r="H641" s="109">
        <f t="shared" si="45"/>
        <v>0</v>
      </c>
      <c r="I641" s="221">
        <f t="shared" si="46"/>
        <v>0</v>
      </c>
      <c r="J641" s="109">
        <v>0</v>
      </c>
      <c r="K641" s="109"/>
      <c r="L641" s="109"/>
      <c r="M641" s="109">
        <f t="shared" si="47"/>
        <v>0</v>
      </c>
      <c r="N641" s="109"/>
      <c r="O641" s="109"/>
      <c r="P641" s="422"/>
      <c r="Q641" s="425">
        <f t="shared" si="43"/>
        <v>0</v>
      </c>
    </row>
    <row r="642" spans="1:17" hidden="1" outlineLevel="2" x14ac:dyDescent="0.25">
      <c r="A642" s="289"/>
      <c r="B642" s="290" t="s">
        <v>377</v>
      </c>
      <c r="C642" s="241" t="s">
        <v>6890</v>
      </c>
      <c r="D642" s="267">
        <v>1.5</v>
      </c>
      <c r="E642" s="109">
        <v>0</v>
      </c>
      <c r="F642" s="109">
        <f t="shared" si="44"/>
        <v>0</v>
      </c>
      <c r="G642" s="109">
        <v>0</v>
      </c>
      <c r="H642" s="109">
        <f t="shared" si="45"/>
        <v>0</v>
      </c>
      <c r="I642" s="221">
        <f t="shared" si="46"/>
        <v>0</v>
      </c>
      <c r="J642" s="109">
        <v>0</v>
      </c>
      <c r="K642" s="109"/>
      <c r="L642" s="109"/>
      <c r="M642" s="109">
        <f t="shared" si="47"/>
        <v>0</v>
      </c>
      <c r="N642" s="109"/>
      <c r="O642" s="109"/>
      <c r="P642" s="422"/>
      <c r="Q642" s="425">
        <f t="shared" si="43"/>
        <v>0</v>
      </c>
    </row>
    <row r="643" spans="1:17" ht="25.5" hidden="1" outlineLevel="2" x14ac:dyDescent="0.25">
      <c r="A643" s="289"/>
      <c r="B643" s="290" t="s">
        <v>352</v>
      </c>
      <c r="C643" s="241" t="s">
        <v>6814</v>
      </c>
      <c r="D643" s="267">
        <v>2</v>
      </c>
      <c r="E643" s="109">
        <v>0</v>
      </c>
      <c r="F643" s="109">
        <f t="shared" si="44"/>
        <v>0</v>
      </c>
      <c r="G643" s="109">
        <v>0</v>
      </c>
      <c r="H643" s="109">
        <f t="shared" si="45"/>
        <v>0</v>
      </c>
      <c r="I643" s="221">
        <f t="shared" si="46"/>
        <v>0</v>
      </c>
      <c r="J643" s="109">
        <v>0</v>
      </c>
      <c r="K643" s="109"/>
      <c r="L643" s="109"/>
      <c r="M643" s="109">
        <f t="shared" si="47"/>
        <v>0</v>
      </c>
      <c r="N643" s="109"/>
      <c r="O643" s="109"/>
      <c r="P643" s="422"/>
      <c r="Q643" s="425">
        <f t="shared" si="43"/>
        <v>0</v>
      </c>
    </row>
    <row r="644" spans="1:17" hidden="1" outlineLevel="2" x14ac:dyDescent="0.25">
      <c r="A644" s="289"/>
      <c r="B644" s="290" t="s">
        <v>372</v>
      </c>
      <c r="C644" s="241" t="s">
        <v>6947</v>
      </c>
      <c r="D644" s="411">
        <v>10</v>
      </c>
      <c r="E644" s="109">
        <v>0</v>
      </c>
      <c r="F644" s="109">
        <f t="shared" si="44"/>
        <v>0</v>
      </c>
      <c r="G644" s="109">
        <v>0</v>
      </c>
      <c r="H644" s="109">
        <f t="shared" si="45"/>
        <v>0</v>
      </c>
      <c r="I644" s="221">
        <f t="shared" si="46"/>
        <v>0</v>
      </c>
      <c r="J644" s="109">
        <v>0</v>
      </c>
      <c r="K644" s="109"/>
      <c r="L644" s="109"/>
      <c r="M644" s="109">
        <f t="shared" si="47"/>
        <v>0</v>
      </c>
      <c r="N644" s="109"/>
      <c r="O644" s="109"/>
      <c r="P644" s="422"/>
      <c r="Q644" s="425">
        <f t="shared" si="43"/>
        <v>0</v>
      </c>
    </row>
    <row r="645" spans="1:17" hidden="1" outlineLevel="2" x14ac:dyDescent="0.25">
      <c r="A645" s="289"/>
      <c r="B645" s="290" t="s">
        <v>355</v>
      </c>
      <c r="C645" s="241" t="s">
        <v>307</v>
      </c>
      <c r="D645" s="267">
        <v>1</v>
      </c>
      <c r="E645" s="109">
        <v>0</v>
      </c>
      <c r="F645" s="109">
        <f t="shared" si="44"/>
        <v>0</v>
      </c>
      <c r="G645" s="109">
        <v>0</v>
      </c>
      <c r="H645" s="109">
        <f t="shared" si="45"/>
        <v>0</v>
      </c>
      <c r="I645" s="221">
        <f t="shared" si="46"/>
        <v>0</v>
      </c>
      <c r="J645" s="109">
        <v>0</v>
      </c>
      <c r="K645" s="109"/>
      <c r="L645" s="109"/>
      <c r="M645" s="109">
        <f t="shared" si="47"/>
        <v>0</v>
      </c>
      <c r="N645" s="109"/>
      <c r="O645" s="109"/>
      <c r="P645" s="422"/>
      <c r="Q645" s="425">
        <f t="shared" si="43"/>
        <v>0</v>
      </c>
    </row>
    <row r="646" spans="1:17" hidden="1" outlineLevel="2" x14ac:dyDescent="0.25">
      <c r="A646" s="289"/>
      <c r="B646" s="290" t="s">
        <v>323</v>
      </c>
      <c r="C646" s="241"/>
      <c r="D646" s="267"/>
      <c r="E646" s="109">
        <v>0</v>
      </c>
      <c r="F646" s="109">
        <f t="shared" si="44"/>
        <v>0</v>
      </c>
      <c r="G646" s="109">
        <v>0</v>
      </c>
      <c r="H646" s="109">
        <f t="shared" si="45"/>
        <v>0</v>
      </c>
      <c r="I646" s="221">
        <f t="shared" si="46"/>
        <v>0</v>
      </c>
      <c r="J646" s="109">
        <v>0</v>
      </c>
      <c r="K646" s="109"/>
      <c r="L646" s="109"/>
      <c r="M646" s="109">
        <f t="shared" si="47"/>
        <v>0</v>
      </c>
      <c r="N646" s="109"/>
      <c r="O646" s="109"/>
      <c r="P646" s="422"/>
      <c r="Q646" s="425">
        <f t="shared" si="43"/>
        <v>0</v>
      </c>
    </row>
    <row r="647" spans="1:17" hidden="1" outlineLevel="2" x14ac:dyDescent="0.25">
      <c r="A647" s="289"/>
      <c r="B647" s="290" t="s">
        <v>380</v>
      </c>
      <c r="C647" s="241" t="s">
        <v>31</v>
      </c>
      <c r="D647" s="267">
        <v>2</v>
      </c>
      <c r="E647" s="109">
        <v>0</v>
      </c>
      <c r="F647" s="109">
        <f t="shared" si="44"/>
        <v>0</v>
      </c>
      <c r="G647" s="109">
        <v>0</v>
      </c>
      <c r="H647" s="109">
        <f t="shared" si="45"/>
        <v>0</v>
      </c>
      <c r="I647" s="221">
        <f t="shared" si="46"/>
        <v>0</v>
      </c>
      <c r="J647" s="109">
        <v>0</v>
      </c>
      <c r="K647" s="109"/>
      <c r="L647" s="109"/>
      <c r="M647" s="109">
        <f t="shared" si="47"/>
        <v>0</v>
      </c>
      <c r="N647" s="109"/>
      <c r="O647" s="109"/>
      <c r="P647" s="422"/>
      <c r="Q647" s="425">
        <f t="shared" ref="Q647:Q710" si="48">(E647+G647)*P647</f>
        <v>0</v>
      </c>
    </row>
    <row r="648" spans="1:17" hidden="1" outlineLevel="2" x14ac:dyDescent="0.25">
      <c r="A648" s="289"/>
      <c r="B648" s="290" t="s">
        <v>347</v>
      </c>
      <c r="C648" s="241" t="s">
        <v>6814</v>
      </c>
      <c r="D648" s="267">
        <v>27</v>
      </c>
      <c r="E648" s="109">
        <v>0</v>
      </c>
      <c r="F648" s="109">
        <f t="shared" si="44"/>
        <v>0</v>
      </c>
      <c r="G648" s="109">
        <v>0</v>
      </c>
      <c r="H648" s="109">
        <f t="shared" si="45"/>
        <v>0</v>
      </c>
      <c r="I648" s="221">
        <f t="shared" si="46"/>
        <v>0</v>
      </c>
      <c r="J648" s="109">
        <v>0</v>
      </c>
      <c r="K648" s="109"/>
      <c r="L648" s="109"/>
      <c r="M648" s="109">
        <f t="shared" si="47"/>
        <v>0</v>
      </c>
      <c r="N648" s="109"/>
      <c r="O648" s="109"/>
      <c r="P648" s="422"/>
      <c r="Q648" s="425">
        <f t="shared" si="48"/>
        <v>0</v>
      </c>
    </row>
    <row r="649" spans="1:17" hidden="1" outlineLevel="2" x14ac:dyDescent="0.25">
      <c r="A649" s="289"/>
      <c r="B649" s="290" t="s">
        <v>381</v>
      </c>
      <c r="C649" s="241" t="s">
        <v>6890</v>
      </c>
      <c r="D649" s="267">
        <v>10</v>
      </c>
      <c r="E649" s="109">
        <v>0</v>
      </c>
      <c r="F649" s="109">
        <f t="shared" si="44"/>
        <v>0</v>
      </c>
      <c r="G649" s="109">
        <v>0</v>
      </c>
      <c r="H649" s="109">
        <f t="shared" si="45"/>
        <v>0</v>
      </c>
      <c r="I649" s="221">
        <f t="shared" si="46"/>
        <v>0</v>
      </c>
      <c r="J649" s="109">
        <v>0</v>
      </c>
      <c r="K649" s="109"/>
      <c r="L649" s="109"/>
      <c r="M649" s="109">
        <f t="shared" si="47"/>
        <v>0</v>
      </c>
      <c r="N649" s="109"/>
      <c r="O649" s="109"/>
      <c r="P649" s="422"/>
      <c r="Q649" s="425">
        <f t="shared" si="48"/>
        <v>0</v>
      </c>
    </row>
    <row r="650" spans="1:17" ht="25.5" hidden="1" outlineLevel="2" x14ac:dyDescent="0.25">
      <c r="A650" s="289"/>
      <c r="B650" s="290" t="s">
        <v>349</v>
      </c>
      <c r="C650" s="241" t="s">
        <v>6814</v>
      </c>
      <c r="D650" s="267">
        <v>5.8</v>
      </c>
      <c r="E650" s="109">
        <v>0</v>
      </c>
      <c r="F650" s="109">
        <f t="shared" si="44"/>
        <v>0</v>
      </c>
      <c r="G650" s="109">
        <v>0</v>
      </c>
      <c r="H650" s="109">
        <f t="shared" si="45"/>
        <v>0</v>
      </c>
      <c r="I650" s="221">
        <f t="shared" si="46"/>
        <v>0</v>
      </c>
      <c r="J650" s="109">
        <v>0</v>
      </c>
      <c r="K650" s="109"/>
      <c r="L650" s="109"/>
      <c r="M650" s="109">
        <f t="shared" si="47"/>
        <v>0</v>
      </c>
      <c r="N650" s="109"/>
      <c r="O650" s="109"/>
      <c r="P650" s="422"/>
      <c r="Q650" s="425">
        <f t="shared" si="48"/>
        <v>0</v>
      </c>
    </row>
    <row r="651" spans="1:17" hidden="1" outlineLevel="2" x14ac:dyDescent="0.25">
      <c r="A651" s="289"/>
      <c r="B651" s="290" t="s">
        <v>350</v>
      </c>
      <c r="C651" s="241" t="s">
        <v>6814</v>
      </c>
      <c r="D651" s="267">
        <v>5</v>
      </c>
      <c r="E651" s="109">
        <v>0</v>
      </c>
      <c r="F651" s="109">
        <f t="shared" si="44"/>
        <v>0</v>
      </c>
      <c r="G651" s="109">
        <v>0</v>
      </c>
      <c r="H651" s="109">
        <f t="shared" si="45"/>
        <v>0</v>
      </c>
      <c r="I651" s="221">
        <f t="shared" si="46"/>
        <v>0</v>
      </c>
      <c r="J651" s="109">
        <v>0</v>
      </c>
      <c r="K651" s="109"/>
      <c r="L651" s="109"/>
      <c r="M651" s="109">
        <f t="shared" si="47"/>
        <v>0</v>
      </c>
      <c r="N651" s="109"/>
      <c r="O651" s="109"/>
      <c r="P651" s="422"/>
      <c r="Q651" s="425">
        <f t="shared" si="48"/>
        <v>0</v>
      </c>
    </row>
    <row r="652" spans="1:17" hidden="1" outlineLevel="2" x14ac:dyDescent="0.25">
      <c r="A652" s="289"/>
      <c r="B652" s="290" t="s">
        <v>382</v>
      </c>
      <c r="C652" s="241" t="s">
        <v>6890</v>
      </c>
      <c r="D652" s="267">
        <v>1.5</v>
      </c>
      <c r="E652" s="109">
        <v>0</v>
      </c>
      <c r="F652" s="109">
        <f t="shared" si="44"/>
        <v>0</v>
      </c>
      <c r="G652" s="109">
        <v>0</v>
      </c>
      <c r="H652" s="109">
        <f t="shared" si="45"/>
        <v>0</v>
      </c>
      <c r="I652" s="221">
        <f t="shared" si="46"/>
        <v>0</v>
      </c>
      <c r="J652" s="109">
        <v>0</v>
      </c>
      <c r="K652" s="109"/>
      <c r="L652" s="109"/>
      <c r="M652" s="109">
        <f t="shared" si="47"/>
        <v>0</v>
      </c>
      <c r="N652" s="109"/>
      <c r="O652" s="109"/>
      <c r="P652" s="422"/>
      <c r="Q652" s="425">
        <f t="shared" si="48"/>
        <v>0</v>
      </c>
    </row>
    <row r="653" spans="1:17" ht="25.5" hidden="1" outlineLevel="2" x14ac:dyDescent="0.25">
      <c r="A653" s="289"/>
      <c r="B653" s="290" t="s">
        <v>352</v>
      </c>
      <c r="C653" s="241" t="s">
        <v>6814</v>
      </c>
      <c r="D653" s="267">
        <v>1.1000000000000001</v>
      </c>
      <c r="E653" s="109">
        <v>0</v>
      </c>
      <c r="F653" s="109">
        <f t="shared" si="44"/>
        <v>0</v>
      </c>
      <c r="G653" s="109">
        <v>0</v>
      </c>
      <c r="H653" s="109">
        <f t="shared" si="45"/>
        <v>0</v>
      </c>
      <c r="I653" s="221">
        <f t="shared" si="46"/>
        <v>0</v>
      </c>
      <c r="J653" s="109">
        <v>0</v>
      </c>
      <c r="K653" s="109"/>
      <c r="L653" s="109"/>
      <c r="M653" s="109">
        <f t="shared" si="47"/>
        <v>0</v>
      </c>
      <c r="N653" s="109"/>
      <c r="O653" s="109"/>
      <c r="P653" s="422"/>
      <c r="Q653" s="425">
        <f t="shared" si="48"/>
        <v>0</v>
      </c>
    </row>
    <row r="654" spans="1:17" ht="25.5" hidden="1" outlineLevel="2" x14ac:dyDescent="0.25">
      <c r="A654" s="289"/>
      <c r="B654" s="290" t="s">
        <v>353</v>
      </c>
      <c r="C654" s="241" t="s">
        <v>6814</v>
      </c>
      <c r="D654" s="267">
        <v>9.6</v>
      </c>
      <c r="E654" s="109">
        <v>0</v>
      </c>
      <c r="F654" s="109">
        <f t="shared" si="44"/>
        <v>0</v>
      </c>
      <c r="G654" s="109">
        <v>0</v>
      </c>
      <c r="H654" s="109">
        <f t="shared" si="45"/>
        <v>0</v>
      </c>
      <c r="I654" s="221">
        <f t="shared" si="46"/>
        <v>0</v>
      </c>
      <c r="J654" s="109">
        <v>0</v>
      </c>
      <c r="K654" s="109"/>
      <c r="L654" s="109"/>
      <c r="M654" s="109">
        <f t="shared" si="47"/>
        <v>0</v>
      </c>
      <c r="N654" s="109"/>
      <c r="O654" s="109"/>
      <c r="P654" s="422"/>
      <c r="Q654" s="425">
        <f t="shared" si="48"/>
        <v>0</v>
      </c>
    </row>
    <row r="655" spans="1:17" hidden="1" outlineLevel="2" x14ac:dyDescent="0.25">
      <c r="A655" s="289"/>
      <c r="B655" s="290" t="s">
        <v>354</v>
      </c>
      <c r="C655" s="241" t="s">
        <v>6814</v>
      </c>
      <c r="D655" s="267">
        <v>3</v>
      </c>
      <c r="E655" s="109">
        <v>0</v>
      </c>
      <c r="F655" s="109">
        <f t="shared" si="44"/>
        <v>0</v>
      </c>
      <c r="G655" s="109">
        <v>0</v>
      </c>
      <c r="H655" s="109">
        <f t="shared" si="45"/>
        <v>0</v>
      </c>
      <c r="I655" s="221">
        <f t="shared" si="46"/>
        <v>0</v>
      </c>
      <c r="J655" s="109">
        <v>0</v>
      </c>
      <c r="K655" s="109"/>
      <c r="L655" s="109"/>
      <c r="M655" s="109">
        <f t="shared" si="47"/>
        <v>0</v>
      </c>
      <c r="N655" s="109"/>
      <c r="O655" s="109"/>
      <c r="P655" s="422"/>
      <c r="Q655" s="425">
        <f t="shared" si="48"/>
        <v>0</v>
      </c>
    </row>
    <row r="656" spans="1:17" hidden="1" outlineLevel="2" x14ac:dyDescent="0.25">
      <c r="A656" s="289"/>
      <c r="B656" s="290" t="s">
        <v>355</v>
      </c>
      <c r="C656" s="241" t="s">
        <v>307</v>
      </c>
      <c r="D656" s="267">
        <v>1</v>
      </c>
      <c r="E656" s="109">
        <v>0</v>
      </c>
      <c r="F656" s="109">
        <f t="shared" si="44"/>
        <v>0</v>
      </c>
      <c r="G656" s="109">
        <v>0</v>
      </c>
      <c r="H656" s="109">
        <f t="shared" si="45"/>
        <v>0</v>
      </c>
      <c r="I656" s="221">
        <f t="shared" si="46"/>
        <v>0</v>
      </c>
      <c r="J656" s="109">
        <v>0</v>
      </c>
      <c r="K656" s="109"/>
      <c r="L656" s="109"/>
      <c r="M656" s="109">
        <f t="shared" si="47"/>
        <v>0</v>
      </c>
      <c r="N656" s="109"/>
      <c r="O656" s="109"/>
      <c r="P656" s="422"/>
      <c r="Q656" s="425">
        <f t="shared" si="48"/>
        <v>0</v>
      </c>
    </row>
    <row r="657" spans="1:17" hidden="1" outlineLevel="1" x14ac:dyDescent="0.25">
      <c r="A657" s="378">
        <v>25</v>
      </c>
      <c r="B657" s="349" t="s">
        <v>383</v>
      </c>
      <c r="C657" s="378" t="s">
        <v>307</v>
      </c>
      <c r="D657" s="377">
        <v>12</v>
      </c>
      <c r="E657" s="377">
        <v>637410.63</v>
      </c>
      <c r="F657" s="377">
        <f t="shared" si="44"/>
        <v>7648927.5600000005</v>
      </c>
      <c r="G657" s="377">
        <v>2625837.9000000004</v>
      </c>
      <c r="H657" s="377">
        <f t="shared" si="45"/>
        <v>31510054.800000004</v>
      </c>
      <c r="I657" s="377">
        <f t="shared" si="46"/>
        <v>39158982.360000007</v>
      </c>
      <c r="J657" s="252">
        <v>637410.63</v>
      </c>
      <c r="K657" s="252"/>
      <c r="L657" s="229"/>
      <c r="M657" s="229">
        <f t="shared" si="47"/>
        <v>2625837.9000000004</v>
      </c>
      <c r="N657" s="229"/>
      <c r="O657" s="229"/>
      <c r="P657" s="422"/>
      <c r="Q657" s="425">
        <f t="shared" si="48"/>
        <v>0</v>
      </c>
    </row>
    <row r="658" spans="1:17" hidden="1" outlineLevel="2" x14ac:dyDescent="0.25">
      <c r="A658" s="289"/>
      <c r="B658" s="290" t="s">
        <v>384</v>
      </c>
      <c r="C658" s="241"/>
      <c r="D658" s="267"/>
      <c r="E658" s="109">
        <v>0</v>
      </c>
      <c r="F658" s="109">
        <f t="shared" si="44"/>
        <v>0</v>
      </c>
      <c r="G658" s="109">
        <v>0</v>
      </c>
      <c r="H658" s="109">
        <f t="shared" si="45"/>
        <v>0</v>
      </c>
      <c r="I658" s="221">
        <f t="shared" si="46"/>
        <v>0</v>
      </c>
      <c r="J658" s="109">
        <v>0</v>
      </c>
      <c r="K658" s="109"/>
      <c r="L658" s="109"/>
      <c r="M658" s="109">
        <f t="shared" si="47"/>
        <v>0</v>
      </c>
      <c r="N658" s="109"/>
      <c r="O658" s="109"/>
      <c r="P658" s="422"/>
      <c r="Q658" s="425">
        <f t="shared" si="48"/>
        <v>0</v>
      </c>
    </row>
    <row r="659" spans="1:17" hidden="1" outlineLevel="2" x14ac:dyDescent="0.25">
      <c r="A659" s="289"/>
      <c r="B659" s="290" t="s">
        <v>385</v>
      </c>
      <c r="C659" s="241" t="s">
        <v>31</v>
      </c>
      <c r="D659" s="267">
        <v>12</v>
      </c>
      <c r="E659" s="109">
        <v>0</v>
      </c>
      <c r="F659" s="109">
        <f t="shared" si="44"/>
        <v>0</v>
      </c>
      <c r="G659" s="109">
        <v>0</v>
      </c>
      <c r="H659" s="109">
        <f t="shared" si="45"/>
        <v>0</v>
      </c>
      <c r="I659" s="221">
        <f t="shared" si="46"/>
        <v>0</v>
      </c>
      <c r="J659" s="109">
        <v>0</v>
      </c>
      <c r="K659" s="109"/>
      <c r="L659" s="109"/>
      <c r="M659" s="109">
        <f t="shared" si="47"/>
        <v>0</v>
      </c>
      <c r="N659" s="109"/>
      <c r="O659" s="109"/>
      <c r="P659" s="422"/>
      <c r="Q659" s="425">
        <f t="shared" si="48"/>
        <v>0</v>
      </c>
    </row>
    <row r="660" spans="1:17" hidden="1" outlineLevel="2" x14ac:dyDescent="0.25">
      <c r="A660" s="289"/>
      <c r="B660" s="290" t="s">
        <v>386</v>
      </c>
      <c r="C660" s="241" t="s">
        <v>31</v>
      </c>
      <c r="D660" s="267">
        <v>12</v>
      </c>
      <c r="E660" s="109">
        <v>0</v>
      </c>
      <c r="F660" s="109">
        <f t="shared" ref="F660:F674" si="49">E660*D660</f>
        <v>0</v>
      </c>
      <c r="G660" s="109">
        <v>0</v>
      </c>
      <c r="H660" s="109">
        <f t="shared" ref="H660:H674" si="50">G660*D660</f>
        <v>0</v>
      </c>
      <c r="I660" s="221">
        <f t="shared" si="46"/>
        <v>0</v>
      </c>
      <c r="J660" s="109">
        <v>0</v>
      </c>
      <c r="K660" s="109"/>
      <c r="L660" s="109"/>
      <c r="M660" s="109">
        <f t="shared" si="47"/>
        <v>0</v>
      </c>
      <c r="N660" s="109"/>
      <c r="O660" s="109"/>
      <c r="P660" s="422"/>
      <c r="Q660" s="425">
        <f t="shared" si="48"/>
        <v>0</v>
      </c>
    </row>
    <row r="661" spans="1:17" hidden="1" outlineLevel="2" x14ac:dyDescent="0.25">
      <c r="A661" s="289"/>
      <c r="B661" s="290" t="s">
        <v>387</v>
      </c>
      <c r="C661" s="241" t="s">
        <v>31</v>
      </c>
      <c r="D661" s="267">
        <v>12</v>
      </c>
      <c r="E661" s="109">
        <v>0</v>
      </c>
      <c r="F661" s="109">
        <f t="shared" si="49"/>
        <v>0</v>
      </c>
      <c r="G661" s="109">
        <v>0</v>
      </c>
      <c r="H661" s="109">
        <f t="shared" si="50"/>
        <v>0</v>
      </c>
      <c r="I661" s="221">
        <f t="shared" si="46"/>
        <v>0</v>
      </c>
      <c r="J661" s="109">
        <v>0</v>
      </c>
      <c r="K661" s="109"/>
      <c r="L661" s="109"/>
      <c r="M661" s="109">
        <f t="shared" si="47"/>
        <v>0</v>
      </c>
      <c r="N661" s="109"/>
      <c r="O661" s="109"/>
      <c r="P661" s="422"/>
      <c r="Q661" s="425">
        <f t="shared" si="48"/>
        <v>0</v>
      </c>
    </row>
    <row r="662" spans="1:17" hidden="1" outlineLevel="2" x14ac:dyDescent="0.25">
      <c r="A662" s="289"/>
      <c r="B662" s="290" t="s">
        <v>388</v>
      </c>
      <c r="C662" s="241" t="s">
        <v>31</v>
      </c>
      <c r="D662" s="267">
        <v>168</v>
      </c>
      <c r="E662" s="109">
        <v>0</v>
      </c>
      <c r="F662" s="109">
        <f t="shared" si="49"/>
        <v>0</v>
      </c>
      <c r="G662" s="109">
        <v>0</v>
      </c>
      <c r="H662" s="109">
        <f t="shared" si="50"/>
        <v>0</v>
      </c>
      <c r="I662" s="221">
        <f t="shared" si="46"/>
        <v>0</v>
      </c>
      <c r="J662" s="109">
        <v>0</v>
      </c>
      <c r="K662" s="109"/>
      <c r="L662" s="109"/>
      <c r="M662" s="109">
        <f t="shared" si="47"/>
        <v>0</v>
      </c>
      <c r="N662" s="109"/>
      <c r="O662" s="109"/>
      <c r="P662" s="422"/>
      <c r="Q662" s="425">
        <f t="shared" si="48"/>
        <v>0</v>
      </c>
    </row>
    <row r="663" spans="1:17" hidden="1" outlineLevel="2" x14ac:dyDescent="0.25">
      <c r="A663" s="289"/>
      <c r="B663" s="290" t="s">
        <v>389</v>
      </c>
      <c r="C663" s="241" t="s">
        <v>31</v>
      </c>
      <c r="D663" s="267">
        <v>168</v>
      </c>
      <c r="E663" s="109">
        <v>0</v>
      </c>
      <c r="F663" s="109">
        <f t="shared" si="49"/>
        <v>0</v>
      </c>
      <c r="G663" s="109">
        <v>0</v>
      </c>
      <c r="H663" s="109">
        <f t="shared" si="50"/>
        <v>0</v>
      </c>
      <c r="I663" s="221">
        <f t="shared" si="46"/>
        <v>0</v>
      </c>
      <c r="J663" s="109">
        <v>0</v>
      </c>
      <c r="K663" s="109"/>
      <c r="L663" s="109"/>
      <c r="M663" s="109">
        <f t="shared" si="47"/>
        <v>0</v>
      </c>
      <c r="N663" s="109"/>
      <c r="O663" s="109"/>
      <c r="P663" s="422"/>
      <c r="Q663" s="425">
        <f t="shared" si="48"/>
        <v>0</v>
      </c>
    </row>
    <row r="664" spans="1:17" hidden="1" outlineLevel="2" x14ac:dyDescent="0.25">
      <c r="A664" s="289"/>
      <c r="B664" s="290" t="s">
        <v>390</v>
      </c>
      <c r="C664" s="241" t="s">
        <v>31</v>
      </c>
      <c r="D664" s="267">
        <v>28</v>
      </c>
      <c r="E664" s="109">
        <v>0</v>
      </c>
      <c r="F664" s="109">
        <f t="shared" si="49"/>
        <v>0</v>
      </c>
      <c r="G664" s="109">
        <v>0</v>
      </c>
      <c r="H664" s="109">
        <f t="shared" si="50"/>
        <v>0</v>
      </c>
      <c r="I664" s="221">
        <f t="shared" si="46"/>
        <v>0</v>
      </c>
      <c r="J664" s="109">
        <v>0</v>
      </c>
      <c r="K664" s="109"/>
      <c r="L664" s="109"/>
      <c r="M664" s="109">
        <f t="shared" si="47"/>
        <v>0</v>
      </c>
      <c r="N664" s="109"/>
      <c r="O664" s="109"/>
      <c r="P664" s="422"/>
      <c r="Q664" s="425">
        <f t="shared" si="48"/>
        <v>0</v>
      </c>
    </row>
    <row r="665" spans="1:17" hidden="1" outlineLevel="2" x14ac:dyDescent="0.25">
      <c r="A665" s="289"/>
      <c r="B665" s="290" t="s">
        <v>391</v>
      </c>
      <c r="C665" s="241" t="s">
        <v>31</v>
      </c>
      <c r="D665" s="267">
        <v>24</v>
      </c>
      <c r="E665" s="109">
        <v>0</v>
      </c>
      <c r="F665" s="109">
        <f t="shared" si="49"/>
        <v>0</v>
      </c>
      <c r="G665" s="109">
        <v>0</v>
      </c>
      <c r="H665" s="109">
        <f t="shared" si="50"/>
        <v>0</v>
      </c>
      <c r="I665" s="221">
        <f t="shared" si="46"/>
        <v>0</v>
      </c>
      <c r="J665" s="109">
        <v>0</v>
      </c>
      <c r="K665" s="109"/>
      <c r="L665" s="109"/>
      <c r="M665" s="109">
        <f t="shared" si="47"/>
        <v>0</v>
      </c>
      <c r="N665" s="109"/>
      <c r="O665" s="109"/>
      <c r="P665" s="422"/>
      <c r="Q665" s="425">
        <f t="shared" si="48"/>
        <v>0</v>
      </c>
    </row>
    <row r="666" spans="1:17" hidden="1" outlineLevel="2" x14ac:dyDescent="0.25">
      <c r="A666" s="289"/>
      <c r="B666" s="290" t="s">
        <v>391</v>
      </c>
      <c r="C666" s="241" t="s">
        <v>31</v>
      </c>
      <c r="D666" s="267">
        <v>24</v>
      </c>
      <c r="E666" s="109">
        <v>0</v>
      </c>
      <c r="F666" s="109">
        <f t="shared" si="49"/>
        <v>0</v>
      </c>
      <c r="G666" s="109">
        <v>0</v>
      </c>
      <c r="H666" s="109">
        <f t="shared" si="50"/>
        <v>0</v>
      </c>
      <c r="I666" s="221">
        <f t="shared" si="46"/>
        <v>0</v>
      </c>
      <c r="J666" s="109">
        <v>0</v>
      </c>
      <c r="K666" s="109"/>
      <c r="L666" s="109"/>
      <c r="M666" s="109">
        <f t="shared" si="47"/>
        <v>0</v>
      </c>
      <c r="N666" s="109"/>
      <c r="O666" s="109"/>
      <c r="P666" s="422"/>
      <c r="Q666" s="425">
        <f t="shared" si="48"/>
        <v>0</v>
      </c>
    </row>
    <row r="667" spans="1:17" hidden="1" outlineLevel="1" x14ac:dyDescent="0.25">
      <c r="A667" s="378">
        <v>26</v>
      </c>
      <c r="B667" s="349" t="s">
        <v>392</v>
      </c>
      <c r="C667" s="378" t="s">
        <v>31</v>
      </c>
      <c r="D667" s="377">
        <v>24</v>
      </c>
      <c r="E667" s="377">
        <v>8305.7144000000008</v>
      </c>
      <c r="F667" s="377">
        <f t="shared" si="49"/>
        <v>199337.14560000002</v>
      </c>
      <c r="G667" s="377">
        <v>20103.2</v>
      </c>
      <c r="H667" s="377">
        <f t="shared" si="50"/>
        <v>482476.80000000005</v>
      </c>
      <c r="I667" s="377">
        <f t="shared" si="46"/>
        <v>681813.94560000009</v>
      </c>
      <c r="J667" s="109">
        <v>8305.7144000000008</v>
      </c>
      <c r="K667" s="109"/>
      <c r="L667" s="109"/>
      <c r="M667" s="109">
        <f t="shared" si="47"/>
        <v>20103.2</v>
      </c>
      <c r="N667" s="109"/>
      <c r="O667" s="109"/>
      <c r="P667" s="422"/>
      <c r="Q667" s="425">
        <f t="shared" si="48"/>
        <v>0</v>
      </c>
    </row>
    <row r="668" spans="1:17" hidden="1" outlineLevel="1" x14ac:dyDescent="0.25">
      <c r="A668" s="378">
        <v>27</v>
      </c>
      <c r="B668" s="349" t="s">
        <v>331</v>
      </c>
      <c r="C668" s="378" t="s">
        <v>6814</v>
      </c>
      <c r="D668" s="377">
        <v>564.5</v>
      </c>
      <c r="E668" s="377">
        <v>3758</v>
      </c>
      <c r="F668" s="377">
        <f t="shared" si="49"/>
        <v>2121391</v>
      </c>
      <c r="G668" s="377">
        <v>1100</v>
      </c>
      <c r="H668" s="377">
        <f t="shared" si="50"/>
        <v>620950</v>
      </c>
      <c r="I668" s="377">
        <f t="shared" si="46"/>
        <v>2742341</v>
      </c>
      <c r="J668" s="249">
        <v>3758</v>
      </c>
      <c r="K668" s="249">
        <f>'ВСЕ СМЕТЫ КДС'!G5124</f>
        <v>3214.3460196556803</v>
      </c>
      <c r="L668" s="153">
        <f>((J668/(K668/100))-100)/100</f>
        <v>0.16913362065561188</v>
      </c>
      <c r="M668" s="104">
        <v>1100</v>
      </c>
      <c r="N668" s="104">
        <f>'ВСЕ СМЕТЫ КДС'!G5125</f>
        <v>1042.3791600768</v>
      </c>
      <c r="O668" s="153">
        <f>((M668/(N668/100))-100)/100</f>
        <v>5.5278196389646296E-2</v>
      </c>
      <c r="P668" s="422"/>
      <c r="Q668" s="425">
        <f t="shared" si="48"/>
        <v>0</v>
      </c>
    </row>
    <row r="669" spans="1:17" hidden="1" outlineLevel="2" x14ac:dyDescent="0.25">
      <c r="A669" s="289"/>
      <c r="B669" s="290" t="s">
        <v>393</v>
      </c>
      <c r="C669" s="241" t="s">
        <v>31</v>
      </c>
      <c r="D669" s="267">
        <v>24</v>
      </c>
      <c r="E669" s="109">
        <v>0</v>
      </c>
      <c r="F669" s="109">
        <f t="shared" si="49"/>
        <v>0</v>
      </c>
      <c r="G669" s="109">
        <v>0</v>
      </c>
      <c r="H669" s="109">
        <f t="shared" si="50"/>
        <v>0</v>
      </c>
      <c r="I669" s="221">
        <f t="shared" si="46"/>
        <v>0</v>
      </c>
      <c r="J669" s="109">
        <v>0</v>
      </c>
      <c r="K669" s="109"/>
      <c r="L669" s="109"/>
      <c r="M669" s="109">
        <f t="shared" si="47"/>
        <v>0</v>
      </c>
      <c r="N669" s="109"/>
      <c r="O669" s="109"/>
      <c r="P669" s="422"/>
      <c r="Q669" s="425">
        <f t="shared" si="48"/>
        <v>0</v>
      </c>
    </row>
    <row r="670" spans="1:17" hidden="1" outlineLevel="2" x14ac:dyDescent="0.25">
      <c r="A670" s="289"/>
      <c r="B670" s="290" t="s">
        <v>338</v>
      </c>
      <c r="C670" s="241" t="s">
        <v>6814</v>
      </c>
      <c r="D670" s="267">
        <v>519</v>
      </c>
      <c r="E670" s="109">
        <v>0</v>
      </c>
      <c r="F670" s="109">
        <f t="shared" si="49"/>
        <v>0</v>
      </c>
      <c r="G670" s="109">
        <v>0</v>
      </c>
      <c r="H670" s="109">
        <f t="shared" si="50"/>
        <v>0</v>
      </c>
      <c r="I670" s="221">
        <f t="shared" ref="I670:I701" si="51">H670+F670</f>
        <v>0</v>
      </c>
      <c r="J670" s="109">
        <v>0</v>
      </c>
      <c r="K670" s="109"/>
      <c r="L670" s="109"/>
      <c r="M670" s="109">
        <f t="shared" si="47"/>
        <v>0</v>
      </c>
      <c r="N670" s="109"/>
      <c r="O670" s="109"/>
      <c r="P670" s="422"/>
      <c r="Q670" s="425">
        <f t="shared" si="48"/>
        <v>0</v>
      </c>
    </row>
    <row r="671" spans="1:17" hidden="1" outlineLevel="2" x14ac:dyDescent="0.25">
      <c r="A671" s="289"/>
      <c r="B671" s="290" t="s">
        <v>339</v>
      </c>
      <c r="C671" s="241" t="s">
        <v>6890</v>
      </c>
      <c r="D671" s="267">
        <v>330</v>
      </c>
      <c r="E671" s="109">
        <v>0</v>
      </c>
      <c r="F671" s="109">
        <f t="shared" si="49"/>
        <v>0</v>
      </c>
      <c r="G671" s="109">
        <v>0</v>
      </c>
      <c r="H671" s="109">
        <f t="shared" si="50"/>
        <v>0</v>
      </c>
      <c r="I671" s="221">
        <f t="shared" si="51"/>
        <v>0</v>
      </c>
      <c r="J671" s="109">
        <v>0</v>
      </c>
      <c r="K671" s="109"/>
      <c r="L671" s="109"/>
      <c r="M671" s="109">
        <f t="shared" si="47"/>
        <v>0</v>
      </c>
      <c r="N671" s="109"/>
      <c r="O671" s="109"/>
      <c r="P671" s="422"/>
      <c r="Q671" s="425">
        <f t="shared" si="48"/>
        <v>0</v>
      </c>
    </row>
    <row r="672" spans="1:17" hidden="1" outlineLevel="2" x14ac:dyDescent="0.25">
      <c r="A672" s="289"/>
      <c r="B672" s="290" t="s">
        <v>341</v>
      </c>
      <c r="C672" s="241" t="s">
        <v>6814</v>
      </c>
      <c r="D672" s="267">
        <v>45.5</v>
      </c>
      <c r="E672" s="109">
        <v>0</v>
      </c>
      <c r="F672" s="109">
        <f t="shared" si="49"/>
        <v>0</v>
      </c>
      <c r="G672" s="109">
        <v>0</v>
      </c>
      <c r="H672" s="109">
        <f t="shared" si="50"/>
        <v>0</v>
      </c>
      <c r="I672" s="221">
        <f t="shared" si="51"/>
        <v>0</v>
      </c>
      <c r="J672" s="109">
        <v>0</v>
      </c>
      <c r="K672" s="109"/>
      <c r="L672" s="109"/>
      <c r="M672" s="109">
        <f t="shared" si="47"/>
        <v>0</v>
      </c>
      <c r="N672" s="109"/>
      <c r="O672" s="109"/>
      <c r="P672" s="422"/>
      <c r="Q672" s="425">
        <f t="shared" si="48"/>
        <v>0</v>
      </c>
    </row>
    <row r="673" spans="1:17" hidden="1" outlineLevel="2" x14ac:dyDescent="0.25">
      <c r="A673" s="289"/>
      <c r="B673" s="290" t="s">
        <v>355</v>
      </c>
      <c r="C673" s="241" t="s">
        <v>307</v>
      </c>
      <c r="D673" s="267">
        <v>1</v>
      </c>
      <c r="E673" s="109">
        <v>0</v>
      </c>
      <c r="F673" s="109">
        <f t="shared" si="49"/>
        <v>0</v>
      </c>
      <c r="G673" s="109">
        <v>0</v>
      </c>
      <c r="H673" s="109">
        <f t="shared" si="50"/>
        <v>0</v>
      </c>
      <c r="I673" s="221">
        <f t="shared" si="51"/>
        <v>0</v>
      </c>
      <c r="J673" s="109">
        <v>0</v>
      </c>
      <c r="K673" s="109"/>
      <c r="L673" s="109"/>
      <c r="M673" s="109">
        <f t="shared" si="47"/>
        <v>0</v>
      </c>
      <c r="N673" s="109"/>
      <c r="O673" s="109"/>
      <c r="P673" s="422"/>
      <c r="Q673" s="425">
        <f t="shared" si="48"/>
        <v>0</v>
      </c>
    </row>
    <row r="674" spans="1:17" hidden="1" outlineLevel="1" x14ac:dyDescent="0.25">
      <c r="A674" s="378">
        <v>28</v>
      </c>
      <c r="B674" s="349" t="s">
        <v>394</v>
      </c>
      <c r="C674" s="378" t="s">
        <v>307</v>
      </c>
      <c r="D674" s="377">
        <v>16</v>
      </c>
      <c r="E674" s="377">
        <v>46198.46</v>
      </c>
      <c r="F674" s="377">
        <f t="shared" si="49"/>
        <v>739175.36</v>
      </c>
      <c r="G674" s="377">
        <v>372209.49577500008</v>
      </c>
      <c r="H674" s="377">
        <f t="shared" si="50"/>
        <v>5955351.9324000012</v>
      </c>
      <c r="I674" s="377">
        <f>H674+F674</f>
        <v>6694527.2924000015</v>
      </c>
      <c r="J674" s="109">
        <v>46198.46</v>
      </c>
      <c r="K674" s="109"/>
      <c r="L674" s="109"/>
      <c r="M674" s="109">
        <f t="shared" si="47"/>
        <v>372209.49577500008</v>
      </c>
      <c r="N674" s="109"/>
      <c r="O674" s="109"/>
      <c r="P674" s="422"/>
      <c r="Q674" s="425">
        <f t="shared" si="48"/>
        <v>0</v>
      </c>
    </row>
    <row r="675" spans="1:17" hidden="1" outlineLevel="2" x14ac:dyDescent="0.25">
      <c r="B675" s="295" t="s">
        <v>395</v>
      </c>
      <c r="D675" s="296"/>
      <c r="J675" s="109"/>
      <c r="K675" s="297"/>
      <c r="L675" s="297"/>
      <c r="M675" s="109"/>
      <c r="N675" s="297"/>
      <c r="O675" s="297"/>
      <c r="P675" s="422"/>
      <c r="Q675" s="425">
        <f t="shared" si="48"/>
        <v>0</v>
      </c>
    </row>
    <row r="676" spans="1:17" hidden="1" outlineLevel="2" x14ac:dyDescent="0.25">
      <c r="A676" s="289"/>
      <c r="B676" s="290" t="s">
        <v>396</v>
      </c>
      <c r="C676" s="241" t="s">
        <v>31</v>
      </c>
      <c r="D676" s="267">
        <v>4</v>
      </c>
      <c r="E676" s="109">
        <v>46198.46</v>
      </c>
      <c r="F676" s="109">
        <f t="shared" ref="F676:F701" si="52">E676*D676</f>
        <v>184793.84</v>
      </c>
      <c r="G676" s="109">
        <v>191555</v>
      </c>
      <c r="H676" s="109">
        <f t="shared" ref="H676:H701" si="53">G676*D676</f>
        <v>766220</v>
      </c>
      <c r="I676" s="221">
        <f t="shared" si="51"/>
        <v>951013.84</v>
      </c>
      <c r="J676" s="109">
        <v>46198.46</v>
      </c>
      <c r="K676" s="109"/>
      <c r="L676" s="109"/>
      <c r="M676" s="109">
        <f t="shared" si="47"/>
        <v>191555</v>
      </c>
      <c r="N676" s="109"/>
      <c r="O676" s="109"/>
      <c r="P676" s="422"/>
      <c r="Q676" s="425">
        <f t="shared" si="48"/>
        <v>0</v>
      </c>
    </row>
    <row r="677" spans="1:17" hidden="1" outlineLevel="2" x14ac:dyDescent="0.25">
      <c r="A677" s="289"/>
      <c r="B677" s="290" t="s">
        <v>397</v>
      </c>
      <c r="C677" s="241" t="s">
        <v>31</v>
      </c>
      <c r="D677" s="267">
        <v>12</v>
      </c>
      <c r="E677" s="109">
        <v>46198.46</v>
      </c>
      <c r="F677" s="109">
        <f t="shared" si="52"/>
        <v>554381.52</v>
      </c>
      <c r="G677" s="109">
        <v>229879</v>
      </c>
      <c r="H677" s="109">
        <f t="shared" si="53"/>
        <v>2758548</v>
      </c>
      <c r="I677" s="221">
        <f t="shared" si="51"/>
        <v>3312929.52</v>
      </c>
      <c r="J677" s="109">
        <v>46198.46</v>
      </c>
      <c r="K677" s="109"/>
      <c r="L677" s="109"/>
      <c r="M677" s="109">
        <f t="shared" si="47"/>
        <v>229879</v>
      </c>
      <c r="N677" s="109"/>
      <c r="O677" s="109"/>
      <c r="P677" s="422"/>
      <c r="Q677" s="425">
        <f t="shared" si="48"/>
        <v>0</v>
      </c>
    </row>
    <row r="678" spans="1:17" hidden="1" outlineLevel="1" x14ac:dyDescent="0.25">
      <c r="A678" s="378">
        <v>29</v>
      </c>
      <c r="B678" s="349" t="s">
        <v>398</v>
      </c>
      <c r="C678" s="378" t="s">
        <v>6890</v>
      </c>
      <c r="D678" s="377">
        <v>166</v>
      </c>
      <c r="E678" s="377">
        <v>2887.5240963855426</v>
      </c>
      <c r="F678" s="377">
        <f t="shared" si="52"/>
        <v>479329.00000000006</v>
      </c>
      <c r="G678" s="377">
        <v>4676.726506024097</v>
      </c>
      <c r="H678" s="377">
        <f t="shared" si="53"/>
        <v>776336.60000000009</v>
      </c>
      <c r="I678" s="377">
        <f t="shared" si="51"/>
        <v>1255665.6000000001</v>
      </c>
      <c r="J678" s="109">
        <v>2887.5240963855426</v>
      </c>
      <c r="K678" s="109"/>
      <c r="L678" s="109"/>
      <c r="M678" s="109">
        <f t="shared" si="47"/>
        <v>4676.726506024097</v>
      </c>
      <c r="N678" s="109"/>
      <c r="O678" s="109"/>
      <c r="P678" s="422"/>
      <c r="Q678" s="425">
        <f t="shared" si="48"/>
        <v>0</v>
      </c>
    </row>
    <row r="679" spans="1:17" hidden="1" outlineLevel="2" x14ac:dyDescent="0.25">
      <c r="A679" s="289"/>
      <c r="B679" s="290" t="s">
        <v>399</v>
      </c>
      <c r="C679" s="241"/>
      <c r="D679" s="267"/>
      <c r="E679" s="109">
        <v>0</v>
      </c>
      <c r="F679" s="109">
        <f t="shared" si="52"/>
        <v>0</v>
      </c>
      <c r="G679" s="109">
        <v>0</v>
      </c>
      <c r="H679" s="109">
        <f t="shared" si="53"/>
        <v>0</v>
      </c>
      <c r="I679" s="221">
        <f t="shared" si="51"/>
        <v>0</v>
      </c>
      <c r="J679" s="109">
        <v>0</v>
      </c>
      <c r="K679" s="109"/>
      <c r="L679" s="109"/>
      <c r="M679" s="109">
        <f t="shared" si="47"/>
        <v>0</v>
      </c>
      <c r="N679" s="109"/>
      <c r="O679" s="109"/>
      <c r="P679" s="422"/>
      <c r="Q679" s="425">
        <f t="shared" si="48"/>
        <v>0</v>
      </c>
    </row>
    <row r="680" spans="1:17" hidden="1" outlineLevel="2" x14ac:dyDescent="0.25">
      <c r="A680" s="289"/>
      <c r="B680" s="290" t="s">
        <v>400</v>
      </c>
      <c r="C680" s="241" t="s">
        <v>31</v>
      </c>
      <c r="D680" s="267">
        <v>32</v>
      </c>
      <c r="E680" s="109">
        <v>0</v>
      </c>
      <c r="F680" s="109">
        <f t="shared" si="52"/>
        <v>0</v>
      </c>
      <c r="G680" s="109">
        <v>0</v>
      </c>
      <c r="H680" s="109">
        <f t="shared" si="53"/>
        <v>0</v>
      </c>
      <c r="I680" s="221">
        <f t="shared" si="51"/>
        <v>0</v>
      </c>
      <c r="J680" s="109">
        <v>0</v>
      </c>
      <c r="K680" s="109"/>
      <c r="L680" s="109"/>
      <c r="M680" s="109">
        <f t="shared" si="47"/>
        <v>0</v>
      </c>
      <c r="N680" s="109"/>
      <c r="O680" s="109"/>
      <c r="P680" s="422"/>
      <c r="Q680" s="425">
        <f t="shared" si="48"/>
        <v>0</v>
      </c>
    </row>
    <row r="681" spans="1:17" hidden="1" outlineLevel="2" x14ac:dyDescent="0.25">
      <c r="A681" s="289"/>
      <c r="B681" s="290" t="s">
        <v>401</v>
      </c>
      <c r="C681" s="241" t="s">
        <v>31</v>
      </c>
      <c r="D681" s="267">
        <v>2</v>
      </c>
      <c r="E681" s="109">
        <v>0</v>
      </c>
      <c r="F681" s="109">
        <f t="shared" si="52"/>
        <v>0</v>
      </c>
      <c r="G681" s="109">
        <v>0</v>
      </c>
      <c r="H681" s="109">
        <f t="shared" si="53"/>
        <v>0</v>
      </c>
      <c r="I681" s="221">
        <f t="shared" si="51"/>
        <v>0</v>
      </c>
      <c r="J681" s="109">
        <v>0</v>
      </c>
      <c r="K681" s="109"/>
      <c r="L681" s="109"/>
      <c r="M681" s="109">
        <f t="shared" si="47"/>
        <v>0</v>
      </c>
      <c r="N681" s="109"/>
      <c r="O681" s="109"/>
      <c r="P681" s="422"/>
      <c r="Q681" s="425">
        <f t="shared" si="48"/>
        <v>0</v>
      </c>
    </row>
    <row r="682" spans="1:17" hidden="1" outlineLevel="2" x14ac:dyDescent="0.25">
      <c r="A682" s="289"/>
      <c r="B682" s="290" t="s">
        <v>402</v>
      </c>
      <c r="C682" s="241" t="s">
        <v>31</v>
      </c>
      <c r="D682" s="267">
        <v>2</v>
      </c>
      <c r="E682" s="109">
        <v>0</v>
      </c>
      <c r="F682" s="109">
        <f t="shared" si="52"/>
        <v>0</v>
      </c>
      <c r="G682" s="109">
        <v>0</v>
      </c>
      <c r="H682" s="109">
        <f t="shared" si="53"/>
        <v>0</v>
      </c>
      <c r="I682" s="221">
        <f t="shared" si="51"/>
        <v>0</v>
      </c>
      <c r="J682" s="109">
        <v>0</v>
      </c>
      <c r="K682" s="109"/>
      <c r="L682" s="109"/>
      <c r="M682" s="109">
        <f t="shared" si="47"/>
        <v>0</v>
      </c>
      <c r="N682" s="109"/>
      <c r="O682" s="109"/>
      <c r="P682" s="422"/>
      <c r="Q682" s="425">
        <f t="shared" si="48"/>
        <v>0</v>
      </c>
    </row>
    <row r="683" spans="1:17" hidden="1" outlineLevel="2" x14ac:dyDescent="0.25">
      <c r="A683" s="289"/>
      <c r="B683" s="290" t="s">
        <v>403</v>
      </c>
      <c r="C683" s="241" t="s">
        <v>31</v>
      </c>
      <c r="D683" s="267">
        <v>32</v>
      </c>
      <c r="E683" s="109">
        <v>0</v>
      </c>
      <c r="F683" s="109">
        <f t="shared" si="52"/>
        <v>0</v>
      </c>
      <c r="G683" s="109">
        <v>0</v>
      </c>
      <c r="H683" s="109">
        <f t="shared" si="53"/>
        <v>0</v>
      </c>
      <c r="I683" s="221">
        <f t="shared" si="51"/>
        <v>0</v>
      </c>
      <c r="J683" s="109">
        <v>0</v>
      </c>
      <c r="K683" s="109"/>
      <c r="L683" s="109"/>
      <c r="M683" s="109">
        <f t="shared" si="47"/>
        <v>0</v>
      </c>
      <c r="N683" s="109"/>
      <c r="O683" s="109"/>
      <c r="P683" s="422"/>
      <c r="Q683" s="425">
        <f t="shared" si="48"/>
        <v>0</v>
      </c>
    </row>
    <row r="684" spans="1:17" hidden="1" outlineLevel="2" x14ac:dyDescent="0.25">
      <c r="A684" s="289"/>
      <c r="B684" s="290" t="s">
        <v>404</v>
      </c>
      <c r="C684" s="241" t="s">
        <v>6890</v>
      </c>
      <c r="D684" s="267">
        <v>38</v>
      </c>
      <c r="E684" s="109">
        <v>0</v>
      </c>
      <c r="F684" s="109">
        <f t="shared" si="52"/>
        <v>0</v>
      </c>
      <c r="G684" s="109">
        <v>0</v>
      </c>
      <c r="H684" s="109">
        <f t="shared" si="53"/>
        <v>0</v>
      </c>
      <c r="I684" s="221">
        <f t="shared" si="51"/>
        <v>0</v>
      </c>
      <c r="J684" s="109">
        <v>0</v>
      </c>
      <c r="K684" s="109"/>
      <c r="L684" s="109"/>
      <c r="M684" s="109">
        <f t="shared" si="47"/>
        <v>0</v>
      </c>
      <c r="N684" s="109"/>
      <c r="O684" s="109"/>
      <c r="P684" s="422"/>
      <c r="Q684" s="425">
        <f t="shared" si="48"/>
        <v>0</v>
      </c>
    </row>
    <row r="685" spans="1:17" hidden="1" outlineLevel="2" x14ac:dyDescent="0.25">
      <c r="A685" s="289"/>
      <c r="B685" s="290" t="s">
        <v>405</v>
      </c>
      <c r="C685" s="241" t="s">
        <v>6890</v>
      </c>
      <c r="D685" s="267">
        <v>128</v>
      </c>
      <c r="E685" s="109">
        <v>0</v>
      </c>
      <c r="F685" s="109">
        <f t="shared" si="52"/>
        <v>0</v>
      </c>
      <c r="G685" s="109">
        <v>0</v>
      </c>
      <c r="H685" s="109">
        <f t="shared" si="53"/>
        <v>0</v>
      </c>
      <c r="I685" s="221">
        <f t="shared" si="51"/>
        <v>0</v>
      </c>
      <c r="J685" s="109">
        <v>0</v>
      </c>
      <c r="K685" s="109"/>
      <c r="L685" s="109"/>
      <c r="M685" s="109">
        <f t="shared" si="47"/>
        <v>0</v>
      </c>
      <c r="N685" s="109"/>
      <c r="O685" s="109"/>
      <c r="P685" s="422"/>
      <c r="Q685" s="425">
        <f t="shared" si="48"/>
        <v>0</v>
      </c>
    </row>
    <row r="686" spans="1:17" hidden="1" outlineLevel="2" x14ac:dyDescent="0.25">
      <c r="A686" s="289"/>
      <c r="B686" s="290" t="s">
        <v>406</v>
      </c>
      <c r="C686" s="241" t="s">
        <v>307</v>
      </c>
      <c r="D686" s="267">
        <v>1</v>
      </c>
      <c r="E686" s="109">
        <v>0</v>
      </c>
      <c r="F686" s="109">
        <f t="shared" si="52"/>
        <v>0</v>
      </c>
      <c r="G686" s="109">
        <v>0</v>
      </c>
      <c r="H686" s="109">
        <f t="shared" si="53"/>
        <v>0</v>
      </c>
      <c r="I686" s="221">
        <f t="shared" si="51"/>
        <v>0</v>
      </c>
      <c r="J686" s="109">
        <v>0</v>
      </c>
      <c r="K686" s="109"/>
      <c r="L686" s="109"/>
      <c r="M686" s="109">
        <f t="shared" si="47"/>
        <v>0</v>
      </c>
      <c r="N686" s="109"/>
      <c r="O686" s="109"/>
      <c r="P686" s="422"/>
      <c r="Q686" s="425">
        <f t="shared" si="48"/>
        <v>0</v>
      </c>
    </row>
    <row r="687" spans="1:17" ht="25.5" hidden="1" outlineLevel="2" x14ac:dyDescent="0.25">
      <c r="A687" s="289"/>
      <c r="B687" s="290" t="s">
        <v>407</v>
      </c>
      <c r="C687" s="241" t="s">
        <v>176</v>
      </c>
      <c r="D687" s="267">
        <v>3</v>
      </c>
      <c r="E687" s="109">
        <v>0</v>
      </c>
      <c r="F687" s="109">
        <f t="shared" si="52"/>
        <v>0</v>
      </c>
      <c r="G687" s="109">
        <v>0</v>
      </c>
      <c r="H687" s="109">
        <f t="shared" si="53"/>
        <v>0</v>
      </c>
      <c r="I687" s="221">
        <f t="shared" si="51"/>
        <v>0</v>
      </c>
      <c r="J687" s="109">
        <v>0</v>
      </c>
      <c r="K687" s="109"/>
      <c r="L687" s="109"/>
      <c r="M687" s="109">
        <f t="shared" si="47"/>
        <v>0</v>
      </c>
      <c r="N687" s="109"/>
      <c r="O687" s="109"/>
      <c r="P687" s="422"/>
      <c r="Q687" s="425">
        <f t="shared" si="48"/>
        <v>0</v>
      </c>
    </row>
    <row r="688" spans="1:17" hidden="1" outlineLevel="2" x14ac:dyDescent="0.25">
      <c r="A688" s="289"/>
      <c r="B688" s="290" t="s">
        <v>408</v>
      </c>
      <c r="C688" s="241" t="s">
        <v>307</v>
      </c>
      <c r="D688" s="411">
        <v>1</v>
      </c>
      <c r="E688" s="109">
        <v>0</v>
      </c>
      <c r="F688" s="109">
        <f t="shared" si="52"/>
        <v>0</v>
      </c>
      <c r="G688" s="109">
        <v>0</v>
      </c>
      <c r="H688" s="109">
        <f t="shared" si="53"/>
        <v>0</v>
      </c>
      <c r="I688" s="221">
        <f t="shared" si="51"/>
        <v>0</v>
      </c>
      <c r="J688" s="109">
        <v>0</v>
      </c>
      <c r="K688" s="109"/>
      <c r="L688" s="109"/>
      <c r="M688" s="109">
        <f t="shared" si="47"/>
        <v>0</v>
      </c>
      <c r="N688" s="109"/>
      <c r="O688" s="109"/>
      <c r="P688" s="422"/>
      <c r="Q688" s="425">
        <f t="shared" si="48"/>
        <v>0</v>
      </c>
    </row>
    <row r="689" spans="1:17" hidden="1" outlineLevel="2" x14ac:dyDescent="0.25">
      <c r="A689" s="289"/>
      <c r="B689" s="290" t="s">
        <v>409</v>
      </c>
      <c r="C689" s="241"/>
      <c r="D689" s="267"/>
      <c r="E689" s="109">
        <v>0</v>
      </c>
      <c r="F689" s="109">
        <f t="shared" si="52"/>
        <v>0</v>
      </c>
      <c r="G689" s="109">
        <v>0</v>
      </c>
      <c r="H689" s="109">
        <f t="shared" si="53"/>
        <v>0</v>
      </c>
      <c r="I689" s="221">
        <f t="shared" si="51"/>
        <v>0</v>
      </c>
      <c r="J689" s="109">
        <v>0</v>
      </c>
      <c r="K689" s="109"/>
      <c r="L689" s="109"/>
      <c r="M689" s="109">
        <f t="shared" si="47"/>
        <v>0</v>
      </c>
      <c r="N689" s="109"/>
      <c r="O689" s="109"/>
      <c r="P689" s="422"/>
      <c r="Q689" s="425">
        <f t="shared" si="48"/>
        <v>0</v>
      </c>
    </row>
    <row r="690" spans="1:17" hidden="1" outlineLevel="2" x14ac:dyDescent="0.25">
      <c r="A690" s="289"/>
      <c r="B690" s="290" t="s">
        <v>410</v>
      </c>
      <c r="C690" s="241" t="s">
        <v>31</v>
      </c>
      <c r="D690" s="267">
        <v>12</v>
      </c>
      <c r="E690" s="109">
        <v>0</v>
      </c>
      <c r="F690" s="109">
        <f t="shared" si="52"/>
        <v>0</v>
      </c>
      <c r="G690" s="109">
        <v>0</v>
      </c>
      <c r="H690" s="109">
        <f t="shared" si="53"/>
        <v>0</v>
      </c>
      <c r="I690" s="221">
        <f t="shared" si="51"/>
        <v>0</v>
      </c>
      <c r="J690" s="109">
        <v>0</v>
      </c>
      <c r="K690" s="109"/>
      <c r="L690" s="109"/>
      <c r="M690" s="109">
        <f t="shared" si="47"/>
        <v>0</v>
      </c>
      <c r="N690" s="109"/>
      <c r="O690" s="109"/>
      <c r="P690" s="422"/>
      <c r="Q690" s="425">
        <f t="shared" si="48"/>
        <v>0</v>
      </c>
    </row>
    <row r="691" spans="1:17" hidden="1" outlineLevel="2" x14ac:dyDescent="0.25">
      <c r="A691" s="289"/>
      <c r="B691" s="290" t="s">
        <v>401</v>
      </c>
      <c r="C691" s="241" t="s">
        <v>31</v>
      </c>
      <c r="D691" s="267">
        <v>18</v>
      </c>
      <c r="E691" s="109">
        <v>0</v>
      </c>
      <c r="F691" s="109">
        <f t="shared" si="52"/>
        <v>0</v>
      </c>
      <c r="G691" s="109">
        <v>0</v>
      </c>
      <c r="H691" s="109">
        <f t="shared" si="53"/>
        <v>0</v>
      </c>
      <c r="I691" s="221">
        <f t="shared" si="51"/>
        <v>0</v>
      </c>
      <c r="J691" s="109">
        <v>0</v>
      </c>
      <c r="K691" s="109"/>
      <c r="L691" s="109"/>
      <c r="M691" s="109">
        <f t="shared" si="47"/>
        <v>0</v>
      </c>
      <c r="N691" s="109"/>
      <c r="O691" s="109"/>
      <c r="P691" s="422"/>
      <c r="Q691" s="425">
        <f t="shared" si="48"/>
        <v>0</v>
      </c>
    </row>
    <row r="692" spans="1:17" hidden="1" outlineLevel="2" x14ac:dyDescent="0.25">
      <c r="A692" s="289"/>
      <c r="B692" s="290" t="s">
        <v>402</v>
      </c>
      <c r="C692" s="241" t="s">
        <v>31</v>
      </c>
      <c r="D692" s="267">
        <v>12</v>
      </c>
      <c r="E692" s="109">
        <v>0</v>
      </c>
      <c r="F692" s="109">
        <f t="shared" si="52"/>
        <v>0</v>
      </c>
      <c r="G692" s="109">
        <v>0</v>
      </c>
      <c r="H692" s="109">
        <f t="shared" si="53"/>
        <v>0</v>
      </c>
      <c r="I692" s="221">
        <f t="shared" si="51"/>
        <v>0</v>
      </c>
      <c r="J692" s="109">
        <v>0</v>
      </c>
      <c r="K692" s="109"/>
      <c r="L692" s="109"/>
      <c r="M692" s="109">
        <f t="shared" si="47"/>
        <v>0</v>
      </c>
      <c r="N692" s="109"/>
      <c r="O692" s="109"/>
      <c r="P692" s="422"/>
      <c r="Q692" s="425">
        <f t="shared" si="48"/>
        <v>0</v>
      </c>
    </row>
    <row r="693" spans="1:17" hidden="1" outlineLevel="2" x14ac:dyDescent="0.25">
      <c r="A693" s="289"/>
      <c r="B693" s="290" t="s">
        <v>404</v>
      </c>
      <c r="C693" s="241" t="s">
        <v>6890</v>
      </c>
      <c r="D693" s="267">
        <v>82</v>
      </c>
      <c r="E693" s="109">
        <v>0</v>
      </c>
      <c r="F693" s="109">
        <f t="shared" si="52"/>
        <v>0</v>
      </c>
      <c r="G693" s="109">
        <v>0</v>
      </c>
      <c r="H693" s="109">
        <f t="shared" si="53"/>
        <v>0</v>
      </c>
      <c r="I693" s="221">
        <f t="shared" si="51"/>
        <v>0</v>
      </c>
      <c r="J693" s="109">
        <v>0</v>
      </c>
      <c r="K693" s="109"/>
      <c r="L693" s="109"/>
      <c r="M693" s="109">
        <f t="shared" si="47"/>
        <v>0</v>
      </c>
      <c r="N693" s="109"/>
      <c r="O693" s="109"/>
      <c r="P693" s="422"/>
      <c r="Q693" s="425">
        <f t="shared" si="48"/>
        <v>0</v>
      </c>
    </row>
    <row r="694" spans="1:17" hidden="1" outlineLevel="2" x14ac:dyDescent="0.25">
      <c r="A694" s="289"/>
      <c r="B694" s="290" t="s">
        <v>406</v>
      </c>
      <c r="C694" s="241" t="s">
        <v>307</v>
      </c>
      <c r="D694" s="267">
        <v>1</v>
      </c>
      <c r="E694" s="109">
        <v>0</v>
      </c>
      <c r="F694" s="109">
        <f t="shared" si="52"/>
        <v>0</v>
      </c>
      <c r="G694" s="109">
        <v>0</v>
      </c>
      <c r="H694" s="109">
        <f t="shared" si="53"/>
        <v>0</v>
      </c>
      <c r="I694" s="221">
        <f t="shared" si="51"/>
        <v>0</v>
      </c>
      <c r="J694" s="109">
        <v>0</v>
      </c>
      <c r="K694" s="109"/>
      <c r="L694" s="109"/>
      <c r="M694" s="109">
        <f t="shared" si="47"/>
        <v>0</v>
      </c>
      <c r="N694" s="109"/>
      <c r="O694" s="109"/>
      <c r="P694" s="422"/>
      <c r="Q694" s="425">
        <f t="shared" si="48"/>
        <v>0</v>
      </c>
    </row>
    <row r="695" spans="1:17" hidden="1" outlineLevel="2" x14ac:dyDescent="0.25">
      <c r="A695" s="289"/>
      <c r="B695" s="290" t="s">
        <v>411</v>
      </c>
      <c r="C695" s="241"/>
      <c r="D695" s="267"/>
      <c r="E695" s="109">
        <v>0</v>
      </c>
      <c r="F695" s="109">
        <f t="shared" si="52"/>
        <v>0</v>
      </c>
      <c r="G695" s="109">
        <v>0</v>
      </c>
      <c r="H695" s="109">
        <f t="shared" si="53"/>
        <v>0</v>
      </c>
      <c r="I695" s="221">
        <f t="shared" si="51"/>
        <v>0</v>
      </c>
      <c r="J695" s="109">
        <v>0</v>
      </c>
      <c r="K695" s="109"/>
      <c r="L695" s="109"/>
      <c r="M695" s="109">
        <f t="shared" si="47"/>
        <v>0</v>
      </c>
      <c r="N695" s="109"/>
      <c r="O695" s="109"/>
      <c r="P695" s="422"/>
      <c r="Q695" s="425">
        <f t="shared" si="48"/>
        <v>0</v>
      </c>
    </row>
    <row r="696" spans="1:17" hidden="1" outlineLevel="2" x14ac:dyDescent="0.25">
      <c r="A696" s="289"/>
      <c r="B696" s="290" t="s">
        <v>412</v>
      </c>
      <c r="C696" s="241" t="s">
        <v>6890</v>
      </c>
      <c r="D696" s="267">
        <v>82</v>
      </c>
      <c r="E696" s="109">
        <v>0</v>
      </c>
      <c r="F696" s="109">
        <f t="shared" si="52"/>
        <v>0</v>
      </c>
      <c r="G696" s="109">
        <v>0</v>
      </c>
      <c r="H696" s="109">
        <f t="shared" si="53"/>
        <v>0</v>
      </c>
      <c r="I696" s="221">
        <f t="shared" si="51"/>
        <v>0</v>
      </c>
      <c r="J696" s="109">
        <v>0</v>
      </c>
      <c r="K696" s="109"/>
      <c r="L696" s="109"/>
      <c r="M696" s="109">
        <f t="shared" si="47"/>
        <v>0</v>
      </c>
      <c r="N696" s="109"/>
      <c r="O696" s="109"/>
      <c r="P696" s="422"/>
      <c r="Q696" s="425">
        <f t="shared" si="48"/>
        <v>0</v>
      </c>
    </row>
    <row r="697" spans="1:17" ht="25.5" hidden="1" outlineLevel="2" x14ac:dyDescent="0.25">
      <c r="A697" s="289"/>
      <c r="B697" s="290" t="s">
        <v>407</v>
      </c>
      <c r="C697" s="241" t="s">
        <v>176</v>
      </c>
      <c r="D697" s="267">
        <v>3</v>
      </c>
      <c r="E697" s="109">
        <v>0</v>
      </c>
      <c r="F697" s="109">
        <f t="shared" si="52"/>
        <v>0</v>
      </c>
      <c r="G697" s="109">
        <v>0</v>
      </c>
      <c r="H697" s="109">
        <f t="shared" si="53"/>
        <v>0</v>
      </c>
      <c r="I697" s="221">
        <f t="shared" si="51"/>
        <v>0</v>
      </c>
      <c r="J697" s="109">
        <v>0</v>
      </c>
      <c r="K697" s="109"/>
      <c r="L697" s="109"/>
      <c r="M697" s="109">
        <f t="shared" si="47"/>
        <v>0</v>
      </c>
      <c r="N697" s="109"/>
      <c r="O697" s="109"/>
      <c r="P697" s="422"/>
      <c r="Q697" s="425">
        <f t="shared" si="48"/>
        <v>0</v>
      </c>
    </row>
    <row r="698" spans="1:17" hidden="1" outlineLevel="2" x14ac:dyDescent="0.25">
      <c r="A698" s="289"/>
      <c r="B698" s="290" t="s">
        <v>408</v>
      </c>
      <c r="C698" s="241" t="s">
        <v>307</v>
      </c>
      <c r="D698" s="411">
        <v>1</v>
      </c>
      <c r="E698" s="109">
        <v>0</v>
      </c>
      <c r="F698" s="109">
        <f t="shared" si="52"/>
        <v>0</v>
      </c>
      <c r="G698" s="109">
        <v>0</v>
      </c>
      <c r="H698" s="109">
        <f t="shared" si="53"/>
        <v>0</v>
      </c>
      <c r="I698" s="221">
        <f t="shared" si="51"/>
        <v>0</v>
      </c>
      <c r="J698" s="109">
        <v>0</v>
      </c>
      <c r="K698" s="109"/>
      <c r="L698" s="109"/>
      <c r="M698" s="109">
        <f t="shared" si="47"/>
        <v>0</v>
      </c>
      <c r="N698" s="109"/>
      <c r="O698" s="109"/>
      <c r="P698" s="422"/>
      <c r="Q698" s="425">
        <f t="shared" si="48"/>
        <v>0</v>
      </c>
    </row>
    <row r="699" spans="1:17" ht="25.5" hidden="1" outlineLevel="1" x14ac:dyDescent="0.25">
      <c r="A699" s="378">
        <v>30</v>
      </c>
      <c r="B699" s="349" t="s">
        <v>413</v>
      </c>
      <c r="C699" s="378" t="s">
        <v>307</v>
      </c>
      <c r="D699" s="377">
        <v>1</v>
      </c>
      <c r="E699" s="377">
        <v>1432280.25</v>
      </c>
      <c r="F699" s="377">
        <f t="shared" si="52"/>
        <v>1432280.25</v>
      </c>
      <c r="G699" s="377">
        <v>1392400.5</v>
      </c>
      <c r="H699" s="377">
        <f t="shared" si="53"/>
        <v>1392400.5</v>
      </c>
      <c r="I699" s="377">
        <f t="shared" si="51"/>
        <v>2824680.75</v>
      </c>
      <c r="J699" s="109">
        <v>1432280.25</v>
      </c>
      <c r="K699" s="109"/>
      <c r="L699" s="109"/>
      <c r="M699" s="109">
        <f>G699</f>
        <v>1392400.5</v>
      </c>
      <c r="N699" s="109"/>
      <c r="O699" s="109"/>
      <c r="P699" s="422"/>
      <c r="Q699" s="425">
        <f t="shared" si="48"/>
        <v>0</v>
      </c>
    </row>
    <row r="700" spans="1:17" hidden="1" outlineLevel="2" x14ac:dyDescent="0.25">
      <c r="A700" s="289"/>
      <c r="B700" s="290" t="s">
        <v>414</v>
      </c>
      <c r="C700" s="241"/>
      <c r="D700" s="267"/>
      <c r="E700" s="109"/>
      <c r="F700" s="109">
        <f t="shared" si="52"/>
        <v>0</v>
      </c>
      <c r="G700" s="109"/>
      <c r="H700" s="109">
        <f t="shared" si="53"/>
        <v>0</v>
      </c>
      <c r="I700" s="221">
        <f t="shared" si="51"/>
        <v>0</v>
      </c>
      <c r="J700" s="109"/>
      <c r="K700" s="109"/>
      <c r="L700" s="109"/>
      <c r="M700" s="109"/>
      <c r="N700" s="109"/>
      <c r="O700" s="109"/>
      <c r="P700" s="422"/>
      <c r="Q700" s="425">
        <f t="shared" si="48"/>
        <v>0</v>
      </c>
    </row>
    <row r="701" spans="1:17" hidden="1" outlineLevel="1" x14ac:dyDescent="0.25">
      <c r="A701" s="378">
        <v>31</v>
      </c>
      <c r="B701" s="349" t="s">
        <v>415</v>
      </c>
      <c r="C701" s="378" t="s">
        <v>307</v>
      </c>
      <c r="D701" s="377">
        <v>1</v>
      </c>
      <c r="E701" s="377">
        <v>1228500</v>
      </c>
      <c r="F701" s="377">
        <f t="shared" si="52"/>
        <v>1228500</v>
      </c>
      <c r="G701" s="377">
        <v>0</v>
      </c>
      <c r="H701" s="377">
        <f t="shared" si="53"/>
        <v>0</v>
      </c>
      <c r="I701" s="377">
        <f t="shared" si="51"/>
        <v>1228500</v>
      </c>
      <c r="J701" s="109">
        <v>1228500</v>
      </c>
      <c r="K701" s="109"/>
      <c r="L701" s="109"/>
      <c r="M701" s="109">
        <f>G701</f>
        <v>0</v>
      </c>
      <c r="N701" s="109"/>
      <c r="O701" s="109"/>
      <c r="P701" s="422"/>
      <c r="Q701" s="425">
        <f t="shared" si="48"/>
        <v>0</v>
      </c>
    </row>
    <row r="702" spans="1:17" collapsed="1" x14ac:dyDescent="0.25">
      <c r="A702" s="339" t="s">
        <v>416</v>
      </c>
      <c r="B702" s="340" t="s">
        <v>417</v>
      </c>
      <c r="C702" s="341"/>
      <c r="D702" s="342"/>
      <c r="E702" s="342"/>
      <c r="F702" s="342">
        <f>SUM(F703:F866)</f>
        <v>4413699.16</v>
      </c>
      <c r="G702" s="342"/>
      <c r="H702" s="342">
        <f>SUM(H703:H866)</f>
        <v>5088361.4730000002</v>
      </c>
      <c r="I702" s="343">
        <f>SUM(I703:I866)</f>
        <v>9502060.6330000013</v>
      </c>
      <c r="J702" s="344"/>
      <c r="K702" s="344"/>
      <c r="L702" s="345"/>
      <c r="M702" s="345"/>
      <c r="N702" s="345"/>
      <c r="O702" s="345"/>
      <c r="P702" s="422"/>
      <c r="Q702" s="343">
        <f>SUM(Q703:Q866)</f>
        <v>0</v>
      </c>
    </row>
    <row r="703" spans="1:17" ht="25.5" hidden="1" outlineLevel="1" x14ac:dyDescent="0.25">
      <c r="A703" s="378">
        <v>1</v>
      </c>
      <c r="B703" s="349" t="s">
        <v>6914</v>
      </c>
      <c r="C703" s="378" t="s">
        <v>31</v>
      </c>
      <c r="D703" s="377">
        <v>58</v>
      </c>
      <c r="E703" s="377">
        <v>7205</v>
      </c>
      <c r="F703" s="377">
        <f t="shared" ref="F703:F766" si="54">E703*D703</f>
        <v>417890</v>
      </c>
      <c r="G703" s="377">
        <v>17301.587931034483</v>
      </c>
      <c r="H703" s="377">
        <f t="shared" ref="H703:H766" si="55">G703*D703</f>
        <v>1003492.1</v>
      </c>
      <c r="I703" s="377">
        <f>F703+H703</f>
        <v>1421382.1</v>
      </c>
      <c r="J703" s="109">
        <v>7205</v>
      </c>
      <c r="K703" s="109"/>
      <c r="L703" s="109"/>
      <c r="M703" s="109">
        <f t="shared" ref="M703:M766" si="56">G703</f>
        <v>17301.587931034483</v>
      </c>
      <c r="N703" s="109"/>
      <c r="O703" s="109"/>
      <c r="P703" s="422"/>
      <c r="Q703" s="425">
        <f t="shared" si="48"/>
        <v>0</v>
      </c>
    </row>
    <row r="704" spans="1:17" hidden="1" outlineLevel="1" x14ac:dyDescent="0.25">
      <c r="A704" s="378">
        <v>2</v>
      </c>
      <c r="B704" s="349" t="s">
        <v>418</v>
      </c>
      <c r="C704" s="378" t="s">
        <v>6890</v>
      </c>
      <c r="D704" s="377">
        <v>933</v>
      </c>
      <c r="E704" s="377">
        <v>1451.6653376205788</v>
      </c>
      <c r="F704" s="377">
        <f t="shared" si="54"/>
        <v>1354403.76</v>
      </c>
      <c r="G704" s="377">
        <v>811.65284030010719</v>
      </c>
      <c r="H704" s="377">
        <f t="shared" si="55"/>
        <v>757272.1</v>
      </c>
      <c r="I704" s="377">
        <f>F704+H704</f>
        <v>2111675.86</v>
      </c>
      <c r="J704" s="109">
        <v>1451.6653376205788</v>
      </c>
      <c r="K704" s="109"/>
      <c r="L704" s="109"/>
      <c r="M704" s="109">
        <f t="shared" si="56"/>
        <v>811.65284030010719</v>
      </c>
      <c r="N704" s="109"/>
      <c r="O704" s="109"/>
      <c r="P704" s="422"/>
      <c r="Q704" s="425">
        <f t="shared" si="48"/>
        <v>0</v>
      </c>
    </row>
    <row r="705" spans="1:17" hidden="1" outlineLevel="1" x14ac:dyDescent="0.25">
      <c r="A705" s="378">
        <v>3</v>
      </c>
      <c r="B705" s="349" t="s">
        <v>419</v>
      </c>
      <c r="C705" s="378" t="s">
        <v>31</v>
      </c>
      <c r="D705" s="377">
        <v>1</v>
      </c>
      <c r="E705" s="377">
        <v>39090.400000000001</v>
      </c>
      <c r="F705" s="377">
        <f t="shared" si="54"/>
        <v>39090.400000000001</v>
      </c>
      <c r="G705" s="377">
        <v>204170.2</v>
      </c>
      <c r="H705" s="377">
        <f t="shared" si="55"/>
        <v>204170.2</v>
      </c>
      <c r="I705" s="377">
        <f t="shared" ref="I705:I768" si="57">F705+H705</f>
        <v>243260.6</v>
      </c>
      <c r="J705" s="109">
        <v>39090.400000000001</v>
      </c>
      <c r="K705" s="109"/>
      <c r="L705" s="109"/>
      <c r="M705" s="109">
        <f t="shared" si="56"/>
        <v>204170.2</v>
      </c>
      <c r="N705" s="109"/>
      <c r="O705" s="109"/>
      <c r="P705" s="422"/>
      <c r="Q705" s="425">
        <f t="shared" si="48"/>
        <v>0</v>
      </c>
    </row>
    <row r="706" spans="1:17" hidden="1" outlineLevel="2" x14ac:dyDescent="0.25">
      <c r="A706" s="109"/>
      <c r="B706" s="298" t="s">
        <v>420</v>
      </c>
      <c r="C706" s="109" t="s">
        <v>31</v>
      </c>
      <c r="D706" s="109">
        <v>1</v>
      </c>
      <c r="E706" s="109">
        <v>0</v>
      </c>
      <c r="F706" s="109">
        <f t="shared" si="54"/>
        <v>0</v>
      </c>
      <c r="G706" s="109">
        <v>0</v>
      </c>
      <c r="H706" s="109">
        <f t="shared" si="55"/>
        <v>0</v>
      </c>
      <c r="I706" s="221">
        <f t="shared" si="57"/>
        <v>0</v>
      </c>
      <c r="J706" s="109">
        <v>0</v>
      </c>
      <c r="K706" s="109"/>
      <c r="L706" s="109"/>
      <c r="M706" s="109">
        <f t="shared" si="56"/>
        <v>0</v>
      </c>
      <c r="N706" s="109"/>
      <c r="O706" s="109"/>
      <c r="P706" s="422"/>
      <c r="Q706" s="425">
        <f t="shared" si="48"/>
        <v>0</v>
      </c>
    </row>
    <row r="707" spans="1:17" ht="25.5" hidden="1" outlineLevel="2" x14ac:dyDescent="0.25">
      <c r="A707" s="109"/>
      <c r="B707" s="298" t="s">
        <v>6915</v>
      </c>
      <c r="C707" s="109" t="s">
        <v>307</v>
      </c>
      <c r="D707" s="109">
        <v>58</v>
      </c>
      <c r="E707" s="109">
        <v>0</v>
      </c>
      <c r="F707" s="109">
        <f t="shared" si="54"/>
        <v>0</v>
      </c>
      <c r="G707" s="109">
        <v>0</v>
      </c>
      <c r="H707" s="109">
        <f t="shared" si="55"/>
        <v>0</v>
      </c>
      <c r="I707" s="221">
        <f t="shared" si="57"/>
        <v>0</v>
      </c>
      <c r="J707" s="109">
        <v>0</v>
      </c>
      <c r="K707" s="109"/>
      <c r="L707" s="109"/>
      <c r="M707" s="109">
        <f t="shared" si="56"/>
        <v>0</v>
      </c>
      <c r="N707" s="109"/>
      <c r="O707" s="109"/>
      <c r="P707" s="422"/>
      <c r="Q707" s="425">
        <f t="shared" si="48"/>
        <v>0</v>
      </c>
    </row>
    <row r="708" spans="1:17" hidden="1" outlineLevel="2" x14ac:dyDescent="0.25">
      <c r="A708" s="109"/>
      <c r="B708" s="298" t="s">
        <v>421</v>
      </c>
      <c r="C708" s="109" t="s">
        <v>31</v>
      </c>
      <c r="D708" s="109">
        <v>7</v>
      </c>
      <c r="E708" s="109">
        <v>0</v>
      </c>
      <c r="F708" s="109">
        <f t="shared" si="54"/>
        <v>0</v>
      </c>
      <c r="G708" s="109">
        <v>0</v>
      </c>
      <c r="H708" s="109">
        <f t="shared" si="55"/>
        <v>0</v>
      </c>
      <c r="I708" s="221">
        <f>F708+H708</f>
        <v>0</v>
      </c>
      <c r="J708" s="109">
        <v>0</v>
      </c>
      <c r="K708" s="109"/>
      <c r="L708" s="109"/>
      <c r="M708" s="109">
        <f t="shared" si="56"/>
        <v>0</v>
      </c>
      <c r="N708" s="109"/>
      <c r="O708" s="109"/>
      <c r="P708" s="422"/>
      <c r="Q708" s="425">
        <f t="shared" si="48"/>
        <v>0</v>
      </c>
    </row>
    <row r="709" spans="1:17" hidden="1" outlineLevel="2" x14ac:dyDescent="0.25">
      <c r="A709" s="109"/>
      <c r="B709" s="298" t="s">
        <v>422</v>
      </c>
      <c r="C709" s="109" t="s">
        <v>31</v>
      </c>
      <c r="D709" s="109">
        <v>9</v>
      </c>
      <c r="E709" s="109">
        <v>0</v>
      </c>
      <c r="F709" s="109">
        <f t="shared" si="54"/>
        <v>0</v>
      </c>
      <c r="G709" s="109">
        <v>0</v>
      </c>
      <c r="H709" s="109">
        <f t="shared" si="55"/>
        <v>0</v>
      </c>
      <c r="I709" s="221">
        <f t="shared" si="57"/>
        <v>0</v>
      </c>
      <c r="J709" s="109">
        <v>0</v>
      </c>
      <c r="K709" s="109"/>
      <c r="L709" s="109"/>
      <c r="M709" s="109">
        <f t="shared" si="56"/>
        <v>0</v>
      </c>
      <c r="N709" s="109"/>
      <c r="O709" s="109"/>
      <c r="P709" s="422"/>
      <c r="Q709" s="425">
        <f t="shared" si="48"/>
        <v>0</v>
      </c>
    </row>
    <row r="710" spans="1:17" hidden="1" outlineLevel="2" x14ac:dyDescent="0.25">
      <c r="A710" s="109"/>
      <c r="B710" s="298" t="s">
        <v>423</v>
      </c>
      <c r="C710" s="109" t="s">
        <v>31</v>
      </c>
      <c r="D710" s="109">
        <v>27</v>
      </c>
      <c r="E710" s="109">
        <v>0</v>
      </c>
      <c r="F710" s="109">
        <f t="shared" si="54"/>
        <v>0</v>
      </c>
      <c r="G710" s="109">
        <v>0</v>
      </c>
      <c r="H710" s="109">
        <f t="shared" si="55"/>
        <v>0</v>
      </c>
      <c r="I710" s="221">
        <f t="shared" si="57"/>
        <v>0</v>
      </c>
      <c r="J710" s="109">
        <v>0</v>
      </c>
      <c r="K710" s="109"/>
      <c r="L710" s="109"/>
      <c r="M710" s="109">
        <f t="shared" si="56"/>
        <v>0</v>
      </c>
      <c r="N710" s="109"/>
      <c r="O710" s="109"/>
      <c r="P710" s="422"/>
      <c r="Q710" s="425">
        <f t="shared" si="48"/>
        <v>0</v>
      </c>
    </row>
    <row r="711" spans="1:17" hidden="1" outlineLevel="2" x14ac:dyDescent="0.25">
      <c r="A711" s="109"/>
      <c r="B711" s="298" t="s">
        <v>424</v>
      </c>
      <c r="C711" s="109" t="s">
        <v>31</v>
      </c>
      <c r="D711" s="109">
        <v>15</v>
      </c>
      <c r="E711" s="109">
        <v>0</v>
      </c>
      <c r="F711" s="109">
        <f t="shared" si="54"/>
        <v>0</v>
      </c>
      <c r="G711" s="109">
        <v>0</v>
      </c>
      <c r="H711" s="109">
        <f t="shared" si="55"/>
        <v>0</v>
      </c>
      <c r="I711" s="221">
        <f t="shared" si="57"/>
        <v>0</v>
      </c>
      <c r="J711" s="109">
        <v>0</v>
      </c>
      <c r="K711" s="109"/>
      <c r="L711" s="109"/>
      <c r="M711" s="109">
        <f t="shared" si="56"/>
        <v>0</v>
      </c>
      <c r="N711" s="109"/>
      <c r="O711" s="109"/>
      <c r="P711" s="422"/>
      <c r="Q711" s="425">
        <f t="shared" ref="Q711:Q774" si="58">(E711+G711)*P711</f>
        <v>0</v>
      </c>
    </row>
    <row r="712" spans="1:17" hidden="1" outlineLevel="2" x14ac:dyDescent="0.25">
      <c r="A712" s="109"/>
      <c r="B712" s="298" t="s">
        <v>6916</v>
      </c>
      <c r="C712" s="109" t="s">
        <v>307</v>
      </c>
      <c r="D712" s="109">
        <v>58</v>
      </c>
      <c r="E712" s="109">
        <v>0</v>
      </c>
      <c r="F712" s="109">
        <f t="shared" si="54"/>
        <v>0</v>
      </c>
      <c r="G712" s="109">
        <v>0</v>
      </c>
      <c r="H712" s="109">
        <f t="shared" si="55"/>
        <v>0</v>
      </c>
      <c r="I712" s="221">
        <f t="shared" si="57"/>
        <v>0</v>
      </c>
      <c r="J712" s="109">
        <v>0</v>
      </c>
      <c r="K712" s="109"/>
      <c r="L712" s="109"/>
      <c r="M712" s="109">
        <f t="shared" si="56"/>
        <v>0</v>
      </c>
      <c r="N712" s="109"/>
      <c r="O712" s="109"/>
      <c r="P712" s="422"/>
      <c r="Q712" s="425">
        <f t="shared" si="58"/>
        <v>0</v>
      </c>
    </row>
    <row r="713" spans="1:17" ht="38.25" hidden="1" outlineLevel="2" x14ac:dyDescent="0.25">
      <c r="A713" s="109"/>
      <c r="B713" s="298" t="s">
        <v>6917</v>
      </c>
      <c r="C713" s="109" t="s">
        <v>31</v>
      </c>
      <c r="D713" s="109">
        <v>58</v>
      </c>
      <c r="E713" s="109">
        <v>0</v>
      </c>
      <c r="F713" s="109">
        <f t="shared" si="54"/>
        <v>0</v>
      </c>
      <c r="G713" s="109">
        <v>0</v>
      </c>
      <c r="H713" s="109">
        <f t="shared" si="55"/>
        <v>0</v>
      </c>
      <c r="I713" s="221">
        <f t="shared" si="57"/>
        <v>0</v>
      </c>
      <c r="J713" s="109">
        <v>0</v>
      </c>
      <c r="K713" s="109"/>
      <c r="L713" s="109"/>
      <c r="M713" s="109">
        <f t="shared" si="56"/>
        <v>0</v>
      </c>
      <c r="N713" s="109"/>
      <c r="O713" s="109"/>
      <c r="P713" s="422"/>
      <c r="Q713" s="425">
        <f t="shared" si="58"/>
        <v>0</v>
      </c>
    </row>
    <row r="714" spans="1:17" hidden="1" outlineLevel="2" x14ac:dyDescent="0.25">
      <c r="A714" s="109"/>
      <c r="B714" s="298" t="s">
        <v>401</v>
      </c>
      <c r="C714" s="109" t="s">
        <v>31</v>
      </c>
      <c r="D714" s="109">
        <f>26+16</f>
        <v>42</v>
      </c>
      <c r="E714" s="109">
        <v>0</v>
      </c>
      <c r="F714" s="109">
        <f t="shared" si="54"/>
        <v>0</v>
      </c>
      <c r="G714" s="109">
        <v>0</v>
      </c>
      <c r="H714" s="109">
        <f t="shared" si="55"/>
        <v>0</v>
      </c>
      <c r="I714" s="221">
        <f t="shared" si="57"/>
        <v>0</v>
      </c>
      <c r="J714" s="109">
        <v>0</v>
      </c>
      <c r="K714" s="109"/>
      <c r="L714" s="109"/>
      <c r="M714" s="109">
        <f t="shared" si="56"/>
        <v>0</v>
      </c>
      <c r="N714" s="109"/>
      <c r="O714" s="109"/>
      <c r="P714" s="422"/>
      <c r="Q714" s="425">
        <f t="shared" si="58"/>
        <v>0</v>
      </c>
    </row>
    <row r="715" spans="1:17" hidden="1" outlineLevel="2" x14ac:dyDescent="0.25">
      <c r="A715" s="109"/>
      <c r="B715" s="298" t="s">
        <v>425</v>
      </c>
      <c r="C715" s="109" t="s">
        <v>31</v>
      </c>
      <c r="D715" s="109">
        <v>12</v>
      </c>
      <c r="E715" s="109">
        <v>0</v>
      </c>
      <c r="F715" s="109">
        <f t="shared" si="54"/>
        <v>0</v>
      </c>
      <c r="G715" s="109">
        <v>0</v>
      </c>
      <c r="H715" s="109">
        <f t="shared" si="55"/>
        <v>0</v>
      </c>
      <c r="I715" s="221">
        <f t="shared" si="57"/>
        <v>0</v>
      </c>
      <c r="J715" s="109">
        <v>0</v>
      </c>
      <c r="K715" s="109"/>
      <c r="L715" s="109"/>
      <c r="M715" s="109">
        <f t="shared" si="56"/>
        <v>0</v>
      </c>
      <c r="N715" s="109"/>
      <c r="O715" s="109"/>
      <c r="P715" s="422"/>
      <c r="Q715" s="425">
        <f t="shared" si="58"/>
        <v>0</v>
      </c>
    </row>
    <row r="716" spans="1:17" hidden="1" outlineLevel="2" x14ac:dyDescent="0.25">
      <c r="A716" s="109"/>
      <c r="B716" s="298" t="s">
        <v>426</v>
      </c>
      <c r="C716" s="109" t="s">
        <v>31</v>
      </c>
      <c r="D716" s="109">
        <v>8</v>
      </c>
      <c r="E716" s="109">
        <v>0</v>
      </c>
      <c r="F716" s="109">
        <f t="shared" si="54"/>
        <v>0</v>
      </c>
      <c r="G716" s="109">
        <v>0</v>
      </c>
      <c r="H716" s="109">
        <f t="shared" si="55"/>
        <v>0</v>
      </c>
      <c r="I716" s="221">
        <f t="shared" si="57"/>
        <v>0</v>
      </c>
      <c r="J716" s="109">
        <v>0</v>
      </c>
      <c r="K716" s="109"/>
      <c r="L716" s="109"/>
      <c r="M716" s="109">
        <f t="shared" si="56"/>
        <v>0</v>
      </c>
      <c r="N716" s="109"/>
      <c r="O716" s="109"/>
      <c r="P716" s="422"/>
      <c r="Q716" s="425">
        <f t="shared" si="58"/>
        <v>0</v>
      </c>
    </row>
    <row r="717" spans="1:17" ht="25.5" hidden="1" outlineLevel="2" x14ac:dyDescent="0.25">
      <c r="A717" s="109"/>
      <c r="B717" s="298" t="s">
        <v>427</v>
      </c>
      <c r="C717" s="109" t="s">
        <v>31</v>
      </c>
      <c r="D717" s="109">
        <v>4</v>
      </c>
      <c r="E717" s="109">
        <v>0</v>
      </c>
      <c r="F717" s="109">
        <f t="shared" si="54"/>
        <v>0</v>
      </c>
      <c r="G717" s="109">
        <v>0</v>
      </c>
      <c r="H717" s="109">
        <f t="shared" si="55"/>
        <v>0</v>
      </c>
      <c r="I717" s="221">
        <f t="shared" si="57"/>
        <v>0</v>
      </c>
      <c r="J717" s="109">
        <v>0</v>
      </c>
      <c r="K717" s="109"/>
      <c r="L717" s="109"/>
      <c r="M717" s="109">
        <f t="shared" si="56"/>
        <v>0</v>
      </c>
      <c r="N717" s="109"/>
      <c r="O717" s="109"/>
      <c r="P717" s="422"/>
      <c r="Q717" s="425">
        <f t="shared" si="58"/>
        <v>0</v>
      </c>
    </row>
    <row r="718" spans="1:17" hidden="1" outlineLevel="2" x14ac:dyDescent="0.25">
      <c r="A718" s="109"/>
      <c r="B718" s="298" t="s">
        <v>402</v>
      </c>
      <c r="C718" s="109" t="s">
        <v>31</v>
      </c>
      <c r="D718" s="109">
        <v>2</v>
      </c>
      <c r="E718" s="109">
        <v>0</v>
      </c>
      <c r="F718" s="109">
        <f t="shared" si="54"/>
        <v>0</v>
      </c>
      <c r="G718" s="109">
        <v>0</v>
      </c>
      <c r="H718" s="109">
        <f t="shared" si="55"/>
        <v>0</v>
      </c>
      <c r="I718" s="221">
        <f t="shared" si="57"/>
        <v>0</v>
      </c>
      <c r="J718" s="109">
        <v>0</v>
      </c>
      <c r="K718" s="109"/>
      <c r="L718" s="109"/>
      <c r="M718" s="109">
        <f t="shared" si="56"/>
        <v>0</v>
      </c>
      <c r="N718" s="109"/>
      <c r="O718" s="109"/>
      <c r="P718" s="422"/>
      <c r="Q718" s="425">
        <f t="shared" si="58"/>
        <v>0</v>
      </c>
    </row>
    <row r="719" spans="1:17" hidden="1" outlineLevel="2" x14ac:dyDescent="0.25">
      <c r="A719" s="109"/>
      <c r="B719" s="298" t="s">
        <v>428</v>
      </c>
      <c r="C719" s="109" t="s">
        <v>6890</v>
      </c>
      <c r="D719" s="109">
        <v>344</v>
      </c>
      <c r="E719" s="109">
        <v>0</v>
      </c>
      <c r="F719" s="109">
        <f t="shared" si="54"/>
        <v>0</v>
      </c>
      <c r="G719" s="109">
        <v>0</v>
      </c>
      <c r="H719" s="109">
        <f t="shared" si="55"/>
        <v>0</v>
      </c>
      <c r="I719" s="221">
        <f t="shared" si="57"/>
        <v>0</v>
      </c>
      <c r="J719" s="109">
        <v>0</v>
      </c>
      <c r="K719" s="109"/>
      <c r="L719" s="109"/>
      <c r="M719" s="109">
        <f t="shared" si="56"/>
        <v>0</v>
      </c>
      <c r="N719" s="109"/>
      <c r="O719" s="109"/>
      <c r="P719" s="422"/>
      <c r="Q719" s="425">
        <f t="shared" si="58"/>
        <v>0</v>
      </c>
    </row>
    <row r="720" spans="1:17" hidden="1" outlineLevel="2" x14ac:dyDescent="0.25">
      <c r="A720" s="109"/>
      <c r="B720" s="298" t="s">
        <v>429</v>
      </c>
      <c r="C720" s="109" t="s">
        <v>6890</v>
      </c>
      <c r="D720" s="109">
        <v>40</v>
      </c>
      <c r="E720" s="109">
        <v>0</v>
      </c>
      <c r="F720" s="109">
        <f t="shared" si="54"/>
        <v>0</v>
      </c>
      <c r="G720" s="109">
        <v>0</v>
      </c>
      <c r="H720" s="109">
        <f t="shared" si="55"/>
        <v>0</v>
      </c>
      <c r="I720" s="221">
        <f t="shared" si="57"/>
        <v>0</v>
      </c>
      <c r="J720" s="109">
        <v>0</v>
      </c>
      <c r="K720" s="109"/>
      <c r="L720" s="109"/>
      <c r="M720" s="109">
        <f t="shared" si="56"/>
        <v>0</v>
      </c>
      <c r="N720" s="109"/>
      <c r="O720" s="109"/>
      <c r="P720" s="422"/>
      <c r="Q720" s="425">
        <f t="shared" si="58"/>
        <v>0</v>
      </c>
    </row>
    <row r="721" spans="1:17" hidden="1" outlineLevel="2" x14ac:dyDescent="0.25">
      <c r="A721" s="109"/>
      <c r="B721" s="298" t="s">
        <v>405</v>
      </c>
      <c r="C721" s="109" t="s">
        <v>6890</v>
      </c>
      <c r="D721" s="109">
        <v>8</v>
      </c>
      <c r="E721" s="109">
        <v>0</v>
      </c>
      <c r="F721" s="109">
        <f t="shared" si="54"/>
        <v>0</v>
      </c>
      <c r="G721" s="109">
        <v>0</v>
      </c>
      <c r="H721" s="109">
        <f t="shared" si="55"/>
        <v>0</v>
      </c>
      <c r="I721" s="221">
        <f t="shared" si="57"/>
        <v>0</v>
      </c>
      <c r="J721" s="109">
        <v>0</v>
      </c>
      <c r="K721" s="109"/>
      <c r="L721" s="109"/>
      <c r="M721" s="109">
        <f t="shared" si="56"/>
        <v>0</v>
      </c>
      <c r="N721" s="109"/>
      <c r="O721" s="109"/>
      <c r="P721" s="422"/>
      <c r="Q721" s="425">
        <f t="shared" si="58"/>
        <v>0</v>
      </c>
    </row>
    <row r="722" spans="1:17" hidden="1" outlineLevel="2" x14ac:dyDescent="0.25">
      <c r="A722" s="109"/>
      <c r="B722" s="298" t="s">
        <v>430</v>
      </c>
      <c r="C722" s="109" t="s">
        <v>6890</v>
      </c>
      <c r="D722" s="109">
        <v>14</v>
      </c>
      <c r="E722" s="109">
        <v>0</v>
      </c>
      <c r="F722" s="109">
        <f t="shared" si="54"/>
        <v>0</v>
      </c>
      <c r="G722" s="109">
        <v>0</v>
      </c>
      <c r="H722" s="109">
        <f t="shared" si="55"/>
        <v>0</v>
      </c>
      <c r="I722" s="221">
        <f t="shared" si="57"/>
        <v>0</v>
      </c>
      <c r="J722" s="109">
        <v>0</v>
      </c>
      <c r="K722" s="109"/>
      <c r="L722" s="109"/>
      <c r="M722" s="109">
        <f t="shared" si="56"/>
        <v>0</v>
      </c>
      <c r="N722" s="109"/>
      <c r="O722" s="109"/>
      <c r="P722" s="422"/>
      <c r="Q722" s="425">
        <f t="shared" si="58"/>
        <v>0</v>
      </c>
    </row>
    <row r="723" spans="1:17" hidden="1" outlineLevel="2" x14ac:dyDescent="0.25">
      <c r="A723" s="109"/>
      <c r="B723" s="298" t="s">
        <v>431</v>
      </c>
      <c r="C723" s="109" t="s">
        <v>6890</v>
      </c>
      <c r="D723" s="109">
        <v>6</v>
      </c>
      <c r="E723" s="109">
        <v>0</v>
      </c>
      <c r="F723" s="109">
        <f t="shared" si="54"/>
        <v>0</v>
      </c>
      <c r="G723" s="109">
        <v>0</v>
      </c>
      <c r="H723" s="109">
        <f t="shared" si="55"/>
        <v>0</v>
      </c>
      <c r="I723" s="221">
        <f t="shared" si="57"/>
        <v>0</v>
      </c>
      <c r="J723" s="109">
        <v>0</v>
      </c>
      <c r="K723" s="109"/>
      <c r="L723" s="109"/>
      <c r="M723" s="109">
        <f t="shared" si="56"/>
        <v>0</v>
      </c>
      <c r="N723" s="109"/>
      <c r="O723" s="109"/>
      <c r="P723" s="422"/>
      <c r="Q723" s="425">
        <f t="shared" si="58"/>
        <v>0</v>
      </c>
    </row>
    <row r="724" spans="1:17" hidden="1" outlineLevel="2" x14ac:dyDescent="0.25">
      <c r="A724" s="109"/>
      <c r="B724" s="298" t="s">
        <v>432</v>
      </c>
      <c r="C724" s="109" t="s">
        <v>6890</v>
      </c>
      <c r="D724" s="109">
        <v>14</v>
      </c>
      <c r="E724" s="109">
        <v>0</v>
      </c>
      <c r="F724" s="109">
        <f t="shared" si="54"/>
        <v>0</v>
      </c>
      <c r="G724" s="109">
        <v>0</v>
      </c>
      <c r="H724" s="109">
        <f t="shared" si="55"/>
        <v>0</v>
      </c>
      <c r="I724" s="221">
        <f t="shared" si="57"/>
        <v>0</v>
      </c>
      <c r="J724" s="109">
        <v>0</v>
      </c>
      <c r="K724" s="109"/>
      <c r="L724" s="109"/>
      <c r="M724" s="109">
        <f t="shared" si="56"/>
        <v>0</v>
      </c>
      <c r="N724" s="109"/>
      <c r="O724" s="109"/>
      <c r="P724" s="422"/>
      <c r="Q724" s="425">
        <f t="shared" si="58"/>
        <v>0</v>
      </c>
    </row>
    <row r="725" spans="1:17" hidden="1" outlineLevel="2" x14ac:dyDescent="0.25">
      <c r="A725" s="109"/>
      <c r="B725" s="298" t="s">
        <v>433</v>
      </c>
      <c r="C725" s="109" t="s">
        <v>6890</v>
      </c>
      <c r="D725" s="109">
        <v>6</v>
      </c>
      <c r="E725" s="109">
        <v>0</v>
      </c>
      <c r="F725" s="109">
        <f t="shared" si="54"/>
        <v>0</v>
      </c>
      <c r="G725" s="109">
        <v>0</v>
      </c>
      <c r="H725" s="109">
        <f t="shared" si="55"/>
        <v>0</v>
      </c>
      <c r="I725" s="221">
        <f t="shared" si="57"/>
        <v>0</v>
      </c>
      <c r="J725" s="109">
        <v>0</v>
      </c>
      <c r="K725" s="109"/>
      <c r="L725" s="109"/>
      <c r="M725" s="109">
        <f t="shared" si="56"/>
        <v>0</v>
      </c>
      <c r="N725" s="109"/>
      <c r="O725" s="109"/>
      <c r="P725" s="422"/>
      <c r="Q725" s="425">
        <f t="shared" si="58"/>
        <v>0</v>
      </c>
    </row>
    <row r="726" spans="1:17" hidden="1" outlineLevel="2" x14ac:dyDescent="0.25">
      <c r="A726" s="109"/>
      <c r="B726" s="298" t="s">
        <v>434</v>
      </c>
      <c r="C726" s="109" t="s">
        <v>6890</v>
      </c>
      <c r="D726" s="109">
        <v>40</v>
      </c>
      <c r="E726" s="109">
        <v>0</v>
      </c>
      <c r="F726" s="109">
        <f t="shared" si="54"/>
        <v>0</v>
      </c>
      <c r="G726" s="109">
        <v>0</v>
      </c>
      <c r="H726" s="109">
        <f t="shared" si="55"/>
        <v>0</v>
      </c>
      <c r="I726" s="221">
        <f t="shared" si="57"/>
        <v>0</v>
      </c>
      <c r="J726" s="109">
        <v>0</v>
      </c>
      <c r="K726" s="109"/>
      <c r="L726" s="109"/>
      <c r="M726" s="109">
        <f t="shared" si="56"/>
        <v>0</v>
      </c>
      <c r="N726" s="109"/>
      <c r="O726" s="109"/>
      <c r="P726" s="422"/>
      <c r="Q726" s="425">
        <f t="shared" si="58"/>
        <v>0</v>
      </c>
    </row>
    <row r="727" spans="1:17" hidden="1" outlineLevel="2" x14ac:dyDescent="0.25">
      <c r="A727" s="109"/>
      <c r="B727" s="298" t="s">
        <v>434</v>
      </c>
      <c r="C727" s="109" t="s">
        <v>6890</v>
      </c>
      <c r="D727" s="109">
        <v>80</v>
      </c>
      <c r="E727" s="109">
        <v>0</v>
      </c>
      <c r="F727" s="109">
        <f t="shared" si="54"/>
        <v>0</v>
      </c>
      <c r="G727" s="109">
        <v>0</v>
      </c>
      <c r="H727" s="109">
        <f t="shared" si="55"/>
        <v>0</v>
      </c>
      <c r="I727" s="221">
        <f t="shared" si="57"/>
        <v>0</v>
      </c>
      <c r="J727" s="109">
        <v>0</v>
      </c>
      <c r="K727" s="109"/>
      <c r="L727" s="109"/>
      <c r="M727" s="109">
        <f t="shared" si="56"/>
        <v>0</v>
      </c>
      <c r="N727" s="109"/>
      <c r="O727" s="109"/>
      <c r="P727" s="422"/>
      <c r="Q727" s="425">
        <f t="shared" si="58"/>
        <v>0</v>
      </c>
    </row>
    <row r="728" spans="1:17" hidden="1" outlineLevel="2" x14ac:dyDescent="0.25">
      <c r="A728" s="109"/>
      <c r="B728" s="298" t="s">
        <v>434</v>
      </c>
      <c r="C728" s="109" t="s">
        <v>6890</v>
      </c>
      <c r="D728" s="109">
        <v>381</v>
      </c>
      <c r="E728" s="109">
        <v>0</v>
      </c>
      <c r="F728" s="109">
        <f t="shared" si="54"/>
        <v>0</v>
      </c>
      <c r="G728" s="109">
        <v>0</v>
      </c>
      <c r="H728" s="109">
        <f t="shared" si="55"/>
        <v>0</v>
      </c>
      <c r="I728" s="221">
        <f t="shared" si="57"/>
        <v>0</v>
      </c>
      <c r="J728" s="109">
        <v>0</v>
      </c>
      <c r="K728" s="109"/>
      <c r="L728" s="109"/>
      <c r="M728" s="109">
        <f t="shared" si="56"/>
        <v>0</v>
      </c>
      <c r="N728" s="109"/>
      <c r="O728" s="109"/>
      <c r="P728" s="422"/>
      <c r="Q728" s="425">
        <f t="shared" si="58"/>
        <v>0</v>
      </c>
    </row>
    <row r="729" spans="1:17" hidden="1" outlineLevel="2" x14ac:dyDescent="0.25">
      <c r="A729" s="109"/>
      <c r="B729" s="298" t="s">
        <v>406</v>
      </c>
      <c r="C729" s="109" t="s">
        <v>307</v>
      </c>
      <c r="D729" s="109">
        <v>1</v>
      </c>
      <c r="E729" s="109">
        <v>0</v>
      </c>
      <c r="F729" s="109">
        <f t="shared" si="54"/>
        <v>0</v>
      </c>
      <c r="G729" s="109">
        <v>0</v>
      </c>
      <c r="H729" s="109">
        <f t="shared" si="55"/>
        <v>0</v>
      </c>
      <c r="I729" s="221">
        <f t="shared" si="57"/>
        <v>0</v>
      </c>
      <c r="J729" s="109">
        <v>0</v>
      </c>
      <c r="K729" s="109"/>
      <c r="L729" s="109"/>
      <c r="M729" s="109">
        <f t="shared" si="56"/>
        <v>0</v>
      </c>
      <c r="N729" s="109"/>
      <c r="O729" s="109"/>
      <c r="P729" s="422"/>
      <c r="Q729" s="425">
        <f t="shared" si="58"/>
        <v>0</v>
      </c>
    </row>
    <row r="730" spans="1:17" hidden="1" outlineLevel="2" x14ac:dyDescent="0.25">
      <c r="A730" s="109"/>
      <c r="B730" s="298" t="s">
        <v>435</v>
      </c>
      <c r="C730" s="109" t="s">
        <v>188</v>
      </c>
      <c r="D730" s="109">
        <v>2</v>
      </c>
      <c r="E730" s="109">
        <v>0</v>
      </c>
      <c r="F730" s="109">
        <f t="shared" si="54"/>
        <v>0</v>
      </c>
      <c r="G730" s="109">
        <v>0</v>
      </c>
      <c r="H730" s="109">
        <f t="shared" si="55"/>
        <v>0</v>
      </c>
      <c r="I730" s="221">
        <f t="shared" si="57"/>
        <v>0</v>
      </c>
      <c r="J730" s="109">
        <v>0</v>
      </c>
      <c r="K730" s="109"/>
      <c r="L730" s="109"/>
      <c r="M730" s="109">
        <f t="shared" si="56"/>
        <v>0</v>
      </c>
      <c r="N730" s="109"/>
      <c r="O730" s="109"/>
      <c r="P730" s="422"/>
      <c r="Q730" s="425">
        <f t="shared" si="58"/>
        <v>0</v>
      </c>
    </row>
    <row r="731" spans="1:17" hidden="1" outlineLevel="2" x14ac:dyDescent="0.25">
      <c r="A731" s="109"/>
      <c r="B731" s="298" t="s">
        <v>435</v>
      </c>
      <c r="C731" s="109" t="s">
        <v>188</v>
      </c>
      <c r="D731" s="109">
        <v>2</v>
      </c>
      <c r="E731" s="109">
        <v>0</v>
      </c>
      <c r="F731" s="109">
        <f t="shared" si="54"/>
        <v>0</v>
      </c>
      <c r="G731" s="109">
        <v>0</v>
      </c>
      <c r="H731" s="109">
        <f t="shared" si="55"/>
        <v>0</v>
      </c>
      <c r="I731" s="221">
        <f t="shared" si="57"/>
        <v>0</v>
      </c>
      <c r="J731" s="109">
        <v>0</v>
      </c>
      <c r="K731" s="109"/>
      <c r="L731" s="109"/>
      <c r="M731" s="109">
        <f t="shared" si="56"/>
        <v>0</v>
      </c>
      <c r="N731" s="109"/>
      <c r="O731" s="109"/>
      <c r="P731" s="422"/>
      <c r="Q731" s="425">
        <f t="shared" si="58"/>
        <v>0</v>
      </c>
    </row>
    <row r="732" spans="1:17" hidden="1" outlineLevel="2" x14ac:dyDescent="0.25">
      <c r="A732" s="109"/>
      <c r="B732" s="298" t="s">
        <v>435</v>
      </c>
      <c r="C732" s="109" t="s">
        <v>188</v>
      </c>
      <c r="D732" s="109">
        <v>3</v>
      </c>
      <c r="E732" s="109">
        <v>0</v>
      </c>
      <c r="F732" s="109">
        <f t="shared" si="54"/>
        <v>0</v>
      </c>
      <c r="G732" s="109">
        <v>0</v>
      </c>
      <c r="H732" s="109">
        <f t="shared" si="55"/>
        <v>0</v>
      </c>
      <c r="I732" s="221">
        <f t="shared" si="57"/>
        <v>0</v>
      </c>
      <c r="J732" s="109">
        <v>0</v>
      </c>
      <c r="K732" s="109"/>
      <c r="L732" s="109"/>
      <c r="M732" s="109">
        <f t="shared" si="56"/>
        <v>0</v>
      </c>
      <c r="N732" s="109"/>
      <c r="O732" s="109"/>
      <c r="P732" s="422"/>
      <c r="Q732" s="425">
        <f t="shared" si="58"/>
        <v>0</v>
      </c>
    </row>
    <row r="733" spans="1:17" hidden="1" outlineLevel="2" x14ac:dyDescent="0.25">
      <c r="A733" s="109"/>
      <c r="B733" s="298" t="s">
        <v>435</v>
      </c>
      <c r="C733" s="109" t="s">
        <v>188</v>
      </c>
      <c r="D733" s="109">
        <v>8</v>
      </c>
      <c r="E733" s="109">
        <v>0</v>
      </c>
      <c r="F733" s="109">
        <f t="shared" si="54"/>
        <v>0</v>
      </c>
      <c r="G733" s="109">
        <v>0</v>
      </c>
      <c r="H733" s="109">
        <f t="shared" si="55"/>
        <v>0</v>
      </c>
      <c r="I733" s="221">
        <f t="shared" si="57"/>
        <v>0</v>
      </c>
      <c r="J733" s="109">
        <v>0</v>
      </c>
      <c r="K733" s="109"/>
      <c r="L733" s="109"/>
      <c r="M733" s="109">
        <f t="shared" si="56"/>
        <v>0</v>
      </c>
      <c r="N733" s="109"/>
      <c r="O733" s="109"/>
      <c r="P733" s="422"/>
      <c r="Q733" s="425">
        <f t="shared" si="58"/>
        <v>0</v>
      </c>
    </row>
    <row r="734" spans="1:17" hidden="1" outlineLevel="2" x14ac:dyDescent="0.25">
      <c r="A734" s="109"/>
      <c r="B734" s="298" t="s">
        <v>436</v>
      </c>
      <c r="C734" s="109"/>
      <c r="D734" s="109"/>
      <c r="E734" s="109">
        <v>0</v>
      </c>
      <c r="F734" s="109">
        <f t="shared" si="54"/>
        <v>0</v>
      </c>
      <c r="G734" s="109">
        <v>0</v>
      </c>
      <c r="H734" s="109">
        <f t="shared" si="55"/>
        <v>0</v>
      </c>
      <c r="I734" s="221">
        <f t="shared" si="57"/>
        <v>0</v>
      </c>
      <c r="J734" s="109">
        <v>0</v>
      </c>
      <c r="K734" s="109"/>
      <c r="L734" s="109"/>
      <c r="M734" s="109">
        <f t="shared" si="56"/>
        <v>0</v>
      </c>
      <c r="N734" s="109"/>
      <c r="O734" s="109"/>
      <c r="P734" s="422"/>
      <c r="Q734" s="425">
        <f t="shared" si="58"/>
        <v>0</v>
      </c>
    </row>
    <row r="735" spans="1:17" hidden="1" outlineLevel="2" x14ac:dyDescent="0.25">
      <c r="A735" s="109"/>
      <c r="B735" s="298" t="s">
        <v>437</v>
      </c>
      <c r="C735" s="109" t="s">
        <v>6890</v>
      </c>
      <c r="D735" s="109">
        <v>344</v>
      </c>
      <c r="E735" s="109">
        <v>0</v>
      </c>
      <c r="F735" s="109">
        <f t="shared" si="54"/>
        <v>0</v>
      </c>
      <c r="G735" s="109">
        <v>0</v>
      </c>
      <c r="H735" s="109">
        <f t="shared" si="55"/>
        <v>0</v>
      </c>
      <c r="I735" s="221">
        <f t="shared" si="57"/>
        <v>0</v>
      </c>
      <c r="J735" s="109">
        <v>0</v>
      </c>
      <c r="K735" s="109"/>
      <c r="L735" s="109"/>
      <c r="M735" s="109">
        <f t="shared" si="56"/>
        <v>0</v>
      </c>
      <c r="N735" s="109"/>
      <c r="O735" s="109"/>
      <c r="P735" s="422"/>
      <c r="Q735" s="425">
        <f t="shared" si="58"/>
        <v>0</v>
      </c>
    </row>
    <row r="736" spans="1:17" hidden="1" outlineLevel="2" x14ac:dyDescent="0.25">
      <c r="A736" s="109"/>
      <c r="B736" s="298" t="s">
        <v>438</v>
      </c>
      <c r="C736" s="109" t="s">
        <v>6890</v>
      </c>
      <c r="D736" s="109">
        <v>40</v>
      </c>
      <c r="E736" s="109">
        <v>0</v>
      </c>
      <c r="F736" s="109">
        <f t="shared" si="54"/>
        <v>0</v>
      </c>
      <c r="G736" s="109">
        <v>0</v>
      </c>
      <c r="H736" s="109">
        <f t="shared" si="55"/>
        <v>0</v>
      </c>
      <c r="I736" s="221">
        <f t="shared" si="57"/>
        <v>0</v>
      </c>
      <c r="J736" s="109">
        <v>0</v>
      </c>
      <c r="K736" s="109"/>
      <c r="L736" s="109"/>
      <c r="M736" s="109">
        <f t="shared" si="56"/>
        <v>0</v>
      </c>
      <c r="N736" s="109"/>
      <c r="O736" s="109"/>
      <c r="P736" s="422"/>
      <c r="Q736" s="425">
        <f t="shared" si="58"/>
        <v>0</v>
      </c>
    </row>
    <row r="737" spans="1:17" hidden="1" outlineLevel="2" x14ac:dyDescent="0.25">
      <c r="A737" s="109"/>
      <c r="B737" s="298" t="s">
        <v>439</v>
      </c>
      <c r="C737" s="109" t="s">
        <v>6890</v>
      </c>
      <c r="D737" s="109">
        <v>8</v>
      </c>
      <c r="E737" s="109">
        <v>0</v>
      </c>
      <c r="F737" s="109">
        <f t="shared" si="54"/>
        <v>0</v>
      </c>
      <c r="G737" s="109">
        <v>0</v>
      </c>
      <c r="H737" s="109">
        <f t="shared" si="55"/>
        <v>0</v>
      </c>
      <c r="I737" s="221">
        <f t="shared" si="57"/>
        <v>0</v>
      </c>
      <c r="J737" s="109">
        <v>0</v>
      </c>
      <c r="K737" s="109"/>
      <c r="L737" s="109"/>
      <c r="M737" s="109">
        <f t="shared" si="56"/>
        <v>0</v>
      </c>
      <c r="N737" s="109"/>
      <c r="O737" s="109"/>
      <c r="P737" s="422"/>
      <c r="Q737" s="425">
        <f t="shared" si="58"/>
        <v>0</v>
      </c>
    </row>
    <row r="738" spans="1:17" hidden="1" outlineLevel="2" x14ac:dyDescent="0.25">
      <c r="A738" s="109"/>
      <c r="B738" s="298" t="s">
        <v>440</v>
      </c>
      <c r="C738" s="109" t="s">
        <v>6890</v>
      </c>
      <c r="D738" s="109">
        <v>14</v>
      </c>
      <c r="E738" s="109">
        <v>0</v>
      </c>
      <c r="F738" s="109">
        <f t="shared" si="54"/>
        <v>0</v>
      </c>
      <c r="G738" s="109">
        <v>0</v>
      </c>
      <c r="H738" s="109">
        <f t="shared" si="55"/>
        <v>0</v>
      </c>
      <c r="I738" s="221">
        <f t="shared" si="57"/>
        <v>0</v>
      </c>
      <c r="J738" s="109">
        <v>0</v>
      </c>
      <c r="K738" s="109"/>
      <c r="L738" s="109"/>
      <c r="M738" s="109">
        <f t="shared" si="56"/>
        <v>0</v>
      </c>
      <c r="N738" s="109"/>
      <c r="O738" s="109"/>
      <c r="P738" s="422"/>
      <c r="Q738" s="425">
        <f t="shared" si="58"/>
        <v>0</v>
      </c>
    </row>
    <row r="739" spans="1:17" hidden="1" outlineLevel="2" x14ac:dyDescent="0.25">
      <c r="A739" s="109"/>
      <c r="B739" s="298" t="s">
        <v>441</v>
      </c>
      <c r="C739" s="109" t="s">
        <v>6890</v>
      </c>
      <c r="D739" s="109">
        <v>6</v>
      </c>
      <c r="E739" s="109">
        <v>0</v>
      </c>
      <c r="F739" s="109">
        <f t="shared" si="54"/>
        <v>0</v>
      </c>
      <c r="G739" s="109">
        <v>0</v>
      </c>
      <c r="H739" s="109">
        <f t="shared" si="55"/>
        <v>0</v>
      </c>
      <c r="I739" s="221">
        <f t="shared" si="57"/>
        <v>0</v>
      </c>
      <c r="J739" s="109">
        <v>0</v>
      </c>
      <c r="K739" s="109"/>
      <c r="L739" s="109"/>
      <c r="M739" s="109">
        <f t="shared" si="56"/>
        <v>0</v>
      </c>
      <c r="N739" s="109"/>
      <c r="O739" s="109"/>
      <c r="P739" s="422"/>
      <c r="Q739" s="425">
        <f t="shared" si="58"/>
        <v>0</v>
      </c>
    </row>
    <row r="740" spans="1:17" hidden="1" outlineLevel="2" x14ac:dyDescent="0.25">
      <c r="A740" s="109"/>
      <c r="B740" s="298" t="s">
        <v>442</v>
      </c>
      <c r="C740" s="109" t="s">
        <v>6890</v>
      </c>
      <c r="D740" s="109">
        <v>14</v>
      </c>
      <c r="E740" s="109">
        <v>0</v>
      </c>
      <c r="F740" s="109">
        <f t="shared" si="54"/>
        <v>0</v>
      </c>
      <c r="G740" s="109">
        <v>0</v>
      </c>
      <c r="H740" s="109">
        <f t="shared" si="55"/>
        <v>0</v>
      </c>
      <c r="I740" s="221">
        <f t="shared" si="57"/>
        <v>0</v>
      </c>
      <c r="J740" s="109">
        <v>0</v>
      </c>
      <c r="K740" s="109"/>
      <c r="L740" s="109"/>
      <c r="M740" s="109">
        <f t="shared" si="56"/>
        <v>0</v>
      </c>
      <c r="N740" s="109"/>
      <c r="O740" s="109"/>
      <c r="P740" s="422"/>
      <c r="Q740" s="425">
        <f t="shared" si="58"/>
        <v>0</v>
      </c>
    </row>
    <row r="741" spans="1:17" hidden="1" outlineLevel="2" x14ac:dyDescent="0.25">
      <c r="A741" s="109"/>
      <c r="B741" s="298" t="s">
        <v>443</v>
      </c>
      <c r="C741" s="109" t="s">
        <v>6890</v>
      </c>
      <c r="D741" s="109">
        <v>6</v>
      </c>
      <c r="E741" s="109">
        <v>0</v>
      </c>
      <c r="F741" s="109">
        <f t="shared" si="54"/>
        <v>0</v>
      </c>
      <c r="G741" s="109">
        <v>0</v>
      </c>
      <c r="H741" s="109">
        <f t="shared" si="55"/>
        <v>0</v>
      </c>
      <c r="I741" s="221">
        <f t="shared" si="57"/>
        <v>0</v>
      </c>
      <c r="J741" s="109">
        <v>0</v>
      </c>
      <c r="K741" s="109"/>
      <c r="L741" s="109"/>
      <c r="M741" s="109">
        <f t="shared" si="56"/>
        <v>0</v>
      </c>
      <c r="N741" s="109"/>
      <c r="O741" s="109"/>
      <c r="P741" s="422"/>
      <c r="Q741" s="425">
        <f t="shared" si="58"/>
        <v>0</v>
      </c>
    </row>
    <row r="742" spans="1:17" hidden="1" outlineLevel="2" x14ac:dyDescent="0.25">
      <c r="A742" s="109"/>
      <c r="B742" s="298" t="s">
        <v>408</v>
      </c>
      <c r="C742" s="241" t="s">
        <v>307</v>
      </c>
      <c r="D742" s="115">
        <v>1</v>
      </c>
      <c r="E742" s="109">
        <v>0</v>
      </c>
      <c r="F742" s="109">
        <f t="shared" si="54"/>
        <v>0</v>
      </c>
      <c r="G742" s="109">
        <v>0</v>
      </c>
      <c r="H742" s="109">
        <f t="shared" si="55"/>
        <v>0</v>
      </c>
      <c r="I742" s="221">
        <f t="shared" si="57"/>
        <v>0</v>
      </c>
      <c r="J742" s="109">
        <v>0</v>
      </c>
      <c r="K742" s="109"/>
      <c r="L742" s="109"/>
      <c r="M742" s="109">
        <f t="shared" si="56"/>
        <v>0</v>
      </c>
      <c r="N742" s="109"/>
      <c r="O742" s="109"/>
      <c r="P742" s="422"/>
      <c r="Q742" s="425">
        <f t="shared" si="58"/>
        <v>0</v>
      </c>
    </row>
    <row r="743" spans="1:17" hidden="1" outlineLevel="1" x14ac:dyDescent="0.25">
      <c r="A743" s="109"/>
      <c r="B743" s="299" t="s">
        <v>444</v>
      </c>
      <c r="C743" s="109"/>
      <c r="D743" s="109"/>
      <c r="E743" s="109">
        <v>0</v>
      </c>
      <c r="F743" s="109">
        <f t="shared" si="54"/>
        <v>0</v>
      </c>
      <c r="G743" s="109">
        <v>0</v>
      </c>
      <c r="H743" s="109">
        <f t="shared" si="55"/>
        <v>0</v>
      </c>
      <c r="I743" s="221">
        <f t="shared" si="57"/>
        <v>0</v>
      </c>
      <c r="J743" s="109">
        <v>0</v>
      </c>
      <c r="K743" s="109"/>
      <c r="L743" s="109"/>
      <c r="M743" s="109">
        <f t="shared" si="56"/>
        <v>0</v>
      </c>
      <c r="N743" s="109"/>
      <c r="O743" s="109"/>
      <c r="P743" s="422"/>
      <c r="Q743" s="425">
        <f t="shared" si="58"/>
        <v>0</v>
      </c>
    </row>
    <row r="744" spans="1:17" hidden="1" outlineLevel="1" x14ac:dyDescent="0.25">
      <c r="A744" s="378">
        <v>4</v>
      </c>
      <c r="B744" s="349" t="s">
        <v>445</v>
      </c>
      <c r="C744" s="378" t="s">
        <v>6890</v>
      </c>
      <c r="D744" s="377">
        <v>390</v>
      </c>
      <c r="E744" s="377">
        <v>1239.4615384615386</v>
      </c>
      <c r="F744" s="377">
        <f t="shared" si="54"/>
        <v>483390.00000000006</v>
      </c>
      <c r="G744" s="377">
        <v>505.48</v>
      </c>
      <c r="H744" s="377">
        <f t="shared" si="55"/>
        <v>197137.2</v>
      </c>
      <c r="I744" s="377">
        <f t="shared" si="57"/>
        <v>680527.20000000007</v>
      </c>
      <c r="J744" s="109">
        <v>1239.4615384615386</v>
      </c>
      <c r="K744" s="109"/>
      <c r="L744" s="109"/>
      <c r="M744" s="109">
        <f t="shared" si="56"/>
        <v>505.48</v>
      </c>
      <c r="N744" s="109"/>
      <c r="O744" s="109"/>
      <c r="P744" s="422"/>
      <c r="Q744" s="425">
        <f t="shared" si="58"/>
        <v>0</v>
      </c>
    </row>
    <row r="745" spans="1:17" hidden="1" outlineLevel="2" x14ac:dyDescent="0.25">
      <c r="A745" s="109"/>
      <c r="B745" s="298" t="s">
        <v>402</v>
      </c>
      <c r="C745" s="109" t="s">
        <v>31</v>
      </c>
      <c r="D745" s="109">
        <v>2</v>
      </c>
      <c r="E745" s="109">
        <v>0</v>
      </c>
      <c r="F745" s="109">
        <f t="shared" si="54"/>
        <v>0</v>
      </c>
      <c r="G745" s="109">
        <v>0</v>
      </c>
      <c r="H745" s="109">
        <f t="shared" si="55"/>
        <v>0</v>
      </c>
      <c r="I745" s="221">
        <f t="shared" si="57"/>
        <v>0</v>
      </c>
      <c r="J745" s="109">
        <v>0</v>
      </c>
      <c r="K745" s="109"/>
      <c r="L745" s="109"/>
      <c r="M745" s="109">
        <f t="shared" si="56"/>
        <v>0</v>
      </c>
      <c r="N745" s="109"/>
      <c r="O745" s="109"/>
      <c r="P745" s="422"/>
      <c r="Q745" s="425">
        <f t="shared" si="58"/>
        <v>0</v>
      </c>
    </row>
    <row r="746" spans="1:17" hidden="1" outlineLevel="2" x14ac:dyDescent="0.25">
      <c r="A746" s="109"/>
      <c r="B746" s="298" t="s">
        <v>426</v>
      </c>
      <c r="C746" s="109" t="s">
        <v>31</v>
      </c>
      <c r="D746" s="109">
        <v>2</v>
      </c>
      <c r="E746" s="109">
        <v>0</v>
      </c>
      <c r="F746" s="109">
        <f t="shared" si="54"/>
        <v>0</v>
      </c>
      <c r="G746" s="109">
        <v>0</v>
      </c>
      <c r="H746" s="109">
        <f t="shared" si="55"/>
        <v>0</v>
      </c>
      <c r="I746" s="221">
        <f t="shared" si="57"/>
        <v>0</v>
      </c>
      <c r="J746" s="109">
        <v>0</v>
      </c>
      <c r="K746" s="109"/>
      <c r="L746" s="109"/>
      <c r="M746" s="109">
        <f t="shared" si="56"/>
        <v>0</v>
      </c>
      <c r="N746" s="109"/>
      <c r="O746" s="109"/>
      <c r="P746" s="422"/>
      <c r="Q746" s="425">
        <f t="shared" si="58"/>
        <v>0</v>
      </c>
    </row>
    <row r="747" spans="1:17" hidden="1" outlineLevel="2" x14ac:dyDescent="0.25">
      <c r="A747" s="109"/>
      <c r="B747" s="298" t="s">
        <v>446</v>
      </c>
      <c r="C747" s="109" t="s">
        <v>6890</v>
      </c>
      <c r="D747" s="109">
        <v>390</v>
      </c>
      <c r="E747" s="109">
        <v>0</v>
      </c>
      <c r="F747" s="109">
        <f t="shared" si="54"/>
        <v>0</v>
      </c>
      <c r="G747" s="109">
        <v>0</v>
      </c>
      <c r="H747" s="109">
        <f t="shared" si="55"/>
        <v>0</v>
      </c>
      <c r="I747" s="221">
        <f t="shared" si="57"/>
        <v>0</v>
      </c>
      <c r="J747" s="109">
        <v>0</v>
      </c>
      <c r="K747" s="109"/>
      <c r="L747" s="109"/>
      <c r="M747" s="109">
        <f t="shared" si="56"/>
        <v>0</v>
      </c>
      <c r="N747" s="109"/>
      <c r="O747" s="109"/>
      <c r="P747" s="422"/>
      <c r="Q747" s="425">
        <f t="shared" si="58"/>
        <v>0</v>
      </c>
    </row>
    <row r="748" spans="1:17" hidden="1" outlineLevel="2" x14ac:dyDescent="0.25">
      <c r="A748" s="109"/>
      <c r="B748" s="298" t="s">
        <v>447</v>
      </c>
      <c r="C748" s="109" t="s">
        <v>6890</v>
      </c>
      <c r="D748" s="109">
        <v>390</v>
      </c>
      <c r="E748" s="109">
        <v>0</v>
      </c>
      <c r="F748" s="109">
        <f t="shared" si="54"/>
        <v>0</v>
      </c>
      <c r="G748" s="109">
        <v>0</v>
      </c>
      <c r="H748" s="109">
        <f t="shared" si="55"/>
        <v>0</v>
      </c>
      <c r="I748" s="221">
        <f t="shared" si="57"/>
        <v>0</v>
      </c>
      <c r="J748" s="109">
        <v>0</v>
      </c>
      <c r="K748" s="109"/>
      <c r="L748" s="109"/>
      <c r="M748" s="109">
        <f t="shared" si="56"/>
        <v>0</v>
      </c>
      <c r="N748" s="109"/>
      <c r="O748" s="109"/>
      <c r="P748" s="422"/>
      <c r="Q748" s="425">
        <f t="shared" si="58"/>
        <v>0</v>
      </c>
    </row>
    <row r="749" spans="1:17" hidden="1" outlineLevel="2" x14ac:dyDescent="0.25">
      <c r="A749" s="109"/>
      <c r="B749" s="298" t="s">
        <v>406</v>
      </c>
      <c r="C749" s="109" t="s">
        <v>307</v>
      </c>
      <c r="D749" s="109">
        <v>1</v>
      </c>
      <c r="E749" s="109">
        <v>0</v>
      </c>
      <c r="F749" s="109">
        <f t="shared" si="54"/>
        <v>0</v>
      </c>
      <c r="G749" s="109">
        <v>0</v>
      </c>
      <c r="H749" s="109">
        <f t="shared" si="55"/>
        <v>0</v>
      </c>
      <c r="I749" s="221">
        <f t="shared" si="57"/>
        <v>0</v>
      </c>
      <c r="J749" s="109">
        <v>0</v>
      </c>
      <c r="K749" s="109"/>
      <c r="L749" s="109"/>
      <c r="M749" s="109">
        <f t="shared" si="56"/>
        <v>0</v>
      </c>
      <c r="N749" s="109"/>
      <c r="O749" s="109"/>
      <c r="P749" s="422"/>
      <c r="Q749" s="425">
        <f t="shared" si="58"/>
        <v>0</v>
      </c>
    </row>
    <row r="750" spans="1:17" hidden="1" outlineLevel="2" x14ac:dyDescent="0.25">
      <c r="A750" s="109"/>
      <c r="B750" s="298" t="s">
        <v>408</v>
      </c>
      <c r="C750" s="241" t="s">
        <v>307</v>
      </c>
      <c r="D750" s="115">
        <v>1</v>
      </c>
      <c r="E750" s="109">
        <v>0</v>
      </c>
      <c r="F750" s="109">
        <f t="shared" si="54"/>
        <v>0</v>
      </c>
      <c r="G750" s="109">
        <v>0</v>
      </c>
      <c r="H750" s="109">
        <f t="shared" si="55"/>
        <v>0</v>
      </c>
      <c r="I750" s="221">
        <f t="shared" si="57"/>
        <v>0</v>
      </c>
      <c r="J750" s="109">
        <v>0</v>
      </c>
      <c r="K750" s="109"/>
      <c r="L750" s="109"/>
      <c r="M750" s="109">
        <f t="shared" si="56"/>
        <v>0</v>
      </c>
      <c r="N750" s="109"/>
      <c r="O750" s="109"/>
      <c r="P750" s="422"/>
      <c r="Q750" s="425">
        <f t="shared" si="58"/>
        <v>0</v>
      </c>
    </row>
    <row r="751" spans="1:17" hidden="1" outlineLevel="1" x14ac:dyDescent="0.25">
      <c r="A751" s="109"/>
      <c r="B751" s="299" t="s">
        <v>448</v>
      </c>
      <c r="C751" s="109"/>
      <c r="D751" s="109"/>
      <c r="E751" s="109">
        <v>0</v>
      </c>
      <c r="F751" s="109">
        <f t="shared" si="54"/>
        <v>0</v>
      </c>
      <c r="G751" s="109">
        <v>0</v>
      </c>
      <c r="H751" s="109">
        <f t="shared" si="55"/>
        <v>0</v>
      </c>
      <c r="I751" s="221">
        <f t="shared" si="57"/>
        <v>0</v>
      </c>
      <c r="J751" s="109">
        <v>0</v>
      </c>
      <c r="K751" s="109"/>
      <c r="L751" s="109"/>
      <c r="M751" s="109">
        <f t="shared" si="56"/>
        <v>0</v>
      </c>
      <c r="N751" s="109"/>
      <c r="O751" s="109"/>
      <c r="P751" s="422"/>
      <c r="Q751" s="425">
        <f t="shared" si="58"/>
        <v>0</v>
      </c>
    </row>
    <row r="752" spans="1:17" hidden="1" outlineLevel="1" x14ac:dyDescent="0.25">
      <c r="A752" s="378">
        <v>5</v>
      </c>
      <c r="B752" s="349" t="s">
        <v>306</v>
      </c>
      <c r="C752" s="378" t="s">
        <v>307</v>
      </c>
      <c r="D752" s="377">
        <v>1</v>
      </c>
      <c r="E752" s="377">
        <v>88935.900000000009</v>
      </c>
      <c r="F752" s="377">
        <f t="shared" si="54"/>
        <v>88935.900000000009</v>
      </c>
      <c r="G752" s="377">
        <v>212371.0056</v>
      </c>
      <c r="H752" s="377">
        <f t="shared" si="55"/>
        <v>212371.0056</v>
      </c>
      <c r="I752" s="377">
        <f t="shared" si="57"/>
        <v>301306.9056</v>
      </c>
      <c r="J752" s="109">
        <v>88935.900000000009</v>
      </c>
      <c r="K752" s="109"/>
      <c r="L752" s="109"/>
      <c r="M752" s="109">
        <f t="shared" si="56"/>
        <v>212371.0056</v>
      </c>
      <c r="N752" s="109"/>
      <c r="O752" s="109"/>
      <c r="P752" s="422"/>
      <c r="Q752" s="425">
        <f t="shared" si="58"/>
        <v>0</v>
      </c>
    </row>
    <row r="753" spans="1:17" hidden="1" outlineLevel="1" x14ac:dyDescent="0.25">
      <c r="A753" s="378">
        <v>6</v>
      </c>
      <c r="B753" s="349" t="s">
        <v>449</v>
      </c>
      <c r="C753" s="378" t="s">
        <v>307</v>
      </c>
      <c r="D753" s="377">
        <v>1</v>
      </c>
      <c r="E753" s="377">
        <v>27333.15</v>
      </c>
      <c r="F753" s="377">
        <f t="shared" si="54"/>
        <v>27333.15</v>
      </c>
      <c r="G753" s="377">
        <v>92996.28</v>
      </c>
      <c r="H753" s="377">
        <f t="shared" si="55"/>
        <v>92996.28</v>
      </c>
      <c r="I753" s="377">
        <f t="shared" si="57"/>
        <v>120329.43</v>
      </c>
      <c r="J753" s="109">
        <v>27333.15</v>
      </c>
      <c r="K753" s="109"/>
      <c r="L753" s="109"/>
      <c r="M753" s="109">
        <f t="shared" si="56"/>
        <v>92996.28</v>
      </c>
      <c r="N753" s="109"/>
      <c r="O753" s="109"/>
      <c r="P753" s="422"/>
      <c r="Q753" s="425">
        <f t="shared" si="58"/>
        <v>0</v>
      </c>
    </row>
    <row r="754" spans="1:17" hidden="1" outlineLevel="1" x14ac:dyDescent="0.25">
      <c r="A754" s="378">
        <v>7</v>
      </c>
      <c r="B754" s="349" t="s">
        <v>450</v>
      </c>
      <c r="C754" s="378" t="s">
        <v>307</v>
      </c>
      <c r="D754" s="377">
        <v>5</v>
      </c>
      <c r="E754" s="377">
        <v>8541.7240000000002</v>
      </c>
      <c r="F754" s="377">
        <f t="shared" si="54"/>
        <v>42708.62</v>
      </c>
      <c r="G754" s="377">
        <v>15825.326399999998</v>
      </c>
      <c r="H754" s="377">
        <f t="shared" si="55"/>
        <v>79126.631999999983</v>
      </c>
      <c r="I754" s="377">
        <f t="shared" si="57"/>
        <v>121835.25199999998</v>
      </c>
      <c r="J754" s="109">
        <v>8541.7240000000002</v>
      </c>
      <c r="K754" s="109"/>
      <c r="L754" s="109"/>
      <c r="M754" s="109">
        <f t="shared" si="56"/>
        <v>15825.326399999998</v>
      </c>
      <c r="N754" s="109"/>
      <c r="O754" s="109"/>
      <c r="P754" s="422"/>
      <c r="Q754" s="425">
        <f t="shared" si="58"/>
        <v>0</v>
      </c>
    </row>
    <row r="755" spans="1:17" ht="25.5" hidden="1" outlineLevel="1" x14ac:dyDescent="0.25">
      <c r="A755" s="378">
        <v>8</v>
      </c>
      <c r="B755" s="349" t="s">
        <v>451</v>
      </c>
      <c r="C755" s="378" t="s">
        <v>31</v>
      </c>
      <c r="D755" s="377">
        <v>75</v>
      </c>
      <c r="E755" s="377">
        <v>896.04000000000008</v>
      </c>
      <c r="F755" s="377">
        <f t="shared" si="54"/>
        <v>67203</v>
      </c>
      <c r="G755" s="377">
        <v>784.68000000000006</v>
      </c>
      <c r="H755" s="377">
        <f t="shared" si="55"/>
        <v>58851.000000000007</v>
      </c>
      <c r="I755" s="377">
        <f t="shared" si="57"/>
        <v>126054</v>
      </c>
      <c r="J755" s="109">
        <v>896.04000000000008</v>
      </c>
      <c r="K755" s="109"/>
      <c r="L755" s="109"/>
      <c r="M755" s="109">
        <f t="shared" si="56"/>
        <v>784.68000000000006</v>
      </c>
      <c r="N755" s="109"/>
      <c r="O755" s="109"/>
      <c r="P755" s="422"/>
      <c r="Q755" s="425">
        <f t="shared" si="58"/>
        <v>0</v>
      </c>
    </row>
    <row r="756" spans="1:17" hidden="1" outlineLevel="1" x14ac:dyDescent="0.25">
      <c r="A756" s="378">
        <v>9</v>
      </c>
      <c r="B756" s="349" t="s">
        <v>331</v>
      </c>
      <c r="C756" s="378" t="s">
        <v>6814</v>
      </c>
      <c r="D756" s="377">
        <v>289.2</v>
      </c>
      <c r="E756" s="377">
        <v>1375.5</v>
      </c>
      <c r="F756" s="377">
        <f t="shared" si="54"/>
        <v>397794.6</v>
      </c>
      <c r="G756" s="377">
        <v>1858.420124481328</v>
      </c>
      <c r="H756" s="377">
        <f t="shared" si="55"/>
        <v>537455.10000000009</v>
      </c>
      <c r="I756" s="377">
        <f t="shared" si="57"/>
        <v>935249.70000000007</v>
      </c>
      <c r="J756" s="109">
        <v>1375.5</v>
      </c>
      <c r="K756" s="109"/>
      <c r="L756" s="109"/>
      <c r="M756" s="109">
        <f t="shared" si="56"/>
        <v>1858.420124481328</v>
      </c>
      <c r="N756" s="109"/>
      <c r="O756" s="109"/>
      <c r="P756" s="422"/>
      <c r="Q756" s="425">
        <f t="shared" si="58"/>
        <v>0</v>
      </c>
    </row>
    <row r="757" spans="1:17" hidden="1" outlineLevel="3" x14ac:dyDescent="0.25">
      <c r="A757" s="109"/>
      <c r="B757" s="298" t="s">
        <v>452</v>
      </c>
      <c r="C757" s="109"/>
      <c r="D757" s="109"/>
      <c r="E757" s="109">
        <v>0</v>
      </c>
      <c r="F757" s="109">
        <f t="shared" si="54"/>
        <v>0</v>
      </c>
      <c r="G757" s="109">
        <v>0</v>
      </c>
      <c r="H757" s="109">
        <f t="shared" si="55"/>
        <v>0</v>
      </c>
      <c r="I757" s="221">
        <f t="shared" si="57"/>
        <v>0</v>
      </c>
      <c r="J757" s="109">
        <v>0</v>
      </c>
      <c r="K757" s="109"/>
      <c r="L757" s="109"/>
      <c r="M757" s="109">
        <f t="shared" si="56"/>
        <v>0</v>
      </c>
      <c r="N757" s="109"/>
      <c r="O757" s="109"/>
      <c r="P757" s="422"/>
      <c r="Q757" s="425">
        <f t="shared" si="58"/>
        <v>0</v>
      </c>
    </row>
    <row r="758" spans="1:17" hidden="1" outlineLevel="3" x14ac:dyDescent="0.25">
      <c r="A758" s="109"/>
      <c r="B758" s="298" t="s">
        <v>453</v>
      </c>
      <c r="C758" s="109" t="s">
        <v>31</v>
      </c>
      <c r="D758" s="109">
        <v>1</v>
      </c>
      <c r="E758" s="109">
        <v>0</v>
      </c>
      <c r="F758" s="109">
        <f t="shared" si="54"/>
        <v>0</v>
      </c>
      <c r="G758" s="109">
        <v>0</v>
      </c>
      <c r="H758" s="109">
        <f t="shared" si="55"/>
        <v>0</v>
      </c>
      <c r="I758" s="221">
        <f t="shared" si="57"/>
        <v>0</v>
      </c>
      <c r="J758" s="109">
        <v>0</v>
      </c>
      <c r="K758" s="109"/>
      <c r="L758" s="109"/>
      <c r="M758" s="109">
        <f t="shared" si="56"/>
        <v>0</v>
      </c>
      <c r="N758" s="109"/>
      <c r="O758" s="109"/>
      <c r="P758" s="422"/>
      <c r="Q758" s="425">
        <f t="shared" si="58"/>
        <v>0</v>
      </c>
    </row>
    <row r="759" spans="1:17" hidden="1" outlineLevel="3" x14ac:dyDescent="0.25">
      <c r="A759" s="109"/>
      <c r="B759" s="298" t="s">
        <v>454</v>
      </c>
      <c r="C759" s="109" t="s">
        <v>31</v>
      </c>
      <c r="D759" s="109">
        <v>1</v>
      </c>
      <c r="E759" s="109">
        <v>0</v>
      </c>
      <c r="F759" s="109">
        <f t="shared" si="54"/>
        <v>0</v>
      </c>
      <c r="G759" s="109">
        <v>0</v>
      </c>
      <c r="H759" s="109">
        <f t="shared" si="55"/>
        <v>0</v>
      </c>
      <c r="I759" s="221">
        <f t="shared" si="57"/>
        <v>0</v>
      </c>
      <c r="J759" s="109">
        <v>0</v>
      </c>
      <c r="K759" s="109"/>
      <c r="L759" s="109"/>
      <c r="M759" s="109">
        <f t="shared" si="56"/>
        <v>0</v>
      </c>
      <c r="N759" s="109"/>
      <c r="O759" s="109"/>
      <c r="P759" s="422"/>
      <c r="Q759" s="425">
        <f t="shared" si="58"/>
        <v>0</v>
      </c>
    </row>
    <row r="760" spans="1:17" hidden="1" outlineLevel="3" x14ac:dyDescent="0.25">
      <c r="A760" s="109"/>
      <c r="B760" s="298" t="s">
        <v>455</v>
      </c>
      <c r="C760" s="109" t="s">
        <v>31</v>
      </c>
      <c r="D760" s="109">
        <v>1</v>
      </c>
      <c r="E760" s="109">
        <v>0</v>
      </c>
      <c r="F760" s="109">
        <f t="shared" si="54"/>
        <v>0</v>
      </c>
      <c r="G760" s="109">
        <v>0</v>
      </c>
      <c r="H760" s="109">
        <f t="shared" si="55"/>
        <v>0</v>
      </c>
      <c r="I760" s="221">
        <f t="shared" si="57"/>
        <v>0</v>
      </c>
      <c r="J760" s="109">
        <v>0</v>
      </c>
      <c r="K760" s="109"/>
      <c r="L760" s="109"/>
      <c r="M760" s="109">
        <f t="shared" si="56"/>
        <v>0</v>
      </c>
      <c r="N760" s="109"/>
      <c r="O760" s="109"/>
      <c r="P760" s="422"/>
      <c r="Q760" s="425">
        <f t="shared" si="58"/>
        <v>0</v>
      </c>
    </row>
    <row r="761" spans="1:17" hidden="1" outlineLevel="3" x14ac:dyDescent="0.25">
      <c r="A761" s="109"/>
      <c r="B761" s="298" t="s">
        <v>456</v>
      </c>
      <c r="C761" s="109" t="s">
        <v>31</v>
      </c>
      <c r="D761" s="109">
        <v>1</v>
      </c>
      <c r="E761" s="109">
        <v>0</v>
      </c>
      <c r="F761" s="109">
        <f t="shared" si="54"/>
        <v>0</v>
      </c>
      <c r="G761" s="109">
        <v>0</v>
      </c>
      <c r="H761" s="109">
        <f t="shared" si="55"/>
        <v>0</v>
      </c>
      <c r="I761" s="221">
        <f t="shared" si="57"/>
        <v>0</v>
      </c>
      <c r="J761" s="109">
        <v>0</v>
      </c>
      <c r="K761" s="109"/>
      <c r="L761" s="109"/>
      <c r="M761" s="109">
        <f t="shared" si="56"/>
        <v>0</v>
      </c>
      <c r="N761" s="109"/>
      <c r="O761" s="109"/>
      <c r="P761" s="422"/>
      <c r="Q761" s="425">
        <f t="shared" si="58"/>
        <v>0</v>
      </c>
    </row>
    <row r="762" spans="1:17" hidden="1" outlineLevel="3" x14ac:dyDescent="0.25">
      <c r="A762" s="109"/>
      <c r="B762" s="298" t="s">
        <v>6821</v>
      </c>
      <c r="C762" s="109" t="s">
        <v>31</v>
      </c>
      <c r="D762" s="109">
        <v>1</v>
      </c>
      <c r="E762" s="109">
        <v>0</v>
      </c>
      <c r="F762" s="109">
        <f t="shared" si="54"/>
        <v>0</v>
      </c>
      <c r="G762" s="109">
        <v>0</v>
      </c>
      <c r="H762" s="109">
        <f t="shared" si="55"/>
        <v>0</v>
      </c>
      <c r="I762" s="221">
        <f t="shared" si="57"/>
        <v>0</v>
      </c>
      <c r="J762" s="109">
        <v>0</v>
      </c>
      <c r="K762" s="109"/>
      <c r="L762" s="109"/>
      <c r="M762" s="109">
        <f t="shared" si="56"/>
        <v>0</v>
      </c>
      <c r="N762" s="109"/>
      <c r="O762" s="109"/>
      <c r="P762" s="422"/>
      <c r="Q762" s="425">
        <f t="shared" si="58"/>
        <v>0</v>
      </c>
    </row>
    <row r="763" spans="1:17" hidden="1" outlineLevel="3" x14ac:dyDescent="0.25">
      <c r="A763" s="109"/>
      <c r="B763" s="298" t="s">
        <v>453</v>
      </c>
      <c r="C763" s="109" t="s">
        <v>31</v>
      </c>
      <c r="D763" s="109">
        <v>1</v>
      </c>
      <c r="E763" s="109">
        <v>0</v>
      </c>
      <c r="F763" s="109">
        <f t="shared" si="54"/>
        <v>0</v>
      </c>
      <c r="G763" s="109">
        <v>0</v>
      </c>
      <c r="H763" s="109">
        <f t="shared" si="55"/>
        <v>0</v>
      </c>
      <c r="I763" s="221">
        <f t="shared" si="57"/>
        <v>0</v>
      </c>
      <c r="J763" s="109">
        <v>0</v>
      </c>
      <c r="K763" s="109"/>
      <c r="L763" s="109"/>
      <c r="M763" s="109">
        <f t="shared" si="56"/>
        <v>0</v>
      </c>
      <c r="N763" s="109"/>
      <c r="O763" s="109"/>
      <c r="P763" s="422"/>
      <c r="Q763" s="425">
        <f t="shared" si="58"/>
        <v>0</v>
      </c>
    </row>
    <row r="764" spans="1:17" hidden="1" outlineLevel="3" x14ac:dyDescent="0.25">
      <c r="A764" s="109"/>
      <c r="B764" s="298" t="s">
        <v>457</v>
      </c>
      <c r="C764" s="109" t="s">
        <v>31</v>
      </c>
      <c r="D764" s="109">
        <v>1</v>
      </c>
      <c r="E764" s="109">
        <v>0</v>
      </c>
      <c r="F764" s="109">
        <f t="shared" si="54"/>
        <v>0</v>
      </c>
      <c r="G764" s="109">
        <v>0</v>
      </c>
      <c r="H764" s="109">
        <f t="shared" si="55"/>
        <v>0</v>
      </c>
      <c r="I764" s="221">
        <f t="shared" si="57"/>
        <v>0</v>
      </c>
      <c r="J764" s="109">
        <v>0</v>
      </c>
      <c r="K764" s="109"/>
      <c r="L764" s="109"/>
      <c r="M764" s="109">
        <f t="shared" si="56"/>
        <v>0</v>
      </c>
      <c r="N764" s="109"/>
      <c r="O764" s="109"/>
      <c r="P764" s="422"/>
      <c r="Q764" s="425">
        <f t="shared" si="58"/>
        <v>0</v>
      </c>
    </row>
    <row r="765" spans="1:17" hidden="1" outlineLevel="3" x14ac:dyDescent="0.25">
      <c r="A765" s="109"/>
      <c r="B765" s="298" t="s">
        <v>458</v>
      </c>
      <c r="C765" s="109" t="s">
        <v>31</v>
      </c>
      <c r="D765" s="109">
        <v>1</v>
      </c>
      <c r="E765" s="109">
        <v>0</v>
      </c>
      <c r="F765" s="109">
        <f t="shared" si="54"/>
        <v>0</v>
      </c>
      <c r="G765" s="109">
        <v>0</v>
      </c>
      <c r="H765" s="109">
        <f t="shared" si="55"/>
        <v>0</v>
      </c>
      <c r="I765" s="221">
        <f t="shared" si="57"/>
        <v>0</v>
      </c>
      <c r="J765" s="109">
        <v>0</v>
      </c>
      <c r="K765" s="109"/>
      <c r="L765" s="109"/>
      <c r="M765" s="109">
        <f t="shared" si="56"/>
        <v>0</v>
      </c>
      <c r="N765" s="109"/>
      <c r="O765" s="109"/>
      <c r="P765" s="422"/>
      <c r="Q765" s="425">
        <f t="shared" si="58"/>
        <v>0</v>
      </c>
    </row>
    <row r="766" spans="1:17" hidden="1" outlineLevel="3" x14ac:dyDescent="0.25">
      <c r="A766" s="109"/>
      <c r="B766" s="298" t="s">
        <v>459</v>
      </c>
      <c r="C766" s="109" t="s">
        <v>31</v>
      </c>
      <c r="D766" s="109">
        <v>9</v>
      </c>
      <c r="E766" s="109">
        <v>0</v>
      </c>
      <c r="F766" s="109">
        <f t="shared" si="54"/>
        <v>0</v>
      </c>
      <c r="G766" s="109">
        <v>0</v>
      </c>
      <c r="H766" s="109">
        <f t="shared" si="55"/>
        <v>0</v>
      </c>
      <c r="I766" s="221">
        <f t="shared" si="57"/>
        <v>0</v>
      </c>
      <c r="J766" s="109">
        <v>0</v>
      </c>
      <c r="K766" s="109"/>
      <c r="L766" s="109"/>
      <c r="M766" s="109">
        <f t="shared" si="56"/>
        <v>0</v>
      </c>
      <c r="N766" s="109"/>
      <c r="O766" s="109"/>
      <c r="P766" s="422"/>
      <c r="Q766" s="425">
        <f t="shared" si="58"/>
        <v>0</v>
      </c>
    </row>
    <row r="767" spans="1:17" hidden="1" outlineLevel="3" x14ac:dyDescent="0.25">
      <c r="A767" s="109"/>
      <c r="B767" s="298" t="s">
        <v>459</v>
      </c>
      <c r="C767" s="109" t="s">
        <v>31</v>
      </c>
      <c r="D767" s="109">
        <v>13</v>
      </c>
      <c r="E767" s="109">
        <v>0</v>
      </c>
      <c r="F767" s="109">
        <f t="shared" ref="F767:F830" si="59">E767*D767</f>
        <v>0</v>
      </c>
      <c r="G767" s="109">
        <v>0</v>
      </c>
      <c r="H767" s="109">
        <f t="shared" ref="H767:H830" si="60">G767*D767</f>
        <v>0</v>
      </c>
      <c r="I767" s="221">
        <f t="shared" si="57"/>
        <v>0</v>
      </c>
      <c r="J767" s="109">
        <v>0</v>
      </c>
      <c r="K767" s="109"/>
      <c r="L767" s="109"/>
      <c r="M767" s="109">
        <f t="shared" ref="M767:M830" si="61">G767</f>
        <v>0</v>
      </c>
      <c r="N767" s="109"/>
      <c r="O767" s="109"/>
      <c r="P767" s="422"/>
      <c r="Q767" s="425">
        <f t="shared" si="58"/>
        <v>0</v>
      </c>
    </row>
    <row r="768" spans="1:17" hidden="1" outlineLevel="3" x14ac:dyDescent="0.25">
      <c r="A768" s="109"/>
      <c r="B768" s="298" t="s">
        <v>460</v>
      </c>
      <c r="C768" s="109" t="s">
        <v>31</v>
      </c>
      <c r="D768" s="109">
        <v>12</v>
      </c>
      <c r="E768" s="109">
        <v>0</v>
      </c>
      <c r="F768" s="109">
        <f t="shared" si="59"/>
        <v>0</v>
      </c>
      <c r="G768" s="109">
        <v>0</v>
      </c>
      <c r="H768" s="109">
        <f t="shared" si="60"/>
        <v>0</v>
      </c>
      <c r="I768" s="221">
        <f t="shared" si="57"/>
        <v>0</v>
      </c>
      <c r="J768" s="109">
        <v>0</v>
      </c>
      <c r="K768" s="109"/>
      <c r="L768" s="109"/>
      <c r="M768" s="109">
        <f t="shared" si="61"/>
        <v>0</v>
      </c>
      <c r="N768" s="109"/>
      <c r="O768" s="109"/>
      <c r="P768" s="422"/>
      <c r="Q768" s="425">
        <f t="shared" si="58"/>
        <v>0</v>
      </c>
    </row>
    <row r="769" spans="1:17" hidden="1" outlineLevel="3" x14ac:dyDescent="0.25">
      <c r="A769" s="109"/>
      <c r="B769" s="298" t="s">
        <v>461</v>
      </c>
      <c r="C769" s="109" t="s">
        <v>6814</v>
      </c>
      <c r="D769" s="109">
        <v>11</v>
      </c>
      <c r="E769" s="109">
        <v>0</v>
      </c>
      <c r="F769" s="109">
        <f t="shared" si="59"/>
        <v>0</v>
      </c>
      <c r="G769" s="109">
        <v>0</v>
      </c>
      <c r="H769" s="109">
        <f t="shared" si="60"/>
        <v>0</v>
      </c>
      <c r="I769" s="221">
        <f t="shared" ref="I769:I832" si="62">F769+H769</f>
        <v>0</v>
      </c>
      <c r="J769" s="109">
        <v>0</v>
      </c>
      <c r="K769" s="109"/>
      <c r="L769" s="109"/>
      <c r="M769" s="109">
        <f t="shared" si="61"/>
        <v>0</v>
      </c>
      <c r="N769" s="109"/>
      <c r="O769" s="109"/>
      <c r="P769" s="422"/>
      <c r="Q769" s="425">
        <f t="shared" si="58"/>
        <v>0</v>
      </c>
    </row>
    <row r="770" spans="1:17" hidden="1" outlineLevel="3" x14ac:dyDescent="0.25">
      <c r="A770" s="109"/>
      <c r="B770" s="298" t="s">
        <v>462</v>
      </c>
      <c r="C770" s="109" t="s">
        <v>6814</v>
      </c>
      <c r="D770" s="109">
        <v>146</v>
      </c>
      <c r="E770" s="109">
        <v>0</v>
      </c>
      <c r="F770" s="109">
        <f t="shared" si="59"/>
        <v>0</v>
      </c>
      <c r="G770" s="109">
        <v>0</v>
      </c>
      <c r="H770" s="109">
        <f t="shared" si="60"/>
        <v>0</v>
      </c>
      <c r="I770" s="221">
        <f t="shared" si="62"/>
        <v>0</v>
      </c>
      <c r="J770" s="109">
        <v>0</v>
      </c>
      <c r="K770" s="109"/>
      <c r="L770" s="109"/>
      <c r="M770" s="109">
        <f t="shared" si="61"/>
        <v>0</v>
      </c>
      <c r="N770" s="109"/>
      <c r="O770" s="109"/>
      <c r="P770" s="422"/>
      <c r="Q770" s="425">
        <f t="shared" si="58"/>
        <v>0</v>
      </c>
    </row>
    <row r="771" spans="1:17" ht="25.5" hidden="1" outlineLevel="3" x14ac:dyDescent="0.25">
      <c r="A771" s="109"/>
      <c r="B771" s="298" t="s">
        <v>463</v>
      </c>
      <c r="C771" s="109" t="s">
        <v>6814</v>
      </c>
      <c r="D771" s="109">
        <v>13</v>
      </c>
      <c r="E771" s="109">
        <v>0</v>
      </c>
      <c r="F771" s="109">
        <f t="shared" si="59"/>
        <v>0</v>
      </c>
      <c r="G771" s="109">
        <v>0</v>
      </c>
      <c r="H771" s="109">
        <f t="shared" si="60"/>
        <v>0</v>
      </c>
      <c r="I771" s="221">
        <f t="shared" si="62"/>
        <v>0</v>
      </c>
      <c r="J771" s="109">
        <v>0</v>
      </c>
      <c r="K771" s="109"/>
      <c r="L771" s="109"/>
      <c r="M771" s="109">
        <f t="shared" si="61"/>
        <v>0</v>
      </c>
      <c r="N771" s="109"/>
      <c r="O771" s="109"/>
      <c r="P771" s="422"/>
      <c r="Q771" s="425">
        <f t="shared" si="58"/>
        <v>0</v>
      </c>
    </row>
    <row r="772" spans="1:17" hidden="1" outlineLevel="3" x14ac:dyDescent="0.25">
      <c r="A772" s="109"/>
      <c r="B772" s="298" t="s">
        <v>464</v>
      </c>
      <c r="C772" s="109" t="s">
        <v>6814</v>
      </c>
      <c r="D772" s="109">
        <v>1.2</v>
      </c>
      <c r="E772" s="109">
        <v>0</v>
      </c>
      <c r="F772" s="109">
        <f t="shared" si="59"/>
        <v>0</v>
      </c>
      <c r="G772" s="109">
        <v>0</v>
      </c>
      <c r="H772" s="109">
        <f t="shared" si="60"/>
        <v>0</v>
      </c>
      <c r="I772" s="221">
        <f t="shared" si="62"/>
        <v>0</v>
      </c>
      <c r="J772" s="109">
        <v>0</v>
      </c>
      <c r="K772" s="109"/>
      <c r="L772" s="109"/>
      <c r="M772" s="109">
        <f t="shared" si="61"/>
        <v>0</v>
      </c>
      <c r="N772" s="109"/>
      <c r="O772" s="109"/>
      <c r="P772" s="422"/>
      <c r="Q772" s="425">
        <f t="shared" si="58"/>
        <v>0</v>
      </c>
    </row>
    <row r="773" spans="1:17" hidden="1" outlineLevel="3" x14ac:dyDescent="0.25">
      <c r="A773" s="109"/>
      <c r="B773" s="298" t="s">
        <v>355</v>
      </c>
      <c r="C773" s="109" t="s">
        <v>307</v>
      </c>
      <c r="D773" s="109">
        <v>1</v>
      </c>
      <c r="E773" s="109">
        <v>0</v>
      </c>
      <c r="F773" s="109">
        <f t="shared" si="59"/>
        <v>0</v>
      </c>
      <c r="G773" s="109">
        <v>0</v>
      </c>
      <c r="H773" s="109">
        <f t="shared" si="60"/>
        <v>0</v>
      </c>
      <c r="I773" s="221">
        <f t="shared" si="62"/>
        <v>0</v>
      </c>
      <c r="J773" s="109">
        <v>0</v>
      </c>
      <c r="K773" s="109"/>
      <c r="L773" s="109"/>
      <c r="M773" s="109">
        <f t="shared" si="61"/>
        <v>0</v>
      </c>
      <c r="N773" s="109"/>
      <c r="O773" s="109"/>
      <c r="P773" s="422"/>
      <c r="Q773" s="425">
        <f t="shared" si="58"/>
        <v>0</v>
      </c>
    </row>
    <row r="774" spans="1:17" hidden="1" outlineLevel="3" x14ac:dyDescent="0.25">
      <c r="A774" s="109"/>
      <c r="B774" s="298" t="s">
        <v>465</v>
      </c>
      <c r="C774" s="109"/>
      <c r="D774" s="109"/>
      <c r="E774" s="109">
        <v>0</v>
      </c>
      <c r="F774" s="109">
        <f t="shared" si="59"/>
        <v>0</v>
      </c>
      <c r="G774" s="109">
        <v>0</v>
      </c>
      <c r="H774" s="109">
        <f t="shared" si="60"/>
        <v>0</v>
      </c>
      <c r="I774" s="221">
        <f t="shared" si="62"/>
        <v>0</v>
      </c>
      <c r="J774" s="109">
        <v>0</v>
      </c>
      <c r="K774" s="109"/>
      <c r="L774" s="109"/>
      <c r="M774" s="109">
        <f t="shared" si="61"/>
        <v>0</v>
      </c>
      <c r="N774" s="109"/>
      <c r="O774" s="109"/>
      <c r="P774" s="422"/>
      <c r="Q774" s="425">
        <f t="shared" si="58"/>
        <v>0</v>
      </c>
    </row>
    <row r="775" spans="1:17" hidden="1" outlineLevel="3" x14ac:dyDescent="0.25">
      <c r="A775" s="109"/>
      <c r="B775" s="298" t="s">
        <v>6822</v>
      </c>
      <c r="C775" s="109" t="s">
        <v>31</v>
      </c>
      <c r="D775" s="109">
        <v>1</v>
      </c>
      <c r="E775" s="109">
        <v>0</v>
      </c>
      <c r="F775" s="109">
        <f t="shared" si="59"/>
        <v>0</v>
      </c>
      <c r="G775" s="109">
        <v>0</v>
      </c>
      <c r="H775" s="109">
        <f t="shared" si="60"/>
        <v>0</v>
      </c>
      <c r="I775" s="221">
        <f t="shared" si="62"/>
        <v>0</v>
      </c>
      <c r="J775" s="109">
        <v>0</v>
      </c>
      <c r="K775" s="109"/>
      <c r="L775" s="109"/>
      <c r="M775" s="109">
        <f t="shared" si="61"/>
        <v>0</v>
      </c>
      <c r="N775" s="109"/>
      <c r="O775" s="109"/>
      <c r="P775" s="422"/>
      <c r="Q775" s="425">
        <f t="shared" ref="Q775:Q838" si="63">(E775+G775)*P775</f>
        <v>0</v>
      </c>
    </row>
    <row r="776" spans="1:17" hidden="1" outlineLevel="3" x14ac:dyDescent="0.25">
      <c r="A776" s="109"/>
      <c r="B776" s="298" t="s">
        <v>466</v>
      </c>
      <c r="C776" s="109" t="s">
        <v>31</v>
      </c>
      <c r="D776" s="109">
        <v>1</v>
      </c>
      <c r="E776" s="109">
        <v>0</v>
      </c>
      <c r="F776" s="109">
        <f t="shared" si="59"/>
        <v>0</v>
      </c>
      <c r="G776" s="109">
        <v>0</v>
      </c>
      <c r="H776" s="109">
        <f t="shared" si="60"/>
        <v>0</v>
      </c>
      <c r="I776" s="221">
        <f t="shared" si="62"/>
        <v>0</v>
      </c>
      <c r="J776" s="109">
        <v>0</v>
      </c>
      <c r="K776" s="109"/>
      <c r="L776" s="109"/>
      <c r="M776" s="109">
        <f t="shared" si="61"/>
        <v>0</v>
      </c>
      <c r="N776" s="109"/>
      <c r="O776" s="109"/>
      <c r="P776" s="422"/>
      <c r="Q776" s="425">
        <f t="shared" si="63"/>
        <v>0</v>
      </c>
    </row>
    <row r="777" spans="1:17" hidden="1" outlineLevel="3" x14ac:dyDescent="0.25">
      <c r="A777" s="109"/>
      <c r="B777" s="298" t="s">
        <v>467</v>
      </c>
      <c r="C777" s="109" t="s">
        <v>31</v>
      </c>
      <c r="D777" s="109">
        <v>2</v>
      </c>
      <c r="E777" s="109">
        <v>0</v>
      </c>
      <c r="F777" s="109">
        <f t="shared" si="59"/>
        <v>0</v>
      </c>
      <c r="G777" s="109">
        <v>0</v>
      </c>
      <c r="H777" s="109">
        <f t="shared" si="60"/>
        <v>0</v>
      </c>
      <c r="I777" s="221">
        <f t="shared" si="62"/>
        <v>0</v>
      </c>
      <c r="J777" s="109">
        <v>0</v>
      </c>
      <c r="K777" s="109"/>
      <c r="L777" s="109"/>
      <c r="M777" s="109">
        <f t="shared" si="61"/>
        <v>0</v>
      </c>
      <c r="N777" s="109"/>
      <c r="O777" s="109"/>
      <c r="P777" s="422"/>
      <c r="Q777" s="425">
        <f t="shared" si="63"/>
        <v>0</v>
      </c>
    </row>
    <row r="778" spans="1:17" hidden="1" outlineLevel="3" x14ac:dyDescent="0.25">
      <c r="A778" s="109"/>
      <c r="B778" s="298" t="s">
        <v>467</v>
      </c>
      <c r="C778" s="109" t="s">
        <v>31</v>
      </c>
      <c r="D778" s="109">
        <v>1</v>
      </c>
      <c r="E778" s="109">
        <v>0</v>
      </c>
      <c r="F778" s="109">
        <f t="shared" si="59"/>
        <v>0</v>
      </c>
      <c r="G778" s="109">
        <v>0</v>
      </c>
      <c r="H778" s="109">
        <f t="shared" si="60"/>
        <v>0</v>
      </c>
      <c r="I778" s="221">
        <f t="shared" si="62"/>
        <v>0</v>
      </c>
      <c r="J778" s="109">
        <v>0</v>
      </c>
      <c r="K778" s="109"/>
      <c r="L778" s="109"/>
      <c r="M778" s="109">
        <f t="shared" si="61"/>
        <v>0</v>
      </c>
      <c r="N778" s="109"/>
      <c r="O778" s="109"/>
      <c r="P778" s="422"/>
      <c r="Q778" s="425">
        <f t="shared" si="63"/>
        <v>0</v>
      </c>
    </row>
    <row r="779" spans="1:17" hidden="1" outlineLevel="3" x14ac:dyDescent="0.25">
      <c r="A779" s="109"/>
      <c r="B779" s="298" t="s">
        <v>468</v>
      </c>
      <c r="C779" s="109" t="s">
        <v>31</v>
      </c>
      <c r="D779" s="109">
        <v>1</v>
      </c>
      <c r="E779" s="109">
        <v>0</v>
      </c>
      <c r="F779" s="109">
        <f t="shared" si="59"/>
        <v>0</v>
      </c>
      <c r="G779" s="109">
        <v>0</v>
      </c>
      <c r="H779" s="109">
        <f t="shared" si="60"/>
        <v>0</v>
      </c>
      <c r="I779" s="221">
        <f t="shared" si="62"/>
        <v>0</v>
      </c>
      <c r="J779" s="109">
        <v>0</v>
      </c>
      <c r="K779" s="109"/>
      <c r="L779" s="109"/>
      <c r="M779" s="109">
        <f t="shared" si="61"/>
        <v>0</v>
      </c>
      <c r="N779" s="109"/>
      <c r="O779" s="109"/>
      <c r="P779" s="422"/>
      <c r="Q779" s="425">
        <f t="shared" si="63"/>
        <v>0</v>
      </c>
    </row>
    <row r="780" spans="1:17" hidden="1" outlineLevel="3" x14ac:dyDescent="0.25">
      <c r="A780" s="109"/>
      <c r="B780" s="298" t="s">
        <v>469</v>
      </c>
      <c r="C780" s="109" t="s">
        <v>6814</v>
      </c>
      <c r="D780" s="109">
        <v>12</v>
      </c>
      <c r="E780" s="109">
        <v>0</v>
      </c>
      <c r="F780" s="109">
        <f t="shared" si="59"/>
        <v>0</v>
      </c>
      <c r="G780" s="109">
        <v>0</v>
      </c>
      <c r="H780" s="109">
        <f t="shared" si="60"/>
        <v>0</v>
      </c>
      <c r="I780" s="221">
        <f t="shared" si="62"/>
        <v>0</v>
      </c>
      <c r="J780" s="109">
        <v>0</v>
      </c>
      <c r="K780" s="109"/>
      <c r="L780" s="109"/>
      <c r="M780" s="109">
        <f t="shared" si="61"/>
        <v>0</v>
      </c>
      <c r="N780" s="109"/>
      <c r="O780" s="109"/>
      <c r="P780" s="422"/>
      <c r="Q780" s="425">
        <f t="shared" si="63"/>
        <v>0</v>
      </c>
    </row>
    <row r="781" spans="1:17" hidden="1" outlineLevel="3" x14ac:dyDescent="0.25">
      <c r="A781" s="109"/>
      <c r="B781" s="298" t="s">
        <v>470</v>
      </c>
      <c r="C781" s="109" t="s">
        <v>6814</v>
      </c>
      <c r="D781" s="109">
        <v>2</v>
      </c>
      <c r="E781" s="109">
        <v>0</v>
      </c>
      <c r="F781" s="109">
        <f t="shared" si="59"/>
        <v>0</v>
      </c>
      <c r="G781" s="109">
        <v>0</v>
      </c>
      <c r="H781" s="109">
        <f t="shared" si="60"/>
        <v>0</v>
      </c>
      <c r="I781" s="221">
        <f t="shared" si="62"/>
        <v>0</v>
      </c>
      <c r="J781" s="109">
        <v>0</v>
      </c>
      <c r="K781" s="109"/>
      <c r="L781" s="109"/>
      <c r="M781" s="109">
        <f t="shared" si="61"/>
        <v>0</v>
      </c>
      <c r="N781" s="109"/>
      <c r="O781" s="109"/>
      <c r="P781" s="422"/>
      <c r="Q781" s="425">
        <f t="shared" si="63"/>
        <v>0</v>
      </c>
    </row>
    <row r="782" spans="1:17" hidden="1" outlineLevel="3" x14ac:dyDescent="0.25">
      <c r="A782" s="109"/>
      <c r="B782" s="298" t="s">
        <v>355</v>
      </c>
      <c r="C782" s="109" t="s">
        <v>307</v>
      </c>
      <c r="D782" s="109">
        <v>1</v>
      </c>
      <c r="E782" s="109">
        <v>0</v>
      </c>
      <c r="F782" s="109">
        <f t="shared" si="59"/>
        <v>0</v>
      </c>
      <c r="G782" s="109">
        <v>0</v>
      </c>
      <c r="H782" s="109">
        <f t="shared" si="60"/>
        <v>0</v>
      </c>
      <c r="I782" s="221">
        <f t="shared" si="62"/>
        <v>0</v>
      </c>
      <c r="J782" s="109">
        <v>0</v>
      </c>
      <c r="K782" s="109"/>
      <c r="L782" s="109"/>
      <c r="M782" s="109">
        <f t="shared" si="61"/>
        <v>0</v>
      </c>
      <c r="N782" s="109"/>
      <c r="O782" s="109"/>
      <c r="P782" s="422"/>
      <c r="Q782" s="425">
        <f t="shared" si="63"/>
        <v>0</v>
      </c>
    </row>
    <row r="783" spans="1:17" hidden="1" outlineLevel="3" x14ac:dyDescent="0.25">
      <c r="A783" s="109"/>
      <c r="B783" s="298" t="s">
        <v>471</v>
      </c>
      <c r="C783" s="109"/>
      <c r="D783" s="109"/>
      <c r="E783" s="109">
        <v>0</v>
      </c>
      <c r="F783" s="109">
        <f t="shared" si="59"/>
        <v>0</v>
      </c>
      <c r="G783" s="109">
        <v>0</v>
      </c>
      <c r="H783" s="109">
        <f t="shared" si="60"/>
        <v>0</v>
      </c>
      <c r="I783" s="221">
        <f t="shared" si="62"/>
        <v>0</v>
      </c>
      <c r="J783" s="109">
        <v>0</v>
      </c>
      <c r="K783" s="109"/>
      <c r="L783" s="109"/>
      <c r="M783" s="109">
        <f t="shared" si="61"/>
        <v>0</v>
      </c>
      <c r="N783" s="109"/>
      <c r="O783" s="109"/>
      <c r="P783" s="422"/>
      <c r="Q783" s="425">
        <f t="shared" si="63"/>
        <v>0</v>
      </c>
    </row>
    <row r="784" spans="1:17" hidden="1" outlineLevel="3" x14ac:dyDescent="0.25">
      <c r="A784" s="109"/>
      <c r="B784" s="298" t="s">
        <v>6823</v>
      </c>
      <c r="C784" s="109" t="s">
        <v>31</v>
      </c>
      <c r="D784" s="109">
        <v>1</v>
      </c>
      <c r="E784" s="109">
        <v>0</v>
      </c>
      <c r="F784" s="109">
        <f t="shared" si="59"/>
        <v>0</v>
      </c>
      <c r="G784" s="109">
        <v>0</v>
      </c>
      <c r="H784" s="109">
        <f t="shared" si="60"/>
        <v>0</v>
      </c>
      <c r="I784" s="221">
        <f t="shared" si="62"/>
        <v>0</v>
      </c>
      <c r="J784" s="109">
        <v>0</v>
      </c>
      <c r="K784" s="109"/>
      <c r="L784" s="109"/>
      <c r="M784" s="109">
        <f t="shared" si="61"/>
        <v>0</v>
      </c>
      <c r="N784" s="109"/>
      <c r="O784" s="109"/>
      <c r="P784" s="422"/>
      <c r="Q784" s="425">
        <f t="shared" si="63"/>
        <v>0</v>
      </c>
    </row>
    <row r="785" spans="1:17" hidden="1" outlineLevel="3" x14ac:dyDescent="0.25">
      <c r="A785" s="109"/>
      <c r="B785" s="298" t="s">
        <v>466</v>
      </c>
      <c r="C785" s="109" t="s">
        <v>31</v>
      </c>
      <c r="D785" s="109">
        <v>1</v>
      </c>
      <c r="E785" s="109">
        <v>0</v>
      </c>
      <c r="F785" s="109">
        <f t="shared" si="59"/>
        <v>0</v>
      </c>
      <c r="G785" s="109">
        <v>0</v>
      </c>
      <c r="H785" s="109">
        <f t="shared" si="60"/>
        <v>0</v>
      </c>
      <c r="I785" s="221">
        <f t="shared" si="62"/>
        <v>0</v>
      </c>
      <c r="J785" s="109">
        <v>0</v>
      </c>
      <c r="K785" s="109"/>
      <c r="L785" s="109"/>
      <c r="M785" s="109">
        <f t="shared" si="61"/>
        <v>0</v>
      </c>
      <c r="N785" s="109"/>
      <c r="O785" s="109"/>
      <c r="P785" s="422"/>
      <c r="Q785" s="425">
        <f t="shared" si="63"/>
        <v>0</v>
      </c>
    </row>
    <row r="786" spans="1:17" hidden="1" outlineLevel="3" x14ac:dyDescent="0.25">
      <c r="A786" s="109"/>
      <c r="B786" s="298" t="s">
        <v>6858</v>
      </c>
      <c r="C786" s="109" t="s">
        <v>31</v>
      </c>
      <c r="D786" s="109">
        <v>1</v>
      </c>
      <c r="E786" s="109">
        <v>0</v>
      </c>
      <c r="F786" s="109">
        <f t="shared" si="59"/>
        <v>0</v>
      </c>
      <c r="G786" s="109">
        <v>0</v>
      </c>
      <c r="H786" s="109">
        <f t="shared" si="60"/>
        <v>0</v>
      </c>
      <c r="I786" s="221">
        <f t="shared" si="62"/>
        <v>0</v>
      </c>
      <c r="J786" s="109">
        <v>0</v>
      </c>
      <c r="K786" s="109"/>
      <c r="L786" s="109"/>
      <c r="M786" s="109">
        <f t="shared" si="61"/>
        <v>0</v>
      </c>
      <c r="N786" s="109"/>
      <c r="O786" s="109"/>
      <c r="P786" s="422"/>
      <c r="Q786" s="425">
        <f t="shared" si="63"/>
        <v>0</v>
      </c>
    </row>
    <row r="787" spans="1:17" hidden="1" outlineLevel="3" x14ac:dyDescent="0.25">
      <c r="A787" s="109"/>
      <c r="B787" s="298" t="s">
        <v>467</v>
      </c>
      <c r="C787" s="109" t="s">
        <v>31</v>
      </c>
      <c r="D787" s="109">
        <v>6</v>
      </c>
      <c r="E787" s="109">
        <v>0</v>
      </c>
      <c r="F787" s="109">
        <f t="shared" si="59"/>
        <v>0</v>
      </c>
      <c r="G787" s="109">
        <v>0</v>
      </c>
      <c r="H787" s="109">
        <f t="shared" si="60"/>
        <v>0</v>
      </c>
      <c r="I787" s="221">
        <f t="shared" si="62"/>
        <v>0</v>
      </c>
      <c r="J787" s="109">
        <v>0</v>
      </c>
      <c r="K787" s="109"/>
      <c r="L787" s="109"/>
      <c r="M787" s="109">
        <f t="shared" si="61"/>
        <v>0</v>
      </c>
      <c r="N787" s="109"/>
      <c r="O787" s="109"/>
      <c r="P787" s="422"/>
      <c r="Q787" s="425">
        <f t="shared" si="63"/>
        <v>0</v>
      </c>
    </row>
    <row r="788" spans="1:17" hidden="1" outlineLevel="3" x14ac:dyDescent="0.25">
      <c r="A788" s="109"/>
      <c r="B788" s="298" t="s">
        <v>468</v>
      </c>
      <c r="C788" s="109" t="s">
        <v>31</v>
      </c>
      <c r="D788" s="109">
        <v>1</v>
      </c>
      <c r="E788" s="109">
        <v>0</v>
      </c>
      <c r="F788" s="109">
        <f t="shared" si="59"/>
        <v>0</v>
      </c>
      <c r="G788" s="109">
        <v>0</v>
      </c>
      <c r="H788" s="109">
        <f t="shared" si="60"/>
        <v>0</v>
      </c>
      <c r="I788" s="221">
        <f t="shared" si="62"/>
        <v>0</v>
      </c>
      <c r="J788" s="109">
        <v>0</v>
      </c>
      <c r="K788" s="109"/>
      <c r="L788" s="109"/>
      <c r="M788" s="109">
        <f t="shared" si="61"/>
        <v>0</v>
      </c>
      <c r="N788" s="109"/>
      <c r="O788" s="109"/>
      <c r="P788" s="422"/>
      <c r="Q788" s="425">
        <f t="shared" si="63"/>
        <v>0</v>
      </c>
    </row>
    <row r="789" spans="1:17" hidden="1" outlineLevel="3" x14ac:dyDescent="0.25">
      <c r="A789" s="109"/>
      <c r="B789" s="298" t="s">
        <v>472</v>
      </c>
      <c r="C789" s="109" t="s">
        <v>6814</v>
      </c>
      <c r="D789" s="109">
        <v>12</v>
      </c>
      <c r="E789" s="109">
        <v>0</v>
      </c>
      <c r="F789" s="109">
        <f t="shared" si="59"/>
        <v>0</v>
      </c>
      <c r="G789" s="109">
        <v>0</v>
      </c>
      <c r="H789" s="109">
        <f t="shared" si="60"/>
        <v>0</v>
      </c>
      <c r="I789" s="221">
        <f t="shared" si="62"/>
        <v>0</v>
      </c>
      <c r="J789" s="109">
        <v>0</v>
      </c>
      <c r="K789" s="109"/>
      <c r="L789" s="109"/>
      <c r="M789" s="109">
        <f t="shared" si="61"/>
        <v>0</v>
      </c>
      <c r="N789" s="109"/>
      <c r="O789" s="109"/>
      <c r="P789" s="422"/>
      <c r="Q789" s="425">
        <f t="shared" si="63"/>
        <v>0</v>
      </c>
    </row>
    <row r="790" spans="1:17" hidden="1" outlineLevel="3" x14ac:dyDescent="0.25">
      <c r="A790" s="109"/>
      <c r="B790" s="298" t="s">
        <v>473</v>
      </c>
      <c r="C790" s="109" t="s">
        <v>6814</v>
      </c>
      <c r="D790" s="109">
        <v>3</v>
      </c>
      <c r="E790" s="109">
        <v>0</v>
      </c>
      <c r="F790" s="109">
        <f t="shared" si="59"/>
        <v>0</v>
      </c>
      <c r="G790" s="109">
        <v>0</v>
      </c>
      <c r="H790" s="109">
        <f t="shared" si="60"/>
        <v>0</v>
      </c>
      <c r="I790" s="221">
        <f t="shared" si="62"/>
        <v>0</v>
      </c>
      <c r="J790" s="109">
        <v>0</v>
      </c>
      <c r="K790" s="109"/>
      <c r="L790" s="109"/>
      <c r="M790" s="109">
        <f t="shared" si="61"/>
        <v>0</v>
      </c>
      <c r="N790" s="109"/>
      <c r="O790" s="109"/>
      <c r="P790" s="422"/>
      <c r="Q790" s="425">
        <f t="shared" si="63"/>
        <v>0</v>
      </c>
    </row>
    <row r="791" spans="1:17" hidden="1" outlineLevel="3" x14ac:dyDescent="0.25">
      <c r="A791" s="109"/>
      <c r="B791" s="298" t="s">
        <v>355</v>
      </c>
      <c r="C791" s="109" t="s">
        <v>307</v>
      </c>
      <c r="D791" s="109">
        <v>1</v>
      </c>
      <c r="E791" s="109">
        <v>0</v>
      </c>
      <c r="F791" s="109">
        <f t="shared" si="59"/>
        <v>0</v>
      </c>
      <c r="G791" s="109">
        <v>0</v>
      </c>
      <c r="H791" s="109">
        <f t="shared" si="60"/>
        <v>0</v>
      </c>
      <c r="I791" s="221">
        <f t="shared" si="62"/>
        <v>0</v>
      </c>
      <c r="J791" s="109">
        <v>0</v>
      </c>
      <c r="K791" s="109"/>
      <c r="L791" s="109"/>
      <c r="M791" s="109">
        <f t="shared" si="61"/>
        <v>0</v>
      </c>
      <c r="N791" s="109"/>
      <c r="O791" s="109"/>
      <c r="P791" s="422"/>
      <c r="Q791" s="425">
        <f t="shared" si="63"/>
        <v>0</v>
      </c>
    </row>
    <row r="792" spans="1:17" hidden="1" outlineLevel="3" x14ac:dyDescent="0.25">
      <c r="A792" s="109"/>
      <c r="B792" s="298" t="s">
        <v>474</v>
      </c>
      <c r="C792" s="109"/>
      <c r="D792" s="109"/>
      <c r="E792" s="109">
        <v>0</v>
      </c>
      <c r="F792" s="109">
        <f t="shared" si="59"/>
        <v>0</v>
      </c>
      <c r="G792" s="109">
        <v>0</v>
      </c>
      <c r="H792" s="109">
        <f t="shared" si="60"/>
        <v>0</v>
      </c>
      <c r="I792" s="221">
        <f t="shared" si="62"/>
        <v>0</v>
      </c>
      <c r="J792" s="109">
        <v>0</v>
      </c>
      <c r="K792" s="109"/>
      <c r="L792" s="109"/>
      <c r="M792" s="109">
        <f t="shared" si="61"/>
        <v>0</v>
      </c>
      <c r="N792" s="109"/>
      <c r="O792" s="109"/>
      <c r="P792" s="422"/>
      <c r="Q792" s="425">
        <f t="shared" si="63"/>
        <v>0</v>
      </c>
    </row>
    <row r="793" spans="1:17" hidden="1" outlineLevel="3" x14ac:dyDescent="0.25">
      <c r="A793" s="109"/>
      <c r="B793" s="298" t="s">
        <v>6824</v>
      </c>
      <c r="C793" s="109" t="s">
        <v>31</v>
      </c>
      <c r="D793" s="109">
        <v>1</v>
      </c>
      <c r="E793" s="109">
        <v>0</v>
      </c>
      <c r="F793" s="109">
        <f t="shared" si="59"/>
        <v>0</v>
      </c>
      <c r="G793" s="109">
        <v>0</v>
      </c>
      <c r="H793" s="109">
        <f t="shared" si="60"/>
        <v>0</v>
      </c>
      <c r="I793" s="221">
        <f t="shared" si="62"/>
        <v>0</v>
      </c>
      <c r="J793" s="109">
        <v>0</v>
      </c>
      <c r="K793" s="109"/>
      <c r="L793" s="109"/>
      <c r="M793" s="109">
        <f t="shared" si="61"/>
        <v>0</v>
      </c>
      <c r="N793" s="109"/>
      <c r="O793" s="109"/>
      <c r="P793" s="422"/>
      <c r="Q793" s="425">
        <f t="shared" si="63"/>
        <v>0</v>
      </c>
    </row>
    <row r="794" spans="1:17" hidden="1" outlineLevel="3" x14ac:dyDescent="0.25">
      <c r="A794" s="109"/>
      <c r="B794" s="298" t="s">
        <v>466</v>
      </c>
      <c r="C794" s="109" t="s">
        <v>31</v>
      </c>
      <c r="D794" s="109">
        <v>1</v>
      </c>
      <c r="E794" s="109">
        <v>0</v>
      </c>
      <c r="F794" s="109">
        <f t="shared" si="59"/>
        <v>0</v>
      </c>
      <c r="G794" s="109">
        <v>0</v>
      </c>
      <c r="H794" s="109">
        <f t="shared" si="60"/>
        <v>0</v>
      </c>
      <c r="I794" s="221">
        <f t="shared" si="62"/>
        <v>0</v>
      </c>
      <c r="J794" s="109">
        <v>0</v>
      </c>
      <c r="K794" s="109"/>
      <c r="L794" s="109"/>
      <c r="M794" s="109">
        <f t="shared" si="61"/>
        <v>0</v>
      </c>
      <c r="N794" s="109"/>
      <c r="O794" s="109"/>
      <c r="P794" s="422"/>
      <c r="Q794" s="425">
        <f t="shared" si="63"/>
        <v>0</v>
      </c>
    </row>
    <row r="795" spans="1:17" hidden="1" outlineLevel="3" x14ac:dyDescent="0.25">
      <c r="A795" s="109"/>
      <c r="B795" s="298" t="s">
        <v>467</v>
      </c>
      <c r="C795" s="109" t="s">
        <v>31</v>
      </c>
      <c r="D795" s="109">
        <v>2</v>
      </c>
      <c r="E795" s="109">
        <v>0</v>
      </c>
      <c r="F795" s="109">
        <f t="shared" si="59"/>
        <v>0</v>
      </c>
      <c r="G795" s="109">
        <v>0</v>
      </c>
      <c r="H795" s="109">
        <f t="shared" si="60"/>
        <v>0</v>
      </c>
      <c r="I795" s="221">
        <f t="shared" si="62"/>
        <v>0</v>
      </c>
      <c r="J795" s="109">
        <v>0</v>
      </c>
      <c r="K795" s="109"/>
      <c r="L795" s="109"/>
      <c r="M795" s="109">
        <f t="shared" si="61"/>
        <v>0</v>
      </c>
      <c r="N795" s="109"/>
      <c r="O795" s="109"/>
      <c r="P795" s="422"/>
      <c r="Q795" s="425">
        <f t="shared" si="63"/>
        <v>0</v>
      </c>
    </row>
    <row r="796" spans="1:17" hidden="1" outlineLevel="3" x14ac:dyDescent="0.25">
      <c r="A796" s="109"/>
      <c r="B796" s="298" t="s">
        <v>467</v>
      </c>
      <c r="C796" s="109" t="s">
        <v>31</v>
      </c>
      <c r="D796" s="109">
        <v>1</v>
      </c>
      <c r="E796" s="109">
        <v>0</v>
      </c>
      <c r="F796" s="109">
        <f t="shared" si="59"/>
        <v>0</v>
      </c>
      <c r="G796" s="109">
        <v>0</v>
      </c>
      <c r="H796" s="109">
        <f t="shared" si="60"/>
        <v>0</v>
      </c>
      <c r="I796" s="221">
        <f t="shared" si="62"/>
        <v>0</v>
      </c>
      <c r="J796" s="109">
        <v>0</v>
      </c>
      <c r="K796" s="109"/>
      <c r="L796" s="109"/>
      <c r="M796" s="109">
        <f t="shared" si="61"/>
        <v>0</v>
      </c>
      <c r="N796" s="109"/>
      <c r="O796" s="109"/>
      <c r="P796" s="422"/>
      <c r="Q796" s="425">
        <f t="shared" si="63"/>
        <v>0</v>
      </c>
    </row>
    <row r="797" spans="1:17" hidden="1" outlineLevel="3" x14ac:dyDescent="0.25">
      <c r="A797" s="109"/>
      <c r="B797" s="298" t="s">
        <v>467</v>
      </c>
      <c r="C797" s="109" t="s">
        <v>31</v>
      </c>
      <c r="D797" s="109">
        <v>5</v>
      </c>
      <c r="E797" s="109">
        <v>0</v>
      </c>
      <c r="F797" s="109">
        <f t="shared" si="59"/>
        <v>0</v>
      </c>
      <c r="G797" s="109">
        <v>0</v>
      </c>
      <c r="H797" s="109">
        <f t="shared" si="60"/>
        <v>0</v>
      </c>
      <c r="I797" s="221">
        <f t="shared" si="62"/>
        <v>0</v>
      </c>
      <c r="J797" s="109">
        <v>0</v>
      </c>
      <c r="K797" s="109"/>
      <c r="L797" s="109"/>
      <c r="M797" s="109">
        <f t="shared" si="61"/>
        <v>0</v>
      </c>
      <c r="N797" s="109"/>
      <c r="O797" s="109"/>
      <c r="P797" s="422"/>
      <c r="Q797" s="425">
        <f t="shared" si="63"/>
        <v>0</v>
      </c>
    </row>
    <row r="798" spans="1:17" hidden="1" outlineLevel="3" x14ac:dyDescent="0.25">
      <c r="A798" s="109"/>
      <c r="B798" s="298" t="s">
        <v>468</v>
      </c>
      <c r="C798" s="109" t="s">
        <v>31</v>
      </c>
      <c r="D798" s="109">
        <v>1</v>
      </c>
      <c r="E798" s="109">
        <v>0</v>
      </c>
      <c r="F798" s="109">
        <f t="shared" si="59"/>
        <v>0</v>
      </c>
      <c r="G798" s="109">
        <v>0</v>
      </c>
      <c r="H798" s="109">
        <f t="shared" si="60"/>
        <v>0</v>
      </c>
      <c r="I798" s="221">
        <f t="shared" si="62"/>
        <v>0</v>
      </c>
      <c r="J798" s="109">
        <v>0</v>
      </c>
      <c r="K798" s="109"/>
      <c r="L798" s="109"/>
      <c r="M798" s="109">
        <f t="shared" si="61"/>
        <v>0</v>
      </c>
      <c r="N798" s="109"/>
      <c r="O798" s="109"/>
      <c r="P798" s="422"/>
      <c r="Q798" s="425">
        <f t="shared" si="63"/>
        <v>0</v>
      </c>
    </row>
    <row r="799" spans="1:17" hidden="1" outlineLevel="3" x14ac:dyDescent="0.25">
      <c r="A799" s="109"/>
      <c r="B799" s="298" t="s">
        <v>475</v>
      </c>
      <c r="C799" s="109" t="s">
        <v>6814</v>
      </c>
      <c r="D799" s="109">
        <v>29</v>
      </c>
      <c r="E799" s="109">
        <v>0</v>
      </c>
      <c r="F799" s="109">
        <f t="shared" si="59"/>
        <v>0</v>
      </c>
      <c r="G799" s="109">
        <v>0</v>
      </c>
      <c r="H799" s="109">
        <f t="shared" si="60"/>
        <v>0</v>
      </c>
      <c r="I799" s="221">
        <f t="shared" si="62"/>
        <v>0</v>
      </c>
      <c r="J799" s="109">
        <v>0</v>
      </c>
      <c r="K799" s="109"/>
      <c r="L799" s="109"/>
      <c r="M799" s="109">
        <f t="shared" si="61"/>
        <v>0</v>
      </c>
      <c r="N799" s="109"/>
      <c r="O799" s="109"/>
      <c r="P799" s="422"/>
      <c r="Q799" s="425">
        <f t="shared" si="63"/>
        <v>0</v>
      </c>
    </row>
    <row r="800" spans="1:17" hidden="1" outlineLevel="3" x14ac:dyDescent="0.25">
      <c r="A800" s="109"/>
      <c r="B800" s="298" t="s">
        <v>476</v>
      </c>
      <c r="C800" s="109" t="s">
        <v>6814</v>
      </c>
      <c r="D800" s="109">
        <v>6</v>
      </c>
      <c r="E800" s="109">
        <v>0</v>
      </c>
      <c r="F800" s="109">
        <f t="shared" si="59"/>
        <v>0</v>
      </c>
      <c r="G800" s="109">
        <v>0</v>
      </c>
      <c r="H800" s="109">
        <f t="shared" si="60"/>
        <v>0</v>
      </c>
      <c r="I800" s="221">
        <f t="shared" si="62"/>
        <v>0</v>
      </c>
      <c r="J800" s="109">
        <v>0</v>
      </c>
      <c r="K800" s="109"/>
      <c r="L800" s="109"/>
      <c r="M800" s="109">
        <f t="shared" si="61"/>
        <v>0</v>
      </c>
      <c r="N800" s="109"/>
      <c r="O800" s="109"/>
      <c r="P800" s="422"/>
      <c r="Q800" s="425">
        <f t="shared" si="63"/>
        <v>0</v>
      </c>
    </row>
    <row r="801" spans="1:17" hidden="1" outlineLevel="3" x14ac:dyDescent="0.25">
      <c r="A801" s="109"/>
      <c r="B801" s="298" t="s">
        <v>355</v>
      </c>
      <c r="C801" s="109" t="s">
        <v>307</v>
      </c>
      <c r="D801" s="109">
        <v>1</v>
      </c>
      <c r="E801" s="109">
        <v>0</v>
      </c>
      <c r="F801" s="109">
        <f t="shared" si="59"/>
        <v>0</v>
      </c>
      <c r="G801" s="109">
        <v>0</v>
      </c>
      <c r="H801" s="109">
        <f t="shared" si="60"/>
        <v>0</v>
      </c>
      <c r="I801" s="221">
        <f t="shared" si="62"/>
        <v>0</v>
      </c>
      <c r="J801" s="109">
        <v>0</v>
      </c>
      <c r="K801" s="109"/>
      <c r="L801" s="109"/>
      <c r="M801" s="109">
        <f t="shared" si="61"/>
        <v>0</v>
      </c>
      <c r="N801" s="109"/>
      <c r="O801" s="109"/>
      <c r="P801" s="422"/>
      <c r="Q801" s="425">
        <f t="shared" si="63"/>
        <v>0</v>
      </c>
    </row>
    <row r="802" spans="1:17" hidden="1" outlineLevel="3" x14ac:dyDescent="0.25">
      <c r="A802" s="109"/>
      <c r="B802" s="298" t="s">
        <v>477</v>
      </c>
      <c r="C802" s="109"/>
      <c r="D802" s="109"/>
      <c r="E802" s="109">
        <v>0</v>
      </c>
      <c r="F802" s="109">
        <f t="shared" si="59"/>
        <v>0</v>
      </c>
      <c r="G802" s="109">
        <v>0</v>
      </c>
      <c r="H802" s="109">
        <f t="shared" si="60"/>
        <v>0</v>
      </c>
      <c r="I802" s="221">
        <f t="shared" si="62"/>
        <v>0</v>
      </c>
      <c r="J802" s="109">
        <v>0</v>
      </c>
      <c r="K802" s="109"/>
      <c r="L802" s="109"/>
      <c r="M802" s="109">
        <f t="shared" si="61"/>
        <v>0</v>
      </c>
      <c r="N802" s="109"/>
      <c r="O802" s="109"/>
      <c r="P802" s="422"/>
      <c r="Q802" s="425">
        <f t="shared" si="63"/>
        <v>0</v>
      </c>
    </row>
    <row r="803" spans="1:17" hidden="1" outlineLevel="3" x14ac:dyDescent="0.25">
      <c r="A803" s="109"/>
      <c r="B803" s="298" t="s">
        <v>6825</v>
      </c>
      <c r="C803" s="109" t="s">
        <v>31</v>
      </c>
      <c r="D803" s="109">
        <v>1</v>
      </c>
      <c r="E803" s="109">
        <v>0</v>
      </c>
      <c r="F803" s="109">
        <f t="shared" si="59"/>
        <v>0</v>
      </c>
      <c r="G803" s="109">
        <v>0</v>
      </c>
      <c r="H803" s="109">
        <f t="shared" si="60"/>
        <v>0</v>
      </c>
      <c r="I803" s="221">
        <f t="shared" si="62"/>
        <v>0</v>
      </c>
      <c r="J803" s="109">
        <v>0</v>
      </c>
      <c r="K803" s="109"/>
      <c r="L803" s="109"/>
      <c r="M803" s="109">
        <f t="shared" si="61"/>
        <v>0</v>
      </c>
      <c r="N803" s="109"/>
      <c r="O803" s="109"/>
      <c r="P803" s="422"/>
      <c r="Q803" s="425">
        <f t="shared" si="63"/>
        <v>0</v>
      </c>
    </row>
    <row r="804" spans="1:17" hidden="1" outlineLevel="3" x14ac:dyDescent="0.25">
      <c r="A804" s="109"/>
      <c r="B804" s="298" t="s">
        <v>466</v>
      </c>
      <c r="C804" s="109" t="s">
        <v>31</v>
      </c>
      <c r="D804" s="109">
        <v>1</v>
      </c>
      <c r="E804" s="109">
        <v>0</v>
      </c>
      <c r="F804" s="109">
        <f t="shared" si="59"/>
        <v>0</v>
      </c>
      <c r="G804" s="109">
        <v>0</v>
      </c>
      <c r="H804" s="109">
        <f t="shared" si="60"/>
        <v>0</v>
      </c>
      <c r="I804" s="221">
        <f t="shared" si="62"/>
        <v>0</v>
      </c>
      <c r="J804" s="109">
        <v>0</v>
      </c>
      <c r="K804" s="109"/>
      <c r="L804" s="109"/>
      <c r="M804" s="109">
        <f t="shared" si="61"/>
        <v>0</v>
      </c>
      <c r="N804" s="109"/>
      <c r="O804" s="109"/>
      <c r="P804" s="422"/>
      <c r="Q804" s="425">
        <f t="shared" si="63"/>
        <v>0</v>
      </c>
    </row>
    <row r="805" spans="1:17" hidden="1" outlineLevel="3" x14ac:dyDescent="0.25">
      <c r="A805" s="109"/>
      <c r="B805" s="298" t="s">
        <v>467</v>
      </c>
      <c r="C805" s="109" t="s">
        <v>31</v>
      </c>
      <c r="D805" s="109">
        <v>2</v>
      </c>
      <c r="E805" s="109">
        <v>0</v>
      </c>
      <c r="F805" s="109">
        <f t="shared" si="59"/>
        <v>0</v>
      </c>
      <c r="G805" s="109">
        <v>0</v>
      </c>
      <c r="H805" s="109">
        <f t="shared" si="60"/>
        <v>0</v>
      </c>
      <c r="I805" s="221">
        <f t="shared" si="62"/>
        <v>0</v>
      </c>
      <c r="J805" s="109">
        <v>0</v>
      </c>
      <c r="K805" s="109"/>
      <c r="L805" s="109"/>
      <c r="M805" s="109">
        <f t="shared" si="61"/>
        <v>0</v>
      </c>
      <c r="N805" s="109"/>
      <c r="O805" s="109"/>
      <c r="P805" s="422"/>
      <c r="Q805" s="425">
        <f t="shared" si="63"/>
        <v>0</v>
      </c>
    </row>
    <row r="806" spans="1:17" hidden="1" outlineLevel="3" x14ac:dyDescent="0.25">
      <c r="A806" s="109"/>
      <c r="B806" s="298" t="s">
        <v>467</v>
      </c>
      <c r="C806" s="109" t="s">
        <v>31</v>
      </c>
      <c r="D806" s="109">
        <v>4</v>
      </c>
      <c r="E806" s="109">
        <v>0</v>
      </c>
      <c r="F806" s="109">
        <f t="shared" si="59"/>
        <v>0</v>
      </c>
      <c r="G806" s="109">
        <v>0</v>
      </c>
      <c r="H806" s="109">
        <f t="shared" si="60"/>
        <v>0</v>
      </c>
      <c r="I806" s="221">
        <f t="shared" si="62"/>
        <v>0</v>
      </c>
      <c r="J806" s="109">
        <v>0</v>
      </c>
      <c r="K806" s="109"/>
      <c r="L806" s="109"/>
      <c r="M806" s="109">
        <f t="shared" si="61"/>
        <v>0</v>
      </c>
      <c r="N806" s="109"/>
      <c r="O806" s="109"/>
      <c r="P806" s="422"/>
      <c r="Q806" s="425">
        <f t="shared" si="63"/>
        <v>0</v>
      </c>
    </row>
    <row r="807" spans="1:17" hidden="1" outlineLevel="3" x14ac:dyDescent="0.25">
      <c r="A807" s="109"/>
      <c r="B807" s="298" t="s">
        <v>468</v>
      </c>
      <c r="C807" s="109" t="s">
        <v>31</v>
      </c>
      <c r="D807" s="109">
        <v>1</v>
      </c>
      <c r="E807" s="109">
        <v>0</v>
      </c>
      <c r="F807" s="109">
        <f t="shared" si="59"/>
        <v>0</v>
      </c>
      <c r="G807" s="109">
        <v>0</v>
      </c>
      <c r="H807" s="109">
        <f t="shared" si="60"/>
        <v>0</v>
      </c>
      <c r="I807" s="221">
        <f t="shared" si="62"/>
        <v>0</v>
      </c>
      <c r="J807" s="109">
        <v>0</v>
      </c>
      <c r="K807" s="109"/>
      <c r="L807" s="109"/>
      <c r="M807" s="109">
        <f t="shared" si="61"/>
        <v>0</v>
      </c>
      <c r="N807" s="109"/>
      <c r="O807" s="109"/>
      <c r="P807" s="422"/>
      <c r="Q807" s="425">
        <f t="shared" si="63"/>
        <v>0</v>
      </c>
    </row>
    <row r="808" spans="1:17" hidden="1" outlineLevel="3" x14ac:dyDescent="0.25">
      <c r="A808" s="109"/>
      <c r="B808" s="298" t="s">
        <v>475</v>
      </c>
      <c r="C808" s="109" t="s">
        <v>6814</v>
      </c>
      <c r="D808" s="109">
        <v>22</v>
      </c>
      <c r="E808" s="109">
        <v>0</v>
      </c>
      <c r="F808" s="109">
        <f t="shared" si="59"/>
        <v>0</v>
      </c>
      <c r="G808" s="109">
        <v>0</v>
      </c>
      <c r="H808" s="109">
        <f t="shared" si="60"/>
        <v>0</v>
      </c>
      <c r="I808" s="221">
        <f t="shared" si="62"/>
        <v>0</v>
      </c>
      <c r="J808" s="109">
        <v>0</v>
      </c>
      <c r="K808" s="109"/>
      <c r="L808" s="109"/>
      <c r="M808" s="109">
        <f t="shared" si="61"/>
        <v>0</v>
      </c>
      <c r="N808" s="109"/>
      <c r="O808" s="109"/>
      <c r="P808" s="422"/>
      <c r="Q808" s="425">
        <f t="shared" si="63"/>
        <v>0</v>
      </c>
    </row>
    <row r="809" spans="1:17" hidden="1" outlineLevel="3" x14ac:dyDescent="0.25">
      <c r="A809" s="109"/>
      <c r="B809" s="298" t="s">
        <v>476</v>
      </c>
      <c r="C809" s="109" t="s">
        <v>6814</v>
      </c>
      <c r="D809" s="109">
        <v>5</v>
      </c>
      <c r="E809" s="109">
        <v>0</v>
      </c>
      <c r="F809" s="109">
        <f t="shared" si="59"/>
        <v>0</v>
      </c>
      <c r="G809" s="109">
        <v>0</v>
      </c>
      <c r="H809" s="109">
        <f t="shared" si="60"/>
        <v>0</v>
      </c>
      <c r="I809" s="221">
        <f t="shared" si="62"/>
        <v>0</v>
      </c>
      <c r="J809" s="109">
        <v>0</v>
      </c>
      <c r="K809" s="109"/>
      <c r="L809" s="109"/>
      <c r="M809" s="109">
        <f t="shared" si="61"/>
        <v>0</v>
      </c>
      <c r="N809" s="109"/>
      <c r="O809" s="109"/>
      <c r="P809" s="422"/>
      <c r="Q809" s="425">
        <f t="shared" si="63"/>
        <v>0</v>
      </c>
    </row>
    <row r="810" spans="1:17" hidden="1" outlineLevel="3" x14ac:dyDescent="0.25">
      <c r="A810" s="109"/>
      <c r="B810" s="298" t="s">
        <v>355</v>
      </c>
      <c r="C810" s="109" t="s">
        <v>307</v>
      </c>
      <c r="D810" s="109">
        <v>1</v>
      </c>
      <c r="E810" s="109">
        <v>0</v>
      </c>
      <c r="F810" s="109">
        <f t="shared" si="59"/>
        <v>0</v>
      </c>
      <c r="G810" s="109">
        <v>0</v>
      </c>
      <c r="H810" s="109">
        <f t="shared" si="60"/>
        <v>0</v>
      </c>
      <c r="I810" s="221">
        <f t="shared" si="62"/>
        <v>0</v>
      </c>
      <c r="J810" s="109">
        <v>0</v>
      </c>
      <c r="K810" s="109"/>
      <c r="L810" s="109"/>
      <c r="M810" s="109">
        <f t="shared" si="61"/>
        <v>0</v>
      </c>
      <c r="N810" s="109"/>
      <c r="O810" s="109"/>
      <c r="P810" s="422"/>
      <c r="Q810" s="425">
        <f t="shared" si="63"/>
        <v>0</v>
      </c>
    </row>
    <row r="811" spans="1:17" hidden="1" outlineLevel="3" x14ac:dyDescent="0.25">
      <c r="A811" s="109"/>
      <c r="B811" s="298" t="s">
        <v>478</v>
      </c>
      <c r="C811" s="109"/>
      <c r="D811" s="109"/>
      <c r="E811" s="109">
        <v>0</v>
      </c>
      <c r="F811" s="109">
        <f t="shared" si="59"/>
        <v>0</v>
      </c>
      <c r="G811" s="109">
        <v>0</v>
      </c>
      <c r="H811" s="109">
        <f t="shared" si="60"/>
        <v>0</v>
      </c>
      <c r="I811" s="221">
        <f t="shared" si="62"/>
        <v>0</v>
      </c>
      <c r="J811" s="109">
        <v>0</v>
      </c>
      <c r="K811" s="109"/>
      <c r="L811" s="109"/>
      <c r="M811" s="109">
        <f t="shared" si="61"/>
        <v>0</v>
      </c>
      <c r="N811" s="109"/>
      <c r="O811" s="109"/>
      <c r="P811" s="422"/>
      <c r="Q811" s="425">
        <f t="shared" si="63"/>
        <v>0</v>
      </c>
    </row>
    <row r="812" spans="1:17" hidden="1" outlineLevel="3" x14ac:dyDescent="0.25">
      <c r="A812" s="109"/>
      <c r="B812" s="298" t="s">
        <v>6826</v>
      </c>
      <c r="C812" s="109" t="s">
        <v>31</v>
      </c>
      <c r="D812" s="109">
        <v>1</v>
      </c>
      <c r="E812" s="109">
        <v>0</v>
      </c>
      <c r="F812" s="109">
        <f t="shared" si="59"/>
        <v>0</v>
      </c>
      <c r="G812" s="109">
        <v>0</v>
      </c>
      <c r="H812" s="109">
        <f t="shared" si="60"/>
        <v>0</v>
      </c>
      <c r="I812" s="221">
        <f t="shared" si="62"/>
        <v>0</v>
      </c>
      <c r="J812" s="109">
        <v>0</v>
      </c>
      <c r="K812" s="109"/>
      <c r="L812" s="109"/>
      <c r="M812" s="109">
        <f t="shared" si="61"/>
        <v>0</v>
      </c>
      <c r="N812" s="109"/>
      <c r="O812" s="109"/>
      <c r="P812" s="422"/>
      <c r="Q812" s="425">
        <f t="shared" si="63"/>
        <v>0</v>
      </c>
    </row>
    <row r="813" spans="1:17" hidden="1" outlineLevel="3" x14ac:dyDescent="0.25">
      <c r="A813" s="109"/>
      <c r="B813" s="298" t="s">
        <v>466</v>
      </c>
      <c r="C813" s="109" t="s">
        <v>31</v>
      </c>
      <c r="D813" s="109">
        <v>1</v>
      </c>
      <c r="E813" s="109">
        <v>0</v>
      </c>
      <c r="F813" s="109">
        <f t="shared" si="59"/>
        <v>0</v>
      </c>
      <c r="G813" s="109">
        <v>0</v>
      </c>
      <c r="H813" s="109">
        <f t="shared" si="60"/>
        <v>0</v>
      </c>
      <c r="I813" s="221">
        <f t="shared" si="62"/>
        <v>0</v>
      </c>
      <c r="J813" s="109">
        <v>0</v>
      </c>
      <c r="K813" s="109"/>
      <c r="L813" s="109"/>
      <c r="M813" s="109">
        <f t="shared" si="61"/>
        <v>0</v>
      </c>
      <c r="N813" s="109"/>
      <c r="O813" s="109"/>
      <c r="P813" s="422"/>
      <c r="Q813" s="425">
        <f t="shared" si="63"/>
        <v>0</v>
      </c>
    </row>
    <row r="814" spans="1:17" hidden="1" outlineLevel="3" x14ac:dyDescent="0.25">
      <c r="A814" s="109"/>
      <c r="B814" s="298" t="s">
        <v>467</v>
      </c>
      <c r="C814" s="109" t="s">
        <v>31</v>
      </c>
      <c r="D814" s="109">
        <v>2</v>
      </c>
      <c r="E814" s="109">
        <v>0</v>
      </c>
      <c r="F814" s="109">
        <f t="shared" si="59"/>
        <v>0</v>
      </c>
      <c r="G814" s="109">
        <v>0</v>
      </c>
      <c r="H814" s="109">
        <f t="shared" si="60"/>
        <v>0</v>
      </c>
      <c r="I814" s="221">
        <f t="shared" si="62"/>
        <v>0</v>
      </c>
      <c r="J814" s="109">
        <v>0</v>
      </c>
      <c r="K814" s="109"/>
      <c r="L814" s="109"/>
      <c r="M814" s="109">
        <f t="shared" si="61"/>
        <v>0</v>
      </c>
      <c r="N814" s="109"/>
      <c r="O814" s="109"/>
      <c r="P814" s="422"/>
      <c r="Q814" s="425">
        <f t="shared" si="63"/>
        <v>0</v>
      </c>
    </row>
    <row r="815" spans="1:17" hidden="1" outlineLevel="3" x14ac:dyDescent="0.25">
      <c r="A815" s="109"/>
      <c r="B815" s="298" t="s">
        <v>467</v>
      </c>
      <c r="C815" s="109" t="s">
        <v>31</v>
      </c>
      <c r="D815" s="109">
        <v>9</v>
      </c>
      <c r="E815" s="109">
        <v>0</v>
      </c>
      <c r="F815" s="109">
        <f t="shared" si="59"/>
        <v>0</v>
      </c>
      <c r="G815" s="109">
        <v>0</v>
      </c>
      <c r="H815" s="109">
        <f t="shared" si="60"/>
        <v>0</v>
      </c>
      <c r="I815" s="221">
        <f t="shared" si="62"/>
        <v>0</v>
      </c>
      <c r="J815" s="109">
        <v>0</v>
      </c>
      <c r="K815" s="109"/>
      <c r="L815" s="109"/>
      <c r="M815" s="109">
        <f t="shared" si="61"/>
        <v>0</v>
      </c>
      <c r="N815" s="109"/>
      <c r="O815" s="109"/>
      <c r="P815" s="422"/>
      <c r="Q815" s="425">
        <f t="shared" si="63"/>
        <v>0</v>
      </c>
    </row>
    <row r="816" spans="1:17" hidden="1" outlineLevel="3" x14ac:dyDescent="0.25">
      <c r="A816" s="109"/>
      <c r="B816" s="298" t="s">
        <v>468</v>
      </c>
      <c r="C816" s="109" t="s">
        <v>31</v>
      </c>
      <c r="D816" s="109">
        <v>1</v>
      </c>
      <c r="E816" s="109">
        <v>0</v>
      </c>
      <c r="F816" s="109">
        <f t="shared" si="59"/>
        <v>0</v>
      </c>
      <c r="G816" s="109">
        <v>0</v>
      </c>
      <c r="H816" s="109">
        <f t="shared" si="60"/>
        <v>0</v>
      </c>
      <c r="I816" s="221">
        <f t="shared" si="62"/>
        <v>0</v>
      </c>
      <c r="J816" s="109">
        <v>0</v>
      </c>
      <c r="K816" s="109"/>
      <c r="L816" s="109"/>
      <c r="M816" s="109">
        <f t="shared" si="61"/>
        <v>0</v>
      </c>
      <c r="N816" s="109"/>
      <c r="O816" s="109"/>
      <c r="P816" s="422"/>
      <c r="Q816" s="425">
        <f t="shared" si="63"/>
        <v>0</v>
      </c>
    </row>
    <row r="817" spans="1:17" hidden="1" outlineLevel="3" x14ac:dyDescent="0.25">
      <c r="A817" s="109"/>
      <c r="B817" s="298" t="s">
        <v>475</v>
      </c>
      <c r="C817" s="109" t="s">
        <v>6814</v>
      </c>
      <c r="D817" s="109">
        <v>22</v>
      </c>
      <c r="E817" s="109">
        <v>0</v>
      </c>
      <c r="F817" s="109">
        <f t="shared" si="59"/>
        <v>0</v>
      </c>
      <c r="G817" s="109">
        <v>0</v>
      </c>
      <c r="H817" s="109">
        <f t="shared" si="60"/>
        <v>0</v>
      </c>
      <c r="I817" s="221">
        <f t="shared" si="62"/>
        <v>0</v>
      </c>
      <c r="J817" s="109">
        <v>0</v>
      </c>
      <c r="K817" s="109"/>
      <c r="L817" s="109"/>
      <c r="M817" s="109">
        <f t="shared" si="61"/>
        <v>0</v>
      </c>
      <c r="N817" s="109"/>
      <c r="O817" s="109"/>
      <c r="P817" s="422"/>
      <c r="Q817" s="425">
        <f t="shared" si="63"/>
        <v>0</v>
      </c>
    </row>
    <row r="818" spans="1:17" hidden="1" outlineLevel="3" x14ac:dyDescent="0.25">
      <c r="A818" s="109"/>
      <c r="B818" s="298" t="s">
        <v>476</v>
      </c>
      <c r="C818" s="109" t="s">
        <v>6814</v>
      </c>
      <c r="D818" s="109">
        <v>5</v>
      </c>
      <c r="E818" s="109">
        <v>0</v>
      </c>
      <c r="F818" s="109">
        <f t="shared" si="59"/>
        <v>0</v>
      </c>
      <c r="G818" s="109">
        <v>0</v>
      </c>
      <c r="H818" s="109">
        <f t="shared" si="60"/>
        <v>0</v>
      </c>
      <c r="I818" s="221">
        <f t="shared" si="62"/>
        <v>0</v>
      </c>
      <c r="J818" s="109">
        <v>0</v>
      </c>
      <c r="K818" s="109"/>
      <c r="L818" s="109"/>
      <c r="M818" s="109">
        <f t="shared" si="61"/>
        <v>0</v>
      </c>
      <c r="N818" s="109"/>
      <c r="O818" s="109"/>
      <c r="P818" s="422"/>
      <c r="Q818" s="425">
        <f t="shared" si="63"/>
        <v>0</v>
      </c>
    </row>
    <row r="819" spans="1:17" hidden="1" outlineLevel="3" x14ac:dyDescent="0.25">
      <c r="A819" s="109"/>
      <c r="B819" s="298" t="s">
        <v>355</v>
      </c>
      <c r="C819" s="109" t="s">
        <v>307</v>
      </c>
      <c r="D819" s="109">
        <v>1</v>
      </c>
      <c r="E819" s="109">
        <v>0</v>
      </c>
      <c r="F819" s="109">
        <f t="shared" si="59"/>
        <v>0</v>
      </c>
      <c r="G819" s="109">
        <v>0</v>
      </c>
      <c r="H819" s="109">
        <f t="shared" si="60"/>
        <v>0</v>
      </c>
      <c r="I819" s="221">
        <f t="shared" si="62"/>
        <v>0</v>
      </c>
      <c r="J819" s="109">
        <v>0</v>
      </c>
      <c r="K819" s="109"/>
      <c r="L819" s="109"/>
      <c r="M819" s="109">
        <f t="shared" si="61"/>
        <v>0</v>
      </c>
      <c r="N819" s="109"/>
      <c r="O819" s="109"/>
      <c r="P819" s="422"/>
      <c r="Q819" s="425">
        <f t="shared" si="63"/>
        <v>0</v>
      </c>
    </row>
    <row r="820" spans="1:17" hidden="1" outlineLevel="1" x14ac:dyDescent="0.25">
      <c r="A820" s="378">
        <v>10</v>
      </c>
      <c r="B820" s="349" t="s">
        <v>479</v>
      </c>
      <c r="C820" s="378" t="s">
        <v>307</v>
      </c>
      <c r="D820" s="377">
        <v>2</v>
      </c>
      <c r="E820" s="377">
        <v>100586.38500000001</v>
      </c>
      <c r="F820" s="377">
        <f t="shared" si="59"/>
        <v>201172.77000000002</v>
      </c>
      <c r="G820" s="377">
        <v>266448.06760000001</v>
      </c>
      <c r="H820" s="377">
        <f t="shared" si="60"/>
        <v>532896.13520000002</v>
      </c>
      <c r="I820" s="377">
        <f t="shared" si="62"/>
        <v>734068.90520000004</v>
      </c>
      <c r="J820" s="109">
        <v>100586.38500000001</v>
      </c>
      <c r="K820" s="109"/>
      <c r="L820" s="109"/>
      <c r="M820" s="109">
        <f t="shared" si="61"/>
        <v>266448.06760000001</v>
      </c>
      <c r="N820" s="109"/>
      <c r="O820" s="109"/>
      <c r="P820" s="422"/>
      <c r="Q820" s="425">
        <f t="shared" si="63"/>
        <v>0</v>
      </c>
    </row>
    <row r="821" spans="1:17" hidden="1" outlineLevel="1" x14ac:dyDescent="0.25">
      <c r="A821" s="378">
        <v>11</v>
      </c>
      <c r="B821" s="349" t="s">
        <v>480</v>
      </c>
      <c r="C821" s="378" t="s">
        <v>31</v>
      </c>
      <c r="D821" s="377">
        <v>6</v>
      </c>
      <c r="E821" s="377">
        <v>8489.2366666666658</v>
      </c>
      <c r="F821" s="377">
        <f t="shared" si="59"/>
        <v>50935.42</v>
      </c>
      <c r="G821" s="377">
        <v>18251.225200000001</v>
      </c>
      <c r="H821" s="377">
        <f t="shared" si="60"/>
        <v>109507.3512</v>
      </c>
      <c r="I821" s="377">
        <f t="shared" si="62"/>
        <v>160442.77120000002</v>
      </c>
      <c r="J821" s="109">
        <v>8489.2366666666658</v>
      </c>
      <c r="K821" s="109"/>
      <c r="L821" s="109"/>
      <c r="M821" s="109">
        <f t="shared" si="61"/>
        <v>18251.225200000001</v>
      </c>
      <c r="N821" s="109"/>
      <c r="O821" s="109"/>
      <c r="P821" s="422"/>
      <c r="Q821" s="425">
        <f t="shared" si="63"/>
        <v>0</v>
      </c>
    </row>
    <row r="822" spans="1:17" hidden="1" outlineLevel="1" x14ac:dyDescent="0.25">
      <c r="A822" s="378">
        <v>12</v>
      </c>
      <c r="B822" s="349" t="s">
        <v>481</v>
      </c>
      <c r="C822" s="378" t="s">
        <v>6814</v>
      </c>
      <c r="D822" s="377">
        <v>152</v>
      </c>
      <c r="E822" s="377">
        <v>2456.7671052631581</v>
      </c>
      <c r="F822" s="377">
        <f t="shared" si="59"/>
        <v>373428.60000000003</v>
      </c>
      <c r="G822" s="377">
        <v>4354.8717105263158</v>
      </c>
      <c r="H822" s="377">
        <f t="shared" si="60"/>
        <v>661940.5</v>
      </c>
      <c r="I822" s="377">
        <f t="shared" si="62"/>
        <v>1035369.1000000001</v>
      </c>
      <c r="J822" s="109">
        <v>2456.7671052631581</v>
      </c>
      <c r="K822" s="109"/>
      <c r="L822" s="109"/>
      <c r="M822" s="109">
        <f t="shared" si="61"/>
        <v>4354.8717105263158</v>
      </c>
      <c r="N822" s="109"/>
      <c r="O822" s="109"/>
      <c r="P822" s="422"/>
      <c r="Q822" s="425">
        <f t="shared" si="63"/>
        <v>0</v>
      </c>
    </row>
    <row r="823" spans="1:17" hidden="1" outlineLevel="2" x14ac:dyDescent="0.25">
      <c r="A823" s="109"/>
      <c r="B823" s="298" t="s">
        <v>482</v>
      </c>
      <c r="C823" s="109"/>
      <c r="D823" s="109"/>
      <c r="E823" s="109">
        <v>0</v>
      </c>
      <c r="F823" s="109">
        <f t="shared" si="59"/>
        <v>0</v>
      </c>
      <c r="G823" s="109">
        <v>0</v>
      </c>
      <c r="H823" s="109">
        <f t="shared" si="60"/>
        <v>0</v>
      </c>
      <c r="I823" s="221">
        <f t="shared" si="62"/>
        <v>0</v>
      </c>
      <c r="J823" s="109">
        <v>0</v>
      </c>
      <c r="K823" s="109"/>
      <c r="L823" s="109"/>
      <c r="M823" s="109">
        <f t="shared" si="61"/>
        <v>0</v>
      </c>
      <c r="N823" s="109"/>
      <c r="O823" s="109"/>
      <c r="P823" s="422"/>
      <c r="Q823" s="425">
        <f t="shared" si="63"/>
        <v>0</v>
      </c>
    </row>
    <row r="824" spans="1:17" hidden="1" outlineLevel="2" x14ac:dyDescent="0.25">
      <c r="A824" s="109"/>
      <c r="B824" s="298" t="s">
        <v>6827</v>
      </c>
      <c r="C824" s="109" t="s">
        <v>31</v>
      </c>
      <c r="D824" s="109">
        <v>1</v>
      </c>
      <c r="E824" s="109">
        <v>0</v>
      </c>
      <c r="F824" s="109">
        <f t="shared" si="59"/>
        <v>0</v>
      </c>
      <c r="G824" s="109">
        <v>0</v>
      </c>
      <c r="H824" s="109">
        <f t="shared" si="60"/>
        <v>0</v>
      </c>
      <c r="I824" s="221">
        <f t="shared" si="62"/>
        <v>0</v>
      </c>
      <c r="J824" s="109">
        <v>0</v>
      </c>
      <c r="K824" s="109"/>
      <c r="L824" s="109"/>
      <c r="M824" s="109">
        <f t="shared" si="61"/>
        <v>0</v>
      </c>
      <c r="N824" s="109"/>
      <c r="O824" s="109"/>
      <c r="P824" s="422"/>
      <c r="Q824" s="425">
        <f t="shared" si="63"/>
        <v>0</v>
      </c>
    </row>
    <row r="825" spans="1:17" ht="25.5" hidden="1" outlineLevel="2" x14ac:dyDescent="0.25">
      <c r="A825" s="109"/>
      <c r="B825" s="298" t="s">
        <v>483</v>
      </c>
      <c r="C825" s="109" t="s">
        <v>31</v>
      </c>
      <c r="D825" s="109">
        <v>2</v>
      </c>
      <c r="E825" s="109">
        <v>0</v>
      </c>
      <c r="F825" s="109">
        <f t="shared" si="59"/>
        <v>0</v>
      </c>
      <c r="G825" s="109">
        <v>0</v>
      </c>
      <c r="H825" s="109">
        <f t="shared" si="60"/>
        <v>0</v>
      </c>
      <c r="I825" s="221">
        <f t="shared" si="62"/>
        <v>0</v>
      </c>
      <c r="J825" s="109">
        <v>0</v>
      </c>
      <c r="K825" s="109"/>
      <c r="L825" s="109"/>
      <c r="M825" s="109">
        <f t="shared" si="61"/>
        <v>0</v>
      </c>
      <c r="N825" s="109"/>
      <c r="O825" s="109"/>
      <c r="P825" s="422"/>
      <c r="Q825" s="425">
        <f t="shared" si="63"/>
        <v>0</v>
      </c>
    </row>
    <row r="826" spans="1:17" ht="25.5" hidden="1" outlineLevel="2" x14ac:dyDescent="0.25">
      <c r="A826" s="109"/>
      <c r="B826" s="298" t="s">
        <v>484</v>
      </c>
      <c r="C826" s="109" t="s">
        <v>31</v>
      </c>
      <c r="D826" s="109">
        <v>1</v>
      </c>
      <c r="E826" s="109">
        <v>0</v>
      </c>
      <c r="F826" s="109">
        <f t="shared" si="59"/>
        <v>0</v>
      </c>
      <c r="G826" s="109">
        <v>0</v>
      </c>
      <c r="H826" s="109">
        <f t="shared" si="60"/>
        <v>0</v>
      </c>
      <c r="I826" s="221">
        <f t="shared" si="62"/>
        <v>0</v>
      </c>
      <c r="J826" s="109">
        <v>0</v>
      </c>
      <c r="K826" s="109"/>
      <c r="L826" s="109"/>
      <c r="M826" s="109">
        <f t="shared" si="61"/>
        <v>0</v>
      </c>
      <c r="N826" s="109"/>
      <c r="O826" s="109"/>
      <c r="P826" s="422"/>
      <c r="Q826" s="425">
        <f t="shared" si="63"/>
        <v>0</v>
      </c>
    </row>
    <row r="827" spans="1:17" hidden="1" outlineLevel="2" x14ac:dyDescent="0.25">
      <c r="A827" s="109"/>
      <c r="B827" s="298" t="s">
        <v>485</v>
      </c>
      <c r="C827" s="109" t="s">
        <v>31</v>
      </c>
      <c r="D827" s="109">
        <v>2</v>
      </c>
      <c r="E827" s="109">
        <v>0</v>
      </c>
      <c r="F827" s="109">
        <f t="shared" si="59"/>
        <v>0</v>
      </c>
      <c r="G827" s="109">
        <v>0</v>
      </c>
      <c r="H827" s="109">
        <f t="shared" si="60"/>
        <v>0</v>
      </c>
      <c r="I827" s="221">
        <f t="shared" si="62"/>
        <v>0</v>
      </c>
      <c r="J827" s="109">
        <v>0</v>
      </c>
      <c r="K827" s="109"/>
      <c r="L827" s="109"/>
      <c r="M827" s="109">
        <f t="shared" si="61"/>
        <v>0</v>
      </c>
      <c r="N827" s="109"/>
      <c r="O827" s="109"/>
      <c r="P827" s="422"/>
      <c r="Q827" s="425">
        <f t="shared" si="63"/>
        <v>0</v>
      </c>
    </row>
    <row r="828" spans="1:17" hidden="1" outlineLevel="2" x14ac:dyDescent="0.25">
      <c r="A828" s="109"/>
      <c r="B828" s="298" t="s">
        <v>6859</v>
      </c>
      <c r="C828" s="109" t="s">
        <v>31</v>
      </c>
      <c r="D828" s="109">
        <v>1</v>
      </c>
      <c r="E828" s="109">
        <v>0</v>
      </c>
      <c r="F828" s="109">
        <f t="shared" si="59"/>
        <v>0</v>
      </c>
      <c r="G828" s="109">
        <v>0</v>
      </c>
      <c r="H828" s="109">
        <f t="shared" si="60"/>
        <v>0</v>
      </c>
      <c r="I828" s="221">
        <f t="shared" si="62"/>
        <v>0</v>
      </c>
      <c r="J828" s="109">
        <v>0</v>
      </c>
      <c r="K828" s="109"/>
      <c r="L828" s="109"/>
      <c r="M828" s="109">
        <f t="shared" si="61"/>
        <v>0</v>
      </c>
      <c r="N828" s="109"/>
      <c r="O828" s="109"/>
      <c r="P828" s="422"/>
      <c r="Q828" s="425">
        <f t="shared" si="63"/>
        <v>0</v>
      </c>
    </row>
    <row r="829" spans="1:17" hidden="1" outlineLevel="2" x14ac:dyDescent="0.25">
      <c r="A829" s="109"/>
      <c r="B829" s="298" t="s">
        <v>458</v>
      </c>
      <c r="C829" s="109" t="s">
        <v>31</v>
      </c>
      <c r="D829" s="109">
        <v>1</v>
      </c>
      <c r="E829" s="109">
        <v>0</v>
      </c>
      <c r="F829" s="109">
        <f t="shared" si="59"/>
        <v>0</v>
      </c>
      <c r="G829" s="109">
        <v>0</v>
      </c>
      <c r="H829" s="109">
        <f t="shared" si="60"/>
        <v>0</v>
      </c>
      <c r="I829" s="221">
        <f t="shared" si="62"/>
        <v>0</v>
      </c>
      <c r="J829" s="109">
        <v>0</v>
      </c>
      <c r="K829" s="109"/>
      <c r="L829" s="109"/>
      <c r="M829" s="109">
        <f t="shared" si="61"/>
        <v>0</v>
      </c>
      <c r="N829" s="109"/>
      <c r="O829" s="109"/>
      <c r="P829" s="422"/>
      <c r="Q829" s="425">
        <f t="shared" si="63"/>
        <v>0</v>
      </c>
    </row>
    <row r="830" spans="1:17" hidden="1" outlineLevel="2" x14ac:dyDescent="0.25">
      <c r="A830" s="109"/>
      <c r="B830" s="298" t="s">
        <v>486</v>
      </c>
      <c r="C830" s="109" t="s">
        <v>31</v>
      </c>
      <c r="D830" s="109">
        <v>2</v>
      </c>
      <c r="E830" s="109">
        <v>0</v>
      </c>
      <c r="F830" s="109">
        <f t="shared" si="59"/>
        <v>0</v>
      </c>
      <c r="G830" s="109">
        <v>0</v>
      </c>
      <c r="H830" s="109">
        <f t="shared" si="60"/>
        <v>0</v>
      </c>
      <c r="I830" s="221">
        <f t="shared" si="62"/>
        <v>0</v>
      </c>
      <c r="J830" s="109">
        <v>0</v>
      </c>
      <c r="K830" s="109"/>
      <c r="L830" s="109"/>
      <c r="M830" s="109">
        <f t="shared" si="61"/>
        <v>0</v>
      </c>
      <c r="N830" s="109"/>
      <c r="O830" s="109"/>
      <c r="P830" s="422"/>
      <c r="Q830" s="425">
        <f t="shared" si="63"/>
        <v>0</v>
      </c>
    </row>
    <row r="831" spans="1:17" ht="25.5" hidden="1" outlineLevel="2" x14ac:dyDescent="0.25">
      <c r="A831" s="109"/>
      <c r="B831" s="298" t="s">
        <v>487</v>
      </c>
      <c r="C831" s="109" t="s">
        <v>6814</v>
      </c>
      <c r="D831" s="109">
        <v>7</v>
      </c>
      <c r="E831" s="109">
        <v>0</v>
      </c>
      <c r="F831" s="109">
        <f t="shared" ref="F831:F845" si="64">E831*D831</f>
        <v>0</v>
      </c>
      <c r="G831" s="109">
        <v>0</v>
      </c>
      <c r="H831" s="109">
        <f t="shared" ref="H831:H845" si="65">G831*D831</f>
        <v>0</v>
      </c>
      <c r="I831" s="221">
        <f t="shared" si="62"/>
        <v>0</v>
      </c>
      <c r="J831" s="109">
        <v>0</v>
      </c>
      <c r="K831" s="109"/>
      <c r="L831" s="109"/>
      <c r="M831" s="109">
        <f t="shared" ref="M831:M866" si="66">G831</f>
        <v>0</v>
      </c>
      <c r="N831" s="109"/>
      <c r="O831" s="109"/>
      <c r="P831" s="422"/>
      <c r="Q831" s="425">
        <f t="shared" si="63"/>
        <v>0</v>
      </c>
    </row>
    <row r="832" spans="1:17" hidden="1" outlineLevel="2" x14ac:dyDescent="0.25">
      <c r="A832" s="109"/>
      <c r="B832" s="298" t="s">
        <v>488</v>
      </c>
      <c r="C832" s="109" t="s">
        <v>6814</v>
      </c>
      <c r="D832" s="109">
        <v>75</v>
      </c>
      <c r="E832" s="109">
        <v>0</v>
      </c>
      <c r="F832" s="109">
        <f t="shared" si="64"/>
        <v>0</v>
      </c>
      <c r="G832" s="109">
        <v>0</v>
      </c>
      <c r="H832" s="109">
        <f t="shared" si="65"/>
        <v>0</v>
      </c>
      <c r="I832" s="221">
        <f t="shared" si="62"/>
        <v>0</v>
      </c>
      <c r="J832" s="109">
        <v>0</v>
      </c>
      <c r="K832" s="109"/>
      <c r="L832" s="109"/>
      <c r="M832" s="109">
        <f t="shared" si="66"/>
        <v>0</v>
      </c>
      <c r="N832" s="109"/>
      <c r="O832" s="109"/>
      <c r="P832" s="422"/>
      <c r="Q832" s="425">
        <f t="shared" si="63"/>
        <v>0</v>
      </c>
    </row>
    <row r="833" spans="1:17" ht="25.5" hidden="1" outlineLevel="2" x14ac:dyDescent="0.25">
      <c r="A833" s="109"/>
      <c r="B833" s="298" t="s">
        <v>6860</v>
      </c>
      <c r="C833" s="109" t="s">
        <v>6814</v>
      </c>
      <c r="D833" s="109">
        <v>75</v>
      </c>
      <c r="E833" s="109">
        <v>0</v>
      </c>
      <c r="F833" s="109">
        <f t="shared" si="64"/>
        <v>0</v>
      </c>
      <c r="G833" s="109">
        <v>0</v>
      </c>
      <c r="H833" s="109">
        <f t="shared" si="65"/>
        <v>0</v>
      </c>
      <c r="I833" s="221">
        <f t="shared" ref="I833:I866" si="67">F833+H833</f>
        <v>0</v>
      </c>
      <c r="J833" s="109">
        <v>0</v>
      </c>
      <c r="K833" s="109"/>
      <c r="L833" s="109"/>
      <c r="M833" s="109">
        <f t="shared" si="66"/>
        <v>0</v>
      </c>
      <c r="N833" s="109"/>
      <c r="O833" s="109"/>
      <c r="P833" s="422"/>
      <c r="Q833" s="425">
        <f t="shared" si="63"/>
        <v>0</v>
      </c>
    </row>
    <row r="834" spans="1:17" hidden="1" outlineLevel="2" x14ac:dyDescent="0.25">
      <c r="A834" s="109"/>
      <c r="B834" s="298" t="s">
        <v>355</v>
      </c>
      <c r="C834" s="109" t="s">
        <v>307</v>
      </c>
      <c r="D834" s="109">
        <v>1</v>
      </c>
      <c r="E834" s="109">
        <v>0</v>
      </c>
      <c r="F834" s="109">
        <f t="shared" si="64"/>
        <v>0</v>
      </c>
      <c r="G834" s="109">
        <v>0</v>
      </c>
      <c r="H834" s="109">
        <f t="shared" si="65"/>
        <v>0</v>
      </c>
      <c r="I834" s="221">
        <f t="shared" si="67"/>
        <v>0</v>
      </c>
      <c r="J834" s="109">
        <v>0</v>
      </c>
      <c r="K834" s="109"/>
      <c r="L834" s="109"/>
      <c r="M834" s="109">
        <f t="shared" si="66"/>
        <v>0</v>
      </c>
      <c r="N834" s="109"/>
      <c r="O834" s="109"/>
      <c r="P834" s="422"/>
      <c r="Q834" s="425">
        <f t="shared" si="63"/>
        <v>0</v>
      </c>
    </row>
    <row r="835" spans="1:17" hidden="1" outlineLevel="2" x14ac:dyDescent="0.25">
      <c r="A835" s="109"/>
      <c r="B835" s="298" t="s">
        <v>489</v>
      </c>
      <c r="C835" s="109"/>
      <c r="D835" s="109"/>
      <c r="E835" s="109">
        <v>0</v>
      </c>
      <c r="F835" s="109">
        <f t="shared" si="64"/>
        <v>0</v>
      </c>
      <c r="G835" s="109">
        <v>0</v>
      </c>
      <c r="H835" s="109">
        <f t="shared" si="65"/>
        <v>0</v>
      </c>
      <c r="I835" s="221">
        <f t="shared" si="67"/>
        <v>0</v>
      </c>
      <c r="J835" s="109">
        <v>0</v>
      </c>
      <c r="K835" s="109"/>
      <c r="L835" s="109"/>
      <c r="M835" s="109">
        <f t="shared" si="66"/>
        <v>0</v>
      </c>
      <c r="N835" s="109"/>
      <c r="O835" s="109"/>
      <c r="P835" s="422"/>
      <c r="Q835" s="425">
        <f t="shared" si="63"/>
        <v>0</v>
      </c>
    </row>
    <row r="836" spans="1:17" hidden="1" outlineLevel="2" x14ac:dyDescent="0.25">
      <c r="A836" s="109"/>
      <c r="B836" s="298" t="s">
        <v>6828</v>
      </c>
      <c r="C836" s="109" t="s">
        <v>31</v>
      </c>
      <c r="D836" s="109">
        <v>1</v>
      </c>
      <c r="E836" s="109">
        <v>0</v>
      </c>
      <c r="F836" s="109">
        <f t="shared" si="64"/>
        <v>0</v>
      </c>
      <c r="G836" s="109">
        <v>0</v>
      </c>
      <c r="H836" s="109">
        <f t="shared" si="65"/>
        <v>0</v>
      </c>
      <c r="I836" s="221">
        <f t="shared" si="67"/>
        <v>0</v>
      </c>
      <c r="J836" s="109">
        <v>0</v>
      </c>
      <c r="K836" s="109"/>
      <c r="L836" s="109"/>
      <c r="M836" s="109">
        <f t="shared" si="66"/>
        <v>0</v>
      </c>
      <c r="N836" s="109"/>
      <c r="O836" s="109"/>
      <c r="P836" s="422"/>
      <c r="Q836" s="425">
        <f t="shared" si="63"/>
        <v>0</v>
      </c>
    </row>
    <row r="837" spans="1:17" ht="25.5" hidden="1" outlineLevel="2" x14ac:dyDescent="0.25">
      <c r="A837" s="109"/>
      <c r="B837" s="298" t="s">
        <v>490</v>
      </c>
      <c r="C837" s="109" t="s">
        <v>31</v>
      </c>
      <c r="D837" s="109">
        <v>2</v>
      </c>
      <c r="E837" s="109">
        <v>0</v>
      </c>
      <c r="F837" s="109">
        <f t="shared" si="64"/>
        <v>0</v>
      </c>
      <c r="G837" s="109">
        <v>0</v>
      </c>
      <c r="H837" s="109">
        <f t="shared" si="65"/>
        <v>0</v>
      </c>
      <c r="I837" s="221">
        <f t="shared" si="67"/>
        <v>0</v>
      </c>
      <c r="J837" s="109">
        <v>0</v>
      </c>
      <c r="K837" s="109"/>
      <c r="L837" s="109"/>
      <c r="M837" s="109">
        <f t="shared" si="66"/>
        <v>0</v>
      </c>
      <c r="N837" s="109"/>
      <c r="O837" s="109"/>
      <c r="P837" s="422"/>
      <c r="Q837" s="425">
        <f t="shared" si="63"/>
        <v>0</v>
      </c>
    </row>
    <row r="838" spans="1:17" ht="25.5" hidden="1" outlineLevel="2" x14ac:dyDescent="0.25">
      <c r="A838" s="109"/>
      <c r="B838" s="298" t="s">
        <v>491</v>
      </c>
      <c r="C838" s="109" t="s">
        <v>31</v>
      </c>
      <c r="D838" s="109">
        <v>1</v>
      </c>
      <c r="E838" s="109">
        <v>0</v>
      </c>
      <c r="F838" s="109">
        <f t="shared" si="64"/>
        <v>0</v>
      </c>
      <c r="G838" s="109">
        <v>0</v>
      </c>
      <c r="H838" s="109">
        <f t="shared" si="65"/>
        <v>0</v>
      </c>
      <c r="I838" s="221">
        <f t="shared" si="67"/>
        <v>0</v>
      </c>
      <c r="J838" s="109">
        <v>0</v>
      </c>
      <c r="K838" s="109"/>
      <c r="L838" s="109"/>
      <c r="M838" s="109">
        <f t="shared" si="66"/>
        <v>0</v>
      </c>
      <c r="N838" s="109"/>
      <c r="O838" s="109"/>
      <c r="P838" s="422"/>
      <c r="Q838" s="425">
        <f t="shared" si="63"/>
        <v>0</v>
      </c>
    </row>
    <row r="839" spans="1:17" hidden="1" outlineLevel="2" x14ac:dyDescent="0.25">
      <c r="A839" s="109"/>
      <c r="B839" s="298" t="s">
        <v>492</v>
      </c>
      <c r="C839" s="109" t="s">
        <v>31</v>
      </c>
      <c r="D839" s="109">
        <v>2</v>
      </c>
      <c r="E839" s="109">
        <v>0</v>
      </c>
      <c r="F839" s="109">
        <f t="shared" si="64"/>
        <v>0</v>
      </c>
      <c r="G839" s="109">
        <v>0</v>
      </c>
      <c r="H839" s="109">
        <f t="shared" si="65"/>
        <v>0</v>
      </c>
      <c r="I839" s="221">
        <f t="shared" si="67"/>
        <v>0</v>
      </c>
      <c r="J839" s="109">
        <v>0</v>
      </c>
      <c r="K839" s="109"/>
      <c r="L839" s="109"/>
      <c r="M839" s="109">
        <f t="shared" si="66"/>
        <v>0</v>
      </c>
      <c r="N839" s="109"/>
      <c r="O839" s="109"/>
      <c r="P839" s="422"/>
      <c r="Q839" s="425">
        <f t="shared" ref="Q839:Q902" si="68">(E839+G839)*P839</f>
        <v>0</v>
      </c>
    </row>
    <row r="840" spans="1:17" hidden="1" outlineLevel="2" x14ac:dyDescent="0.25">
      <c r="A840" s="109"/>
      <c r="B840" s="298" t="s">
        <v>486</v>
      </c>
      <c r="C840" s="109" t="s">
        <v>31</v>
      </c>
      <c r="D840" s="109">
        <v>2</v>
      </c>
      <c r="E840" s="109">
        <v>0</v>
      </c>
      <c r="F840" s="109">
        <f t="shared" si="64"/>
        <v>0</v>
      </c>
      <c r="G840" s="109">
        <v>0</v>
      </c>
      <c r="H840" s="109">
        <f t="shared" si="65"/>
        <v>0</v>
      </c>
      <c r="I840" s="221">
        <f t="shared" si="67"/>
        <v>0</v>
      </c>
      <c r="J840" s="109">
        <v>0</v>
      </c>
      <c r="K840" s="109"/>
      <c r="L840" s="109"/>
      <c r="M840" s="109">
        <f t="shared" si="66"/>
        <v>0</v>
      </c>
      <c r="N840" s="109"/>
      <c r="O840" s="109"/>
      <c r="P840" s="422"/>
      <c r="Q840" s="425">
        <f t="shared" si="68"/>
        <v>0</v>
      </c>
    </row>
    <row r="841" spans="1:17" hidden="1" outlineLevel="2" x14ac:dyDescent="0.25">
      <c r="A841" s="109"/>
      <c r="B841" s="298" t="s">
        <v>493</v>
      </c>
      <c r="C841" s="109" t="s">
        <v>31</v>
      </c>
      <c r="D841" s="109">
        <v>1</v>
      </c>
      <c r="E841" s="109">
        <v>0</v>
      </c>
      <c r="F841" s="109">
        <f t="shared" si="64"/>
        <v>0</v>
      </c>
      <c r="G841" s="109">
        <v>0</v>
      </c>
      <c r="H841" s="109">
        <f t="shared" si="65"/>
        <v>0</v>
      </c>
      <c r="I841" s="221">
        <f t="shared" si="67"/>
        <v>0</v>
      </c>
      <c r="J841" s="109">
        <v>0</v>
      </c>
      <c r="K841" s="109"/>
      <c r="L841" s="109"/>
      <c r="M841" s="109">
        <f t="shared" si="66"/>
        <v>0</v>
      </c>
      <c r="N841" s="109"/>
      <c r="O841" s="109"/>
      <c r="P841" s="422"/>
      <c r="Q841" s="425">
        <f t="shared" si="68"/>
        <v>0</v>
      </c>
    </row>
    <row r="842" spans="1:17" ht="25.5" hidden="1" outlineLevel="2" x14ac:dyDescent="0.25">
      <c r="A842" s="109"/>
      <c r="B842" s="298" t="s">
        <v>494</v>
      </c>
      <c r="C842" s="109" t="s">
        <v>6814</v>
      </c>
      <c r="D842" s="109">
        <v>12</v>
      </c>
      <c r="E842" s="109">
        <v>0</v>
      </c>
      <c r="F842" s="109">
        <f t="shared" si="64"/>
        <v>0</v>
      </c>
      <c r="G842" s="109">
        <v>0</v>
      </c>
      <c r="H842" s="109">
        <f t="shared" si="65"/>
        <v>0</v>
      </c>
      <c r="I842" s="221">
        <f t="shared" si="67"/>
        <v>0</v>
      </c>
      <c r="J842" s="109">
        <v>0</v>
      </c>
      <c r="K842" s="109"/>
      <c r="L842" s="109"/>
      <c r="M842" s="109">
        <f t="shared" si="66"/>
        <v>0</v>
      </c>
      <c r="N842" s="109"/>
      <c r="O842" s="109"/>
      <c r="P842" s="422"/>
      <c r="Q842" s="425">
        <f t="shared" si="68"/>
        <v>0</v>
      </c>
    </row>
    <row r="843" spans="1:17" hidden="1" outlineLevel="2" x14ac:dyDescent="0.25">
      <c r="A843" s="109"/>
      <c r="B843" s="298" t="s">
        <v>495</v>
      </c>
      <c r="C843" s="109" t="s">
        <v>6814</v>
      </c>
      <c r="D843" s="109">
        <v>58</v>
      </c>
      <c r="E843" s="109">
        <v>0</v>
      </c>
      <c r="F843" s="109">
        <f t="shared" si="64"/>
        <v>0</v>
      </c>
      <c r="G843" s="109">
        <v>0</v>
      </c>
      <c r="H843" s="109">
        <f t="shared" si="65"/>
        <v>0</v>
      </c>
      <c r="I843" s="221">
        <f t="shared" si="67"/>
        <v>0</v>
      </c>
      <c r="J843" s="109">
        <v>0</v>
      </c>
      <c r="K843" s="109"/>
      <c r="L843" s="109"/>
      <c r="M843" s="109">
        <f t="shared" si="66"/>
        <v>0</v>
      </c>
      <c r="N843" s="109"/>
      <c r="O843" s="109"/>
      <c r="P843" s="422"/>
      <c r="Q843" s="425">
        <f t="shared" si="68"/>
        <v>0</v>
      </c>
    </row>
    <row r="844" spans="1:17" ht="25.5" hidden="1" outlineLevel="2" x14ac:dyDescent="0.25">
      <c r="A844" s="109"/>
      <c r="B844" s="298" t="s">
        <v>6860</v>
      </c>
      <c r="C844" s="109" t="s">
        <v>6814</v>
      </c>
      <c r="D844" s="109">
        <v>81</v>
      </c>
      <c r="E844" s="109">
        <v>0</v>
      </c>
      <c r="F844" s="109">
        <f t="shared" si="64"/>
        <v>0</v>
      </c>
      <c r="G844" s="109">
        <v>0</v>
      </c>
      <c r="H844" s="109">
        <f t="shared" si="65"/>
        <v>0</v>
      </c>
      <c r="I844" s="221">
        <f t="shared" si="67"/>
        <v>0</v>
      </c>
      <c r="J844" s="109">
        <v>0</v>
      </c>
      <c r="K844" s="109"/>
      <c r="L844" s="109"/>
      <c r="M844" s="109">
        <f t="shared" si="66"/>
        <v>0</v>
      </c>
      <c r="N844" s="109"/>
      <c r="O844" s="109"/>
      <c r="P844" s="422"/>
      <c r="Q844" s="425">
        <f t="shared" si="68"/>
        <v>0</v>
      </c>
    </row>
    <row r="845" spans="1:17" hidden="1" outlineLevel="2" x14ac:dyDescent="0.25">
      <c r="A845" s="109"/>
      <c r="B845" s="298" t="s">
        <v>355</v>
      </c>
      <c r="C845" s="109" t="s">
        <v>307</v>
      </c>
      <c r="D845" s="109">
        <v>1</v>
      </c>
      <c r="E845" s="109">
        <v>0</v>
      </c>
      <c r="F845" s="109">
        <f t="shared" si="64"/>
        <v>0</v>
      </c>
      <c r="G845" s="109">
        <v>0</v>
      </c>
      <c r="H845" s="109">
        <f t="shared" si="65"/>
        <v>0</v>
      </c>
      <c r="I845" s="221">
        <f t="shared" si="67"/>
        <v>0</v>
      </c>
      <c r="J845" s="109">
        <v>0</v>
      </c>
      <c r="K845" s="109"/>
      <c r="L845" s="109"/>
      <c r="M845" s="109">
        <f t="shared" si="66"/>
        <v>0</v>
      </c>
      <c r="N845" s="109"/>
      <c r="O845" s="109"/>
      <c r="P845" s="422"/>
      <c r="Q845" s="425">
        <f t="shared" si="68"/>
        <v>0</v>
      </c>
    </row>
    <row r="846" spans="1:17" hidden="1" outlineLevel="1" collapsed="1" x14ac:dyDescent="0.25">
      <c r="A846" s="109"/>
      <c r="B846" s="299" t="s">
        <v>496</v>
      </c>
      <c r="C846" s="109"/>
      <c r="D846" s="109"/>
      <c r="E846" s="109"/>
      <c r="F846" s="109"/>
      <c r="G846" s="109"/>
      <c r="H846" s="109"/>
      <c r="I846" s="221"/>
      <c r="J846" s="109"/>
      <c r="K846" s="109"/>
      <c r="L846" s="109"/>
      <c r="M846" s="109"/>
      <c r="N846" s="109"/>
      <c r="O846" s="109"/>
      <c r="P846" s="422"/>
      <c r="Q846" s="425">
        <f t="shared" si="68"/>
        <v>0</v>
      </c>
    </row>
    <row r="847" spans="1:17" ht="25.5" hidden="1" outlineLevel="1" x14ac:dyDescent="0.25">
      <c r="A847" s="378">
        <v>13</v>
      </c>
      <c r="B847" s="349" t="s">
        <v>497</v>
      </c>
      <c r="C847" s="378" t="s">
        <v>307</v>
      </c>
      <c r="D847" s="377">
        <v>1</v>
      </c>
      <c r="E847" s="377">
        <v>61132.46</v>
      </c>
      <c r="F847" s="377">
        <f t="shared" ref="F847:F866" si="69">E847*D847</f>
        <v>61132.46</v>
      </c>
      <c r="G847" s="377">
        <v>389269.56900000002</v>
      </c>
      <c r="H847" s="377">
        <f t="shared" ref="H847:H865" si="70">G847*D847</f>
        <v>389269.56900000002</v>
      </c>
      <c r="I847" s="377">
        <f t="shared" si="67"/>
        <v>450402.02900000004</v>
      </c>
      <c r="J847" s="109">
        <v>61132.46</v>
      </c>
      <c r="K847" s="109"/>
      <c r="L847" s="109"/>
      <c r="M847" s="109">
        <f t="shared" si="66"/>
        <v>389269.56900000002</v>
      </c>
      <c r="N847" s="109"/>
      <c r="O847" s="109"/>
      <c r="P847" s="422"/>
      <c r="Q847" s="425">
        <f t="shared" si="68"/>
        <v>0</v>
      </c>
    </row>
    <row r="848" spans="1:17" ht="25.5" hidden="1" outlineLevel="1" x14ac:dyDescent="0.25">
      <c r="A848" s="378">
        <v>14</v>
      </c>
      <c r="B848" s="349" t="s">
        <v>498</v>
      </c>
      <c r="C848" s="378" t="s">
        <v>307</v>
      </c>
      <c r="D848" s="377">
        <v>3</v>
      </c>
      <c r="E848" s="377">
        <v>18340</v>
      </c>
      <c r="F848" s="377">
        <f t="shared" si="69"/>
        <v>55020</v>
      </c>
      <c r="G848" s="377">
        <v>52353.599999999999</v>
      </c>
      <c r="H848" s="377">
        <f t="shared" si="70"/>
        <v>157060.79999999999</v>
      </c>
      <c r="I848" s="377">
        <f t="shared" si="67"/>
        <v>212080.8</v>
      </c>
      <c r="J848" s="109">
        <v>18340</v>
      </c>
      <c r="K848" s="109"/>
      <c r="L848" s="109"/>
      <c r="M848" s="109">
        <f t="shared" si="66"/>
        <v>52353.599999999999</v>
      </c>
      <c r="N848" s="109"/>
      <c r="O848" s="109"/>
      <c r="P848" s="422"/>
      <c r="Q848" s="425">
        <f t="shared" si="68"/>
        <v>0</v>
      </c>
    </row>
    <row r="849" spans="1:17" hidden="1" outlineLevel="1" x14ac:dyDescent="0.25">
      <c r="A849" s="378">
        <v>15</v>
      </c>
      <c r="B849" s="349" t="s">
        <v>499</v>
      </c>
      <c r="C849" s="378" t="s">
        <v>6890</v>
      </c>
      <c r="D849" s="377">
        <v>74</v>
      </c>
      <c r="E849" s="377">
        <v>557.77675675675675</v>
      </c>
      <c r="F849" s="377">
        <f t="shared" si="69"/>
        <v>41275.480000000003</v>
      </c>
      <c r="G849" s="377">
        <v>815.66216216216219</v>
      </c>
      <c r="H849" s="377">
        <f t="shared" si="70"/>
        <v>60359</v>
      </c>
      <c r="I849" s="377">
        <f t="shared" si="67"/>
        <v>101634.48000000001</v>
      </c>
      <c r="J849" s="109">
        <v>557.77675675675675</v>
      </c>
      <c r="K849" s="109"/>
      <c r="L849" s="109"/>
      <c r="M849" s="109">
        <f t="shared" si="66"/>
        <v>815.66216216216219</v>
      </c>
      <c r="N849" s="109"/>
      <c r="O849" s="109"/>
      <c r="P849" s="422"/>
      <c r="Q849" s="425">
        <f t="shared" si="68"/>
        <v>0</v>
      </c>
    </row>
    <row r="850" spans="1:17" hidden="1" outlineLevel="1" x14ac:dyDescent="0.25">
      <c r="A850" s="378">
        <v>16</v>
      </c>
      <c r="B850" s="349" t="s">
        <v>500</v>
      </c>
      <c r="C850" s="378" t="s">
        <v>6890</v>
      </c>
      <c r="D850" s="377">
        <v>16</v>
      </c>
      <c r="E850" s="377">
        <v>655</v>
      </c>
      <c r="F850" s="377">
        <f t="shared" si="69"/>
        <v>10480</v>
      </c>
      <c r="G850" s="377">
        <v>152.1</v>
      </c>
      <c r="H850" s="377">
        <f t="shared" si="70"/>
        <v>2433.6</v>
      </c>
      <c r="I850" s="377">
        <f t="shared" si="67"/>
        <v>12913.6</v>
      </c>
      <c r="J850" s="109">
        <v>655</v>
      </c>
      <c r="K850" s="109"/>
      <c r="L850" s="109"/>
      <c r="M850" s="109">
        <f t="shared" si="66"/>
        <v>152.1</v>
      </c>
      <c r="N850" s="109"/>
      <c r="O850" s="109"/>
      <c r="P850" s="422"/>
      <c r="Q850" s="425">
        <f t="shared" si="68"/>
        <v>0</v>
      </c>
    </row>
    <row r="851" spans="1:17" hidden="1" outlineLevel="1" x14ac:dyDescent="0.25">
      <c r="A851" s="378">
        <v>17</v>
      </c>
      <c r="B851" s="349" t="s">
        <v>501</v>
      </c>
      <c r="C851" s="378" t="s">
        <v>31</v>
      </c>
      <c r="D851" s="377">
        <v>3</v>
      </c>
      <c r="E851" s="377">
        <v>3275</v>
      </c>
      <c r="F851" s="377">
        <f t="shared" si="69"/>
        <v>9825</v>
      </c>
      <c r="G851" s="377">
        <v>10674.300000000001</v>
      </c>
      <c r="H851" s="377">
        <f t="shared" si="70"/>
        <v>32022.9</v>
      </c>
      <c r="I851" s="377">
        <f t="shared" si="67"/>
        <v>41847.9</v>
      </c>
      <c r="J851" s="109">
        <v>3275</v>
      </c>
      <c r="K851" s="109"/>
      <c r="L851" s="109"/>
      <c r="M851" s="109">
        <f t="shared" si="66"/>
        <v>10674.300000000001</v>
      </c>
      <c r="N851" s="109"/>
      <c r="O851" s="109"/>
      <c r="P851" s="422"/>
      <c r="Q851" s="425">
        <f t="shared" si="68"/>
        <v>0</v>
      </c>
    </row>
    <row r="852" spans="1:17" ht="25.5" hidden="1" outlineLevel="2" x14ac:dyDescent="0.25">
      <c r="A852" s="109"/>
      <c r="B852" s="298" t="s">
        <v>502</v>
      </c>
      <c r="C852" s="109" t="s">
        <v>307</v>
      </c>
      <c r="D852" s="109">
        <v>1</v>
      </c>
      <c r="E852" s="109">
        <v>0</v>
      </c>
      <c r="F852" s="109">
        <f t="shared" si="69"/>
        <v>0</v>
      </c>
      <c r="G852" s="109">
        <v>0</v>
      </c>
      <c r="H852" s="109">
        <f t="shared" si="70"/>
        <v>0</v>
      </c>
      <c r="I852" s="221">
        <f t="shared" si="67"/>
        <v>0</v>
      </c>
      <c r="J852" s="109">
        <v>0</v>
      </c>
      <c r="K852" s="109"/>
      <c r="L852" s="109"/>
      <c r="M852" s="109">
        <f t="shared" si="66"/>
        <v>0</v>
      </c>
      <c r="N852" s="109"/>
      <c r="O852" s="109"/>
      <c r="P852" s="422"/>
      <c r="Q852" s="425">
        <f t="shared" si="68"/>
        <v>0</v>
      </c>
    </row>
    <row r="853" spans="1:17" hidden="1" outlineLevel="2" x14ac:dyDescent="0.25">
      <c r="A853" s="109"/>
      <c r="B853" s="298" t="s">
        <v>503</v>
      </c>
      <c r="C853" s="109" t="s">
        <v>31</v>
      </c>
      <c r="D853" s="109">
        <v>1</v>
      </c>
      <c r="E853" s="109">
        <v>0</v>
      </c>
      <c r="F853" s="109">
        <f t="shared" si="69"/>
        <v>0</v>
      </c>
      <c r="G853" s="109">
        <v>0</v>
      </c>
      <c r="H853" s="109">
        <f t="shared" si="70"/>
        <v>0</v>
      </c>
      <c r="I853" s="221">
        <f t="shared" si="67"/>
        <v>0</v>
      </c>
      <c r="J853" s="109">
        <v>0</v>
      </c>
      <c r="K853" s="109"/>
      <c r="L853" s="109"/>
      <c r="M853" s="109">
        <f t="shared" si="66"/>
        <v>0</v>
      </c>
      <c r="N853" s="109"/>
      <c r="O853" s="109"/>
      <c r="P853" s="422"/>
      <c r="Q853" s="425">
        <f t="shared" si="68"/>
        <v>0</v>
      </c>
    </row>
    <row r="854" spans="1:17" hidden="1" outlineLevel="2" x14ac:dyDescent="0.25">
      <c r="A854" s="109"/>
      <c r="B854" s="298" t="s">
        <v>503</v>
      </c>
      <c r="C854" s="109" t="s">
        <v>31</v>
      </c>
      <c r="D854" s="109">
        <v>2</v>
      </c>
      <c r="E854" s="109">
        <v>0</v>
      </c>
      <c r="F854" s="109">
        <f t="shared" si="69"/>
        <v>0</v>
      </c>
      <c r="G854" s="109">
        <v>0</v>
      </c>
      <c r="H854" s="109">
        <f t="shared" si="70"/>
        <v>0</v>
      </c>
      <c r="I854" s="221">
        <f t="shared" si="67"/>
        <v>0</v>
      </c>
      <c r="J854" s="109">
        <v>0</v>
      </c>
      <c r="K854" s="109"/>
      <c r="L854" s="109"/>
      <c r="M854" s="109">
        <f t="shared" si="66"/>
        <v>0</v>
      </c>
      <c r="N854" s="109"/>
      <c r="O854" s="109"/>
      <c r="P854" s="422"/>
      <c r="Q854" s="425">
        <f t="shared" si="68"/>
        <v>0</v>
      </c>
    </row>
    <row r="855" spans="1:17" hidden="1" outlineLevel="2" x14ac:dyDescent="0.25">
      <c r="A855" s="109"/>
      <c r="B855" s="298" t="s">
        <v>504</v>
      </c>
      <c r="C855" s="109" t="s">
        <v>31</v>
      </c>
      <c r="D855" s="109">
        <v>1</v>
      </c>
      <c r="E855" s="109">
        <v>0</v>
      </c>
      <c r="F855" s="109">
        <f t="shared" si="69"/>
        <v>0</v>
      </c>
      <c r="G855" s="109">
        <v>0</v>
      </c>
      <c r="H855" s="109">
        <f t="shared" si="70"/>
        <v>0</v>
      </c>
      <c r="I855" s="221">
        <f t="shared" si="67"/>
        <v>0</v>
      </c>
      <c r="J855" s="109">
        <v>0</v>
      </c>
      <c r="K855" s="109"/>
      <c r="L855" s="109"/>
      <c r="M855" s="109">
        <f t="shared" si="66"/>
        <v>0</v>
      </c>
      <c r="N855" s="109"/>
      <c r="O855" s="109"/>
      <c r="P855" s="422"/>
      <c r="Q855" s="425">
        <f t="shared" si="68"/>
        <v>0</v>
      </c>
    </row>
    <row r="856" spans="1:17" hidden="1" outlineLevel="2" x14ac:dyDescent="0.25">
      <c r="A856" s="109"/>
      <c r="B856" s="298" t="s">
        <v>505</v>
      </c>
      <c r="C856" s="109" t="s">
        <v>31</v>
      </c>
      <c r="D856" s="109">
        <v>1</v>
      </c>
      <c r="E856" s="109">
        <v>0</v>
      </c>
      <c r="F856" s="109">
        <f t="shared" si="69"/>
        <v>0</v>
      </c>
      <c r="G856" s="109">
        <v>0</v>
      </c>
      <c r="H856" s="109">
        <f t="shared" si="70"/>
        <v>0</v>
      </c>
      <c r="I856" s="221">
        <f t="shared" si="67"/>
        <v>0</v>
      </c>
      <c r="J856" s="109">
        <v>0</v>
      </c>
      <c r="K856" s="109"/>
      <c r="L856" s="109"/>
      <c r="M856" s="109">
        <f t="shared" si="66"/>
        <v>0</v>
      </c>
      <c r="N856" s="109"/>
      <c r="O856" s="109"/>
      <c r="P856" s="422"/>
      <c r="Q856" s="425">
        <f t="shared" si="68"/>
        <v>0</v>
      </c>
    </row>
    <row r="857" spans="1:17" hidden="1" outlineLevel="2" x14ac:dyDescent="0.25">
      <c r="A857" s="109"/>
      <c r="B857" s="298" t="s">
        <v>506</v>
      </c>
      <c r="C857" s="109"/>
      <c r="D857" s="109"/>
      <c r="E857" s="109">
        <v>0</v>
      </c>
      <c r="F857" s="109">
        <f t="shared" si="69"/>
        <v>0</v>
      </c>
      <c r="G857" s="109">
        <v>0</v>
      </c>
      <c r="H857" s="109">
        <f t="shared" si="70"/>
        <v>0</v>
      </c>
      <c r="I857" s="221">
        <f t="shared" si="67"/>
        <v>0</v>
      </c>
      <c r="J857" s="109">
        <v>0</v>
      </c>
      <c r="K857" s="109"/>
      <c r="L857" s="109"/>
      <c r="M857" s="109">
        <f t="shared" si="66"/>
        <v>0</v>
      </c>
      <c r="N857" s="109"/>
      <c r="O857" s="109"/>
      <c r="P857" s="422"/>
      <c r="Q857" s="425">
        <f t="shared" si="68"/>
        <v>0</v>
      </c>
    </row>
    <row r="858" spans="1:17" hidden="1" outlineLevel="2" x14ac:dyDescent="0.25">
      <c r="A858" s="109"/>
      <c r="B858" s="298" t="s">
        <v>507</v>
      </c>
      <c r="C858" s="109" t="s">
        <v>6890</v>
      </c>
      <c r="D858" s="109">
        <v>22</v>
      </c>
      <c r="E858" s="109">
        <v>0</v>
      </c>
      <c r="F858" s="109">
        <f t="shared" si="69"/>
        <v>0</v>
      </c>
      <c r="G858" s="109">
        <v>0</v>
      </c>
      <c r="H858" s="109">
        <f t="shared" si="70"/>
        <v>0</v>
      </c>
      <c r="I858" s="221">
        <f t="shared" si="67"/>
        <v>0</v>
      </c>
      <c r="J858" s="109">
        <v>0</v>
      </c>
      <c r="K858" s="109"/>
      <c r="L858" s="109"/>
      <c r="M858" s="109">
        <f t="shared" si="66"/>
        <v>0</v>
      </c>
      <c r="N858" s="109"/>
      <c r="O858" s="109"/>
      <c r="P858" s="422"/>
      <c r="Q858" s="425">
        <f t="shared" si="68"/>
        <v>0</v>
      </c>
    </row>
    <row r="859" spans="1:17" hidden="1" outlineLevel="2" x14ac:dyDescent="0.25">
      <c r="A859" s="109"/>
      <c r="B859" s="298" t="s">
        <v>508</v>
      </c>
      <c r="C859" s="109" t="s">
        <v>6890</v>
      </c>
      <c r="D859" s="109">
        <v>33</v>
      </c>
      <c r="E859" s="109">
        <v>0</v>
      </c>
      <c r="F859" s="109">
        <f t="shared" si="69"/>
        <v>0</v>
      </c>
      <c r="G859" s="109">
        <v>0</v>
      </c>
      <c r="H859" s="109">
        <f t="shared" si="70"/>
        <v>0</v>
      </c>
      <c r="I859" s="221">
        <f t="shared" si="67"/>
        <v>0</v>
      </c>
      <c r="J859" s="109">
        <v>0</v>
      </c>
      <c r="K859" s="109"/>
      <c r="L859" s="109"/>
      <c r="M859" s="109">
        <f t="shared" si="66"/>
        <v>0</v>
      </c>
      <c r="N859" s="109"/>
      <c r="O859" s="109"/>
      <c r="P859" s="422"/>
      <c r="Q859" s="425">
        <f t="shared" si="68"/>
        <v>0</v>
      </c>
    </row>
    <row r="860" spans="1:17" hidden="1" outlineLevel="2" x14ac:dyDescent="0.25">
      <c r="A860" s="109"/>
      <c r="B860" s="298" t="s">
        <v>509</v>
      </c>
      <c r="C860" s="109" t="s">
        <v>6890</v>
      </c>
      <c r="D860" s="109">
        <v>4</v>
      </c>
      <c r="E860" s="109">
        <v>0</v>
      </c>
      <c r="F860" s="109">
        <f t="shared" si="69"/>
        <v>0</v>
      </c>
      <c r="G860" s="109">
        <v>0</v>
      </c>
      <c r="H860" s="109">
        <f t="shared" si="70"/>
        <v>0</v>
      </c>
      <c r="I860" s="221">
        <f t="shared" si="67"/>
        <v>0</v>
      </c>
      <c r="J860" s="109">
        <v>0</v>
      </c>
      <c r="K860" s="109"/>
      <c r="L860" s="109"/>
      <c r="M860" s="109">
        <f t="shared" si="66"/>
        <v>0</v>
      </c>
      <c r="N860" s="109"/>
      <c r="O860" s="109"/>
      <c r="P860" s="422"/>
      <c r="Q860" s="425">
        <f t="shared" si="68"/>
        <v>0</v>
      </c>
    </row>
    <row r="861" spans="1:17" hidden="1" outlineLevel="2" x14ac:dyDescent="0.25">
      <c r="A861" s="109"/>
      <c r="B861" s="298" t="s">
        <v>510</v>
      </c>
      <c r="C861" s="109" t="s">
        <v>6890</v>
      </c>
      <c r="D861" s="109">
        <v>15</v>
      </c>
      <c r="E861" s="109">
        <v>0</v>
      </c>
      <c r="F861" s="109">
        <f t="shared" si="69"/>
        <v>0</v>
      </c>
      <c r="G861" s="109">
        <v>0</v>
      </c>
      <c r="H861" s="109">
        <f t="shared" si="70"/>
        <v>0</v>
      </c>
      <c r="I861" s="221">
        <f t="shared" si="67"/>
        <v>0</v>
      </c>
      <c r="J861" s="109">
        <v>0</v>
      </c>
      <c r="K861" s="109"/>
      <c r="L861" s="109"/>
      <c r="M861" s="109">
        <f t="shared" si="66"/>
        <v>0</v>
      </c>
      <c r="N861" s="109"/>
      <c r="O861" s="109"/>
      <c r="P861" s="422"/>
      <c r="Q861" s="425">
        <f t="shared" si="68"/>
        <v>0</v>
      </c>
    </row>
    <row r="862" spans="1:17" hidden="1" outlineLevel="2" x14ac:dyDescent="0.25">
      <c r="A862" s="109"/>
      <c r="B862" s="298" t="s">
        <v>511</v>
      </c>
      <c r="C862" s="109" t="s">
        <v>31</v>
      </c>
      <c r="D862" s="109">
        <v>3</v>
      </c>
      <c r="E862" s="109">
        <v>0</v>
      </c>
      <c r="F862" s="109">
        <f t="shared" si="69"/>
        <v>0</v>
      </c>
      <c r="G862" s="109">
        <v>0</v>
      </c>
      <c r="H862" s="109">
        <f t="shared" si="70"/>
        <v>0</v>
      </c>
      <c r="I862" s="221">
        <f t="shared" si="67"/>
        <v>0</v>
      </c>
      <c r="J862" s="109">
        <v>0</v>
      </c>
      <c r="K862" s="109"/>
      <c r="L862" s="109"/>
      <c r="M862" s="109">
        <f t="shared" si="66"/>
        <v>0</v>
      </c>
      <c r="N862" s="109"/>
      <c r="O862" s="109"/>
      <c r="P862" s="422"/>
      <c r="Q862" s="425">
        <f t="shared" si="68"/>
        <v>0</v>
      </c>
    </row>
    <row r="863" spans="1:17" hidden="1" outlineLevel="2" x14ac:dyDescent="0.25">
      <c r="A863" s="109"/>
      <c r="B863" s="298" t="s">
        <v>512</v>
      </c>
      <c r="C863" s="109" t="s">
        <v>31</v>
      </c>
      <c r="D863" s="109">
        <v>1</v>
      </c>
      <c r="E863" s="109">
        <v>0</v>
      </c>
      <c r="F863" s="109">
        <f t="shared" si="69"/>
        <v>0</v>
      </c>
      <c r="G863" s="109">
        <v>0</v>
      </c>
      <c r="H863" s="109">
        <f t="shared" si="70"/>
        <v>0</v>
      </c>
      <c r="I863" s="221">
        <f t="shared" si="67"/>
        <v>0</v>
      </c>
      <c r="J863" s="109">
        <v>0</v>
      </c>
      <c r="K863" s="109"/>
      <c r="L863" s="109"/>
      <c r="M863" s="109">
        <f t="shared" si="66"/>
        <v>0</v>
      </c>
      <c r="N863" s="109"/>
      <c r="O863" s="109"/>
      <c r="P863" s="422"/>
      <c r="Q863" s="425">
        <f t="shared" si="68"/>
        <v>0</v>
      </c>
    </row>
    <row r="864" spans="1:17" hidden="1" outlineLevel="2" x14ac:dyDescent="0.25">
      <c r="A864" s="109"/>
      <c r="B864" s="298" t="s">
        <v>513</v>
      </c>
      <c r="C864" s="109" t="s">
        <v>6890</v>
      </c>
      <c r="D864" s="109">
        <v>16</v>
      </c>
      <c r="E864" s="109">
        <v>0</v>
      </c>
      <c r="F864" s="109">
        <f t="shared" si="69"/>
        <v>0</v>
      </c>
      <c r="G864" s="109">
        <v>0</v>
      </c>
      <c r="H864" s="109">
        <f t="shared" si="70"/>
        <v>0</v>
      </c>
      <c r="I864" s="221">
        <f t="shared" si="67"/>
        <v>0</v>
      </c>
      <c r="J864" s="109">
        <v>0</v>
      </c>
      <c r="K864" s="109"/>
      <c r="L864" s="109"/>
      <c r="M864" s="109">
        <f t="shared" si="66"/>
        <v>0</v>
      </c>
      <c r="N864" s="109"/>
      <c r="O864" s="109"/>
      <c r="P864" s="422"/>
      <c r="Q864" s="425">
        <f t="shared" si="68"/>
        <v>0</v>
      </c>
    </row>
    <row r="865" spans="1:17" hidden="1" outlineLevel="2" x14ac:dyDescent="0.25">
      <c r="A865" s="109"/>
      <c r="B865" s="298" t="s">
        <v>6918</v>
      </c>
      <c r="C865" s="109" t="s">
        <v>307</v>
      </c>
      <c r="D865" s="109">
        <v>1</v>
      </c>
      <c r="E865" s="109">
        <v>0</v>
      </c>
      <c r="F865" s="109">
        <f t="shared" si="69"/>
        <v>0</v>
      </c>
      <c r="G865" s="109">
        <v>0</v>
      </c>
      <c r="H865" s="109">
        <f t="shared" si="70"/>
        <v>0</v>
      </c>
      <c r="I865" s="221">
        <f t="shared" si="67"/>
        <v>0</v>
      </c>
      <c r="J865" s="109">
        <v>0</v>
      </c>
      <c r="K865" s="109"/>
      <c r="L865" s="109"/>
      <c r="M865" s="109">
        <f t="shared" si="66"/>
        <v>0</v>
      </c>
      <c r="N865" s="109"/>
      <c r="O865" s="109"/>
      <c r="P865" s="422"/>
      <c r="Q865" s="425">
        <f t="shared" si="68"/>
        <v>0</v>
      </c>
    </row>
    <row r="866" spans="1:17" hidden="1" outlineLevel="1" collapsed="1" x14ac:dyDescent="0.25">
      <c r="A866" s="378">
        <v>18</v>
      </c>
      <c r="B866" s="349" t="s">
        <v>415</v>
      </c>
      <c r="C866" s="378" t="s">
        <v>307</v>
      </c>
      <c r="D866" s="377">
        <v>1</v>
      </c>
      <c r="E866" s="377">
        <v>691680</v>
      </c>
      <c r="F866" s="377">
        <f t="shared" si="69"/>
        <v>691680</v>
      </c>
      <c r="G866" s="377">
        <v>0</v>
      </c>
      <c r="H866" s="377"/>
      <c r="I866" s="377">
        <f t="shared" si="67"/>
        <v>691680</v>
      </c>
      <c r="J866" s="109">
        <v>691680</v>
      </c>
      <c r="K866" s="109"/>
      <c r="L866" s="109"/>
      <c r="M866" s="109">
        <f t="shared" si="66"/>
        <v>0</v>
      </c>
      <c r="N866" s="109"/>
      <c r="O866" s="109"/>
      <c r="P866" s="422"/>
      <c r="Q866" s="425">
        <f t="shared" si="68"/>
        <v>0</v>
      </c>
    </row>
    <row r="867" spans="1:17" collapsed="1" x14ac:dyDescent="0.25">
      <c r="A867" s="339" t="s">
        <v>514</v>
      </c>
      <c r="B867" s="340" t="s">
        <v>515</v>
      </c>
      <c r="C867" s="341"/>
      <c r="D867" s="342"/>
      <c r="E867" s="342"/>
      <c r="F867" s="342">
        <f>SUM(F868:F925)</f>
        <v>3561339.34</v>
      </c>
      <c r="G867" s="342"/>
      <c r="H867" s="342">
        <f>SUM(H868:H925)</f>
        <v>3312247.2719999999</v>
      </c>
      <c r="I867" s="343">
        <f>SUM(I868:I925)</f>
        <v>6873586.6119999997</v>
      </c>
      <c r="J867" s="344"/>
      <c r="K867" s="344"/>
      <c r="L867" s="345"/>
      <c r="M867" s="345"/>
      <c r="N867" s="345"/>
      <c r="O867" s="345"/>
      <c r="P867" s="422"/>
      <c r="Q867" s="343">
        <f>SUM(Q868:Q925)</f>
        <v>313645.21999999997</v>
      </c>
    </row>
    <row r="868" spans="1:17" ht="25.5" hidden="1" outlineLevel="1" x14ac:dyDescent="0.25">
      <c r="A868" s="118"/>
      <c r="B868" s="300" t="s">
        <v>516</v>
      </c>
      <c r="C868" s="117" t="s">
        <v>307</v>
      </c>
      <c r="D868" s="129">
        <v>4</v>
      </c>
      <c r="E868" s="109">
        <v>5502</v>
      </c>
      <c r="F868" s="109">
        <f t="shared" ref="F868:F925" si="71">E868*D868</f>
        <v>22008</v>
      </c>
      <c r="G868" s="109">
        <v>42612.700000000004</v>
      </c>
      <c r="H868" s="109">
        <f t="shared" ref="H868:H925" si="72">G868*D868</f>
        <v>170450.80000000002</v>
      </c>
      <c r="I868" s="221">
        <f>F868+H868</f>
        <v>192458.80000000002</v>
      </c>
      <c r="J868" s="249">
        <v>5502</v>
      </c>
      <c r="K868" s="249">
        <f>'ВСЕ СМЕТЫ КДС'!G8362</f>
        <v>9242.2732901990385</v>
      </c>
      <c r="L868" s="153">
        <f>((J868/(K868/100))-100)/100</f>
        <v>-0.40469191645365094</v>
      </c>
      <c r="M868" s="104">
        <f t="shared" ref="M868:M925" si="73">G868</f>
        <v>42612.700000000004</v>
      </c>
      <c r="N868" s="104">
        <f>'ВСЕ СМЕТЫ КДС'!G8363</f>
        <v>38280.963182192638</v>
      </c>
      <c r="O868" s="153">
        <f>((M868/(N868/100))-100)/100</f>
        <v>0.11315642182750479</v>
      </c>
      <c r="P868" s="422"/>
      <c r="Q868" s="425">
        <f t="shared" si="68"/>
        <v>0</v>
      </c>
    </row>
    <row r="869" spans="1:17" ht="25.5" hidden="1" outlineLevel="1" x14ac:dyDescent="0.25">
      <c r="A869" s="118"/>
      <c r="B869" s="300" t="s">
        <v>516</v>
      </c>
      <c r="C869" s="117" t="s">
        <v>307</v>
      </c>
      <c r="D869" s="129">
        <v>1</v>
      </c>
      <c r="E869" s="109">
        <v>5502</v>
      </c>
      <c r="F869" s="109">
        <f t="shared" si="71"/>
        <v>5502</v>
      </c>
      <c r="G869" s="109">
        <v>0</v>
      </c>
      <c r="H869" s="109">
        <f t="shared" si="72"/>
        <v>0</v>
      </c>
      <c r="I869" s="221">
        <f t="shared" ref="I869:I925" si="74">F869+H869</f>
        <v>5502</v>
      </c>
      <c r="J869" s="249">
        <v>5502</v>
      </c>
      <c r="K869" s="249">
        <f>'ВСЕ СМЕТЫ КДС'!G8362</f>
        <v>9242.2732901990385</v>
      </c>
      <c r="L869" s="153">
        <f>((J869/(K869/100))-100)/100</f>
        <v>-0.40469191645365094</v>
      </c>
      <c r="M869" s="109">
        <f t="shared" si="73"/>
        <v>0</v>
      </c>
      <c r="N869" s="109"/>
      <c r="O869" s="109"/>
      <c r="P869" s="422"/>
      <c r="Q869" s="425">
        <f t="shared" si="68"/>
        <v>0</v>
      </c>
    </row>
    <row r="870" spans="1:17" ht="25.5" hidden="1" outlineLevel="1" x14ac:dyDescent="0.25">
      <c r="A870" s="118"/>
      <c r="B870" s="300" t="s">
        <v>517</v>
      </c>
      <c r="C870" s="117" t="s">
        <v>307</v>
      </c>
      <c r="D870" s="129">
        <v>1</v>
      </c>
      <c r="E870" s="109">
        <v>5502</v>
      </c>
      <c r="F870" s="109">
        <f t="shared" si="71"/>
        <v>5502</v>
      </c>
      <c r="G870" s="109">
        <v>0</v>
      </c>
      <c r="H870" s="109">
        <f t="shared" si="72"/>
        <v>0</v>
      </c>
      <c r="I870" s="221">
        <f t="shared" si="74"/>
        <v>5502</v>
      </c>
      <c r="J870" s="249">
        <v>5502</v>
      </c>
      <c r="K870" s="249">
        <f>'ВСЕ СМЕТЫ КДС'!G8362</f>
        <v>9242.2732901990385</v>
      </c>
      <c r="L870" s="153">
        <f>((J870/(K870/100))-100)/100</f>
        <v>-0.40469191645365094</v>
      </c>
      <c r="M870" s="109">
        <f t="shared" si="73"/>
        <v>0</v>
      </c>
      <c r="N870" s="109"/>
      <c r="O870" s="109"/>
      <c r="P870" s="422"/>
      <c r="Q870" s="425">
        <f t="shared" si="68"/>
        <v>0</v>
      </c>
    </row>
    <row r="871" spans="1:17" ht="25.5" hidden="1" outlineLevel="1" x14ac:dyDescent="0.25">
      <c r="A871" s="118"/>
      <c r="B871" s="300" t="s">
        <v>518</v>
      </c>
      <c r="C871" s="119" t="s">
        <v>31</v>
      </c>
      <c r="D871" s="129">
        <v>2</v>
      </c>
      <c r="E871" s="109">
        <v>1310</v>
      </c>
      <c r="F871" s="109">
        <f t="shared" si="71"/>
        <v>2620</v>
      </c>
      <c r="G871" s="109">
        <v>5053.1000000000004</v>
      </c>
      <c r="H871" s="109">
        <f t="shared" si="72"/>
        <v>10106.200000000001</v>
      </c>
      <c r="I871" s="221">
        <f t="shared" si="74"/>
        <v>12726.2</v>
      </c>
      <c r="J871" s="109">
        <v>1310</v>
      </c>
      <c r="K871" s="109"/>
      <c r="L871" s="109"/>
      <c r="M871" s="109">
        <f t="shared" si="73"/>
        <v>5053.1000000000004</v>
      </c>
      <c r="N871" s="109"/>
      <c r="O871" s="109"/>
      <c r="P871" s="422"/>
      <c r="Q871" s="425">
        <f t="shared" si="68"/>
        <v>0</v>
      </c>
    </row>
    <row r="872" spans="1:17" ht="25.5" hidden="1" outlineLevel="1" x14ac:dyDescent="0.25">
      <c r="A872" s="118"/>
      <c r="B872" s="300" t="s">
        <v>519</v>
      </c>
      <c r="C872" s="119" t="s">
        <v>31</v>
      </c>
      <c r="D872" s="129">
        <v>1</v>
      </c>
      <c r="E872" s="109">
        <v>1310</v>
      </c>
      <c r="F872" s="109">
        <f t="shared" si="71"/>
        <v>1310</v>
      </c>
      <c r="G872" s="109">
        <v>11354.2</v>
      </c>
      <c r="H872" s="109">
        <f t="shared" si="72"/>
        <v>11354.2</v>
      </c>
      <c r="I872" s="221">
        <f t="shared" si="74"/>
        <v>12664.2</v>
      </c>
      <c r="J872" s="109">
        <v>1310</v>
      </c>
      <c r="K872" s="109"/>
      <c r="L872" s="109"/>
      <c r="M872" s="109">
        <f t="shared" si="73"/>
        <v>11354.2</v>
      </c>
      <c r="N872" s="109"/>
      <c r="O872" s="109"/>
      <c r="P872" s="422"/>
      <c r="Q872" s="425">
        <f t="shared" si="68"/>
        <v>0</v>
      </c>
    </row>
    <row r="873" spans="1:17" ht="25.5" hidden="1" outlineLevel="1" x14ac:dyDescent="0.25">
      <c r="A873" s="118"/>
      <c r="B873" s="300" t="s">
        <v>520</v>
      </c>
      <c r="C873" s="117" t="s">
        <v>307</v>
      </c>
      <c r="D873" s="129">
        <v>8</v>
      </c>
      <c r="E873" s="109">
        <v>3930</v>
      </c>
      <c r="F873" s="109">
        <f t="shared" si="71"/>
        <v>31440</v>
      </c>
      <c r="G873" s="109">
        <v>4232.8</v>
      </c>
      <c r="H873" s="109">
        <f t="shared" si="72"/>
        <v>33862.400000000001</v>
      </c>
      <c r="I873" s="221">
        <f t="shared" si="74"/>
        <v>65302.400000000001</v>
      </c>
      <c r="J873" s="109">
        <v>3930</v>
      </c>
      <c r="K873" s="109"/>
      <c r="L873" s="109"/>
      <c r="M873" s="109">
        <f t="shared" si="73"/>
        <v>4232.8</v>
      </c>
      <c r="N873" s="109"/>
      <c r="O873" s="109"/>
      <c r="P873" s="422"/>
      <c r="Q873" s="425">
        <f t="shared" si="68"/>
        <v>0</v>
      </c>
    </row>
    <row r="874" spans="1:17" ht="25.5" hidden="1" outlineLevel="1" x14ac:dyDescent="0.25">
      <c r="A874" s="118"/>
      <c r="B874" s="300" t="s">
        <v>520</v>
      </c>
      <c r="C874" s="117" t="s">
        <v>307</v>
      </c>
      <c r="D874" s="129">
        <v>1</v>
      </c>
      <c r="E874" s="109">
        <v>3930</v>
      </c>
      <c r="F874" s="109">
        <f t="shared" si="71"/>
        <v>3930</v>
      </c>
      <c r="G874" s="109">
        <v>0</v>
      </c>
      <c r="H874" s="109">
        <f t="shared" si="72"/>
        <v>0</v>
      </c>
      <c r="I874" s="221">
        <f t="shared" si="74"/>
        <v>3930</v>
      </c>
      <c r="J874" s="109">
        <v>3930</v>
      </c>
      <c r="K874" s="109"/>
      <c r="L874" s="109"/>
      <c r="M874" s="109">
        <f t="shared" si="73"/>
        <v>0</v>
      </c>
      <c r="N874" s="109"/>
      <c r="O874" s="109"/>
      <c r="P874" s="422"/>
      <c r="Q874" s="425">
        <f t="shared" si="68"/>
        <v>0</v>
      </c>
    </row>
    <row r="875" spans="1:17" hidden="1" outlineLevel="1" x14ac:dyDescent="0.25">
      <c r="A875" s="118"/>
      <c r="B875" s="300" t="s">
        <v>521</v>
      </c>
      <c r="C875" s="119" t="s">
        <v>31</v>
      </c>
      <c r="D875" s="129">
        <v>192</v>
      </c>
      <c r="E875" s="109">
        <v>32.75</v>
      </c>
      <c r="F875" s="109">
        <f t="shared" si="71"/>
        <v>6288</v>
      </c>
      <c r="G875" s="109">
        <v>128.70000000000002</v>
      </c>
      <c r="H875" s="109">
        <f t="shared" si="72"/>
        <v>24710.400000000001</v>
      </c>
      <c r="I875" s="221">
        <f t="shared" si="74"/>
        <v>30998.400000000001</v>
      </c>
      <c r="J875" s="109">
        <v>32.75</v>
      </c>
      <c r="K875" s="109"/>
      <c r="L875" s="109"/>
      <c r="M875" s="109">
        <f t="shared" si="73"/>
        <v>128.70000000000002</v>
      </c>
      <c r="N875" s="109"/>
      <c r="O875" s="109"/>
      <c r="P875" s="422"/>
      <c r="Q875" s="425">
        <f t="shared" si="68"/>
        <v>0</v>
      </c>
    </row>
    <row r="876" spans="1:17" hidden="1" outlineLevel="1" x14ac:dyDescent="0.25">
      <c r="A876" s="118"/>
      <c r="B876" s="300" t="s">
        <v>522</v>
      </c>
      <c r="C876" s="119" t="s">
        <v>31</v>
      </c>
      <c r="D876" s="129">
        <v>96</v>
      </c>
      <c r="E876" s="109">
        <v>32.75</v>
      </c>
      <c r="F876" s="109">
        <f t="shared" si="71"/>
        <v>3144</v>
      </c>
      <c r="G876" s="109">
        <v>93.600000000000009</v>
      </c>
      <c r="H876" s="109">
        <f t="shared" si="72"/>
        <v>8985.6</v>
      </c>
      <c r="I876" s="221">
        <f t="shared" si="74"/>
        <v>12129.6</v>
      </c>
      <c r="J876" s="109">
        <v>32.75</v>
      </c>
      <c r="K876" s="109"/>
      <c r="L876" s="109"/>
      <c r="M876" s="109">
        <f t="shared" si="73"/>
        <v>93.600000000000009</v>
      </c>
      <c r="N876" s="109"/>
      <c r="O876" s="109"/>
      <c r="P876" s="422"/>
      <c r="Q876" s="425">
        <f t="shared" si="68"/>
        <v>0</v>
      </c>
    </row>
    <row r="877" spans="1:17" ht="25.5" hidden="1" outlineLevel="1" x14ac:dyDescent="0.25">
      <c r="A877" s="118"/>
      <c r="B877" s="300" t="s">
        <v>523</v>
      </c>
      <c r="C877" s="119" t="s">
        <v>31</v>
      </c>
      <c r="D877" s="129">
        <v>4</v>
      </c>
      <c r="E877" s="109">
        <v>4716</v>
      </c>
      <c r="F877" s="109">
        <f t="shared" si="71"/>
        <v>18864</v>
      </c>
      <c r="G877" s="109">
        <v>7410</v>
      </c>
      <c r="H877" s="109">
        <f t="shared" si="72"/>
        <v>29640</v>
      </c>
      <c r="I877" s="221">
        <f t="shared" si="74"/>
        <v>48504</v>
      </c>
      <c r="J877" s="249">
        <v>4716</v>
      </c>
      <c r="K877" s="249">
        <f>'ВСЕ СМЕТЫ КДС'!G8367</f>
        <v>1217.51211359232</v>
      </c>
      <c r="L877" s="153">
        <f>((J877/(K877/100))-100)/100</f>
        <v>2.8734727542753116</v>
      </c>
      <c r="M877" s="104">
        <f t="shared" si="73"/>
        <v>7410</v>
      </c>
      <c r="N877" s="104">
        <f>'ВСЕ СМЕТЫ КДС'!G8368+'ВСЕ СМЕТЫ КДС'!G8369</f>
        <v>6847.8069577881597</v>
      </c>
      <c r="O877" s="153">
        <f>((M877/(N877/100))-100)/100</f>
        <v>8.2098260899782782E-2</v>
      </c>
      <c r="P877" s="422"/>
      <c r="Q877" s="425">
        <f t="shared" si="68"/>
        <v>0</v>
      </c>
    </row>
    <row r="878" spans="1:17" ht="25.5" hidden="1" outlineLevel="1" x14ac:dyDescent="0.25">
      <c r="A878" s="118"/>
      <c r="B878" s="300" t="s">
        <v>523</v>
      </c>
      <c r="C878" s="119" t="s">
        <v>31</v>
      </c>
      <c r="D878" s="129">
        <v>10</v>
      </c>
      <c r="E878" s="109">
        <v>4716</v>
      </c>
      <c r="F878" s="109">
        <f t="shared" si="71"/>
        <v>47160</v>
      </c>
      <c r="G878" s="109">
        <v>0</v>
      </c>
      <c r="H878" s="109">
        <f t="shared" si="72"/>
        <v>0</v>
      </c>
      <c r="I878" s="221">
        <f t="shared" si="74"/>
        <v>47160</v>
      </c>
      <c r="J878" s="109">
        <v>4716</v>
      </c>
      <c r="K878" s="109"/>
      <c r="L878" s="109"/>
      <c r="M878" s="109">
        <f t="shared" si="73"/>
        <v>0</v>
      </c>
      <c r="N878" s="109"/>
      <c r="O878" s="109"/>
      <c r="P878" s="422"/>
      <c r="Q878" s="425">
        <f t="shared" si="68"/>
        <v>0</v>
      </c>
    </row>
    <row r="879" spans="1:17" ht="25.5" hidden="1" outlineLevel="1" x14ac:dyDescent="0.25">
      <c r="A879" s="118"/>
      <c r="B879" s="300" t="s">
        <v>524</v>
      </c>
      <c r="C879" s="119" t="s">
        <v>31</v>
      </c>
      <c r="D879" s="129">
        <v>4</v>
      </c>
      <c r="E879" s="109">
        <v>3275</v>
      </c>
      <c r="F879" s="109">
        <f t="shared" si="71"/>
        <v>13100</v>
      </c>
      <c r="G879" s="109">
        <v>0</v>
      </c>
      <c r="H879" s="109">
        <f t="shared" si="72"/>
        <v>0</v>
      </c>
      <c r="I879" s="221">
        <f t="shared" si="74"/>
        <v>13100</v>
      </c>
      <c r="J879" s="109">
        <v>3275</v>
      </c>
      <c r="K879" s="109"/>
      <c r="L879" s="109"/>
      <c r="M879" s="109">
        <f t="shared" si="73"/>
        <v>0</v>
      </c>
      <c r="N879" s="109"/>
      <c r="O879" s="109"/>
      <c r="P879" s="422"/>
      <c r="Q879" s="425">
        <f t="shared" si="68"/>
        <v>0</v>
      </c>
    </row>
    <row r="880" spans="1:17" ht="25.5" hidden="1" outlineLevel="1" x14ac:dyDescent="0.25">
      <c r="A880" s="118"/>
      <c r="B880" s="300" t="s">
        <v>525</v>
      </c>
      <c r="C880" s="119" t="s">
        <v>31</v>
      </c>
      <c r="D880" s="129">
        <v>1</v>
      </c>
      <c r="E880" s="109">
        <v>3930</v>
      </c>
      <c r="F880" s="109">
        <f t="shared" si="71"/>
        <v>3930</v>
      </c>
      <c r="G880" s="109">
        <v>0</v>
      </c>
      <c r="H880" s="109">
        <f t="shared" si="72"/>
        <v>0</v>
      </c>
      <c r="I880" s="221">
        <f t="shared" si="74"/>
        <v>3930</v>
      </c>
      <c r="J880" s="249">
        <v>3930</v>
      </c>
      <c r="K880" s="249">
        <f>'ВСЕ СМЕТЫ КДС'!G8408</f>
        <v>6170.7895945113605</v>
      </c>
      <c r="L880" s="153">
        <f>((J880/(K880/100))-100)/100</f>
        <v>-0.36312850409037473</v>
      </c>
      <c r="M880" s="109">
        <f t="shared" si="73"/>
        <v>0</v>
      </c>
      <c r="N880" s="109"/>
      <c r="O880" s="109"/>
      <c r="P880" s="422"/>
      <c r="Q880" s="425">
        <f t="shared" si="68"/>
        <v>0</v>
      </c>
    </row>
    <row r="881" spans="1:17" ht="25.5" hidden="1" outlineLevel="1" x14ac:dyDescent="0.25">
      <c r="A881" s="118"/>
      <c r="B881" s="300" t="s">
        <v>526</v>
      </c>
      <c r="C881" s="119" t="s">
        <v>31</v>
      </c>
      <c r="D881" s="129">
        <v>5</v>
      </c>
      <c r="E881" s="109">
        <v>3930</v>
      </c>
      <c r="F881" s="109">
        <f t="shared" si="71"/>
        <v>19650</v>
      </c>
      <c r="G881" s="109">
        <v>38230.400000000001</v>
      </c>
      <c r="H881" s="109">
        <f t="shared" si="72"/>
        <v>191152</v>
      </c>
      <c r="I881" s="221">
        <f t="shared" si="74"/>
        <v>210802</v>
      </c>
      <c r="J881" s="249">
        <v>3930</v>
      </c>
      <c r="K881" s="249">
        <f>'ВСЕ СМЕТЫ КДС'!G8408</f>
        <v>6170.7895945113605</v>
      </c>
      <c r="L881" s="153">
        <f>((J881/(K881/100))-100)/100</f>
        <v>-0.36312850409037473</v>
      </c>
      <c r="M881" s="104">
        <f t="shared" si="73"/>
        <v>38230.400000000001</v>
      </c>
      <c r="N881" s="104">
        <f>'ВСЕ СМЕТЫ КДС'!G8409</f>
        <v>328452.43697150977</v>
      </c>
      <c r="O881" s="153">
        <f>((M881/(N881/100))-100)/100</f>
        <v>-0.88360445624181461</v>
      </c>
      <c r="P881" s="422"/>
      <c r="Q881" s="425">
        <f t="shared" si="68"/>
        <v>0</v>
      </c>
    </row>
    <row r="882" spans="1:17" ht="25.5" hidden="1" outlineLevel="1" x14ac:dyDescent="0.25">
      <c r="A882" s="118"/>
      <c r="B882" s="300" t="s">
        <v>527</v>
      </c>
      <c r="C882" s="119" t="s">
        <v>31</v>
      </c>
      <c r="D882" s="129">
        <v>2</v>
      </c>
      <c r="E882" s="109">
        <v>1965</v>
      </c>
      <c r="F882" s="109">
        <f t="shared" si="71"/>
        <v>3930</v>
      </c>
      <c r="G882" s="109">
        <v>0</v>
      </c>
      <c r="H882" s="109">
        <f t="shared" si="72"/>
        <v>0</v>
      </c>
      <c r="I882" s="221">
        <f t="shared" si="74"/>
        <v>3930</v>
      </c>
      <c r="J882" s="109">
        <v>1965</v>
      </c>
      <c r="K882" s="109"/>
      <c r="L882" s="109"/>
      <c r="M882" s="109">
        <f t="shared" si="73"/>
        <v>0</v>
      </c>
      <c r="N882" s="109"/>
      <c r="O882" s="109"/>
      <c r="P882" s="422"/>
      <c r="Q882" s="425">
        <f t="shared" si="68"/>
        <v>0</v>
      </c>
    </row>
    <row r="883" spans="1:17" ht="25.5" hidden="1" outlineLevel="1" x14ac:dyDescent="0.25">
      <c r="A883" s="118"/>
      <c r="B883" s="300" t="s">
        <v>528</v>
      </c>
      <c r="C883" s="119" t="s">
        <v>31</v>
      </c>
      <c r="D883" s="129">
        <v>11</v>
      </c>
      <c r="E883" s="109">
        <v>1965</v>
      </c>
      <c r="F883" s="109">
        <f t="shared" si="71"/>
        <v>21615</v>
      </c>
      <c r="G883" s="109">
        <v>902.2</v>
      </c>
      <c r="H883" s="109">
        <f t="shared" si="72"/>
        <v>9924.2000000000007</v>
      </c>
      <c r="I883" s="221">
        <f t="shared" si="74"/>
        <v>31539.200000000001</v>
      </c>
      <c r="J883" s="109">
        <v>1965</v>
      </c>
      <c r="K883" s="109"/>
      <c r="L883" s="109"/>
      <c r="M883" s="109">
        <f t="shared" si="73"/>
        <v>902.2</v>
      </c>
      <c r="N883" s="109"/>
      <c r="O883" s="109"/>
      <c r="P883" s="422"/>
      <c r="Q883" s="425">
        <f t="shared" si="68"/>
        <v>0</v>
      </c>
    </row>
    <row r="884" spans="1:17" ht="25.5" hidden="1" outlineLevel="1" x14ac:dyDescent="0.25">
      <c r="A884" s="118"/>
      <c r="B884" s="300" t="s">
        <v>528</v>
      </c>
      <c r="C884" s="119" t="s">
        <v>31</v>
      </c>
      <c r="D884" s="129">
        <v>16</v>
      </c>
      <c r="E884" s="109">
        <v>1965</v>
      </c>
      <c r="F884" s="109">
        <f t="shared" si="71"/>
        <v>31440</v>
      </c>
      <c r="G884" s="109">
        <v>0</v>
      </c>
      <c r="H884" s="109">
        <f t="shared" si="72"/>
        <v>0</v>
      </c>
      <c r="I884" s="221">
        <f t="shared" si="74"/>
        <v>31440</v>
      </c>
      <c r="J884" s="109">
        <v>1965</v>
      </c>
      <c r="K884" s="109"/>
      <c r="L884" s="109"/>
      <c r="M884" s="109">
        <f t="shared" si="73"/>
        <v>0</v>
      </c>
      <c r="N884" s="109"/>
      <c r="O884" s="109"/>
      <c r="P884" s="422"/>
      <c r="Q884" s="425">
        <f t="shared" si="68"/>
        <v>0</v>
      </c>
    </row>
    <row r="885" spans="1:17" ht="25.5" hidden="1" outlineLevel="1" x14ac:dyDescent="0.25">
      <c r="A885" s="118"/>
      <c r="B885" s="300" t="s">
        <v>529</v>
      </c>
      <c r="C885" s="119" t="s">
        <v>31</v>
      </c>
      <c r="D885" s="129">
        <v>4</v>
      </c>
      <c r="E885" s="109">
        <v>3275</v>
      </c>
      <c r="F885" s="109">
        <f t="shared" si="71"/>
        <v>13100</v>
      </c>
      <c r="G885" s="109">
        <v>3539.1460000000002</v>
      </c>
      <c r="H885" s="109">
        <f t="shared" si="72"/>
        <v>14156.584000000001</v>
      </c>
      <c r="I885" s="221">
        <f t="shared" si="74"/>
        <v>27256.584000000003</v>
      </c>
      <c r="J885" s="109">
        <v>3275</v>
      </c>
      <c r="K885" s="109"/>
      <c r="L885" s="109"/>
      <c r="M885" s="109">
        <f t="shared" si="73"/>
        <v>3539.1460000000002</v>
      </c>
      <c r="N885" s="109"/>
      <c r="O885" s="109"/>
      <c r="P885" s="422"/>
      <c r="Q885" s="425">
        <f t="shared" si="68"/>
        <v>0</v>
      </c>
    </row>
    <row r="886" spans="1:17" ht="25.5" hidden="1" outlineLevel="1" x14ac:dyDescent="0.25">
      <c r="A886" s="118"/>
      <c r="B886" s="300" t="s">
        <v>529</v>
      </c>
      <c r="C886" s="119" t="s">
        <v>31</v>
      </c>
      <c r="D886" s="129">
        <v>2</v>
      </c>
      <c r="E886" s="109">
        <v>3275</v>
      </c>
      <c r="F886" s="109">
        <f t="shared" si="71"/>
        <v>6550</v>
      </c>
      <c r="G886" s="109">
        <v>0</v>
      </c>
      <c r="H886" s="109">
        <f t="shared" si="72"/>
        <v>0</v>
      </c>
      <c r="I886" s="221">
        <f t="shared" si="74"/>
        <v>6550</v>
      </c>
      <c r="J886" s="109">
        <v>3275</v>
      </c>
      <c r="K886" s="109"/>
      <c r="L886" s="109"/>
      <c r="M886" s="109">
        <f t="shared" si="73"/>
        <v>0</v>
      </c>
      <c r="N886" s="109"/>
      <c r="O886" s="109"/>
      <c r="P886" s="422"/>
      <c r="Q886" s="425">
        <f t="shared" si="68"/>
        <v>0</v>
      </c>
    </row>
    <row r="887" spans="1:17" hidden="1" outlineLevel="1" x14ac:dyDescent="0.25">
      <c r="A887" s="118"/>
      <c r="B887" s="300" t="s">
        <v>530</v>
      </c>
      <c r="C887" s="119" t="s">
        <v>31</v>
      </c>
      <c r="D887" s="129">
        <v>5</v>
      </c>
      <c r="E887" s="109">
        <v>393</v>
      </c>
      <c r="F887" s="109">
        <f t="shared" si="71"/>
        <v>1965</v>
      </c>
      <c r="G887" s="109">
        <v>2462.2000000000003</v>
      </c>
      <c r="H887" s="109">
        <f t="shared" si="72"/>
        <v>12311.000000000002</v>
      </c>
      <c r="I887" s="221">
        <f t="shared" si="74"/>
        <v>14276.000000000002</v>
      </c>
      <c r="J887" s="109">
        <v>393</v>
      </c>
      <c r="K887" s="109"/>
      <c r="L887" s="109"/>
      <c r="M887" s="109">
        <f t="shared" si="73"/>
        <v>2462.2000000000003</v>
      </c>
      <c r="N887" s="109"/>
      <c r="O887" s="109"/>
      <c r="P887" s="422"/>
      <c r="Q887" s="425">
        <f t="shared" si="68"/>
        <v>0</v>
      </c>
    </row>
    <row r="888" spans="1:17" hidden="1" outlineLevel="1" x14ac:dyDescent="0.25">
      <c r="A888" s="118"/>
      <c r="B888" s="300" t="s">
        <v>531</v>
      </c>
      <c r="C888" s="119" t="s">
        <v>31</v>
      </c>
      <c r="D888" s="129">
        <v>1</v>
      </c>
      <c r="E888" s="109">
        <v>393</v>
      </c>
      <c r="F888" s="109">
        <f t="shared" si="71"/>
        <v>393</v>
      </c>
      <c r="G888" s="109">
        <v>2433.6</v>
      </c>
      <c r="H888" s="109">
        <f t="shared" si="72"/>
        <v>2433.6</v>
      </c>
      <c r="I888" s="221">
        <f t="shared" si="74"/>
        <v>2826.6</v>
      </c>
      <c r="J888" s="109">
        <v>393</v>
      </c>
      <c r="K888" s="109"/>
      <c r="L888" s="109"/>
      <c r="M888" s="109">
        <f t="shared" si="73"/>
        <v>2433.6</v>
      </c>
      <c r="N888" s="109"/>
      <c r="O888" s="109"/>
      <c r="P888" s="422"/>
      <c r="Q888" s="425">
        <f t="shared" si="68"/>
        <v>0</v>
      </c>
    </row>
    <row r="889" spans="1:17" ht="25.5" hidden="1" outlineLevel="1" x14ac:dyDescent="0.25">
      <c r="A889" s="118"/>
      <c r="B889" s="300" t="s">
        <v>6919</v>
      </c>
      <c r="C889" s="119" t="s">
        <v>31</v>
      </c>
      <c r="D889" s="129">
        <v>202</v>
      </c>
      <c r="E889" s="109">
        <v>623</v>
      </c>
      <c r="F889" s="109">
        <f t="shared" si="71"/>
        <v>125846</v>
      </c>
      <c r="G889" s="109">
        <v>281</v>
      </c>
      <c r="H889" s="109">
        <f t="shared" si="72"/>
        <v>56762</v>
      </c>
      <c r="I889" s="221">
        <f t="shared" si="74"/>
        <v>182608</v>
      </c>
      <c r="J889" s="249">
        <v>623</v>
      </c>
      <c r="K889" s="249">
        <f>'ВСЕ СМЕТЫ КДС'!G8430</f>
        <v>591.97866147587013</v>
      </c>
      <c r="L889" s="153">
        <f>((J889/(K889/100))-100)/100</f>
        <v>5.2402798517754264E-2</v>
      </c>
      <c r="M889" s="104">
        <v>281</v>
      </c>
      <c r="N889" s="104">
        <f>'ВСЕ СМЕТЫ КДС'!G8431</f>
        <v>222.62555847167999</v>
      </c>
      <c r="O889" s="153">
        <f>((M889/(N889/100))-100)/100</f>
        <v>0.26220907396733495</v>
      </c>
      <c r="P889" s="422"/>
      <c r="Q889" s="425">
        <f t="shared" si="68"/>
        <v>0</v>
      </c>
    </row>
    <row r="890" spans="1:17" ht="25.5" hidden="1" outlineLevel="1" x14ac:dyDescent="0.25">
      <c r="A890" s="118"/>
      <c r="B890" s="300" t="s">
        <v>6920</v>
      </c>
      <c r="C890" s="119" t="s">
        <v>31</v>
      </c>
      <c r="D890" s="129">
        <v>3</v>
      </c>
      <c r="E890" s="109">
        <v>393</v>
      </c>
      <c r="F890" s="109">
        <f t="shared" si="71"/>
        <v>1179</v>
      </c>
      <c r="G890" s="109">
        <v>7013.5</v>
      </c>
      <c r="H890" s="109">
        <f t="shared" si="72"/>
        <v>21040.5</v>
      </c>
      <c r="I890" s="221">
        <f t="shared" si="74"/>
        <v>22219.5</v>
      </c>
      <c r="J890" s="109">
        <v>393</v>
      </c>
      <c r="K890" s="109"/>
      <c r="L890" s="109"/>
      <c r="M890" s="109">
        <f t="shared" si="73"/>
        <v>7013.5</v>
      </c>
      <c r="N890" s="109"/>
      <c r="O890" s="109"/>
      <c r="P890" s="422"/>
      <c r="Q890" s="425">
        <f t="shared" si="68"/>
        <v>0</v>
      </c>
    </row>
    <row r="891" spans="1:17" hidden="1" outlineLevel="1" x14ac:dyDescent="0.25">
      <c r="A891" s="118"/>
      <c r="B891" s="300" t="s">
        <v>6921</v>
      </c>
      <c r="C891" s="119" t="s">
        <v>31</v>
      </c>
      <c r="D891" s="129">
        <v>5</v>
      </c>
      <c r="E891" s="109">
        <v>262</v>
      </c>
      <c r="F891" s="109">
        <f t="shared" si="71"/>
        <v>1310</v>
      </c>
      <c r="G891" s="109">
        <v>153.4</v>
      </c>
      <c r="H891" s="109">
        <f t="shared" si="72"/>
        <v>767</v>
      </c>
      <c r="I891" s="221">
        <f t="shared" si="74"/>
        <v>2077</v>
      </c>
      <c r="J891" s="109">
        <v>262</v>
      </c>
      <c r="K891" s="109"/>
      <c r="L891" s="109"/>
      <c r="M891" s="109">
        <f t="shared" si="73"/>
        <v>153.4</v>
      </c>
      <c r="N891" s="109"/>
      <c r="O891" s="109"/>
      <c r="P891" s="422"/>
      <c r="Q891" s="425">
        <f t="shared" si="68"/>
        <v>0</v>
      </c>
    </row>
    <row r="892" spans="1:17" ht="25.5" hidden="1" outlineLevel="1" x14ac:dyDescent="0.25">
      <c r="A892" s="118"/>
      <c r="B892" s="300" t="s">
        <v>6898</v>
      </c>
      <c r="C892" s="119" t="s">
        <v>31</v>
      </c>
      <c r="D892" s="129">
        <v>5</v>
      </c>
      <c r="E892" s="109">
        <v>131</v>
      </c>
      <c r="F892" s="109">
        <f t="shared" si="71"/>
        <v>655</v>
      </c>
      <c r="G892" s="109">
        <v>273</v>
      </c>
      <c r="H892" s="109">
        <f t="shared" si="72"/>
        <v>1365</v>
      </c>
      <c r="I892" s="221">
        <f t="shared" si="74"/>
        <v>2020</v>
      </c>
      <c r="J892" s="109">
        <v>131</v>
      </c>
      <c r="K892" s="109"/>
      <c r="L892" s="109"/>
      <c r="M892" s="109">
        <f t="shared" si="73"/>
        <v>273</v>
      </c>
      <c r="N892" s="109"/>
      <c r="O892" s="109"/>
      <c r="P892" s="422"/>
      <c r="Q892" s="425">
        <f t="shared" si="68"/>
        <v>0</v>
      </c>
    </row>
    <row r="893" spans="1:17" ht="25.5" hidden="1" outlineLevel="1" x14ac:dyDescent="0.25">
      <c r="A893" s="118"/>
      <c r="B893" s="300" t="s">
        <v>532</v>
      </c>
      <c r="C893" s="119" t="s">
        <v>31</v>
      </c>
      <c r="D893" s="129">
        <v>6</v>
      </c>
      <c r="E893" s="109">
        <v>393</v>
      </c>
      <c r="F893" s="109">
        <f t="shared" si="71"/>
        <v>2358</v>
      </c>
      <c r="G893" s="109">
        <v>365.11800000000005</v>
      </c>
      <c r="H893" s="109">
        <f t="shared" si="72"/>
        <v>2190.7080000000005</v>
      </c>
      <c r="I893" s="221">
        <f t="shared" si="74"/>
        <v>4548.7080000000005</v>
      </c>
      <c r="J893" s="109">
        <v>393</v>
      </c>
      <c r="K893" s="109"/>
      <c r="L893" s="109"/>
      <c r="M893" s="109">
        <f t="shared" si="73"/>
        <v>365.11800000000005</v>
      </c>
      <c r="N893" s="109"/>
      <c r="O893" s="109"/>
      <c r="P893" s="422"/>
      <c r="Q893" s="425">
        <f t="shared" si="68"/>
        <v>0</v>
      </c>
    </row>
    <row r="894" spans="1:17" ht="25.5" hidden="1" outlineLevel="1" x14ac:dyDescent="0.25">
      <c r="A894" s="118"/>
      <c r="B894" s="300" t="s">
        <v>533</v>
      </c>
      <c r="C894" s="119" t="s">
        <v>31</v>
      </c>
      <c r="D894" s="129">
        <v>5</v>
      </c>
      <c r="E894" s="109">
        <v>1572</v>
      </c>
      <c r="F894" s="109">
        <f t="shared" si="71"/>
        <v>7860</v>
      </c>
      <c r="G894" s="109">
        <v>0</v>
      </c>
      <c r="H894" s="109">
        <f t="shared" si="72"/>
        <v>0</v>
      </c>
      <c r="I894" s="221">
        <f t="shared" si="74"/>
        <v>7860</v>
      </c>
      <c r="J894" s="109">
        <v>1572</v>
      </c>
      <c r="K894" s="109"/>
      <c r="L894" s="109"/>
      <c r="M894" s="109">
        <f t="shared" si="73"/>
        <v>0</v>
      </c>
      <c r="N894" s="109"/>
      <c r="O894" s="109"/>
      <c r="P894" s="422"/>
      <c r="Q894" s="425">
        <f t="shared" si="68"/>
        <v>0</v>
      </c>
    </row>
    <row r="895" spans="1:17" ht="25.5" hidden="1" outlineLevel="1" x14ac:dyDescent="0.25">
      <c r="A895" s="118"/>
      <c r="B895" s="300" t="s">
        <v>534</v>
      </c>
      <c r="C895" s="115" t="s">
        <v>31</v>
      </c>
      <c r="D895" s="109">
        <v>8</v>
      </c>
      <c r="E895" s="109">
        <v>65.5</v>
      </c>
      <c r="F895" s="109">
        <f t="shared" si="71"/>
        <v>524</v>
      </c>
      <c r="G895" s="109">
        <v>557.70000000000005</v>
      </c>
      <c r="H895" s="109">
        <f t="shared" si="72"/>
        <v>4461.6000000000004</v>
      </c>
      <c r="I895" s="221">
        <f t="shared" si="74"/>
        <v>4985.6000000000004</v>
      </c>
      <c r="J895" s="109">
        <v>65.5</v>
      </c>
      <c r="K895" s="109"/>
      <c r="L895" s="109"/>
      <c r="M895" s="109">
        <f t="shared" si="73"/>
        <v>557.70000000000005</v>
      </c>
      <c r="N895" s="109"/>
      <c r="O895" s="109"/>
      <c r="P895" s="422"/>
      <c r="Q895" s="425">
        <f t="shared" si="68"/>
        <v>0</v>
      </c>
    </row>
    <row r="896" spans="1:17" ht="25.5" hidden="1" outlineLevel="1" x14ac:dyDescent="0.25">
      <c r="A896" s="118"/>
      <c r="B896" s="300" t="s">
        <v>535</v>
      </c>
      <c r="C896" s="119" t="s">
        <v>31</v>
      </c>
      <c r="D896" s="129">
        <v>57</v>
      </c>
      <c r="E896" s="109">
        <v>65.5</v>
      </c>
      <c r="F896" s="109">
        <f t="shared" si="71"/>
        <v>3733.5</v>
      </c>
      <c r="G896" s="109">
        <v>370.5</v>
      </c>
      <c r="H896" s="109">
        <f t="shared" si="72"/>
        <v>21118.5</v>
      </c>
      <c r="I896" s="221">
        <f t="shared" si="74"/>
        <v>24852</v>
      </c>
      <c r="J896" s="109">
        <v>65.5</v>
      </c>
      <c r="K896" s="109"/>
      <c r="L896" s="109"/>
      <c r="M896" s="109">
        <f t="shared" si="73"/>
        <v>370.5</v>
      </c>
      <c r="N896" s="109"/>
      <c r="O896" s="109"/>
      <c r="P896" s="422"/>
      <c r="Q896" s="425">
        <f t="shared" si="68"/>
        <v>0</v>
      </c>
    </row>
    <row r="897" spans="1:17" ht="25.5" hidden="1" outlineLevel="1" x14ac:dyDescent="0.25">
      <c r="A897" s="118"/>
      <c r="B897" s="300" t="s">
        <v>536</v>
      </c>
      <c r="C897" s="119" t="s">
        <v>31</v>
      </c>
      <c r="D897" s="129">
        <v>163</v>
      </c>
      <c r="E897" s="109">
        <v>65.5</v>
      </c>
      <c r="F897" s="109">
        <f t="shared" si="71"/>
        <v>10676.5</v>
      </c>
      <c r="G897" s="109">
        <v>767</v>
      </c>
      <c r="H897" s="109">
        <f t="shared" si="72"/>
        <v>125021</v>
      </c>
      <c r="I897" s="221">
        <f t="shared" si="74"/>
        <v>135697.5</v>
      </c>
      <c r="J897" s="109">
        <v>65.5</v>
      </c>
      <c r="K897" s="109"/>
      <c r="L897" s="109"/>
      <c r="M897" s="109">
        <f t="shared" si="73"/>
        <v>767</v>
      </c>
      <c r="N897" s="109"/>
      <c r="O897" s="109"/>
      <c r="P897" s="422"/>
      <c r="Q897" s="425">
        <f t="shared" si="68"/>
        <v>0</v>
      </c>
    </row>
    <row r="898" spans="1:17" ht="25.5" hidden="1" outlineLevel="1" x14ac:dyDescent="0.25">
      <c r="A898" s="118"/>
      <c r="B898" s="300" t="s">
        <v>537</v>
      </c>
      <c r="C898" s="119" t="s">
        <v>31</v>
      </c>
      <c r="D898" s="129">
        <v>2</v>
      </c>
      <c r="E898" s="109">
        <v>65.5</v>
      </c>
      <c r="F898" s="109">
        <f t="shared" si="71"/>
        <v>131</v>
      </c>
      <c r="G898" s="109">
        <v>557.70000000000005</v>
      </c>
      <c r="H898" s="109">
        <f t="shared" si="72"/>
        <v>1115.4000000000001</v>
      </c>
      <c r="I898" s="221">
        <f t="shared" si="74"/>
        <v>1246.4000000000001</v>
      </c>
      <c r="J898" s="109">
        <v>65.5</v>
      </c>
      <c r="K898" s="109"/>
      <c r="L898" s="109"/>
      <c r="M898" s="109">
        <f t="shared" si="73"/>
        <v>557.70000000000005</v>
      </c>
      <c r="N898" s="109"/>
      <c r="O898" s="109"/>
      <c r="P898" s="422"/>
      <c r="Q898" s="425">
        <f t="shared" si="68"/>
        <v>0</v>
      </c>
    </row>
    <row r="899" spans="1:17" hidden="1" outlineLevel="1" x14ac:dyDescent="0.25">
      <c r="A899" s="118"/>
      <c r="B899" s="300" t="s">
        <v>538</v>
      </c>
      <c r="C899" s="119" t="s">
        <v>188</v>
      </c>
      <c r="D899" s="129">
        <v>96</v>
      </c>
      <c r="E899" s="109">
        <v>393</v>
      </c>
      <c r="F899" s="109">
        <f t="shared" si="71"/>
        <v>37728</v>
      </c>
      <c r="G899" s="109">
        <v>600.6</v>
      </c>
      <c r="H899" s="109">
        <f t="shared" si="72"/>
        <v>57657.600000000006</v>
      </c>
      <c r="I899" s="221">
        <f t="shared" si="74"/>
        <v>95385.600000000006</v>
      </c>
      <c r="J899" s="109">
        <v>393</v>
      </c>
      <c r="K899" s="109"/>
      <c r="L899" s="109"/>
      <c r="M899" s="109">
        <f t="shared" si="73"/>
        <v>600.6</v>
      </c>
      <c r="N899" s="109"/>
      <c r="O899" s="109"/>
      <c r="P899" s="422"/>
      <c r="Q899" s="425">
        <f t="shared" si="68"/>
        <v>0</v>
      </c>
    </row>
    <row r="900" spans="1:17" hidden="1" outlineLevel="1" x14ac:dyDescent="0.25">
      <c r="A900" s="118"/>
      <c r="B900" s="300" t="s">
        <v>539</v>
      </c>
      <c r="C900" s="119" t="s">
        <v>188</v>
      </c>
      <c r="D900" s="116">
        <v>96</v>
      </c>
      <c r="E900" s="109">
        <v>262</v>
      </c>
      <c r="F900" s="109">
        <f t="shared" si="71"/>
        <v>25152</v>
      </c>
      <c r="G900" s="109">
        <v>143</v>
      </c>
      <c r="H900" s="109">
        <f t="shared" si="72"/>
        <v>13728</v>
      </c>
      <c r="I900" s="221">
        <f t="shared" si="74"/>
        <v>38880</v>
      </c>
      <c r="J900" s="109">
        <v>262</v>
      </c>
      <c r="K900" s="109"/>
      <c r="L900" s="109"/>
      <c r="M900" s="109">
        <f t="shared" si="73"/>
        <v>143</v>
      </c>
      <c r="N900" s="109"/>
      <c r="O900" s="109"/>
      <c r="P900" s="422"/>
      <c r="Q900" s="425">
        <f t="shared" si="68"/>
        <v>0</v>
      </c>
    </row>
    <row r="901" spans="1:17" ht="25.5" hidden="1" outlineLevel="1" x14ac:dyDescent="0.25">
      <c r="A901" s="118"/>
      <c r="B901" s="300" t="s">
        <v>540</v>
      </c>
      <c r="C901" s="119" t="s">
        <v>31</v>
      </c>
      <c r="D901" s="129">
        <v>12</v>
      </c>
      <c r="E901" s="109">
        <v>65.5</v>
      </c>
      <c r="F901" s="109">
        <f t="shared" si="71"/>
        <v>786</v>
      </c>
      <c r="G901" s="109">
        <v>806</v>
      </c>
      <c r="H901" s="109">
        <f t="shared" si="72"/>
        <v>9672</v>
      </c>
      <c r="I901" s="221">
        <f t="shared" si="74"/>
        <v>10458</v>
      </c>
      <c r="J901" s="109">
        <v>65.5</v>
      </c>
      <c r="K901" s="109"/>
      <c r="L901" s="109"/>
      <c r="M901" s="109">
        <f t="shared" si="73"/>
        <v>806</v>
      </c>
      <c r="N901" s="109"/>
      <c r="O901" s="109"/>
      <c r="P901" s="422"/>
      <c r="Q901" s="425">
        <f t="shared" si="68"/>
        <v>0</v>
      </c>
    </row>
    <row r="902" spans="1:17" ht="25.5" hidden="1" outlineLevel="1" x14ac:dyDescent="0.25">
      <c r="A902" s="118"/>
      <c r="B902" s="300" t="s">
        <v>541</v>
      </c>
      <c r="C902" s="119" t="s">
        <v>31</v>
      </c>
      <c r="D902" s="129">
        <v>5</v>
      </c>
      <c r="E902" s="109">
        <v>65.5</v>
      </c>
      <c r="F902" s="109">
        <f t="shared" si="71"/>
        <v>327.5</v>
      </c>
      <c r="G902" s="109">
        <v>860.6</v>
      </c>
      <c r="H902" s="109">
        <f t="shared" si="72"/>
        <v>4303</v>
      </c>
      <c r="I902" s="221">
        <f t="shared" si="74"/>
        <v>4630.5</v>
      </c>
      <c r="J902" s="109">
        <v>65.5</v>
      </c>
      <c r="K902" s="109"/>
      <c r="L902" s="109"/>
      <c r="M902" s="109">
        <f t="shared" si="73"/>
        <v>860.6</v>
      </c>
      <c r="N902" s="109"/>
      <c r="O902" s="109"/>
      <c r="P902" s="422"/>
      <c r="Q902" s="425">
        <f t="shared" si="68"/>
        <v>0</v>
      </c>
    </row>
    <row r="903" spans="1:17" hidden="1" outlineLevel="1" x14ac:dyDescent="0.25">
      <c r="A903" s="118"/>
      <c r="B903" s="300" t="s">
        <v>542</v>
      </c>
      <c r="C903" s="119" t="s">
        <v>31</v>
      </c>
      <c r="D903" s="129">
        <v>120</v>
      </c>
      <c r="E903" s="109">
        <v>131</v>
      </c>
      <c r="F903" s="109">
        <f t="shared" si="71"/>
        <v>15720</v>
      </c>
      <c r="G903" s="109">
        <v>140.4</v>
      </c>
      <c r="H903" s="109">
        <f t="shared" si="72"/>
        <v>16848</v>
      </c>
      <c r="I903" s="221">
        <f t="shared" si="74"/>
        <v>32568</v>
      </c>
      <c r="J903" s="109">
        <v>131</v>
      </c>
      <c r="K903" s="109"/>
      <c r="L903" s="109"/>
      <c r="M903" s="109">
        <f t="shared" si="73"/>
        <v>140.4</v>
      </c>
      <c r="N903" s="109"/>
      <c r="O903" s="109"/>
      <c r="P903" s="422"/>
      <c r="Q903" s="425">
        <f t="shared" ref="Q903:Q966" si="75">(E903+G903)*P903</f>
        <v>0</v>
      </c>
    </row>
    <row r="904" spans="1:17" hidden="1" outlineLevel="1" x14ac:dyDescent="0.25">
      <c r="A904" s="118"/>
      <c r="B904" s="300" t="s">
        <v>543</v>
      </c>
      <c r="C904" s="119" t="s">
        <v>31</v>
      </c>
      <c r="D904" s="129">
        <v>20</v>
      </c>
      <c r="E904" s="109">
        <v>32.75</v>
      </c>
      <c r="F904" s="109">
        <f t="shared" si="71"/>
        <v>655</v>
      </c>
      <c r="G904" s="109">
        <v>59.800000000000004</v>
      </c>
      <c r="H904" s="109">
        <f t="shared" si="72"/>
        <v>1196</v>
      </c>
      <c r="I904" s="221">
        <f t="shared" si="74"/>
        <v>1851</v>
      </c>
      <c r="J904" s="109">
        <v>32.75</v>
      </c>
      <c r="K904" s="109"/>
      <c r="L904" s="109"/>
      <c r="M904" s="109">
        <f t="shared" si="73"/>
        <v>59.800000000000004</v>
      </c>
      <c r="N904" s="109"/>
      <c r="O904" s="109"/>
      <c r="P904" s="422"/>
      <c r="Q904" s="425">
        <f t="shared" si="75"/>
        <v>0</v>
      </c>
    </row>
    <row r="905" spans="1:17" hidden="1" outlineLevel="1" x14ac:dyDescent="0.25">
      <c r="A905" s="118"/>
      <c r="B905" s="300" t="s">
        <v>544</v>
      </c>
      <c r="C905" s="119" t="s">
        <v>31</v>
      </c>
      <c r="D905" s="129">
        <v>20</v>
      </c>
      <c r="E905" s="109">
        <v>32.75</v>
      </c>
      <c r="F905" s="109">
        <f t="shared" si="71"/>
        <v>655</v>
      </c>
      <c r="G905" s="109">
        <v>122.2</v>
      </c>
      <c r="H905" s="109">
        <f t="shared" si="72"/>
        <v>2444</v>
      </c>
      <c r="I905" s="221">
        <f t="shared" si="74"/>
        <v>3099</v>
      </c>
      <c r="J905" s="109">
        <v>32.75</v>
      </c>
      <c r="K905" s="109"/>
      <c r="L905" s="109"/>
      <c r="M905" s="109">
        <f t="shared" si="73"/>
        <v>122.2</v>
      </c>
      <c r="N905" s="109"/>
      <c r="O905" s="109"/>
      <c r="P905" s="422"/>
      <c r="Q905" s="425">
        <f t="shared" si="75"/>
        <v>0</v>
      </c>
    </row>
    <row r="906" spans="1:17" hidden="1" outlineLevel="1" x14ac:dyDescent="0.25">
      <c r="A906" s="118"/>
      <c r="B906" s="300" t="s">
        <v>545</v>
      </c>
      <c r="C906" s="119" t="s">
        <v>31</v>
      </c>
      <c r="D906" s="129">
        <v>4</v>
      </c>
      <c r="E906" s="109">
        <v>65.5</v>
      </c>
      <c r="F906" s="109">
        <f t="shared" si="71"/>
        <v>262</v>
      </c>
      <c r="G906" s="109">
        <v>440.7</v>
      </c>
      <c r="H906" s="109">
        <f t="shared" si="72"/>
        <v>1762.8</v>
      </c>
      <c r="I906" s="221">
        <f t="shared" si="74"/>
        <v>2024.8</v>
      </c>
      <c r="J906" s="109">
        <v>65.5</v>
      </c>
      <c r="K906" s="109"/>
      <c r="L906" s="109"/>
      <c r="M906" s="109">
        <f t="shared" si="73"/>
        <v>440.7</v>
      </c>
      <c r="N906" s="109"/>
      <c r="O906" s="109"/>
      <c r="P906" s="422"/>
      <c r="Q906" s="425">
        <f t="shared" si="75"/>
        <v>0</v>
      </c>
    </row>
    <row r="907" spans="1:17" ht="25.5" hidden="1" outlineLevel="1" x14ac:dyDescent="0.25">
      <c r="A907" s="118"/>
      <c r="B907" s="300" t="s">
        <v>546</v>
      </c>
      <c r="C907" s="119" t="s">
        <v>31</v>
      </c>
      <c r="D907" s="129">
        <v>8</v>
      </c>
      <c r="E907" s="109">
        <v>32.75</v>
      </c>
      <c r="F907" s="109">
        <f t="shared" si="71"/>
        <v>262</v>
      </c>
      <c r="G907" s="109">
        <v>205.4</v>
      </c>
      <c r="H907" s="109">
        <f t="shared" si="72"/>
        <v>1643.2</v>
      </c>
      <c r="I907" s="221">
        <f t="shared" si="74"/>
        <v>1905.2</v>
      </c>
      <c r="J907" s="109">
        <v>32.75</v>
      </c>
      <c r="K907" s="109"/>
      <c r="L907" s="109"/>
      <c r="M907" s="109">
        <f t="shared" si="73"/>
        <v>205.4</v>
      </c>
      <c r="N907" s="109"/>
      <c r="O907" s="109"/>
      <c r="P907" s="422"/>
      <c r="Q907" s="425">
        <f t="shared" si="75"/>
        <v>0</v>
      </c>
    </row>
    <row r="908" spans="1:17" hidden="1" outlineLevel="1" x14ac:dyDescent="0.25">
      <c r="A908" s="118"/>
      <c r="B908" s="300" t="s">
        <v>547</v>
      </c>
      <c r="C908" s="119" t="s">
        <v>31</v>
      </c>
      <c r="D908" s="129">
        <v>100</v>
      </c>
      <c r="E908" s="109">
        <v>13.100000000000001</v>
      </c>
      <c r="F908" s="109">
        <f t="shared" si="71"/>
        <v>1310.0000000000002</v>
      </c>
      <c r="G908" s="109">
        <v>17.940000000000001</v>
      </c>
      <c r="H908" s="109">
        <f t="shared" si="72"/>
        <v>1794.0000000000002</v>
      </c>
      <c r="I908" s="221">
        <f t="shared" si="74"/>
        <v>3104.0000000000005</v>
      </c>
      <c r="J908" s="109">
        <v>13.100000000000001</v>
      </c>
      <c r="K908" s="109"/>
      <c r="L908" s="109"/>
      <c r="M908" s="109">
        <f t="shared" si="73"/>
        <v>17.940000000000001</v>
      </c>
      <c r="N908" s="109"/>
      <c r="O908" s="109"/>
      <c r="P908" s="422"/>
      <c r="Q908" s="425">
        <f t="shared" si="75"/>
        <v>0</v>
      </c>
    </row>
    <row r="909" spans="1:17" hidden="1" outlineLevel="1" x14ac:dyDescent="0.25">
      <c r="A909" s="118"/>
      <c r="B909" s="300" t="s">
        <v>548</v>
      </c>
      <c r="C909" s="119" t="s">
        <v>188</v>
      </c>
      <c r="D909" s="129">
        <v>324</v>
      </c>
      <c r="E909" s="109">
        <v>497.8</v>
      </c>
      <c r="F909" s="109">
        <f t="shared" si="71"/>
        <v>161287.20000000001</v>
      </c>
      <c r="G909" s="109">
        <v>1094.6000000000001</v>
      </c>
      <c r="H909" s="109">
        <f t="shared" si="72"/>
        <v>354650.4</v>
      </c>
      <c r="I909" s="221">
        <f t="shared" si="74"/>
        <v>515937.60000000003</v>
      </c>
      <c r="J909" s="109">
        <v>497.8</v>
      </c>
      <c r="K909" s="109"/>
      <c r="L909" s="109"/>
      <c r="M909" s="109">
        <f t="shared" si="73"/>
        <v>1094.6000000000001</v>
      </c>
      <c r="N909" s="109"/>
      <c r="O909" s="109"/>
      <c r="P909" s="422"/>
      <c r="Q909" s="425">
        <f t="shared" si="75"/>
        <v>0</v>
      </c>
    </row>
    <row r="910" spans="1:17" hidden="1" outlineLevel="1" x14ac:dyDescent="0.25">
      <c r="A910" s="118"/>
      <c r="B910" s="300" t="s">
        <v>284</v>
      </c>
      <c r="C910" s="119" t="s">
        <v>188</v>
      </c>
      <c r="D910" s="129">
        <v>648</v>
      </c>
      <c r="E910" s="109">
        <v>497.8</v>
      </c>
      <c r="F910" s="109">
        <f t="shared" si="71"/>
        <v>322574.40000000002</v>
      </c>
      <c r="G910" s="109">
        <v>587.75599999999997</v>
      </c>
      <c r="H910" s="109">
        <f t="shared" si="72"/>
        <v>380865.88799999998</v>
      </c>
      <c r="I910" s="221">
        <f t="shared" si="74"/>
        <v>703440.28799999994</v>
      </c>
      <c r="J910" s="109">
        <v>497.8</v>
      </c>
      <c r="K910" s="109"/>
      <c r="L910" s="109"/>
      <c r="M910" s="109">
        <f t="shared" si="73"/>
        <v>587.75599999999997</v>
      </c>
      <c r="N910" s="109"/>
      <c r="O910" s="109"/>
      <c r="P910" s="427">
        <v>30</v>
      </c>
      <c r="Q910" s="428">
        <f t="shared" si="75"/>
        <v>32566.68</v>
      </c>
    </row>
    <row r="911" spans="1:17" hidden="1" outlineLevel="1" x14ac:dyDescent="0.25">
      <c r="A911" s="118"/>
      <c r="B911" s="300" t="s">
        <v>549</v>
      </c>
      <c r="C911" s="119" t="s">
        <v>188</v>
      </c>
      <c r="D911" s="129">
        <v>24</v>
      </c>
      <c r="E911" s="109">
        <v>131</v>
      </c>
      <c r="F911" s="109">
        <f t="shared" si="71"/>
        <v>3144</v>
      </c>
      <c r="G911" s="109">
        <v>367.64000000000004</v>
      </c>
      <c r="H911" s="109">
        <f t="shared" si="72"/>
        <v>8823.36</v>
      </c>
      <c r="I911" s="221">
        <f t="shared" si="74"/>
        <v>11967.36</v>
      </c>
      <c r="J911" s="109">
        <v>131</v>
      </c>
      <c r="K911" s="109"/>
      <c r="L911" s="109"/>
      <c r="M911" s="109">
        <f t="shared" si="73"/>
        <v>367.64000000000004</v>
      </c>
      <c r="N911" s="109"/>
      <c r="O911" s="109"/>
      <c r="P911" s="422"/>
      <c r="Q911" s="425">
        <f t="shared" si="75"/>
        <v>0</v>
      </c>
    </row>
    <row r="912" spans="1:17" ht="25.5" hidden="1" outlineLevel="1" x14ac:dyDescent="0.25">
      <c r="A912" s="118"/>
      <c r="B912" s="300" t="s">
        <v>550</v>
      </c>
      <c r="C912" s="119" t="s">
        <v>188</v>
      </c>
      <c r="D912" s="129">
        <v>32</v>
      </c>
      <c r="E912" s="109">
        <v>196.5</v>
      </c>
      <c r="F912" s="109">
        <f t="shared" si="71"/>
        <v>6288</v>
      </c>
      <c r="G912" s="109">
        <v>271.98599999999999</v>
      </c>
      <c r="H912" s="109">
        <f t="shared" si="72"/>
        <v>8703.5519999999997</v>
      </c>
      <c r="I912" s="221">
        <f t="shared" si="74"/>
        <v>14991.552</v>
      </c>
      <c r="J912" s="109">
        <v>196.5</v>
      </c>
      <c r="K912" s="109"/>
      <c r="L912" s="109"/>
      <c r="M912" s="109">
        <f t="shared" si="73"/>
        <v>271.98599999999999</v>
      </c>
      <c r="N912" s="109"/>
      <c r="O912" s="109"/>
      <c r="P912" s="422"/>
      <c r="Q912" s="425">
        <f t="shared" si="75"/>
        <v>0</v>
      </c>
    </row>
    <row r="913" spans="1:17" hidden="1" outlineLevel="1" x14ac:dyDescent="0.25">
      <c r="A913" s="118"/>
      <c r="B913" s="300" t="s">
        <v>551</v>
      </c>
      <c r="C913" s="119" t="s">
        <v>31</v>
      </c>
      <c r="D913" s="129">
        <v>5</v>
      </c>
      <c r="E913" s="109">
        <v>1572</v>
      </c>
      <c r="F913" s="109">
        <f t="shared" si="71"/>
        <v>7860</v>
      </c>
      <c r="G913" s="109">
        <v>3572.4</v>
      </c>
      <c r="H913" s="109">
        <f t="shared" si="72"/>
        <v>17862</v>
      </c>
      <c r="I913" s="221">
        <f t="shared" si="74"/>
        <v>25722</v>
      </c>
      <c r="J913" s="109">
        <v>1572</v>
      </c>
      <c r="K913" s="109"/>
      <c r="L913" s="109"/>
      <c r="M913" s="109">
        <f t="shared" si="73"/>
        <v>3572.4</v>
      </c>
      <c r="N913" s="109"/>
      <c r="O913" s="109"/>
      <c r="P913" s="422"/>
      <c r="Q913" s="425">
        <f t="shared" si="75"/>
        <v>0</v>
      </c>
    </row>
    <row r="914" spans="1:17" ht="25.5" hidden="1" outlineLevel="1" x14ac:dyDescent="0.25">
      <c r="A914" s="118"/>
      <c r="B914" s="300" t="s">
        <v>6922</v>
      </c>
      <c r="C914" s="119" t="s">
        <v>31</v>
      </c>
      <c r="D914" s="129">
        <v>3</v>
      </c>
      <c r="E914" s="109">
        <v>1572</v>
      </c>
      <c r="F914" s="109">
        <f t="shared" si="71"/>
        <v>4716</v>
      </c>
      <c r="G914" s="109">
        <v>2107.04</v>
      </c>
      <c r="H914" s="109">
        <f t="shared" si="72"/>
        <v>6321.12</v>
      </c>
      <c r="I914" s="221">
        <f t="shared" si="74"/>
        <v>11037.119999999999</v>
      </c>
      <c r="J914" s="109">
        <v>1572</v>
      </c>
      <c r="K914" s="109"/>
      <c r="L914" s="109"/>
      <c r="M914" s="109">
        <f t="shared" si="73"/>
        <v>2107.04</v>
      </c>
      <c r="N914" s="109"/>
      <c r="O914" s="109"/>
      <c r="P914" s="422"/>
      <c r="Q914" s="425">
        <f t="shared" si="75"/>
        <v>0</v>
      </c>
    </row>
    <row r="915" spans="1:17" hidden="1" outlineLevel="1" x14ac:dyDescent="0.25">
      <c r="A915" s="118"/>
      <c r="B915" s="300" t="s">
        <v>552</v>
      </c>
      <c r="C915" s="119" t="s">
        <v>31</v>
      </c>
      <c r="D915" s="129">
        <v>7</v>
      </c>
      <c r="E915" s="109">
        <v>1572</v>
      </c>
      <c r="F915" s="109">
        <f t="shared" si="71"/>
        <v>11004</v>
      </c>
      <c r="G915" s="109">
        <v>4797</v>
      </c>
      <c r="H915" s="109">
        <f t="shared" si="72"/>
        <v>33579</v>
      </c>
      <c r="I915" s="221">
        <f t="shared" si="74"/>
        <v>44583</v>
      </c>
      <c r="J915" s="109">
        <v>1572</v>
      </c>
      <c r="K915" s="109"/>
      <c r="L915" s="109"/>
      <c r="M915" s="109">
        <f t="shared" si="73"/>
        <v>4797</v>
      </c>
      <c r="N915" s="109"/>
      <c r="O915" s="109"/>
      <c r="P915" s="422"/>
      <c r="Q915" s="425">
        <f t="shared" si="75"/>
        <v>0</v>
      </c>
    </row>
    <row r="916" spans="1:17" hidden="1" outlineLevel="1" x14ac:dyDescent="0.25">
      <c r="A916" s="118"/>
      <c r="B916" s="300" t="s">
        <v>553</v>
      </c>
      <c r="C916" s="119" t="s">
        <v>31</v>
      </c>
      <c r="D916" s="129">
        <v>120</v>
      </c>
      <c r="E916" s="109">
        <v>393</v>
      </c>
      <c r="F916" s="109">
        <f t="shared" si="71"/>
        <v>47160</v>
      </c>
      <c r="G916" s="109">
        <v>1042.6000000000001</v>
      </c>
      <c r="H916" s="109">
        <f t="shared" si="72"/>
        <v>125112.00000000001</v>
      </c>
      <c r="I916" s="221">
        <f t="shared" si="74"/>
        <v>172272</v>
      </c>
      <c r="J916" s="109">
        <v>393</v>
      </c>
      <c r="K916" s="109"/>
      <c r="L916" s="109"/>
      <c r="M916" s="109">
        <f t="shared" si="73"/>
        <v>1042.6000000000001</v>
      </c>
      <c r="N916" s="109"/>
      <c r="O916" s="109"/>
      <c r="P916" s="427">
        <v>20</v>
      </c>
      <c r="Q916" s="428">
        <f t="shared" si="75"/>
        <v>28712.000000000004</v>
      </c>
    </row>
    <row r="917" spans="1:17" hidden="1" outlineLevel="1" x14ac:dyDescent="0.25">
      <c r="A917" s="118"/>
      <c r="B917" s="300" t="s">
        <v>554</v>
      </c>
      <c r="C917" s="119" t="s">
        <v>31</v>
      </c>
      <c r="D917" s="129">
        <v>600</v>
      </c>
      <c r="E917" s="109">
        <v>393</v>
      </c>
      <c r="F917" s="109">
        <f t="shared" si="71"/>
        <v>235800</v>
      </c>
      <c r="G917" s="109">
        <v>161.20000000000002</v>
      </c>
      <c r="H917" s="109">
        <f t="shared" si="72"/>
        <v>96720.000000000015</v>
      </c>
      <c r="I917" s="221">
        <f t="shared" si="74"/>
        <v>332520</v>
      </c>
      <c r="J917" s="109">
        <v>393</v>
      </c>
      <c r="K917" s="109"/>
      <c r="L917" s="109"/>
      <c r="M917" s="109">
        <f t="shared" si="73"/>
        <v>161.20000000000002</v>
      </c>
      <c r="N917" s="109"/>
      <c r="O917" s="109"/>
      <c r="P917" s="422"/>
      <c r="Q917" s="425">
        <f t="shared" si="75"/>
        <v>0</v>
      </c>
    </row>
    <row r="918" spans="1:17" hidden="1" outlineLevel="1" x14ac:dyDescent="0.25">
      <c r="A918" s="118"/>
      <c r="B918" s="300" t="s">
        <v>6857</v>
      </c>
      <c r="C918" s="119" t="s">
        <v>31</v>
      </c>
      <c r="D918" s="129">
        <v>600</v>
      </c>
      <c r="E918" s="109">
        <v>32.75</v>
      </c>
      <c r="F918" s="109">
        <f t="shared" si="71"/>
        <v>19650</v>
      </c>
      <c r="G918" s="109">
        <v>107.926</v>
      </c>
      <c r="H918" s="109">
        <f t="shared" si="72"/>
        <v>64755.6</v>
      </c>
      <c r="I918" s="221">
        <f t="shared" si="74"/>
        <v>84405.6</v>
      </c>
      <c r="J918" s="109">
        <v>32.75</v>
      </c>
      <c r="K918" s="109"/>
      <c r="L918" s="109"/>
      <c r="M918" s="109">
        <f t="shared" si="73"/>
        <v>107.926</v>
      </c>
      <c r="N918" s="109"/>
      <c r="O918" s="109"/>
      <c r="P918" s="427">
        <v>40</v>
      </c>
      <c r="Q918" s="428">
        <f t="shared" si="75"/>
        <v>5627.0399999999991</v>
      </c>
    </row>
    <row r="919" spans="1:17" hidden="1" outlineLevel="1" x14ac:dyDescent="0.25">
      <c r="A919" s="118"/>
      <c r="B919" s="300" t="s">
        <v>555</v>
      </c>
      <c r="C919" s="119" t="s">
        <v>31</v>
      </c>
      <c r="D919" s="129">
        <v>50</v>
      </c>
      <c r="E919" s="109">
        <v>19.650000000000002</v>
      </c>
      <c r="F919" s="109">
        <f t="shared" si="71"/>
        <v>982.50000000000011</v>
      </c>
      <c r="G919" s="109">
        <v>8.8660000000000014</v>
      </c>
      <c r="H919" s="109">
        <f t="shared" si="72"/>
        <v>443.30000000000007</v>
      </c>
      <c r="I919" s="221">
        <f t="shared" si="74"/>
        <v>1425.8000000000002</v>
      </c>
      <c r="J919" s="109">
        <v>19.650000000000002</v>
      </c>
      <c r="K919" s="109"/>
      <c r="L919" s="109"/>
      <c r="M919" s="109">
        <f t="shared" si="73"/>
        <v>8.8660000000000014</v>
      </c>
      <c r="N919" s="109"/>
      <c r="O919" s="109"/>
      <c r="P919" s="422"/>
      <c r="Q919" s="425">
        <f t="shared" si="75"/>
        <v>0</v>
      </c>
    </row>
    <row r="920" spans="1:17" ht="25.5" hidden="1" outlineLevel="1" x14ac:dyDescent="0.25">
      <c r="A920" s="118"/>
      <c r="B920" s="300" t="s">
        <v>556</v>
      </c>
      <c r="C920" s="119" t="s">
        <v>188</v>
      </c>
      <c r="D920" s="129">
        <v>1660</v>
      </c>
      <c r="E920" s="109">
        <v>220.08</v>
      </c>
      <c r="F920" s="109">
        <f t="shared" si="71"/>
        <v>365332.80000000005</v>
      </c>
      <c r="G920" s="109">
        <v>106.60000000000001</v>
      </c>
      <c r="H920" s="109">
        <f t="shared" si="72"/>
        <v>176956</v>
      </c>
      <c r="I920" s="221">
        <f t="shared" si="74"/>
        <v>542288.80000000005</v>
      </c>
      <c r="J920" s="109">
        <v>220.08</v>
      </c>
      <c r="K920" s="109"/>
      <c r="L920" s="109"/>
      <c r="M920" s="109">
        <f t="shared" si="73"/>
        <v>106.60000000000001</v>
      </c>
      <c r="N920" s="109"/>
      <c r="O920" s="109"/>
      <c r="P920" s="422"/>
      <c r="Q920" s="425">
        <f t="shared" si="75"/>
        <v>0</v>
      </c>
    </row>
    <row r="921" spans="1:17" ht="25.5" hidden="1" outlineLevel="1" x14ac:dyDescent="0.25">
      <c r="A921" s="118"/>
      <c r="B921" s="300" t="s">
        <v>557</v>
      </c>
      <c r="C921" s="119" t="s">
        <v>188</v>
      </c>
      <c r="D921" s="129">
        <v>11952</v>
      </c>
      <c r="E921" s="109">
        <v>146.72</v>
      </c>
      <c r="F921" s="109">
        <f t="shared" si="71"/>
        <v>1753597.44</v>
      </c>
      <c r="G921" s="109">
        <v>94.38</v>
      </c>
      <c r="H921" s="109">
        <f t="shared" si="72"/>
        <v>1128029.76</v>
      </c>
      <c r="I921" s="221">
        <f t="shared" si="74"/>
        <v>2881627.2</v>
      </c>
      <c r="J921" s="109">
        <v>146.72</v>
      </c>
      <c r="K921" s="109"/>
      <c r="L921" s="109"/>
      <c r="M921" s="109">
        <f t="shared" si="73"/>
        <v>94.38</v>
      </c>
      <c r="N921" s="109"/>
      <c r="O921" s="109"/>
      <c r="P921" s="427">
        <v>915</v>
      </c>
      <c r="Q921" s="428">
        <f t="shared" si="75"/>
        <v>220606.5</v>
      </c>
    </row>
    <row r="922" spans="1:17" ht="25.5" hidden="1" outlineLevel="1" x14ac:dyDescent="0.25">
      <c r="A922" s="118"/>
      <c r="B922" s="300" t="s">
        <v>558</v>
      </c>
      <c r="C922" s="119" t="s">
        <v>188</v>
      </c>
      <c r="D922" s="129">
        <v>150</v>
      </c>
      <c r="E922" s="109">
        <v>45.85</v>
      </c>
      <c r="F922" s="109">
        <f t="shared" si="71"/>
        <v>6877.5</v>
      </c>
      <c r="G922" s="109">
        <v>125.84</v>
      </c>
      <c r="H922" s="109">
        <f t="shared" si="72"/>
        <v>18876</v>
      </c>
      <c r="I922" s="221">
        <f t="shared" si="74"/>
        <v>25753.5</v>
      </c>
      <c r="J922" s="109">
        <v>45.85</v>
      </c>
      <c r="K922" s="109"/>
      <c r="L922" s="109"/>
      <c r="M922" s="109">
        <f t="shared" si="73"/>
        <v>125.84</v>
      </c>
      <c r="N922" s="109"/>
      <c r="O922" s="109"/>
      <c r="P922" s="427">
        <v>100</v>
      </c>
      <c r="Q922" s="428">
        <f t="shared" si="75"/>
        <v>17169</v>
      </c>
    </row>
    <row r="923" spans="1:17" hidden="1" outlineLevel="1" x14ac:dyDescent="0.25">
      <c r="A923" s="118"/>
      <c r="B923" s="300" t="s">
        <v>559</v>
      </c>
      <c r="C923" s="119" t="s">
        <v>31</v>
      </c>
      <c r="D923" s="129">
        <v>100</v>
      </c>
      <c r="E923" s="109">
        <v>13.100000000000001</v>
      </c>
      <c r="F923" s="109">
        <f t="shared" si="71"/>
        <v>1310.0000000000002</v>
      </c>
      <c r="G923" s="109">
        <v>31.72</v>
      </c>
      <c r="H923" s="109">
        <f t="shared" si="72"/>
        <v>3172</v>
      </c>
      <c r="I923" s="221">
        <f t="shared" si="74"/>
        <v>4482</v>
      </c>
      <c r="J923" s="109">
        <v>13.100000000000001</v>
      </c>
      <c r="K923" s="109"/>
      <c r="L923" s="109"/>
      <c r="M923" s="109">
        <f t="shared" si="73"/>
        <v>31.72</v>
      </c>
      <c r="N923" s="109"/>
      <c r="O923" s="109"/>
      <c r="P923" s="429">
        <v>200</v>
      </c>
      <c r="Q923" s="428">
        <f t="shared" si="75"/>
        <v>8964</v>
      </c>
    </row>
    <row r="924" spans="1:17" hidden="1" outlineLevel="1" x14ac:dyDescent="0.25">
      <c r="A924" s="118"/>
      <c r="B924" s="300" t="s">
        <v>302</v>
      </c>
      <c r="C924" s="119" t="s">
        <v>307</v>
      </c>
      <c r="D924" s="129">
        <v>1</v>
      </c>
      <c r="E924" s="109">
        <v>0</v>
      </c>
      <c r="F924" s="109">
        <f t="shared" si="71"/>
        <v>0</v>
      </c>
      <c r="G924" s="109">
        <v>23400</v>
      </c>
      <c r="H924" s="109">
        <f t="shared" si="72"/>
        <v>23400</v>
      </c>
      <c r="I924" s="221">
        <f t="shared" si="74"/>
        <v>23400</v>
      </c>
      <c r="J924" s="109">
        <v>0</v>
      </c>
      <c r="K924" s="109"/>
      <c r="L924" s="109"/>
      <c r="M924" s="109">
        <f t="shared" si="73"/>
        <v>23400</v>
      </c>
      <c r="N924" s="109"/>
      <c r="O924" s="109"/>
      <c r="P924" s="422"/>
      <c r="Q924" s="425">
        <f t="shared" si="75"/>
        <v>0</v>
      </c>
    </row>
    <row r="925" spans="1:17" hidden="1" outlineLevel="1" x14ac:dyDescent="0.25">
      <c r="A925" s="118"/>
      <c r="B925" s="300" t="s">
        <v>560</v>
      </c>
      <c r="C925" s="119" t="s">
        <v>307</v>
      </c>
      <c r="D925" s="129">
        <v>1</v>
      </c>
      <c r="E925" s="109">
        <v>113184</v>
      </c>
      <c r="F925" s="109">
        <f t="shared" si="71"/>
        <v>113184</v>
      </c>
      <c r="G925" s="109">
        <v>0</v>
      </c>
      <c r="H925" s="109">
        <f t="shared" si="72"/>
        <v>0</v>
      </c>
      <c r="I925" s="221">
        <f t="shared" si="74"/>
        <v>113184</v>
      </c>
      <c r="J925" s="109">
        <v>113184</v>
      </c>
      <c r="K925" s="109"/>
      <c r="L925" s="109"/>
      <c r="M925" s="109">
        <f t="shared" si="73"/>
        <v>0</v>
      </c>
      <c r="N925" s="109"/>
      <c r="O925" s="109"/>
      <c r="P925" s="422"/>
      <c r="Q925" s="425">
        <f t="shared" si="75"/>
        <v>0</v>
      </c>
    </row>
    <row r="926" spans="1:17" collapsed="1" x14ac:dyDescent="0.25">
      <c r="A926" s="339" t="s">
        <v>561</v>
      </c>
      <c r="B926" s="340" t="s">
        <v>562</v>
      </c>
      <c r="C926" s="341"/>
      <c r="D926" s="342"/>
      <c r="E926" s="342"/>
      <c r="F926" s="342">
        <f>SUM(F927:F941)</f>
        <v>649932.9</v>
      </c>
      <c r="G926" s="342"/>
      <c r="H926" s="342">
        <f>SUM(H927:H941)</f>
        <v>2135422.9</v>
      </c>
      <c r="I926" s="343">
        <f>SUM(I927:I941)</f>
        <v>2785355.8000000003</v>
      </c>
      <c r="J926" s="344"/>
      <c r="K926" s="344"/>
      <c r="L926" s="345"/>
      <c r="M926" s="345"/>
      <c r="N926" s="345"/>
      <c r="O926" s="345"/>
      <c r="P926" s="422"/>
      <c r="Q926" s="343">
        <f>SUM(Q927:Q941)</f>
        <v>0</v>
      </c>
    </row>
    <row r="927" spans="1:17" ht="25.5" hidden="1" outlineLevel="1" x14ac:dyDescent="0.25">
      <c r="A927" s="120"/>
      <c r="B927" s="300" t="s">
        <v>563</v>
      </c>
      <c r="C927" s="116" t="s">
        <v>31</v>
      </c>
      <c r="D927" s="116">
        <v>10</v>
      </c>
      <c r="E927" s="109">
        <v>6668</v>
      </c>
      <c r="F927" s="109">
        <f t="shared" ref="F927:F939" si="76">E927*D927</f>
        <v>66680</v>
      </c>
      <c r="G927" s="109">
        <v>39380</v>
      </c>
      <c r="H927" s="109">
        <f t="shared" ref="H927:H939" si="77">G927*D927</f>
        <v>393800</v>
      </c>
      <c r="I927" s="221">
        <f>H927+F927</f>
        <v>460480</v>
      </c>
      <c r="J927" s="249">
        <v>6668</v>
      </c>
      <c r="K927" s="249">
        <f>'ВСЕ СМЕТЫ КДС'!G8346</f>
        <v>5485.0179281264645</v>
      </c>
      <c r="L927" s="153">
        <f>((J927/(K927/100))-100)/100</f>
        <v>0.21567515136228749</v>
      </c>
      <c r="M927" s="104">
        <v>39380</v>
      </c>
      <c r="N927" s="104">
        <f>'ВСЕ СМЕТЫ КДС'!G8347</f>
        <v>30565.562396608515</v>
      </c>
      <c r="O927" s="153">
        <f>((M927/(N927/100))-100)/100</f>
        <v>0.2883780605446839</v>
      </c>
      <c r="P927" s="422"/>
      <c r="Q927" s="425">
        <f t="shared" si="75"/>
        <v>0</v>
      </c>
    </row>
    <row r="928" spans="1:17" ht="25.5" hidden="1" outlineLevel="1" x14ac:dyDescent="0.25">
      <c r="A928" s="120"/>
      <c r="B928" s="300" t="s">
        <v>564</v>
      </c>
      <c r="C928" s="116" t="s">
        <v>31</v>
      </c>
      <c r="D928" s="116">
        <v>24</v>
      </c>
      <c r="E928" s="109">
        <v>5668</v>
      </c>
      <c r="F928" s="109">
        <f t="shared" si="76"/>
        <v>136032</v>
      </c>
      <c r="G928" s="109">
        <v>23220</v>
      </c>
      <c r="H928" s="109">
        <f t="shared" si="77"/>
        <v>557280</v>
      </c>
      <c r="I928" s="221">
        <f t="shared" ref="I928:I941" si="78">H928+F928</f>
        <v>693312</v>
      </c>
      <c r="J928" s="249">
        <v>5668</v>
      </c>
      <c r="K928" s="249">
        <f>'ВСЕ СМЕТЫ КДС'!G8341</f>
        <v>4709.2871797171201</v>
      </c>
      <c r="L928" s="153">
        <f>((J928/(K928/100))-100)/100</f>
        <v>0.20357917954378579</v>
      </c>
      <c r="M928" s="104">
        <v>23220</v>
      </c>
      <c r="N928" s="104">
        <f>'ВСЕ СМЕТЫ КДС'!G8342</f>
        <v>17833.757114234879</v>
      </c>
      <c r="O928" s="153">
        <f>((M928/(N928/100))-100)/100</f>
        <v>0.30202513420269866</v>
      </c>
      <c r="P928" s="422"/>
      <c r="Q928" s="425">
        <f t="shared" si="75"/>
        <v>0</v>
      </c>
    </row>
    <row r="929" spans="1:17" hidden="1" outlineLevel="1" x14ac:dyDescent="0.25">
      <c r="A929" s="120"/>
      <c r="B929" s="300" t="s">
        <v>565</v>
      </c>
      <c r="C929" s="116" t="s">
        <v>31</v>
      </c>
      <c r="D929" s="116">
        <v>1</v>
      </c>
      <c r="E929" s="109">
        <v>1965</v>
      </c>
      <c r="F929" s="109">
        <f t="shared" si="76"/>
        <v>1965</v>
      </c>
      <c r="G929" s="109">
        <v>7007</v>
      </c>
      <c r="H929" s="109">
        <f t="shared" si="77"/>
        <v>7007</v>
      </c>
      <c r="I929" s="221">
        <f t="shared" si="78"/>
        <v>8972</v>
      </c>
      <c r="J929" s="109">
        <v>1965</v>
      </c>
      <c r="K929" s="109"/>
      <c r="L929" s="109"/>
      <c r="M929" s="109">
        <f t="shared" ref="M929:M941" si="79">G929</f>
        <v>7007</v>
      </c>
      <c r="N929" s="109"/>
      <c r="O929" s="109"/>
      <c r="P929" s="422"/>
      <c r="Q929" s="425">
        <f t="shared" si="75"/>
        <v>0</v>
      </c>
    </row>
    <row r="930" spans="1:17" hidden="1" outlineLevel="1" x14ac:dyDescent="0.25">
      <c r="A930" s="120"/>
      <c r="B930" s="300" t="s">
        <v>566</v>
      </c>
      <c r="C930" s="116" t="s">
        <v>31</v>
      </c>
      <c r="D930" s="116">
        <v>34</v>
      </c>
      <c r="E930" s="109">
        <v>655</v>
      </c>
      <c r="F930" s="109">
        <f t="shared" si="76"/>
        <v>22270</v>
      </c>
      <c r="G930" s="109">
        <v>2366</v>
      </c>
      <c r="H930" s="109">
        <f t="shared" si="77"/>
        <v>80444</v>
      </c>
      <c r="I930" s="221">
        <f t="shared" si="78"/>
        <v>102714</v>
      </c>
      <c r="J930" s="109">
        <v>655</v>
      </c>
      <c r="K930" s="109"/>
      <c r="L930" s="109"/>
      <c r="M930" s="109">
        <f t="shared" si="79"/>
        <v>2366</v>
      </c>
      <c r="N930" s="109"/>
      <c r="O930" s="109"/>
      <c r="P930" s="422"/>
      <c r="Q930" s="425">
        <f t="shared" si="75"/>
        <v>0</v>
      </c>
    </row>
    <row r="931" spans="1:17" ht="25.5" hidden="1" outlineLevel="1" x14ac:dyDescent="0.25">
      <c r="A931" s="120"/>
      <c r="B931" s="300" t="s">
        <v>567</v>
      </c>
      <c r="C931" s="116" t="s">
        <v>31</v>
      </c>
      <c r="D931" s="116">
        <v>3</v>
      </c>
      <c r="E931" s="109">
        <v>3144</v>
      </c>
      <c r="F931" s="109">
        <f t="shared" si="76"/>
        <v>9432</v>
      </c>
      <c r="G931" s="109">
        <v>122036.2</v>
      </c>
      <c r="H931" s="109">
        <f t="shared" si="77"/>
        <v>366108.6</v>
      </c>
      <c r="I931" s="221">
        <f t="shared" si="78"/>
        <v>375540.6</v>
      </c>
      <c r="J931" s="109">
        <v>3144</v>
      </c>
      <c r="K931" s="109"/>
      <c r="L931" s="109"/>
      <c r="M931" s="109">
        <f t="shared" si="79"/>
        <v>122036.2</v>
      </c>
      <c r="N931" s="109"/>
      <c r="O931" s="109"/>
      <c r="P931" s="422"/>
      <c r="Q931" s="425">
        <f t="shared" si="75"/>
        <v>0</v>
      </c>
    </row>
    <row r="932" spans="1:17" ht="25.5" hidden="1" outlineLevel="1" x14ac:dyDescent="0.25">
      <c r="A932" s="120"/>
      <c r="B932" s="300" t="s">
        <v>568</v>
      </c>
      <c r="C932" s="116" t="s">
        <v>31</v>
      </c>
      <c r="D932" s="116">
        <v>34</v>
      </c>
      <c r="E932" s="109">
        <v>262</v>
      </c>
      <c r="F932" s="109">
        <f t="shared" si="76"/>
        <v>8908</v>
      </c>
      <c r="G932" s="109">
        <v>13780</v>
      </c>
      <c r="H932" s="109">
        <f t="shared" si="77"/>
        <v>468520</v>
      </c>
      <c r="I932" s="221">
        <f t="shared" si="78"/>
        <v>477428</v>
      </c>
      <c r="J932" s="109">
        <v>262</v>
      </c>
      <c r="K932" s="109"/>
      <c r="L932" s="109"/>
      <c r="M932" s="109">
        <f t="shared" si="79"/>
        <v>13780</v>
      </c>
      <c r="N932" s="109"/>
      <c r="O932" s="109"/>
      <c r="P932" s="422"/>
      <c r="Q932" s="425">
        <f t="shared" si="75"/>
        <v>0</v>
      </c>
    </row>
    <row r="933" spans="1:17" ht="25.5" hidden="1" outlineLevel="1" x14ac:dyDescent="0.25">
      <c r="A933" s="120"/>
      <c r="B933" s="300" t="s">
        <v>569</v>
      </c>
      <c r="C933" s="116" t="s">
        <v>31</v>
      </c>
      <c r="D933" s="116">
        <v>2</v>
      </c>
      <c r="E933" s="109">
        <v>1310</v>
      </c>
      <c r="F933" s="109">
        <f t="shared" si="76"/>
        <v>2620</v>
      </c>
      <c r="G933" s="109">
        <v>4836</v>
      </c>
      <c r="H933" s="109">
        <f t="shared" si="77"/>
        <v>9672</v>
      </c>
      <c r="I933" s="221">
        <f t="shared" si="78"/>
        <v>12292</v>
      </c>
      <c r="J933" s="109">
        <v>1310</v>
      </c>
      <c r="K933" s="109"/>
      <c r="L933" s="109"/>
      <c r="M933" s="109">
        <f t="shared" si="79"/>
        <v>4836</v>
      </c>
      <c r="N933" s="109"/>
      <c r="O933" s="109"/>
      <c r="P933" s="422"/>
      <c r="Q933" s="425">
        <f t="shared" si="75"/>
        <v>0</v>
      </c>
    </row>
    <row r="934" spans="1:17" hidden="1" outlineLevel="1" x14ac:dyDescent="0.25">
      <c r="A934" s="120"/>
      <c r="B934" s="300" t="s">
        <v>570</v>
      </c>
      <c r="C934" s="116" t="s">
        <v>31</v>
      </c>
      <c r="D934" s="116">
        <v>2</v>
      </c>
      <c r="E934" s="109">
        <v>65.5</v>
      </c>
      <c r="F934" s="109">
        <f t="shared" si="76"/>
        <v>131</v>
      </c>
      <c r="G934" s="109">
        <v>470.6</v>
      </c>
      <c r="H934" s="109">
        <f t="shared" si="77"/>
        <v>941.2</v>
      </c>
      <c r="I934" s="221">
        <f t="shared" si="78"/>
        <v>1072.2</v>
      </c>
      <c r="J934" s="109">
        <v>65.5</v>
      </c>
      <c r="K934" s="109"/>
      <c r="L934" s="109"/>
      <c r="M934" s="109">
        <f t="shared" si="79"/>
        <v>470.6</v>
      </c>
      <c r="N934" s="109"/>
      <c r="O934" s="109"/>
      <c r="P934" s="422"/>
      <c r="Q934" s="425">
        <f t="shared" si="75"/>
        <v>0</v>
      </c>
    </row>
    <row r="935" spans="1:17" ht="25.5" hidden="1" outlineLevel="1" x14ac:dyDescent="0.25">
      <c r="A935" s="120"/>
      <c r="B935" s="300" t="s">
        <v>571</v>
      </c>
      <c r="C935" s="116" t="s">
        <v>31</v>
      </c>
      <c r="D935" s="116">
        <v>34</v>
      </c>
      <c r="E935" s="109">
        <v>131</v>
      </c>
      <c r="F935" s="109">
        <f t="shared" si="76"/>
        <v>4454</v>
      </c>
      <c r="G935" s="109">
        <v>122.2</v>
      </c>
      <c r="H935" s="109">
        <f t="shared" si="77"/>
        <v>4154.8</v>
      </c>
      <c r="I935" s="221">
        <f t="shared" si="78"/>
        <v>8608.7999999999993</v>
      </c>
      <c r="J935" s="109">
        <v>131</v>
      </c>
      <c r="K935" s="109"/>
      <c r="L935" s="109"/>
      <c r="M935" s="109">
        <f t="shared" si="79"/>
        <v>122.2</v>
      </c>
      <c r="N935" s="109"/>
      <c r="O935" s="109"/>
      <c r="P935" s="422"/>
      <c r="Q935" s="425">
        <f t="shared" si="75"/>
        <v>0</v>
      </c>
    </row>
    <row r="936" spans="1:17" hidden="1" outlineLevel="1" x14ac:dyDescent="0.25">
      <c r="A936" s="120"/>
      <c r="B936" s="300" t="s">
        <v>572</v>
      </c>
      <c r="C936" s="116" t="s">
        <v>31</v>
      </c>
      <c r="D936" s="116">
        <v>500</v>
      </c>
      <c r="E936" s="109">
        <v>32.75</v>
      </c>
      <c r="F936" s="109">
        <f t="shared" si="76"/>
        <v>16375</v>
      </c>
      <c r="G936" s="109">
        <v>41.6</v>
      </c>
      <c r="H936" s="109">
        <f t="shared" si="77"/>
        <v>20800</v>
      </c>
      <c r="I936" s="221">
        <f t="shared" si="78"/>
        <v>37175</v>
      </c>
      <c r="J936" s="109">
        <v>32.75</v>
      </c>
      <c r="K936" s="109"/>
      <c r="L936" s="109"/>
      <c r="M936" s="109">
        <f t="shared" si="79"/>
        <v>41.6</v>
      </c>
      <c r="N936" s="109"/>
      <c r="O936" s="109"/>
      <c r="P936" s="422"/>
      <c r="Q936" s="425">
        <f t="shared" si="75"/>
        <v>0</v>
      </c>
    </row>
    <row r="937" spans="1:17" ht="25.5" hidden="1" outlineLevel="1" x14ac:dyDescent="0.25">
      <c r="A937" s="120"/>
      <c r="B937" s="300" t="s">
        <v>6899</v>
      </c>
      <c r="C937" s="116" t="s">
        <v>188</v>
      </c>
      <c r="D937" s="116">
        <v>2035</v>
      </c>
      <c r="E937" s="109">
        <v>162.44</v>
      </c>
      <c r="F937" s="109">
        <f t="shared" si="76"/>
        <v>330565.40000000002</v>
      </c>
      <c r="G937" s="109">
        <v>94.38</v>
      </c>
      <c r="H937" s="109">
        <f t="shared" si="77"/>
        <v>192063.3</v>
      </c>
      <c r="I937" s="221">
        <f t="shared" si="78"/>
        <v>522628.7</v>
      </c>
      <c r="J937" s="109">
        <v>162.44</v>
      </c>
      <c r="K937" s="109"/>
      <c r="L937" s="109"/>
      <c r="M937" s="109">
        <f t="shared" si="79"/>
        <v>94.38</v>
      </c>
      <c r="N937" s="109"/>
      <c r="O937" s="109"/>
      <c r="P937" s="422"/>
      <c r="Q937" s="425">
        <f t="shared" si="75"/>
        <v>0</v>
      </c>
    </row>
    <row r="938" spans="1:17" ht="25.5" hidden="1" outlineLevel="1" x14ac:dyDescent="0.25">
      <c r="A938" s="120"/>
      <c r="B938" s="300" t="s">
        <v>558</v>
      </c>
      <c r="C938" s="116" t="s">
        <v>188</v>
      </c>
      <c r="D938" s="116">
        <v>250</v>
      </c>
      <c r="E938" s="109">
        <v>45.85</v>
      </c>
      <c r="F938" s="109">
        <f t="shared" si="76"/>
        <v>11462.5</v>
      </c>
      <c r="G938" s="109">
        <v>125.84</v>
      </c>
      <c r="H938" s="109">
        <f t="shared" si="77"/>
        <v>31460</v>
      </c>
      <c r="I938" s="221">
        <f t="shared" si="78"/>
        <v>42922.5</v>
      </c>
      <c r="J938" s="109">
        <v>45.85</v>
      </c>
      <c r="K938" s="109"/>
      <c r="L938" s="109"/>
      <c r="M938" s="109">
        <f t="shared" si="79"/>
        <v>125.84</v>
      </c>
      <c r="N938" s="109"/>
      <c r="O938" s="109"/>
      <c r="P938" s="422"/>
      <c r="Q938" s="425">
        <f t="shared" si="75"/>
        <v>0</v>
      </c>
    </row>
    <row r="939" spans="1:17" hidden="1" outlineLevel="1" x14ac:dyDescent="0.25">
      <c r="A939" s="120"/>
      <c r="B939" s="300" t="s">
        <v>559</v>
      </c>
      <c r="C939" s="116" t="s">
        <v>31</v>
      </c>
      <c r="D939" s="116">
        <v>100</v>
      </c>
      <c r="E939" s="109">
        <v>13.100000000000001</v>
      </c>
      <c r="F939" s="109">
        <f t="shared" si="76"/>
        <v>1310.0000000000002</v>
      </c>
      <c r="G939" s="109">
        <v>31.72</v>
      </c>
      <c r="H939" s="109">
        <f t="shared" si="77"/>
        <v>3172</v>
      </c>
      <c r="I939" s="221">
        <f t="shared" si="78"/>
        <v>4482</v>
      </c>
      <c r="J939" s="109">
        <v>13.100000000000001</v>
      </c>
      <c r="K939" s="109"/>
      <c r="L939" s="109"/>
      <c r="M939" s="109">
        <f t="shared" si="79"/>
        <v>31.72</v>
      </c>
      <c r="N939" s="109"/>
      <c r="O939" s="109"/>
      <c r="P939" s="422"/>
      <c r="Q939" s="425">
        <f t="shared" si="75"/>
        <v>0</v>
      </c>
    </row>
    <row r="940" spans="1:17" hidden="1" outlineLevel="1" x14ac:dyDescent="0.25">
      <c r="A940" s="120"/>
      <c r="B940" s="300" t="s">
        <v>302</v>
      </c>
      <c r="C940" s="116" t="s">
        <v>307</v>
      </c>
      <c r="D940" s="116">
        <v>1</v>
      </c>
      <c r="E940" s="109">
        <v>0</v>
      </c>
      <c r="F940" s="109"/>
      <c r="G940" s="109">
        <v>0</v>
      </c>
      <c r="H940" s="109"/>
      <c r="I940" s="221"/>
      <c r="J940" s="109">
        <v>0</v>
      </c>
      <c r="K940" s="109"/>
      <c r="L940" s="109"/>
      <c r="M940" s="109">
        <f t="shared" si="79"/>
        <v>0</v>
      </c>
      <c r="N940" s="109"/>
      <c r="O940" s="109"/>
      <c r="P940" s="422"/>
      <c r="Q940" s="425">
        <f t="shared" si="75"/>
        <v>0</v>
      </c>
    </row>
    <row r="941" spans="1:17" hidden="1" outlineLevel="1" x14ac:dyDescent="0.25">
      <c r="A941" s="120"/>
      <c r="B941" s="300" t="s">
        <v>560</v>
      </c>
      <c r="C941" s="116" t="s">
        <v>307</v>
      </c>
      <c r="D941" s="116">
        <v>1</v>
      </c>
      <c r="E941" s="109">
        <v>37728</v>
      </c>
      <c r="F941" s="109">
        <f>E941*D941</f>
        <v>37728</v>
      </c>
      <c r="G941" s="109">
        <v>0</v>
      </c>
      <c r="H941" s="109">
        <f>G941*D941</f>
        <v>0</v>
      </c>
      <c r="I941" s="221">
        <f t="shared" si="78"/>
        <v>37728</v>
      </c>
      <c r="J941" s="109">
        <v>37728</v>
      </c>
      <c r="K941" s="109"/>
      <c r="L941" s="109"/>
      <c r="M941" s="109">
        <f t="shared" si="79"/>
        <v>0</v>
      </c>
      <c r="N941" s="109"/>
      <c r="O941" s="109"/>
      <c r="P941" s="422"/>
      <c r="Q941" s="425">
        <f t="shared" si="75"/>
        <v>0</v>
      </c>
    </row>
    <row r="942" spans="1:17" collapsed="1" x14ac:dyDescent="0.25">
      <c r="A942" s="339" t="s">
        <v>573</v>
      </c>
      <c r="B942" s="340" t="s">
        <v>574</v>
      </c>
      <c r="C942" s="341"/>
      <c r="D942" s="342"/>
      <c r="E942" s="342"/>
      <c r="F942" s="342">
        <f>SUM(F943:F962)</f>
        <v>1030142.866</v>
      </c>
      <c r="G942" s="342"/>
      <c r="H942" s="342">
        <f>SUM(H943:H962)</f>
        <v>1480862.5832</v>
      </c>
      <c r="I942" s="343">
        <f>SUM(I943:I962)</f>
        <v>2511005.4492000001</v>
      </c>
      <c r="J942" s="344"/>
      <c r="K942" s="344"/>
      <c r="L942" s="345"/>
      <c r="M942" s="345"/>
      <c r="N942" s="345"/>
      <c r="O942" s="345"/>
      <c r="P942" s="422"/>
      <c r="Q942" s="343">
        <f>SUM(Q943:Q962)</f>
        <v>0</v>
      </c>
    </row>
    <row r="943" spans="1:17" hidden="1" outlineLevel="1" x14ac:dyDescent="0.25">
      <c r="A943" s="378">
        <v>44</v>
      </c>
      <c r="B943" s="349" t="s">
        <v>6913</v>
      </c>
      <c r="C943" s="378" t="s">
        <v>307</v>
      </c>
      <c r="D943" s="377">
        <f>D955</f>
        <v>1</v>
      </c>
      <c r="E943" s="377">
        <v>117977.29000000001</v>
      </c>
      <c r="F943" s="377">
        <f t="shared" ref="F943:F948" si="80">E943*D943</f>
        <v>117977.29000000001</v>
      </c>
      <c r="G943" s="377">
        <v>197096.98319999999</v>
      </c>
      <c r="H943" s="377">
        <f t="shared" ref="H943:H948" si="81">G943*D943</f>
        <v>197096.98319999999</v>
      </c>
      <c r="I943" s="377">
        <f>F943+H943</f>
        <v>315074.2732</v>
      </c>
      <c r="J943" s="233">
        <v>117977.29000000001</v>
      </c>
      <c r="K943" s="233"/>
      <c r="L943" s="233"/>
      <c r="M943" s="233">
        <f t="shared" ref="M943:M962" si="82">G943</f>
        <v>197096.98319999999</v>
      </c>
      <c r="N943" s="233"/>
      <c r="O943" s="233"/>
      <c r="P943" s="422"/>
      <c r="Q943" s="425">
        <f t="shared" si="75"/>
        <v>0</v>
      </c>
    </row>
    <row r="944" spans="1:17" ht="25.5" hidden="1" outlineLevel="1" x14ac:dyDescent="0.25">
      <c r="A944" s="378">
        <v>45</v>
      </c>
      <c r="B944" s="349" t="s">
        <v>413</v>
      </c>
      <c r="C944" s="378" t="s">
        <v>6890</v>
      </c>
      <c r="D944" s="377">
        <f>D956+D957+D958+D959+D960+D961</f>
        <v>3820</v>
      </c>
      <c r="E944" s="377">
        <v>238.7868</v>
      </c>
      <c r="F944" s="377">
        <f t="shared" si="80"/>
        <v>912165.576</v>
      </c>
      <c r="G944" s="377">
        <v>336.06429319371728</v>
      </c>
      <c r="H944" s="377">
        <f t="shared" si="81"/>
        <v>1283765.6000000001</v>
      </c>
      <c r="I944" s="377">
        <f t="shared" ref="I944:I962" si="83">F944+H944</f>
        <v>2195931.176</v>
      </c>
      <c r="J944" s="233">
        <v>238.7868</v>
      </c>
      <c r="K944" s="233"/>
      <c r="L944" s="233"/>
      <c r="M944" s="233">
        <f t="shared" si="82"/>
        <v>336.06429319371728</v>
      </c>
      <c r="N944" s="233"/>
      <c r="O944" s="233"/>
      <c r="P944" s="422"/>
      <c r="Q944" s="425">
        <f t="shared" si="75"/>
        <v>0</v>
      </c>
    </row>
    <row r="945" spans="1:17" ht="16.5" hidden="1" outlineLevel="1" thickBot="1" x14ac:dyDescent="0.3">
      <c r="A945" s="301"/>
      <c r="B945" s="302"/>
      <c r="C945" s="303"/>
      <c r="D945" s="304"/>
      <c r="E945" s="233"/>
      <c r="F945" s="233"/>
      <c r="G945" s="233"/>
      <c r="H945" s="233"/>
      <c r="I945" s="337"/>
      <c r="J945" s="233"/>
      <c r="K945" s="233"/>
      <c r="L945" s="233"/>
      <c r="M945" s="233"/>
      <c r="N945" s="233"/>
      <c r="O945" s="233"/>
      <c r="P945" s="422"/>
      <c r="Q945" s="425">
        <f t="shared" si="75"/>
        <v>0</v>
      </c>
    </row>
    <row r="946" spans="1:17" ht="16.5" hidden="1" outlineLevel="2" thickTop="1" x14ac:dyDescent="0.25">
      <c r="A946" s="305"/>
      <c r="B946" s="306" t="s">
        <v>575</v>
      </c>
      <c r="C946" s="242" t="s">
        <v>31</v>
      </c>
      <c r="D946" s="268">
        <v>11</v>
      </c>
      <c r="E946" s="233">
        <v>0</v>
      </c>
      <c r="F946" s="233">
        <f t="shared" si="80"/>
        <v>0</v>
      </c>
      <c r="G946" s="233">
        <v>0</v>
      </c>
      <c r="H946" s="233">
        <f t="shared" si="81"/>
        <v>0</v>
      </c>
      <c r="I946" s="221">
        <f t="shared" si="83"/>
        <v>0</v>
      </c>
      <c r="J946" s="109">
        <v>0</v>
      </c>
      <c r="K946" s="109"/>
      <c r="L946" s="109"/>
      <c r="M946" s="109">
        <f t="shared" si="82"/>
        <v>0</v>
      </c>
      <c r="N946" s="109"/>
      <c r="O946" s="109"/>
      <c r="P946" s="422"/>
      <c r="Q946" s="425">
        <f t="shared" si="75"/>
        <v>0</v>
      </c>
    </row>
    <row r="947" spans="1:17" hidden="1" outlineLevel="2" x14ac:dyDescent="0.25">
      <c r="A947" s="307"/>
      <c r="B947" s="308" t="s">
        <v>576</v>
      </c>
      <c r="C947" s="243" t="s">
        <v>31</v>
      </c>
      <c r="D947" s="269">
        <v>3</v>
      </c>
      <c r="E947" s="233">
        <v>0</v>
      </c>
      <c r="F947" s="233">
        <f t="shared" si="80"/>
        <v>0</v>
      </c>
      <c r="G947" s="233">
        <v>0</v>
      </c>
      <c r="H947" s="233">
        <f t="shared" si="81"/>
        <v>0</v>
      </c>
      <c r="I947" s="221">
        <f t="shared" si="83"/>
        <v>0</v>
      </c>
      <c r="J947" s="109">
        <v>0</v>
      </c>
      <c r="K947" s="109"/>
      <c r="L947" s="109"/>
      <c r="M947" s="109">
        <f t="shared" si="82"/>
        <v>0</v>
      </c>
      <c r="N947" s="109"/>
      <c r="O947" s="109"/>
      <c r="P947" s="422"/>
      <c r="Q947" s="425">
        <f t="shared" si="75"/>
        <v>0</v>
      </c>
    </row>
    <row r="948" spans="1:17" hidden="1" outlineLevel="2" x14ac:dyDescent="0.25">
      <c r="A948" s="307"/>
      <c r="B948" s="308" t="s">
        <v>577</v>
      </c>
      <c r="C948" s="243" t="s">
        <v>31</v>
      </c>
      <c r="D948" s="269">
        <v>34</v>
      </c>
      <c r="E948" s="233">
        <v>0</v>
      </c>
      <c r="F948" s="233">
        <f t="shared" si="80"/>
        <v>0</v>
      </c>
      <c r="G948" s="233">
        <v>0</v>
      </c>
      <c r="H948" s="233">
        <f t="shared" si="81"/>
        <v>0</v>
      </c>
      <c r="I948" s="221">
        <f t="shared" si="83"/>
        <v>0</v>
      </c>
      <c r="J948" s="109">
        <v>0</v>
      </c>
      <c r="K948" s="109"/>
      <c r="L948" s="109"/>
      <c r="M948" s="109">
        <f t="shared" si="82"/>
        <v>0</v>
      </c>
      <c r="N948" s="109"/>
      <c r="O948" s="109"/>
      <c r="P948" s="422"/>
      <c r="Q948" s="425">
        <f t="shared" si="75"/>
        <v>0</v>
      </c>
    </row>
    <row r="949" spans="1:17" hidden="1" outlineLevel="2" x14ac:dyDescent="0.25">
      <c r="A949" s="307"/>
      <c r="B949" s="308" t="s">
        <v>578</v>
      </c>
      <c r="C949" s="243" t="s">
        <v>188</v>
      </c>
      <c r="D949" s="269">
        <v>3</v>
      </c>
      <c r="E949" s="233">
        <v>0</v>
      </c>
      <c r="F949" s="233"/>
      <c r="G949" s="233">
        <v>0</v>
      </c>
      <c r="H949" s="233"/>
      <c r="I949" s="221"/>
      <c r="J949" s="109">
        <v>0</v>
      </c>
      <c r="K949" s="109"/>
      <c r="L949" s="109"/>
      <c r="M949" s="109">
        <f t="shared" si="82"/>
        <v>0</v>
      </c>
      <c r="N949" s="109"/>
      <c r="O949" s="109"/>
      <c r="P949" s="422"/>
      <c r="Q949" s="425">
        <f t="shared" si="75"/>
        <v>0</v>
      </c>
    </row>
    <row r="950" spans="1:17" hidden="1" outlineLevel="2" x14ac:dyDescent="0.25">
      <c r="A950" s="307"/>
      <c r="B950" s="308" t="s">
        <v>579</v>
      </c>
      <c r="C950" s="243" t="s">
        <v>31</v>
      </c>
      <c r="D950" s="269">
        <v>40</v>
      </c>
      <c r="E950" s="233">
        <v>0</v>
      </c>
      <c r="F950" s="233"/>
      <c r="G950" s="233">
        <v>0</v>
      </c>
      <c r="H950" s="233"/>
      <c r="I950" s="221"/>
      <c r="J950" s="109">
        <v>0</v>
      </c>
      <c r="K950" s="109"/>
      <c r="L950" s="109"/>
      <c r="M950" s="109">
        <f t="shared" si="82"/>
        <v>0</v>
      </c>
      <c r="N950" s="109"/>
      <c r="O950" s="109"/>
      <c r="P950" s="422"/>
      <c r="Q950" s="425">
        <f t="shared" si="75"/>
        <v>0</v>
      </c>
    </row>
    <row r="951" spans="1:17" hidden="1" outlineLevel="2" x14ac:dyDescent="0.25">
      <c r="A951" s="307"/>
      <c r="B951" s="308" t="s">
        <v>580</v>
      </c>
      <c r="C951" s="243" t="s">
        <v>188</v>
      </c>
      <c r="D951" s="269">
        <v>200</v>
      </c>
      <c r="E951" s="233">
        <v>0</v>
      </c>
      <c r="F951" s="233"/>
      <c r="G951" s="233">
        <v>0</v>
      </c>
      <c r="H951" s="233"/>
      <c r="I951" s="221"/>
      <c r="J951" s="109">
        <v>0</v>
      </c>
      <c r="K951" s="109"/>
      <c r="L951" s="109"/>
      <c r="M951" s="109">
        <f t="shared" si="82"/>
        <v>0</v>
      </c>
      <c r="N951" s="109"/>
      <c r="O951" s="109"/>
      <c r="P951" s="422"/>
      <c r="Q951" s="425">
        <f t="shared" si="75"/>
        <v>0</v>
      </c>
    </row>
    <row r="952" spans="1:17" hidden="1" outlineLevel="2" x14ac:dyDescent="0.25">
      <c r="A952" s="307"/>
      <c r="B952" s="308" t="s">
        <v>580</v>
      </c>
      <c r="C952" s="243" t="s">
        <v>188</v>
      </c>
      <c r="D952" s="269">
        <v>250</v>
      </c>
      <c r="E952" s="233">
        <v>0</v>
      </c>
      <c r="F952" s="233"/>
      <c r="G952" s="233">
        <v>0</v>
      </c>
      <c r="H952" s="233"/>
      <c r="I952" s="221"/>
      <c r="J952" s="109">
        <v>0</v>
      </c>
      <c r="K952" s="109"/>
      <c r="L952" s="109"/>
      <c r="M952" s="109">
        <f t="shared" si="82"/>
        <v>0</v>
      </c>
      <c r="N952" s="109"/>
      <c r="O952" s="109"/>
      <c r="P952" s="422"/>
      <c r="Q952" s="425">
        <f t="shared" si="75"/>
        <v>0</v>
      </c>
    </row>
    <row r="953" spans="1:17" hidden="1" outlineLevel="2" x14ac:dyDescent="0.25">
      <c r="A953" s="307"/>
      <c r="B953" s="308" t="s">
        <v>581</v>
      </c>
      <c r="C953" s="243" t="s">
        <v>188</v>
      </c>
      <c r="D953" s="269">
        <v>400</v>
      </c>
      <c r="E953" s="233">
        <v>0</v>
      </c>
      <c r="F953" s="233"/>
      <c r="G953" s="233">
        <v>0</v>
      </c>
      <c r="H953" s="233"/>
      <c r="I953" s="221"/>
      <c r="J953" s="109">
        <v>0</v>
      </c>
      <c r="K953" s="109"/>
      <c r="L953" s="109"/>
      <c r="M953" s="109">
        <f t="shared" si="82"/>
        <v>0</v>
      </c>
      <c r="N953" s="109"/>
      <c r="O953" s="109"/>
      <c r="P953" s="422"/>
      <c r="Q953" s="425">
        <f t="shared" si="75"/>
        <v>0</v>
      </c>
    </row>
    <row r="954" spans="1:17" hidden="1" outlineLevel="2" x14ac:dyDescent="0.25">
      <c r="A954" s="307"/>
      <c r="B954" s="308" t="s">
        <v>581</v>
      </c>
      <c r="C954" s="243" t="s">
        <v>188</v>
      </c>
      <c r="D954" s="269">
        <v>500</v>
      </c>
      <c r="E954" s="233">
        <v>0</v>
      </c>
      <c r="F954" s="233"/>
      <c r="G954" s="233">
        <v>0</v>
      </c>
      <c r="H954" s="233"/>
      <c r="I954" s="221"/>
      <c r="J954" s="109">
        <v>0</v>
      </c>
      <c r="K954" s="109"/>
      <c r="L954" s="109"/>
      <c r="M954" s="109">
        <f t="shared" si="82"/>
        <v>0</v>
      </c>
      <c r="N954" s="109"/>
      <c r="O954" s="109"/>
      <c r="P954" s="422"/>
      <c r="Q954" s="425">
        <f t="shared" si="75"/>
        <v>0</v>
      </c>
    </row>
    <row r="955" spans="1:17" ht="25.5" hidden="1" outlineLevel="2" x14ac:dyDescent="0.25">
      <c r="A955" s="307"/>
      <c r="B955" s="308" t="s">
        <v>6923</v>
      </c>
      <c r="C955" s="243" t="s">
        <v>31</v>
      </c>
      <c r="D955" s="269">
        <v>1</v>
      </c>
      <c r="E955" s="233">
        <v>0</v>
      </c>
      <c r="F955" s="233"/>
      <c r="G955" s="233">
        <v>0</v>
      </c>
      <c r="H955" s="233"/>
      <c r="I955" s="221"/>
      <c r="J955" s="109">
        <v>0</v>
      </c>
      <c r="K955" s="109"/>
      <c r="L955" s="109"/>
      <c r="M955" s="109">
        <f t="shared" si="82"/>
        <v>0</v>
      </c>
      <c r="N955" s="109"/>
      <c r="O955" s="109"/>
      <c r="P955" s="422"/>
      <c r="Q955" s="425">
        <f t="shared" si="75"/>
        <v>0</v>
      </c>
    </row>
    <row r="956" spans="1:17" hidden="1" outlineLevel="2" x14ac:dyDescent="0.25">
      <c r="A956" s="307"/>
      <c r="B956" s="308" t="s">
        <v>582</v>
      </c>
      <c r="C956" s="243" t="s">
        <v>188</v>
      </c>
      <c r="D956" s="269">
        <v>240</v>
      </c>
      <c r="E956" s="233">
        <v>0</v>
      </c>
      <c r="F956" s="233"/>
      <c r="G956" s="233">
        <v>0</v>
      </c>
      <c r="H956" s="233"/>
      <c r="I956" s="221"/>
      <c r="J956" s="109">
        <v>0</v>
      </c>
      <c r="K956" s="109"/>
      <c r="L956" s="109"/>
      <c r="M956" s="109">
        <f t="shared" si="82"/>
        <v>0</v>
      </c>
      <c r="N956" s="109"/>
      <c r="O956" s="109"/>
      <c r="P956" s="422"/>
      <c r="Q956" s="425">
        <f t="shared" si="75"/>
        <v>0</v>
      </c>
    </row>
    <row r="957" spans="1:17" hidden="1" outlineLevel="2" x14ac:dyDescent="0.25">
      <c r="A957" s="307"/>
      <c r="B957" s="308" t="s">
        <v>583</v>
      </c>
      <c r="C957" s="243" t="s">
        <v>188</v>
      </c>
      <c r="D957" s="269">
        <v>2170</v>
      </c>
      <c r="E957" s="233">
        <v>0</v>
      </c>
      <c r="F957" s="233">
        <f t="shared" ref="F957:F962" si="84">E957*D957</f>
        <v>0</v>
      </c>
      <c r="G957" s="233">
        <v>0</v>
      </c>
      <c r="H957" s="233">
        <f t="shared" ref="H957:H962" si="85">G957*D957</f>
        <v>0</v>
      </c>
      <c r="I957" s="221">
        <f t="shared" si="83"/>
        <v>0</v>
      </c>
      <c r="J957" s="109">
        <v>0</v>
      </c>
      <c r="K957" s="109"/>
      <c r="L957" s="109"/>
      <c r="M957" s="109">
        <f t="shared" si="82"/>
        <v>0</v>
      </c>
      <c r="N957" s="109"/>
      <c r="O957" s="109"/>
      <c r="P957" s="422"/>
      <c r="Q957" s="425">
        <f t="shared" si="75"/>
        <v>0</v>
      </c>
    </row>
    <row r="958" spans="1:17" hidden="1" outlineLevel="2" x14ac:dyDescent="0.25">
      <c r="A958" s="307"/>
      <c r="B958" s="308" t="s">
        <v>584</v>
      </c>
      <c r="C958" s="243" t="s">
        <v>188</v>
      </c>
      <c r="D958" s="269">
        <v>605</v>
      </c>
      <c r="E958" s="233">
        <v>0</v>
      </c>
      <c r="F958" s="233">
        <f t="shared" si="84"/>
        <v>0</v>
      </c>
      <c r="G958" s="233">
        <v>0</v>
      </c>
      <c r="H958" s="233">
        <f t="shared" si="85"/>
        <v>0</v>
      </c>
      <c r="I958" s="221">
        <f t="shared" si="83"/>
        <v>0</v>
      </c>
      <c r="J958" s="109">
        <v>0</v>
      </c>
      <c r="K958" s="109"/>
      <c r="L958" s="109"/>
      <c r="M958" s="109">
        <f t="shared" si="82"/>
        <v>0</v>
      </c>
      <c r="N958" s="109"/>
      <c r="O958" s="109"/>
      <c r="P958" s="422"/>
      <c r="Q958" s="425">
        <f t="shared" si="75"/>
        <v>0</v>
      </c>
    </row>
    <row r="959" spans="1:17" hidden="1" outlineLevel="2" x14ac:dyDescent="0.25">
      <c r="A959" s="307"/>
      <c r="B959" s="308" t="s">
        <v>584</v>
      </c>
      <c r="C959" s="243" t="s">
        <v>188</v>
      </c>
      <c r="D959" s="269">
        <v>665</v>
      </c>
      <c r="E959" s="233">
        <v>0</v>
      </c>
      <c r="F959" s="233">
        <f t="shared" si="84"/>
        <v>0</v>
      </c>
      <c r="G959" s="233">
        <v>0</v>
      </c>
      <c r="H959" s="233">
        <f t="shared" si="85"/>
        <v>0</v>
      </c>
      <c r="I959" s="221">
        <f t="shared" si="83"/>
        <v>0</v>
      </c>
      <c r="J959" s="109">
        <v>0</v>
      </c>
      <c r="K959" s="109"/>
      <c r="L959" s="109"/>
      <c r="M959" s="109">
        <f t="shared" si="82"/>
        <v>0</v>
      </c>
      <c r="N959" s="109"/>
      <c r="O959" s="109"/>
      <c r="P959" s="422"/>
      <c r="Q959" s="425">
        <f t="shared" si="75"/>
        <v>0</v>
      </c>
    </row>
    <row r="960" spans="1:17" hidden="1" outlineLevel="2" x14ac:dyDescent="0.25">
      <c r="A960" s="307"/>
      <c r="B960" s="308" t="s">
        <v>585</v>
      </c>
      <c r="C960" s="243" t="s">
        <v>188</v>
      </c>
      <c r="D960" s="269">
        <v>60</v>
      </c>
      <c r="E960" s="233">
        <v>0</v>
      </c>
      <c r="F960" s="233">
        <f t="shared" si="84"/>
        <v>0</v>
      </c>
      <c r="G960" s="233">
        <v>0</v>
      </c>
      <c r="H960" s="233">
        <f t="shared" si="85"/>
        <v>0</v>
      </c>
      <c r="I960" s="221">
        <f t="shared" si="83"/>
        <v>0</v>
      </c>
      <c r="J960" s="109">
        <v>0</v>
      </c>
      <c r="K960" s="109"/>
      <c r="L960" s="109"/>
      <c r="M960" s="109">
        <f t="shared" si="82"/>
        <v>0</v>
      </c>
      <c r="N960" s="109"/>
      <c r="O960" s="109"/>
      <c r="P960" s="422"/>
      <c r="Q960" s="425">
        <f t="shared" si="75"/>
        <v>0</v>
      </c>
    </row>
    <row r="961" spans="1:17" hidden="1" outlineLevel="2" x14ac:dyDescent="0.25">
      <c r="A961" s="307"/>
      <c r="B961" s="308" t="s">
        <v>586</v>
      </c>
      <c r="C961" s="243" t="s">
        <v>188</v>
      </c>
      <c r="D961" s="269">
        <v>80</v>
      </c>
      <c r="E961" s="233">
        <v>0</v>
      </c>
      <c r="F961" s="233">
        <f t="shared" si="84"/>
        <v>0</v>
      </c>
      <c r="G961" s="233">
        <v>0</v>
      </c>
      <c r="H961" s="233">
        <f t="shared" si="85"/>
        <v>0</v>
      </c>
      <c r="I961" s="221">
        <f t="shared" si="83"/>
        <v>0</v>
      </c>
      <c r="J961" s="109">
        <v>0</v>
      </c>
      <c r="K961" s="109"/>
      <c r="L961" s="109"/>
      <c r="M961" s="109">
        <f t="shared" si="82"/>
        <v>0</v>
      </c>
      <c r="N961" s="109"/>
      <c r="O961" s="109"/>
      <c r="P961" s="422"/>
      <c r="Q961" s="425">
        <f t="shared" si="75"/>
        <v>0</v>
      </c>
    </row>
    <row r="962" spans="1:17" hidden="1" outlineLevel="2" x14ac:dyDescent="0.25">
      <c r="A962" s="307"/>
      <c r="B962" s="308" t="s">
        <v>6924</v>
      </c>
      <c r="C962" s="243" t="s">
        <v>307</v>
      </c>
      <c r="D962" s="269">
        <v>1</v>
      </c>
      <c r="E962" s="233">
        <v>0</v>
      </c>
      <c r="F962" s="233">
        <f t="shared" si="84"/>
        <v>0</v>
      </c>
      <c r="G962" s="233">
        <v>0</v>
      </c>
      <c r="H962" s="233">
        <f t="shared" si="85"/>
        <v>0</v>
      </c>
      <c r="I962" s="221">
        <f t="shared" si="83"/>
        <v>0</v>
      </c>
      <c r="J962" s="109">
        <v>0</v>
      </c>
      <c r="K962" s="109"/>
      <c r="L962" s="109"/>
      <c r="M962" s="109">
        <f t="shared" si="82"/>
        <v>0</v>
      </c>
      <c r="N962" s="109"/>
      <c r="O962" s="109"/>
      <c r="P962" s="422"/>
      <c r="Q962" s="425">
        <f t="shared" si="75"/>
        <v>0</v>
      </c>
    </row>
    <row r="963" spans="1:17" collapsed="1" x14ac:dyDescent="0.25">
      <c r="A963" s="339" t="s">
        <v>587</v>
      </c>
      <c r="B963" s="340" t="s">
        <v>588</v>
      </c>
      <c r="C963" s="341"/>
      <c r="D963" s="342"/>
      <c r="E963" s="342"/>
      <c r="F963" s="342">
        <f>SUM(F964:F975)</f>
        <v>583593.1</v>
      </c>
      <c r="G963" s="342"/>
      <c r="H963" s="342">
        <f>SUM(H964:H975)</f>
        <v>7615331.5</v>
      </c>
      <c r="I963" s="343">
        <f>SUM(I964:I975)</f>
        <v>8198924.5999999996</v>
      </c>
      <c r="J963" s="344"/>
      <c r="K963" s="344"/>
      <c r="L963" s="345"/>
      <c r="M963" s="345"/>
      <c r="N963" s="345"/>
      <c r="O963" s="345"/>
      <c r="P963" s="422"/>
      <c r="Q963" s="343">
        <f>SUM(Q964:Q975)</f>
        <v>0</v>
      </c>
    </row>
    <row r="964" spans="1:17" hidden="1" outlineLevel="1" x14ac:dyDescent="0.25">
      <c r="A964" s="381"/>
      <c r="B964" s="380" t="s">
        <v>589</v>
      </c>
      <c r="C964" s="117" t="s">
        <v>31</v>
      </c>
      <c r="D964" s="116">
        <v>1</v>
      </c>
      <c r="E964" s="109">
        <v>7074</v>
      </c>
      <c r="F964" s="109">
        <f t="shared" ref="F964:F969" si="86">E964*D964</f>
        <v>7074</v>
      </c>
      <c r="G964" s="109">
        <v>114039.90000000001</v>
      </c>
      <c r="H964" s="109">
        <f t="shared" ref="H964:H969" si="87">G964*D964</f>
        <v>114039.90000000001</v>
      </c>
      <c r="I964" s="221">
        <f>H964+F964</f>
        <v>121113.90000000001</v>
      </c>
      <c r="J964" s="109">
        <v>7074</v>
      </c>
      <c r="K964" s="109"/>
      <c r="L964" s="109"/>
      <c r="M964" s="109">
        <f t="shared" ref="M964:M975" si="88">G964</f>
        <v>114039.90000000001</v>
      </c>
      <c r="N964" s="109"/>
      <c r="O964" s="109"/>
      <c r="P964" s="422"/>
      <c r="Q964" s="425">
        <f t="shared" si="75"/>
        <v>0</v>
      </c>
    </row>
    <row r="965" spans="1:17" ht="25.5" hidden="1" outlineLevel="1" x14ac:dyDescent="0.25">
      <c r="A965" s="381"/>
      <c r="B965" s="380" t="s">
        <v>590</v>
      </c>
      <c r="C965" s="117" t="s">
        <v>199</v>
      </c>
      <c r="D965" s="116">
        <v>170</v>
      </c>
      <c r="E965" s="109">
        <v>232</v>
      </c>
      <c r="F965" s="109">
        <f t="shared" si="86"/>
        <v>39440</v>
      </c>
      <c r="G965" s="109">
        <v>754</v>
      </c>
      <c r="H965" s="109">
        <f t="shared" si="87"/>
        <v>128180</v>
      </c>
      <c r="I965" s="221">
        <f t="shared" ref="I965:I975" si="89">H965+F965</f>
        <v>167620</v>
      </c>
      <c r="J965" s="253">
        <v>232</v>
      </c>
      <c r="K965" s="253">
        <f>'ВСЕ СМЕТЫ КДС'!G6972</f>
        <v>199.51958347775997</v>
      </c>
      <c r="L965" s="153">
        <f>((J965/(K965/100))-100)/100</f>
        <v>0.16279312514633701</v>
      </c>
      <c r="M965" s="107">
        <v>754</v>
      </c>
      <c r="N965" s="107">
        <f>'ВСЕ СМЕТЫ КДС'!G6968</f>
        <v>511.66949185355304</v>
      </c>
      <c r="O965" s="153">
        <f>((M965/(N965/100))-100)/100</f>
        <v>0.47360749859951651</v>
      </c>
      <c r="P965" s="422"/>
      <c r="Q965" s="425">
        <f t="shared" si="75"/>
        <v>0</v>
      </c>
    </row>
    <row r="966" spans="1:17" ht="25.5" hidden="1" outlineLevel="1" x14ac:dyDescent="0.25">
      <c r="A966" s="381"/>
      <c r="B966" s="380" t="s">
        <v>591</v>
      </c>
      <c r="C966" s="117" t="s">
        <v>199</v>
      </c>
      <c r="D966" s="116">
        <v>400</v>
      </c>
      <c r="E966" s="109">
        <v>182</v>
      </c>
      <c r="F966" s="109">
        <f t="shared" si="86"/>
        <v>72800</v>
      </c>
      <c r="G966" s="109">
        <v>209</v>
      </c>
      <c r="H966" s="109">
        <f t="shared" si="87"/>
        <v>83600</v>
      </c>
      <c r="I966" s="221">
        <f t="shared" si="89"/>
        <v>156400</v>
      </c>
      <c r="J966" s="253">
        <v>182</v>
      </c>
      <c r="K966" s="253">
        <f>'ВСЕ СМЕТЫ КДС'!G6963</f>
        <v>151.26581595340798</v>
      </c>
      <c r="L966" s="153">
        <f>((J966/(K966/100))-100)/100</f>
        <v>0.20317997065548896</v>
      </c>
      <c r="M966" s="107">
        <v>209</v>
      </c>
      <c r="N966" s="107">
        <f>'ВСЕ СМЕТЫ КДС'!G6959</f>
        <v>149.14180678350672</v>
      </c>
      <c r="O966" s="153">
        <f>((M966/(N966/100))-100)/100</f>
        <v>0.40135086537729192</v>
      </c>
      <c r="P966" s="422"/>
      <c r="Q966" s="425">
        <f t="shared" si="75"/>
        <v>0</v>
      </c>
    </row>
    <row r="967" spans="1:17" ht="25.5" hidden="1" outlineLevel="1" x14ac:dyDescent="0.25">
      <c r="A967" s="381"/>
      <c r="B967" s="380" t="s">
        <v>592</v>
      </c>
      <c r="C967" s="117" t="s">
        <v>31</v>
      </c>
      <c r="D967" s="116">
        <v>186</v>
      </c>
      <c r="E967" s="109">
        <v>1865</v>
      </c>
      <c r="F967" s="109">
        <f t="shared" si="86"/>
        <v>346890</v>
      </c>
      <c r="G967" s="109">
        <v>37760</v>
      </c>
      <c r="H967" s="109">
        <f t="shared" si="87"/>
        <v>7023360</v>
      </c>
      <c r="I967" s="221">
        <f t="shared" si="89"/>
        <v>7370250</v>
      </c>
      <c r="J967" s="253">
        <v>1865</v>
      </c>
      <c r="K967" s="253">
        <f>'ВСЕ СМЕТЫ КДС'!G7250</f>
        <v>1440.6480092903225</v>
      </c>
      <c r="L967" s="153">
        <f>((J967/(K967/100))-100)/100</f>
        <v>0.294556330188328</v>
      </c>
      <c r="M967" s="107">
        <v>37760</v>
      </c>
      <c r="N967" s="107">
        <f>'ВСЕ СМЕТЫ КДС'!G7255</f>
        <v>43750.635274509215</v>
      </c>
      <c r="O967" s="153">
        <f>((M967/(N967/100))-100)/100</f>
        <v>-0.13692681802039089</v>
      </c>
      <c r="P967" s="422"/>
      <c r="Q967" s="425">
        <f t="shared" ref="Q967:Q1030" si="90">(E967+G967)*P967</f>
        <v>0</v>
      </c>
    </row>
    <row r="968" spans="1:17" hidden="1" outlineLevel="1" x14ac:dyDescent="0.25">
      <c r="A968" s="381"/>
      <c r="B968" s="380" t="s">
        <v>593</v>
      </c>
      <c r="C968" s="117" t="s">
        <v>31</v>
      </c>
      <c r="D968" s="116">
        <v>12</v>
      </c>
      <c r="E968" s="109">
        <v>2620</v>
      </c>
      <c r="F968" s="109">
        <f t="shared" si="86"/>
        <v>31440</v>
      </c>
      <c r="G968" s="109">
        <v>16374.800000000001</v>
      </c>
      <c r="H968" s="109">
        <f t="shared" si="87"/>
        <v>196497.6</v>
      </c>
      <c r="I968" s="221">
        <f t="shared" si="89"/>
        <v>227937.6</v>
      </c>
      <c r="J968" s="253">
        <v>2620</v>
      </c>
      <c r="K968" s="253">
        <v>16105</v>
      </c>
      <c r="L968" s="153">
        <f>((J968/(K968/100))-100)/100</f>
        <v>-0.83731760322881088</v>
      </c>
      <c r="M968" s="107">
        <f>G968</f>
        <v>16374.800000000001</v>
      </c>
      <c r="N968" s="107">
        <v>16375</v>
      </c>
      <c r="O968" s="153">
        <f>((M968/(N968/100))-100)/100</f>
        <v>-1.2213740457980293E-5</v>
      </c>
      <c r="P968" s="422"/>
      <c r="Q968" s="425">
        <f t="shared" si="90"/>
        <v>0</v>
      </c>
    </row>
    <row r="969" spans="1:17" ht="25.5" hidden="1" outlineLevel="1" x14ac:dyDescent="0.25">
      <c r="A969" s="381"/>
      <c r="B969" s="380" t="s">
        <v>594</v>
      </c>
      <c r="C969" s="117" t="s">
        <v>307</v>
      </c>
      <c r="D969" s="116">
        <v>570</v>
      </c>
      <c r="E969" s="109">
        <v>95.63000000000001</v>
      </c>
      <c r="F969" s="109">
        <f t="shared" si="86"/>
        <v>54509.100000000006</v>
      </c>
      <c r="G969" s="109">
        <v>122.2</v>
      </c>
      <c r="H969" s="109">
        <f t="shared" si="87"/>
        <v>69654</v>
      </c>
      <c r="I969" s="221">
        <f>H969+F969</f>
        <v>124163.1</v>
      </c>
      <c r="J969" s="109">
        <v>95.63000000000001</v>
      </c>
      <c r="K969" s="109"/>
      <c r="L969" s="109"/>
      <c r="M969" s="109">
        <f>G969</f>
        <v>122.2</v>
      </c>
      <c r="N969" s="109"/>
      <c r="O969" s="109"/>
      <c r="P969" s="422"/>
      <c r="Q969" s="425">
        <f t="shared" si="90"/>
        <v>0</v>
      </c>
    </row>
    <row r="970" spans="1:17" ht="25.5" hidden="1" outlineLevel="2" x14ac:dyDescent="0.25">
      <c r="A970" s="381"/>
      <c r="B970" s="380" t="s">
        <v>595</v>
      </c>
      <c r="C970" s="117" t="s">
        <v>199</v>
      </c>
      <c r="D970" s="116">
        <v>350</v>
      </c>
      <c r="E970" s="109"/>
      <c r="F970" s="109"/>
      <c r="G970" s="109"/>
      <c r="H970" s="109"/>
      <c r="I970" s="221"/>
      <c r="J970" s="109">
        <v>0</v>
      </c>
      <c r="K970" s="109"/>
      <c r="L970" s="109"/>
      <c r="M970" s="109">
        <f t="shared" si="88"/>
        <v>0</v>
      </c>
      <c r="N970" s="109"/>
      <c r="O970" s="109"/>
      <c r="P970" s="422"/>
      <c r="Q970" s="425">
        <f t="shared" si="90"/>
        <v>0</v>
      </c>
    </row>
    <row r="971" spans="1:17" hidden="1" outlineLevel="2" x14ac:dyDescent="0.25">
      <c r="A971" s="381"/>
      <c r="B971" s="380" t="s">
        <v>299</v>
      </c>
      <c r="C971" s="117" t="s">
        <v>31</v>
      </c>
      <c r="D971" s="116">
        <v>350</v>
      </c>
      <c r="E971" s="109"/>
      <c r="F971" s="109"/>
      <c r="G971" s="109"/>
      <c r="H971" s="109"/>
      <c r="I971" s="221"/>
      <c r="J971" s="109">
        <v>0</v>
      </c>
      <c r="K971" s="109"/>
      <c r="L971" s="109"/>
      <c r="M971" s="109">
        <f t="shared" si="88"/>
        <v>0</v>
      </c>
      <c r="N971" s="109"/>
      <c r="O971" s="109"/>
      <c r="P971" s="422"/>
      <c r="Q971" s="425">
        <f t="shared" si="90"/>
        <v>0</v>
      </c>
    </row>
    <row r="972" spans="1:17" hidden="1" outlineLevel="2" x14ac:dyDescent="0.25">
      <c r="A972" s="381"/>
      <c r="B972" s="380" t="s">
        <v>596</v>
      </c>
      <c r="C972" s="117" t="s">
        <v>31</v>
      </c>
      <c r="D972" s="116">
        <v>10</v>
      </c>
      <c r="E972" s="109"/>
      <c r="F972" s="109"/>
      <c r="G972" s="109"/>
      <c r="H972" s="109"/>
      <c r="I972" s="221"/>
      <c r="J972" s="109">
        <v>0</v>
      </c>
      <c r="K972" s="109"/>
      <c r="L972" s="109"/>
      <c r="M972" s="109">
        <f t="shared" si="88"/>
        <v>0</v>
      </c>
      <c r="N972" s="109"/>
      <c r="O972" s="109"/>
      <c r="P972" s="422"/>
      <c r="Q972" s="425">
        <f t="shared" si="90"/>
        <v>0</v>
      </c>
    </row>
    <row r="973" spans="1:17" hidden="1" outlineLevel="2" x14ac:dyDescent="0.25">
      <c r="A973" s="381"/>
      <c r="B973" s="380" t="s">
        <v>597</v>
      </c>
      <c r="C973" s="117" t="s">
        <v>31</v>
      </c>
      <c r="D973" s="116">
        <v>700</v>
      </c>
      <c r="E973" s="109"/>
      <c r="F973" s="109"/>
      <c r="G973" s="109"/>
      <c r="H973" s="109"/>
      <c r="I973" s="221"/>
      <c r="J973" s="109">
        <v>0</v>
      </c>
      <c r="K973" s="109"/>
      <c r="L973" s="109"/>
      <c r="M973" s="109">
        <f t="shared" si="88"/>
        <v>0</v>
      </c>
      <c r="N973" s="109"/>
      <c r="O973" s="109"/>
      <c r="P973" s="422"/>
      <c r="Q973" s="425">
        <f t="shared" si="90"/>
        <v>0</v>
      </c>
    </row>
    <row r="974" spans="1:17" hidden="1" outlineLevel="2" x14ac:dyDescent="0.25">
      <c r="A974" s="381"/>
      <c r="B974" s="380" t="s">
        <v>598</v>
      </c>
      <c r="C974" s="117" t="s">
        <v>31</v>
      </c>
      <c r="D974" s="116">
        <v>960</v>
      </c>
      <c r="E974" s="109"/>
      <c r="F974" s="109"/>
      <c r="G974" s="109"/>
      <c r="H974" s="109"/>
      <c r="I974" s="221"/>
      <c r="J974" s="109">
        <v>0</v>
      </c>
      <c r="K974" s="109"/>
      <c r="L974" s="109"/>
      <c r="M974" s="109">
        <f t="shared" si="88"/>
        <v>0</v>
      </c>
      <c r="N974" s="109"/>
      <c r="O974" s="109"/>
      <c r="P974" s="422"/>
      <c r="Q974" s="425">
        <f t="shared" si="90"/>
        <v>0</v>
      </c>
    </row>
    <row r="975" spans="1:17" hidden="1" outlineLevel="1" x14ac:dyDescent="0.25">
      <c r="A975" s="381"/>
      <c r="B975" s="380" t="s">
        <v>560</v>
      </c>
      <c r="C975" s="117" t="s">
        <v>307</v>
      </c>
      <c r="D975" s="116">
        <v>1</v>
      </c>
      <c r="E975" s="109">
        <v>31440</v>
      </c>
      <c r="F975" s="109">
        <f>E975*D975</f>
        <v>31440</v>
      </c>
      <c r="G975" s="109">
        <v>0</v>
      </c>
      <c r="H975" s="109">
        <f>G975*D975</f>
        <v>0</v>
      </c>
      <c r="I975" s="221">
        <f t="shared" si="89"/>
        <v>31440</v>
      </c>
      <c r="J975" s="109">
        <v>31440</v>
      </c>
      <c r="K975" s="109"/>
      <c r="L975" s="109"/>
      <c r="M975" s="109">
        <f t="shared" si="88"/>
        <v>0</v>
      </c>
      <c r="N975" s="109"/>
      <c r="O975" s="109"/>
      <c r="P975" s="422"/>
      <c r="Q975" s="425">
        <f t="shared" si="90"/>
        <v>0</v>
      </c>
    </row>
    <row r="976" spans="1:17" collapsed="1" x14ac:dyDescent="0.25">
      <c r="A976" s="339" t="s">
        <v>599</v>
      </c>
      <c r="B976" s="340" t="s">
        <v>600</v>
      </c>
      <c r="C976" s="341"/>
      <c r="D976" s="342"/>
      <c r="E976" s="342"/>
      <c r="F976" s="342">
        <f>F977+F1011+F1012+F1023+F1041+F1054</f>
        <v>2081673.6028500001</v>
      </c>
      <c r="G976" s="342"/>
      <c r="H976" s="342">
        <f>H977+H1011+H1012+H1023+H1041+H1054</f>
        <v>2823576.9499240001</v>
      </c>
      <c r="I976" s="343">
        <f>I977+I1011+I1012+I1023+I1041+I1054</f>
        <v>4905250.552774</v>
      </c>
      <c r="J976" s="344"/>
      <c r="K976" s="344"/>
      <c r="L976" s="345"/>
      <c r="M976" s="345"/>
      <c r="N976" s="345"/>
      <c r="O976" s="345"/>
      <c r="P976" s="422"/>
      <c r="Q976" s="343">
        <f>Q977+Q1011+Q1012+Q1023+Q1041+Q1054</f>
        <v>2294526.9349600002</v>
      </c>
    </row>
    <row r="977" spans="1:17" ht="25.5" hidden="1" outlineLevel="1" x14ac:dyDescent="0.25">
      <c r="A977" s="378"/>
      <c r="B977" s="349" t="s">
        <v>6925</v>
      </c>
      <c r="C977" s="378" t="s">
        <v>855</v>
      </c>
      <c r="D977" s="383">
        <v>2.2000000000000002</v>
      </c>
      <c r="E977" s="377">
        <v>117100.30454545454</v>
      </c>
      <c r="F977" s="377">
        <f>E977*D977</f>
        <v>257620.67</v>
      </c>
      <c r="G977" s="377">
        <v>208116.40909090909</v>
      </c>
      <c r="H977" s="377">
        <f>G977*D977</f>
        <v>457856.10000000003</v>
      </c>
      <c r="I977" s="377">
        <f>H977+F977</f>
        <v>715476.77</v>
      </c>
      <c r="J977" s="338">
        <v>117100.30454545454</v>
      </c>
      <c r="K977" s="338"/>
      <c r="L977" s="382"/>
      <c r="M977" s="382">
        <f>G977</f>
        <v>208116.40909090909</v>
      </c>
      <c r="N977" s="382"/>
      <c r="O977" s="414"/>
      <c r="P977" s="427">
        <v>2.2000000000000002</v>
      </c>
      <c r="Q977" s="428">
        <f t="shared" si="90"/>
        <v>715476.77</v>
      </c>
    </row>
    <row r="978" spans="1:17" hidden="1" outlineLevel="3" x14ac:dyDescent="0.25">
      <c r="A978" s="99">
        <v>1</v>
      </c>
      <c r="B978" s="275" t="s">
        <v>601</v>
      </c>
      <c r="C978" s="99" t="s">
        <v>855</v>
      </c>
      <c r="D978" s="310">
        <v>2.2000000000000002</v>
      </c>
      <c r="E978" s="109"/>
      <c r="F978" s="109"/>
      <c r="G978" s="109"/>
      <c r="H978" s="109"/>
      <c r="I978" s="221"/>
      <c r="J978" s="109"/>
      <c r="K978" s="109"/>
      <c r="L978" s="109"/>
      <c r="M978" s="109"/>
      <c r="N978" s="109"/>
      <c r="O978" s="221"/>
      <c r="P978" s="427">
        <v>2.2000000000000002</v>
      </c>
      <c r="Q978" s="428">
        <f t="shared" si="90"/>
        <v>0</v>
      </c>
    </row>
    <row r="979" spans="1:17" ht="25.5" hidden="1" outlineLevel="3" x14ac:dyDescent="0.25">
      <c r="A979" s="99">
        <v>2</v>
      </c>
      <c r="B979" s="275" t="s">
        <v>6861</v>
      </c>
      <c r="C979" s="99" t="s">
        <v>855</v>
      </c>
      <c r="D979" s="310">
        <v>0.48299999999999998</v>
      </c>
      <c r="E979" s="109"/>
      <c r="F979" s="109"/>
      <c r="G979" s="109"/>
      <c r="H979" s="109"/>
      <c r="I979" s="221"/>
      <c r="J979" s="109"/>
      <c r="K979" s="109"/>
      <c r="L979" s="109"/>
      <c r="M979" s="109"/>
      <c r="N979" s="109"/>
      <c r="O979" s="221"/>
      <c r="P979" s="427">
        <v>0.48299999999999998</v>
      </c>
      <c r="Q979" s="428">
        <f t="shared" si="90"/>
        <v>0</v>
      </c>
    </row>
    <row r="980" spans="1:17" hidden="1" outlineLevel="3" x14ac:dyDescent="0.25">
      <c r="A980" s="99">
        <v>3</v>
      </c>
      <c r="B980" s="275" t="s">
        <v>602</v>
      </c>
      <c r="C980" s="99" t="s">
        <v>855</v>
      </c>
      <c r="D980" s="310">
        <v>3.1E-2</v>
      </c>
      <c r="E980" s="109"/>
      <c r="F980" s="109"/>
      <c r="G980" s="109"/>
      <c r="H980" s="109"/>
      <c r="I980" s="221"/>
      <c r="J980" s="109"/>
      <c r="K980" s="109"/>
      <c r="L980" s="109"/>
      <c r="M980" s="109"/>
      <c r="N980" s="109"/>
      <c r="O980" s="221"/>
      <c r="P980" s="427">
        <v>3.1E-2</v>
      </c>
      <c r="Q980" s="428">
        <f t="shared" si="90"/>
        <v>0</v>
      </c>
    </row>
    <row r="981" spans="1:17" hidden="1" outlineLevel="3" x14ac:dyDescent="0.25">
      <c r="A981" s="99">
        <v>4</v>
      </c>
      <c r="B981" s="275" t="s">
        <v>603</v>
      </c>
      <c r="C981" s="99" t="s">
        <v>855</v>
      </c>
      <c r="D981" s="310">
        <v>0.05</v>
      </c>
      <c r="E981" s="109"/>
      <c r="F981" s="109"/>
      <c r="G981" s="109"/>
      <c r="H981" s="109"/>
      <c r="I981" s="221"/>
      <c r="J981" s="109"/>
      <c r="K981" s="109"/>
      <c r="L981" s="109"/>
      <c r="M981" s="109"/>
      <c r="N981" s="109"/>
      <c r="O981" s="221"/>
      <c r="P981" s="427">
        <v>0.05</v>
      </c>
      <c r="Q981" s="428">
        <f t="shared" si="90"/>
        <v>0</v>
      </c>
    </row>
    <row r="982" spans="1:17" hidden="1" outlineLevel="3" x14ac:dyDescent="0.25">
      <c r="A982" s="99">
        <v>5</v>
      </c>
      <c r="B982" s="275" t="s">
        <v>604</v>
      </c>
      <c r="C982" s="99" t="s">
        <v>855</v>
      </c>
      <c r="D982" s="310">
        <v>0.4</v>
      </c>
      <c r="E982" s="109"/>
      <c r="F982" s="109"/>
      <c r="G982" s="109"/>
      <c r="H982" s="109"/>
      <c r="I982" s="221"/>
      <c r="J982" s="109"/>
      <c r="K982" s="109"/>
      <c r="L982" s="109"/>
      <c r="M982" s="109"/>
      <c r="N982" s="109"/>
      <c r="O982" s="221"/>
      <c r="P982" s="427">
        <v>0.4</v>
      </c>
      <c r="Q982" s="428">
        <f t="shared" si="90"/>
        <v>0</v>
      </c>
    </row>
    <row r="983" spans="1:17" hidden="1" outlineLevel="3" x14ac:dyDescent="0.25">
      <c r="A983" s="99">
        <v>6</v>
      </c>
      <c r="B983" s="275" t="s">
        <v>605</v>
      </c>
      <c r="C983" s="99" t="s">
        <v>855</v>
      </c>
      <c r="D983" s="310">
        <v>0.04</v>
      </c>
      <c r="E983" s="109"/>
      <c r="F983" s="109"/>
      <c r="G983" s="109"/>
      <c r="H983" s="109"/>
      <c r="I983" s="221"/>
      <c r="J983" s="109"/>
      <c r="K983" s="109"/>
      <c r="L983" s="109"/>
      <c r="M983" s="109"/>
      <c r="N983" s="109"/>
      <c r="O983" s="221"/>
      <c r="P983" s="427">
        <v>0.04</v>
      </c>
      <c r="Q983" s="428">
        <f t="shared" si="90"/>
        <v>0</v>
      </c>
    </row>
    <row r="984" spans="1:17" hidden="1" outlineLevel="3" x14ac:dyDescent="0.25">
      <c r="A984" s="99">
        <v>7</v>
      </c>
      <c r="B984" s="275" t="s">
        <v>6862</v>
      </c>
      <c r="C984" s="99" t="s">
        <v>855</v>
      </c>
      <c r="D984" s="310">
        <v>0.188</v>
      </c>
      <c r="E984" s="109"/>
      <c r="F984" s="109"/>
      <c r="G984" s="109"/>
      <c r="H984" s="109"/>
      <c r="I984" s="221"/>
      <c r="J984" s="109"/>
      <c r="K984" s="109"/>
      <c r="L984" s="109"/>
      <c r="M984" s="109"/>
      <c r="N984" s="109"/>
      <c r="O984" s="221"/>
      <c r="P984" s="427">
        <v>0.188</v>
      </c>
      <c r="Q984" s="428">
        <f t="shared" si="90"/>
        <v>0</v>
      </c>
    </row>
    <row r="985" spans="1:17" hidden="1" outlineLevel="3" x14ac:dyDescent="0.25">
      <c r="A985" s="99">
        <v>8</v>
      </c>
      <c r="B985" s="275" t="s">
        <v>606</v>
      </c>
      <c r="C985" s="99" t="s">
        <v>855</v>
      </c>
      <c r="D985" s="310">
        <v>0.89</v>
      </c>
      <c r="E985" s="109"/>
      <c r="F985" s="109"/>
      <c r="G985" s="109"/>
      <c r="H985" s="109"/>
      <c r="I985" s="221"/>
      <c r="J985" s="109"/>
      <c r="K985" s="109"/>
      <c r="L985" s="109"/>
      <c r="M985" s="109"/>
      <c r="N985" s="109"/>
      <c r="O985" s="221"/>
      <c r="P985" s="427">
        <v>0.89</v>
      </c>
      <c r="Q985" s="428">
        <f t="shared" si="90"/>
        <v>0</v>
      </c>
    </row>
    <row r="986" spans="1:17" hidden="1" outlineLevel="3" x14ac:dyDescent="0.25">
      <c r="A986" s="99">
        <v>9</v>
      </c>
      <c r="B986" s="275" t="s">
        <v>607</v>
      </c>
      <c r="C986" s="99" t="s">
        <v>855</v>
      </c>
      <c r="D986" s="310">
        <v>1E-3</v>
      </c>
      <c r="E986" s="109"/>
      <c r="F986" s="109"/>
      <c r="G986" s="109"/>
      <c r="H986" s="109"/>
      <c r="I986" s="221"/>
      <c r="J986" s="109"/>
      <c r="K986" s="109"/>
      <c r="L986" s="109"/>
      <c r="M986" s="109"/>
      <c r="N986" s="109"/>
      <c r="O986" s="221"/>
      <c r="P986" s="427">
        <v>1E-3</v>
      </c>
      <c r="Q986" s="428">
        <f t="shared" si="90"/>
        <v>0</v>
      </c>
    </row>
    <row r="987" spans="1:17" hidden="1" outlineLevel="3" x14ac:dyDescent="0.25">
      <c r="A987" s="99">
        <v>10</v>
      </c>
      <c r="B987" s="275" t="s">
        <v>6863</v>
      </c>
      <c r="C987" s="99" t="s">
        <v>855</v>
      </c>
      <c r="D987" s="310">
        <v>8.2000000000000003E-2</v>
      </c>
      <c r="E987" s="109"/>
      <c r="F987" s="109"/>
      <c r="G987" s="109"/>
      <c r="H987" s="109"/>
      <c r="I987" s="221"/>
      <c r="J987" s="109"/>
      <c r="K987" s="109"/>
      <c r="L987" s="109"/>
      <c r="M987" s="109"/>
      <c r="N987" s="109"/>
      <c r="O987" s="221"/>
      <c r="P987" s="427">
        <v>8.2000000000000003E-2</v>
      </c>
      <c r="Q987" s="428">
        <f t="shared" si="90"/>
        <v>0</v>
      </c>
    </row>
    <row r="988" spans="1:17" hidden="1" outlineLevel="3" x14ac:dyDescent="0.25">
      <c r="A988" s="99">
        <v>11</v>
      </c>
      <c r="B988" s="275" t="s">
        <v>608</v>
      </c>
      <c r="C988" s="99" t="s">
        <v>855</v>
      </c>
      <c r="D988" s="310">
        <v>2E-3</v>
      </c>
      <c r="E988" s="109"/>
      <c r="F988" s="109"/>
      <c r="G988" s="109"/>
      <c r="H988" s="109"/>
      <c r="I988" s="221"/>
      <c r="J988" s="109"/>
      <c r="K988" s="109"/>
      <c r="L988" s="109"/>
      <c r="M988" s="109"/>
      <c r="N988" s="109"/>
      <c r="O988" s="221"/>
      <c r="P988" s="427">
        <v>2E-3</v>
      </c>
      <c r="Q988" s="428">
        <f t="shared" si="90"/>
        <v>0</v>
      </c>
    </row>
    <row r="989" spans="1:17" hidden="1" outlineLevel="3" x14ac:dyDescent="0.25">
      <c r="A989" s="99">
        <v>12</v>
      </c>
      <c r="B989" s="275" t="s">
        <v>609</v>
      </c>
      <c r="C989" s="99" t="s">
        <v>855</v>
      </c>
      <c r="D989" s="310">
        <v>1.4999999999999999E-2</v>
      </c>
      <c r="E989" s="109"/>
      <c r="F989" s="109"/>
      <c r="G989" s="109"/>
      <c r="H989" s="109"/>
      <c r="I989" s="221"/>
      <c r="J989" s="109"/>
      <c r="K989" s="109"/>
      <c r="L989" s="109"/>
      <c r="M989" s="109"/>
      <c r="N989" s="109"/>
      <c r="O989" s="221"/>
      <c r="P989" s="427">
        <v>1.4999999999999999E-2</v>
      </c>
      <c r="Q989" s="428">
        <f t="shared" si="90"/>
        <v>0</v>
      </c>
    </row>
    <row r="990" spans="1:17" hidden="1" outlineLevel="3" x14ac:dyDescent="0.25">
      <c r="A990" s="99">
        <v>13</v>
      </c>
      <c r="B990" s="275" t="s">
        <v>610</v>
      </c>
      <c r="C990" s="99" t="s">
        <v>855</v>
      </c>
      <c r="D990" s="310">
        <v>6.0000000000000001E-3</v>
      </c>
      <c r="E990" s="109"/>
      <c r="F990" s="109"/>
      <c r="G990" s="109"/>
      <c r="H990" s="109"/>
      <c r="I990" s="221"/>
      <c r="J990" s="109"/>
      <c r="K990" s="109"/>
      <c r="L990" s="109"/>
      <c r="M990" s="109"/>
      <c r="N990" s="109"/>
      <c r="O990" s="221"/>
      <c r="P990" s="427">
        <v>6.0000000000000001E-3</v>
      </c>
      <c r="Q990" s="428">
        <f t="shared" si="90"/>
        <v>0</v>
      </c>
    </row>
    <row r="991" spans="1:17" hidden="1" outlineLevel="3" x14ac:dyDescent="0.25">
      <c r="A991" s="99">
        <v>14</v>
      </c>
      <c r="B991" s="275" t="s">
        <v>611</v>
      </c>
      <c r="C991" s="99" t="s">
        <v>855</v>
      </c>
      <c r="D991" s="310">
        <v>0.02</v>
      </c>
      <c r="E991" s="109"/>
      <c r="F991" s="109"/>
      <c r="G991" s="109"/>
      <c r="H991" s="109"/>
      <c r="I991" s="221"/>
      <c r="J991" s="109"/>
      <c r="K991" s="109"/>
      <c r="L991" s="109"/>
      <c r="M991" s="109"/>
      <c r="N991" s="109"/>
      <c r="O991" s="109"/>
      <c r="P991" s="427">
        <v>0.02</v>
      </c>
      <c r="Q991" s="428">
        <f t="shared" si="90"/>
        <v>0</v>
      </c>
    </row>
    <row r="992" spans="1:17" hidden="1" outlineLevel="3" x14ac:dyDescent="0.25">
      <c r="A992" s="99">
        <v>15</v>
      </c>
      <c r="B992" s="275" t="s">
        <v>160</v>
      </c>
      <c r="C992" s="99" t="s">
        <v>6814</v>
      </c>
      <c r="D992" s="127">
        <v>59.8</v>
      </c>
      <c r="E992" s="109"/>
      <c r="F992" s="109"/>
      <c r="G992" s="109"/>
      <c r="H992" s="109"/>
      <c r="I992" s="221"/>
      <c r="J992" s="109"/>
      <c r="K992" s="109"/>
      <c r="L992" s="109"/>
      <c r="M992" s="109"/>
      <c r="N992" s="109"/>
      <c r="O992" s="109"/>
      <c r="P992" s="427">
        <v>59.8</v>
      </c>
      <c r="Q992" s="428">
        <f t="shared" si="90"/>
        <v>0</v>
      </c>
    </row>
    <row r="993" spans="1:17" hidden="1" outlineLevel="3" x14ac:dyDescent="0.25">
      <c r="A993" s="99">
        <v>16</v>
      </c>
      <c r="B993" s="275" t="s">
        <v>612</v>
      </c>
      <c r="C993" s="99" t="s">
        <v>6814</v>
      </c>
      <c r="D993" s="127">
        <v>59.8</v>
      </c>
      <c r="E993" s="109"/>
      <c r="F993" s="109"/>
      <c r="G993" s="109"/>
      <c r="H993" s="109"/>
      <c r="I993" s="221"/>
      <c r="J993" s="109"/>
      <c r="K993" s="109"/>
      <c r="L993" s="109"/>
      <c r="M993" s="109"/>
      <c r="N993" s="109"/>
      <c r="O993" s="109"/>
      <c r="P993" s="427">
        <v>59.8</v>
      </c>
      <c r="Q993" s="428">
        <f t="shared" si="90"/>
        <v>0</v>
      </c>
    </row>
    <row r="994" spans="1:17" hidden="1" outlineLevel="3" x14ac:dyDescent="0.25">
      <c r="A994" s="99">
        <v>17</v>
      </c>
      <c r="B994" s="275" t="s">
        <v>613</v>
      </c>
      <c r="C994" s="99" t="s">
        <v>6814</v>
      </c>
      <c r="D994" s="127">
        <v>59.8</v>
      </c>
      <c r="E994" s="109"/>
      <c r="F994" s="109"/>
      <c r="G994" s="109"/>
      <c r="H994" s="109"/>
      <c r="I994" s="221"/>
      <c r="J994" s="109"/>
      <c r="K994" s="109"/>
      <c r="L994" s="109"/>
      <c r="M994" s="109"/>
      <c r="N994" s="109"/>
      <c r="O994" s="109"/>
      <c r="P994" s="427">
        <v>59.8</v>
      </c>
      <c r="Q994" s="428">
        <f t="shared" si="90"/>
        <v>0</v>
      </c>
    </row>
    <row r="995" spans="1:17" ht="25.5" hidden="1" outlineLevel="3" x14ac:dyDescent="0.25">
      <c r="A995" s="99">
        <v>18</v>
      </c>
      <c r="B995" s="275" t="s">
        <v>614</v>
      </c>
      <c r="C995" s="99" t="s">
        <v>31</v>
      </c>
      <c r="D995" s="127">
        <v>44</v>
      </c>
      <c r="E995" s="109"/>
      <c r="F995" s="109"/>
      <c r="G995" s="109"/>
      <c r="H995" s="109"/>
      <c r="I995" s="221"/>
      <c r="J995" s="109"/>
      <c r="K995" s="109"/>
      <c r="L995" s="109"/>
      <c r="M995" s="109"/>
      <c r="N995" s="109"/>
      <c r="O995" s="109"/>
      <c r="P995" s="427">
        <v>44</v>
      </c>
      <c r="Q995" s="428">
        <f t="shared" si="90"/>
        <v>0</v>
      </c>
    </row>
    <row r="996" spans="1:17" hidden="1" outlineLevel="3" x14ac:dyDescent="0.25">
      <c r="A996" s="99">
        <v>19</v>
      </c>
      <c r="B996" s="275" t="s">
        <v>615</v>
      </c>
      <c r="C996" s="99" t="s">
        <v>31</v>
      </c>
      <c r="D996" s="127">
        <v>65</v>
      </c>
      <c r="E996" s="109"/>
      <c r="F996" s="109"/>
      <c r="G996" s="109"/>
      <c r="H996" s="109"/>
      <c r="I996" s="221"/>
      <c r="J996" s="109"/>
      <c r="K996" s="109"/>
      <c r="L996" s="109"/>
      <c r="M996" s="109"/>
      <c r="N996" s="109"/>
      <c r="O996" s="109"/>
      <c r="P996" s="427">
        <v>65</v>
      </c>
      <c r="Q996" s="428">
        <f t="shared" si="90"/>
        <v>0</v>
      </c>
    </row>
    <row r="997" spans="1:17" ht="25.5" hidden="1" outlineLevel="2" x14ac:dyDescent="0.25">
      <c r="A997" s="99">
        <v>1</v>
      </c>
      <c r="B997" s="278" t="s">
        <v>6926</v>
      </c>
      <c r="C997" s="99" t="s">
        <v>6814</v>
      </c>
      <c r="D997" s="127">
        <v>100</v>
      </c>
      <c r="E997" s="109">
        <v>0</v>
      </c>
      <c r="F997" s="109"/>
      <c r="G997" s="109">
        <v>0</v>
      </c>
      <c r="H997" s="109"/>
      <c r="I997" s="221"/>
      <c r="J997" s="109">
        <v>0</v>
      </c>
      <c r="K997" s="109"/>
      <c r="L997" s="109"/>
      <c r="M997" s="109">
        <f>G997</f>
        <v>0</v>
      </c>
      <c r="N997" s="109"/>
      <c r="O997" s="109"/>
      <c r="P997" s="427">
        <v>100</v>
      </c>
      <c r="Q997" s="428">
        <f t="shared" si="90"/>
        <v>0</v>
      </c>
    </row>
    <row r="998" spans="1:17" hidden="1" outlineLevel="2" x14ac:dyDescent="0.25">
      <c r="A998" s="99">
        <v>2</v>
      </c>
      <c r="B998" s="275" t="s">
        <v>616</v>
      </c>
      <c r="C998" s="99" t="s">
        <v>31</v>
      </c>
      <c r="D998" s="127">
        <v>3</v>
      </c>
      <c r="E998" s="109"/>
      <c r="F998" s="109"/>
      <c r="G998" s="109"/>
      <c r="H998" s="109"/>
      <c r="I998" s="221"/>
      <c r="J998" s="109"/>
      <c r="K998" s="109"/>
      <c r="L998" s="109"/>
      <c r="M998" s="109"/>
      <c r="N998" s="109"/>
      <c r="O998" s="109"/>
      <c r="P998" s="422"/>
      <c r="Q998" s="425">
        <f t="shared" si="90"/>
        <v>0</v>
      </c>
    </row>
    <row r="999" spans="1:17" ht="25.5" hidden="1" outlineLevel="2" x14ac:dyDescent="0.25">
      <c r="A999" s="99">
        <v>3</v>
      </c>
      <c r="B999" s="275" t="s">
        <v>617</v>
      </c>
      <c r="C999" s="99" t="s">
        <v>31</v>
      </c>
      <c r="D999" s="127">
        <v>1</v>
      </c>
      <c r="E999" s="109"/>
      <c r="F999" s="109"/>
      <c r="G999" s="109"/>
      <c r="H999" s="109"/>
      <c r="I999" s="221"/>
      <c r="J999" s="109"/>
      <c r="K999" s="109"/>
      <c r="L999" s="109"/>
      <c r="M999" s="109"/>
      <c r="N999" s="109"/>
      <c r="O999" s="109"/>
      <c r="P999" s="427">
        <v>1</v>
      </c>
      <c r="Q999" s="428">
        <f t="shared" si="90"/>
        <v>0</v>
      </c>
    </row>
    <row r="1000" spans="1:17" ht="25.5" hidden="1" outlineLevel="2" x14ac:dyDescent="0.25">
      <c r="A1000" s="99">
        <v>4</v>
      </c>
      <c r="B1000" s="275" t="s">
        <v>618</v>
      </c>
      <c r="C1000" s="99" t="s">
        <v>31</v>
      </c>
      <c r="D1000" s="127">
        <v>2</v>
      </c>
      <c r="E1000" s="109"/>
      <c r="F1000" s="109"/>
      <c r="G1000" s="109"/>
      <c r="H1000" s="109"/>
      <c r="I1000" s="221"/>
      <c r="J1000" s="109"/>
      <c r="K1000" s="109"/>
      <c r="L1000" s="109"/>
      <c r="M1000" s="109"/>
      <c r="N1000" s="109"/>
      <c r="O1000" s="109"/>
      <c r="P1000" s="422"/>
      <c r="Q1000" s="425">
        <f t="shared" si="90"/>
        <v>0</v>
      </c>
    </row>
    <row r="1001" spans="1:17" hidden="1" outlineLevel="2" x14ac:dyDescent="0.25">
      <c r="A1001" s="99">
        <v>5</v>
      </c>
      <c r="B1001" s="275" t="s">
        <v>619</v>
      </c>
      <c r="C1001" s="99" t="s">
        <v>6814</v>
      </c>
      <c r="D1001" s="127">
        <v>75.569999999999993</v>
      </c>
      <c r="E1001" s="109"/>
      <c r="F1001" s="109"/>
      <c r="G1001" s="109"/>
      <c r="H1001" s="109"/>
      <c r="I1001" s="221"/>
      <c r="J1001" s="109"/>
      <c r="K1001" s="109"/>
      <c r="L1001" s="109"/>
      <c r="M1001" s="109"/>
      <c r="N1001" s="109"/>
      <c r="O1001" s="109"/>
      <c r="P1001" s="427">
        <v>75.569999999999993</v>
      </c>
      <c r="Q1001" s="428">
        <f t="shared" si="90"/>
        <v>0</v>
      </c>
    </row>
    <row r="1002" spans="1:17" hidden="1" outlineLevel="2" x14ac:dyDescent="0.25">
      <c r="A1002" s="99">
        <v>6</v>
      </c>
      <c r="B1002" s="275" t="s">
        <v>620</v>
      </c>
      <c r="C1002" s="99" t="s">
        <v>6814</v>
      </c>
      <c r="D1002" s="127">
        <v>12.5</v>
      </c>
      <c r="E1002" s="109"/>
      <c r="F1002" s="109"/>
      <c r="G1002" s="109"/>
      <c r="H1002" s="109"/>
      <c r="I1002" s="221"/>
      <c r="J1002" s="109"/>
      <c r="K1002" s="109"/>
      <c r="L1002" s="109"/>
      <c r="M1002" s="109"/>
      <c r="N1002" s="109"/>
      <c r="O1002" s="109"/>
      <c r="P1002" s="427">
        <v>12.5</v>
      </c>
      <c r="Q1002" s="428">
        <f t="shared" si="90"/>
        <v>0</v>
      </c>
    </row>
    <row r="1003" spans="1:17" hidden="1" outlineLevel="2" x14ac:dyDescent="0.25">
      <c r="A1003" s="99">
        <v>7</v>
      </c>
      <c r="B1003" s="275" t="s">
        <v>621</v>
      </c>
      <c r="C1003" s="99" t="s">
        <v>31</v>
      </c>
      <c r="D1003" s="127">
        <v>200</v>
      </c>
      <c r="E1003" s="109"/>
      <c r="F1003" s="109"/>
      <c r="G1003" s="109"/>
      <c r="H1003" s="109"/>
      <c r="I1003" s="221"/>
      <c r="J1003" s="109"/>
      <c r="K1003" s="109"/>
      <c r="L1003" s="109"/>
      <c r="M1003" s="109"/>
      <c r="N1003" s="109"/>
      <c r="O1003" s="109"/>
      <c r="P1003" s="423"/>
      <c r="Q1003" s="425">
        <f t="shared" si="90"/>
        <v>0</v>
      </c>
    </row>
    <row r="1004" spans="1:17" hidden="1" outlineLevel="2" x14ac:dyDescent="0.25">
      <c r="A1004" s="99">
        <v>8</v>
      </c>
      <c r="B1004" s="275" t="s">
        <v>622</v>
      </c>
      <c r="C1004" s="99" t="s">
        <v>6820</v>
      </c>
      <c r="D1004" s="127">
        <v>0.25</v>
      </c>
      <c r="E1004" s="109"/>
      <c r="F1004" s="109"/>
      <c r="G1004" s="109"/>
      <c r="H1004" s="109"/>
      <c r="I1004" s="221"/>
      <c r="J1004" s="109"/>
      <c r="K1004" s="109"/>
      <c r="L1004" s="109"/>
      <c r="M1004" s="109"/>
      <c r="N1004" s="109"/>
      <c r="O1004" s="109"/>
      <c r="P1004" s="429">
        <v>0.5</v>
      </c>
      <c r="Q1004" s="428">
        <f t="shared" si="90"/>
        <v>0</v>
      </c>
    </row>
    <row r="1005" spans="1:17" hidden="1" outlineLevel="2" x14ac:dyDescent="0.25">
      <c r="A1005" s="99">
        <v>9</v>
      </c>
      <c r="B1005" s="275" t="s">
        <v>620</v>
      </c>
      <c r="C1005" s="99" t="s">
        <v>6814</v>
      </c>
      <c r="D1005" s="127">
        <v>6.8</v>
      </c>
      <c r="E1005" s="109"/>
      <c r="F1005" s="109"/>
      <c r="G1005" s="109"/>
      <c r="H1005" s="109"/>
      <c r="I1005" s="221"/>
      <c r="J1005" s="109"/>
      <c r="K1005" s="109"/>
      <c r="L1005" s="109"/>
      <c r="M1005" s="109"/>
      <c r="N1005" s="109"/>
      <c r="O1005" s="109"/>
      <c r="P1005" s="427">
        <v>6.8</v>
      </c>
      <c r="Q1005" s="428">
        <f t="shared" si="90"/>
        <v>0</v>
      </c>
    </row>
    <row r="1006" spans="1:17" ht="25.5" hidden="1" outlineLevel="2" x14ac:dyDescent="0.25">
      <c r="A1006" s="99">
        <v>10</v>
      </c>
      <c r="B1006" s="275" t="s">
        <v>623</v>
      </c>
      <c r="C1006" s="99" t="s">
        <v>31</v>
      </c>
      <c r="D1006" s="127">
        <v>120</v>
      </c>
      <c r="E1006" s="109"/>
      <c r="F1006" s="109"/>
      <c r="G1006" s="109"/>
      <c r="H1006" s="109"/>
      <c r="I1006" s="221"/>
      <c r="J1006" s="109"/>
      <c r="K1006" s="109"/>
      <c r="L1006" s="109"/>
      <c r="M1006" s="109"/>
      <c r="N1006" s="109"/>
      <c r="O1006" s="109"/>
      <c r="P1006" s="429">
        <v>440</v>
      </c>
      <c r="Q1006" s="428">
        <f t="shared" si="90"/>
        <v>0</v>
      </c>
    </row>
    <row r="1007" spans="1:17" ht="25.5" hidden="1" outlineLevel="2" x14ac:dyDescent="0.25">
      <c r="A1007" s="99">
        <v>11</v>
      </c>
      <c r="B1007" s="275" t="s">
        <v>624</v>
      </c>
      <c r="C1007" s="99" t="s">
        <v>31</v>
      </c>
      <c r="D1007" s="127">
        <v>120</v>
      </c>
      <c r="E1007" s="109"/>
      <c r="F1007" s="109"/>
      <c r="G1007" s="109"/>
      <c r="H1007" s="109"/>
      <c r="I1007" s="221"/>
      <c r="J1007" s="109"/>
      <c r="K1007" s="109"/>
      <c r="L1007" s="109"/>
      <c r="M1007" s="109"/>
      <c r="N1007" s="109"/>
      <c r="O1007" s="109"/>
      <c r="P1007" s="422"/>
      <c r="Q1007" s="425">
        <f t="shared" si="90"/>
        <v>0</v>
      </c>
    </row>
    <row r="1008" spans="1:17" hidden="1" outlineLevel="2" x14ac:dyDescent="0.25">
      <c r="A1008" s="99">
        <v>12</v>
      </c>
      <c r="B1008" s="275" t="s">
        <v>622</v>
      </c>
      <c r="C1008" s="99" t="s">
        <v>6820</v>
      </c>
      <c r="D1008" s="127">
        <v>3.4000000000000002E-2</v>
      </c>
      <c r="E1008" s="109"/>
      <c r="F1008" s="109"/>
      <c r="G1008" s="109"/>
      <c r="H1008" s="109"/>
      <c r="I1008" s="221"/>
      <c r="J1008" s="109"/>
      <c r="K1008" s="109"/>
      <c r="L1008" s="109"/>
      <c r="M1008" s="109"/>
      <c r="N1008" s="109"/>
      <c r="O1008" s="109"/>
      <c r="P1008" s="422"/>
      <c r="Q1008" s="425">
        <f t="shared" si="90"/>
        <v>0</v>
      </c>
    </row>
    <row r="1009" spans="1:261" hidden="1" outlineLevel="2" x14ac:dyDescent="0.25">
      <c r="A1009" s="99">
        <v>13</v>
      </c>
      <c r="B1009" s="275" t="s">
        <v>620</v>
      </c>
      <c r="C1009" s="99" t="s">
        <v>6814</v>
      </c>
      <c r="D1009" s="127">
        <v>1.4</v>
      </c>
      <c r="E1009" s="109"/>
      <c r="F1009" s="109"/>
      <c r="G1009" s="109"/>
      <c r="H1009" s="109"/>
      <c r="I1009" s="221"/>
      <c r="J1009" s="109"/>
      <c r="K1009" s="109"/>
      <c r="L1009" s="109"/>
      <c r="M1009" s="109"/>
      <c r="N1009" s="109"/>
      <c r="O1009" s="109"/>
      <c r="P1009" s="427">
        <v>1.4</v>
      </c>
      <c r="Q1009" s="428">
        <f t="shared" si="90"/>
        <v>0</v>
      </c>
    </row>
    <row r="1010" spans="1:261" ht="25.5" hidden="1" outlineLevel="2" x14ac:dyDescent="0.25">
      <c r="A1010" s="99">
        <v>14</v>
      </c>
      <c r="B1010" s="275" t="s">
        <v>623</v>
      </c>
      <c r="C1010" s="99" t="s">
        <v>31</v>
      </c>
      <c r="D1010" s="127">
        <v>20</v>
      </c>
      <c r="E1010" s="109"/>
      <c r="F1010" s="109"/>
      <c r="G1010" s="109"/>
      <c r="H1010" s="109"/>
      <c r="I1010" s="221"/>
      <c r="J1010" s="109"/>
      <c r="K1010" s="109"/>
      <c r="L1010" s="109"/>
      <c r="M1010" s="109"/>
      <c r="N1010" s="109"/>
      <c r="O1010" s="109"/>
      <c r="P1010" s="422"/>
      <c r="Q1010" s="425">
        <f t="shared" si="90"/>
        <v>0</v>
      </c>
    </row>
    <row r="1011" spans="1:261" ht="25.5" hidden="1" outlineLevel="1" collapsed="1" x14ac:dyDescent="0.25">
      <c r="A1011" s="378"/>
      <c r="B1011" s="349" t="s">
        <v>6927</v>
      </c>
      <c r="C1011" s="378" t="s">
        <v>6814</v>
      </c>
      <c r="D1011" s="377">
        <f>D997+D1001</f>
        <v>175.57</v>
      </c>
      <c r="E1011" s="377">
        <v>2711</v>
      </c>
      <c r="F1011" s="377">
        <f>E1011*D1011</f>
        <v>475970.26999999996</v>
      </c>
      <c r="G1011" s="377">
        <v>7373</v>
      </c>
      <c r="H1011" s="377">
        <f>G1011*D1011</f>
        <v>1294477.6099999999</v>
      </c>
      <c r="I1011" s="377">
        <f>H1011+F1011</f>
        <v>1770447.88</v>
      </c>
      <c r="J1011" s="253">
        <v>2711</v>
      </c>
      <c r="K1011" s="253">
        <f>'ВСЕ СМЕТЫ КДС'!G50+'ВСЕ СМЕТЫ КДС'!G55+'ВСЕ СМЕТЫ КДС'!G60+'ВСЕ СМЕТЫ КДС'!G72</f>
        <v>2097.9088783924785</v>
      </c>
      <c r="L1011" s="153">
        <f>((J1011/(K1011/100))-100)/100</f>
        <v>0.29223915677276807</v>
      </c>
      <c r="M1011" s="107">
        <v>7373</v>
      </c>
      <c r="N1011" s="107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011" s="153">
        <f>((M1011/(N1011/100))-100)/100</f>
        <v>-2.6196746855015364E-3</v>
      </c>
      <c r="P1011" s="422"/>
      <c r="Q1011" s="425">
        <f t="shared" si="90"/>
        <v>0</v>
      </c>
    </row>
    <row r="1012" spans="1:261" hidden="1" outlineLevel="1" x14ac:dyDescent="0.25">
      <c r="A1012" s="378"/>
      <c r="B1012" s="349" t="s">
        <v>625</v>
      </c>
      <c r="C1012" s="378" t="s">
        <v>31</v>
      </c>
      <c r="D1012" s="377">
        <v>1</v>
      </c>
      <c r="E1012" s="377">
        <v>160029.60000000003</v>
      </c>
      <c r="F1012" s="377">
        <f>E1012*D1012</f>
        <v>160029.60000000003</v>
      </c>
      <c r="G1012" s="377">
        <v>163827.396564</v>
      </c>
      <c r="H1012" s="377">
        <f>G1012*D1012</f>
        <v>163827.396564</v>
      </c>
      <c r="I1012" s="377">
        <f>H1012+F1012</f>
        <v>323856.99656400003</v>
      </c>
      <c r="J1012" s="252">
        <v>160029.60000000003</v>
      </c>
      <c r="K1012" s="252"/>
      <c r="L1012" s="229"/>
      <c r="M1012" s="229">
        <f>G1012</f>
        <v>163827.396564</v>
      </c>
      <c r="N1012" s="229"/>
      <c r="O1012" s="229"/>
      <c r="P1012" s="422"/>
      <c r="Q1012" s="425">
        <f t="shared" si="90"/>
        <v>0</v>
      </c>
    </row>
    <row r="1013" spans="1:261" s="101" customFormat="1" hidden="1" outlineLevel="2" x14ac:dyDescent="0.25">
      <c r="A1013" s="99">
        <v>1</v>
      </c>
      <c r="B1013" s="275" t="s">
        <v>626</v>
      </c>
      <c r="C1013" s="99" t="s">
        <v>6814</v>
      </c>
      <c r="D1013" s="127">
        <v>14.4</v>
      </c>
      <c r="E1013" s="109"/>
      <c r="F1013" s="109"/>
      <c r="G1013" s="109"/>
      <c r="H1013" s="109"/>
      <c r="I1013" s="221"/>
      <c r="J1013" s="109"/>
      <c r="K1013" s="109"/>
      <c r="L1013" s="109"/>
      <c r="M1013" s="109"/>
      <c r="N1013" s="109"/>
      <c r="O1013" s="109"/>
      <c r="P1013" s="422"/>
      <c r="Q1013" s="425">
        <f t="shared" si="90"/>
        <v>0</v>
      </c>
      <c r="R1013" s="415"/>
      <c r="S1013" s="415"/>
      <c r="T1013" s="415"/>
      <c r="U1013" s="415"/>
      <c r="V1013" s="415"/>
      <c r="W1013" s="415"/>
      <c r="X1013" s="415"/>
      <c r="Y1013" s="415"/>
      <c r="Z1013" s="415"/>
      <c r="AA1013" s="415"/>
      <c r="AB1013" s="415"/>
      <c r="AC1013" s="415"/>
      <c r="AD1013" s="415"/>
      <c r="AE1013" s="415"/>
      <c r="AF1013" s="415"/>
      <c r="AG1013" s="415"/>
      <c r="AH1013" s="415"/>
      <c r="AI1013" s="415"/>
      <c r="AJ1013" s="415"/>
      <c r="AK1013" s="415"/>
      <c r="AL1013" s="415"/>
      <c r="AM1013" s="415"/>
      <c r="AN1013" s="415"/>
      <c r="AO1013" s="415"/>
      <c r="AP1013" s="415"/>
      <c r="AQ1013" s="415"/>
      <c r="AR1013" s="415"/>
      <c r="AS1013" s="415"/>
      <c r="AT1013" s="415"/>
      <c r="AU1013" s="415"/>
      <c r="AV1013" s="415"/>
      <c r="AW1013" s="415"/>
      <c r="AX1013" s="415"/>
      <c r="AY1013" s="415"/>
      <c r="AZ1013" s="415"/>
      <c r="BA1013" s="415"/>
      <c r="BB1013" s="415"/>
      <c r="BC1013" s="415"/>
      <c r="BD1013" s="415"/>
      <c r="BE1013" s="415"/>
      <c r="BF1013" s="415"/>
      <c r="BG1013" s="415"/>
      <c r="BH1013" s="415"/>
      <c r="BI1013" s="415"/>
      <c r="BJ1013" s="415"/>
      <c r="BK1013" s="415"/>
      <c r="BL1013" s="415"/>
      <c r="BM1013" s="415"/>
      <c r="BN1013" s="415"/>
      <c r="BO1013" s="415"/>
      <c r="BP1013" s="415"/>
      <c r="BQ1013" s="415"/>
      <c r="BR1013" s="415"/>
      <c r="BS1013" s="415"/>
      <c r="BT1013" s="415"/>
      <c r="BU1013" s="415"/>
      <c r="BV1013" s="415"/>
      <c r="BW1013" s="415"/>
      <c r="BX1013" s="415"/>
      <c r="BY1013" s="415"/>
      <c r="BZ1013" s="415"/>
      <c r="CA1013" s="415"/>
      <c r="CB1013" s="415"/>
      <c r="CC1013" s="415"/>
      <c r="CD1013" s="415"/>
      <c r="CE1013" s="415"/>
      <c r="CF1013" s="415"/>
      <c r="CG1013" s="415"/>
      <c r="CH1013" s="415"/>
      <c r="CI1013" s="415"/>
      <c r="CJ1013" s="415"/>
      <c r="CK1013" s="415"/>
      <c r="CL1013" s="415"/>
      <c r="CM1013" s="415"/>
      <c r="CN1013" s="415"/>
      <c r="CO1013" s="415"/>
      <c r="CP1013" s="415"/>
      <c r="CQ1013" s="415"/>
      <c r="CR1013" s="415"/>
      <c r="CS1013" s="415"/>
      <c r="CT1013" s="415"/>
      <c r="CU1013" s="415"/>
      <c r="CV1013" s="415"/>
      <c r="CW1013" s="415"/>
      <c r="CX1013" s="415"/>
      <c r="CY1013" s="415"/>
      <c r="CZ1013" s="415"/>
      <c r="DA1013" s="415"/>
      <c r="DB1013" s="415"/>
      <c r="DC1013" s="415"/>
      <c r="DD1013" s="415"/>
      <c r="DE1013" s="415"/>
      <c r="DF1013" s="415"/>
      <c r="DG1013" s="415"/>
      <c r="DH1013" s="415"/>
      <c r="DI1013" s="415"/>
      <c r="DJ1013" s="415"/>
      <c r="DK1013" s="415"/>
      <c r="DL1013" s="415"/>
      <c r="DM1013" s="415"/>
      <c r="DN1013" s="415"/>
      <c r="DO1013" s="415"/>
      <c r="DP1013" s="415"/>
      <c r="DQ1013" s="415"/>
      <c r="DR1013" s="415"/>
      <c r="DS1013" s="415"/>
      <c r="DT1013" s="415"/>
      <c r="DU1013" s="415"/>
      <c r="DV1013" s="415"/>
      <c r="DW1013" s="415"/>
      <c r="DX1013" s="415"/>
      <c r="DY1013" s="415"/>
      <c r="DZ1013" s="415"/>
      <c r="EA1013" s="415"/>
      <c r="EB1013" s="415"/>
      <c r="EC1013" s="415"/>
      <c r="ED1013" s="415"/>
      <c r="EE1013" s="415"/>
      <c r="EF1013" s="415"/>
      <c r="EG1013" s="415"/>
      <c r="EH1013" s="415"/>
      <c r="EI1013" s="415"/>
      <c r="EJ1013" s="415"/>
      <c r="EK1013" s="415"/>
      <c r="EL1013" s="415"/>
      <c r="EM1013" s="415"/>
      <c r="EN1013" s="415"/>
      <c r="EO1013" s="415"/>
      <c r="EP1013" s="415"/>
      <c r="EQ1013" s="415"/>
      <c r="ER1013" s="415"/>
      <c r="ES1013" s="415"/>
      <c r="ET1013" s="415"/>
      <c r="EU1013" s="415"/>
      <c r="EV1013" s="415"/>
      <c r="EW1013" s="415"/>
      <c r="EX1013" s="415"/>
      <c r="EY1013" s="415"/>
      <c r="EZ1013" s="415"/>
      <c r="FA1013" s="415"/>
      <c r="FB1013" s="415"/>
      <c r="FC1013" s="415"/>
      <c r="FD1013" s="415"/>
      <c r="FE1013" s="415"/>
      <c r="FF1013" s="415"/>
      <c r="FG1013" s="415"/>
      <c r="FH1013" s="415"/>
      <c r="FI1013" s="415"/>
      <c r="FJ1013" s="415"/>
      <c r="FK1013" s="415"/>
      <c r="FL1013" s="415"/>
      <c r="FM1013" s="415"/>
      <c r="FN1013" s="415"/>
      <c r="FO1013" s="415"/>
      <c r="FP1013" s="415"/>
      <c r="FQ1013" s="415"/>
      <c r="FR1013" s="415"/>
      <c r="FS1013" s="415"/>
      <c r="FT1013" s="415"/>
      <c r="FU1013" s="415"/>
      <c r="FV1013" s="415"/>
      <c r="FW1013" s="415"/>
      <c r="FX1013" s="415"/>
      <c r="FY1013" s="415"/>
      <c r="FZ1013" s="415"/>
      <c r="GA1013" s="415"/>
      <c r="GB1013" s="415"/>
      <c r="GC1013" s="415"/>
      <c r="GD1013" s="415"/>
      <c r="GE1013" s="415"/>
      <c r="GF1013" s="415"/>
      <c r="GG1013" s="415"/>
      <c r="GH1013" s="415"/>
      <c r="GI1013" s="415"/>
      <c r="GJ1013" s="415"/>
      <c r="GK1013" s="415"/>
      <c r="GL1013" s="415"/>
      <c r="GM1013" s="415"/>
      <c r="GN1013" s="415"/>
      <c r="GO1013" s="415"/>
      <c r="GP1013" s="415"/>
      <c r="GQ1013" s="415"/>
      <c r="GR1013" s="415"/>
      <c r="GS1013" s="415"/>
      <c r="GT1013" s="415"/>
      <c r="GU1013" s="415"/>
      <c r="GV1013" s="415"/>
      <c r="GW1013" s="415"/>
      <c r="GX1013" s="415"/>
      <c r="GY1013" s="415"/>
      <c r="GZ1013" s="415"/>
      <c r="HA1013" s="415"/>
      <c r="HB1013" s="415"/>
      <c r="HC1013" s="415"/>
      <c r="HD1013" s="415"/>
      <c r="HE1013" s="415"/>
      <c r="HF1013" s="415"/>
      <c r="HG1013" s="415"/>
      <c r="HH1013" s="415"/>
      <c r="HI1013" s="415"/>
      <c r="HJ1013" s="415"/>
      <c r="HK1013" s="415"/>
      <c r="HL1013" s="415"/>
      <c r="HM1013" s="415"/>
      <c r="HN1013" s="415"/>
      <c r="HO1013" s="415"/>
      <c r="HP1013" s="415"/>
      <c r="HQ1013" s="415"/>
      <c r="HR1013" s="415"/>
      <c r="HS1013" s="415"/>
      <c r="HT1013" s="415"/>
      <c r="HU1013" s="415"/>
      <c r="HV1013" s="415"/>
      <c r="HW1013" s="415"/>
      <c r="HX1013" s="415"/>
      <c r="HY1013" s="415"/>
      <c r="HZ1013" s="415"/>
      <c r="IA1013" s="415"/>
      <c r="IB1013" s="415"/>
      <c r="IC1013" s="415"/>
      <c r="ID1013" s="415"/>
      <c r="IE1013" s="415"/>
      <c r="IF1013" s="415"/>
      <c r="IG1013" s="415"/>
      <c r="IH1013" s="415"/>
      <c r="II1013" s="415"/>
      <c r="IJ1013" s="415"/>
      <c r="IK1013" s="415"/>
      <c r="IL1013" s="415"/>
      <c r="IM1013" s="415"/>
      <c r="IN1013" s="415"/>
      <c r="IO1013" s="415"/>
      <c r="IP1013" s="415"/>
      <c r="IQ1013" s="415"/>
      <c r="IR1013" s="415"/>
      <c r="IS1013" s="415"/>
      <c r="IT1013" s="415"/>
      <c r="IU1013" s="415"/>
      <c r="IV1013" s="415"/>
      <c r="IW1013" s="415"/>
      <c r="IX1013" s="415"/>
      <c r="IY1013" s="415"/>
      <c r="IZ1013" s="415"/>
      <c r="JA1013" s="415"/>
    </row>
    <row r="1014" spans="1:261" s="101" customFormat="1" hidden="1" outlineLevel="2" x14ac:dyDescent="0.25">
      <c r="A1014" s="99">
        <v>2</v>
      </c>
      <c r="B1014" s="275" t="s">
        <v>627</v>
      </c>
      <c r="C1014" s="99" t="s">
        <v>6820</v>
      </c>
      <c r="D1014" s="100">
        <v>3.6</v>
      </c>
      <c r="E1014" s="109"/>
      <c r="F1014" s="109"/>
      <c r="G1014" s="109"/>
      <c r="H1014" s="109"/>
      <c r="I1014" s="221"/>
      <c r="J1014" s="109"/>
      <c r="K1014" s="109"/>
      <c r="L1014" s="109"/>
      <c r="M1014" s="109"/>
      <c r="N1014" s="109"/>
      <c r="O1014" s="109"/>
      <c r="P1014" s="422"/>
      <c r="Q1014" s="425">
        <f t="shared" si="90"/>
        <v>0</v>
      </c>
      <c r="R1014" s="415"/>
      <c r="S1014" s="415"/>
      <c r="T1014" s="415"/>
      <c r="U1014" s="415"/>
      <c r="V1014" s="415"/>
      <c r="W1014" s="415"/>
      <c r="X1014" s="415"/>
      <c r="Y1014" s="415"/>
      <c r="Z1014" s="415"/>
      <c r="AA1014" s="415"/>
      <c r="AB1014" s="415"/>
      <c r="AC1014" s="415"/>
      <c r="AD1014" s="415"/>
      <c r="AE1014" s="415"/>
      <c r="AF1014" s="415"/>
      <c r="AG1014" s="415"/>
      <c r="AH1014" s="415"/>
      <c r="AI1014" s="415"/>
      <c r="AJ1014" s="415"/>
      <c r="AK1014" s="415"/>
      <c r="AL1014" s="415"/>
      <c r="AM1014" s="415"/>
      <c r="AN1014" s="415"/>
      <c r="AO1014" s="415"/>
      <c r="AP1014" s="415"/>
      <c r="AQ1014" s="415"/>
      <c r="AR1014" s="415"/>
      <c r="AS1014" s="415"/>
      <c r="AT1014" s="415"/>
      <c r="AU1014" s="415"/>
      <c r="AV1014" s="415"/>
      <c r="AW1014" s="415"/>
      <c r="AX1014" s="415"/>
      <c r="AY1014" s="415"/>
      <c r="AZ1014" s="415"/>
      <c r="BA1014" s="415"/>
      <c r="BB1014" s="415"/>
      <c r="BC1014" s="415"/>
      <c r="BD1014" s="415"/>
      <c r="BE1014" s="415"/>
      <c r="BF1014" s="415"/>
      <c r="BG1014" s="415"/>
      <c r="BH1014" s="415"/>
      <c r="BI1014" s="415"/>
      <c r="BJ1014" s="415"/>
      <c r="BK1014" s="415"/>
      <c r="BL1014" s="415"/>
      <c r="BM1014" s="415"/>
      <c r="BN1014" s="415"/>
      <c r="BO1014" s="415"/>
      <c r="BP1014" s="415"/>
      <c r="BQ1014" s="415"/>
      <c r="BR1014" s="415"/>
      <c r="BS1014" s="415"/>
      <c r="BT1014" s="415"/>
      <c r="BU1014" s="415"/>
      <c r="BV1014" s="415"/>
      <c r="BW1014" s="415"/>
      <c r="BX1014" s="415"/>
      <c r="BY1014" s="415"/>
      <c r="BZ1014" s="415"/>
      <c r="CA1014" s="415"/>
      <c r="CB1014" s="415"/>
      <c r="CC1014" s="415"/>
      <c r="CD1014" s="415"/>
      <c r="CE1014" s="415"/>
      <c r="CF1014" s="415"/>
      <c r="CG1014" s="415"/>
      <c r="CH1014" s="415"/>
      <c r="CI1014" s="415"/>
      <c r="CJ1014" s="415"/>
      <c r="CK1014" s="415"/>
      <c r="CL1014" s="415"/>
      <c r="CM1014" s="415"/>
      <c r="CN1014" s="415"/>
      <c r="CO1014" s="415"/>
      <c r="CP1014" s="415"/>
      <c r="CQ1014" s="415"/>
      <c r="CR1014" s="415"/>
      <c r="CS1014" s="415"/>
      <c r="CT1014" s="415"/>
      <c r="CU1014" s="415"/>
      <c r="CV1014" s="415"/>
      <c r="CW1014" s="415"/>
      <c r="CX1014" s="415"/>
      <c r="CY1014" s="415"/>
      <c r="CZ1014" s="415"/>
      <c r="DA1014" s="415"/>
      <c r="DB1014" s="415"/>
      <c r="DC1014" s="415"/>
      <c r="DD1014" s="415"/>
      <c r="DE1014" s="415"/>
      <c r="DF1014" s="415"/>
      <c r="DG1014" s="415"/>
      <c r="DH1014" s="415"/>
      <c r="DI1014" s="415"/>
      <c r="DJ1014" s="415"/>
      <c r="DK1014" s="415"/>
      <c r="DL1014" s="415"/>
      <c r="DM1014" s="415"/>
      <c r="DN1014" s="415"/>
      <c r="DO1014" s="415"/>
      <c r="DP1014" s="415"/>
      <c r="DQ1014" s="415"/>
      <c r="DR1014" s="415"/>
      <c r="DS1014" s="415"/>
      <c r="DT1014" s="415"/>
      <c r="DU1014" s="415"/>
      <c r="DV1014" s="415"/>
      <c r="DW1014" s="415"/>
      <c r="DX1014" s="415"/>
      <c r="DY1014" s="415"/>
      <c r="DZ1014" s="415"/>
      <c r="EA1014" s="415"/>
      <c r="EB1014" s="415"/>
      <c r="EC1014" s="415"/>
      <c r="ED1014" s="415"/>
      <c r="EE1014" s="415"/>
      <c r="EF1014" s="415"/>
      <c r="EG1014" s="415"/>
      <c r="EH1014" s="415"/>
      <c r="EI1014" s="415"/>
      <c r="EJ1014" s="415"/>
      <c r="EK1014" s="415"/>
      <c r="EL1014" s="415"/>
      <c r="EM1014" s="415"/>
      <c r="EN1014" s="415"/>
      <c r="EO1014" s="415"/>
      <c r="EP1014" s="415"/>
      <c r="EQ1014" s="415"/>
      <c r="ER1014" s="415"/>
      <c r="ES1014" s="415"/>
      <c r="ET1014" s="415"/>
      <c r="EU1014" s="415"/>
      <c r="EV1014" s="415"/>
      <c r="EW1014" s="415"/>
      <c r="EX1014" s="415"/>
      <c r="EY1014" s="415"/>
      <c r="EZ1014" s="415"/>
      <c r="FA1014" s="415"/>
      <c r="FB1014" s="415"/>
      <c r="FC1014" s="415"/>
      <c r="FD1014" s="415"/>
      <c r="FE1014" s="415"/>
      <c r="FF1014" s="415"/>
      <c r="FG1014" s="415"/>
      <c r="FH1014" s="415"/>
      <c r="FI1014" s="415"/>
      <c r="FJ1014" s="415"/>
      <c r="FK1014" s="415"/>
      <c r="FL1014" s="415"/>
      <c r="FM1014" s="415"/>
      <c r="FN1014" s="415"/>
      <c r="FO1014" s="415"/>
      <c r="FP1014" s="415"/>
      <c r="FQ1014" s="415"/>
      <c r="FR1014" s="415"/>
      <c r="FS1014" s="415"/>
      <c r="FT1014" s="415"/>
      <c r="FU1014" s="415"/>
      <c r="FV1014" s="415"/>
      <c r="FW1014" s="415"/>
      <c r="FX1014" s="415"/>
      <c r="FY1014" s="415"/>
      <c r="FZ1014" s="415"/>
      <c r="GA1014" s="415"/>
      <c r="GB1014" s="415"/>
      <c r="GC1014" s="415"/>
      <c r="GD1014" s="415"/>
      <c r="GE1014" s="415"/>
      <c r="GF1014" s="415"/>
      <c r="GG1014" s="415"/>
      <c r="GH1014" s="415"/>
      <c r="GI1014" s="415"/>
      <c r="GJ1014" s="415"/>
      <c r="GK1014" s="415"/>
      <c r="GL1014" s="415"/>
      <c r="GM1014" s="415"/>
      <c r="GN1014" s="415"/>
      <c r="GO1014" s="415"/>
      <c r="GP1014" s="415"/>
      <c r="GQ1014" s="415"/>
      <c r="GR1014" s="415"/>
      <c r="GS1014" s="415"/>
      <c r="GT1014" s="415"/>
      <c r="GU1014" s="415"/>
      <c r="GV1014" s="415"/>
      <c r="GW1014" s="415"/>
      <c r="GX1014" s="415"/>
      <c r="GY1014" s="415"/>
      <c r="GZ1014" s="415"/>
      <c r="HA1014" s="415"/>
      <c r="HB1014" s="415"/>
      <c r="HC1014" s="415"/>
      <c r="HD1014" s="415"/>
      <c r="HE1014" s="415"/>
      <c r="HF1014" s="415"/>
      <c r="HG1014" s="415"/>
      <c r="HH1014" s="415"/>
      <c r="HI1014" s="415"/>
      <c r="HJ1014" s="415"/>
      <c r="HK1014" s="415"/>
      <c r="HL1014" s="415"/>
      <c r="HM1014" s="415"/>
      <c r="HN1014" s="415"/>
      <c r="HO1014" s="415"/>
      <c r="HP1014" s="415"/>
      <c r="HQ1014" s="415"/>
      <c r="HR1014" s="415"/>
      <c r="HS1014" s="415"/>
      <c r="HT1014" s="415"/>
      <c r="HU1014" s="415"/>
      <c r="HV1014" s="415"/>
      <c r="HW1014" s="415"/>
      <c r="HX1014" s="415"/>
      <c r="HY1014" s="415"/>
      <c r="HZ1014" s="415"/>
      <c r="IA1014" s="415"/>
      <c r="IB1014" s="415"/>
      <c r="IC1014" s="415"/>
      <c r="ID1014" s="415"/>
      <c r="IE1014" s="415"/>
      <c r="IF1014" s="415"/>
      <c r="IG1014" s="415"/>
      <c r="IH1014" s="415"/>
      <c r="II1014" s="415"/>
      <c r="IJ1014" s="415"/>
      <c r="IK1014" s="415"/>
      <c r="IL1014" s="415"/>
      <c r="IM1014" s="415"/>
      <c r="IN1014" s="415"/>
      <c r="IO1014" s="415"/>
      <c r="IP1014" s="415"/>
      <c r="IQ1014" s="415"/>
      <c r="IR1014" s="415"/>
      <c r="IS1014" s="415"/>
      <c r="IT1014" s="415"/>
      <c r="IU1014" s="415"/>
      <c r="IV1014" s="415"/>
      <c r="IW1014" s="415"/>
      <c r="IX1014" s="415"/>
      <c r="IY1014" s="415"/>
      <c r="IZ1014" s="415"/>
      <c r="JA1014" s="415"/>
    </row>
    <row r="1015" spans="1:261" s="101" customFormat="1" hidden="1" outlineLevel="2" x14ac:dyDescent="0.25">
      <c r="A1015" s="99">
        <v>3</v>
      </c>
      <c r="B1015" s="275" t="s">
        <v>628</v>
      </c>
      <c r="C1015" s="99" t="s">
        <v>6820</v>
      </c>
      <c r="D1015" s="100">
        <v>0.9</v>
      </c>
      <c r="E1015" s="109"/>
      <c r="F1015" s="109"/>
      <c r="G1015" s="109"/>
      <c r="H1015" s="109"/>
      <c r="I1015" s="221"/>
      <c r="J1015" s="109"/>
      <c r="K1015" s="109"/>
      <c r="L1015" s="109"/>
      <c r="M1015" s="109"/>
      <c r="N1015" s="109"/>
      <c r="O1015" s="109"/>
      <c r="P1015" s="422"/>
      <c r="Q1015" s="425">
        <f t="shared" si="90"/>
        <v>0</v>
      </c>
      <c r="R1015" s="415"/>
      <c r="S1015" s="415"/>
      <c r="T1015" s="415"/>
      <c r="U1015" s="415"/>
      <c r="V1015" s="415"/>
      <c r="W1015" s="415"/>
      <c r="X1015" s="415"/>
      <c r="Y1015" s="415"/>
      <c r="Z1015" s="415"/>
      <c r="AA1015" s="415"/>
      <c r="AB1015" s="415"/>
      <c r="AC1015" s="415"/>
      <c r="AD1015" s="415"/>
      <c r="AE1015" s="415"/>
      <c r="AF1015" s="415"/>
      <c r="AG1015" s="415"/>
      <c r="AH1015" s="415"/>
      <c r="AI1015" s="415"/>
      <c r="AJ1015" s="415"/>
      <c r="AK1015" s="415"/>
      <c r="AL1015" s="415"/>
      <c r="AM1015" s="415"/>
      <c r="AN1015" s="415"/>
      <c r="AO1015" s="415"/>
      <c r="AP1015" s="415"/>
      <c r="AQ1015" s="415"/>
      <c r="AR1015" s="415"/>
      <c r="AS1015" s="415"/>
      <c r="AT1015" s="415"/>
      <c r="AU1015" s="415"/>
      <c r="AV1015" s="415"/>
      <c r="AW1015" s="415"/>
      <c r="AX1015" s="415"/>
      <c r="AY1015" s="415"/>
      <c r="AZ1015" s="415"/>
      <c r="BA1015" s="415"/>
      <c r="BB1015" s="415"/>
      <c r="BC1015" s="415"/>
      <c r="BD1015" s="415"/>
      <c r="BE1015" s="415"/>
      <c r="BF1015" s="415"/>
      <c r="BG1015" s="415"/>
      <c r="BH1015" s="415"/>
      <c r="BI1015" s="415"/>
      <c r="BJ1015" s="415"/>
      <c r="BK1015" s="415"/>
      <c r="BL1015" s="415"/>
      <c r="BM1015" s="415"/>
      <c r="BN1015" s="415"/>
      <c r="BO1015" s="415"/>
      <c r="BP1015" s="415"/>
      <c r="BQ1015" s="415"/>
      <c r="BR1015" s="415"/>
      <c r="BS1015" s="415"/>
      <c r="BT1015" s="415"/>
      <c r="BU1015" s="415"/>
      <c r="BV1015" s="415"/>
      <c r="BW1015" s="415"/>
      <c r="BX1015" s="415"/>
      <c r="BY1015" s="415"/>
      <c r="BZ1015" s="415"/>
      <c r="CA1015" s="415"/>
      <c r="CB1015" s="415"/>
      <c r="CC1015" s="415"/>
      <c r="CD1015" s="415"/>
      <c r="CE1015" s="415"/>
      <c r="CF1015" s="415"/>
      <c r="CG1015" s="415"/>
      <c r="CH1015" s="415"/>
      <c r="CI1015" s="415"/>
      <c r="CJ1015" s="415"/>
      <c r="CK1015" s="415"/>
      <c r="CL1015" s="415"/>
      <c r="CM1015" s="415"/>
      <c r="CN1015" s="415"/>
      <c r="CO1015" s="415"/>
      <c r="CP1015" s="415"/>
      <c r="CQ1015" s="415"/>
      <c r="CR1015" s="415"/>
      <c r="CS1015" s="415"/>
      <c r="CT1015" s="415"/>
      <c r="CU1015" s="415"/>
      <c r="CV1015" s="415"/>
      <c r="CW1015" s="415"/>
      <c r="CX1015" s="415"/>
      <c r="CY1015" s="415"/>
      <c r="CZ1015" s="415"/>
      <c r="DA1015" s="415"/>
      <c r="DB1015" s="415"/>
      <c r="DC1015" s="415"/>
      <c r="DD1015" s="415"/>
      <c r="DE1015" s="415"/>
      <c r="DF1015" s="415"/>
      <c r="DG1015" s="415"/>
      <c r="DH1015" s="415"/>
      <c r="DI1015" s="415"/>
      <c r="DJ1015" s="415"/>
      <c r="DK1015" s="415"/>
      <c r="DL1015" s="415"/>
      <c r="DM1015" s="415"/>
      <c r="DN1015" s="415"/>
      <c r="DO1015" s="415"/>
      <c r="DP1015" s="415"/>
      <c r="DQ1015" s="415"/>
      <c r="DR1015" s="415"/>
      <c r="DS1015" s="415"/>
      <c r="DT1015" s="415"/>
      <c r="DU1015" s="415"/>
      <c r="DV1015" s="415"/>
      <c r="DW1015" s="415"/>
      <c r="DX1015" s="415"/>
      <c r="DY1015" s="415"/>
      <c r="DZ1015" s="415"/>
      <c r="EA1015" s="415"/>
      <c r="EB1015" s="415"/>
      <c r="EC1015" s="415"/>
      <c r="ED1015" s="415"/>
      <c r="EE1015" s="415"/>
      <c r="EF1015" s="415"/>
      <c r="EG1015" s="415"/>
      <c r="EH1015" s="415"/>
      <c r="EI1015" s="415"/>
      <c r="EJ1015" s="415"/>
      <c r="EK1015" s="415"/>
      <c r="EL1015" s="415"/>
      <c r="EM1015" s="415"/>
      <c r="EN1015" s="415"/>
      <c r="EO1015" s="415"/>
      <c r="EP1015" s="415"/>
      <c r="EQ1015" s="415"/>
      <c r="ER1015" s="415"/>
      <c r="ES1015" s="415"/>
      <c r="ET1015" s="415"/>
      <c r="EU1015" s="415"/>
      <c r="EV1015" s="415"/>
      <c r="EW1015" s="415"/>
      <c r="EX1015" s="415"/>
      <c r="EY1015" s="415"/>
      <c r="EZ1015" s="415"/>
      <c r="FA1015" s="415"/>
      <c r="FB1015" s="415"/>
      <c r="FC1015" s="415"/>
      <c r="FD1015" s="415"/>
      <c r="FE1015" s="415"/>
      <c r="FF1015" s="415"/>
      <c r="FG1015" s="415"/>
      <c r="FH1015" s="415"/>
      <c r="FI1015" s="415"/>
      <c r="FJ1015" s="415"/>
      <c r="FK1015" s="415"/>
      <c r="FL1015" s="415"/>
      <c r="FM1015" s="415"/>
      <c r="FN1015" s="415"/>
      <c r="FO1015" s="415"/>
      <c r="FP1015" s="415"/>
      <c r="FQ1015" s="415"/>
      <c r="FR1015" s="415"/>
      <c r="FS1015" s="415"/>
      <c r="FT1015" s="415"/>
      <c r="FU1015" s="415"/>
      <c r="FV1015" s="415"/>
      <c r="FW1015" s="415"/>
      <c r="FX1015" s="415"/>
      <c r="FY1015" s="415"/>
      <c r="FZ1015" s="415"/>
      <c r="GA1015" s="415"/>
      <c r="GB1015" s="415"/>
      <c r="GC1015" s="415"/>
      <c r="GD1015" s="415"/>
      <c r="GE1015" s="415"/>
      <c r="GF1015" s="415"/>
      <c r="GG1015" s="415"/>
      <c r="GH1015" s="415"/>
      <c r="GI1015" s="415"/>
      <c r="GJ1015" s="415"/>
      <c r="GK1015" s="415"/>
      <c r="GL1015" s="415"/>
      <c r="GM1015" s="415"/>
      <c r="GN1015" s="415"/>
      <c r="GO1015" s="415"/>
      <c r="GP1015" s="415"/>
      <c r="GQ1015" s="415"/>
      <c r="GR1015" s="415"/>
      <c r="GS1015" s="415"/>
      <c r="GT1015" s="415"/>
      <c r="GU1015" s="415"/>
      <c r="GV1015" s="415"/>
      <c r="GW1015" s="415"/>
      <c r="GX1015" s="415"/>
      <c r="GY1015" s="415"/>
      <c r="GZ1015" s="415"/>
      <c r="HA1015" s="415"/>
      <c r="HB1015" s="415"/>
      <c r="HC1015" s="415"/>
      <c r="HD1015" s="415"/>
      <c r="HE1015" s="415"/>
      <c r="HF1015" s="415"/>
      <c r="HG1015" s="415"/>
      <c r="HH1015" s="415"/>
      <c r="HI1015" s="415"/>
      <c r="HJ1015" s="415"/>
      <c r="HK1015" s="415"/>
      <c r="HL1015" s="415"/>
      <c r="HM1015" s="415"/>
      <c r="HN1015" s="415"/>
      <c r="HO1015" s="415"/>
      <c r="HP1015" s="415"/>
      <c r="HQ1015" s="415"/>
      <c r="HR1015" s="415"/>
      <c r="HS1015" s="415"/>
      <c r="HT1015" s="415"/>
      <c r="HU1015" s="415"/>
      <c r="HV1015" s="415"/>
      <c r="HW1015" s="415"/>
      <c r="HX1015" s="415"/>
      <c r="HY1015" s="415"/>
      <c r="HZ1015" s="415"/>
      <c r="IA1015" s="415"/>
      <c r="IB1015" s="415"/>
      <c r="IC1015" s="415"/>
      <c r="ID1015" s="415"/>
      <c r="IE1015" s="415"/>
      <c r="IF1015" s="415"/>
      <c r="IG1015" s="415"/>
      <c r="IH1015" s="415"/>
      <c r="II1015" s="415"/>
      <c r="IJ1015" s="415"/>
      <c r="IK1015" s="415"/>
      <c r="IL1015" s="415"/>
      <c r="IM1015" s="415"/>
      <c r="IN1015" s="415"/>
      <c r="IO1015" s="415"/>
      <c r="IP1015" s="415"/>
      <c r="IQ1015" s="415"/>
      <c r="IR1015" s="415"/>
      <c r="IS1015" s="415"/>
      <c r="IT1015" s="415"/>
      <c r="IU1015" s="415"/>
      <c r="IV1015" s="415"/>
      <c r="IW1015" s="415"/>
      <c r="IX1015" s="415"/>
      <c r="IY1015" s="415"/>
      <c r="IZ1015" s="415"/>
      <c r="JA1015" s="415"/>
    </row>
    <row r="1016" spans="1:261" s="101" customFormat="1" hidden="1" outlineLevel="2" x14ac:dyDescent="0.25">
      <c r="A1016" s="99">
        <v>4</v>
      </c>
      <c r="B1016" s="275" t="s">
        <v>629</v>
      </c>
      <c r="C1016" s="99" t="s">
        <v>855</v>
      </c>
      <c r="D1016" s="112">
        <v>1.66E-3</v>
      </c>
      <c r="E1016" s="109"/>
      <c r="F1016" s="109"/>
      <c r="G1016" s="109"/>
      <c r="H1016" s="109"/>
      <c r="I1016" s="221"/>
      <c r="J1016" s="109"/>
      <c r="K1016" s="109"/>
      <c r="L1016" s="109"/>
      <c r="M1016" s="109"/>
      <c r="N1016" s="109"/>
      <c r="O1016" s="109"/>
      <c r="P1016" s="422"/>
      <c r="Q1016" s="425">
        <f t="shared" si="90"/>
        <v>0</v>
      </c>
      <c r="R1016" s="415"/>
      <c r="S1016" s="415"/>
      <c r="T1016" s="415"/>
      <c r="U1016" s="415"/>
      <c r="V1016" s="415"/>
      <c r="W1016" s="415"/>
      <c r="X1016" s="415"/>
      <c r="Y1016" s="415"/>
      <c r="Z1016" s="415"/>
      <c r="AA1016" s="415"/>
      <c r="AB1016" s="415"/>
      <c r="AC1016" s="415"/>
      <c r="AD1016" s="415"/>
      <c r="AE1016" s="415"/>
      <c r="AF1016" s="415"/>
      <c r="AG1016" s="415"/>
      <c r="AH1016" s="415"/>
      <c r="AI1016" s="415"/>
      <c r="AJ1016" s="415"/>
      <c r="AK1016" s="415"/>
      <c r="AL1016" s="415"/>
      <c r="AM1016" s="415"/>
      <c r="AN1016" s="415"/>
      <c r="AO1016" s="415"/>
      <c r="AP1016" s="415"/>
      <c r="AQ1016" s="415"/>
      <c r="AR1016" s="415"/>
      <c r="AS1016" s="415"/>
      <c r="AT1016" s="415"/>
      <c r="AU1016" s="415"/>
      <c r="AV1016" s="415"/>
      <c r="AW1016" s="415"/>
      <c r="AX1016" s="415"/>
      <c r="AY1016" s="415"/>
      <c r="AZ1016" s="415"/>
      <c r="BA1016" s="415"/>
      <c r="BB1016" s="415"/>
      <c r="BC1016" s="415"/>
      <c r="BD1016" s="415"/>
      <c r="BE1016" s="415"/>
      <c r="BF1016" s="415"/>
      <c r="BG1016" s="415"/>
      <c r="BH1016" s="415"/>
      <c r="BI1016" s="415"/>
      <c r="BJ1016" s="415"/>
      <c r="BK1016" s="415"/>
      <c r="BL1016" s="415"/>
      <c r="BM1016" s="415"/>
      <c r="BN1016" s="415"/>
      <c r="BO1016" s="415"/>
      <c r="BP1016" s="415"/>
      <c r="BQ1016" s="415"/>
      <c r="BR1016" s="415"/>
      <c r="BS1016" s="415"/>
      <c r="BT1016" s="415"/>
      <c r="BU1016" s="415"/>
      <c r="BV1016" s="415"/>
      <c r="BW1016" s="415"/>
      <c r="BX1016" s="415"/>
      <c r="BY1016" s="415"/>
      <c r="BZ1016" s="415"/>
      <c r="CA1016" s="415"/>
      <c r="CB1016" s="415"/>
      <c r="CC1016" s="415"/>
      <c r="CD1016" s="415"/>
      <c r="CE1016" s="415"/>
      <c r="CF1016" s="415"/>
      <c r="CG1016" s="415"/>
      <c r="CH1016" s="415"/>
      <c r="CI1016" s="415"/>
      <c r="CJ1016" s="415"/>
      <c r="CK1016" s="415"/>
      <c r="CL1016" s="415"/>
      <c r="CM1016" s="415"/>
      <c r="CN1016" s="415"/>
      <c r="CO1016" s="415"/>
      <c r="CP1016" s="415"/>
      <c r="CQ1016" s="415"/>
      <c r="CR1016" s="415"/>
      <c r="CS1016" s="415"/>
      <c r="CT1016" s="415"/>
      <c r="CU1016" s="415"/>
      <c r="CV1016" s="415"/>
      <c r="CW1016" s="415"/>
      <c r="CX1016" s="415"/>
      <c r="CY1016" s="415"/>
      <c r="CZ1016" s="415"/>
      <c r="DA1016" s="415"/>
      <c r="DB1016" s="415"/>
      <c r="DC1016" s="415"/>
      <c r="DD1016" s="415"/>
      <c r="DE1016" s="415"/>
      <c r="DF1016" s="415"/>
      <c r="DG1016" s="415"/>
      <c r="DH1016" s="415"/>
      <c r="DI1016" s="415"/>
      <c r="DJ1016" s="415"/>
      <c r="DK1016" s="415"/>
      <c r="DL1016" s="415"/>
      <c r="DM1016" s="415"/>
      <c r="DN1016" s="415"/>
      <c r="DO1016" s="415"/>
      <c r="DP1016" s="415"/>
      <c r="DQ1016" s="415"/>
      <c r="DR1016" s="415"/>
      <c r="DS1016" s="415"/>
      <c r="DT1016" s="415"/>
      <c r="DU1016" s="415"/>
      <c r="DV1016" s="415"/>
      <c r="DW1016" s="415"/>
      <c r="DX1016" s="415"/>
      <c r="DY1016" s="415"/>
      <c r="DZ1016" s="415"/>
      <c r="EA1016" s="415"/>
      <c r="EB1016" s="415"/>
      <c r="EC1016" s="415"/>
      <c r="ED1016" s="415"/>
      <c r="EE1016" s="415"/>
      <c r="EF1016" s="415"/>
      <c r="EG1016" s="415"/>
      <c r="EH1016" s="415"/>
      <c r="EI1016" s="415"/>
      <c r="EJ1016" s="415"/>
      <c r="EK1016" s="415"/>
      <c r="EL1016" s="415"/>
      <c r="EM1016" s="415"/>
      <c r="EN1016" s="415"/>
      <c r="EO1016" s="415"/>
      <c r="EP1016" s="415"/>
      <c r="EQ1016" s="415"/>
      <c r="ER1016" s="415"/>
      <c r="ES1016" s="415"/>
      <c r="ET1016" s="415"/>
      <c r="EU1016" s="415"/>
      <c r="EV1016" s="415"/>
      <c r="EW1016" s="415"/>
      <c r="EX1016" s="415"/>
      <c r="EY1016" s="415"/>
      <c r="EZ1016" s="415"/>
      <c r="FA1016" s="415"/>
      <c r="FB1016" s="415"/>
      <c r="FC1016" s="415"/>
      <c r="FD1016" s="415"/>
      <c r="FE1016" s="415"/>
      <c r="FF1016" s="415"/>
      <c r="FG1016" s="415"/>
      <c r="FH1016" s="415"/>
      <c r="FI1016" s="415"/>
      <c r="FJ1016" s="415"/>
      <c r="FK1016" s="415"/>
      <c r="FL1016" s="415"/>
      <c r="FM1016" s="415"/>
      <c r="FN1016" s="415"/>
      <c r="FO1016" s="415"/>
      <c r="FP1016" s="415"/>
      <c r="FQ1016" s="415"/>
      <c r="FR1016" s="415"/>
      <c r="FS1016" s="415"/>
      <c r="FT1016" s="415"/>
      <c r="FU1016" s="415"/>
      <c r="FV1016" s="415"/>
      <c r="FW1016" s="415"/>
      <c r="FX1016" s="415"/>
      <c r="FY1016" s="415"/>
      <c r="FZ1016" s="415"/>
      <c r="GA1016" s="415"/>
      <c r="GB1016" s="415"/>
      <c r="GC1016" s="415"/>
      <c r="GD1016" s="415"/>
      <c r="GE1016" s="415"/>
      <c r="GF1016" s="415"/>
      <c r="GG1016" s="415"/>
      <c r="GH1016" s="415"/>
      <c r="GI1016" s="415"/>
      <c r="GJ1016" s="415"/>
      <c r="GK1016" s="415"/>
      <c r="GL1016" s="415"/>
      <c r="GM1016" s="415"/>
      <c r="GN1016" s="415"/>
      <c r="GO1016" s="415"/>
      <c r="GP1016" s="415"/>
      <c r="GQ1016" s="415"/>
      <c r="GR1016" s="415"/>
      <c r="GS1016" s="415"/>
      <c r="GT1016" s="415"/>
      <c r="GU1016" s="415"/>
      <c r="GV1016" s="415"/>
      <c r="GW1016" s="415"/>
      <c r="GX1016" s="415"/>
      <c r="GY1016" s="415"/>
      <c r="GZ1016" s="415"/>
      <c r="HA1016" s="415"/>
      <c r="HB1016" s="415"/>
      <c r="HC1016" s="415"/>
      <c r="HD1016" s="415"/>
      <c r="HE1016" s="415"/>
      <c r="HF1016" s="415"/>
      <c r="HG1016" s="415"/>
      <c r="HH1016" s="415"/>
      <c r="HI1016" s="415"/>
      <c r="HJ1016" s="415"/>
      <c r="HK1016" s="415"/>
      <c r="HL1016" s="415"/>
      <c r="HM1016" s="415"/>
      <c r="HN1016" s="415"/>
      <c r="HO1016" s="415"/>
      <c r="HP1016" s="415"/>
      <c r="HQ1016" s="415"/>
      <c r="HR1016" s="415"/>
      <c r="HS1016" s="415"/>
      <c r="HT1016" s="415"/>
      <c r="HU1016" s="415"/>
      <c r="HV1016" s="415"/>
      <c r="HW1016" s="415"/>
      <c r="HX1016" s="415"/>
      <c r="HY1016" s="415"/>
      <c r="HZ1016" s="415"/>
      <c r="IA1016" s="415"/>
      <c r="IB1016" s="415"/>
      <c r="IC1016" s="415"/>
      <c r="ID1016" s="415"/>
      <c r="IE1016" s="415"/>
      <c r="IF1016" s="415"/>
      <c r="IG1016" s="415"/>
      <c r="IH1016" s="415"/>
      <c r="II1016" s="415"/>
      <c r="IJ1016" s="415"/>
      <c r="IK1016" s="415"/>
      <c r="IL1016" s="415"/>
      <c r="IM1016" s="415"/>
      <c r="IN1016" s="415"/>
      <c r="IO1016" s="415"/>
      <c r="IP1016" s="415"/>
      <c r="IQ1016" s="415"/>
      <c r="IR1016" s="415"/>
      <c r="IS1016" s="415"/>
      <c r="IT1016" s="415"/>
      <c r="IU1016" s="415"/>
      <c r="IV1016" s="415"/>
      <c r="IW1016" s="415"/>
      <c r="IX1016" s="415"/>
      <c r="IY1016" s="415"/>
      <c r="IZ1016" s="415"/>
      <c r="JA1016" s="415"/>
    </row>
    <row r="1017" spans="1:261" s="101" customFormat="1" hidden="1" outlineLevel="2" x14ac:dyDescent="0.25">
      <c r="A1017" s="99">
        <v>5</v>
      </c>
      <c r="B1017" s="275" t="s">
        <v>630</v>
      </c>
      <c r="C1017" s="99" t="s">
        <v>855</v>
      </c>
      <c r="D1017" s="112">
        <v>0.25916</v>
      </c>
      <c r="E1017" s="109"/>
      <c r="F1017" s="109"/>
      <c r="G1017" s="109"/>
      <c r="H1017" s="109"/>
      <c r="I1017" s="221"/>
      <c r="J1017" s="109"/>
      <c r="K1017" s="109"/>
      <c r="L1017" s="109"/>
      <c r="M1017" s="109"/>
      <c r="N1017" s="109"/>
      <c r="O1017" s="109"/>
      <c r="P1017" s="422"/>
      <c r="Q1017" s="425">
        <f t="shared" si="90"/>
        <v>0</v>
      </c>
      <c r="R1017" s="415"/>
      <c r="S1017" s="415"/>
      <c r="T1017" s="415"/>
      <c r="U1017" s="415"/>
      <c r="V1017" s="415"/>
      <c r="W1017" s="415"/>
      <c r="X1017" s="415"/>
      <c r="Y1017" s="415"/>
      <c r="Z1017" s="415"/>
      <c r="AA1017" s="415"/>
      <c r="AB1017" s="415"/>
      <c r="AC1017" s="415"/>
      <c r="AD1017" s="415"/>
      <c r="AE1017" s="415"/>
      <c r="AF1017" s="415"/>
      <c r="AG1017" s="415"/>
      <c r="AH1017" s="415"/>
      <c r="AI1017" s="415"/>
      <c r="AJ1017" s="415"/>
      <c r="AK1017" s="415"/>
      <c r="AL1017" s="415"/>
      <c r="AM1017" s="415"/>
      <c r="AN1017" s="415"/>
      <c r="AO1017" s="415"/>
      <c r="AP1017" s="415"/>
      <c r="AQ1017" s="415"/>
      <c r="AR1017" s="415"/>
      <c r="AS1017" s="415"/>
      <c r="AT1017" s="415"/>
      <c r="AU1017" s="415"/>
      <c r="AV1017" s="415"/>
      <c r="AW1017" s="415"/>
      <c r="AX1017" s="415"/>
      <c r="AY1017" s="415"/>
      <c r="AZ1017" s="415"/>
      <c r="BA1017" s="415"/>
      <c r="BB1017" s="415"/>
      <c r="BC1017" s="415"/>
      <c r="BD1017" s="415"/>
      <c r="BE1017" s="415"/>
      <c r="BF1017" s="415"/>
      <c r="BG1017" s="415"/>
      <c r="BH1017" s="415"/>
      <c r="BI1017" s="415"/>
      <c r="BJ1017" s="415"/>
      <c r="BK1017" s="415"/>
      <c r="BL1017" s="415"/>
      <c r="BM1017" s="415"/>
      <c r="BN1017" s="415"/>
      <c r="BO1017" s="415"/>
      <c r="BP1017" s="415"/>
      <c r="BQ1017" s="415"/>
      <c r="BR1017" s="415"/>
      <c r="BS1017" s="415"/>
      <c r="BT1017" s="415"/>
      <c r="BU1017" s="415"/>
      <c r="BV1017" s="415"/>
      <c r="BW1017" s="415"/>
      <c r="BX1017" s="415"/>
      <c r="BY1017" s="415"/>
      <c r="BZ1017" s="415"/>
      <c r="CA1017" s="415"/>
      <c r="CB1017" s="415"/>
      <c r="CC1017" s="415"/>
      <c r="CD1017" s="415"/>
      <c r="CE1017" s="415"/>
      <c r="CF1017" s="415"/>
      <c r="CG1017" s="415"/>
      <c r="CH1017" s="415"/>
      <c r="CI1017" s="415"/>
      <c r="CJ1017" s="415"/>
      <c r="CK1017" s="415"/>
      <c r="CL1017" s="415"/>
      <c r="CM1017" s="415"/>
      <c r="CN1017" s="415"/>
      <c r="CO1017" s="415"/>
      <c r="CP1017" s="415"/>
      <c r="CQ1017" s="415"/>
      <c r="CR1017" s="415"/>
      <c r="CS1017" s="415"/>
      <c r="CT1017" s="415"/>
      <c r="CU1017" s="415"/>
      <c r="CV1017" s="415"/>
      <c r="CW1017" s="415"/>
      <c r="CX1017" s="415"/>
      <c r="CY1017" s="415"/>
      <c r="CZ1017" s="415"/>
      <c r="DA1017" s="415"/>
      <c r="DB1017" s="415"/>
      <c r="DC1017" s="415"/>
      <c r="DD1017" s="415"/>
      <c r="DE1017" s="415"/>
      <c r="DF1017" s="415"/>
      <c r="DG1017" s="415"/>
      <c r="DH1017" s="415"/>
      <c r="DI1017" s="415"/>
      <c r="DJ1017" s="415"/>
      <c r="DK1017" s="415"/>
      <c r="DL1017" s="415"/>
      <c r="DM1017" s="415"/>
      <c r="DN1017" s="415"/>
      <c r="DO1017" s="415"/>
      <c r="DP1017" s="415"/>
      <c r="DQ1017" s="415"/>
      <c r="DR1017" s="415"/>
      <c r="DS1017" s="415"/>
      <c r="DT1017" s="415"/>
      <c r="DU1017" s="415"/>
      <c r="DV1017" s="415"/>
      <c r="DW1017" s="415"/>
      <c r="DX1017" s="415"/>
      <c r="DY1017" s="415"/>
      <c r="DZ1017" s="415"/>
      <c r="EA1017" s="415"/>
      <c r="EB1017" s="415"/>
      <c r="EC1017" s="415"/>
      <c r="ED1017" s="415"/>
      <c r="EE1017" s="415"/>
      <c r="EF1017" s="415"/>
      <c r="EG1017" s="415"/>
      <c r="EH1017" s="415"/>
      <c r="EI1017" s="415"/>
      <c r="EJ1017" s="415"/>
      <c r="EK1017" s="415"/>
      <c r="EL1017" s="415"/>
      <c r="EM1017" s="415"/>
      <c r="EN1017" s="415"/>
      <c r="EO1017" s="415"/>
      <c r="EP1017" s="415"/>
      <c r="EQ1017" s="415"/>
      <c r="ER1017" s="415"/>
      <c r="ES1017" s="415"/>
      <c r="ET1017" s="415"/>
      <c r="EU1017" s="415"/>
      <c r="EV1017" s="415"/>
      <c r="EW1017" s="415"/>
      <c r="EX1017" s="415"/>
      <c r="EY1017" s="415"/>
      <c r="EZ1017" s="415"/>
      <c r="FA1017" s="415"/>
      <c r="FB1017" s="415"/>
      <c r="FC1017" s="415"/>
      <c r="FD1017" s="415"/>
      <c r="FE1017" s="415"/>
      <c r="FF1017" s="415"/>
      <c r="FG1017" s="415"/>
      <c r="FH1017" s="415"/>
      <c r="FI1017" s="415"/>
      <c r="FJ1017" s="415"/>
      <c r="FK1017" s="415"/>
      <c r="FL1017" s="415"/>
      <c r="FM1017" s="415"/>
      <c r="FN1017" s="415"/>
      <c r="FO1017" s="415"/>
      <c r="FP1017" s="415"/>
      <c r="FQ1017" s="415"/>
      <c r="FR1017" s="415"/>
      <c r="FS1017" s="415"/>
      <c r="FT1017" s="415"/>
      <c r="FU1017" s="415"/>
      <c r="FV1017" s="415"/>
      <c r="FW1017" s="415"/>
      <c r="FX1017" s="415"/>
      <c r="FY1017" s="415"/>
      <c r="FZ1017" s="415"/>
      <c r="GA1017" s="415"/>
      <c r="GB1017" s="415"/>
      <c r="GC1017" s="415"/>
      <c r="GD1017" s="415"/>
      <c r="GE1017" s="415"/>
      <c r="GF1017" s="415"/>
      <c r="GG1017" s="415"/>
      <c r="GH1017" s="415"/>
      <c r="GI1017" s="415"/>
      <c r="GJ1017" s="415"/>
      <c r="GK1017" s="415"/>
      <c r="GL1017" s="415"/>
      <c r="GM1017" s="415"/>
      <c r="GN1017" s="415"/>
      <c r="GO1017" s="415"/>
      <c r="GP1017" s="415"/>
      <c r="GQ1017" s="415"/>
      <c r="GR1017" s="415"/>
      <c r="GS1017" s="415"/>
      <c r="GT1017" s="415"/>
      <c r="GU1017" s="415"/>
      <c r="GV1017" s="415"/>
      <c r="GW1017" s="415"/>
      <c r="GX1017" s="415"/>
      <c r="GY1017" s="415"/>
      <c r="GZ1017" s="415"/>
      <c r="HA1017" s="415"/>
      <c r="HB1017" s="415"/>
      <c r="HC1017" s="415"/>
      <c r="HD1017" s="415"/>
      <c r="HE1017" s="415"/>
      <c r="HF1017" s="415"/>
      <c r="HG1017" s="415"/>
      <c r="HH1017" s="415"/>
      <c r="HI1017" s="415"/>
      <c r="HJ1017" s="415"/>
      <c r="HK1017" s="415"/>
      <c r="HL1017" s="415"/>
      <c r="HM1017" s="415"/>
      <c r="HN1017" s="415"/>
      <c r="HO1017" s="415"/>
      <c r="HP1017" s="415"/>
      <c r="HQ1017" s="415"/>
      <c r="HR1017" s="415"/>
      <c r="HS1017" s="415"/>
      <c r="HT1017" s="415"/>
      <c r="HU1017" s="415"/>
      <c r="HV1017" s="415"/>
      <c r="HW1017" s="415"/>
      <c r="HX1017" s="415"/>
      <c r="HY1017" s="415"/>
      <c r="HZ1017" s="415"/>
      <c r="IA1017" s="415"/>
      <c r="IB1017" s="415"/>
      <c r="IC1017" s="415"/>
      <c r="ID1017" s="415"/>
      <c r="IE1017" s="415"/>
      <c r="IF1017" s="415"/>
      <c r="IG1017" s="415"/>
      <c r="IH1017" s="415"/>
      <c r="II1017" s="415"/>
      <c r="IJ1017" s="415"/>
      <c r="IK1017" s="415"/>
      <c r="IL1017" s="415"/>
      <c r="IM1017" s="415"/>
      <c r="IN1017" s="415"/>
      <c r="IO1017" s="415"/>
      <c r="IP1017" s="415"/>
      <c r="IQ1017" s="415"/>
      <c r="IR1017" s="415"/>
      <c r="IS1017" s="415"/>
      <c r="IT1017" s="415"/>
      <c r="IU1017" s="415"/>
      <c r="IV1017" s="415"/>
      <c r="IW1017" s="415"/>
      <c r="IX1017" s="415"/>
      <c r="IY1017" s="415"/>
      <c r="IZ1017" s="415"/>
      <c r="JA1017" s="415"/>
    </row>
    <row r="1018" spans="1:261" s="101" customFormat="1" hidden="1" outlineLevel="2" x14ac:dyDescent="0.25">
      <c r="A1018" s="99">
        <v>6</v>
      </c>
      <c r="B1018" s="275" t="s">
        <v>631</v>
      </c>
      <c r="C1018" s="99" t="s">
        <v>31</v>
      </c>
      <c r="D1018" s="100">
        <v>30</v>
      </c>
      <c r="E1018" s="109"/>
      <c r="F1018" s="109"/>
      <c r="G1018" s="109"/>
      <c r="H1018" s="109"/>
      <c r="I1018" s="221"/>
      <c r="J1018" s="109"/>
      <c r="K1018" s="109"/>
      <c r="L1018" s="109"/>
      <c r="M1018" s="109"/>
      <c r="N1018" s="109"/>
      <c r="O1018" s="109"/>
      <c r="P1018" s="422"/>
      <c r="Q1018" s="425">
        <f t="shared" si="90"/>
        <v>0</v>
      </c>
      <c r="R1018" s="415"/>
      <c r="S1018" s="415"/>
      <c r="T1018" s="415"/>
      <c r="U1018" s="415"/>
      <c r="V1018" s="415"/>
      <c r="W1018" s="415"/>
      <c r="X1018" s="415"/>
      <c r="Y1018" s="415"/>
      <c r="Z1018" s="415"/>
      <c r="AA1018" s="415"/>
      <c r="AB1018" s="415"/>
      <c r="AC1018" s="415"/>
      <c r="AD1018" s="415"/>
      <c r="AE1018" s="415"/>
      <c r="AF1018" s="415"/>
      <c r="AG1018" s="415"/>
      <c r="AH1018" s="415"/>
      <c r="AI1018" s="415"/>
      <c r="AJ1018" s="415"/>
      <c r="AK1018" s="415"/>
      <c r="AL1018" s="415"/>
      <c r="AM1018" s="415"/>
      <c r="AN1018" s="415"/>
      <c r="AO1018" s="415"/>
      <c r="AP1018" s="415"/>
      <c r="AQ1018" s="415"/>
      <c r="AR1018" s="415"/>
      <c r="AS1018" s="415"/>
      <c r="AT1018" s="415"/>
      <c r="AU1018" s="415"/>
      <c r="AV1018" s="415"/>
      <c r="AW1018" s="415"/>
      <c r="AX1018" s="415"/>
      <c r="AY1018" s="415"/>
      <c r="AZ1018" s="415"/>
      <c r="BA1018" s="415"/>
      <c r="BB1018" s="415"/>
      <c r="BC1018" s="415"/>
      <c r="BD1018" s="415"/>
      <c r="BE1018" s="415"/>
      <c r="BF1018" s="415"/>
      <c r="BG1018" s="415"/>
      <c r="BH1018" s="415"/>
      <c r="BI1018" s="415"/>
      <c r="BJ1018" s="415"/>
      <c r="BK1018" s="415"/>
      <c r="BL1018" s="415"/>
      <c r="BM1018" s="415"/>
      <c r="BN1018" s="415"/>
      <c r="BO1018" s="415"/>
      <c r="BP1018" s="415"/>
      <c r="BQ1018" s="415"/>
      <c r="BR1018" s="415"/>
      <c r="BS1018" s="415"/>
      <c r="BT1018" s="415"/>
      <c r="BU1018" s="415"/>
      <c r="BV1018" s="415"/>
      <c r="BW1018" s="415"/>
      <c r="BX1018" s="415"/>
      <c r="BY1018" s="415"/>
      <c r="BZ1018" s="415"/>
      <c r="CA1018" s="415"/>
      <c r="CB1018" s="415"/>
      <c r="CC1018" s="415"/>
      <c r="CD1018" s="415"/>
      <c r="CE1018" s="415"/>
      <c r="CF1018" s="415"/>
      <c r="CG1018" s="415"/>
      <c r="CH1018" s="415"/>
      <c r="CI1018" s="415"/>
      <c r="CJ1018" s="415"/>
      <c r="CK1018" s="415"/>
      <c r="CL1018" s="415"/>
      <c r="CM1018" s="415"/>
      <c r="CN1018" s="415"/>
      <c r="CO1018" s="415"/>
      <c r="CP1018" s="415"/>
      <c r="CQ1018" s="415"/>
      <c r="CR1018" s="415"/>
      <c r="CS1018" s="415"/>
      <c r="CT1018" s="415"/>
      <c r="CU1018" s="415"/>
      <c r="CV1018" s="415"/>
      <c r="CW1018" s="415"/>
      <c r="CX1018" s="415"/>
      <c r="CY1018" s="415"/>
      <c r="CZ1018" s="415"/>
      <c r="DA1018" s="415"/>
      <c r="DB1018" s="415"/>
      <c r="DC1018" s="415"/>
      <c r="DD1018" s="415"/>
      <c r="DE1018" s="415"/>
      <c r="DF1018" s="415"/>
      <c r="DG1018" s="415"/>
      <c r="DH1018" s="415"/>
      <c r="DI1018" s="415"/>
      <c r="DJ1018" s="415"/>
      <c r="DK1018" s="415"/>
      <c r="DL1018" s="415"/>
      <c r="DM1018" s="415"/>
      <c r="DN1018" s="415"/>
      <c r="DO1018" s="415"/>
      <c r="DP1018" s="415"/>
      <c r="DQ1018" s="415"/>
      <c r="DR1018" s="415"/>
      <c r="DS1018" s="415"/>
      <c r="DT1018" s="415"/>
      <c r="DU1018" s="415"/>
      <c r="DV1018" s="415"/>
      <c r="DW1018" s="415"/>
      <c r="DX1018" s="415"/>
      <c r="DY1018" s="415"/>
      <c r="DZ1018" s="415"/>
      <c r="EA1018" s="415"/>
      <c r="EB1018" s="415"/>
      <c r="EC1018" s="415"/>
      <c r="ED1018" s="415"/>
      <c r="EE1018" s="415"/>
      <c r="EF1018" s="415"/>
      <c r="EG1018" s="415"/>
      <c r="EH1018" s="415"/>
      <c r="EI1018" s="415"/>
      <c r="EJ1018" s="415"/>
      <c r="EK1018" s="415"/>
      <c r="EL1018" s="415"/>
      <c r="EM1018" s="415"/>
      <c r="EN1018" s="415"/>
      <c r="EO1018" s="415"/>
      <c r="EP1018" s="415"/>
      <c r="EQ1018" s="415"/>
      <c r="ER1018" s="415"/>
      <c r="ES1018" s="415"/>
      <c r="ET1018" s="415"/>
      <c r="EU1018" s="415"/>
      <c r="EV1018" s="415"/>
      <c r="EW1018" s="415"/>
      <c r="EX1018" s="415"/>
      <c r="EY1018" s="415"/>
      <c r="EZ1018" s="415"/>
      <c r="FA1018" s="415"/>
      <c r="FB1018" s="415"/>
      <c r="FC1018" s="415"/>
      <c r="FD1018" s="415"/>
      <c r="FE1018" s="415"/>
      <c r="FF1018" s="415"/>
      <c r="FG1018" s="415"/>
      <c r="FH1018" s="415"/>
      <c r="FI1018" s="415"/>
      <c r="FJ1018" s="415"/>
      <c r="FK1018" s="415"/>
      <c r="FL1018" s="415"/>
      <c r="FM1018" s="415"/>
      <c r="FN1018" s="415"/>
      <c r="FO1018" s="415"/>
      <c r="FP1018" s="415"/>
      <c r="FQ1018" s="415"/>
      <c r="FR1018" s="415"/>
      <c r="FS1018" s="415"/>
      <c r="FT1018" s="415"/>
      <c r="FU1018" s="415"/>
      <c r="FV1018" s="415"/>
      <c r="FW1018" s="415"/>
      <c r="FX1018" s="415"/>
      <c r="FY1018" s="415"/>
      <c r="FZ1018" s="415"/>
      <c r="GA1018" s="415"/>
      <c r="GB1018" s="415"/>
      <c r="GC1018" s="415"/>
      <c r="GD1018" s="415"/>
      <c r="GE1018" s="415"/>
      <c r="GF1018" s="415"/>
      <c r="GG1018" s="415"/>
      <c r="GH1018" s="415"/>
      <c r="GI1018" s="415"/>
      <c r="GJ1018" s="415"/>
      <c r="GK1018" s="415"/>
      <c r="GL1018" s="415"/>
      <c r="GM1018" s="415"/>
      <c r="GN1018" s="415"/>
      <c r="GO1018" s="415"/>
      <c r="GP1018" s="415"/>
      <c r="GQ1018" s="415"/>
      <c r="GR1018" s="415"/>
      <c r="GS1018" s="415"/>
      <c r="GT1018" s="415"/>
      <c r="GU1018" s="415"/>
      <c r="GV1018" s="415"/>
      <c r="GW1018" s="415"/>
      <c r="GX1018" s="415"/>
      <c r="GY1018" s="415"/>
      <c r="GZ1018" s="415"/>
      <c r="HA1018" s="415"/>
      <c r="HB1018" s="415"/>
      <c r="HC1018" s="415"/>
      <c r="HD1018" s="415"/>
      <c r="HE1018" s="415"/>
      <c r="HF1018" s="415"/>
      <c r="HG1018" s="415"/>
      <c r="HH1018" s="415"/>
      <c r="HI1018" s="415"/>
      <c r="HJ1018" s="415"/>
      <c r="HK1018" s="415"/>
      <c r="HL1018" s="415"/>
      <c r="HM1018" s="415"/>
      <c r="HN1018" s="415"/>
      <c r="HO1018" s="415"/>
      <c r="HP1018" s="415"/>
      <c r="HQ1018" s="415"/>
      <c r="HR1018" s="415"/>
      <c r="HS1018" s="415"/>
      <c r="HT1018" s="415"/>
      <c r="HU1018" s="415"/>
      <c r="HV1018" s="415"/>
      <c r="HW1018" s="415"/>
      <c r="HX1018" s="415"/>
      <c r="HY1018" s="415"/>
      <c r="HZ1018" s="415"/>
      <c r="IA1018" s="415"/>
      <c r="IB1018" s="415"/>
      <c r="IC1018" s="415"/>
      <c r="ID1018" s="415"/>
      <c r="IE1018" s="415"/>
      <c r="IF1018" s="415"/>
      <c r="IG1018" s="415"/>
      <c r="IH1018" s="415"/>
      <c r="II1018" s="415"/>
      <c r="IJ1018" s="415"/>
      <c r="IK1018" s="415"/>
      <c r="IL1018" s="415"/>
      <c r="IM1018" s="415"/>
      <c r="IN1018" s="415"/>
      <c r="IO1018" s="415"/>
      <c r="IP1018" s="415"/>
      <c r="IQ1018" s="415"/>
      <c r="IR1018" s="415"/>
      <c r="IS1018" s="415"/>
      <c r="IT1018" s="415"/>
      <c r="IU1018" s="415"/>
      <c r="IV1018" s="415"/>
      <c r="IW1018" s="415"/>
      <c r="IX1018" s="415"/>
      <c r="IY1018" s="415"/>
      <c r="IZ1018" s="415"/>
      <c r="JA1018" s="415"/>
    </row>
    <row r="1019" spans="1:261" s="101" customFormat="1" hidden="1" outlineLevel="2" x14ac:dyDescent="0.25">
      <c r="A1019" s="99">
        <v>7</v>
      </c>
      <c r="B1019" s="275" t="s">
        <v>632</v>
      </c>
      <c r="C1019" s="99" t="s">
        <v>31</v>
      </c>
      <c r="D1019" s="100">
        <v>120</v>
      </c>
      <c r="E1019" s="109"/>
      <c r="F1019" s="109"/>
      <c r="G1019" s="109"/>
      <c r="H1019" s="109"/>
      <c r="I1019" s="221"/>
      <c r="J1019" s="109"/>
      <c r="K1019" s="109"/>
      <c r="L1019" s="109"/>
      <c r="M1019" s="109"/>
      <c r="N1019" s="109"/>
      <c r="O1019" s="109"/>
      <c r="P1019" s="422"/>
      <c r="Q1019" s="425">
        <f t="shared" si="90"/>
        <v>0</v>
      </c>
      <c r="R1019" s="415"/>
      <c r="S1019" s="415"/>
      <c r="T1019" s="415"/>
      <c r="U1019" s="415"/>
      <c r="V1019" s="415"/>
      <c r="W1019" s="415"/>
      <c r="X1019" s="415"/>
      <c r="Y1019" s="415"/>
      <c r="Z1019" s="415"/>
      <c r="AA1019" s="415"/>
      <c r="AB1019" s="415"/>
      <c r="AC1019" s="415"/>
      <c r="AD1019" s="415"/>
      <c r="AE1019" s="415"/>
      <c r="AF1019" s="415"/>
      <c r="AG1019" s="415"/>
      <c r="AH1019" s="415"/>
      <c r="AI1019" s="415"/>
      <c r="AJ1019" s="415"/>
      <c r="AK1019" s="415"/>
      <c r="AL1019" s="415"/>
      <c r="AM1019" s="415"/>
      <c r="AN1019" s="415"/>
      <c r="AO1019" s="415"/>
      <c r="AP1019" s="415"/>
      <c r="AQ1019" s="415"/>
      <c r="AR1019" s="415"/>
      <c r="AS1019" s="415"/>
      <c r="AT1019" s="415"/>
      <c r="AU1019" s="415"/>
      <c r="AV1019" s="415"/>
      <c r="AW1019" s="415"/>
      <c r="AX1019" s="415"/>
      <c r="AY1019" s="415"/>
      <c r="AZ1019" s="415"/>
      <c r="BA1019" s="415"/>
      <c r="BB1019" s="415"/>
      <c r="BC1019" s="415"/>
      <c r="BD1019" s="415"/>
      <c r="BE1019" s="415"/>
      <c r="BF1019" s="415"/>
      <c r="BG1019" s="415"/>
      <c r="BH1019" s="415"/>
      <c r="BI1019" s="415"/>
      <c r="BJ1019" s="415"/>
      <c r="BK1019" s="415"/>
      <c r="BL1019" s="415"/>
      <c r="BM1019" s="415"/>
      <c r="BN1019" s="415"/>
      <c r="BO1019" s="415"/>
      <c r="BP1019" s="415"/>
      <c r="BQ1019" s="415"/>
      <c r="BR1019" s="415"/>
      <c r="BS1019" s="415"/>
      <c r="BT1019" s="415"/>
      <c r="BU1019" s="415"/>
      <c r="BV1019" s="415"/>
      <c r="BW1019" s="415"/>
      <c r="BX1019" s="415"/>
      <c r="BY1019" s="415"/>
      <c r="BZ1019" s="415"/>
      <c r="CA1019" s="415"/>
      <c r="CB1019" s="415"/>
      <c r="CC1019" s="415"/>
      <c r="CD1019" s="415"/>
      <c r="CE1019" s="415"/>
      <c r="CF1019" s="415"/>
      <c r="CG1019" s="415"/>
      <c r="CH1019" s="415"/>
      <c r="CI1019" s="415"/>
      <c r="CJ1019" s="415"/>
      <c r="CK1019" s="415"/>
      <c r="CL1019" s="415"/>
      <c r="CM1019" s="415"/>
      <c r="CN1019" s="415"/>
      <c r="CO1019" s="415"/>
      <c r="CP1019" s="415"/>
      <c r="CQ1019" s="415"/>
      <c r="CR1019" s="415"/>
      <c r="CS1019" s="415"/>
      <c r="CT1019" s="415"/>
      <c r="CU1019" s="415"/>
      <c r="CV1019" s="415"/>
      <c r="CW1019" s="415"/>
      <c r="CX1019" s="415"/>
      <c r="CY1019" s="415"/>
      <c r="CZ1019" s="415"/>
      <c r="DA1019" s="415"/>
      <c r="DB1019" s="415"/>
      <c r="DC1019" s="415"/>
      <c r="DD1019" s="415"/>
      <c r="DE1019" s="415"/>
      <c r="DF1019" s="415"/>
      <c r="DG1019" s="415"/>
      <c r="DH1019" s="415"/>
      <c r="DI1019" s="415"/>
      <c r="DJ1019" s="415"/>
      <c r="DK1019" s="415"/>
      <c r="DL1019" s="415"/>
      <c r="DM1019" s="415"/>
      <c r="DN1019" s="415"/>
      <c r="DO1019" s="415"/>
      <c r="DP1019" s="415"/>
      <c r="DQ1019" s="415"/>
      <c r="DR1019" s="415"/>
      <c r="DS1019" s="415"/>
      <c r="DT1019" s="415"/>
      <c r="DU1019" s="415"/>
      <c r="DV1019" s="415"/>
      <c r="DW1019" s="415"/>
      <c r="DX1019" s="415"/>
      <c r="DY1019" s="415"/>
      <c r="DZ1019" s="415"/>
      <c r="EA1019" s="415"/>
      <c r="EB1019" s="415"/>
      <c r="EC1019" s="415"/>
      <c r="ED1019" s="415"/>
      <c r="EE1019" s="415"/>
      <c r="EF1019" s="415"/>
      <c r="EG1019" s="415"/>
      <c r="EH1019" s="415"/>
      <c r="EI1019" s="415"/>
      <c r="EJ1019" s="415"/>
      <c r="EK1019" s="415"/>
      <c r="EL1019" s="415"/>
      <c r="EM1019" s="415"/>
      <c r="EN1019" s="415"/>
      <c r="EO1019" s="415"/>
      <c r="EP1019" s="415"/>
      <c r="EQ1019" s="415"/>
      <c r="ER1019" s="415"/>
      <c r="ES1019" s="415"/>
      <c r="ET1019" s="415"/>
      <c r="EU1019" s="415"/>
      <c r="EV1019" s="415"/>
      <c r="EW1019" s="415"/>
      <c r="EX1019" s="415"/>
      <c r="EY1019" s="415"/>
      <c r="EZ1019" s="415"/>
      <c r="FA1019" s="415"/>
      <c r="FB1019" s="415"/>
      <c r="FC1019" s="415"/>
      <c r="FD1019" s="415"/>
      <c r="FE1019" s="415"/>
      <c r="FF1019" s="415"/>
      <c r="FG1019" s="415"/>
      <c r="FH1019" s="415"/>
      <c r="FI1019" s="415"/>
      <c r="FJ1019" s="415"/>
      <c r="FK1019" s="415"/>
      <c r="FL1019" s="415"/>
      <c r="FM1019" s="415"/>
      <c r="FN1019" s="415"/>
      <c r="FO1019" s="415"/>
      <c r="FP1019" s="415"/>
      <c r="FQ1019" s="415"/>
      <c r="FR1019" s="415"/>
      <c r="FS1019" s="415"/>
      <c r="FT1019" s="415"/>
      <c r="FU1019" s="415"/>
      <c r="FV1019" s="415"/>
      <c r="FW1019" s="415"/>
      <c r="FX1019" s="415"/>
      <c r="FY1019" s="415"/>
      <c r="FZ1019" s="415"/>
      <c r="GA1019" s="415"/>
      <c r="GB1019" s="415"/>
      <c r="GC1019" s="415"/>
      <c r="GD1019" s="415"/>
      <c r="GE1019" s="415"/>
      <c r="GF1019" s="415"/>
      <c r="GG1019" s="415"/>
      <c r="GH1019" s="415"/>
      <c r="GI1019" s="415"/>
      <c r="GJ1019" s="415"/>
      <c r="GK1019" s="415"/>
      <c r="GL1019" s="415"/>
      <c r="GM1019" s="415"/>
      <c r="GN1019" s="415"/>
      <c r="GO1019" s="415"/>
      <c r="GP1019" s="415"/>
      <c r="GQ1019" s="415"/>
      <c r="GR1019" s="415"/>
      <c r="GS1019" s="415"/>
      <c r="GT1019" s="415"/>
      <c r="GU1019" s="415"/>
      <c r="GV1019" s="415"/>
      <c r="GW1019" s="415"/>
      <c r="GX1019" s="415"/>
      <c r="GY1019" s="415"/>
      <c r="GZ1019" s="415"/>
      <c r="HA1019" s="415"/>
      <c r="HB1019" s="415"/>
      <c r="HC1019" s="415"/>
      <c r="HD1019" s="415"/>
      <c r="HE1019" s="415"/>
      <c r="HF1019" s="415"/>
      <c r="HG1019" s="415"/>
      <c r="HH1019" s="415"/>
      <c r="HI1019" s="415"/>
      <c r="HJ1019" s="415"/>
      <c r="HK1019" s="415"/>
      <c r="HL1019" s="415"/>
      <c r="HM1019" s="415"/>
      <c r="HN1019" s="415"/>
      <c r="HO1019" s="415"/>
      <c r="HP1019" s="415"/>
      <c r="HQ1019" s="415"/>
      <c r="HR1019" s="415"/>
      <c r="HS1019" s="415"/>
      <c r="HT1019" s="415"/>
      <c r="HU1019" s="415"/>
      <c r="HV1019" s="415"/>
      <c r="HW1019" s="415"/>
      <c r="HX1019" s="415"/>
      <c r="HY1019" s="415"/>
      <c r="HZ1019" s="415"/>
      <c r="IA1019" s="415"/>
      <c r="IB1019" s="415"/>
      <c r="IC1019" s="415"/>
      <c r="ID1019" s="415"/>
      <c r="IE1019" s="415"/>
      <c r="IF1019" s="415"/>
      <c r="IG1019" s="415"/>
      <c r="IH1019" s="415"/>
      <c r="II1019" s="415"/>
      <c r="IJ1019" s="415"/>
      <c r="IK1019" s="415"/>
      <c r="IL1019" s="415"/>
      <c r="IM1019" s="415"/>
      <c r="IN1019" s="415"/>
      <c r="IO1019" s="415"/>
      <c r="IP1019" s="415"/>
      <c r="IQ1019" s="415"/>
      <c r="IR1019" s="415"/>
      <c r="IS1019" s="415"/>
      <c r="IT1019" s="415"/>
      <c r="IU1019" s="415"/>
      <c r="IV1019" s="415"/>
      <c r="IW1019" s="415"/>
      <c r="IX1019" s="415"/>
      <c r="IY1019" s="415"/>
      <c r="IZ1019" s="415"/>
      <c r="JA1019" s="415"/>
    </row>
    <row r="1020" spans="1:261" s="101" customFormat="1" hidden="1" outlineLevel="2" x14ac:dyDescent="0.25">
      <c r="A1020" s="99">
        <v>8</v>
      </c>
      <c r="B1020" s="275" t="s">
        <v>633</v>
      </c>
      <c r="C1020" s="99" t="s">
        <v>31</v>
      </c>
      <c r="D1020" s="100">
        <v>60</v>
      </c>
      <c r="E1020" s="109"/>
      <c r="F1020" s="109"/>
      <c r="G1020" s="109"/>
      <c r="H1020" s="109"/>
      <c r="I1020" s="221"/>
      <c r="J1020" s="109"/>
      <c r="K1020" s="109"/>
      <c r="L1020" s="109"/>
      <c r="M1020" s="109"/>
      <c r="N1020" s="109"/>
      <c r="O1020" s="109"/>
      <c r="P1020" s="422"/>
      <c r="Q1020" s="425">
        <f t="shared" si="90"/>
        <v>0</v>
      </c>
      <c r="R1020" s="415"/>
      <c r="S1020" s="415"/>
      <c r="T1020" s="415"/>
      <c r="U1020" s="415"/>
      <c r="V1020" s="415"/>
      <c r="W1020" s="415"/>
      <c r="X1020" s="415"/>
      <c r="Y1020" s="415"/>
      <c r="Z1020" s="415"/>
      <c r="AA1020" s="415"/>
      <c r="AB1020" s="415"/>
      <c r="AC1020" s="415"/>
      <c r="AD1020" s="415"/>
      <c r="AE1020" s="415"/>
      <c r="AF1020" s="415"/>
      <c r="AG1020" s="415"/>
      <c r="AH1020" s="415"/>
      <c r="AI1020" s="415"/>
      <c r="AJ1020" s="415"/>
      <c r="AK1020" s="415"/>
      <c r="AL1020" s="415"/>
      <c r="AM1020" s="415"/>
      <c r="AN1020" s="415"/>
      <c r="AO1020" s="415"/>
      <c r="AP1020" s="415"/>
      <c r="AQ1020" s="415"/>
      <c r="AR1020" s="415"/>
      <c r="AS1020" s="415"/>
      <c r="AT1020" s="415"/>
      <c r="AU1020" s="415"/>
      <c r="AV1020" s="415"/>
      <c r="AW1020" s="415"/>
      <c r="AX1020" s="415"/>
      <c r="AY1020" s="415"/>
      <c r="AZ1020" s="415"/>
      <c r="BA1020" s="415"/>
      <c r="BB1020" s="415"/>
      <c r="BC1020" s="415"/>
      <c r="BD1020" s="415"/>
      <c r="BE1020" s="415"/>
      <c r="BF1020" s="415"/>
      <c r="BG1020" s="415"/>
      <c r="BH1020" s="415"/>
      <c r="BI1020" s="415"/>
      <c r="BJ1020" s="415"/>
      <c r="BK1020" s="415"/>
      <c r="BL1020" s="415"/>
      <c r="BM1020" s="415"/>
      <c r="BN1020" s="415"/>
      <c r="BO1020" s="415"/>
      <c r="BP1020" s="415"/>
      <c r="BQ1020" s="415"/>
      <c r="BR1020" s="415"/>
      <c r="BS1020" s="415"/>
      <c r="BT1020" s="415"/>
      <c r="BU1020" s="415"/>
      <c r="BV1020" s="415"/>
      <c r="BW1020" s="415"/>
      <c r="BX1020" s="415"/>
      <c r="BY1020" s="415"/>
      <c r="BZ1020" s="415"/>
      <c r="CA1020" s="415"/>
      <c r="CB1020" s="415"/>
      <c r="CC1020" s="415"/>
      <c r="CD1020" s="415"/>
      <c r="CE1020" s="415"/>
      <c r="CF1020" s="415"/>
      <c r="CG1020" s="415"/>
      <c r="CH1020" s="415"/>
      <c r="CI1020" s="415"/>
      <c r="CJ1020" s="415"/>
      <c r="CK1020" s="415"/>
      <c r="CL1020" s="415"/>
      <c r="CM1020" s="415"/>
      <c r="CN1020" s="415"/>
      <c r="CO1020" s="415"/>
      <c r="CP1020" s="415"/>
      <c r="CQ1020" s="415"/>
      <c r="CR1020" s="415"/>
      <c r="CS1020" s="415"/>
      <c r="CT1020" s="415"/>
      <c r="CU1020" s="415"/>
      <c r="CV1020" s="415"/>
      <c r="CW1020" s="415"/>
      <c r="CX1020" s="415"/>
      <c r="CY1020" s="415"/>
      <c r="CZ1020" s="415"/>
      <c r="DA1020" s="415"/>
      <c r="DB1020" s="415"/>
      <c r="DC1020" s="415"/>
      <c r="DD1020" s="415"/>
      <c r="DE1020" s="415"/>
      <c r="DF1020" s="415"/>
      <c r="DG1020" s="415"/>
      <c r="DH1020" s="415"/>
      <c r="DI1020" s="415"/>
      <c r="DJ1020" s="415"/>
      <c r="DK1020" s="415"/>
      <c r="DL1020" s="415"/>
      <c r="DM1020" s="415"/>
      <c r="DN1020" s="415"/>
      <c r="DO1020" s="415"/>
      <c r="DP1020" s="415"/>
      <c r="DQ1020" s="415"/>
      <c r="DR1020" s="415"/>
      <c r="DS1020" s="415"/>
      <c r="DT1020" s="415"/>
      <c r="DU1020" s="415"/>
      <c r="DV1020" s="415"/>
      <c r="DW1020" s="415"/>
      <c r="DX1020" s="415"/>
      <c r="DY1020" s="415"/>
      <c r="DZ1020" s="415"/>
      <c r="EA1020" s="415"/>
      <c r="EB1020" s="415"/>
      <c r="EC1020" s="415"/>
      <c r="ED1020" s="415"/>
      <c r="EE1020" s="415"/>
      <c r="EF1020" s="415"/>
      <c r="EG1020" s="415"/>
      <c r="EH1020" s="415"/>
      <c r="EI1020" s="415"/>
      <c r="EJ1020" s="415"/>
      <c r="EK1020" s="415"/>
      <c r="EL1020" s="415"/>
      <c r="EM1020" s="415"/>
      <c r="EN1020" s="415"/>
      <c r="EO1020" s="415"/>
      <c r="EP1020" s="415"/>
      <c r="EQ1020" s="415"/>
      <c r="ER1020" s="415"/>
      <c r="ES1020" s="415"/>
      <c r="ET1020" s="415"/>
      <c r="EU1020" s="415"/>
      <c r="EV1020" s="415"/>
      <c r="EW1020" s="415"/>
      <c r="EX1020" s="415"/>
      <c r="EY1020" s="415"/>
      <c r="EZ1020" s="415"/>
      <c r="FA1020" s="415"/>
      <c r="FB1020" s="415"/>
      <c r="FC1020" s="415"/>
      <c r="FD1020" s="415"/>
      <c r="FE1020" s="415"/>
      <c r="FF1020" s="415"/>
      <c r="FG1020" s="415"/>
      <c r="FH1020" s="415"/>
      <c r="FI1020" s="415"/>
      <c r="FJ1020" s="415"/>
      <c r="FK1020" s="415"/>
      <c r="FL1020" s="415"/>
      <c r="FM1020" s="415"/>
      <c r="FN1020" s="415"/>
      <c r="FO1020" s="415"/>
      <c r="FP1020" s="415"/>
      <c r="FQ1020" s="415"/>
      <c r="FR1020" s="415"/>
      <c r="FS1020" s="415"/>
      <c r="FT1020" s="415"/>
      <c r="FU1020" s="415"/>
      <c r="FV1020" s="415"/>
      <c r="FW1020" s="415"/>
      <c r="FX1020" s="415"/>
      <c r="FY1020" s="415"/>
      <c r="FZ1020" s="415"/>
      <c r="GA1020" s="415"/>
      <c r="GB1020" s="415"/>
      <c r="GC1020" s="415"/>
      <c r="GD1020" s="415"/>
      <c r="GE1020" s="415"/>
      <c r="GF1020" s="415"/>
      <c r="GG1020" s="415"/>
      <c r="GH1020" s="415"/>
      <c r="GI1020" s="415"/>
      <c r="GJ1020" s="415"/>
      <c r="GK1020" s="415"/>
      <c r="GL1020" s="415"/>
      <c r="GM1020" s="415"/>
      <c r="GN1020" s="415"/>
      <c r="GO1020" s="415"/>
      <c r="GP1020" s="415"/>
      <c r="GQ1020" s="415"/>
      <c r="GR1020" s="415"/>
      <c r="GS1020" s="415"/>
      <c r="GT1020" s="415"/>
      <c r="GU1020" s="415"/>
      <c r="GV1020" s="415"/>
      <c r="GW1020" s="415"/>
      <c r="GX1020" s="415"/>
      <c r="GY1020" s="415"/>
      <c r="GZ1020" s="415"/>
      <c r="HA1020" s="415"/>
      <c r="HB1020" s="415"/>
      <c r="HC1020" s="415"/>
      <c r="HD1020" s="415"/>
      <c r="HE1020" s="415"/>
      <c r="HF1020" s="415"/>
      <c r="HG1020" s="415"/>
      <c r="HH1020" s="415"/>
      <c r="HI1020" s="415"/>
      <c r="HJ1020" s="415"/>
      <c r="HK1020" s="415"/>
      <c r="HL1020" s="415"/>
      <c r="HM1020" s="415"/>
      <c r="HN1020" s="415"/>
      <c r="HO1020" s="415"/>
      <c r="HP1020" s="415"/>
      <c r="HQ1020" s="415"/>
      <c r="HR1020" s="415"/>
      <c r="HS1020" s="415"/>
      <c r="HT1020" s="415"/>
      <c r="HU1020" s="415"/>
      <c r="HV1020" s="415"/>
      <c r="HW1020" s="415"/>
      <c r="HX1020" s="415"/>
      <c r="HY1020" s="415"/>
      <c r="HZ1020" s="415"/>
      <c r="IA1020" s="415"/>
      <c r="IB1020" s="415"/>
      <c r="IC1020" s="415"/>
      <c r="ID1020" s="415"/>
      <c r="IE1020" s="415"/>
      <c r="IF1020" s="415"/>
      <c r="IG1020" s="415"/>
      <c r="IH1020" s="415"/>
      <c r="II1020" s="415"/>
      <c r="IJ1020" s="415"/>
      <c r="IK1020" s="415"/>
      <c r="IL1020" s="415"/>
      <c r="IM1020" s="415"/>
      <c r="IN1020" s="415"/>
      <c r="IO1020" s="415"/>
      <c r="IP1020" s="415"/>
      <c r="IQ1020" s="415"/>
      <c r="IR1020" s="415"/>
      <c r="IS1020" s="415"/>
      <c r="IT1020" s="415"/>
      <c r="IU1020" s="415"/>
      <c r="IV1020" s="415"/>
      <c r="IW1020" s="415"/>
      <c r="IX1020" s="415"/>
      <c r="IY1020" s="415"/>
      <c r="IZ1020" s="415"/>
      <c r="JA1020" s="415"/>
    </row>
    <row r="1021" spans="1:261" s="101" customFormat="1" hidden="1" outlineLevel="2" x14ac:dyDescent="0.25">
      <c r="A1021" s="99">
        <v>9</v>
      </c>
      <c r="B1021" s="275" t="s">
        <v>6945</v>
      </c>
      <c r="C1021" s="99" t="s">
        <v>31</v>
      </c>
      <c r="D1021" s="100">
        <v>6</v>
      </c>
      <c r="E1021" s="109"/>
      <c r="F1021" s="109"/>
      <c r="G1021" s="109"/>
      <c r="H1021" s="109"/>
      <c r="I1021" s="221"/>
      <c r="J1021" s="109"/>
      <c r="K1021" s="109"/>
      <c r="L1021" s="109"/>
      <c r="M1021" s="109"/>
      <c r="N1021" s="109"/>
      <c r="O1021" s="109"/>
      <c r="P1021" s="422"/>
      <c r="Q1021" s="425">
        <f t="shared" si="90"/>
        <v>0</v>
      </c>
      <c r="R1021" s="415"/>
      <c r="S1021" s="415"/>
      <c r="T1021" s="415"/>
      <c r="U1021" s="415"/>
      <c r="V1021" s="415"/>
      <c r="W1021" s="415"/>
      <c r="X1021" s="415"/>
      <c r="Y1021" s="415"/>
      <c r="Z1021" s="415"/>
      <c r="AA1021" s="415"/>
      <c r="AB1021" s="415"/>
      <c r="AC1021" s="415"/>
      <c r="AD1021" s="415"/>
      <c r="AE1021" s="415"/>
      <c r="AF1021" s="415"/>
      <c r="AG1021" s="415"/>
      <c r="AH1021" s="415"/>
      <c r="AI1021" s="415"/>
      <c r="AJ1021" s="415"/>
      <c r="AK1021" s="415"/>
      <c r="AL1021" s="415"/>
      <c r="AM1021" s="415"/>
      <c r="AN1021" s="415"/>
      <c r="AO1021" s="415"/>
      <c r="AP1021" s="415"/>
      <c r="AQ1021" s="415"/>
      <c r="AR1021" s="415"/>
      <c r="AS1021" s="415"/>
      <c r="AT1021" s="415"/>
      <c r="AU1021" s="415"/>
      <c r="AV1021" s="415"/>
      <c r="AW1021" s="415"/>
      <c r="AX1021" s="415"/>
      <c r="AY1021" s="415"/>
      <c r="AZ1021" s="415"/>
      <c r="BA1021" s="415"/>
      <c r="BB1021" s="415"/>
      <c r="BC1021" s="415"/>
      <c r="BD1021" s="415"/>
      <c r="BE1021" s="415"/>
      <c r="BF1021" s="415"/>
      <c r="BG1021" s="415"/>
      <c r="BH1021" s="415"/>
      <c r="BI1021" s="415"/>
      <c r="BJ1021" s="415"/>
      <c r="BK1021" s="415"/>
      <c r="BL1021" s="415"/>
      <c r="BM1021" s="415"/>
      <c r="BN1021" s="415"/>
      <c r="BO1021" s="415"/>
      <c r="BP1021" s="415"/>
      <c r="BQ1021" s="415"/>
      <c r="BR1021" s="415"/>
      <c r="BS1021" s="415"/>
      <c r="BT1021" s="415"/>
      <c r="BU1021" s="415"/>
      <c r="BV1021" s="415"/>
      <c r="BW1021" s="415"/>
      <c r="BX1021" s="415"/>
      <c r="BY1021" s="415"/>
      <c r="BZ1021" s="415"/>
      <c r="CA1021" s="415"/>
      <c r="CB1021" s="415"/>
      <c r="CC1021" s="415"/>
      <c r="CD1021" s="415"/>
      <c r="CE1021" s="415"/>
      <c r="CF1021" s="415"/>
      <c r="CG1021" s="415"/>
      <c r="CH1021" s="415"/>
      <c r="CI1021" s="415"/>
      <c r="CJ1021" s="415"/>
      <c r="CK1021" s="415"/>
      <c r="CL1021" s="415"/>
      <c r="CM1021" s="415"/>
      <c r="CN1021" s="415"/>
      <c r="CO1021" s="415"/>
      <c r="CP1021" s="415"/>
      <c r="CQ1021" s="415"/>
      <c r="CR1021" s="415"/>
      <c r="CS1021" s="415"/>
      <c r="CT1021" s="415"/>
      <c r="CU1021" s="415"/>
      <c r="CV1021" s="415"/>
      <c r="CW1021" s="415"/>
      <c r="CX1021" s="415"/>
      <c r="CY1021" s="415"/>
      <c r="CZ1021" s="415"/>
      <c r="DA1021" s="415"/>
      <c r="DB1021" s="415"/>
      <c r="DC1021" s="415"/>
      <c r="DD1021" s="415"/>
      <c r="DE1021" s="415"/>
      <c r="DF1021" s="415"/>
      <c r="DG1021" s="415"/>
      <c r="DH1021" s="415"/>
      <c r="DI1021" s="415"/>
      <c r="DJ1021" s="415"/>
      <c r="DK1021" s="415"/>
      <c r="DL1021" s="415"/>
      <c r="DM1021" s="415"/>
      <c r="DN1021" s="415"/>
      <c r="DO1021" s="415"/>
      <c r="DP1021" s="415"/>
      <c r="DQ1021" s="415"/>
      <c r="DR1021" s="415"/>
      <c r="DS1021" s="415"/>
      <c r="DT1021" s="415"/>
      <c r="DU1021" s="415"/>
      <c r="DV1021" s="415"/>
      <c r="DW1021" s="415"/>
      <c r="DX1021" s="415"/>
      <c r="DY1021" s="415"/>
      <c r="DZ1021" s="415"/>
      <c r="EA1021" s="415"/>
      <c r="EB1021" s="415"/>
      <c r="EC1021" s="415"/>
      <c r="ED1021" s="415"/>
      <c r="EE1021" s="415"/>
      <c r="EF1021" s="415"/>
      <c r="EG1021" s="415"/>
      <c r="EH1021" s="415"/>
      <c r="EI1021" s="415"/>
      <c r="EJ1021" s="415"/>
      <c r="EK1021" s="415"/>
      <c r="EL1021" s="415"/>
      <c r="EM1021" s="415"/>
      <c r="EN1021" s="415"/>
      <c r="EO1021" s="415"/>
      <c r="EP1021" s="415"/>
      <c r="EQ1021" s="415"/>
      <c r="ER1021" s="415"/>
      <c r="ES1021" s="415"/>
      <c r="ET1021" s="415"/>
      <c r="EU1021" s="415"/>
      <c r="EV1021" s="415"/>
      <c r="EW1021" s="415"/>
      <c r="EX1021" s="415"/>
      <c r="EY1021" s="415"/>
      <c r="EZ1021" s="415"/>
      <c r="FA1021" s="415"/>
      <c r="FB1021" s="415"/>
      <c r="FC1021" s="415"/>
      <c r="FD1021" s="415"/>
      <c r="FE1021" s="415"/>
      <c r="FF1021" s="415"/>
      <c r="FG1021" s="415"/>
      <c r="FH1021" s="415"/>
      <c r="FI1021" s="415"/>
      <c r="FJ1021" s="415"/>
      <c r="FK1021" s="415"/>
      <c r="FL1021" s="415"/>
      <c r="FM1021" s="415"/>
      <c r="FN1021" s="415"/>
      <c r="FO1021" s="415"/>
      <c r="FP1021" s="415"/>
      <c r="FQ1021" s="415"/>
      <c r="FR1021" s="415"/>
      <c r="FS1021" s="415"/>
      <c r="FT1021" s="415"/>
      <c r="FU1021" s="415"/>
      <c r="FV1021" s="415"/>
      <c r="FW1021" s="415"/>
      <c r="FX1021" s="415"/>
      <c r="FY1021" s="415"/>
      <c r="FZ1021" s="415"/>
      <c r="GA1021" s="415"/>
      <c r="GB1021" s="415"/>
      <c r="GC1021" s="415"/>
      <c r="GD1021" s="415"/>
      <c r="GE1021" s="415"/>
      <c r="GF1021" s="415"/>
      <c r="GG1021" s="415"/>
      <c r="GH1021" s="415"/>
      <c r="GI1021" s="415"/>
      <c r="GJ1021" s="415"/>
      <c r="GK1021" s="415"/>
      <c r="GL1021" s="415"/>
      <c r="GM1021" s="415"/>
      <c r="GN1021" s="415"/>
      <c r="GO1021" s="415"/>
      <c r="GP1021" s="415"/>
      <c r="GQ1021" s="415"/>
      <c r="GR1021" s="415"/>
      <c r="GS1021" s="415"/>
      <c r="GT1021" s="415"/>
      <c r="GU1021" s="415"/>
      <c r="GV1021" s="415"/>
      <c r="GW1021" s="415"/>
      <c r="GX1021" s="415"/>
      <c r="GY1021" s="415"/>
      <c r="GZ1021" s="415"/>
      <c r="HA1021" s="415"/>
      <c r="HB1021" s="415"/>
      <c r="HC1021" s="415"/>
      <c r="HD1021" s="415"/>
      <c r="HE1021" s="415"/>
      <c r="HF1021" s="415"/>
      <c r="HG1021" s="415"/>
      <c r="HH1021" s="415"/>
      <c r="HI1021" s="415"/>
      <c r="HJ1021" s="415"/>
      <c r="HK1021" s="415"/>
      <c r="HL1021" s="415"/>
      <c r="HM1021" s="415"/>
      <c r="HN1021" s="415"/>
      <c r="HO1021" s="415"/>
      <c r="HP1021" s="415"/>
      <c r="HQ1021" s="415"/>
      <c r="HR1021" s="415"/>
      <c r="HS1021" s="415"/>
      <c r="HT1021" s="415"/>
      <c r="HU1021" s="415"/>
      <c r="HV1021" s="415"/>
      <c r="HW1021" s="415"/>
      <c r="HX1021" s="415"/>
      <c r="HY1021" s="415"/>
      <c r="HZ1021" s="415"/>
      <c r="IA1021" s="415"/>
      <c r="IB1021" s="415"/>
      <c r="IC1021" s="415"/>
      <c r="ID1021" s="415"/>
      <c r="IE1021" s="415"/>
      <c r="IF1021" s="415"/>
      <c r="IG1021" s="415"/>
      <c r="IH1021" s="415"/>
      <c r="II1021" s="415"/>
      <c r="IJ1021" s="415"/>
      <c r="IK1021" s="415"/>
      <c r="IL1021" s="415"/>
      <c r="IM1021" s="415"/>
      <c r="IN1021" s="415"/>
      <c r="IO1021" s="415"/>
      <c r="IP1021" s="415"/>
      <c r="IQ1021" s="415"/>
      <c r="IR1021" s="415"/>
      <c r="IS1021" s="415"/>
      <c r="IT1021" s="415"/>
      <c r="IU1021" s="415"/>
      <c r="IV1021" s="415"/>
      <c r="IW1021" s="415"/>
      <c r="IX1021" s="415"/>
      <c r="IY1021" s="415"/>
      <c r="IZ1021" s="415"/>
      <c r="JA1021" s="415"/>
    </row>
    <row r="1022" spans="1:261" s="101" customFormat="1" hidden="1" outlineLevel="2" x14ac:dyDescent="0.25">
      <c r="A1022" s="99">
        <v>10</v>
      </c>
      <c r="B1022" s="275" t="s">
        <v>634</v>
      </c>
      <c r="C1022" s="99" t="s">
        <v>6814</v>
      </c>
      <c r="D1022" s="100">
        <v>60</v>
      </c>
      <c r="E1022" s="109"/>
      <c r="F1022" s="109"/>
      <c r="G1022" s="109"/>
      <c r="H1022" s="109"/>
      <c r="I1022" s="221"/>
      <c r="J1022" s="109"/>
      <c r="K1022" s="109"/>
      <c r="L1022" s="109"/>
      <c r="M1022" s="109"/>
      <c r="N1022" s="109"/>
      <c r="O1022" s="109"/>
      <c r="P1022" s="422"/>
      <c r="Q1022" s="425">
        <f t="shared" si="90"/>
        <v>0</v>
      </c>
      <c r="R1022" s="415"/>
      <c r="S1022" s="415"/>
      <c r="T1022" s="415"/>
      <c r="U1022" s="415"/>
      <c r="V1022" s="415"/>
      <c r="W1022" s="415"/>
      <c r="X1022" s="415"/>
      <c r="Y1022" s="415"/>
      <c r="Z1022" s="415"/>
      <c r="AA1022" s="415"/>
      <c r="AB1022" s="415"/>
      <c r="AC1022" s="415"/>
      <c r="AD1022" s="415"/>
      <c r="AE1022" s="415"/>
      <c r="AF1022" s="415"/>
      <c r="AG1022" s="415"/>
      <c r="AH1022" s="415"/>
      <c r="AI1022" s="415"/>
      <c r="AJ1022" s="415"/>
      <c r="AK1022" s="415"/>
      <c r="AL1022" s="415"/>
      <c r="AM1022" s="415"/>
      <c r="AN1022" s="415"/>
      <c r="AO1022" s="415"/>
      <c r="AP1022" s="415"/>
      <c r="AQ1022" s="415"/>
      <c r="AR1022" s="415"/>
      <c r="AS1022" s="415"/>
      <c r="AT1022" s="415"/>
      <c r="AU1022" s="415"/>
      <c r="AV1022" s="415"/>
      <c r="AW1022" s="415"/>
      <c r="AX1022" s="415"/>
      <c r="AY1022" s="415"/>
      <c r="AZ1022" s="415"/>
      <c r="BA1022" s="415"/>
      <c r="BB1022" s="415"/>
      <c r="BC1022" s="415"/>
      <c r="BD1022" s="415"/>
      <c r="BE1022" s="415"/>
      <c r="BF1022" s="415"/>
      <c r="BG1022" s="415"/>
      <c r="BH1022" s="415"/>
      <c r="BI1022" s="415"/>
      <c r="BJ1022" s="415"/>
      <c r="BK1022" s="415"/>
      <c r="BL1022" s="415"/>
      <c r="BM1022" s="415"/>
      <c r="BN1022" s="415"/>
      <c r="BO1022" s="415"/>
      <c r="BP1022" s="415"/>
      <c r="BQ1022" s="415"/>
      <c r="BR1022" s="415"/>
      <c r="BS1022" s="415"/>
      <c r="BT1022" s="415"/>
      <c r="BU1022" s="415"/>
      <c r="BV1022" s="415"/>
      <c r="BW1022" s="415"/>
      <c r="BX1022" s="415"/>
      <c r="BY1022" s="415"/>
      <c r="BZ1022" s="415"/>
      <c r="CA1022" s="415"/>
      <c r="CB1022" s="415"/>
      <c r="CC1022" s="415"/>
      <c r="CD1022" s="415"/>
      <c r="CE1022" s="415"/>
      <c r="CF1022" s="415"/>
      <c r="CG1022" s="415"/>
      <c r="CH1022" s="415"/>
      <c r="CI1022" s="415"/>
      <c r="CJ1022" s="415"/>
      <c r="CK1022" s="415"/>
      <c r="CL1022" s="415"/>
      <c r="CM1022" s="415"/>
      <c r="CN1022" s="415"/>
      <c r="CO1022" s="415"/>
      <c r="CP1022" s="415"/>
      <c r="CQ1022" s="415"/>
      <c r="CR1022" s="415"/>
      <c r="CS1022" s="415"/>
      <c r="CT1022" s="415"/>
      <c r="CU1022" s="415"/>
      <c r="CV1022" s="415"/>
      <c r="CW1022" s="415"/>
      <c r="CX1022" s="415"/>
      <c r="CY1022" s="415"/>
      <c r="CZ1022" s="415"/>
      <c r="DA1022" s="415"/>
      <c r="DB1022" s="415"/>
      <c r="DC1022" s="415"/>
      <c r="DD1022" s="415"/>
      <c r="DE1022" s="415"/>
      <c r="DF1022" s="415"/>
      <c r="DG1022" s="415"/>
      <c r="DH1022" s="415"/>
      <c r="DI1022" s="415"/>
      <c r="DJ1022" s="415"/>
      <c r="DK1022" s="415"/>
      <c r="DL1022" s="415"/>
      <c r="DM1022" s="415"/>
      <c r="DN1022" s="415"/>
      <c r="DO1022" s="415"/>
      <c r="DP1022" s="415"/>
      <c r="DQ1022" s="415"/>
      <c r="DR1022" s="415"/>
      <c r="DS1022" s="415"/>
      <c r="DT1022" s="415"/>
      <c r="DU1022" s="415"/>
      <c r="DV1022" s="415"/>
      <c r="DW1022" s="415"/>
      <c r="DX1022" s="415"/>
      <c r="DY1022" s="415"/>
      <c r="DZ1022" s="415"/>
      <c r="EA1022" s="415"/>
      <c r="EB1022" s="415"/>
      <c r="EC1022" s="415"/>
      <c r="ED1022" s="415"/>
      <c r="EE1022" s="415"/>
      <c r="EF1022" s="415"/>
      <c r="EG1022" s="415"/>
      <c r="EH1022" s="415"/>
      <c r="EI1022" s="415"/>
      <c r="EJ1022" s="415"/>
      <c r="EK1022" s="415"/>
      <c r="EL1022" s="415"/>
      <c r="EM1022" s="415"/>
      <c r="EN1022" s="415"/>
      <c r="EO1022" s="415"/>
      <c r="EP1022" s="415"/>
      <c r="EQ1022" s="415"/>
      <c r="ER1022" s="415"/>
      <c r="ES1022" s="415"/>
      <c r="ET1022" s="415"/>
      <c r="EU1022" s="415"/>
      <c r="EV1022" s="415"/>
      <c r="EW1022" s="415"/>
      <c r="EX1022" s="415"/>
      <c r="EY1022" s="415"/>
      <c r="EZ1022" s="415"/>
      <c r="FA1022" s="415"/>
      <c r="FB1022" s="415"/>
      <c r="FC1022" s="415"/>
      <c r="FD1022" s="415"/>
      <c r="FE1022" s="415"/>
      <c r="FF1022" s="415"/>
      <c r="FG1022" s="415"/>
      <c r="FH1022" s="415"/>
      <c r="FI1022" s="415"/>
      <c r="FJ1022" s="415"/>
      <c r="FK1022" s="415"/>
      <c r="FL1022" s="415"/>
      <c r="FM1022" s="415"/>
      <c r="FN1022" s="415"/>
      <c r="FO1022" s="415"/>
      <c r="FP1022" s="415"/>
      <c r="FQ1022" s="415"/>
      <c r="FR1022" s="415"/>
      <c r="FS1022" s="415"/>
      <c r="FT1022" s="415"/>
      <c r="FU1022" s="415"/>
      <c r="FV1022" s="415"/>
      <c r="FW1022" s="415"/>
      <c r="FX1022" s="415"/>
      <c r="FY1022" s="415"/>
      <c r="FZ1022" s="415"/>
      <c r="GA1022" s="415"/>
      <c r="GB1022" s="415"/>
      <c r="GC1022" s="415"/>
      <c r="GD1022" s="415"/>
      <c r="GE1022" s="415"/>
      <c r="GF1022" s="415"/>
      <c r="GG1022" s="415"/>
      <c r="GH1022" s="415"/>
      <c r="GI1022" s="415"/>
      <c r="GJ1022" s="415"/>
      <c r="GK1022" s="415"/>
      <c r="GL1022" s="415"/>
      <c r="GM1022" s="415"/>
      <c r="GN1022" s="415"/>
      <c r="GO1022" s="415"/>
      <c r="GP1022" s="415"/>
      <c r="GQ1022" s="415"/>
      <c r="GR1022" s="415"/>
      <c r="GS1022" s="415"/>
      <c r="GT1022" s="415"/>
      <c r="GU1022" s="415"/>
      <c r="GV1022" s="415"/>
      <c r="GW1022" s="415"/>
      <c r="GX1022" s="415"/>
      <c r="GY1022" s="415"/>
      <c r="GZ1022" s="415"/>
      <c r="HA1022" s="415"/>
      <c r="HB1022" s="415"/>
      <c r="HC1022" s="415"/>
      <c r="HD1022" s="415"/>
      <c r="HE1022" s="415"/>
      <c r="HF1022" s="415"/>
      <c r="HG1022" s="415"/>
      <c r="HH1022" s="415"/>
      <c r="HI1022" s="415"/>
      <c r="HJ1022" s="415"/>
      <c r="HK1022" s="415"/>
      <c r="HL1022" s="415"/>
      <c r="HM1022" s="415"/>
      <c r="HN1022" s="415"/>
      <c r="HO1022" s="415"/>
      <c r="HP1022" s="415"/>
      <c r="HQ1022" s="415"/>
      <c r="HR1022" s="415"/>
      <c r="HS1022" s="415"/>
      <c r="HT1022" s="415"/>
      <c r="HU1022" s="415"/>
      <c r="HV1022" s="415"/>
      <c r="HW1022" s="415"/>
      <c r="HX1022" s="415"/>
      <c r="HY1022" s="415"/>
      <c r="HZ1022" s="415"/>
      <c r="IA1022" s="415"/>
      <c r="IB1022" s="415"/>
      <c r="IC1022" s="415"/>
      <c r="ID1022" s="415"/>
      <c r="IE1022" s="415"/>
      <c r="IF1022" s="415"/>
      <c r="IG1022" s="415"/>
      <c r="IH1022" s="415"/>
      <c r="II1022" s="415"/>
      <c r="IJ1022" s="415"/>
      <c r="IK1022" s="415"/>
      <c r="IL1022" s="415"/>
      <c r="IM1022" s="415"/>
      <c r="IN1022" s="415"/>
      <c r="IO1022" s="415"/>
      <c r="IP1022" s="415"/>
      <c r="IQ1022" s="415"/>
      <c r="IR1022" s="415"/>
      <c r="IS1022" s="415"/>
      <c r="IT1022" s="415"/>
      <c r="IU1022" s="415"/>
      <c r="IV1022" s="415"/>
      <c r="IW1022" s="415"/>
      <c r="IX1022" s="415"/>
      <c r="IY1022" s="415"/>
      <c r="IZ1022" s="415"/>
      <c r="JA1022" s="415"/>
    </row>
    <row r="1023" spans="1:261" hidden="1" outlineLevel="1" collapsed="1" x14ac:dyDescent="0.25">
      <c r="A1023" s="378"/>
      <c r="B1023" s="349" t="s">
        <v>635</v>
      </c>
      <c r="C1023" s="378" t="s">
        <v>6814</v>
      </c>
      <c r="D1023" s="377">
        <v>28.8</v>
      </c>
      <c r="E1023" s="377">
        <v>5549.8059027777781</v>
      </c>
      <c r="F1023" s="377">
        <f>E1023*D1023</f>
        <v>159834.41</v>
      </c>
      <c r="G1023" s="377">
        <v>5516.6493055555557</v>
      </c>
      <c r="H1023" s="377">
        <f>G1023*D1023</f>
        <v>158879.5</v>
      </c>
      <c r="I1023" s="377">
        <f>H1023+F1023</f>
        <v>318713.91000000003</v>
      </c>
      <c r="J1023" s="252">
        <v>5549.8059027777781</v>
      </c>
      <c r="K1023" s="252"/>
      <c r="L1023" s="229"/>
      <c r="M1023" s="229">
        <f t="shared" ref="M1023:M1054" si="91">G1023</f>
        <v>5516.6493055555557</v>
      </c>
      <c r="N1023" s="229"/>
      <c r="O1023" s="229"/>
      <c r="P1023" s="422"/>
      <c r="Q1023" s="425">
        <f t="shared" si="90"/>
        <v>0</v>
      </c>
    </row>
    <row r="1024" spans="1:261" hidden="1" outlineLevel="2" x14ac:dyDescent="0.25">
      <c r="A1024" s="99">
        <v>1</v>
      </c>
      <c r="B1024" s="275" t="s">
        <v>636</v>
      </c>
      <c r="C1024" s="99" t="s">
        <v>6819</v>
      </c>
      <c r="D1024" s="100">
        <v>28.8</v>
      </c>
      <c r="E1024" s="109">
        <v>0</v>
      </c>
      <c r="F1024" s="109"/>
      <c r="G1024" s="109">
        <v>0</v>
      </c>
      <c r="H1024" s="109"/>
      <c r="I1024" s="221"/>
      <c r="J1024" s="252">
        <v>0</v>
      </c>
      <c r="K1024" s="252"/>
      <c r="L1024" s="229"/>
      <c r="M1024" s="229">
        <f t="shared" si="91"/>
        <v>0</v>
      </c>
      <c r="N1024" s="229"/>
      <c r="O1024" s="229"/>
      <c r="P1024" s="422"/>
      <c r="Q1024" s="425">
        <f t="shared" si="90"/>
        <v>0</v>
      </c>
    </row>
    <row r="1025" spans="1:17" hidden="1" outlineLevel="2" x14ac:dyDescent="0.25">
      <c r="A1025" s="99">
        <v>2</v>
      </c>
      <c r="B1025" s="275" t="s">
        <v>637</v>
      </c>
      <c r="C1025" s="99" t="s">
        <v>6814</v>
      </c>
      <c r="D1025" s="100">
        <v>28.8</v>
      </c>
      <c r="E1025" s="109">
        <v>0</v>
      </c>
      <c r="F1025" s="109"/>
      <c r="G1025" s="109">
        <v>0</v>
      </c>
      <c r="H1025" s="109"/>
      <c r="I1025" s="221"/>
      <c r="J1025" s="252">
        <v>0</v>
      </c>
      <c r="K1025" s="252"/>
      <c r="L1025" s="229"/>
      <c r="M1025" s="229">
        <f t="shared" si="91"/>
        <v>0</v>
      </c>
      <c r="N1025" s="229"/>
      <c r="O1025" s="229"/>
      <c r="P1025" s="422"/>
      <c r="Q1025" s="425">
        <f t="shared" si="90"/>
        <v>0</v>
      </c>
    </row>
    <row r="1026" spans="1:17" hidden="1" outlineLevel="2" x14ac:dyDescent="0.25">
      <c r="A1026" s="99">
        <v>3</v>
      </c>
      <c r="B1026" s="275" t="s">
        <v>636</v>
      </c>
      <c r="C1026" s="99" t="s">
        <v>6814</v>
      </c>
      <c r="D1026" s="100">
        <v>28.8</v>
      </c>
      <c r="E1026" s="109">
        <v>0</v>
      </c>
      <c r="F1026" s="109"/>
      <c r="G1026" s="109">
        <v>0</v>
      </c>
      <c r="H1026" s="109"/>
      <c r="I1026" s="221"/>
      <c r="J1026" s="252">
        <v>0</v>
      </c>
      <c r="K1026" s="252"/>
      <c r="L1026" s="229"/>
      <c r="M1026" s="229">
        <f t="shared" si="91"/>
        <v>0</v>
      </c>
      <c r="N1026" s="229"/>
      <c r="O1026" s="229"/>
      <c r="P1026" s="422"/>
      <c r="Q1026" s="425">
        <f t="shared" si="90"/>
        <v>0</v>
      </c>
    </row>
    <row r="1027" spans="1:17" hidden="1" outlineLevel="2" x14ac:dyDescent="0.25">
      <c r="A1027" s="99">
        <v>4</v>
      </c>
      <c r="B1027" s="275" t="s">
        <v>638</v>
      </c>
      <c r="C1027" s="99" t="s">
        <v>6814</v>
      </c>
      <c r="D1027" s="100">
        <v>28.8</v>
      </c>
      <c r="E1027" s="109">
        <v>0</v>
      </c>
      <c r="F1027" s="109"/>
      <c r="G1027" s="109">
        <v>0</v>
      </c>
      <c r="H1027" s="109"/>
      <c r="I1027" s="221"/>
      <c r="J1027" s="252">
        <v>0</v>
      </c>
      <c r="K1027" s="252"/>
      <c r="L1027" s="229"/>
      <c r="M1027" s="229">
        <f t="shared" si="91"/>
        <v>0</v>
      </c>
      <c r="N1027" s="229"/>
      <c r="O1027" s="229"/>
      <c r="P1027" s="422"/>
      <c r="Q1027" s="425">
        <f t="shared" si="90"/>
        <v>0</v>
      </c>
    </row>
    <row r="1028" spans="1:17" hidden="1" outlineLevel="2" x14ac:dyDescent="0.25">
      <c r="A1028" s="99">
        <v>5</v>
      </c>
      <c r="B1028" s="275" t="s">
        <v>636</v>
      </c>
      <c r="C1028" s="99" t="s">
        <v>6814</v>
      </c>
      <c r="D1028" s="100">
        <v>28.8</v>
      </c>
      <c r="E1028" s="109">
        <v>0</v>
      </c>
      <c r="F1028" s="109"/>
      <c r="G1028" s="109">
        <v>0</v>
      </c>
      <c r="H1028" s="109"/>
      <c r="I1028" s="221"/>
      <c r="J1028" s="252">
        <v>0</v>
      </c>
      <c r="K1028" s="252"/>
      <c r="L1028" s="229"/>
      <c r="M1028" s="229">
        <f t="shared" si="91"/>
        <v>0</v>
      </c>
      <c r="N1028" s="229"/>
      <c r="O1028" s="229"/>
      <c r="P1028" s="422"/>
      <c r="Q1028" s="425">
        <f t="shared" si="90"/>
        <v>0</v>
      </c>
    </row>
    <row r="1029" spans="1:17" hidden="1" outlineLevel="2" x14ac:dyDescent="0.25">
      <c r="A1029" s="99">
        <v>6</v>
      </c>
      <c r="B1029" s="275" t="s">
        <v>639</v>
      </c>
      <c r="C1029" s="99" t="s">
        <v>6814</v>
      </c>
      <c r="D1029" s="100">
        <v>15</v>
      </c>
      <c r="E1029" s="109">
        <v>0</v>
      </c>
      <c r="F1029" s="109"/>
      <c r="G1029" s="109">
        <v>0</v>
      </c>
      <c r="H1029" s="109"/>
      <c r="I1029" s="221"/>
      <c r="J1029" s="252">
        <v>0</v>
      </c>
      <c r="K1029" s="252"/>
      <c r="L1029" s="229"/>
      <c r="M1029" s="229">
        <f t="shared" si="91"/>
        <v>0</v>
      </c>
      <c r="N1029" s="229"/>
      <c r="O1029" s="229"/>
      <c r="P1029" s="422"/>
      <c r="Q1029" s="425">
        <f t="shared" si="90"/>
        <v>0</v>
      </c>
    </row>
    <row r="1030" spans="1:17" hidden="1" outlineLevel="2" x14ac:dyDescent="0.25">
      <c r="A1030" s="99">
        <v>7</v>
      </c>
      <c r="B1030" s="275" t="s">
        <v>640</v>
      </c>
      <c r="C1030" s="99" t="s">
        <v>6814</v>
      </c>
      <c r="D1030" s="100">
        <v>15</v>
      </c>
      <c r="E1030" s="109">
        <v>0</v>
      </c>
      <c r="F1030" s="109"/>
      <c r="G1030" s="109">
        <v>0</v>
      </c>
      <c r="H1030" s="109"/>
      <c r="I1030" s="221"/>
      <c r="J1030" s="252">
        <v>0</v>
      </c>
      <c r="K1030" s="252"/>
      <c r="L1030" s="229"/>
      <c r="M1030" s="229">
        <f t="shared" si="91"/>
        <v>0</v>
      </c>
      <c r="N1030" s="229"/>
      <c r="O1030" s="229"/>
      <c r="P1030" s="422"/>
      <c r="Q1030" s="425">
        <f t="shared" si="90"/>
        <v>0</v>
      </c>
    </row>
    <row r="1031" spans="1:17" ht="25.5" hidden="1" outlineLevel="2" x14ac:dyDescent="0.25">
      <c r="A1031" s="99">
        <v>8</v>
      </c>
      <c r="B1031" s="275" t="s">
        <v>641</v>
      </c>
      <c r="C1031" s="99" t="s">
        <v>31</v>
      </c>
      <c r="D1031" s="100">
        <v>1</v>
      </c>
      <c r="E1031" s="109">
        <v>0</v>
      </c>
      <c r="F1031" s="109"/>
      <c r="G1031" s="109">
        <v>0</v>
      </c>
      <c r="H1031" s="109"/>
      <c r="I1031" s="221"/>
      <c r="J1031" s="252">
        <v>0</v>
      </c>
      <c r="K1031" s="252"/>
      <c r="L1031" s="229"/>
      <c r="M1031" s="229">
        <f t="shared" si="91"/>
        <v>0</v>
      </c>
      <c r="N1031" s="229"/>
      <c r="O1031" s="229"/>
      <c r="P1031" s="422"/>
      <c r="Q1031" s="425">
        <f t="shared" ref="Q1031:Q1094" si="92">(E1031+G1031)*P1031</f>
        <v>0</v>
      </c>
    </row>
    <row r="1032" spans="1:17" ht="25.5" hidden="1" outlineLevel="2" x14ac:dyDescent="0.25">
      <c r="A1032" s="99">
        <v>9</v>
      </c>
      <c r="B1032" s="275" t="s">
        <v>642</v>
      </c>
      <c r="C1032" s="99" t="s">
        <v>6814</v>
      </c>
      <c r="D1032" s="100">
        <v>5.98</v>
      </c>
      <c r="E1032" s="109">
        <v>0</v>
      </c>
      <c r="F1032" s="109"/>
      <c r="G1032" s="109">
        <v>0</v>
      </c>
      <c r="H1032" s="109"/>
      <c r="I1032" s="221"/>
      <c r="J1032" s="252">
        <v>0</v>
      </c>
      <c r="K1032" s="252"/>
      <c r="L1032" s="229"/>
      <c r="M1032" s="229">
        <f t="shared" si="91"/>
        <v>0</v>
      </c>
      <c r="N1032" s="229"/>
      <c r="O1032" s="229"/>
      <c r="P1032" s="422"/>
      <c r="Q1032" s="425">
        <f t="shared" si="92"/>
        <v>0</v>
      </c>
    </row>
    <row r="1033" spans="1:17" hidden="1" outlineLevel="2" x14ac:dyDescent="0.25">
      <c r="A1033" s="99">
        <v>10</v>
      </c>
      <c r="B1033" s="275" t="s">
        <v>643</v>
      </c>
      <c r="C1033" s="99" t="s">
        <v>855</v>
      </c>
      <c r="D1033" s="112">
        <v>0.3</v>
      </c>
      <c r="E1033" s="109">
        <v>0</v>
      </c>
      <c r="F1033" s="109"/>
      <c r="G1033" s="109">
        <v>0</v>
      </c>
      <c r="H1033" s="109"/>
      <c r="I1033" s="221"/>
      <c r="J1033" s="252">
        <v>0</v>
      </c>
      <c r="K1033" s="252"/>
      <c r="L1033" s="229"/>
      <c r="M1033" s="229">
        <f t="shared" si="91"/>
        <v>0</v>
      </c>
      <c r="N1033" s="229"/>
      <c r="O1033" s="229"/>
      <c r="P1033" s="422"/>
      <c r="Q1033" s="425">
        <f t="shared" si="92"/>
        <v>0</v>
      </c>
    </row>
    <row r="1034" spans="1:17" hidden="1" outlineLevel="2" x14ac:dyDescent="0.25">
      <c r="A1034" s="99">
        <v>11</v>
      </c>
      <c r="B1034" s="275" t="s">
        <v>644</v>
      </c>
      <c r="C1034" s="99" t="s">
        <v>6814</v>
      </c>
      <c r="D1034" s="100">
        <v>6</v>
      </c>
      <c r="E1034" s="109">
        <v>0</v>
      </c>
      <c r="F1034" s="109"/>
      <c r="G1034" s="109">
        <v>0</v>
      </c>
      <c r="H1034" s="109"/>
      <c r="I1034" s="221"/>
      <c r="J1034" s="252">
        <v>0</v>
      </c>
      <c r="K1034" s="252"/>
      <c r="L1034" s="229"/>
      <c r="M1034" s="229">
        <f t="shared" si="91"/>
        <v>0</v>
      </c>
      <c r="N1034" s="229"/>
      <c r="O1034" s="229"/>
      <c r="P1034" s="422"/>
      <c r="Q1034" s="425">
        <f t="shared" si="92"/>
        <v>0</v>
      </c>
    </row>
    <row r="1035" spans="1:17" hidden="1" outlineLevel="2" x14ac:dyDescent="0.25">
      <c r="A1035" s="99">
        <v>12</v>
      </c>
      <c r="B1035" s="275" t="s">
        <v>6864</v>
      </c>
      <c r="C1035" s="99" t="s">
        <v>6820</v>
      </c>
      <c r="D1035" s="112">
        <v>0.4</v>
      </c>
      <c r="E1035" s="109">
        <v>0</v>
      </c>
      <c r="F1035" s="109"/>
      <c r="G1035" s="109">
        <v>0</v>
      </c>
      <c r="H1035" s="109"/>
      <c r="I1035" s="221"/>
      <c r="J1035" s="252">
        <v>0</v>
      </c>
      <c r="K1035" s="252"/>
      <c r="L1035" s="229"/>
      <c r="M1035" s="229">
        <f t="shared" si="91"/>
        <v>0</v>
      </c>
      <c r="N1035" s="229"/>
      <c r="O1035" s="229"/>
      <c r="P1035" s="422"/>
      <c r="Q1035" s="425">
        <f t="shared" si="92"/>
        <v>0</v>
      </c>
    </row>
    <row r="1036" spans="1:17" hidden="1" outlineLevel="2" x14ac:dyDescent="0.25">
      <c r="A1036" s="99">
        <v>13</v>
      </c>
      <c r="B1036" s="275" t="s">
        <v>645</v>
      </c>
      <c r="C1036" s="99" t="s">
        <v>6814</v>
      </c>
      <c r="D1036" s="100">
        <v>8.1</v>
      </c>
      <c r="E1036" s="109">
        <v>0</v>
      </c>
      <c r="F1036" s="109"/>
      <c r="G1036" s="109">
        <v>0</v>
      </c>
      <c r="H1036" s="109"/>
      <c r="I1036" s="221"/>
      <c r="J1036" s="252">
        <v>0</v>
      </c>
      <c r="K1036" s="252"/>
      <c r="L1036" s="229"/>
      <c r="M1036" s="229">
        <f t="shared" si="91"/>
        <v>0</v>
      </c>
      <c r="N1036" s="229"/>
      <c r="O1036" s="229"/>
      <c r="P1036" s="422"/>
      <c r="Q1036" s="425">
        <f t="shared" si="92"/>
        <v>0</v>
      </c>
    </row>
    <row r="1037" spans="1:17" hidden="1" outlineLevel="2" x14ac:dyDescent="0.25">
      <c r="A1037" s="99">
        <v>14</v>
      </c>
      <c r="B1037" s="275" t="s">
        <v>646</v>
      </c>
      <c r="C1037" s="99" t="s">
        <v>6814</v>
      </c>
      <c r="D1037" s="100">
        <v>8.1</v>
      </c>
      <c r="E1037" s="109">
        <v>0</v>
      </c>
      <c r="F1037" s="109"/>
      <c r="G1037" s="109">
        <v>0</v>
      </c>
      <c r="H1037" s="109"/>
      <c r="I1037" s="221"/>
      <c r="J1037" s="252">
        <v>0</v>
      </c>
      <c r="K1037" s="252"/>
      <c r="L1037" s="229"/>
      <c r="M1037" s="229">
        <f t="shared" si="91"/>
        <v>0</v>
      </c>
      <c r="N1037" s="229"/>
      <c r="O1037" s="229"/>
      <c r="P1037" s="422"/>
      <c r="Q1037" s="425">
        <f t="shared" si="92"/>
        <v>0</v>
      </c>
    </row>
    <row r="1038" spans="1:17" hidden="1" outlineLevel="2" x14ac:dyDescent="0.25">
      <c r="A1038" s="99">
        <v>15</v>
      </c>
      <c r="B1038" s="275" t="s">
        <v>647</v>
      </c>
      <c r="C1038" s="99" t="s">
        <v>176</v>
      </c>
      <c r="D1038" s="100">
        <v>1.62</v>
      </c>
      <c r="E1038" s="109">
        <v>0</v>
      </c>
      <c r="F1038" s="109"/>
      <c r="G1038" s="109">
        <v>0</v>
      </c>
      <c r="H1038" s="109"/>
      <c r="I1038" s="221"/>
      <c r="J1038" s="252">
        <v>0</v>
      </c>
      <c r="K1038" s="252"/>
      <c r="L1038" s="229"/>
      <c r="M1038" s="229">
        <f t="shared" si="91"/>
        <v>0</v>
      </c>
      <c r="N1038" s="229"/>
      <c r="O1038" s="229"/>
      <c r="P1038" s="422"/>
      <c r="Q1038" s="425">
        <f t="shared" si="92"/>
        <v>0</v>
      </c>
    </row>
    <row r="1039" spans="1:17" hidden="1" outlineLevel="2" x14ac:dyDescent="0.25">
      <c r="A1039" s="99">
        <v>16</v>
      </c>
      <c r="B1039" s="275" t="s">
        <v>648</v>
      </c>
      <c r="C1039" s="99" t="s">
        <v>176</v>
      </c>
      <c r="D1039" s="100">
        <v>1.5</v>
      </c>
      <c r="E1039" s="109">
        <v>0</v>
      </c>
      <c r="F1039" s="109"/>
      <c r="G1039" s="109">
        <v>0</v>
      </c>
      <c r="H1039" s="109"/>
      <c r="I1039" s="221"/>
      <c r="J1039" s="252">
        <v>0</v>
      </c>
      <c r="K1039" s="252"/>
      <c r="L1039" s="229"/>
      <c r="M1039" s="229">
        <f t="shared" si="91"/>
        <v>0</v>
      </c>
      <c r="N1039" s="229"/>
      <c r="O1039" s="229"/>
      <c r="P1039" s="422"/>
      <c r="Q1039" s="425">
        <f t="shared" si="92"/>
        <v>0</v>
      </c>
    </row>
    <row r="1040" spans="1:17" hidden="1" outlineLevel="2" x14ac:dyDescent="0.25">
      <c r="A1040" s="99">
        <v>17</v>
      </c>
      <c r="B1040" s="275" t="s">
        <v>634</v>
      </c>
      <c r="C1040" s="99" t="s">
        <v>6814</v>
      </c>
      <c r="D1040" s="100">
        <v>24</v>
      </c>
      <c r="E1040" s="109">
        <v>0</v>
      </c>
      <c r="F1040" s="109"/>
      <c r="G1040" s="109">
        <v>0</v>
      </c>
      <c r="H1040" s="109"/>
      <c r="I1040" s="221"/>
      <c r="J1040" s="252">
        <v>0</v>
      </c>
      <c r="K1040" s="252"/>
      <c r="L1040" s="229"/>
      <c r="M1040" s="229">
        <f t="shared" si="91"/>
        <v>0</v>
      </c>
      <c r="N1040" s="229"/>
      <c r="O1040" s="229"/>
      <c r="P1040" s="422"/>
      <c r="Q1040" s="425">
        <f t="shared" si="92"/>
        <v>0</v>
      </c>
    </row>
    <row r="1041" spans="1:261" ht="25.5" hidden="1" outlineLevel="1" collapsed="1" x14ac:dyDescent="0.25">
      <c r="A1041" s="378"/>
      <c r="B1041" s="349" t="s">
        <v>6928</v>
      </c>
      <c r="C1041" s="378" t="s">
        <v>31</v>
      </c>
      <c r="D1041" s="377">
        <v>1</v>
      </c>
      <c r="E1041" s="377">
        <v>964481.42160000012</v>
      </c>
      <c r="F1041" s="377">
        <f>E1041*D1041</f>
        <v>964481.42160000012</v>
      </c>
      <c r="G1041" s="377">
        <v>614568.74336000008</v>
      </c>
      <c r="H1041" s="377">
        <f>G1041*D1041</f>
        <v>614568.74336000008</v>
      </c>
      <c r="I1041" s="377">
        <f>H1041+F1041</f>
        <v>1579050.1649600002</v>
      </c>
      <c r="J1041" s="252">
        <v>964481.42160000012</v>
      </c>
      <c r="K1041" s="252"/>
      <c r="L1041" s="229"/>
      <c r="M1041" s="229">
        <f t="shared" si="91"/>
        <v>614568.74336000008</v>
      </c>
      <c r="N1041" s="229"/>
      <c r="O1041" s="229"/>
      <c r="P1041" s="427">
        <v>1</v>
      </c>
      <c r="Q1041" s="428">
        <f t="shared" si="92"/>
        <v>1579050.1649600002</v>
      </c>
    </row>
    <row r="1042" spans="1:261" s="121" customFormat="1" hidden="1" outlineLevel="3" x14ac:dyDescent="0.25">
      <c r="A1042" s="226"/>
      <c r="B1042" s="279" t="s">
        <v>649</v>
      </c>
      <c r="C1042" s="226" t="s">
        <v>6820</v>
      </c>
      <c r="D1042" s="259">
        <f>D1043+D1044</f>
        <v>35.82</v>
      </c>
      <c r="E1042" s="252">
        <v>0</v>
      </c>
      <c r="F1042" s="252">
        <f>E1042*D1042</f>
        <v>0</v>
      </c>
      <c r="G1042" s="252">
        <v>0</v>
      </c>
      <c r="H1042" s="252">
        <f>G1042*D1042</f>
        <v>0</v>
      </c>
      <c r="I1042" s="309">
        <f>H1042+F1042</f>
        <v>0</v>
      </c>
      <c r="J1042" s="252">
        <v>0</v>
      </c>
      <c r="K1042" s="252"/>
      <c r="L1042" s="229"/>
      <c r="M1042" s="229">
        <f t="shared" si="91"/>
        <v>0</v>
      </c>
      <c r="N1042" s="229"/>
      <c r="O1042" s="229"/>
      <c r="P1042" s="422"/>
      <c r="Q1042" s="425">
        <f t="shared" si="92"/>
        <v>0</v>
      </c>
      <c r="R1042" s="395"/>
      <c r="S1042" s="395"/>
      <c r="T1042" s="395"/>
      <c r="U1042" s="395"/>
      <c r="V1042" s="395"/>
      <c r="W1042" s="395"/>
      <c r="X1042" s="395"/>
      <c r="Y1042" s="395"/>
      <c r="Z1042" s="395"/>
      <c r="AA1042" s="395"/>
      <c r="AB1042" s="395"/>
      <c r="AC1042" s="395"/>
      <c r="AD1042" s="395"/>
      <c r="AE1042" s="395"/>
      <c r="AF1042" s="395"/>
      <c r="AG1042" s="395"/>
      <c r="AH1042" s="395"/>
      <c r="AI1042" s="395"/>
      <c r="AJ1042" s="395"/>
      <c r="AK1042" s="395"/>
      <c r="AL1042" s="395"/>
      <c r="AM1042" s="395"/>
      <c r="AN1042" s="395"/>
      <c r="AO1042" s="395"/>
      <c r="AP1042" s="395"/>
      <c r="AQ1042" s="395"/>
      <c r="AR1042" s="395"/>
      <c r="AS1042" s="395"/>
      <c r="AT1042" s="395"/>
      <c r="AU1042" s="395"/>
      <c r="AV1042" s="395"/>
      <c r="AW1042" s="395"/>
      <c r="AX1042" s="395"/>
      <c r="AY1042" s="395"/>
      <c r="AZ1042" s="395"/>
      <c r="BA1042" s="395"/>
      <c r="BB1042" s="395"/>
      <c r="BC1042" s="395"/>
      <c r="BD1042" s="395"/>
      <c r="BE1042" s="395"/>
      <c r="BF1042" s="395"/>
      <c r="BG1042" s="395"/>
      <c r="BH1042" s="395"/>
      <c r="BI1042" s="395"/>
      <c r="BJ1042" s="395"/>
      <c r="BK1042" s="395"/>
      <c r="BL1042" s="395"/>
      <c r="BM1042" s="395"/>
      <c r="BN1042" s="395"/>
      <c r="BO1042" s="395"/>
      <c r="BP1042" s="395"/>
      <c r="BQ1042" s="395"/>
      <c r="BR1042" s="395"/>
      <c r="BS1042" s="395"/>
      <c r="BT1042" s="395"/>
      <c r="BU1042" s="395"/>
      <c r="BV1042" s="395"/>
      <c r="BW1042" s="395"/>
      <c r="BX1042" s="395"/>
      <c r="BY1042" s="395"/>
      <c r="BZ1042" s="395"/>
      <c r="CA1042" s="395"/>
      <c r="CB1042" s="395"/>
      <c r="CC1042" s="395"/>
      <c r="CD1042" s="395"/>
      <c r="CE1042" s="395"/>
      <c r="CF1042" s="395"/>
      <c r="CG1042" s="395"/>
      <c r="CH1042" s="395"/>
      <c r="CI1042" s="395"/>
      <c r="CJ1042" s="395"/>
      <c r="CK1042" s="395"/>
      <c r="CL1042" s="395"/>
      <c r="CM1042" s="395"/>
      <c r="CN1042" s="395"/>
      <c r="CO1042" s="395"/>
      <c r="CP1042" s="395"/>
      <c r="CQ1042" s="395"/>
      <c r="CR1042" s="395"/>
      <c r="CS1042" s="395"/>
      <c r="CT1042" s="395"/>
      <c r="CU1042" s="395"/>
      <c r="CV1042" s="395"/>
      <c r="CW1042" s="395"/>
      <c r="CX1042" s="395"/>
      <c r="CY1042" s="395"/>
      <c r="CZ1042" s="395"/>
      <c r="DA1042" s="395"/>
      <c r="DB1042" s="395"/>
      <c r="DC1042" s="395"/>
      <c r="DD1042" s="395"/>
      <c r="DE1042" s="395"/>
      <c r="DF1042" s="395"/>
      <c r="DG1042" s="395"/>
      <c r="DH1042" s="395"/>
      <c r="DI1042" s="395"/>
      <c r="DJ1042" s="395"/>
      <c r="DK1042" s="395"/>
      <c r="DL1042" s="395"/>
      <c r="DM1042" s="395"/>
      <c r="DN1042" s="395"/>
      <c r="DO1042" s="395"/>
      <c r="DP1042" s="395"/>
      <c r="DQ1042" s="395"/>
      <c r="DR1042" s="395"/>
      <c r="DS1042" s="395"/>
      <c r="DT1042" s="395"/>
      <c r="DU1042" s="395"/>
      <c r="DV1042" s="395"/>
      <c r="DW1042" s="395"/>
      <c r="DX1042" s="395"/>
      <c r="DY1042" s="395"/>
      <c r="DZ1042" s="395"/>
      <c r="EA1042" s="395"/>
      <c r="EB1042" s="395"/>
      <c r="EC1042" s="395"/>
      <c r="ED1042" s="395"/>
      <c r="EE1042" s="395"/>
      <c r="EF1042" s="395"/>
      <c r="EG1042" s="395"/>
      <c r="EH1042" s="395"/>
      <c r="EI1042" s="395"/>
      <c r="EJ1042" s="395"/>
      <c r="EK1042" s="395"/>
      <c r="EL1042" s="395"/>
      <c r="EM1042" s="395"/>
      <c r="EN1042" s="395"/>
      <c r="EO1042" s="395"/>
      <c r="EP1042" s="395"/>
      <c r="EQ1042" s="395"/>
      <c r="ER1042" s="395"/>
      <c r="ES1042" s="395"/>
      <c r="ET1042" s="395"/>
      <c r="EU1042" s="395"/>
      <c r="EV1042" s="395"/>
      <c r="EW1042" s="395"/>
      <c r="EX1042" s="395"/>
      <c r="EY1042" s="395"/>
      <c r="EZ1042" s="395"/>
      <c r="FA1042" s="395"/>
      <c r="FB1042" s="395"/>
      <c r="FC1042" s="395"/>
      <c r="FD1042" s="395"/>
      <c r="FE1042" s="395"/>
      <c r="FF1042" s="395"/>
      <c r="FG1042" s="395"/>
      <c r="FH1042" s="395"/>
      <c r="FI1042" s="395"/>
      <c r="FJ1042" s="395"/>
      <c r="FK1042" s="395"/>
      <c r="FL1042" s="395"/>
      <c r="FM1042" s="395"/>
      <c r="FN1042" s="395"/>
      <c r="FO1042" s="395"/>
      <c r="FP1042" s="395"/>
      <c r="FQ1042" s="395"/>
      <c r="FR1042" s="395"/>
      <c r="FS1042" s="395"/>
      <c r="FT1042" s="395"/>
      <c r="FU1042" s="395"/>
      <c r="FV1042" s="395"/>
      <c r="FW1042" s="395"/>
      <c r="FX1042" s="395"/>
      <c r="FY1042" s="395"/>
      <c r="FZ1042" s="395"/>
      <c r="GA1042" s="395"/>
      <c r="GB1042" s="395"/>
      <c r="GC1042" s="395"/>
      <c r="GD1042" s="395"/>
      <c r="GE1042" s="395"/>
      <c r="GF1042" s="395"/>
      <c r="GG1042" s="395"/>
      <c r="GH1042" s="395"/>
      <c r="GI1042" s="395"/>
      <c r="GJ1042" s="395"/>
      <c r="GK1042" s="395"/>
      <c r="GL1042" s="395"/>
      <c r="GM1042" s="395"/>
      <c r="GN1042" s="395"/>
      <c r="GO1042" s="395"/>
      <c r="GP1042" s="395"/>
      <c r="GQ1042" s="395"/>
      <c r="GR1042" s="395"/>
      <c r="GS1042" s="395"/>
      <c r="GT1042" s="395"/>
      <c r="GU1042" s="395"/>
      <c r="GV1042" s="395"/>
      <c r="GW1042" s="395"/>
      <c r="GX1042" s="395"/>
      <c r="GY1042" s="395"/>
      <c r="GZ1042" s="395"/>
      <c r="HA1042" s="395"/>
      <c r="HB1042" s="395"/>
      <c r="HC1042" s="395"/>
      <c r="HD1042" s="395"/>
      <c r="HE1042" s="395"/>
      <c r="HF1042" s="395"/>
      <c r="HG1042" s="395"/>
      <c r="HH1042" s="395"/>
      <c r="HI1042" s="395"/>
      <c r="HJ1042" s="395"/>
      <c r="HK1042" s="395"/>
      <c r="HL1042" s="395"/>
      <c r="HM1042" s="395"/>
      <c r="HN1042" s="395"/>
      <c r="HO1042" s="395"/>
      <c r="HP1042" s="395"/>
      <c r="HQ1042" s="395"/>
      <c r="HR1042" s="395"/>
      <c r="HS1042" s="395"/>
      <c r="HT1042" s="395"/>
      <c r="HU1042" s="395"/>
      <c r="HV1042" s="395"/>
      <c r="HW1042" s="395"/>
      <c r="HX1042" s="395"/>
      <c r="HY1042" s="395"/>
      <c r="HZ1042" s="395"/>
      <c r="IA1042" s="395"/>
      <c r="IB1042" s="395"/>
      <c r="IC1042" s="395"/>
      <c r="ID1042" s="395"/>
      <c r="IE1042" s="395"/>
      <c r="IF1042" s="395"/>
      <c r="IG1042" s="395"/>
      <c r="IH1042" s="395"/>
      <c r="II1042" s="395"/>
      <c r="IJ1042" s="395"/>
      <c r="IK1042" s="395"/>
      <c r="IL1042" s="395"/>
      <c r="IM1042" s="395"/>
      <c r="IN1042" s="395"/>
      <c r="IO1042" s="395"/>
      <c r="IP1042" s="395"/>
      <c r="IQ1042" s="395"/>
      <c r="IR1042" s="395"/>
      <c r="IS1042" s="395"/>
      <c r="IT1042" s="395"/>
      <c r="IU1042" s="395"/>
      <c r="IV1042" s="395"/>
      <c r="IW1042" s="395"/>
      <c r="IX1042" s="395"/>
      <c r="IY1042" s="395"/>
      <c r="IZ1042" s="395"/>
      <c r="JA1042" s="395"/>
    </row>
    <row r="1043" spans="1:261" hidden="1" outlineLevel="3" x14ac:dyDescent="0.25">
      <c r="A1043" s="99">
        <v>1</v>
      </c>
      <c r="B1043" s="275" t="s">
        <v>650</v>
      </c>
      <c r="C1043" s="99" t="s">
        <v>6820</v>
      </c>
      <c r="D1043" s="100">
        <v>35.200000000000003</v>
      </c>
      <c r="E1043" s="109">
        <v>0</v>
      </c>
      <c r="F1043" s="109"/>
      <c r="G1043" s="109">
        <v>0</v>
      </c>
      <c r="H1043" s="109"/>
      <c r="I1043" s="221"/>
      <c r="J1043" s="252">
        <v>0</v>
      </c>
      <c r="K1043" s="252"/>
      <c r="L1043" s="229"/>
      <c r="M1043" s="229">
        <f t="shared" si="91"/>
        <v>0</v>
      </c>
      <c r="N1043" s="229"/>
      <c r="O1043" s="229"/>
      <c r="P1043" s="427">
        <v>27.9</v>
      </c>
      <c r="Q1043" s="428">
        <f t="shared" si="92"/>
        <v>0</v>
      </c>
    </row>
    <row r="1044" spans="1:261" hidden="1" outlineLevel="3" x14ac:dyDescent="0.25">
      <c r="A1044" s="99">
        <v>2</v>
      </c>
      <c r="B1044" s="275" t="s">
        <v>651</v>
      </c>
      <c r="C1044" s="99" t="s">
        <v>6820</v>
      </c>
      <c r="D1044" s="100">
        <v>0.62</v>
      </c>
      <c r="E1044" s="109">
        <v>0</v>
      </c>
      <c r="F1044" s="109"/>
      <c r="G1044" s="109">
        <v>0</v>
      </c>
      <c r="H1044" s="109"/>
      <c r="I1044" s="221"/>
      <c r="J1044" s="252">
        <v>0</v>
      </c>
      <c r="K1044" s="252"/>
      <c r="L1044" s="229"/>
      <c r="M1044" s="229">
        <f t="shared" si="91"/>
        <v>0</v>
      </c>
      <c r="N1044" s="229"/>
      <c r="O1044" s="229"/>
      <c r="P1044" s="427">
        <v>13.95</v>
      </c>
      <c r="Q1044" s="428">
        <f t="shared" si="92"/>
        <v>0</v>
      </c>
    </row>
    <row r="1045" spans="1:261" hidden="1" outlineLevel="3" x14ac:dyDescent="0.25">
      <c r="A1045" s="99">
        <v>3</v>
      </c>
      <c r="B1045" s="275" t="s">
        <v>6865</v>
      </c>
      <c r="C1045" s="99" t="s">
        <v>6814</v>
      </c>
      <c r="D1045" s="100">
        <v>93</v>
      </c>
      <c r="E1045" s="109">
        <v>0</v>
      </c>
      <c r="F1045" s="109"/>
      <c r="G1045" s="109">
        <v>0</v>
      </c>
      <c r="H1045" s="109"/>
      <c r="I1045" s="221"/>
      <c r="J1045" s="252">
        <v>0</v>
      </c>
      <c r="K1045" s="252"/>
      <c r="L1045" s="229"/>
      <c r="M1045" s="229">
        <f t="shared" si="91"/>
        <v>0</v>
      </c>
      <c r="N1045" s="229"/>
      <c r="O1045" s="229"/>
      <c r="P1045" s="427">
        <v>93</v>
      </c>
      <c r="Q1045" s="428">
        <f t="shared" si="92"/>
        <v>0</v>
      </c>
    </row>
    <row r="1046" spans="1:261" hidden="1" outlineLevel="3" x14ac:dyDescent="0.25">
      <c r="A1046" s="99">
        <v>4</v>
      </c>
      <c r="B1046" s="275" t="s">
        <v>6866</v>
      </c>
      <c r="C1046" s="99" t="s">
        <v>6820</v>
      </c>
      <c r="D1046" s="100">
        <v>8.9</v>
      </c>
      <c r="E1046" s="109">
        <v>0</v>
      </c>
      <c r="F1046" s="109"/>
      <c r="G1046" s="109">
        <v>0</v>
      </c>
      <c r="H1046" s="109"/>
      <c r="I1046" s="221"/>
      <c r="J1046" s="252">
        <v>0</v>
      </c>
      <c r="K1046" s="252"/>
      <c r="L1046" s="229"/>
      <c r="M1046" s="229">
        <f t="shared" si="91"/>
        <v>0</v>
      </c>
      <c r="N1046" s="229"/>
      <c r="O1046" s="229"/>
      <c r="P1046" s="427">
        <v>4.16</v>
      </c>
      <c r="Q1046" s="428">
        <f t="shared" si="92"/>
        <v>0</v>
      </c>
    </row>
    <row r="1047" spans="1:261" hidden="1" outlineLevel="3" x14ac:dyDescent="0.25">
      <c r="A1047" s="99">
        <v>5</v>
      </c>
      <c r="B1047" s="275" t="s">
        <v>6867</v>
      </c>
      <c r="C1047" s="99" t="s">
        <v>6820</v>
      </c>
      <c r="D1047" s="100">
        <v>2.2200000000000002</v>
      </c>
      <c r="E1047" s="109">
        <v>0</v>
      </c>
      <c r="F1047" s="109"/>
      <c r="G1047" s="109">
        <v>0</v>
      </c>
      <c r="H1047" s="109"/>
      <c r="I1047" s="221"/>
      <c r="J1047" s="252">
        <v>0</v>
      </c>
      <c r="K1047" s="252"/>
      <c r="L1047" s="229"/>
      <c r="M1047" s="229">
        <f t="shared" si="91"/>
        <v>0</v>
      </c>
      <c r="N1047" s="229"/>
      <c r="O1047" s="229"/>
      <c r="P1047" s="422"/>
      <c r="Q1047" s="425">
        <f t="shared" si="92"/>
        <v>0</v>
      </c>
    </row>
    <row r="1048" spans="1:261" hidden="1" outlineLevel="3" x14ac:dyDescent="0.25">
      <c r="A1048" s="99">
        <v>6</v>
      </c>
      <c r="B1048" s="275" t="s">
        <v>652</v>
      </c>
      <c r="C1048" s="99" t="s">
        <v>6820</v>
      </c>
      <c r="D1048" s="100">
        <v>24.7</v>
      </c>
      <c r="E1048" s="109">
        <v>0</v>
      </c>
      <c r="F1048" s="109"/>
      <c r="G1048" s="109">
        <v>0</v>
      </c>
      <c r="H1048" s="109"/>
      <c r="I1048" s="221"/>
      <c r="J1048" s="252">
        <v>0</v>
      </c>
      <c r="K1048" s="252"/>
      <c r="L1048" s="229"/>
      <c r="M1048" s="229">
        <f t="shared" si="91"/>
        <v>0</v>
      </c>
      <c r="N1048" s="229"/>
      <c r="O1048" s="229"/>
      <c r="P1048" s="427">
        <v>37.69</v>
      </c>
      <c r="Q1048" s="428">
        <f t="shared" si="92"/>
        <v>0</v>
      </c>
    </row>
    <row r="1049" spans="1:261" hidden="1" outlineLevel="3" collapsed="1" x14ac:dyDescent="0.25">
      <c r="B1049" s="279" t="s">
        <v>6868</v>
      </c>
      <c r="C1049" s="310" t="s">
        <v>6820</v>
      </c>
      <c r="D1049" s="127">
        <v>28</v>
      </c>
      <c r="E1049" s="252">
        <v>0</v>
      </c>
      <c r="F1049" s="252">
        <f>E1049*D1049</f>
        <v>0</v>
      </c>
      <c r="G1049" s="252">
        <v>0</v>
      </c>
      <c r="H1049" s="252">
        <f>G1049*D1049</f>
        <v>0</v>
      </c>
      <c r="I1049" s="309">
        <f>H1049+F1049</f>
        <v>0</v>
      </c>
      <c r="J1049" s="252">
        <v>0</v>
      </c>
      <c r="K1049" s="252"/>
      <c r="L1049" s="229"/>
      <c r="M1049" s="229">
        <f t="shared" si="91"/>
        <v>0</v>
      </c>
      <c r="N1049" s="229"/>
      <c r="O1049" s="229"/>
      <c r="P1049" s="427">
        <v>27.9</v>
      </c>
      <c r="Q1049" s="428">
        <f t="shared" si="92"/>
        <v>0</v>
      </c>
    </row>
    <row r="1050" spans="1:261" s="101" customFormat="1" ht="25.5" hidden="1" outlineLevel="3" x14ac:dyDescent="0.25">
      <c r="A1050" s="99">
        <v>1</v>
      </c>
      <c r="B1050" s="275" t="s">
        <v>6869</v>
      </c>
      <c r="C1050" s="99" t="s">
        <v>6820</v>
      </c>
      <c r="D1050" s="100">
        <v>28</v>
      </c>
      <c r="E1050" s="109">
        <v>0</v>
      </c>
      <c r="F1050" s="109"/>
      <c r="G1050" s="109">
        <v>0</v>
      </c>
      <c r="H1050" s="109"/>
      <c r="I1050" s="221"/>
      <c r="J1050" s="252">
        <v>0</v>
      </c>
      <c r="K1050" s="252"/>
      <c r="L1050" s="229"/>
      <c r="M1050" s="229">
        <f t="shared" si="91"/>
        <v>0</v>
      </c>
      <c r="N1050" s="229"/>
      <c r="O1050" s="229"/>
      <c r="P1050" s="427">
        <v>27.9</v>
      </c>
      <c r="Q1050" s="428">
        <f t="shared" si="92"/>
        <v>0</v>
      </c>
      <c r="R1050" s="415"/>
      <c r="S1050" s="415"/>
      <c r="T1050" s="415"/>
      <c r="U1050" s="415"/>
      <c r="V1050" s="415"/>
      <c r="W1050" s="415"/>
      <c r="X1050" s="415"/>
      <c r="Y1050" s="415"/>
      <c r="Z1050" s="415"/>
      <c r="AA1050" s="415"/>
      <c r="AB1050" s="415"/>
      <c r="AC1050" s="415"/>
      <c r="AD1050" s="415"/>
      <c r="AE1050" s="415"/>
      <c r="AF1050" s="415"/>
      <c r="AG1050" s="415"/>
      <c r="AH1050" s="415"/>
      <c r="AI1050" s="415"/>
      <c r="AJ1050" s="415"/>
      <c r="AK1050" s="415"/>
      <c r="AL1050" s="415"/>
      <c r="AM1050" s="415"/>
      <c r="AN1050" s="415"/>
      <c r="AO1050" s="415"/>
      <c r="AP1050" s="415"/>
      <c r="AQ1050" s="415"/>
      <c r="AR1050" s="415"/>
      <c r="AS1050" s="415"/>
      <c r="AT1050" s="415"/>
      <c r="AU1050" s="415"/>
      <c r="AV1050" s="415"/>
      <c r="AW1050" s="415"/>
      <c r="AX1050" s="415"/>
      <c r="AY1050" s="415"/>
      <c r="AZ1050" s="415"/>
      <c r="BA1050" s="415"/>
      <c r="BB1050" s="415"/>
      <c r="BC1050" s="415"/>
      <c r="BD1050" s="415"/>
      <c r="BE1050" s="415"/>
      <c r="BF1050" s="415"/>
      <c r="BG1050" s="415"/>
      <c r="BH1050" s="415"/>
      <c r="BI1050" s="415"/>
      <c r="BJ1050" s="415"/>
      <c r="BK1050" s="415"/>
      <c r="BL1050" s="415"/>
      <c r="BM1050" s="415"/>
      <c r="BN1050" s="415"/>
      <c r="BO1050" s="415"/>
      <c r="BP1050" s="415"/>
      <c r="BQ1050" s="415"/>
      <c r="BR1050" s="415"/>
      <c r="BS1050" s="415"/>
      <c r="BT1050" s="415"/>
      <c r="BU1050" s="415"/>
      <c r="BV1050" s="415"/>
      <c r="BW1050" s="415"/>
      <c r="BX1050" s="415"/>
      <c r="BY1050" s="415"/>
      <c r="BZ1050" s="415"/>
      <c r="CA1050" s="415"/>
      <c r="CB1050" s="415"/>
      <c r="CC1050" s="415"/>
      <c r="CD1050" s="415"/>
      <c r="CE1050" s="415"/>
      <c r="CF1050" s="415"/>
      <c r="CG1050" s="415"/>
      <c r="CH1050" s="415"/>
      <c r="CI1050" s="415"/>
      <c r="CJ1050" s="415"/>
      <c r="CK1050" s="415"/>
      <c r="CL1050" s="415"/>
      <c r="CM1050" s="415"/>
      <c r="CN1050" s="415"/>
      <c r="CO1050" s="415"/>
      <c r="CP1050" s="415"/>
      <c r="CQ1050" s="415"/>
      <c r="CR1050" s="415"/>
      <c r="CS1050" s="415"/>
      <c r="CT1050" s="415"/>
      <c r="CU1050" s="415"/>
      <c r="CV1050" s="415"/>
      <c r="CW1050" s="415"/>
      <c r="CX1050" s="415"/>
      <c r="CY1050" s="415"/>
      <c r="CZ1050" s="415"/>
      <c r="DA1050" s="415"/>
      <c r="DB1050" s="415"/>
      <c r="DC1050" s="415"/>
      <c r="DD1050" s="415"/>
      <c r="DE1050" s="415"/>
      <c r="DF1050" s="415"/>
      <c r="DG1050" s="415"/>
      <c r="DH1050" s="415"/>
      <c r="DI1050" s="415"/>
      <c r="DJ1050" s="415"/>
      <c r="DK1050" s="415"/>
      <c r="DL1050" s="415"/>
      <c r="DM1050" s="415"/>
      <c r="DN1050" s="415"/>
      <c r="DO1050" s="415"/>
      <c r="DP1050" s="415"/>
      <c r="DQ1050" s="415"/>
      <c r="DR1050" s="415"/>
      <c r="DS1050" s="415"/>
      <c r="DT1050" s="415"/>
      <c r="DU1050" s="415"/>
      <c r="DV1050" s="415"/>
      <c r="DW1050" s="415"/>
      <c r="DX1050" s="415"/>
      <c r="DY1050" s="415"/>
      <c r="DZ1050" s="415"/>
      <c r="EA1050" s="415"/>
      <c r="EB1050" s="415"/>
      <c r="EC1050" s="415"/>
      <c r="ED1050" s="415"/>
      <c r="EE1050" s="415"/>
      <c r="EF1050" s="415"/>
      <c r="EG1050" s="415"/>
      <c r="EH1050" s="415"/>
      <c r="EI1050" s="415"/>
      <c r="EJ1050" s="415"/>
      <c r="EK1050" s="415"/>
      <c r="EL1050" s="415"/>
      <c r="EM1050" s="415"/>
      <c r="EN1050" s="415"/>
      <c r="EO1050" s="415"/>
      <c r="EP1050" s="415"/>
      <c r="EQ1050" s="415"/>
      <c r="ER1050" s="415"/>
      <c r="ES1050" s="415"/>
      <c r="ET1050" s="415"/>
      <c r="EU1050" s="415"/>
      <c r="EV1050" s="415"/>
      <c r="EW1050" s="415"/>
      <c r="EX1050" s="415"/>
      <c r="EY1050" s="415"/>
      <c r="EZ1050" s="415"/>
      <c r="FA1050" s="415"/>
      <c r="FB1050" s="415"/>
      <c r="FC1050" s="415"/>
      <c r="FD1050" s="415"/>
      <c r="FE1050" s="415"/>
      <c r="FF1050" s="415"/>
      <c r="FG1050" s="415"/>
      <c r="FH1050" s="415"/>
      <c r="FI1050" s="415"/>
      <c r="FJ1050" s="415"/>
      <c r="FK1050" s="415"/>
      <c r="FL1050" s="415"/>
      <c r="FM1050" s="415"/>
      <c r="FN1050" s="415"/>
      <c r="FO1050" s="415"/>
      <c r="FP1050" s="415"/>
      <c r="FQ1050" s="415"/>
      <c r="FR1050" s="415"/>
      <c r="FS1050" s="415"/>
      <c r="FT1050" s="415"/>
      <c r="FU1050" s="415"/>
      <c r="FV1050" s="415"/>
      <c r="FW1050" s="415"/>
      <c r="FX1050" s="415"/>
      <c r="FY1050" s="415"/>
      <c r="FZ1050" s="415"/>
      <c r="GA1050" s="415"/>
      <c r="GB1050" s="415"/>
      <c r="GC1050" s="415"/>
      <c r="GD1050" s="415"/>
      <c r="GE1050" s="415"/>
      <c r="GF1050" s="415"/>
      <c r="GG1050" s="415"/>
      <c r="GH1050" s="415"/>
      <c r="GI1050" s="415"/>
      <c r="GJ1050" s="415"/>
      <c r="GK1050" s="415"/>
      <c r="GL1050" s="415"/>
      <c r="GM1050" s="415"/>
      <c r="GN1050" s="415"/>
      <c r="GO1050" s="415"/>
      <c r="GP1050" s="415"/>
      <c r="GQ1050" s="415"/>
      <c r="GR1050" s="415"/>
      <c r="GS1050" s="415"/>
      <c r="GT1050" s="415"/>
      <c r="GU1050" s="415"/>
      <c r="GV1050" s="415"/>
      <c r="GW1050" s="415"/>
      <c r="GX1050" s="415"/>
      <c r="GY1050" s="415"/>
      <c r="GZ1050" s="415"/>
      <c r="HA1050" s="415"/>
      <c r="HB1050" s="415"/>
      <c r="HC1050" s="415"/>
      <c r="HD1050" s="415"/>
      <c r="HE1050" s="415"/>
      <c r="HF1050" s="415"/>
      <c r="HG1050" s="415"/>
      <c r="HH1050" s="415"/>
      <c r="HI1050" s="415"/>
      <c r="HJ1050" s="415"/>
      <c r="HK1050" s="415"/>
      <c r="HL1050" s="415"/>
      <c r="HM1050" s="415"/>
      <c r="HN1050" s="415"/>
      <c r="HO1050" s="415"/>
      <c r="HP1050" s="415"/>
      <c r="HQ1050" s="415"/>
      <c r="HR1050" s="415"/>
      <c r="HS1050" s="415"/>
      <c r="HT1050" s="415"/>
      <c r="HU1050" s="415"/>
      <c r="HV1050" s="415"/>
      <c r="HW1050" s="415"/>
      <c r="HX1050" s="415"/>
      <c r="HY1050" s="415"/>
      <c r="HZ1050" s="415"/>
      <c r="IA1050" s="415"/>
      <c r="IB1050" s="415"/>
      <c r="IC1050" s="415"/>
      <c r="ID1050" s="415"/>
      <c r="IE1050" s="415"/>
      <c r="IF1050" s="415"/>
      <c r="IG1050" s="415"/>
      <c r="IH1050" s="415"/>
      <c r="II1050" s="415"/>
      <c r="IJ1050" s="415"/>
      <c r="IK1050" s="415"/>
      <c r="IL1050" s="415"/>
      <c r="IM1050" s="415"/>
      <c r="IN1050" s="415"/>
      <c r="IO1050" s="415"/>
      <c r="IP1050" s="415"/>
      <c r="IQ1050" s="415"/>
      <c r="IR1050" s="415"/>
      <c r="IS1050" s="415"/>
      <c r="IT1050" s="415"/>
      <c r="IU1050" s="415"/>
      <c r="IV1050" s="415"/>
      <c r="IW1050" s="415"/>
      <c r="IX1050" s="415"/>
      <c r="IY1050" s="415"/>
      <c r="IZ1050" s="415"/>
      <c r="JA1050" s="415"/>
    </row>
    <row r="1051" spans="1:261" s="101" customFormat="1" hidden="1" outlineLevel="3" x14ac:dyDescent="0.25">
      <c r="A1051" s="99">
        <v>2</v>
      </c>
      <c r="B1051" s="275" t="s">
        <v>653</v>
      </c>
      <c r="C1051" s="99" t="s">
        <v>855</v>
      </c>
      <c r="D1051" s="112">
        <v>1.2432000000000001</v>
      </c>
      <c r="E1051" s="109">
        <v>0</v>
      </c>
      <c r="F1051" s="109"/>
      <c r="G1051" s="109">
        <v>0</v>
      </c>
      <c r="H1051" s="109"/>
      <c r="I1051" s="221"/>
      <c r="J1051" s="252">
        <v>0</v>
      </c>
      <c r="K1051" s="252"/>
      <c r="L1051" s="229"/>
      <c r="M1051" s="229">
        <f t="shared" si="91"/>
        <v>0</v>
      </c>
      <c r="N1051" s="229"/>
      <c r="O1051" s="229"/>
      <c r="P1051" s="427">
        <v>1.24</v>
      </c>
      <c r="Q1051" s="428">
        <f t="shared" si="92"/>
        <v>0</v>
      </c>
      <c r="R1051" s="415"/>
      <c r="S1051" s="415"/>
      <c r="T1051" s="415"/>
      <c r="U1051" s="415"/>
      <c r="V1051" s="415"/>
      <c r="W1051" s="415"/>
      <c r="X1051" s="415"/>
      <c r="Y1051" s="415"/>
      <c r="Z1051" s="415"/>
      <c r="AA1051" s="415"/>
      <c r="AB1051" s="415"/>
      <c r="AC1051" s="415"/>
      <c r="AD1051" s="415"/>
      <c r="AE1051" s="415"/>
      <c r="AF1051" s="415"/>
      <c r="AG1051" s="415"/>
      <c r="AH1051" s="415"/>
      <c r="AI1051" s="415"/>
      <c r="AJ1051" s="415"/>
      <c r="AK1051" s="415"/>
      <c r="AL1051" s="415"/>
      <c r="AM1051" s="415"/>
      <c r="AN1051" s="415"/>
      <c r="AO1051" s="415"/>
      <c r="AP1051" s="415"/>
      <c r="AQ1051" s="415"/>
      <c r="AR1051" s="415"/>
      <c r="AS1051" s="415"/>
      <c r="AT1051" s="415"/>
      <c r="AU1051" s="415"/>
      <c r="AV1051" s="415"/>
      <c r="AW1051" s="415"/>
      <c r="AX1051" s="415"/>
      <c r="AY1051" s="415"/>
      <c r="AZ1051" s="415"/>
      <c r="BA1051" s="415"/>
      <c r="BB1051" s="415"/>
      <c r="BC1051" s="415"/>
      <c r="BD1051" s="415"/>
      <c r="BE1051" s="415"/>
      <c r="BF1051" s="415"/>
      <c r="BG1051" s="415"/>
      <c r="BH1051" s="415"/>
      <c r="BI1051" s="415"/>
      <c r="BJ1051" s="415"/>
      <c r="BK1051" s="415"/>
      <c r="BL1051" s="415"/>
      <c r="BM1051" s="415"/>
      <c r="BN1051" s="415"/>
      <c r="BO1051" s="415"/>
      <c r="BP1051" s="415"/>
      <c r="BQ1051" s="415"/>
      <c r="BR1051" s="415"/>
      <c r="BS1051" s="415"/>
      <c r="BT1051" s="415"/>
      <c r="BU1051" s="415"/>
      <c r="BV1051" s="415"/>
      <c r="BW1051" s="415"/>
      <c r="BX1051" s="415"/>
      <c r="BY1051" s="415"/>
      <c r="BZ1051" s="415"/>
      <c r="CA1051" s="415"/>
      <c r="CB1051" s="415"/>
      <c r="CC1051" s="415"/>
      <c r="CD1051" s="415"/>
      <c r="CE1051" s="415"/>
      <c r="CF1051" s="415"/>
      <c r="CG1051" s="415"/>
      <c r="CH1051" s="415"/>
      <c r="CI1051" s="415"/>
      <c r="CJ1051" s="415"/>
      <c r="CK1051" s="415"/>
      <c r="CL1051" s="415"/>
      <c r="CM1051" s="415"/>
      <c r="CN1051" s="415"/>
      <c r="CO1051" s="415"/>
      <c r="CP1051" s="415"/>
      <c r="CQ1051" s="415"/>
      <c r="CR1051" s="415"/>
      <c r="CS1051" s="415"/>
      <c r="CT1051" s="415"/>
      <c r="CU1051" s="415"/>
      <c r="CV1051" s="415"/>
      <c r="CW1051" s="415"/>
      <c r="CX1051" s="415"/>
      <c r="CY1051" s="415"/>
      <c r="CZ1051" s="415"/>
      <c r="DA1051" s="415"/>
      <c r="DB1051" s="415"/>
      <c r="DC1051" s="415"/>
      <c r="DD1051" s="415"/>
      <c r="DE1051" s="415"/>
      <c r="DF1051" s="415"/>
      <c r="DG1051" s="415"/>
      <c r="DH1051" s="415"/>
      <c r="DI1051" s="415"/>
      <c r="DJ1051" s="415"/>
      <c r="DK1051" s="415"/>
      <c r="DL1051" s="415"/>
      <c r="DM1051" s="415"/>
      <c r="DN1051" s="415"/>
      <c r="DO1051" s="415"/>
      <c r="DP1051" s="415"/>
      <c r="DQ1051" s="415"/>
      <c r="DR1051" s="415"/>
      <c r="DS1051" s="415"/>
      <c r="DT1051" s="415"/>
      <c r="DU1051" s="415"/>
      <c r="DV1051" s="415"/>
      <c r="DW1051" s="415"/>
      <c r="DX1051" s="415"/>
      <c r="DY1051" s="415"/>
      <c r="DZ1051" s="415"/>
      <c r="EA1051" s="415"/>
      <c r="EB1051" s="415"/>
      <c r="EC1051" s="415"/>
      <c r="ED1051" s="415"/>
      <c r="EE1051" s="415"/>
      <c r="EF1051" s="415"/>
      <c r="EG1051" s="415"/>
      <c r="EH1051" s="415"/>
      <c r="EI1051" s="415"/>
      <c r="EJ1051" s="415"/>
      <c r="EK1051" s="415"/>
      <c r="EL1051" s="415"/>
      <c r="EM1051" s="415"/>
      <c r="EN1051" s="415"/>
      <c r="EO1051" s="415"/>
      <c r="EP1051" s="415"/>
      <c r="EQ1051" s="415"/>
      <c r="ER1051" s="415"/>
      <c r="ES1051" s="415"/>
      <c r="ET1051" s="415"/>
      <c r="EU1051" s="415"/>
      <c r="EV1051" s="415"/>
      <c r="EW1051" s="415"/>
      <c r="EX1051" s="415"/>
      <c r="EY1051" s="415"/>
      <c r="EZ1051" s="415"/>
      <c r="FA1051" s="415"/>
      <c r="FB1051" s="415"/>
      <c r="FC1051" s="415"/>
      <c r="FD1051" s="415"/>
      <c r="FE1051" s="415"/>
      <c r="FF1051" s="415"/>
      <c r="FG1051" s="415"/>
      <c r="FH1051" s="415"/>
      <c r="FI1051" s="415"/>
      <c r="FJ1051" s="415"/>
      <c r="FK1051" s="415"/>
      <c r="FL1051" s="415"/>
      <c r="FM1051" s="415"/>
      <c r="FN1051" s="415"/>
      <c r="FO1051" s="415"/>
      <c r="FP1051" s="415"/>
      <c r="FQ1051" s="415"/>
      <c r="FR1051" s="415"/>
      <c r="FS1051" s="415"/>
      <c r="FT1051" s="415"/>
      <c r="FU1051" s="415"/>
      <c r="FV1051" s="415"/>
      <c r="FW1051" s="415"/>
      <c r="FX1051" s="415"/>
      <c r="FY1051" s="415"/>
      <c r="FZ1051" s="415"/>
      <c r="GA1051" s="415"/>
      <c r="GB1051" s="415"/>
      <c r="GC1051" s="415"/>
      <c r="GD1051" s="415"/>
      <c r="GE1051" s="415"/>
      <c r="GF1051" s="415"/>
      <c r="GG1051" s="415"/>
      <c r="GH1051" s="415"/>
      <c r="GI1051" s="415"/>
      <c r="GJ1051" s="415"/>
      <c r="GK1051" s="415"/>
      <c r="GL1051" s="415"/>
      <c r="GM1051" s="415"/>
      <c r="GN1051" s="415"/>
      <c r="GO1051" s="415"/>
      <c r="GP1051" s="415"/>
      <c r="GQ1051" s="415"/>
      <c r="GR1051" s="415"/>
      <c r="GS1051" s="415"/>
      <c r="GT1051" s="415"/>
      <c r="GU1051" s="415"/>
      <c r="GV1051" s="415"/>
      <c r="GW1051" s="415"/>
      <c r="GX1051" s="415"/>
      <c r="GY1051" s="415"/>
      <c r="GZ1051" s="415"/>
      <c r="HA1051" s="415"/>
      <c r="HB1051" s="415"/>
      <c r="HC1051" s="415"/>
      <c r="HD1051" s="415"/>
      <c r="HE1051" s="415"/>
      <c r="HF1051" s="415"/>
      <c r="HG1051" s="415"/>
      <c r="HH1051" s="415"/>
      <c r="HI1051" s="415"/>
      <c r="HJ1051" s="415"/>
      <c r="HK1051" s="415"/>
      <c r="HL1051" s="415"/>
      <c r="HM1051" s="415"/>
      <c r="HN1051" s="415"/>
      <c r="HO1051" s="415"/>
      <c r="HP1051" s="415"/>
      <c r="HQ1051" s="415"/>
      <c r="HR1051" s="415"/>
      <c r="HS1051" s="415"/>
      <c r="HT1051" s="415"/>
      <c r="HU1051" s="415"/>
      <c r="HV1051" s="415"/>
      <c r="HW1051" s="415"/>
      <c r="HX1051" s="415"/>
      <c r="HY1051" s="415"/>
      <c r="HZ1051" s="415"/>
      <c r="IA1051" s="415"/>
      <c r="IB1051" s="415"/>
      <c r="IC1051" s="415"/>
      <c r="ID1051" s="415"/>
      <c r="IE1051" s="415"/>
      <c r="IF1051" s="415"/>
      <c r="IG1051" s="415"/>
      <c r="IH1051" s="415"/>
      <c r="II1051" s="415"/>
      <c r="IJ1051" s="415"/>
      <c r="IK1051" s="415"/>
      <c r="IL1051" s="415"/>
      <c r="IM1051" s="415"/>
      <c r="IN1051" s="415"/>
      <c r="IO1051" s="415"/>
      <c r="IP1051" s="415"/>
      <c r="IQ1051" s="415"/>
      <c r="IR1051" s="415"/>
      <c r="IS1051" s="415"/>
      <c r="IT1051" s="415"/>
      <c r="IU1051" s="415"/>
      <c r="IV1051" s="415"/>
      <c r="IW1051" s="415"/>
      <c r="IX1051" s="415"/>
      <c r="IY1051" s="415"/>
      <c r="IZ1051" s="415"/>
      <c r="JA1051" s="415"/>
    </row>
    <row r="1052" spans="1:261" s="101" customFormat="1" hidden="1" outlineLevel="3" x14ac:dyDescent="0.25">
      <c r="A1052" s="99">
        <v>3</v>
      </c>
      <c r="B1052" s="275" t="s">
        <v>654</v>
      </c>
      <c r="C1052" s="99" t="s">
        <v>6820</v>
      </c>
      <c r="D1052" s="127">
        <v>7.2</v>
      </c>
      <c r="E1052" s="109">
        <v>0</v>
      </c>
      <c r="F1052" s="109"/>
      <c r="G1052" s="109">
        <v>0</v>
      </c>
      <c r="H1052" s="109"/>
      <c r="I1052" s="221"/>
      <c r="J1052" s="252">
        <v>0</v>
      </c>
      <c r="K1052" s="252"/>
      <c r="L1052" s="229"/>
      <c r="M1052" s="229">
        <f t="shared" si="91"/>
        <v>0</v>
      </c>
      <c r="N1052" s="229"/>
      <c r="O1052" s="229"/>
      <c r="P1052" s="427">
        <v>7.43</v>
      </c>
      <c r="Q1052" s="428">
        <f t="shared" si="92"/>
        <v>0</v>
      </c>
      <c r="R1052" s="415"/>
      <c r="S1052" s="415"/>
      <c r="T1052" s="415"/>
      <c r="U1052" s="415"/>
      <c r="V1052" s="415"/>
      <c r="W1052" s="415"/>
      <c r="X1052" s="415"/>
      <c r="Y1052" s="415"/>
      <c r="Z1052" s="415"/>
      <c r="AA1052" s="415"/>
      <c r="AB1052" s="415"/>
      <c r="AC1052" s="415"/>
      <c r="AD1052" s="415"/>
      <c r="AE1052" s="415"/>
      <c r="AF1052" s="415"/>
      <c r="AG1052" s="415"/>
      <c r="AH1052" s="415"/>
      <c r="AI1052" s="415"/>
      <c r="AJ1052" s="415"/>
      <c r="AK1052" s="415"/>
      <c r="AL1052" s="415"/>
      <c r="AM1052" s="415"/>
      <c r="AN1052" s="415"/>
      <c r="AO1052" s="415"/>
      <c r="AP1052" s="415"/>
      <c r="AQ1052" s="415"/>
      <c r="AR1052" s="415"/>
      <c r="AS1052" s="415"/>
      <c r="AT1052" s="415"/>
      <c r="AU1052" s="415"/>
      <c r="AV1052" s="415"/>
      <c r="AW1052" s="415"/>
      <c r="AX1052" s="415"/>
      <c r="AY1052" s="415"/>
      <c r="AZ1052" s="415"/>
      <c r="BA1052" s="415"/>
      <c r="BB1052" s="415"/>
      <c r="BC1052" s="415"/>
      <c r="BD1052" s="415"/>
      <c r="BE1052" s="415"/>
      <c r="BF1052" s="415"/>
      <c r="BG1052" s="415"/>
      <c r="BH1052" s="415"/>
      <c r="BI1052" s="415"/>
      <c r="BJ1052" s="415"/>
      <c r="BK1052" s="415"/>
      <c r="BL1052" s="415"/>
      <c r="BM1052" s="415"/>
      <c r="BN1052" s="415"/>
      <c r="BO1052" s="415"/>
      <c r="BP1052" s="415"/>
      <c r="BQ1052" s="415"/>
      <c r="BR1052" s="415"/>
      <c r="BS1052" s="415"/>
      <c r="BT1052" s="415"/>
      <c r="BU1052" s="415"/>
      <c r="BV1052" s="415"/>
      <c r="BW1052" s="415"/>
      <c r="BX1052" s="415"/>
      <c r="BY1052" s="415"/>
      <c r="BZ1052" s="415"/>
      <c r="CA1052" s="415"/>
      <c r="CB1052" s="415"/>
      <c r="CC1052" s="415"/>
      <c r="CD1052" s="415"/>
      <c r="CE1052" s="415"/>
      <c r="CF1052" s="415"/>
      <c r="CG1052" s="415"/>
      <c r="CH1052" s="415"/>
      <c r="CI1052" s="415"/>
      <c r="CJ1052" s="415"/>
      <c r="CK1052" s="415"/>
      <c r="CL1052" s="415"/>
      <c r="CM1052" s="415"/>
      <c r="CN1052" s="415"/>
      <c r="CO1052" s="415"/>
      <c r="CP1052" s="415"/>
      <c r="CQ1052" s="415"/>
      <c r="CR1052" s="415"/>
      <c r="CS1052" s="415"/>
      <c r="CT1052" s="415"/>
      <c r="CU1052" s="415"/>
      <c r="CV1052" s="415"/>
      <c r="CW1052" s="415"/>
      <c r="CX1052" s="415"/>
      <c r="CY1052" s="415"/>
      <c r="CZ1052" s="415"/>
      <c r="DA1052" s="415"/>
      <c r="DB1052" s="415"/>
      <c r="DC1052" s="415"/>
      <c r="DD1052" s="415"/>
      <c r="DE1052" s="415"/>
      <c r="DF1052" s="415"/>
      <c r="DG1052" s="415"/>
      <c r="DH1052" s="415"/>
      <c r="DI1052" s="415"/>
      <c r="DJ1052" s="415"/>
      <c r="DK1052" s="415"/>
      <c r="DL1052" s="415"/>
      <c r="DM1052" s="415"/>
      <c r="DN1052" s="415"/>
      <c r="DO1052" s="415"/>
      <c r="DP1052" s="415"/>
      <c r="DQ1052" s="415"/>
      <c r="DR1052" s="415"/>
      <c r="DS1052" s="415"/>
      <c r="DT1052" s="415"/>
      <c r="DU1052" s="415"/>
      <c r="DV1052" s="415"/>
      <c r="DW1052" s="415"/>
      <c r="DX1052" s="415"/>
      <c r="DY1052" s="415"/>
      <c r="DZ1052" s="415"/>
      <c r="EA1052" s="415"/>
      <c r="EB1052" s="415"/>
      <c r="EC1052" s="415"/>
      <c r="ED1052" s="415"/>
      <c r="EE1052" s="415"/>
      <c r="EF1052" s="415"/>
      <c r="EG1052" s="415"/>
      <c r="EH1052" s="415"/>
      <c r="EI1052" s="415"/>
      <c r="EJ1052" s="415"/>
      <c r="EK1052" s="415"/>
      <c r="EL1052" s="415"/>
      <c r="EM1052" s="415"/>
      <c r="EN1052" s="415"/>
      <c r="EO1052" s="415"/>
      <c r="EP1052" s="415"/>
      <c r="EQ1052" s="415"/>
      <c r="ER1052" s="415"/>
      <c r="ES1052" s="415"/>
      <c r="ET1052" s="415"/>
      <c r="EU1052" s="415"/>
      <c r="EV1052" s="415"/>
      <c r="EW1052" s="415"/>
      <c r="EX1052" s="415"/>
      <c r="EY1052" s="415"/>
      <c r="EZ1052" s="415"/>
      <c r="FA1052" s="415"/>
      <c r="FB1052" s="415"/>
      <c r="FC1052" s="415"/>
      <c r="FD1052" s="415"/>
      <c r="FE1052" s="415"/>
      <c r="FF1052" s="415"/>
      <c r="FG1052" s="415"/>
      <c r="FH1052" s="415"/>
      <c r="FI1052" s="415"/>
      <c r="FJ1052" s="415"/>
      <c r="FK1052" s="415"/>
      <c r="FL1052" s="415"/>
      <c r="FM1052" s="415"/>
      <c r="FN1052" s="415"/>
      <c r="FO1052" s="415"/>
      <c r="FP1052" s="415"/>
      <c r="FQ1052" s="415"/>
      <c r="FR1052" s="415"/>
      <c r="FS1052" s="415"/>
      <c r="FT1052" s="415"/>
      <c r="FU1052" s="415"/>
      <c r="FV1052" s="415"/>
      <c r="FW1052" s="415"/>
      <c r="FX1052" s="415"/>
      <c r="FY1052" s="415"/>
      <c r="FZ1052" s="415"/>
      <c r="GA1052" s="415"/>
      <c r="GB1052" s="415"/>
      <c r="GC1052" s="415"/>
      <c r="GD1052" s="415"/>
      <c r="GE1052" s="415"/>
      <c r="GF1052" s="415"/>
      <c r="GG1052" s="415"/>
      <c r="GH1052" s="415"/>
      <c r="GI1052" s="415"/>
      <c r="GJ1052" s="415"/>
      <c r="GK1052" s="415"/>
      <c r="GL1052" s="415"/>
      <c r="GM1052" s="415"/>
      <c r="GN1052" s="415"/>
      <c r="GO1052" s="415"/>
      <c r="GP1052" s="415"/>
      <c r="GQ1052" s="415"/>
      <c r="GR1052" s="415"/>
      <c r="GS1052" s="415"/>
      <c r="GT1052" s="415"/>
      <c r="GU1052" s="415"/>
      <c r="GV1052" s="415"/>
      <c r="GW1052" s="415"/>
      <c r="GX1052" s="415"/>
      <c r="GY1052" s="415"/>
      <c r="GZ1052" s="415"/>
      <c r="HA1052" s="415"/>
      <c r="HB1052" s="415"/>
      <c r="HC1052" s="415"/>
      <c r="HD1052" s="415"/>
      <c r="HE1052" s="415"/>
      <c r="HF1052" s="415"/>
      <c r="HG1052" s="415"/>
      <c r="HH1052" s="415"/>
      <c r="HI1052" s="415"/>
      <c r="HJ1052" s="415"/>
      <c r="HK1052" s="415"/>
      <c r="HL1052" s="415"/>
      <c r="HM1052" s="415"/>
      <c r="HN1052" s="415"/>
      <c r="HO1052" s="415"/>
      <c r="HP1052" s="415"/>
      <c r="HQ1052" s="415"/>
      <c r="HR1052" s="415"/>
      <c r="HS1052" s="415"/>
      <c r="HT1052" s="415"/>
      <c r="HU1052" s="415"/>
      <c r="HV1052" s="415"/>
      <c r="HW1052" s="415"/>
      <c r="HX1052" s="415"/>
      <c r="HY1052" s="415"/>
      <c r="HZ1052" s="415"/>
      <c r="IA1052" s="415"/>
      <c r="IB1052" s="415"/>
      <c r="IC1052" s="415"/>
      <c r="ID1052" s="415"/>
      <c r="IE1052" s="415"/>
      <c r="IF1052" s="415"/>
      <c r="IG1052" s="415"/>
      <c r="IH1052" s="415"/>
      <c r="II1052" s="415"/>
      <c r="IJ1052" s="415"/>
      <c r="IK1052" s="415"/>
      <c r="IL1052" s="415"/>
      <c r="IM1052" s="415"/>
      <c r="IN1052" s="415"/>
      <c r="IO1052" s="415"/>
      <c r="IP1052" s="415"/>
      <c r="IQ1052" s="415"/>
      <c r="IR1052" s="415"/>
      <c r="IS1052" s="415"/>
      <c r="IT1052" s="415"/>
      <c r="IU1052" s="415"/>
      <c r="IV1052" s="415"/>
      <c r="IW1052" s="415"/>
      <c r="IX1052" s="415"/>
      <c r="IY1052" s="415"/>
      <c r="IZ1052" s="415"/>
      <c r="JA1052" s="415"/>
    </row>
    <row r="1053" spans="1:261" s="101" customFormat="1" hidden="1" outlineLevel="3" x14ac:dyDescent="0.25">
      <c r="A1053" s="99">
        <v>4</v>
      </c>
      <c r="B1053" s="275" t="s">
        <v>655</v>
      </c>
      <c r="C1053" s="99" t="s">
        <v>6814</v>
      </c>
      <c r="D1053" s="127">
        <v>75.48</v>
      </c>
      <c r="E1053" s="109">
        <v>0</v>
      </c>
      <c r="F1053" s="109"/>
      <c r="G1053" s="109">
        <v>0</v>
      </c>
      <c r="H1053" s="109"/>
      <c r="I1053" s="221"/>
      <c r="J1053" s="252">
        <v>0</v>
      </c>
      <c r="K1053" s="252"/>
      <c r="L1053" s="229"/>
      <c r="M1053" s="229">
        <f t="shared" si="91"/>
        <v>0</v>
      </c>
      <c r="N1053" s="229"/>
      <c r="O1053" s="229"/>
      <c r="P1053" s="427">
        <v>79.05</v>
      </c>
      <c r="Q1053" s="428">
        <f t="shared" si="92"/>
        <v>0</v>
      </c>
      <c r="R1053" s="415"/>
      <c r="S1053" s="415"/>
      <c r="T1053" s="415"/>
      <c r="U1053" s="415"/>
      <c r="V1053" s="415"/>
      <c r="W1053" s="415"/>
      <c r="X1053" s="415"/>
      <c r="Y1053" s="415"/>
      <c r="Z1053" s="415"/>
      <c r="AA1053" s="415"/>
      <c r="AB1053" s="415"/>
      <c r="AC1053" s="415"/>
      <c r="AD1053" s="415"/>
      <c r="AE1053" s="415"/>
      <c r="AF1053" s="415"/>
      <c r="AG1053" s="415"/>
      <c r="AH1053" s="415"/>
      <c r="AI1053" s="415"/>
      <c r="AJ1053" s="415"/>
      <c r="AK1053" s="415"/>
      <c r="AL1053" s="415"/>
      <c r="AM1053" s="415"/>
      <c r="AN1053" s="415"/>
      <c r="AO1053" s="415"/>
      <c r="AP1053" s="415"/>
      <c r="AQ1053" s="415"/>
      <c r="AR1053" s="415"/>
      <c r="AS1053" s="415"/>
      <c r="AT1053" s="415"/>
      <c r="AU1053" s="415"/>
      <c r="AV1053" s="415"/>
      <c r="AW1053" s="415"/>
      <c r="AX1053" s="415"/>
      <c r="AY1053" s="415"/>
      <c r="AZ1053" s="415"/>
      <c r="BA1053" s="415"/>
      <c r="BB1053" s="415"/>
      <c r="BC1053" s="415"/>
      <c r="BD1053" s="415"/>
      <c r="BE1053" s="415"/>
      <c r="BF1053" s="415"/>
      <c r="BG1053" s="415"/>
      <c r="BH1053" s="415"/>
      <c r="BI1053" s="415"/>
      <c r="BJ1053" s="415"/>
      <c r="BK1053" s="415"/>
      <c r="BL1053" s="415"/>
      <c r="BM1053" s="415"/>
      <c r="BN1053" s="415"/>
      <c r="BO1053" s="415"/>
      <c r="BP1053" s="415"/>
      <c r="BQ1053" s="415"/>
      <c r="BR1053" s="415"/>
      <c r="BS1053" s="415"/>
      <c r="BT1053" s="415"/>
      <c r="BU1053" s="415"/>
      <c r="BV1053" s="415"/>
      <c r="BW1053" s="415"/>
      <c r="BX1053" s="415"/>
      <c r="BY1053" s="415"/>
      <c r="BZ1053" s="415"/>
      <c r="CA1053" s="415"/>
      <c r="CB1053" s="415"/>
      <c r="CC1053" s="415"/>
      <c r="CD1053" s="415"/>
      <c r="CE1053" s="415"/>
      <c r="CF1053" s="415"/>
      <c r="CG1053" s="415"/>
      <c r="CH1053" s="415"/>
      <c r="CI1053" s="415"/>
      <c r="CJ1053" s="415"/>
      <c r="CK1053" s="415"/>
      <c r="CL1053" s="415"/>
      <c r="CM1053" s="415"/>
      <c r="CN1053" s="415"/>
      <c r="CO1053" s="415"/>
      <c r="CP1053" s="415"/>
      <c r="CQ1053" s="415"/>
      <c r="CR1053" s="415"/>
      <c r="CS1053" s="415"/>
      <c r="CT1053" s="415"/>
      <c r="CU1053" s="415"/>
      <c r="CV1053" s="415"/>
      <c r="CW1053" s="415"/>
      <c r="CX1053" s="415"/>
      <c r="CY1053" s="415"/>
      <c r="CZ1053" s="415"/>
      <c r="DA1053" s="415"/>
      <c r="DB1053" s="415"/>
      <c r="DC1053" s="415"/>
      <c r="DD1053" s="415"/>
      <c r="DE1053" s="415"/>
      <c r="DF1053" s="415"/>
      <c r="DG1053" s="415"/>
      <c r="DH1053" s="415"/>
      <c r="DI1053" s="415"/>
      <c r="DJ1053" s="415"/>
      <c r="DK1053" s="415"/>
      <c r="DL1053" s="415"/>
      <c r="DM1053" s="415"/>
      <c r="DN1053" s="415"/>
      <c r="DO1053" s="415"/>
      <c r="DP1053" s="415"/>
      <c r="DQ1053" s="415"/>
      <c r="DR1053" s="415"/>
      <c r="DS1053" s="415"/>
      <c r="DT1053" s="415"/>
      <c r="DU1053" s="415"/>
      <c r="DV1053" s="415"/>
      <c r="DW1053" s="415"/>
      <c r="DX1053" s="415"/>
      <c r="DY1053" s="415"/>
      <c r="DZ1053" s="415"/>
      <c r="EA1053" s="415"/>
      <c r="EB1053" s="415"/>
      <c r="EC1053" s="415"/>
      <c r="ED1053" s="415"/>
      <c r="EE1053" s="415"/>
      <c r="EF1053" s="415"/>
      <c r="EG1053" s="415"/>
      <c r="EH1053" s="415"/>
      <c r="EI1053" s="415"/>
      <c r="EJ1053" s="415"/>
      <c r="EK1053" s="415"/>
      <c r="EL1053" s="415"/>
      <c r="EM1053" s="415"/>
      <c r="EN1053" s="415"/>
      <c r="EO1053" s="415"/>
      <c r="EP1053" s="415"/>
      <c r="EQ1053" s="415"/>
      <c r="ER1053" s="415"/>
      <c r="ES1053" s="415"/>
      <c r="ET1053" s="415"/>
      <c r="EU1053" s="415"/>
      <c r="EV1053" s="415"/>
      <c r="EW1053" s="415"/>
      <c r="EX1053" s="415"/>
      <c r="EY1053" s="415"/>
      <c r="EZ1053" s="415"/>
      <c r="FA1053" s="415"/>
      <c r="FB1053" s="415"/>
      <c r="FC1053" s="415"/>
      <c r="FD1053" s="415"/>
      <c r="FE1053" s="415"/>
      <c r="FF1053" s="415"/>
      <c r="FG1053" s="415"/>
      <c r="FH1053" s="415"/>
      <c r="FI1053" s="415"/>
      <c r="FJ1053" s="415"/>
      <c r="FK1053" s="415"/>
      <c r="FL1053" s="415"/>
      <c r="FM1053" s="415"/>
      <c r="FN1053" s="415"/>
      <c r="FO1053" s="415"/>
      <c r="FP1053" s="415"/>
      <c r="FQ1053" s="415"/>
      <c r="FR1053" s="415"/>
      <c r="FS1053" s="415"/>
      <c r="FT1053" s="415"/>
      <c r="FU1053" s="415"/>
      <c r="FV1053" s="415"/>
      <c r="FW1053" s="415"/>
      <c r="FX1053" s="415"/>
      <c r="FY1053" s="415"/>
      <c r="FZ1053" s="415"/>
      <c r="GA1053" s="415"/>
      <c r="GB1053" s="415"/>
      <c r="GC1053" s="415"/>
      <c r="GD1053" s="415"/>
      <c r="GE1053" s="415"/>
      <c r="GF1053" s="415"/>
      <c r="GG1053" s="415"/>
      <c r="GH1053" s="415"/>
      <c r="GI1053" s="415"/>
      <c r="GJ1053" s="415"/>
      <c r="GK1053" s="415"/>
      <c r="GL1053" s="415"/>
      <c r="GM1053" s="415"/>
      <c r="GN1053" s="415"/>
      <c r="GO1053" s="415"/>
      <c r="GP1053" s="415"/>
      <c r="GQ1053" s="415"/>
      <c r="GR1053" s="415"/>
      <c r="GS1053" s="415"/>
      <c r="GT1053" s="415"/>
      <c r="GU1053" s="415"/>
      <c r="GV1053" s="415"/>
      <c r="GW1053" s="415"/>
      <c r="GX1053" s="415"/>
      <c r="GY1053" s="415"/>
      <c r="GZ1053" s="415"/>
      <c r="HA1053" s="415"/>
      <c r="HB1053" s="415"/>
      <c r="HC1053" s="415"/>
      <c r="HD1053" s="415"/>
      <c r="HE1053" s="415"/>
      <c r="HF1053" s="415"/>
      <c r="HG1053" s="415"/>
      <c r="HH1053" s="415"/>
      <c r="HI1053" s="415"/>
      <c r="HJ1053" s="415"/>
      <c r="HK1053" s="415"/>
      <c r="HL1053" s="415"/>
      <c r="HM1053" s="415"/>
      <c r="HN1053" s="415"/>
      <c r="HO1053" s="415"/>
      <c r="HP1053" s="415"/>
      <c r="HQ1053" s="415"/>
      <c r="HR1053" s="415"/>
      <c r="HS1053" s="415"/>
      <c r="HT1053" s="415"/>
      <c r="HU1053" s="415"/>
      <c r="HV1053" s="415"/>
      <c r="HW1053" s="415"/>
      <c r="HX1053" s="415"/>
      <c r="HY1053" s="415"/>
      <c r="HZ1053" s="415"/>
      <c r="IA1053" s="415"/>
      <c r="IB1053" s="415"/>
      <c r="IC1053" s="415"/>
      <c r="ID1053" s="415"/>
      <c r="IE1053" s="415"/>
      <c r="IF1053" s="415"/>
      <c r="IG1053" s="415"/>
      <c r="IH1053" s="415"/>
      <c r="II1053" s="415"/>
      <c r="IJ1053" s="415"/>
      <c r="IK1053" s="415"/>
      <c r="IL1053" s="415"/>
      <c r="IM1053" s="415"/>
      <c r="IN1053" s="415"/>
      <c r="IO1053" s="415"/>
      <c r="IP1053" s="415"/>
      <c r="IQ1053" s="415"/>
      <c r="IR1053" s="415"/>
      <c r="IS1053" s="415"/>
      <c r="IT1053" s="415"/>
      <c r="IU1053" s="415"/>
      <c r="IV1053" s="415"/>
      <c r="IW1053" s="415"/>
      <c r="IX1053" s="415"/>
      <c r="IY1053" s="415"/>
      <c r="IZ1053" s="415"/>
      <c r="JA1053" s="415"/>
    </row>
    <row r="1054" spans="1:261" hidden="1" outlineLevel="1" collapsed="1" x14ac:dyDescent="0.25">
      <c r="A1054" s="378"/>
      <c r="B1054" s="349" t="s">
        <v>656</v>
      </c>
      <c r="C1054" s="378" t="s">
        <v>855</v>
      </c>
      <c r="D1054" s="383">
        <v>0.33700000000000002</v>
      </c>
      <c r="E1054" s="377">
        <v>189131.25</v>
      </c>
      <c r="F1054" s="377">
        <f>E1054*D1054</f>
        <v>63737.231250000004</v>
      </c>
      <c r="G1054" s="377">
        <v>397529.97032640944</v>
      </c>
      <c r="H1054" s="377">
        <f>G1054*D1054</f>
        <v>133967.59999999998</v>
      </c>
      <c r="I1054" s="377">
        <f>H1054+F1054</f>
        <v>197704.83124999999</v>
      </c>
      <c r="J1054" s="252">
        <v>189131.25</v>
      </c>
      <c r="K1054" s="252"/>
      <c r="L1054" s="229"/>
      <c r="M1054" s="229">
        <f t="shared" si="91"/>
        <v>397529.97032640944</v>
      </c>
      <c r="N1054" s="229"/>
      <c r="O1054" s="229"/>
      <c r="P1054" s="422"/>
      <c r="Q1054" s="425">
        <f t="shared" si="92"/>
        <v>0</v>
      </c>
    </row>
    <row r="1055" spans="1:261" s="101" customFormat="1" ht="38.25" hidden="1" outlineLevel="2" x14ac:dyDescent="0.25">
      <c r="A1055" s="99">
        <v>1</v>
      </c>
      <c r="B1055" s="275" t="s">
        <v>657</v>
      </c>
      <c r="C1055" s="99" t="s">
        <v>31</v>
      </c>
      <c r="D1055" s="127">
        <v>5</v>
      </c>
      <c r="E1055" s="109"/>
      <c r="F1055" s="109"/>
      <c r="G1055" s="109"/>
      <c r="H1055" s="109"/>
      <c r="I1055" s="221"/>
      <c r="J1055" s="109"/>
      <c r="K1055" s="109"/>
      <c r="L1055" s="109"/>
      <c r="M1055" s="109"/>
      <c r="N1055" s="109"/>
      <c r="O1055" s="109"/>
      <c r="P1055" s="422"/>
      <c r="Q1055" s="425">
        <f t="shared" si="92"/>
        <v>0</v>
      </c>
      <c r="R1055" s="415"/>
      <c r="S1055" s="415"/>
      <c r="T1055" s="415"/>
      <c r="U1055" s="415"/>
      <c r="V1055" s="415"/>
      <c r="W1055" s="415"/>
      <c r="X1055" s="415"/>
      <c r="Y1055" s="415"/>
      <c r="Z1055" s="415"/>
      <c r="AA1055" s="415"/>
      <c r="AB1055" s="415"/>
      <c r="AC1055" s="415"/>
      <c r="AD1055" s="415"/>
      <c r="AE1055" s="415"/>
      <c r="AF1055" s="415"/>
      <c r="AG1055" s="415"/>
      <c r="AH1055" s="415"/>
      <c r="AI1055" s="415"/>
      <c r="AJ1055" s="415"/>
      <c r="AK1055" s="415"/>
      <c r="AL1055" s="415"/>
      <c r="AM1055" s="415"/>
      <c r="AN1055" s="415"/>
      <c r="AO1055" s="415"/>
      <c r="AP1055" s="415"/>
      <c r="AQ1055" s="415"/>
      <c r="AR1055" s="415"/>
      <c r="AS1055" s="415"/>
      <c r="AT1055" s="415"/>
      <c r="AU1055" s="415"/>
      <c r="AV1055" s="415"/>
      <c r="AW1055" s="415"/>
      <c r="AX1055" s="415"/>
      <c r="AY1055" s="415"/>
      <c r="AZ1055" s="415"/>
      <c r="BA1055" s="415"/>
      <c r="BB1055" s="415"/>
      <c r="BC1055" s="415"/>
      <c r="BD1055" s="415"/>
      <c r="BE1055" s="415"/>
      <c r="BF1055" s="415"/>
      <c r="BG1055" s="415"/>
      <c r="BH1055" s="415"/>
      <c r="BI1055" s="415"/>
      <c r="BJ1055" s="415"/>
      <c r="BK1055" s="415"/>
      <c r="BL1055" s="415"/>
      <c r="BM1055" s="415"/>
      <c r="BN1055" s="415"/>
      <c r="BO1055" s="415"/>
      <c r="BP1055" s="415"/>
      <c r="BQ1055" s="415"/>
      <c r="BR1055" s="415"/>
      <c r="BS1055" s="415"/>
      <c r="BT1055" s="415"/>
      <c r="BU1055" s="415"/>
      <c r="BV1055" s="415"/>
      <c r="BW1055" s="415"/>
      <c r="BX1055" s="415"/>
      <c r="BY1055" s="415"/>
      <c r="BZ1055" s="415"/>
      <c r="CA1055" s="415"/>
      <c r="CB1055" s="415"/>
      <c r="CC1055" s="415"/>
      <c r="CD1055" s="415"/>
      <c r="CE1055" s="415"/>
      <c r="CF1055" s="415"/>
      <c r="CG1055" s="415"/>
      <c r="CH1055" s="415"/>
      <c r="CI1055" s="415"/>
      <c r="CJ1055" s="415"/>
      <c r="CK1055" s="415"/>
      <c r="CL1055" s="415"/>
      <c r="CM1055" s="415"/>
      <c r="CN1055" s="415"/>
      <c r="CO1055" s="415"/>
      <c r="CP1055" s="415"/>
      <c r="CQ1055" s="415"/>
      <c r="CR1055" s="415"/>
      <c r="CS1055" s="415"/>
      <c r="CT1055" s="415"/>
      <c r="CU1055" s="415"/>
      <c r="CV1055" s="415"/>
      <c r="CW1055" s="415"/>
      <c r="CX1055" s="415"/>
      <c r="CY1055" s="415"/>
      <c r="CZ1055" s="415"/>
      <c r="DA1055" s="415"/>
      <c r="DB1055" s="415"/>
      <c r="DC1055" s="415"/>
      <c r="DD1055" s="415"/>
      <c r="DE1055" s="415"/>
      <c r="DF1055" s="415"/>
      <c r="DG1055" s="415"/>
      <c r="DH1055" s="415"/>
      <c r="DI1055" s="415"/>
      <c r="DJ1055" s="415"/>
      <c r="DK1055" s="415"/>
      <c r="DL1055" s="415"/>
      <c r="DM1055" s="415"/>
      <c r="DN1055" s="415"/>
      <c r="DO1055" s="415"/>
      <c r="DP1055" s="415"/>
      <c r="DQ1055" s="415"/>
      <c r="DR1055" s="415"/>
      <c r="DS1055" s="415"/>
      <c r="DT1055" s="415"/>
      <c r="DU1055" s="415"/>
      <c r="DV1055" s="415"/>
      <c r="DW1055" s="415"/>
      <c r="DX1055" s="415"/>
      <c r="DY1055" s="415"/>
      <c r="DZ1055" s="415"/>
      <c r="EA1055" s="415"/>
      <c r="EB1055" s="415"/>
      <c r="EC1055" s="415"/>
      <c r="ED1055" s="415"/>
      <c r="EE1055" s="415"/>
      <c r="EF1055" s="415"/>
      <c r="EG1055" s="415"/>
      <c r="EH1055" s="415"/>
      <c r="EI1055" s="415"/>
      <c r="EJ1055" s="415"/>
      <c r="EK1055" s="415"/>
      <c r="EL1055" s="415"/>
      <c r="EM1055" s="415"/>
      <c r="EN1055" s="415"/>
      <c r="EO1055" s="415"/>
      <c r="EP1055" s="415"/>
      <c r="EQ1055" s="415"/>
      <c r="ER1055" s="415"/>
      <c r="ES1055" s="415"/>
      <c r="ET1055" s="415"/>
      <c r="EU1055" s="415"/>
      <c r="EV1055" s="415"/>
      <c r="EW1055" s="415"/>
      <c r="EX1055" s="415"/>
      <c r="EY1055" s="415"/>
      <c r="EZ1055" s="415"/>
      <c r="FA1055" s="415"/>
      <c r="FB1055" s="415"/>
      <c r="FC1055" s="415"/>
      <c r="FD1055" s="415"/>
      <c r="FE1055" s="415"/>
      <c r="FF1055" s="415"/>
      <c r="FG1055" s="415"/>
      <c r="FH1055" s="415"/>
      <c r="FI1055" s="415"/>
      <c r="FJ1055" s="415"/>
      <c r="FK1055" s="415"/>
      <c r="FL1055" s="415"/>
      <c r="FM1055" s="415"/>
      <c r="FN1055" s="415"/>
      <c r="FO1055" s="415"/>
      <c r="FP1055" s="415"/>
      <c r="FQ1055" s="415"/>
      <c r="FR1055" s="415"/>
      <c r="FS1055" s="415"/>
      <c r="FT1055" s="415"/>
      <c r="FU1055" s="415"/>
      <c r="FV1055" s="415"/>
      <c r="FW1055" s="415"/>
      <c r="FX1055" s="415"/>
      <c r="FY1055" s="415"/>
      <c r="FZ1055" s="415"/>
      <c r="GA1055" s="415"/>
      <c r="GB1055" s="415"/>
      <c r="GC1055" s="415"/>
      <c r="GD1055" s="415"/>
      <c r="GE1055" s="415"/>
      <c r="GF1055" s="415"/>
      <c r="GG1055" s="415"/>
      <c r="GH1055" s="415"/>
      <c r="GI1055" s="415"/>
      <c r="GJ1055" s="415"/>
      <c r="GK1055" s="415"/>
      <c r="GL1055" s="415"/>
      <c r="GM1055" s="415"/>
      <c r="GN1055" s="415"/>
      <c r="GO1055" s="415"/>
      <c r="GP1055" s="415"/>
      <c r="GQ1055" s="415"/>
      <c r="GR1055" s="415"/>
      <c r="GS1055" s="415"/>
      <c r="GT1055" s="415"/>
      <c r="GU1055" s="415"/>
      <c r="GV1055" s="415"/>
      <c r="GW1055" s="415"/>
      <c r="GX1055" s="415"/>
      <c r="GY1055" s="415"/>
      <c r="GZ1055" s="415"/>
      <c r="HA1055" s="415"/>
      <c r="HB1055" s="415"/>
      <c r="HC1055" s="415"/>
      <c r="HD1055" s="415"/>
      <c r="HE1055" s="415"/>
      <c r="HF1055" s="415"/>
      <c r="HG1055" s="415"/>
      <c r="HH1055" s="415"/>
      <c r="HI1055" s="415"/>
      <c r="HJ1055" s="415"/>
      <c r="HK1055" s="415"/>
      <c r="HL1055" s="415"/>
      <c r="HM1055" s="415"/>
      <c r="HN1055" s="415"/>
      <c r="HO1055" s="415"/>
      <c r="HP1055" s="415"/>
      <c r="HQ1055" s="415"/>
      <c r="HR1055" s="415"/>
      <c r="HS1055" s="415"/>
      <c r="HT1055" s="415"/>
      <c r="HU1055" s="415"/>
      <c r="HV1055" s="415"/>
      <c r="HW1055" s="415"/>
      <c r="HX1055" s="415"/>
      <c r="HY1055" s="415"/>
      <c r="HZ1055" s="415"/>
      <c r="IA1055" s="415"/>
      <c r="IB1055" s="415"/>
      <c r="IC1055" s="415"/>
      <c r="ID1055" s="415"/>
      <c r="IE1055" s="415"/>
      <c r="IF1055" s="415"/>
      <c r="IG1055" s="415"/>
      <c r="IH1055" s="415"/>
      <c r="II1055" s="415"/>
      <c r="IJ1055" s="415"/>
      <c r="IK1055" s="415"/>
      <c r="IL1055" s="415"/>
      <c r="IM1055" s="415"/>
      <c r="IN1055" s="415"/>
      <c r="IO1055" s="415"/>
      <c r="IP1055" s="415"/>
      <c r="IQ1055" s="415"/>
      <c r="IR1055" s="415"/>
      <c r="IS1055" s="415"/>
      <c r="IT1055" s="415"/>
      <c r="IU1055" s="415"/>
      <c r="IV1055" s="415"/>
      <c r="IW1055" s="415"/>
      <c r="IX1055" s="415"/>
      <c r="IY1055" s="415"/>
      <c r="IZ1055" s="415"/>
      <c r="JA1055" s="415"/>
    </row>
    <row r="1056" spans="1:261" s="101" customFormat="1" ht="25.5" hidden="1" outlineLevel="2" x14ac:dyDescent="0.25">
      <c r="A1056" s="99">
        <v>2</v>
      </c>
      <c r="B1056" s="275" t="s">
        <v>658</v>
      </c>
      <c r="C1056" s="99" t="s">
        <v>31</v>
      </c>
      <c r="D1056" s="127">
        <v>3</v>
      </c>
      <c r="E1056" s="109"/>
      <c r="F1056" s="109"/>
      <c r="G1056" s="109"/>
      <c r="H1056" s="109"/>
      <c r="I1056" s="221"/>
      <c r="J1056" s="109"/>
      <c r="K1056" s="109"/>
      <c r="L1056" s="109"/>
      <c r="M1056" s="109"/>
      <c r="N1056" s="109"/>
      <c r="O1056" s="109"/>
      <c r="P1056" s="422"/>
      <c r="Q1056" s="425">
        <f t="shared" si="92"/>
        <v>0</v>
      </c>
      <c r="R1056" s="415"/>
      <c r="S1056" s="415"/>
      <c r="T1056" s="415"/>
      <c r="U1056" s="415"/>
      <c r="V1056" s="415"/>
      <c r="W1056" s="415"/>
      <c r="X1056" s="415"/>
      <c r="Y1056" s="415"/>
      <c r="Z1056" s="415"/>
      <c r="AA1056" s="415"/>
      <c r="AB1056" s="415"/>
      <c r="AC1056" s="415"/>
      <c r="AD1056" s="415"/>
      <c r="AE1056" s="415"/>
      <c r="AF1056" s="415"/>
      <c r="AG1056" s="415"/>
      <c r="AH1056" s="415"/>
      <c r="AI1056" s="415"/>
      <c r="AJ1056" s="415"/>
      <c r="AK1056" s="415"/>
      <c r="AL1056" s="415"/>
      <c r="AM1056" s="415"/>
      <c r="AN1056" s="415"/>
      <c r="AO1056" s="415"/>
      <c r="AP1056" s="415"/>
      <c r="AQ1056" s="415"/>
      <c r="AR1056" s="415"/>
      <c r="AS1056" s="415"/>
      <c r="AT1056" s="415"/>
      <c r="AU1056" s="415"/>
      <c r="AV1056" s="415"/>
      <c r="AW1056" s="415"/>
      <c r="AX1056" s="415"/>
      <c r="AY1056" s="415"/>
      <c r="AZ1056" s="415"/>
      <c r="BA1056" s="415"/>
      <c r="BB1056" s="415"/>
      <c r="BC1056" s="415"/>
      <c r="BD1056" s="415"/>
      <c r="BE1056" s="415"/>
      <c r="BF1056" s="415"/>
      <c r="BG1056" s="415"/>
      <c r="BH1056" s="415"/>
      <c r="BI1056" s="415"/>
      <c r="BJ1056" s="415"/>
      <c r="BK1056" s="415"/>
      <c r="BL1056" s="415"/>
      <c r="BM1056" s="415"/>
      <c r="BN1056" s="415"/>
      <c r="BO1056" s="415"/>
      <c r="BP1056" s="415"/>
      <c r="BQ1056" s="415"/>
      <c r="BR1056" s="415"/>
      <c r="BS1056" s="415"/>
      <c r="BT1056" s="415"/>
      <c r="BU1056" s="415"/>
      <c r="BV1056" s="415"/>
      <c r="BW1056" s="415"/>
      <c r="BX1056" s="415"/>
      <c r="BY1056" s="415"/>
      <c r="BZ1056" s="415"/>
      <c r="CA1056" s="415"/>
      <c r="CB1056" s="415"/>
      <c r="CC1056" s="415"/>
      <c r="CD1056" s="415"/>
      <c r="CE1056" s="415"/>
      <c r="CF1056" s="415"/>
      <c r="CG1056" s="415"/>
      <c r="CH1056" s="415"/>
      <c r="CI1056" s="415"/>
      <c r="CJ1056" s="415"/>
      <c r="CK1056" s="415"/>
      <c r="CL1056" s="415"/>
      <c r="CM1056" s="415"/>
      <c r="CN1056" s="415"/>
      <c r="CO1056" s="415"/>
      <c r="CP1056" s="415"/>
      <c r="CQ1056" s="415"/>
      <c r="CR1056" s="415"/>
      <c r="CS1056" s="415"/>
      <c r="CT1056" s="415"/>
      <c r="CU1056" s="415"/>
      <c r="CV1056" s="415"/>
      <c r="CW1056" s="415"/>
      <c r="CX1056" s="415"/>
      <c r="CY1056" s="415"/>
      <c r="CZ1056" s="415"/>
      <c r="DA1056" s="415"/>
      <c r="DB1056" s="415"/>
      <c r="DC1056" s="415"/>
      <c r="DD1056" s="415"/>
      <c r="DE1056" s="415"/>
      <c r="DF1056" s="415"/>
      <c r="DG1056" s="415"/>
      <c r="DH1056" s="415"/>
      <c r="DI1056" s="415"/>
      <c r="DJ1056" s="415"/>
      <c r="DK1056" s="415"/>
      <c r="DL1056" s="415"/>
      <c r="DM1056" s="415"/>
      <c r="DN1056" s="415"/>
      <c r="DO1056" s="415"/>
      <c r="DP1056" s="415"/>
      <c r="DQ1056" s="415"/>
      <c r="DR1056" s="415"/>
      <c r="DS1056" s="415"/>
      <c r="DT1056" s="415"/>
      <c r="DU1056" s="415"/>
      <c r="DV1056" s="415"/>
      <c r="DW1056" s="415"/>
      <c r="DX1056" s="415"/>
      <c r="DY1056" s="415"/>
      <c r="DZ1056" s="415"/>
      <c r="EA1056" s="415"/>
      <c r="EB1056" s="415"/>
      <c r="EC1056" s="415"/>
      <c r="ED1056" s="415"/>
      <c r="EE1056" s="415"/>
      <c r="EF1056" s="415"/>
      <c r="EG1056" s="415"/>
      <c r="EH1056" s="415"/>
      <c r="EI1056" s="415"/>
      <c r="EJ1056" s="415"/>
      <c r="EK1056" s="415"/>
      <c r="EL1056" s="415"/>
      <c r="EM1056" s="415"/>
      <c r="EN1056" s="415"/>
      <c r="EO1056" s="415"/>
      <c r="EP1056" s="415"/>
      <c r="EQ1056" s="415"/>
      <c r="ER1056" s="415"/>
      <c r="ES1056" s="415"/>
      <c r="ET1056" s="415"/>
      <c r="EU1056" s="415"/>
      <c r="EV1056" s="415"/>
      <c r="EW1056" s="415"/>
      <c r="EX1056" s="415"/>
      <c r="EY1056" s="415"/>
      <c r="EZ1056" s="415"/>
      <c r="FA1056" s="415"/>
      <c r="FB1056" s="415"/>
      <c r="FC1056" s="415"/>
      <c r="FD1056" s="415"/>
      <c r="FE1056" s="415"/>
      <c r="FF1056" s="415"/>
      <c r="FG1056" s="415"/>
      <c r="FH1056" s="415"/>
      <c r="FI1056" s="415"/>
      <c r="FJ1056" s="415"/>
      <c r="FK1056" s="415"/>
      <c r="FL1056" s="415"/>
      <c r="FM1056" s="415"/>
      <c r="FN1056" s="415"/>
      <c r="FO1056" s="415"/>
      <c r="FP1056" s="415"/>
      <c r="FQ1056" s="415"/>
      <c r="FR1056" s="415"/>
      <c r="FS1056" s="415"/>
      <c r="FT1056" s="415"/>
      <c r="FU1056" s="415"/>
      <c r="FV1056" s="415"/>
      <c r="FW1056" s="415"/>
      <c r="FX1056" s="415"/>
      <c r="FY1056" s="415"/>
      <c r="FZ1056" s="415"/>
      <c r="GA1056" s="415"/>
      <c r="GB1056" s="415"/>
      <c r="GC1056" s="415"/>
      <c r="GD1056" s="415"/>
      <c r="GE1056" s="415"/>
      <c r="GF1056" s="415"/>
      <c r="GG1056" s="415"/>
      <c r="GH1056" s="415"/>
      <c r="GI1056" s="415"/>
      <c r="GJ1056" s="415"/>
      <c r="GK1056" s="415"/>
      <c r="GL1056" s="415"/>
      <c r="GM1056" s="415"/>
      <c r="GN1056" s="415"/>
      <c r="GO1056" s="415"/>
      <c r="GP1056" s="415"/>
      <c r="GQ1056" s="415"/>
      <c r="GR1056" s="415"/>
      <c r="GS1056" s="415"/>
      <c r="GT1056" s="415"/>
      <c r="GU1056" s="415"/>
      <c r="GV1056" s="415"/>
      <c r="GW1056" s="415"/>
      <c r="GX1056" s="415"/>
      <c r="GY1056" s="415"/>
      <c r="GZ1056" s="415"/>
      <c r="HA1056" s="415"/>
      <c r="HB1056" s="415"/>
      <c r="HC1056" s="415"/>
      <c r="HD1056" s="415"/>
      <c r="HE1056" s="415"/>
      <c r="HF1056" s="415"/>
      <c r="HG1056" s="415"/>
      <c r="HH1056" s="415"/>
      <c r="HI1056" s="415"/>
      <c r="HJ1056" s="415"/>
      <c r="HK1056" s="415"/>
      <c r="HL1056" s="415"/>
      <c r="HM1056" s="415"/>
      <c r="HN1056" s="415"/>
      <c r="HO1056" s="415"/>
      <c r="HP1056" s="415"/>
      <c r="HQ1056" s="415"/>
      <c r="HR1056" s="415"/>
      <c r="HS1056" s="415"/>
      <c r="HT1056" s="415"/>
      <c r="HU1056" s="415"/>
      <c r="HV1056" s="415"/>
      <c r="HW1056" s="415"/>
      <c r="HX1056" s="415"/>
      <c r="HY1056" s="415"/>
      <c r="HZ1056" s="415"/>
      <c r="IA1056" s="415"/>
      <c r="IB1056" s="415"/>
      <c r="IC1056" s="415"/>
      <c r="ID1056" s="415"/>
      <c r="IE1056" s="415"/>
      <c r="IF1056" s="415"/>
      <c r="IG1056" s="415"/>
      <c r="IH1056" s="415"/>
      <c r="II1056" s="415"/>
      <c r="IJ1056" s="415"/>
      <c r="IK1056" s="415"/>
      <c r="IL1056" s="415"/>
      <c r="IM1056" s="415"/>
      <c r="IN1056" s="415"/>
      <c r="IO1056" s="415"/>
      <c r="IP1056" s="415"/>
      <c r="IQ1056" s="415"/>
      <c r="IR1056" s="415"/>
      <c r="IS1056" s="415"/>
      <c r="IT1056" s="415"/>
      <c r="IU1056" s="415"/>
      <c r="IV1056" s="415"/>
      <c r="IW1056" s="415"/>
      <c r="IX1056" s="415"/>
      <c r="IY1056" s="415"/>
      <c r="IZ1056" s="415"/>
      <c r="JA1056" s="415"/>
    </row>
    <row r="1057" spans="1:261" s="101" customFormat="1" ht="25.5" hidden="1" outlineLevel="2" x14ac:dyDescent="0.25">
      <c r="A1057" s="99">
        <v>3</v>
      </c>
      <c r="B1057" s="275" t="s">
        <v>659</v>
      </c>
      <c r="C1057" s="99" t="s">
        <v>31</v>
      </c>
      <c r="D1057" s="127">
        <v>10</v>
      </c>
      <c r="E1057" s="109"/>
      <c r="F1057" s="109"/>
      <c r="G1057" s="109"/>
      <c r="H1057" s="109"/>
      <c r="I1057" s="221"/>
      <c r="J1057" s="109"/>
      <c r="K1057" s="109"/>
      <c r="L1057" s="109"/>
      <c r="M1057" s="109"/>
      <c r="N1057" s="109"/>
      <c r="O1057" s="109"/>
      <c r="P1057" s="422"/>
      <c r="Q1057" s="425">
        <f t="shared" si="92"/>
        <v>0</v>
      </c>
      <c r="R1057" s="415"/>
      <c r="S1057" s="415"/>
      <c r="T1057" s="415"/>
      <c r="U1057" s="415"/>
      <c r="V1057" s="415"/>
      <c r="W1057" s="415"/>
      <c r="X1057" s="415"/>
      <c r="Y1057" s="415"/>
      <c r="Z1057" s="415"/>
      <c r="AA1057" s="415"/>
      <c r="AB1057" s="415"/>
      <c r="AC1057" s="415"/>
      <c r="AD1057" s="415"/>
      <c r="AE1057" s="415"/>
      <c r="AF1057" s="415"/>
      <c r="AG1057" s="415"/>
      <c r="AH1057" s="415"/>
      <c r="AI1057" s="415"/>
      <c r="AJ1057" s="415"/>
      <c r="AK1057" s="415"/>
      <c r="AL1057" s="415"/>
      <c r="AM1057" s="415"/>
      <c r="AN1057" s="415"/>
      <c r="AO1057" s="415"/>
      <c r="AP1057" s="415"/>
      <c r="AQ1057" s="415"/>
      <c r="AR1057" s="415"/>
      <c r="AS1057" s="415"/>
      <c r="AT1057" s="415"/>
      <c r="AU1057" s="415"/>
      <c r="AV1057" s="415"/>
      <c r="AW1057" s="415"/>
      <c r="AX1057" s="415"/>
      <c r="AY1057" s="415"/>
      <c r="AZ1057" s="415"/>
      <c r="BA1057" s="415"/>
      <c r="BB1057" s="415"/>
      <c r="BC1057" s="415"/>
      <c r="BD1057" s="415"/>
      <c r="BE1057" s="415"/>
      <c r="BF1057" s="415"/>
      <c r="BG1057" s="415"/>
      <c r="BH1057" s="415"/>
      <c r="BI1057" s="415"/>
      <c r="BJ1057" s="415"/>
      <c r="BK1057" s="415"/>
      <c r="BL1057" s="415"/>
      <c r="BM1057" s="415"/>
      <c r="BN1057" s="415"/>
      <c r="BO1057" s="415"/>
      <c r="BP1057" s="415"/>
      <c r="BQ1057" s="415"/>
      <c r="BR1057" s="415"/>
      <c r="BS1057" s="415"/>
      <c r="BT1057" s="415"/>
      <c r="BU1057" s="415"/>
      <c r="BV1057" s="415"/>
      <c r="BW1057" s="415"/>
      <c r="BX1057" s="415"/>
      <c r="BY1057" s="415"/>
      <c r="BZ1057" s="415"/>
      <c r="CA1057" s="415"/>
      <c r="CB1057" s="415"/>
      <c r="CC1057" s="415"/>
      <c r="CD1057" s="415"/>
      <c r="CE1057" s="415"/>
      <c r="CF1057" s="415"/>
      <c r="CG1057" s="415"/>
      <c r="CH1057" s="415"/>
      <c r="CI1057" s="415"/>
      <c r="CJ1057" s="415"/>
      <c r="CK1057" s="415"/>
      <c r="CL1057" s="415"/>
      <c r="CM1057" s="415"/>
      <c r="CN1057" s="415"/>
      <c r="CO1057" s="415"/>
      <c r="CP1057" s="415"/>
      <c r="CQ1057" s="415"/>
      <c r="CR1057" s="415"/>
      <c r="CS1057" s="415"/>
      <c r="CT1057" s="415"/>
      <c r="CU1057" s="415"/>
      <c r="CV1057" s="415"/>
      <c r="CW1057" s="415"/>
      <c r="CX1057" s="415"/>
      <c r="CY1057" s="415"/>
      <c r="CZ1057" s="415"/>
      <c r="DA1057" s="415"/>
      <c r="DB1057" s="415"/>
      <c r="DC1057" s="415"/>
      <c r="DD1057" s="415"/>
      <c r="DE1057" s="415"/>
      <c r="DF1057" s="415"/>
      <c r="DG1057" s="415"/>
      <c r="DH1057" s="415"/>
      <c r="DI1057" s="415"/>
      <c r="DJ1057" s="415"/>
      <c r="DK1057" s="415"/>
      <c r="DL1057" s="415"/>
      <c r="DM1057" s="415"/>
      <c r="DN1057" s="415"/>
      <c r="DO1057" s="415"/>
      <c r="DP1057" s="415"/>
      <c r="DQ1057" s="415"/>
      <c r="DR1057" s="415"/>
      <c r="DS1057" s="415"/>
      <c r="DT1057" s="415"/>
      <c r="DU1057" s="415"/>
      <c r="DV1057" s="415"/>
      <c r="DW1057" s="415"/>
      <c r="DX1057" s="415"/>
      <c r="DY1057" s="415"/>
      <c r="DZ1057" s="415"/>
      <c r="EA1057" s="415"/>
      <c r="EB1057" s="415"/>
      <c r="EC1057" s="415"/>
      <c r="ED1057" s="415"/>
      <c r="EE1057" s="415"/>
      <c r="EF1057" s="415"/>
      <c r="EG1057" s="415"/>
      <c r="EH1057" s="415"/>
      <c r="EI1057" s="415"/>
      <c r="EJ1057" s="415"/>
      <c r="EK1057" s="415"/>
      <c r="EL1057" s="415"/>
      <c r="EM1057" s="415"/>
      <c r="EN1057" s="415"/>
      <c r="EO1057" s="415"/>
      <c r="EP1057" s="415"/>
      <c r="EQ1057" s="415"/>
      <c r="ER1057" s="415"/>
      <c r="ES1057" s="415"/>
      <c r="ET1057" s="415"/>
      <c r="EU1057" s="415"/>
      <c r="EV1057" s="415"/>
      <c r="EW1057" s="415"/>
      <c r="EX1057" s="415"/>
      <c r="EY1057" s="415"/>
      <c r="EZ1057" s="415"/>
      <c r="FA1057" s="415"/>
      <c r="FB1057" s="415"/>
      <c r="FC1057" s="415"/>
      <c r="FD1057" s="415"/>
      <c r="FE1057" s="415"/>
      <c r="FF1057" s="415"/>
      <c r="FG1057" s="415"/>
      <c r="FH1057" s="415"/>
      <c r="FI1057" s="415"/>
      <c r="FJ1057" s="415"/>
      <c r="FK1057" s="415"/>
      <c r="FL1057" s="415"/>
      <c r="FM1057" s="415"/>
      <c r="FN1057" s="415"/>
      <c r="FO1057" s="415"/>
      <c r="FP1057" s="415"/>
      <c r="FQ1057" s="415"/>
      <c r="FR1057" s="415"/>
      <c r="FS1057" s="415"/>
      <c r="FT1057" s="415"/>
      <c r="FU1057" s="415"/>
      <c r="FV1057" s="415"/>
      <c r="FW1057" s="415"/>
      <c r="FX1057" s="415"/>
      <c r="FY1057" s="415"/>
      <c r="FZ1057" s="415"/>
      <c r="GA1057" s="415"/>
      <c r="GB1057" s="415"/>
      <c r="GC1057" s="415"/>
      <c r="GD1057" s="415"/>
      <c r="GE1057" s="415"/>
      <c r="GF1057" s="415"/>
      <c r="GG1057" s="415"/>
      <c r="GH1057" s="415"/>
      <c r="GI1057" s="415"/>
      <c r="GJ1057" s="415"/>
      <c r="GK1057" s="415"/>
      <c r="GL1057" s="415"/>
      <c r="GM1057" s="415"/>
      <c r="GN1057" s="415"/>
      <c r="GO1057" s="415"/>
      <c r="GP1057" s="415"/>
      <c r="GQ1057" s="415"/>
      <c r="GR1057" s="415"/>
      <c r="GS1057" s="415"/>
      <c r="GT1057" s="415"/>
      <c r="GU1057" s="415"/>
      <c r="GV1057" s="415"/>
      <c r="GW1057" s="415"/>
      <c r="GX1057" s="415"/>
      <c r="GY1057" s="415"/>
      <c r="GZ1057" s="415"/>
      <c r="HA1057" s="415"/>
      <c r="HB1057" s="415"/>
      <c r="HC1057" s="415"/>
      <c r="HD1057" s="415"/>
      <c r="HE1057" s="415"/>
      <c r="HF1057" s="415"/>
      <c r="HG1057" s="415"/>
      <c r="HH1057" s="415"/>
      <c r="HI1057" s="415"/>
      <c r="HJ1057" s="415"/>
      <c r="HK1057" s="415"/>
      <c r="HL1057" s="415"/>
      <c r="HM1057" s="415"/>
      <c r="HN1057" s="415"/>
      <c r="HO1057" s="415"/>
      <c r="HP1057" s="415"/>
      <c r="HQ1057" s="415"/>
      <c r="HR1057" s="415"/>
      <c r="HS1057" s="415"/>
      <c r="HT1057" s="415"/>
      <c r="HU1057" s="415"/>
      <c r="HV1057" s="415"/>
      <c r="HW1057" s="415"/>
      <c r="HX1057" s="415"/>
      <c r="HY1057" s="415"/>
      <c r="HZ1057" s="415"/>
      <c r="IA1057" s="415"/>
      <c r="IB1057" s="415"/>
      <c r="IC1057" s="415"/>
      <c r="ID1057" s="415"/>
      <c r="IE1057" s="415"/>
      <c r="IF1057" s="415"/>
      <c r="IG1057" s="415"/>
      <c r="IH1057" s="415"/>
      <c r="II1057" s="415"/>
      <c r="IJ1057" s="415"/>
      <c r="IK1057" s="415"/>
      <c r="IL1057" s="415"/>
      <c r="IM1057" s="415"/>
      <c r="IN1057" s="415"/>
      <c r="IO1057" s="415"/>
      <c r="IP1057" s="415"/>
      <c r="IQ1057" s="415"/>
      <c r="IR1057" s="415"/>
      <c r="IS1057" s="415"/>
      <c r="IT1057" s="415"/>
      <c r="IU1057" s="415"/>
      <c r="IV1057" s="415"/>
      <c r="IW1057" s="415"/>
      <c r="IX1057" s="415"/>
      <c r="IY1057" s="415"/>
      <c r="IZ1057" s="415"/>
      <c r="JA1057" s="415"/>
    </row>
    <row r="1058" spans="1:261" s="101" customFormat="1" ht="38.25" hidden="1" outlineLevel="2" x14ac:dyDescent="0.25">
      <c r="A1058" s="99">
        <v>4</v>
      </c>
      <c r="B1058" s="275" t="s">
        <v>660</v>
      </c>
      <c r="C1058" s="99" t="s">
        <v>31</v>
      </c>
      <c r="D1058" s="127">
        <v>1</v>
      </c>
      <c r="E1058" s="109"/>
      <c r="F1058" s="109"/>
      <c r="G1058" s="109"/>
      <c r="H1058" s="109"/>
      <c r="I1058" s="221"/>
      <c r="J1058" s="109"/>
      <c r="K1058" s="109"/>
      <c r="L1058" s="109"/>
      <c r="M1058" s="109"/>
      <c r="N1058" s="109"/>
      <c r="O1058" s="109"/>
      <c r="P1058" s="422"/>
      <c r="Q1058" s="425">
        <f t="shared" si="92"/>
        <v>0</v>
      </c>
      <c r="R1058" s="415"/>
      <c r="S1058" s="415"/>
      <c r="T1058" s="415"/>
      <c r="U1058" s="415"/>
      <c r="V1058" s="415"/>
      <c r="W1058" s="415"/>
      <c r="X1058" s="415"/>
      <c r="Y1058" s="415"/>
      <c r="Z1058" s="415"/>
      <c r="AA1058" s="415"/>
      <c r="AB1058" s="415"/>
      <c r="AC1058" s="415"/>
      <c r="AD1058" s="415"/>
      <c r="AE1058" s="415"/>
      <c r="AF1058" s="415"/>
      <c r="AG1058" s="415"/>
      <c r="AH1058" s="415"/>
      <c r="AI1058" s="415"/>
      <c r="AJ1058" s="415"/>
      <c r="AK1058" s="415"/>
      <c r="AL1058" s="415"/>
      <c r="AM1058" s="415"/>
      <c r="AN1058" s="415"/>
      <c r="AO1058" s="415"/>
      <c r="AP1058" s="415"/>
      <c r="AQ1058" s="415"/>
      <c r="AR1058" s="415"/>
      <c r="AS1058" s="415"/>
      <c r="AT1058" s="415"/>
      <c r="AU1058" s="415"/>
      <c r="AV1058" s="415"/>
      <c r="AW1058" s="415"/>
      <c r="AX1058" s="415"/>
      <c r="AY1058" s="415"/>
      <c r="AZ1058" s="415"/>
      <c r="BA1058" s="415"/>
      <c r="BB1058" s="415"/>
      <c r="BC1058" s="415"/>
      <c r="BD1058" s="415"/>
      <c r="BE1058" s="415"/>
      <c r="BF1058" s="415"/>
      <c r="BG1058" s="415"/>
      <c r="BH1058" s="415"/>
      <c r="BI1058" s="415"/>
      <c r="BJ1058" s="415"/>
      <c r="BK1058" s="415"/>
      <c r="BL1058" s="415"/>
      <c r="BM1058" s="415"/>
      <c r="BN1058" s="415"/>
      <c r="BO1058" s="415"/>
      <c r="BP1058" s="415"/>
      <c r="BQ1058" s="415"/>
      <c r="BR1058" s="415"/>
      <c r="BS1058" s="415"/>
      <c r="BT1058" s="415"/>
      <c r="BU1058" s="415"/>
      <c r="BV1058" s="415"/>
      <c r="BW1058" s="415"/>
      <c r="BX1058" s="415"/>
      <c r="BY1058" s="415"/>
      <c r="BZ1058" s="415"/>
      <c r="CA1058" s="415"/>
      <c r="CB1058" s="415"/>
      <c r="CC1058" s="415"/>
      <c r="CD1058" s="415"/>
      <c r="CE1058" s="415"/>
      <c r="CF1058" s="415"/>
      <c r="CG1058" s="415"/>
      <c r="CH1058" s="415"/>
      <c r="CI1058" s="415"/>
      <c r="CJ1058" s="415"/>
      <c r="CK1058" s="415"/>
      <c r="CL1058" s="415"/>
      <c r="CM1058" s="415"/>
      <c r="CN1058" s="415"/>
      <c r="CO1058" s="415"/>
      <c r="CP1058" s="415"/>
      <c r="CQ1058" s="415"/>
      <c r="CR1058" s="415"/>
      <c r="CS1058" s="415"/>
      <c r="CT1058" s="415"/>
      <c r="CU1058" s="415"/>
      <c r="CV1058" s="415"/>
      <c r="CW1058" s="415"/>
      <c r="CX1058" s="415"/>
      <c r="CY1058" s="415"/>
      <c r="CZ1058" s="415"/>
      <c r="DA1058" s="415"/>
      <c r="DB1058" s="415"/>
      <c r="DC1058" s="415"/>
      <c r="DD1058" s="415"/>
      <c r="DE1058" s="415"/>
      <c r="DF1058" s="415"/>
      <c r="DG1058" s="415"/>
      <c r="DH1058" s="415"/>
      <c r="DI1058" s="415"/>
      <c r="DJ1058" s="415"/>
      <c r="DK1058" s="415"/>
      <c r="DL1058" s="415"/>
      <c r="DM1058" s="415"/>
      <c r="DN1058" s="415"/>
      <c r="DO1058" s="415"/>
      <c r="DP1058" s="415"/>
      <c r="DQ1058" s="415"/>
      <c r="DR1058" s="415"/>
      <c r="DS1058" s="415"/>
      <c r="DT1058" s="415"/>
      <c r="DU1058" s="415"/>
      <c r="DV1058" s="415"/>
      <c r="DW1058" s="415"/>
      <c r="DX1058" s="415"/>
      <c r="DY1058" s="415"/>
      <c r="DZ1058" s="415"/>
      <c r="EA1058" s="415"/>
      <c r="EB1058" s="415"/>
      <c r="EC1058" s="415"/>
      <c r="ED1058" s="415"/>
      <c r="EE1058" s="415"/>
      <c r="EF1058" s="415"/>
      <c r="EG1058" s="415"/>
      <c r="EH1058" s="415"/>
      <c r="EI1058" s="415"/>
      <c r="EJ1058" s="415"/>
      <c r="EK1058" s="415"/>
      <c r="EL1058" s="415"/>
      <c r="EM1058" s="415"/>
      <c r="EN1058" s="415"/>
      <c r="EO1058" s="415"/>
      <c r="EP1058" s="415"/>
      <c r="EQ1058" s="415"/>
      <c r="ER1058" s="415"/>
      <c r="ES1058" s="415"/>
      <c r="ET1058" s="415"/>
      <c r="EU1058" s="415"/>
      <c r="EV1058" s="415"/>
      <c r="EW1058" s="415"/>
      <c r="EX1058" s="415"/>
      <c r="EY1058" s="415"/>
      <c r="EZ1058" s="415"/>
      <c r="FA1058" s="415"/>
      <c r="FB1058" s="415"/>
      <c r="FC1058" s="415"/>
      <c r="FD1058" s="415"/>
      <c r="FE1058" s="415"/>
      <c r="FF1058" s="415"/>
      <c r="FG1058" s="415"/>
      <c r="FH1058" s="415"/>
      <c r="FI1058" s="415"/>
      <c r="FJ1058" s="415"/>
      <c r="FK1058" s="415"/>
      <c r="FL1058" s="415"/>
      <c r="FM1058" s="415"/>
      <c r="FN1058" s="415"/>
      <c r="FO1058" s="415"/>
      <c r="FP1058" s="415"/>
      <c r="FQ1058" s="415"/>
      <c r="FR1058" s="415"/>
      <c r="FS1058" s="415"/>
      <c r="FT1058" s="415"/>
      <c r="FU1058" s="415"/>
      <c r="FV1058" s="415"/>
      <c r="FW1058" s="415"/>
      <c r="FX1058" s="415"/>
      <c r="FY1058" s="415"/>
      <c r="FZ1058" s="415"/>
      <c r="GA1058" s="415"/>
      <c r="GB1058" s="415"/>
      <c r="GC1058" s="415"/>
      <c r="GD1058" s="415"/>
      <c r="GE1058" s="415"/>
      <c r="GF1058" s="415"/>
      <c r="GG1058" s="415"/>
      <c r="GH1058" s="415"/>
      <c r="GI1058" s="415"/>
      <c r="GJ1058" s="415"/>
      <c r="GK1058" s="415"/>
      <c r="GL1058" s="415"/>
      <c r="GM1058" s="415"/>
      <c r="GN1058" s="415"/>
      <c r="GO1058" s="415"/>
      <c r="GP1058" s="415"/>
      <c r="GQ1058" s="415"/>
      <c r="GR1058" s="415"/>
      <c r="GS1058" s="415"/>
      <c r="GT1058" s="415"/>
      <c r="GU1058" s="415"/>
      <c r="GV1058" s="415"/>
      <c r="GW1058" s="415"/>
      <c r="GX1058" s="415"/>
      <c r="GY1058" s="415"/>
      <c r="GZ1058" s="415"/>
      <c r="HA1058" s="415"/>
      <c r="HB1058" s="415"/>
      <c r="HC1058" s="415"/>
      <c r="HD1058" s="415"/>
      <c r="HE1058" s="415"/>
      <c r="HF1058" s="415"/>
      <c r="HG1058" s="415"/>
      <c r="HH1058" s="415"/>
      <c r="HI1058" s="415"/>
      <c r="HJ1058" s="415"/>
      <c r="HK1058" s="415"/>
      <c r="HL1058" s="415"/>
      <c r="HM1058" s="415"/>
      <c r="HN1058" s="415"/>
      <c r="HO1058" s="415"/>
      <c r="HP1058" s="415"/>
      <c r="HQ1058" s="415"/>
      <c r="HR1058" s="415"/>
      <c r="HS1058" s="415"/>
      <c r="HT1058" s="415"/>
      <c r="HU1058" s="415"/>
      <c r="HV1058" s="415"/>
      <c r="HW1058" s="415"/>
      <c r="HX1058" s="415"/>
      <c r="HY1058" s="415"/>
      <c r="HZ1058" s="415"/>
      <c r="IA1058" s="415"/>
      <c r="IB1058" s="415"/>
      <c r="IC1058" s="415"/>
      <c r="ID1058" s="415"/>
      <c r="IE1058" s="415"/>
      <c r="IF1058" s="415"/>
      <c r="IG1058" s="415"/>
      <c r="IH1058" s="415"/>
      <c r="II1058" s="415"/>
      <c r="IJ1058" s="415"/>
      <c r="IK1058" s="415"/>
      <c r="IL1058" s="415"/>
      <c r="IM1058" s="415"/>
      <c r="IN1058" s="415"/>
      <c r="IO1058" s="415"/>
      <c r="IP1058" s="415"/>
      <c r="IQ1058" s="415"/>
      <c r="IR1058" s="415"/>
      <c r="IS1058" s="415"/>
      <c r="IT1058" s="415"/>
      <c r="IU1058" s="415"/>
      <c r="IV1058" s="415"/>
      <c r="IW1058" s="415"/>
      <c r="IX1058" s="415"/>
      <c r="IY1058" s="415"/>
      <c r="IZ1058" s="415"/>
      <c r="JA1058" s="415"/>
    </row>
    <row r="1059" spans="1:261" s="101" customFormat="1" hidden="1" outlineLevel="2" x14ac:dyDescent="0.25">
      <c r="A1059" s="99">
        <v>5</v>
      </c>
      <c r="B1059" s="275" t="s">
        <v>6929</v>
      </c>
      <c r="C1059" s="99" t="s">
        <v>31</v>
      </c>
      <c r="D1059" s="127">
        <v>36</v>
      </c>
      <c r="E1059" s="109"/>
      <c r="F1059" s="109"/>
      <c r="G1059" s="109"/>
      <c r="H1059" s="109"/>
      <c r="I1059" s="221"/>
      <c r="J1059" s="109"/>
      <c r="K1059" s="109"/>
      <c r="L1059" s="109"/>
      <c r="M1059" s="109"/>
      <c r="N1059" s="109"/>
      <c r="O1059" s="109"/>
      <c r="P1059" s="422"/>
      <c r="Q1059" s="425">
        <f t="shared" si="92"/>
        <v>0</v>
      </c>
      <c r="R1059" s="415"/>
      <c r="S1059" s="415"/>
      <c r="T1059" s="415"/>
      <c r="U1059" s="415"/>
      <c r="V1059" s="415"/>
      <c r="W1059" s="415"/>
      <c r="X1059" s="415"/>
      <c r="Y1059" s="415"/>
      <c r="Z1059" s="415"/>
      <c r="AA1059" s="415"/>
      <c r="AB1059" s="415"/>
      <c r="AC1059" s="415"/>
      <c r="AD1059" s="415"/>
      <c r="AE1059" s="415"/>
      <c r="AF1059" s="415"/>
      <c r="AG1059" s="415"/>
      <c r="AH1059" s="415"/>
      <c r="AI1059" s="415"/>
      <c r="AJ1059" s="415"/>
      <c r="AK1059" s="415"/>
      <c r="AL1059" s="415"/>
      <c r="AM1059" s="415"/>
      <c r="AN1059" s="415"/>
      <c r="AO1059" s="415"/>
      <c r="AP1059" s="415"/>
      <c r="AQ1059" s="415"/>
      <c r="AR1059" s="415"/>
      <c r="AS1059" s="415"/>
      <c r="AT1059" s="415"/>
      <c r="AU1059" s="415"/>
      <c r="AV1059" s="415"/>
      <c r="AW1059" s="415"/>
      <c r="AX1059" s="415"/>
      <c r="AY1059" s="415"/>
      <c r="AZ1059" s="415"/>
      <c r="BA1059" s="415"/>
      <c r="BB1059" s="415"/>
      <c r="BC1059" s="415"/>
      <c r="BD1059" s="415"/>
      <c r="BE1059" s="415"/>
      <c r="BF1059" s="415"/>
      <c r="BG1059" s="415"/>
      <c r="BH1059" s="415"/>
      <c r="BI1059" s="415"/>
      <c r="BJ1059" s="415"/>
      <c r="BK1059" s="415"/>
      <c r="BL1059" s="415"/>
      <c r="BM1059" s="415"/>
      <c r="BN1059" s="415"/>
      <c r="BO1059" s="415"/>
      <c r="BP1059" s="415"/>
      <c r="BQ1059" s="415"/>
      <c r="BR1059" s="415"/>
      <c r="BS1059" s="415"/>
      <c r="BT1059" s="415"/>
      <c r="BU1059" s="415"/>
      <c r="BV1059" s="415"/>
      <c r="BW1059" s="415"/>
      <c r="BX1059" s="415"/>
      <c r="BY1059" s="415"/>
      <c r="BZ1059" s="415"/>
      <c r="CA1059" s="415"/>
      <c r="CB1059" s="415"/>
      <c r="CC1059" s="415"/>
      <c r="CD1059" s="415"/>
      <c r="CE1059" s="415"/>
      <c r="CF1059" s="415"/>
      <c r="CG1059" s="415"/>
      <c r="CH1059" s="415"/>
      <c r="CI1059" s="415"/>
      <c r="CJ1059" s="415"/>
      <c r="CK1059" s="415"/>
      <c r="CL1059" s="415"/>
      <c r="CM1059" s="415"/>
      <c r="CN1059" s="415"/>
      <c r="CO1059" s="415"/>
      <c r="CP1059" s="415"/>
      <c r="CQ1059" s="415"/>
      <c r="CR1059" s="415"/>
      <c r="CS1059" s="415"/>
      <c r="CT1059" s="415"/>
      <c r="CU1059" s="415"/>
      <c r="CV1059" s="415"/>
      <c r="CW1059" s="415"/>
      <c r="CX1059" s="415"/>
      <c r="CY1059" s="415"/>
      <c r="CZ1059" s="415"/>
      <c r="DA1059" s="415"/>
      <c r="DB1059" s="415"/>
      <c r="DC1059" s="415"/>
      <c r="DD1059" s="415"/>
      <c r="DE1059" s="415"/>
      <c r="DF1059" s="415"/>
      <c r="DG1059" s="415"/>
      <c r="DH1059" s="415"/>
      <c r="DI1059" s="415"/>
      <c r="DJ1059" s="415"/>
      <c r="DK1059" s="415"/>
      <c r="DL1059" s="415"/>
      <c r="DM1059" s="415"/>
      <c r="DN1059" s="415"/>
      <c r="DO1059" s="415"/>
      <c r="DP1059" s="415"/>
      <c r="DQ1059" s="415"/>
      <c r="DR1059" s="415"/>
      <c r="DS1059" s="415"/>
      <c r="DT1059" s="415"/>
      <c r="DU1059" s="415"/>
      <c r="DV1059" s="415"/>
      <c r="DW1059" s="415"/>
      <c r="DX1059" s="415"/>
      <c r="DY1059" s="415"/>
      <c r="DZ1059" s="415"/>
      <c r="EA1059" s="415"/>
      <c r="EB1059" s="415"/>
      <c r="EC1059" s="415"/>
      <c r="ED1059" s="415"/>
      <c r="EE1059" s="415"/>
      <c r="EF1059" s="415"/>
      <c r="EG1059" s="415"/>
      <c r="EH1059" s="415"/>
      <c r="EI1059" s="415"/>
      <c r="EJ1059" s="415"/>
      <c r="EK1059" s="415"/>
      <c r="EL1059" s="415"/>
      <c r="EM1059" s="415"/>
      <c r="EN1059" s="415"/>
      <c r="EO1059" s="415"/>
      <c r="EP1059" s="415"/>
      <c r="EQ1059" s="415"/>
      <c r="ER1059" s="415"/>
      <c r="ES1059" s="415"/>
      <c r="ET1059" s="415"/>
      <c r="EU1059" s="415"/>
      <c r="EV1059" s="415"/>
      <c r="EW1059" s="415"/>
      <c r="EX1059" s="415"/>
      <c r="EY1059" s="415"/>
      <c r="EZ1059" s="415"/>
      <c r="FA1059" s="415"/>
      <c r="FB1059" s="415"/>
      <c r="FC1059" s="415"/>
      <c r="FD1059" s="415"/>
      <c r="FE1059" s="415"/>
      <c r="FF1059" s="415"/>
      <c r="FG1059" s="415"/>
      <c r="FH1059" s="415"/>
      <c r="FI1059" s="415"/>
      <c r="FJ1059" s="415"/>
      <c r="FK1059" s="415"/>
      <c r="FL1059" s="415"/>
      <c r="FM1059" s="415"/>
      <c r="FN1059" s="415"/>
      <c r="FO1059" s="415"/>
      <c r="FP1059" s="415"/>
      <c r="FQ1059" s="415"/>
      <c r="FR1059" s="415"/>
      <c r="FS1059" s="415"/>
      <c r="FT1059" s="415"/>
      <c r="FU1059" s="415"/>
      <c r="FV1059" s="415"/>
      <c r="FW1059" s="415"/>
      <c r="FX1059" s="415"/>
      <c r="FY1059" s="415"/>
      <c r="FZ1059" s="415"/>
      <c r="GA1059" s="415"/>
      <c r="GB1059" s="415"/>
      <c r="GC1059" s="415"/>
      <c r="GD1059" s="415"/>
      <c r="GE1059" s="415"/>
      <c r="GF1059" s="415"/>
      <c r="GG1059" s="415"/>
      <c r="GH1059" s="415"/>
      <c r="GI1059" s="415"/>
      <c r="GJ1059" s="415"/>
      <c r="GK1059" s="415"/>
      <c r="GL1059" s="415"/>
      <c r="GM1059" s="415"/>
      <c r="GN1059" s="415"/>
      <c r="GO1059" s="415"/>
      <c r="GP1059" s="415"/>
      <c r="GQ1059" s="415"/>
      <c r="GR1059" s="415"/>
      <c r="GS1059" s="415"/>
      <c r="GT1059" s="415"/>
      <c r="GU1059" s="415"/>
      <c r="GV1059" s="415"/>
      <c r="GW1059" s="415"/>
      <c r="GX1059" s="415"/>
      <c r="GY1059" s="415"/>
      <c r="GZ1059" s="415"/>
      <c r="HA1059" s="415"/>
      <c r="HB1059" s="415"/>
      <c r="HC1059" s="415"/>
      <c r="HD1059" s="415"/>
      <c r="HE1059" s="415"/>
      <c r="HF1059" s="415"/>
      <c r="HG1059" s="415"/>
      <c r="HH1059" s="415"/>
      <c r="HI1059" s="415"/>
      <c r="HJ1059" s="415"/>
      <c r="HK1059" s="415"/>
      <c r="HL1059" s="415"/>
      <c r="HM1059" s="415"/>
      <c r="HN1059" s="415"/>
      <c r="HO1059" s="415"/>
      <c r="HP1059" s="415"/>
      <c r="HQ1059" s="415"/>
      <c r="HR1059" s="415"/>
      <c r="HS1059" s="415"/>
      <c r="HT1059" s="415"/>
      <c r="HU1059" s="415"/>
      <c r="HV1059" s="415"/>
      <c r="HW1059" s="415"/>
      <c r="HX1059" s="415"/>
      <c r="HY1059" s="415"/>
      <c r="HZ1059" s="415"/>
      <c r="IA1059" s="415"/>
      <c r="IB1059" s="415"/>
      <c r="IC1059" s="415"/>
      <c r="ID1059" s="415"/>
      <c r="IE1059" s="415"/>
      <c r="IF1059" s="415"/>
      <c r="IG1059" s="415"/>
      <c r="IH1059" s="415"/>
      <c r="II1059" s="415"/>
      <c r="IJ1059" s="415"/>
      <c r="IK1059" s="415"/>
      <c r="IL1059" s="415"/>
      <c r="IM1059" s="415"/>
      <c r="IN1059" s="415"/>
      <c r="IO1059" s="415"/>
      <c r="IP1059" s="415"/>
      <c r="IQ1059" s="415"/>
      <c r="IR1059" s="415"/>
      <c r="IS1059" s="415"/>
      <c r="IT1059" s="415"/>
      <c r="IU1059" s="415"/>
      <c r="IV1059" s="415"/>
      <c r="IW1059" s="415"/>
      <c r="IX1059" s="415"/>
      <c r="IY1059" s="415"/>
      <c r="IZ1059" s="415"/>
      <c r="JA1059" s="415"/>
    </row>
    <row r="1060" spans="1:261" s="101" customFormat="1" hidden="1" outlineLevel="2" x14ac:dyDescent="0.25">
      <c r="A1060" s="99">
        <v>6</v>
      </c>
      <c r="B1060" s="275" t="s">
        <v>661</v>
      </c>
      <c r="C1060" s="99" t="s">
        <v>31</v>
      </c>
      <c r="D1060" s="127">
        <v>10</v>
      </c>
      <c r="E1060" s="109"/>
      <c r="F1060" s="109"/>
      <c r="G1060" s="109"/>
      <c r="H1060" s="109"/>
      <c r="I1060" s="221"/>
      <c r="J1060" s="109"/>
      <c r="K1060" s="109"/>
      <c r="L1060" s="109"/>
      <c r="M1060" s="109"/>
      <c r="N1060" s="109"/>
      <c r="O1060" s="109"/>
      <c r="P1060" s="422"/>
      <c r="Q1060" s="425">
        <f t="shared" si="92"/>
        <v>0</v>
      </c>
      <c r="R1060" s="415"/>
      <c r="S1060" s="415"/>
      <c r="T1060" s="415"/>
      <c r="U1060" s="415"/>
      <c r="V1060" s="415"/>
      <c r="W1060" s="415"/>
      <c r="X1060" s="415"/>
      <c r="Y1060" s="415"/>
      <c r="Z1060" s="415"/>
      <c r="AA1060" s="415"/>
      <c r="AB1060" s="415"/>
      <c r="AC1060" s="415"/>
      <c r="AD1060" s="415"/>
      <c r="AE1060" s="415"/>
      <c r="AF1060" s="415"/>
      <c r="AG1060" s="415"/>
      <c r="AH1060" s="415"/>
      <c r="AI1060" s="415"/>
      <c r="AJ1060" s="415"/>
      <c r="AK1060" s="415"/>
      <c r="AL1060" s="415"/>
      <c r="AM1060" s="415"/>
      <c r="AN1060" s="415"/>
      <c r="AO1060" s="415"/>
      <c r="AP1060" s="415"/>
      <c r="AQ1060" s="415"/>
      <c r="AR1060" s="415"/>
      <c r="AS1060" s="415"/>
      <c r="AT1060" s="415"/>
      <c r="AU1060" s="415"/>
      <c r="AV1060" s="415"/>
      <c r="AW1060" s="415"/>
      <c r="AX1060" s="415"/>
      <c r="AY1060" s="415"/>
      <c r="AZ1060" s="415"/>
      <c r="BA1060" s="415"/>
      <c r="BB1060" s="415"/>
      <c r="BC1060" s="415"/>
      <c r="BD1060" s="415"/>
      <c r="BE1060" s="415"/>
      <c r="BF1060" s="415"/>
      <c r="BG1060" s="415"/>
      <c r="BH1060" s="415"/>
      <c r="BI1060" s="415"/>
      <c r="BJ1060" s="415"/>
      <c r="BK1060" s="415"/>
      <c r="BL1060" s="415"/>
      <c r="BM1060" s="415"/>
      <c r="BN1060" s="415"/>
      <c r="BO1060" s="415"/>
      <c r="BP1060" s="415"/>
      <c r="BQ1060" s="415"/>
      <c r="BR1060" s="415"/>
      <c r="BS1060" s="415"/>
      <c r="BT1060" s="415"/>
      <c r="BU1060" s="415"/>
      <c r="BV1060" s="415"/>
      <c r="BW1060" s="415"/>
      <c r="BX1060" s="415"/>
      <c r="BY1060" s="415"/>
      <c r="BZ1060" s="415"/>
      <c r="CA1060" s="415"/>
      <c r="CB1060" s="415"/>
      <c r="CC1060" s="415"/>
      <c r="CD1060" s="415"/>
      <c r="CE1060" s="415"/>
      <c r="CF1060" s="415"/>
      <c r="CG1060" s="415"/>
      <c r="CH1060" s="415"/>
      <c r="CI1060" s="415"/>
      <c r="CJ1060" s="415"/>
      <c r="CK1060" s="415"/>
      <c r="CL1060" s="415"/>
      <c r="CM1060" s="415"/>
      <c r="CN1060" s="415"/>
      <c r="CO1060" s="415"/>
      <c r="CP1060" s="415"/>
      <c r="CQ1060" s="415"/>
      <c r="CR1060" s="415"/>
      <c r="CS1060" s="415"/>
      <c r="CT1060" s="415"/>
      <c r="CU1060" s="415"/>
      <c r="CV1060" s="415"/>
      <c r="CW1060" s="415"/>
      <c r="CX1060" s="415"/>
      <c r="CY1060" s="415"/>
      <c r="CZ1060" s="415"/>
      <c r="DA1060" s="415"/>
      <c r="DB1060" s="415"/>
      <c r="DC1060" s="415"/>
      <c r="DD1060" s="415"/>
      <c r="DE1060" s="415"/>
      <c r="DF1060" s="415"/>
      <c r="DG1060" s="415"/>
      <c r="DH1060" s="415"/>
      <c r="DI1060" s="415"/>
      <c r="DJ1060" s="415"/>
      <c r="DK1060" s="415"/>
      <c r="DL1060" s="415"/>
      <c r="DM1060" s="415"/>
      <c r="DN1060" s="415"/>
      <c r="DO1060" s="415"/>
      <c r="DP1060" s="415"/>
      <c r="DQ1060" s="415"/>
      <c r="DR1060" s="415"/>
      <c r="DS1060" s="415"/>
      <c r="DT1060" s="415"/>
      <c r="DU1060" s="415"/>
      <c r="DV1060" s="415"/>
      <c r="DW1060" s="415"/>
      <c r="DX1060" s="415"/>
      <c r="DY1060" s="415"/>
      <c r="DZ1060" s="415"/>
      <c r="EA1060" s="415"/>
      <c r="EB1060" s="415"/>
      <c r="EC1060" s="415"/>
      <c r="ED1060" s="415"/>
      <c r="EE1060" s="415"/>
      <c r="EF1060" s="415"/>
      <c r="EG1060" s="415"/>
      <c r="EH1060" s="415"/>
      <c r="EI1060" s="415"/>
      <c r="EJ1060" s="415"/>
      <c r="EK1060" s="415"/>
      <c r="EL1060" s="415"/>
      <c r="EM1060" s="415"/>
      <c r="EN1060" s="415"/>
      <c r="EO1060" s="415"/>
      <c r="EP1060" s="415"/>
      <c r="EQ1060" s="415"/>
      <c r="ER1060" s="415"/>
      <c r="ES1060" s="415"/>
      <c r="ET1060" s="415"/>
      <c r="EU1060" s="415"/>
      <c r="EV1060" s="415"/>
      <c r="EW1060" s="415"/>
      <c r="EX1060" s="415"/>
      <c r="EY1060" s="415"/>
      <c r="EZ1060" s="415"/>
      <c r="FA1060" s="415"/>
      <c r="FB1060" s="415"/>
      <c r="FC1060" s="415"/>
      <c r="FD1060" s="415"/>
      <c r="FE1060" s="415"/>
      <c r="FF1060" s="415"/>
      <c r="FG1060" s="415"/>
      <c r="FH1060" s="415"/>
      <c r="FI1060" s="415"/>
      <c r="FJ1060" s="415"/>
      <c r="FK1060" s="415"/>
      <c r="FL1060" s="415"/>
      <c r="FM1060" s="415"/>
      <c r="FN1060" s="415"/>
      <c r="FO1060" s="415"/>
      <c r="FP1060" s="415"/>
      <c r="FQ1060" s="415"/>
      <c r="FR1060" s="415"/>
      <c r="FS1060" s="415"/>
      <c r="FT1060" s="415"/>
      <c r="FU1060" s="415"/>
      <c r="FV1060" s="415"/>
      <c r="FW1060" s="415"/>
      <c r="FX1060" s="415"/>
      <c r="FY1060" s="415"/>
      <c r="FZ1060" s="415"/>
      <c r="GA1060" s="415"/>
      <c r="GB1060" s="415"/>
      <c r="GC1060" s="415"/>
      <c r="GD1060" s="415"/>
      <c r="GE1060" s="415"/>
      <c r="GF1060" s="415"/>
      <c r="GG1060" s="415"/>
      <c r="GH1060" s="415"/>
      <c r="GI1060" s="415"/>
      <c r="GJ1060" s="415"/>
      <c r="GK1060" s="415"/>
      <c r="GL1060" s="415"/>
      <c r="GM1060" s="415"/>
      <c r="GN1060" s="415"/>
      <c r="GO1060" s="415"/>
      <c r="GP1060" s="415"/>
      <c r="GQ1060" s="415"/>
      <c r="GR1060" s="415"/>
      <c r="GS1060" s="415"/>
      <c r="GT1060" s="415"/>
      <c r="GU1060" s="415"/>
      <c r="GV1060" s="415"/>
      <c r="GW1060" s="415"/>
      <c r="GX1060" s="415"/>
      <c r="GY1060" s="415"/>
      <c r="GZ1060" s="415"/>
      <c r="HA1060" s="415"/>
      <c r="HB1060" s="415"/>
      <c r="HC1060" s="415"/>
      <c r="HD1060" s="415"/>
      <c r="HE1060" s="415"/>
      <c r="HF1060" s="415"/>
      <c r="HG1060" s="415"/>
      <c r="HH1060" s="415"/>
      <c r="HI1060" s="415"/>
      <c r="HJ1060" s="415"/>
      <c r="HK1060" s="415"/>
      <c r="HL1060" s="415"/>
      <c r="HM1060" s="415"/>
      <c r="HN1060" s="415"/>
      <c r="HO1060" s="415"/>
      <c r="HP1060" s="415"/>
      <c r="HQ1060" s="415"/>
      <c r="HR1060" s="415"/>
      <c r="HS1060" s="415"/>
      <c r="HT1060" s="415"/>
      <c r="HU1060" s="415"/>
      <c r="HV1060" s="415"/>
      <c r="HW1060" s="415"/>
      <c r="HX1060" s="415"/>
      <c r="HY1060" s="415"/>
      <c r="HZ1060" s="415"/>
      <c r="IA1060" s="415"/>
      <c r="IB1060" s="415"/>
      <c r="IC1060" s="415"/>
      <c r="ID1060" s="415"/>
      <c r="IE1060" s="415"/>
      <c r="IF1060" s="415"/>
      <c r="IG1060" s="415"/>
      <c r="IH1060" s="415"/>
      <c r="II1060" s="415"/>
      <c r="IJ1060" s="415"/>
      <c r="IK1060" s="415"/>
      <c r="IL1060" s="415"/>
      <c r="IM1060" s="415"/>
      <c r="IN1060" s="415"/>
      <c r="IO1060" s="415"/>
      <c r="IP1060" s="415"/>
      <c r="IQ1060" s="415"/>
      <c r="IR1060" s="415"/>
      <c r="IS1060" s="415"/>
      <c r="IT1060" s="415"/>
      <c r="IU1060" s="415"/>
      <c r="IV1060" s="415"/>
      <c r="IW1060" s="415"/>
      <c r="IX1060" s="415"/>
      <c r="IY1060" s="415"/>
      <c r="IZ1060" s="415"/>
      <c r="JA1060" s="415"/>
    </row>
    <row r="1061" spans="1:261" s="101" customFormat="1" hidden="1" outlineLevel="2" x14ac:dyDescent="0.25">
      <c r="A1061" s="99">
        <v>7</v>
      </c>
      <c r="B1061" s="275" t="s">
        <v>662</v>
      </c>
      <c r="C1061" s="99" t="s">
        <v>31</v>
      </c>
      <c r="D1061" s="127">
        <v>40</v>
      </c>
      <c r="E1061" s="109"/>
      <c r="F1061" s="109"/>
      <c r="G1061" s="109"/>
      <c r="H1061" s="109"/>
      <c r="I1061" s="221"/>
      <c r="J1061" s="109"/>
      <c r="K1061" s="109"/>
      <c r="L1061" s="109"/>
      <c r="M1061" s="109"/>
      <c r="N1061" s="109"/>
      <c r="O1061" s="109"/>
      <c r="P1061" s="422"/>
      <c r="Q1061" s="425">
        <f t="shared" si="92"/>
        <v>0</v>
      </c>
      <c r="R1061" s="415"/>
      <c r="S1061" s="415"/>
      <c r="T1061" s="415"/>
      <c r="U1061" s="415"/>
      <c r="V1061" s="415"/>
      <c r="W1061" s="415"/>
      <c r="X1061" s="415"/>
      <c r="Y1061" s="415"/>
      <c r="Z1061" s="415"/>
      <c r="AA1061" s="415"/>
      <c r="AB1061" s="415"/>
      <c r="AC1061" s="415"/>
      <c r="AD1061" s="415"/>
      <c r="AE1061" s="415"/>
      <c r="AF1061" s="415"/>
      <c r="AG1061" s="415"/>
      <c r="AH1061" s="415"/>
      <c r="AI1061" s="415"/>
      <c r="AJ1061" s="415"/>
      <c r="AK1061" s="415"/>
      <c r="AL1061" s="415"/>
      <c r="AM1061" s="415"/>
      <c r="AN1061" s="415"/>
      <c r="AO1061" s="415"/>
      <c r="AP1061" s="415"/>
      <c r="AQ1061" s="415"/>
      <c r="AR1061" s="415"/>
      <c r="AS1061" s="415"/>
      <c r="AT1061" s="415"/>
      <c r="AU1061" s="415"/>
      <c r="AV1061" s="415"/>
      <c r="AW1061" s="415"/>
      <c r="AX1061" s="415"/>
      <c r="AY1061" s="415"/>
      <c r="AZ1061" s="415"/>
      <c r="BA1061" s="415"/>
      <c r="BB1061" s="415"/>
      <c r="BC1061" s="415"/>
      <c r="BD1061" s="415"/>
      <c r="BE1061" s="415"/>
      <c r="BF1061" s="415"/>
      <c r="BG1061" s="415"/>
      <c r="BH1061" s="415"/>
      <c r="BI1061" s="415"/>
      <c r="BJ1061" s="415"/>
      <c r="BK1061" s="415"/>
      <c r="BL1061" s="415"/>
      <c r="BM1061" s="415"/>
      <c r="BN1061" s="415"/>
      <c r="BO1061" s="415"/>
      <c r="BP1061" s="415"/>
      <c r="BQ1061" s="415"/>
      <c r="BR1061" s="415"/>
      <c r="BS1061" s="415"/>
      <c r="BT1061" s="415"/>
      <c r="BU1061" s="415"/>
      <c r="BV1061" s="415"/>
      <c r="BW1061" s="415"/>
      <c r="BX1061" s="415"/>
      <c r="BY1061" s="415"/>
      <c r="BZ1061" s="415"/>
      <c r="CA1061" s="415"/>
      <c r="CB1061" s="415"/>
      <c r="CC1061" s="415"/>
      <c r="CD1061" s="415"/>
      <c r="CE1061" s="415"/>
      <c r="CF1061" s="415"/>
      <c r="CG1061" s="415"/>
      <c r="CH1061" s="415"/>
      <c r="CI1061" s="415"/>
      <c r="CJ1061" s="415"/>
      <c r="CK1061" s="415"/>
      <c r="CL1061" s="415"/>
      <c r="CM1061" s="415"/>
      <c r="CN1061" s="415"/>
      <c r="CO1061" s="415"/>
      <c r="CP1061" s="415"/>
      <c r="CQ1061" s="415"/>
      <c r="CR1061" s="415"/>
      <c r="CS1061" s="415"/>
      <c r="CT1061" s="415"/>
      <c r="CU1061" s="415"/>
      <c r="CV1061" s="415"/>
      <c r="CW1061" s="415"/>
      <c r="CX1061" s="415"/>
      <c r="CY1061" s="415"/>
      <c r="CZ1061" s="415"/>
      <c r="DA1061" s="415"/>
      <c r="DB1061" s="415"/>
      <c r="DC1061" s="415"/>
      <c r="DD1061" s="415"/>
      <c r="DE1061" s="415"/>
      <c r="DF1061" s="415"/>
      <c r="DG1061" s="415"/>
      <c r="DH1061" s="415"/>
      <c r="DI1061" s="415"/>
      <c r="DJ1061" s="415"/>
      <c r="DK1061" s="415"/>
      <c r="DL1061" s="415"/>
      <c r="DM1061" s="415"/>
      <c r="DN1061" s="415"/>
      <c r="DO1061" s="415"/>
      <c r="DP1061" s="415"/>
      <c r="DQ1061" s="415"/>
      <c r="DR1061" s="415"/>
      <c r="DS1061" s="415"/>
      <c r="DT1061" s="415"/>
      <c r="DU1061" s="415"/>
      <c r="DV1061" s="415"/>
      <c r="DW1061" s="415"/>
      <c r="DX1061" s="415"/>
      <c r="DY1061" s="415"/>
      <c r="DZ1061" s="415"/>
      <c r="EA1061" s="415"/>
      <c r="EB1061" s="415"/>
      <c r="EC1061" s="415"/>
      <c r="ED1061" s="415"/>
      <c r="EE1061" s="415"/>
      <c r="EF1061" s="415"/>
      <c r="EG1061" s="415"/>
      <c r="EH1061" s="415"/>
      <c r="EI1061" s="415"/>
      <c r="EJ1061" s="415"/>
      <c r="EK1061" s="415"/>
      <c r="EL1061" s="415"/>
      <c r="EM1061" s="415"/>
      <c r="EN1061" s="415"/>
      <c r="EO1061" s="415"/>
      <c r="EP1061" s="415"/>
      <c r="EQ1061" s="415"/>
      <c r="ER1061" s="415"/>
      <c r="ES1061" s="415"/>
      <c r="ET1061" s="415"/>
      <c r="EU1061" s="415"/>
      <c r="EV1061" s="415"/>
      <c r="EW1061" s="415"/>
      <c r="EX1061" s="415"/>
      <c r="EY1061" s="415"/>
      <c r="EZ1061" s="415"/>
      <c r="FA1061" s="415"/>
      <c r="FB1061" s="415"/>
      <c r="FC1061" s="415"/>
      <c r="FD1061" s="415"/>
      <c r="FE1061" s="415"/>
      <c r="FF1061" s="415"/>
      <c r="FG1061" s="415"/>
      <c r="FH1061" s="415"/>
      <c r="FI1061" s="415"/>
      <c r="FJ1061" s="415"/>
      <c r="FK1061" s="415"/>
      <c r="FL1061" s="415"/>
      <c r="FM1061" s="415"/>
      <c r="FN1061" s="415"/>
      <c r="FO1061" s="415"/>
      <c r="FP1061" s="415"/>
      <c r="FQ1061" s="415"/>
      <c r="FR1061" s="415"/>
      <c r="FS1061" s="415"/>
      <c r="FT1061" s="415"/>
      <c r="FU1061" s="415"/>
      <c r="FV1061" s="415"/>
      <c r="FW1061" s="415"/>
      <c r="FX1061" s="415"/>
      <c r="FY1061" s="415"/>
      <c r="FZ1061" s="415"/>
      <c r="GA1061" s="415"/>
      <c r="GB1061" s="415"/>
      <c r="GC1061" s="415"/>
      <c r="GD1061" s="415"/>
      <c r="GE1061" s="415"/>
      <c r="GF1061" s="415"/>
      <c r="GG1061" s="415"/>
      <c r="GH1061" s="415"/>
      <c r="GI1061" s="415"/>
      <c r="GJ1061" s="415"/>
      <c r="GK1061" s="415"/>
      <c r="GL1061" s="415"/>
      <c r="GM1061" s="415"/>
      <c r="GN1061" s="415"/>
      <c r="GO1061" s="415"/>
      <c r="GP1061" s="415"/>
      <c r="GQ1061" s="415"/>
      <c r="GR1061" s="415"/>
      <c r="GS1061" s="415"/>
      <c r="GT1061" s="415"/>
      <c r="GU1061" s="415"/>
      <c r="GV1061" s="415"/>
      <c r="GW1061" s="415"/>
      <c r="GX1061" s="415"/>
      <c r="GY1061" s="415"/>
      <c r="GZ1061" s="415"/>
      <c r="HA1061" s="415"/>
      <c r="HB1061" s="415"/>
      <c r="HC1061" s="415"/>
      <c r="HD1061" s="415"/>
      <c r="HE1061" s="415"/>
      <c r="HF1061" s="415"/>
      <c r="HG1061" s="415"/>
      <c r="HH1061" s="415"/>
      <c r="HI1061" s="415"/>
      <c r="HJ1061" s="415"/>
      <c r="HK1061" s="415"/>
      <c r="HL1061" s="415"/>
      <c r="HM1061" s="415"/>
      <c r="HN1061" s="415"/>
      <c r="HO1061" s="415"/>
      <c r="HP1061" s="415"/>
      <c r="HQ1061" s="415"/>
      <c r="HR1061" s="415"/>
      <c r="HS1061" s="415"/>
      <c r="HT1061" s="415"/>
      <c r="HU1061" s="415"/>
      <c r="HV1061" s="415"/>
      <c r="HW1061" s="415"/>
      <c r="HX1061" s="415"/>
      <c r="HY1061" s="415"/>
      <c r="HZ1061" s="415"/>
      <c r="IA1061" s="415"/>
      <c r="IB1061" s="415"/>
      <c r="IC1061" s="415"/>
      <c r="ID1061" s="415"/>
      <c r="IE1061" s="415"/>
      <c r="IF1061" s="415"/>
      <c r="IG1061" s="415"/>
      <c r="IH1061" s="415"/>
      <c r="II1061" s="415"/>
      <c r="IJ1061" s="415"/>
      <c r="IK1061" s="415"/>
      <c r="IL1061" s="415"/>
      <c r="IM1061" s="415"/>
      <c r="IN1061" s="415"/>
      <c r="IO1061" s="415"/>
      <c r="IP1061" s="415"/>
      <c r="IQ1061" s="415"/>
      <c r="IR1061" s="415"/>
      <c r="IS1061" s="415"/>
      <c r="IT1061" s="415"/>
      <c r="IU1061" s="415"/>
      <c r="IV1061" s="415"/>
      <c r="IW1061" s="415"/>
      <c r="IX1061" s="415"/>
      <c r="IY1061" s="415"/>
      <c r="IZ1061" s="415"/>
      <c r="JA1061" s="415"/>
    </row>
    <row r="1062" spans="1:261" s="101" customFormat="1" hidden="1" outlineLevel="1" collapsed="1" x14ac:dyDescent="0.25">
      <c r="A1062" s="122"/>
      <c r="B1062" s="311"/>
      <c r="C1062" s="123"/>
      <c r="D1062" s="225"/>
      <c r="E1062" s="109"/>
      <c r="F1062" s="109"/>
      <c r="G1062" s="109"/>
      <c r="H1062" s="109"/>
      <c r="I1062" s="221"/>
      <c r="J1062" s="109"/>
      <c r="K1062" s="109"/>
      <c r="L1062" s="109"/>
      <c r="M1062" s="109"/>
      <c r="N1062" s="109"/>
      <c r="O1062" s="109"/>
      <c r="P1062" s="422"/>
      <c r="Q1062" s="425">
        <f t="shared" si="92"/>
        <v>0</v>
      </c>
      <c r="R1062" s="415"/>
      <c r="S1062" s="415"/>
      <c r="T1062" s="415"/>
      <c r="U1062" s="415"/>
      <c r="V1062" s="415"/>
      <c r="W1062" s="415"/>
      <c r="X1062" s="415"/>
      <c r="Y1062" s="415"/>
      <c r="Z1062" s="415"/>
      <c r="AA1062" s="415"/>
      <c r="AB1062" s="415"/>
      <c r="AC1062" s="415"/>
      <c r="AD1062" s="415"/>
      <c r="AE1062" s="415"/>
      <c r="AF1062" s="415"/>
      <c r="AG1062" s="415"/>
      <c r="AH1062" s="415"/>
      <c r="AI1062" s="415"/>
      <c r="AJ1062" s="415"/>
      <c r="AK1062" s="415"/>
      <c r="AL1062" s="415"/>
      <c r="AM1062" s="415"/>
      <c r="AN1062" s="415"/>
      <c r="AO1062" s="415"/>
      <c r="AP1062" s="415"/>
      <c r="AQ1062" s="415"/>
      <c r="AR1062" s="415"/>
      <c r="AS1062" s="415"/>
      <c r="AT1062" s="415"/>
      <c r="AU1062" s="415"/>
      <c r="AV1062" s="415"/>
      <c r="AW1062" s="415"/>
      <c r="AX1062" s="415"/>
      <c r="AY1062" s="415"/>
      <c r="AZ1062" s="415"/>
      <c r="BA1062" s="415"/>
      <c r="BB1062" s="415"/>
      <c r="BC1062" s="415"/>
      <c r="BD1062" s="415"/>
      <c r="BE1062" s="415"/>
      <c r="BF1062" s="415"/>
      <c r="BG1062" s="415"/>
      <c r="BH1062" s="415"/>
      <c r="BI1062" s="415"/>
      <c r="BJ1062" s="415"/>
      <c r="BK1062" s="415"/>
      <c r="BL1062" s="415"/>
      <c r="BM1062" s="415"/>
      <c r="BN1062" s="415"/>
      <c r="BO1062" s="415"/>
      <c r="BP1062" s="415"/>
      <c r="BQ1062" s="415"/>
      <c r="BR1062" s="415"/>
      <c r="BS1062" s="415"/>
      <c r="BT1062" s="415"/>
      <c r="BU1062" s="415"/>
      <c r="BV1062" s="415"/>
      <c r="BW1062" s="415"/>
      <c r="BX1062" s="415"/>
      <c r="BY1062" s="415"/>
      <c r="BZ1062" s="415"/>
      <c r="CA1062" s="415"/>
      <c r="CB1062" s="415"/>
      <c r="CC1062" s="415"/>
      <c r="CD1062" s="415"/>
      <c r="CE1062" s="415"/>
      <c r="CF1062" s="415"/>
      <c r="CG1062" s="415"/>
      <c r="CH1062" s="415"/>
      <c r="CI1062" s="415"/>
      <c r="CJ1062" s="415"/>
      <c r="CK1062" s="415"/>
      <c r="CL1062" s="415"/>
      <c r="CM1062" s="415"/>
      <c r="CN1062" s="415"/>
      <c r="CO1062" s="415"/>
      <c r="CP1062" s="415"/>
      <c r="CQ1062" s="415"/>
      <c r="CR1062" s="415"/>
      <c r="CS1062" s="415"/>
      <c r="CT1062" s="415"/>
      <c r="CU1062" s="415"/>
      <c r="CV1062" s="415"/>
      <c r="CW1062" s="415"/>
      <c r="CX1062" s="415"/>
      <c r="CY1062" s="415"/>
      <c r="CZ1062" s="415"/>
      <c r="DA1062" s="415"/>
      <c r="DB1062" s="415"/>
      <c r="DC1062" s="415"/>
      <c r="DD1062" s="415"/>
      <c r="DE1062" s="415"/>
      <c r="DF1062" s="415"/>
      <c r="DG1062" s="415"/>
      <c r="DH1062" s="415"/>
      <c r="DI1062" s="415"/>
      <c r="DJ1062" s="415"/>
      <c r="DK1062" s="415"/>
      <c r="DL1062" s="415"/>
      <c r="DM1062" s="415"/>
      <c r="DN1062" s="415"/>
      <c r="DO1062" s="415"/>
      <c r="DP1062" s="415"/>
      <c r="DQ1062" s="415"/>
      <c r="DR1062" s="415"/>
      <c r="DS1062" s="415"/>
      <c r="DT1062" s="415"/>
      <c r="DU1062" s="415"/>
      <c r="DV1062" s="415"/>
      <c r="DW1062" s="415"/>
      <c r="DX1062" s="415"/>
      <c r="DY1062" s="415"/>
      <c r="DZ1062" s="415"/>
      <c r="EA1062" s="415"/>
      <c r="EB1062" s="415"/>
      <c r="EC1062" s="415"/>
      <c r="ED1062" s="415"/>
      <c r="EE1062" s="415"/>
      <c r="EF1062" s="415"/>
      <c r="EG1062" s="415"/>
      <c r="EH1062" s="415"/>
      <c r="EI1062" s="415"/>
      <c r="EJ1062" s="415"/>
      <c r="EK1062" s="415"/>
      <c r="EL1062" s="415"/>
      <c r="EM1062" s="415"/>
      <c r="EN1062" s="415"/>
      <c r="EO1062" s="415"/>
      <c r="EP1062" s="415"/>
      <c r="EQ1062" s="415"/>
      <c r="ER1062" s="415"/>
      <c r="ES1062" s="415"/>
      <c r="ET1062" s="415"/>
      <c r="EU1062" s="415"/>
      <c r="EV1062" s="415"/>
      <c r="EW1062" s="415"/>
      <c r="EX1062" s="415"/>
      <c r="EY1062" s="415"/>
      <c r="EZ1062" s="415"/>
      <c r="FA1062" s="415"/>
      <c r="FB1062" s="415"/>
      <c r="FC1062" s="415"/>
      <c r="FD1062" s="415"/>
      <c r="FE1062" s="415"/>
      <c r="FF1062" s="415"/>
      <c r="FG1062" s="415"/>
      <c r="FH1062" s="415"/>
      <c r="FI1062" s="415"/>
      <c r="FJ1062" s="415"/>
      <c r="FK1062" s="415"/>
      <c r="FL1062" s="415"/>
      <c r="FM1062" s="415"/>
      <c r="FN1062" s="415"/>
      <c r="FO1062" s="415"/>
      <c r="FP1062" s="415"/>
      <c r="FQ1062" s="415"/>
      <c r="FR1062" s="415"/>
      <c r="FS1062" s="415"/>
      <c r="FT1062" s="415"/>
      <c r="FU1062" s="415"/>
      <c r="FV1062" s="415"/>
      <c r="FW1062" s="415"/>
      <c r="FX1062" s="415"/>
      <c r="FY1062" s="415"/>
      <c r="FZ1062" s="415"/>
      <c r="GA1062" s="415"/>
      <c r="GB1062" s="415"/>
      <c r="GC1062" s="415"/>
      <c r="GD1062" s="415"/>
      <c r="GE1062" s="415"/>
      <c r="GF1062" s="415"/>
      <c r="GG1062" s="415"/>
      <c r="GH1062" s="415"/>
      <c r="GI1062" s="415"/>
      <c r="GJ1062" s="415"/>
      <c r="GK1062" s="415"/>
      <c r="GL1062" s="415"/>
      <c r="GM1062" s="415"/>
      <c r="GN1062" s="415"/>
      <c r="GO1062" s="415"/>
      <c r="GP1062" s="415"/>
      <c r="GQ1062" s="415"/>
      <c r="GR1062" s="415"/>
      <c r="GS1062" s="415"/>
      <c r="GT1062" s="415"/>
      <c r="GU1062" s="415"/>
      <c r="GV1062" s="415"/>
      <c r="GW1062" s="415"/>
      <c r="GX1062" s="415"/>
      <c r="GY1062" s="415"/>
      <c r="GZ1062" s="415"/>
      <c r="HA1062" s="415"/>
      <c r="HB1062" s="415"/>
      <c r="HC1062" s="415"/>
      <c r="HD1062" s="415"/>
      <c r="HE1062" s="415"/>
      <c r="HF1062" s="415"/>
      <c r="HG1062" s="415"/>
      <c r="HH1062" s="415"/>
      <c r="HI1062" s="415"/>
      <c r="HJ1062" s="415"/>
      <c r="HK1062" s="415"/>
      <c r="HL1062" s="415"/>
      <c r="HM1062" s="415"/>
      <c r="HN1062" s="415"/>
      <c r="HO1062" s="415"/>
      <c r="HP1062" s="415"/>
      <c r="HQ1062" s="415"/>
      <c r="HR1062" s="415"/>
      <c r="HS1062" s="415"/>
      <c r="HT1062" s="415"/>
      <c r="HU1062" s="415"/>
      <c r="HV1062" s="415"/>
      <c r="HW1062" s="415"/>
      <c r="HX1062" s="415"/>
      <c r="HY1062" s="415"/>
      <c r="HZ1062" s="415"/>
      <c r="IA1062" s="415"/>
      <c r="IB1062" s="415"/>
      <c r="IC1062" s="415"/>
      <c r="ID1062" s="415"/>
      <c r="IE1062" s="415"/>
      <c r="IF1062" s="415"/>
      <c r="IG1062" s="415"/>
      <c r="IH1062" s="415"/>
      <c r="II1062" s="415"/>
      <c r="IJ1062" s="415"/>
      <c r="IK1062" s="415"/>
      <c r="IL1062" s="415"/>
      <c r="IM1062" s="415"/>
      <c r="IN1062" s="415"/>
      <c r="IO1062" s="415"/>
      <c r="IP1062" s="415"/>
      <c r="IQ1062" s="415"/>
      <c r="IR1062" s="415"/>
      <c r="IS1062" s="415"/>
      <c r="IT1062" s="415"/>
      <c r="IU1062" s="415"/>
      <c r="IV1062" s="415"/>
      <c r="IW1062" s="415"/>
      <c r="IX1062" s="415"/>
      <c r="IY1062" s="415"/>
      <c r="IZ1062" s="415"/>
      <c r="JA1062" s="415"/>
    </row>
    <row r="1063" spans="1:261" collapsed="1" x14ac:dyDescent="0.25">
      <c r="A1063" s="339" t="s">
        <v>663</v>
      </c>
      <c r="B1063" s="340" t="s">
        <v>664</v>
      </c>
      <c r="C1063" s="341"/>
      <c r="D1063" s="342"/>
      <c r="E1063" s="342"/>
      <c r="F1063" s="342">
        <f>SUM(F1064:F1086)</f>
        <v>1005899.4</v>
      </c>
      <c r="G1063" s="342"/>
      <c r="H1063" s="342">
        <f>SUM(H1064:H1086)</f>
        <v>1844928.9000000001</v>
      </c>
      <c r="I1063" s="343">
        <f>SUM(I1064:I1086)</f>
        <v>2850828.3000000003</v>
      </c>
      <c r="J1063" s="344"/>
      <c r="K1063" s="344"/>
      <c r="L1063" s="345"/>
      <c r="M1063" s="345"/>
      <c r="N1063" s="345"/>
      <c r="O1063" s="345"/>
      <c r="P1063" s="422"/>
      <c r="Q1063" s="343">
        <f>SUM(Q1064:Q1086)</f>
        <v>0</v>
      </c>
    </row>
    <row r="1064" spans="1:261" hidden="1" outlineLevel="1" x14ac:dyDescent="0.25">
      <c r="A1064" s="120"/>
      <c r="B1064" s="300" t="s">
        <v>665</v>
      </c>
      <c r="C1064" s="117" t="s">
        <v>31</v>
      </c>
      <c r="D1064" s="116">
        <v>1</v>
      </c>
      <c r="E1064" s="109">
        <v>6550</v>
      </c>
      <c r="F1064" s="109">
        <f t="shared" ref="F1064:F1074" si="93">E1064*D1064</f>
        <v>6550</v>
      </c>
      <c r="G1064" s="109">
        <v>55450.200000000004</v>
      </c>
      <c r="H1064" s="109">
        <f t="shared" ref="H1064:H1074" si="94">G1064*D1064</f>
        <v>55450.200000000004</v>
      </c>
      <c r="I1064" s="221">
        <f t="shared" ref="I1064:I1074" si="95">H1064+F1064</f>
        <v>62000.200000000004</v>
      </c>
      <c r="J1064" s="252">
        <v>6550</v>
      </c>
      <c r="K1064" s="252"/>
      <c r="L1064" s="229"/>
      <c r="M1064" s="229">
        <f t="shared" ref="M1064:M1086" si="96">G1064</f>
        <v>55450.200000000004</v>
      </c>
      <c r="N1064" s="229"/>
      <c r="O1064" s="229"/>
      <c r="P1064" s="422"/>
      <c r="Q1064" s="425">
        <f t="shared" si="92"/>
        <v>0</v>
      </c>
    </row>
    <row r="1065" spans="1:261" hidden="1" outlineLevel="1" x14ac:dyDescent="0.25">
      <c r="A1065" s="120"/>
      <c r="B1065" s="300" t="s">
        <v>666</v>
      </c>
      <c r="C1065" s="117" t="s">
        <v>31</v>
      </c>
      <c r="D1065" s="116">
        <v>1</v>
      </c>
      <c r="E1065" s="109">
        <v>6550</v>
      </c>
      <c r="F1065" s="109">
        <f t="shared" si="93"/>
        <v>6550</v>
      </c>
      <c r="G1065" s="109">
        <v>36189.4</v>
      </c>
      <c r="H1065" s="109">
        <f t="shared" si="94"/>
        <v>36189.4</v>
      </c>
      <c r="I1065" s="221">
        <f t="shared" si="95"/>
        <v>42739.4</v>
      </c>
      <c r="J1065" s="252">
        <v>6550</v>
      </c>
      <c r="K1065" s="252"/>
      <c r="L1065" s="229"/>
      <c r="M1065" s="229">
        <f t="shared" si="96"/>
        <v>36189.4</v>
      </c>
      <c r="N1065" s="229"/>
      <c r="O1065" s="229"/>
      <c r="P1065" s="422"/>
      <c r="Q1065" s="425">
        <f t="shared" si="92"/>
        <v>0</v>
      </c>
    </row>
    <row r="1066" spans="1:261" ht="25.5" hidden="1" outlineLevel="1" x14ac:dyDescent="0.25">
      <c r="A1066" s="120"/>
      <c r="B1066" s="300" t="s">
        <v>590</v>
      </c>
      <c r="C1066" s="117" t="s">
        <v>199</v>
      </c>
      <c r="D1066" s="116">
        <v>30</v>
      </c>
      <c r="E1066" s="109">
        <v>232</v>
      </c>
      <c r="F1066" s="109">
        <f t="shared" si="93"/>
        <v>6960</v>
      </c>
      <c r="G1066" s="109">
        <v>611</v>
      </c>
      <c r="H1066" s="109">
        <f t="shared" si="94"/>
        <v>18330</v>
      </c>
      <c r="I1066" s="221">
        <f t="shared" si="95"/>
        <v>25290</v>
      </c>
      <c r="J1066" s="253">
        <v>232</v>
      </c>
      <c r="K1066" s="253">
        <f>'ВСЕ СМЕТЫ КДС'!G6972</f>
        <v>199.51958347775997</v>
      </c>
      <c r="L1066" s="153">
        <f>((J1066/(K1066/100))-100)/100</f>
        <v>0.16279312514633701</v>
      </c>
      <c r="M1066" s="107">
        <f t="shared" si="96"/>
        <v>611</v>
      </c>
      <c r="N1066" s="107">
        <f>'ВСЕ СМЕТЫ КДС'!G6968</f>
        <v>511.66949185355304</v>
      </c>
      <c r="O1066" s="153">
        <f>((M1066/(N1066/100))-100)/100</f>
        <v>0.19413021438236697</v>
      </c>
      <c r="P1066" s="422"/>
      <c r="Q1066" s="425">
        <f t="shared" si="92"/>
        <v>0</v>
      </c>
    </row>
    <row r="1067" spans="1:261" ht="25.5" hidden="1" outlineLevel="1" x14ac:dyDescent="0.25">
      <c r="A1067" s="120"/>
      <c r="B1067" s="300" t="s">
        <v>591</v>
      </c>
      <c r="C1067" s="117" t="s">
        <v>199</v>
      </c>
      <c r="D1067" s="116">
        <v>800</v>
      </c>
      <c r="E1067" s="109">
        <v>182</v>
      </c>
      <c r="F1067" s="109">
        <f t="shared" si="93"/>
        <v>145600</v>
      </c>
      <c r="G1067" s="109">
        <v>184.6</v>
      </c>
      <c r="H1067" s="109">
        <f t="shared" si="94"/>
        <v>147680</v>
      </c>
      <c r="I1067" s="221">
        <f t="shared" si="95"/>
        <v>293280</v>
      </c>
      <c r="J1067" s="253">
        <v>182</v>
      </c>
      <c r="K1067" s="253">
        <f>'ВСЕ СМЕТЫ КДС'!G6963</f>
        <v>151.26581595340798</v>
      </c>
      <c r="L1067" s="153">
        <f t="shared" ref="L1067:L1073" si="97">((J1067/(K1067/100))-100)/100</f>
        <v>0.20317997065548896</v>
      </c>
      <c r="M1067" s="107">
        <f t="shared" si="96"/>
        <v>184.6</v>
      </c>
      <c r="N1067" s="107">
        <f>'ВСЕ СМЕТЫ КДС'!G6959</f>
        <v>149.14180678350672</v>
      </c>
      <c r="O1067" s="153">
        <f t="shared" ref="O1067:O1073" si="98">((M1067/(N1067/100))-100)/100</f>
        <v>0.23774818061554101</v>
      </c>
      <c r="P1067" s="422"/>
      <c r="Q1067" s="425">
        <f t="shared" si="92"/>
        <v>0</v>
      </c>
    </row>
    <row r="1068" spans="1:261" ht="25.5" hidden="1" outlineLevel="1" x14ac:dyDescent="0.25">
      <c r="A1068" s="120"/>
      <c r="B1068" s="300" t="s">
        <v>667</v>
      </c>
      <c r="C1068" s="117" t="s">
        <v>199</v>
      </c>
      <c r="D1068" s="116">
        <v>260</v>
      </c>
      <c r="E1068" s="109">
        <v>182</v>
      </c>
      <c r="F1068" s="109">
        <f t="shared" si="93"/>
        <v>47320</v>
      </c>
      <c r="G1068" s="109">
        <v>239.20000000000002</v>
      </c>
      <c r="H1068" s="109">
        <f t="shared" si="94"/>
        <v>62192.000000000007</v>
      </c>
      <c r="I1068" s="221">
        <f t="shared" si="95"/>
        <v>109512</v>
      </c>
      <c r="J1068" s="253">
        <v>182</v>
      </c>
      <c r="K1068" s="253">
        <f>'ВСЕ СМЕТЫ КДС'!G6963</f>
        <v>151.26581595340798</v>
      </c>
      <c r="L1068" s="153">
        <f t="shared" si="97"/>
        <v>0.20317997065548896</v>
      </c>
      <c r="M1068" s="107">
        <f t="shared" si="96"/>
        <v>239.20000000000002</v>
      </c>
      <c r="N1068" s="107">
        <f>'ВСЕ СМЕТЫ КДС'!G6959</f>
        <v>149.14180678350672</v>
      </c>
      <c r="O1068" s="153">
        <f t="shared" si="98"/>
        <v>0.60384271291027858</v>
      </c>
      <c r="P1068" s="422"/>
      <c r="Q1068" s="425">
        <f t="shared" si="92"/>
        <v>0</v>
      </c>
    </row>
    <row r="1069" spans="1:261" ht="25.5" hidden="1" outlineLevel="1" x14ac:dyDescent="0.25">
      <c r="A1069" s="120"/>
      <c r="B1069" s="300" t="s">
        <v>668</v>
      </c>
      <c r="C1069" s="117" t="s">
        <v>31</v>
      </c>
      <c r="D1069" s="116">
        <v>78</v>
      </c>
      <c r="E1069" s="109">
        <v>1865</v>
      </c>
      <c r="F1069" s="109">
        <f t="shared" si="93"/>
        <v>145470</v>
      </c>
      <c r="G1069" s="109">
        <v>6208.4</v>
      </c>
      <c r="H1069" s="109">
        <f t="shared" si="94"/>
        <v>484255.19999999995</v>
      </c>
      <c r="I1069" s="221">
        <f t="shared" si="95"/>
        <v>629725.19999999995</v>
      </c>
      <c r="J1069" s="253">
        <v>1865</v>
      </c>
      <c r="K1069" s="253">
        <f>'ВСЕ СМЕТЫ КДС'!G7250</f>
        <v>1440.6480092903225</v>
      </c>
      <c r="L1069" s="153">
        <f t="shared" si="97"/>
        <v>0.294556330188328</v>
      </c>
      <c r="M1069" s="107">
        <f t="shared" si="96"/>
        <v>6208.4</v>
      </c>
      <c r="N1069" s="107">
        <f>'ВСЕ СМЕТЫ КДС'!G7266</f>
        <v>23570.274941740798</v>
      </c>
      <c r="O1069" s="153">
        <f t="shared" si="98"/>
        <v>-0.73660044206758524</v>
      </c>
      <c r="P1069" s="422"/>
      <c r="Q1069" s="425">
        <f t="shared" si="92"/>
        <v>0</v>
      </c>
    </row>
    <row r="1070" spans="1:261" hidden="1" outlineLevel="1" x14ac:dyDescent="0.25">
      <c r="A1070" s="120"/>
      <c r="B1070" s="300" t="s">
        <v>669</v>
      </c>
      <c r="C1070" s="117" t="s">
        <v>31</v>
      </c>
      <c r="D1070" s="116">
        <v>15</v>
      </c>
      <c r="E1070" s="109">
        <v>1865</v>
      </c>
      <c r="F1070" s="109">
        <f t="shared" si="93"/>
        <v>27975</v>
      </c>
      <c r="G1070" s="109">
        <v>18060.8</v>
      </c>
      <c r="H1070" s="109">
        <f t="shared" si="94"/>
        <v>270912</v>
      </c>
      <c r="I1070" s="221">
        <f t="shared" si="95"/>
        <v>298887</v>
      </c>
      <c r="J1070" s="253">
        <v>1865</v>
      </c>
      <c r="K1070" s="253">
        <f>'ВСЕ СМЕТЫ КДС'!G7250</f>
        <v>1440.6480092903225</v>
      </c>
      <c r="L1070" s="153">
        <f t="shared" si="97"/>
        <v>0.294556330188328</v>
      </c>
      <c r="M1070" s="107">
        <f t="shared" si="96"/>
        <v>18060.8</v>
      </c>
      <c r="N1070" s="107">
        <f>'ВСЕ СМЕТЫ КДС'!G7271</f>
        <v>13377.102833203202</v>
      </c>
      <c r="O1070" s="153">
        <f t="shared" si="98"/>
        <v>0.35012791821943923</v>
      </c>
      <c r="P1070" s="422"/>
      <c r="Q1070" s="425">
        <f t="shared" si="92"/>
        <v>0</v>
      </c>
    </row>
    <row r="1071" spans="1:261" ht="25.5" hidden="1" outlineLevel="1" x14ac:dyDescent="0.25">
      <c r="A1071" s="120"/>
      <c r="B1071" s="300" t="s">
        <v>670</v>
      </c>
      <c r="C1071" s="117" t="s">
        <v>31</v>
      </c>
      <c r="D1071" s="116">
        <v>41</v>
      </c>
      <c r="E1071" s="109">
        <v>1865</v>
      </c>
      <c r="F1071" s="109">
        <f t="shared" si="93"/>
        <v>76465</v>
      </c>
      <c r="G1071" s="109">
        <v>8098.8</v>
      </c>
      <c r="H1071" s="109">
        <f t="shared" si="94"/>
        <v>332050.8</v>
      </c>
      <c r="I1071" s="221">
        <f t="shared" si="95"/>
        <v>408515.8</v>
      </c>
      <c r="J1071" s="253">
        <v>1865</v>
      </c>
      <c r="K1071" s="253">
        <f>'ВСЕ СМЕТЫ КДС'!G7250</f>
        <v>1440.6480092903225</v>
      </c>
      <c r="L1071" s="153">
        <f t="shared" si="97"/>
        <v>0.294556330188328</v>
      </c>
      <c r="M1071" s="107">
        <f t="shared" si="96"/>
        <v>8098.8</v>
      </c>
      <c r="N1071" s="107">
        <f>'ВСЕ СМЕТЫ КДС'!G7266</f>
        <v>23570.274941740798</v>
      </c>
      <c r="O1071" s="153">
        <f t="shared" si="98"/>
        <v>-0.65639772891839432</v>
      </c>
      <c r="P1071" s="422"/>
      <c r="Q1071" s="425">
        <f t="shared" si="92"/>
        <v>0</v>
      </c>
    </row>
    <row r="1072" spans="1:261" ht="25.5" hidden="1" outlineLevel="1" x14ac:dyDescent="0.25">
      <c r="A1072" s="120"/>
      <c r="B1072" s="300" t="s">
        <v>671</v>
      </c>
      <c r="C1072" s="117" t="s">
        <v>31</v>
      </c>
      <c r="D1072" s="116">
        <v>3</v>
      </c>
      <c r="E1072" s="109">
        <v>1865</v>
      </c>
      <c r="F1072" s="109">
        <f t="shared" si="93"/>
        <v>5595</v>
      </c>
      <c r="G1072" s="109">
        <v>1424.6</v>
      </c>
      <c r="H1072" s="109">
        <f t="shared" si="94"/>
        <v>4273.7999999999993</v>
      </c>
      <c r="I1072" s="221">
        <f t="shared" si="95"/>
        <v>9868.7999999999993</v>
      </c>
      <c r="J1072" s="253">
        <v>1865</v>
      </c>
      <c r="K1072" s="253">
        <f>'ВСЕ СМЕТЫ КДС'!G7285</f>
        <v>1360.7052076800003</v>
      </c>
      <c r="L1072" s="153">
        <f t="shared" si="97"/>
        <v>0.37061281861324064</v>
      </c>
      <c r="M1072" s="107">
        <f t="shared" si="96"/>
        <v>1424.6</v>
      </c>
      <c r="N1072" s="107">
        <f>'ВСЕ СМЕТЫ КДС'!G7281</f>
        <v>5055.6028733066541</v>
      </c>
      <c r="O1072" s="153">
        <f t="shared" si="98"/>
        <v>-0.71821362640609665</v>
      </c>
      <c r="P1072" s="422"/>
      <c r="Q1072" s="425">
        <f t="shared" si="92"/>
        <v>0</v>
      </c>
    </row>
    <row r="1073" spans="1:17" hidden="1" outlineLevel="1" x14ac:dyDescent="0.25">
      <c r="A1073" s="120"/>
      <c r="B1073" s="300" t="s">
        <v>672</v>
      </c>
      <c r="C1073" s="117" t="s">
        <v>199</v>
      </c>
      <c r="D1073" s="116">
        <v>351</v>
      </c>
      <c r="E1073" s="109">
        <v>838.40000000000009</v>
      </c>
      <c r="F1073" s="109">
        <f t="shared" si="93"/>
        <v>294278.40000000002</v>
      </c>
      <c r="G1073" s="109">
        <v>699.4</v>
      </c>
      <c r="H1073" s="109">
        <f t="shared" si="94"/>
        <v>245489.4</v>
      </c>
      <c r="I1073" s="221">
        <f t="shared" si="95"/>
        <v>539767.80000000005</v>
      </c>
      <c r="J1073" s="253">
        <v>838.40000000000009</v>
      </c>
      <c r="K1073" s="253">
        <f>'ВСЕ СМЕТЫ КДС'!G7298</f>
        <v>652.31339049676797</v>
      </c>
      <c r="L1073" s="153">
        <f t="shared" si="97"/>
        <v>0.28527179146440373</v>
      </c>
      <c r="M1073" s="107">
        <f t="shared" si="96"/>
        <v>699.4</v>
      </c>
      <c r="N1073" s="107">
        <f>('ВСЕ СМЕТЫ КДС'!G7302+'ВСЕ СМЕТЫ КДС'!G7303)/2</f>
        <v>1073.8318832017922</v>
      </c>
      <c r="O1073" s="153">
        <f t="shared" si="98"/>
        <v>-0.34868761959774075</v>
      </c>
      <c r="P1073" s="422"/>
      <c r="Q1073" s="425">
        <f t="shared" si="92"/>
        <v>0</v>
      </c>
    </row>
    <row r="1074" spans="1:17" hidden="1" outlineLevel="1" x14ac:dyDescent="0.25">
      <c r="A1074" s="120"/>
      <c r="B1074" s="300" t="s">
        <v>6900</v>
      </c>
      <c r="C1074" s="117" t="s">
        <v>307</v>
      </c>
      <c r="D1074" s="116">
        <v>1</v>
      </c>
      <c r="E1074" s="109">
        <v>192832</v>
      </c>
      <c r="F1074" s="109">
        <f t="shared" si="93"/>
        <v>192832</v>
      </c>
      <c r="G1074" s="109">
        <v>188106.1</v>
      </c>
      <c r="H1074" s="109">
        <f t="shared" si="94"/>
        <v>188106.1</v>
      </c>
      <c r="I1074" s="221">
        <f t="shared" si="95"/>
        <v>380938.1</v>
      </c>
      <c r="J1074" s="252">
        <v>192832</v>
      </c>
      <c r="K1074" s="252"/>
      <c r="L1074" s="153"/>
      <c r="M1074" s="229">
        <f>G1074</f>
        <v>188106.1</v>
      </c>
      <c r="N1074" s="229"/>
      <c r="O1074" s="153"/>
      <c r="P1074" s="422"/>
      <c r="Q1074" s="425">
        <f t="shared" si="92"/>
        <v>0</v>
      </c>
    </row>
    <row r="1075" spans="1:17" ht="25.5" hidden="1" outlineLevel="2" x14ac:dyDescent="0.25">
      <c r="A1075" s="120"/>
      <c r="B1075" s="384" t="s">
        <v>673</v>
      </c>
      <c r="C1075" s="117" t="s">
        <v>31</v>
      </c>
      <c r="D1075" s="116">
        <v>14</v>
      </c>
      <c r="E1075" s="109"/>
      <c r="F1075" s="109"/>
      <c r="G1075" s="109"/>
      <c r="H1075" s="109"/>
      <c r="I1075" s="221"/>
      <c r="J1075" s="252">
        <v>0</v>
      </c>
      <c r="K1075" s="252"/>
      <c r="L1075" s="229"/>
      <c r="M1075" s="229">
        <f t="shared" si="96"/>
        <v>0</v>
      </c>
      <c r="N1075" s="229"/>
      <c r="O1075" s="229"/>
      <c r="P1075" s="422"/>
      <c r="Q1075" s="425">
        <f t="shared" si="92"/>
        <v>0</v>
      </c>
    </row>
    <row r="1076" spans="1:17" hidden="1" outlineLevel="2" x14ac:dyDescent="0.25">
      <c r="A1076" s="120"/>
      <c r="B1076" s="384" t="s">
        <v>674</v>
      </c>
      <c r="C1076" s="117" t="s">
        <v>31</v>
      </c>
      <c r="D1076" s="116">
        <v>9</v>
      </c>
      <c r="E1076" s="109"/>
      <c r="F1076" s="109"/>
      <c r="G1076" s="109"/>
      <c r="H1076" s="109"/>
      <c r="I1076" s="221"/>
      <c r="J1076" s="252">
        <v>0</v>
      </c>
      <c r="K1076" s="252"/>
      <c r="L1076" s="229"/>
      <c r="M1076" s="229">
        <f t="shared" si="96"/>
        <v>0</v>
      </c>
      <c r="N1076" s="229"/>
      <c r="O1076" s="229"/>
      <c r="P1076" s="422"/>
      <c r="Q1076" s="425">
        <f t="shared" si="92"/>
        <v>0</v>
      </c>
    </row>
    <row r="1077" spans="1:17" ht="25.5" hidden="1" outlineLevel="2" x14ac:dyDescent="0.25">
      <c r="A1077" s="120"/>
      <c r="B1077" s="384" t="s">
        <v>675</v>
      </c>
      <c r="C1077" s="117" t="s">
        <v>31</v>
      </c>
      <c r="D1077" s="116">
        <v>14</v>
      </c>
      <c r="E1077" s="109"/>
      <c r="F1077" s="109"/>
      <c r="G1077" s="109"/>
      <c r="H1077" s="109"/>
      <c r="I1077" s="221"/>
      <c r="J1077" s="252">
        <v>0</v>
      </c>
      <c r="K1077" s="252"/>
      <c r="L1077" s="229"/>
      <c r="M1077" s="229">
        <f t="shared" si="96"/>
        <v>0</v>
      </c>
      <c r="N1077" s="229"/>
      <c r="O1077" s="229"/>
      <c r="P1077" s="422"/>
      <c r="Q1077" s="425">
        <f t="shared" si="92"/>
        <v>0</v>
      </c>
    </row>
    <row r="1078" spans="1:17" hidden="1" outlineLevel="2" x14ac:dyDescent="0.25">
      <c r="A1078" s="120"/>
      <c r="B1078" s="384" t="s">
        <v>676</v>
      </c>
      <c r="C1078" s="117" t="s">
        <v>31</v>
      </c>
      <c r="D1078" s="116">
        <v>38</v>
      </c>
      <c r="E1078" s="109"/>
      <c r="F1078" s="109"/>
      <c r="G1078" s="109"/>
      <c r="H1078" s="109"/>
      <c r="I1078" s="221"/>
      <c r="J1078" s="252">
        <v>0</v>
      </c>
      <c r="K1078" s="252"/>
      <c r="L1078" s="229"/>
      <c r="M1078" s="229">
        <f t="shared" si="96"/>
        <v>0</v>
      </c>
      <c r="N1078" s="229"/>
      <c r="O1078" s="229"/>
      <c r="P1078" s="422"/>
      <c r="Q1078" s="425">
        <f t="shared" si="92"/>
        <v>0</v>
      </c>
    </row>
    <row r="1079" spans="1:17" ht="25.5" hidden="1" outlineLevel="2" x14ac:dyDescent="0.25">
      <c r="A1079" s="120"/>
      <c r="B1079" s="384" t="s">
        <v>677</v>
      </c>
      <c r="C1079" s="117" t="s">
        <v>31</v>
      </c>
      <c r="D1079" s="116">
        <v>100</v>
      </c>
      <c r="E1079" s="109"/>
      <c r="F1079" s="109"/>
      <c r="G1079" s="109"/>
      <c r="H1079" s="109"/>
      <c r="I1079" s="221"/>
      <c r="J1079" s="252">
        <v>0</v>
      </c>
      <c r="K1079" s="252"/>
      <c r="L1079" s="229"/>
      <c r="M1079" s="229">
        <f t="shared" si="96"/>
        <v>0</v>
      </c>
      <c r="N1079" s="229"/>
      <c r="O1079" s="229"/>
      <c r="P1079" s="422"/>
      <c r="Q1079" s="425">
        <f t="shared" si="92"/>
        <v>0</v>
      </c>
    </row>
    <row r="1080" spans="1:17" hidden="1" outlineLevel="2" x14ac:dyDescent="0.25">
      <c r="A1080" s="120"/>
      <c r="B1080" s="384" t="s">
        <v>678</v>
      </c>
      <c r="C1080" s="117" t="s">
        <v>31</v>
      </c>
      <c r="D1080" s="116">
        <v>75</v>
      </c>
      <c r="E1080" s="109"/>
      <c r="F1080" s="109"/>
      <c r="G1080" s="109"/>
      <c r="H1080" s="109"/>
      <c r="I1080" s="221"/>
      <c r="J1080" s="252">
        <v>0</v>
      </c>
      <c r="K1080" s="252"/>
      <c r="L1080" s="229"/>
      <c r="M1080" s="229">
        <f t="shared" si="96"/>
        <v>0</v>
      </c>
      <c r="N1080" s="229"/>
      <c r="O1080" s="229"/>
      <c r="P1080" s="422"/>
      <c r="Q1080" s="425">
        <f t="shared" si="92"/>
        <v>0</v>
      </c>
    </row>
    <row r="1081" spans="1:17" hidden="1" outlineLevel="2" x14ac:dyDescent="0.25">
      <c r="A1081" s="120"/>
      <c r="B1081" s="384"/>
      <c r="C1081" s="117"/>
      <c r="D1081" s="116"/>
      <c r="E1081" s="109"/>
      <c r="F1081" s="109"/>
      <c r="G1081" s="109"/>
      <c r="H1081" s="109"/>
      <c r="I1081" s="221"/>
      <c r="J1081" s="252">
        <v>0</v>
      </c>
      <c r="K1081" s="252"/>
      <c r="L1081" s="229"/>
      <c r="M1081" s="229">
        <f t="shared" si="96"/>
        <v>0</v>
      </c>
      <c r="N1081" s="229"/>
      <c r="O1081" s="229"/>
      <c r="P1081" s="422"/>
      <c r="Q1081" s="425">
        <f t="shared" si="92"/>
        <v>0</v>
      </c>
    </row>
    <row r="1082" spans="1:17" ht="25.5" hidden="1" outlineLevel="2" x14ac:dyDescent="0.25">
      <c r="A1082" s="120"/>
      <c r="B1082" s="384" t="s">
        <v>595</v>
      </c>
      <c r="C1082" s="117" t="s">
        <v>199</v>
      </c>
      <c r="D1082" s="116">
        <v>800</v>
      </c>
      <c r="E1082" s="109"/>
      <c r="F1082" s="109"/>
      <c r="G1082" s="109"/>
      <c r="H1082" s="109"/>
      <c r="I1082" s="221"/>
      <c r="J1082" s="252">
        <v>0</v>
      </c>
      <c r="K1082" s="252"/>
      <c r="L1082" s="229"/>
      <c r="M1082" s="229">
        <f t="shared" si="96"/>
        <v>0</v>
      </c>
      <c r="N1082" s="229"/>
      <c r="O1082" s="229"/>
      <c r="P1082" s="422"/>
      <c r="Q1082" s="425">
        <f t="shared" si="92"/>
        <v>0</v>
      </c>
    </row>
    <row r="1083" spans="1:17" hidden="1" outlineLevel="2" x14ac:dyDescent="0.25">
      <c r="A1083" s="120"/>
      <c r="B1083" s="384" t="s">
        <v>679</v>
      </c>
      <c r="C1083" s="117" t="s">
        <v>199</v>
      </c>
      <c r="D1083" s="116">
        <v>64</v>
      </c>
      <c r="E1083" s="109"/>
      <c r="F1083" s="109"/>
      <c r="G1083" s="109"/>
      <c r="H1083" s="109"/>
      <c r="I1083" s="221"/>
      <c r="J1083" s="252">
        <v>0</v>
      </c>
      <c r="K1083" s="252"/>
      <c r="L1083" s="229"/>
      <c r="M1083" s="229">
        <f t="shared" si="96"/>
        <v>0</v>
      </c>
      <c r="N1083" s="229"/>
      <c r="O1083" s="229"/>
      <c r="P1083" s="422"/>
      <c r="Q1083" s="425">
        <f t="shared" si="92"/>
        <v>0</v>
      </c>
    </row>
    <row r="1084" spans="1:17" hidden="1" outlineLevel="2" x14ac:dyDescent="0.25">
      <c r="A1084" s="120"/>
      <c r="B1084" s="384" t="s">
        <v>299</v>
      </c>
      <c r="C1084" s="117" t="s">
        <v>31</v>
      </c>
      <c r="D1084" s="116">
        <v>1000</v>
      </c>
      <c r="E1084" s="109"/>
      <c r="F1084" s="109"/>
      <c r="G1084" s="109"/>
      <c r="H1084" s="109"/>
      <c r="I1084" s="221"/>
      <c r="J1084" s="252">
        <v>0</v>
      </c>
      <c r="K1084" s="252"/>
      <c r="L1084" s="229"/>
      <c r="M1084" s="229">
        <f t="shared" si="96"/>
        <v>0</v>
      </c>
      <c r="N1084" s="229"/>
      <c r="O1084" s="229"/>
      <c r="P1084" s="422"/>
      <c r="Q1084" s="425">
        <f t="shared" si="92"/>
        <v>0</v>
      </c>
    </row>
    <row r="1085" spans="1:17" hidden="1" outlineLevel="2" x14ac:dyDescent="0.25">
      <c r="A1085" s="120"/>
      <c r="B1085" s="384" t="s">
        <v>302</v>
      </c>
      <c r="C1085" s="117" t="s">
        <v>307</v>
      </c>
      <c r="D1085" s="116">
        <v>1</v>
      </c>
      <c r="E1085" s="109"/>
      <c r="F1085" s="109"/>
      <c r="G1085" s="109"/>
      <c r="H1085" s="109"/>
      <c r="I1085" s="221"/>
      <c r="J1085" s="252">
        <v>0</v>
      </c>
      <c r="K1085" s="252"/>
      <c r="L1085" s="229"/>
      <c r="M1085" s="229">
        <f t="shared" si="96"/>
        <v>0</v>
      </c>
      <c r="N1085" s="229"/>
      <c r="O1085" s="229"/>
      <c r="P1085" s="422"/>
      <c r="Q1085" s="425">
        <f t="shared" si="92"/>
        <v>0</v>
      </c>
    </row>
    <row r="1086" spans="1:17" hidden="1" outlineLevel="1" x14ac:dyDescent="0.25">
      <c r="A1086" s="120"/>
      <c r="B1086" s="300" t="s">
        <v>560</v>
      </c>
      <c r="C1086" s="117" t="s">
        <v>307</v>
      </c>
      <c r="D1086" s="116">
        <v>1</v>
      </c>
      <c r="E1086" s="109">
        <v>50304</v>
      </c>
      <c r="F1086" s="109">
        <f>E1086*D1086</f>
        <v>50304</v>
      </c>
      <c r="G1086" s="109">
        <v>0</v>
      </c>
      <c r="H1086" s="109">
        <f>G1086*D1086</f>
        <v>0</v>
      </c>
      <c r="I1086" s="221">
        <f>H1086+F1086</f>
        <v>50304</v>
      </c>
      <c r="J1086" s="252">
        <v>50304</v>
      </c>
      <c r="K1086" s="252"/>
      <c r="L1086" s="229"/>
      <c r="M1086" s="229">
        <f t="shared" si="96"/>
        <v>0</v>
      </c>
      <c r="N1086" s="229"/>
      <c r="O1086" s="229"/>
      <c r="P1086" s="422"/>
      <c r="Q1086" s="425">
        <f t="shared" si="92"/>
        <v>0</v>
      </c>
    </row>
    <row r="1087" spans="1:17" collapsed="1" x14ac:dyDescent="0.25">
      <c r="A1087" s="339" t="s">
        <v>680</v>
      </c>
      <c r="B1087" s="361" t="s">
        <v>681</v>
      </c>
      <c r="C1087" s="341"/>
      <c r="D1087" s="342"/>
      <c r="E1087" s="342"/>
      <c r="F1087" s="342">
        <f>F1091+F1097+F1103+F1106+F1114+F1122+F1129+F1141+F1148+F1152+F1155+F1088</f>
        <v>78289634.071999997</v>
      </c>
      <c r="G1087" s="342"/>
      <c r="H1087" s="342">
        <f>H1091+H1097+H1103+H1106+H1114+H1122+H1129+H1141+H1148+H1152+H1155+H1088</f>
        <v>52690771.949999996</v>
      </c>
      <c r="I1087" s="343">
        <f>I1091+I1097+I1103+I1106+I1114+I1122+I1129+I1141+I1148+I1152+I1155+I1088</f>
        <v>130980406.022</v>
      </c>
      <c r="J1087" s="344"/>
      <c r="K1087" s="344"/>
      <c r="L1087" s="345"/>
      <c r="M1087" s="345"/>
      <c r="N1087" s="345"/>
      <c r="O1087" s="345"/>
      <c r="P1087" s="422"/>
      <c r="Q1087" s="343">
        <f>Q1091+Q1097+Q1103+Q1106+Q1114+Q1122+Q1129+Q1141+Q1148+Q1152+Q1155+Q1088</f>
        <v>0</v>
      </c>
    </row>
    <row r="1088" spans="1:17" hidden="1" outlineLevel="1" x14ac:dyDescent="0.25">
      <c r="A1088" s="378"/>
      <c r="B1088" s="349" t="s">
        <v>6902</v>
      </c>
      <c r="C1088" s="378"/>
      <c r="D1088" s="383"/>
      <c r="E1088" s="377"/>
      <c r="F1088" s="377">
        <f>SUM(F1089:F1090)</f>
        <v>653914.01</v>
      </c>
      <c r="G1088" s="377"/>
      <c r="H1088" s="377">
        <f>SUM(H1089:H1090)</f>
        <v>4997424.9000000004</v>
      </c>
      <c r="I1088" s="377">
        <f>SUM(I1089:I1090)</f>
        <v>5651338.9100000001</v>
      </c>
      <c r="J1088" s="247"/>
      <c r="K1088" s="247"/>
      <c r="L1088" s="247"/>
      <c r="M1088" s="247"/>
      <c r="N1088" s="247"/>
      <c r="O1088" s="389"/>
      <c r="P1088" s="422"/>
      <c r="Q1088" s="425">
        <f t="shared" si="92"/>
        <v>0</v>
      </c>
    </row>
    <row r="1089" spans="1:17" hidden="1" outlineLevel="1" x14ac:dyDescent="0.25">
      <c r="A1089" s="112"/>
      <c r="B1089" s="312" t="s">
        <v>682</v>
      </c>
      <c r="C1089" s="112" t="s">
        <v>31</v>
      </c>
      <c r="D1089" s="100">
        <v>1</v>
      </c>
      <c r="E1089" s="109">
        <v>239562.32</v>
      </c>
      <c r="F1089" s="109">
        <f>E1089*D1089</f>
        <v>239562.32</v>
      </c>
      <c r="G1089" s="109">
        <v>1951576.9000000001</v>
      </c>
      <c r="H1089" s="109">
        <f>G1089*D1089</f>
        <v>1951576.9000000001</v>
      </c>
      <c r="I1089" s="221">
        <f>H1089+F1089</f>
        <v>2191139.2200000002</v>
      </c>
      <c r="J1089" s="252">
        <v>239562.32</v>
      </c>
      <c r="K1089" s="252"/>
      <c r="L1089" s="229"/>
      <c r="M1089" s="229">
        <f>G1089</f>
        <v>1951576.9000000001</v>
      </c>
      <c r="N1089" s="229"/>
      <c r="O1089" s="229"/>
      <c r="P1089" s="422"/>
      <c r="Q1089" s="425">
        <f t="shared" si="92"/>
        <v>0</v>
      </c>
    </row>
    <row r="1090" spans="1:17" hidden="1" outlineLevel="1" x14ac:dyDescent="0.25">
      <c r="A1090" s="112"/>
      <c r="B1090" s="312" t="s">
        <v>683</v>
      </c>
      <c r="C1090" s="112" t="s">
        <v>31</v>
      </c>
      <c r="D1090" s="100">
        <v>1</v>
      </c>
      <c r="E1090" s="109">
        <v>414351.69</v>
      </c>
      <c r="F1090" s="109">
        <f>E1090*D1090</f>
        <v>414351.69</v>
      </c>
      <c r="G1090" s="109">
        <v>3045848</v>
      </c>
      <c r="H1090" s="109">
        <f>G1090*D1090</f>
        <v>3045848</v>
      </c>
      <c r="I1090" s="221">
        <f>H1090+F1090</f>
        <v>3460199.69</v>
      </c>
      <c r="J1090" s="252">
        <v>414351.69</v>
      </c>
      <c r="K1090" s="252"/>
      <c r="L1090" s="229"/>
      <c r="M1090" s="229">
        <f>G1090</f>
        <v>3045848</v>
      </c>
      <c r="N1090" s="229"/>
      <c r="O1090" s="229"/>
      <c r="P1090" s="422"/>
      <c r="Q1090" s="425">
        <f t="shared" si="92"/>
        <v>0</v>
      </c>
    </row>
    <row r="1091" spans="1:17" hidden="1" outlineLevel="1" x14ac:dyDescent="0.25">
      <c r="A1091" s="378"/>
      <c r="B1091" s="349" t="s">
        <v>616</v>
      </c>
      <c r="C1091" s="378"/>
      <c r="D1091" s="383"/>
      <c r="E1091" s="377"/>
      <c r="F1091" s="377">
        <f>SUM(F1092:F1096)</f>
        <v>940253</v>
      </c>
      <c r="G1091" s="377"/>
      <c r="H1091" s="377">
        <f>SUM(H1092:H1096)</f>
        <v>4679140.0500000007</v>
      </c>
      <c r="I1091" s="377">
        <f>SUM(I1092:I1096)</f>
        <v>5619393.0500000007</v>
      </c>
      <c r="J1091" s="247"/>
      <c r="K1091" s="247"/>
      <c r="L1091" s="247"/>
      <c r="M1091" s="247"/>
      <c r="N1091" s="247"/>
      <c r="O1091" s="389"/>
      <c r="P1091" s="422"/>
      <c r="Q1091" s="425">
        <f t="shared" si="92"/>
        <v>0</v>
      </c>
    </row>
    <row r="1092" spans="1:17" ht="25.5" hidden="1" outlineLevel="1" x14ac:dyDescent="0.25">
      <c r="A1092" s="99"/>
      <c r="B1092" s="278" t="s">
        <v>684</v>
      </c>
      <c r="C1092" s="112" t="s">
        <v>31</v>
      </c>
      <c r="D1092" s="100">
        <v>3</v>
      </c>
      <c r="E1092" s="109">
        <v>34934</v>
      </c>
      <c r="F1092" s="109">
        <f>E1092*D1092</f>
        <v>104802</v>
      </c>
      <c r="G1092" s="109">
        <v>78869.7</v>
      </c>
      <c r="H1092" s="109">
        <f>G1092*D1092</f>
        <v>236609.09999999998</v>
      </c>
      <c r="I1092" s="221">
        <f>H1092+F1092</f>
        <v>341411.1</v>
      </c>
      <c r="J1092" s="244">
        <v>34934</v>
      </c>
      <c r="K1092" s="244">
        <f>K1093</f>
        <v>34456.210530094082</v>
      </c>
      <c r="L1092" s="155">
        <f>((J1092/(K1092/100))-100)/100</f>
        <v>1.3866570425340825E-2</v>
      </c>
      <c r="M1092" s="244">
        <f>G1092</f>
        <v>78869.7</v>
      </c>
      <c r="N1092" s="244">
        <f>N1093</f>
        <v>83172.988256117766</v>
      </c>
      <c r="O1092" s="155">
        <f>((M1092/(N1092/100))-100)/100</f>
        <v>-5.173901222433528E-2</v>
      </c>
      <c r="P1092" s="422"/>
      <c r="Q1092" s="425">
        <f t="shared" si="92"/>
        <v>0</v>
      </c>
    </row>
    <row r="1093" spans="1:17" ht="25.5" hidden="1" outlineLevel="1" x14ac:dyDescent="0.25">
      <c r="A1093" s="99"/>
      <c r="B1093" s="278" t="s">
        <v>685</v>
      </c>
      <c r="C1093" s="112" t="s">
        <v>31</v>
      </c>
      <c r="D1093" s="100">
        <v>1</v>
      </c>
      <c r="E1093" s="109">
        <v>29801</v>
      </c>
      <c r="F1093" s="109">
        <f>E1093*D1093</f>
        <v>29801</v>
      </c>
      <c r="G1093" s="109">
        <v>63095.759999999995</v>
      </c>
      <c r="H1093" s="109">
        <f>G1093*D1093</f>
        <v>63095.759999999995</v>
      </c>
      <c r="I1093" s="221">
        <f t="shared" ref="I1093:I1156" si="99">H1093+F1093</f>
        <v>92896.76</v>
      </c>
      <c r="J1093" s="244">
        <v>29801</v>
      </c>
      <c r="K1093" s="244">
        <f>'ВСЕ СМЕТЫ КДС'!G2359</f>
        <v>34456.210530094082</v>
      </c>
      <c r="L1093" s="155">
        <f>((J1093/(K1093/100))-100)/100</f>
        <v>-0.1351051220803349</v>
      </c>
      <c r="M1093" s="244">
        <f>G1093</f>
        <v>63095.759999999995</v>
      </c>
      <c r="N1093" s="244">
        <f>'ВСЕ СМЕТЫ КДС'!G2360+'ВСЕ СМЕТЫ КДС'!G2362</f>
        <v>83172.988256117766</v>
      </c>
      <c r="O1093" s="153">
        <f>((M1093/(N1093/100))-100)/100</f>
        <v>-0.24139120977946818</v>
      </c>
      <c r="P1093" s="422"/>
      <c r="Q1093" s="425">
        <f t="shared" si="92"/>
        <v>0</v>
      </c>
    </row>
    <row r="1094" spans="1:17" hidden="1" outlineLevel="1" x14ac:dyDescent="0.25">
      <c r="A1094" s="99"/>
      <c r="B1094" s="278" t="s">
        <v>6870</v>
      </c>
      <c r="C1094" s="112" t="s">
        <v>31</v>
      </c>
      <c r="D1094" s="100">
        <v>1</v>
      </c>
      <c r="E1094" s="109">
        <v>337980</v>
      </c>
      <c r="F1094" s="109">
        <f>E1094*D1094</f>
        <v>337980</v>
      </c>
      <c r="G1094" s="109">
        <v>1736492.9400000002</v>
      </c>
      <c r="H1094" s="109">
        <f>G1094*D1094</f>
        <v>1736492.9400000002</v>
      </c>
      <c r="I1094" s="221">
        <f t="shared" si="99"/>
        <v>2074472.9400000002</v>
      </c>
      <c r="J1094" s="252">
        <v>337980</v>
      </c>
      <c r="K1094" s="252"/>
      <c r="L1094" s="229"/>
      <c r="M1094" s="229">
        <f>G1094</f>
        <v>1736492.9400000002</v>
      </c>
      <c r="N1094" s="229"/>
      <c r="O1094" s="229"/>
      <c r="P1094" s="422"/>
      <c r="Q1094" s="425">
        <f t="shared" si="92"/>
        <v>0</v>
      </c>
    </row>
    <row r="1095" spans="1:17" ht="25.5" hidden="1" outlineLevel="1" x14ac:dyDescent="0.25">
      <c r="A1095" s="346"/>
      <c r="B1095" s="385" t="s">
        <v>686</v>
      </c>
      <c r="C1095" s="388" t="s">
        <v>31</v>
      </c>
      <c r="D1095" s="247">
        <v>2</v>
      </c>
      <c r="E1095" s="233">
        <v>66810</v>
      </c>
      <c r="F1095" s="233">
        <f>E1095*D1095</f>
        <v>133620</v>
      </c>
      <c r="G1095" s="233">
        <v>304200</v>
      </c>
      <c r="H1095" s="233">
        <f>G1095*D1095</f>
        <v>608400</v>
      </c>
      <c r="I1095" s="337">
        <f t="shared" si="99"/>
        <v>742020</v>
      </c>
      <c r="J1095" s="252">
        <v>66810</v>
      </c>
      <c r="K1095" s="252"/>
      <c r="L1095" s="229"/>
      <c r="M1095" s="229">
        <f>G1095</f>
        <v>304200</v>
      </c>
      <c r="N1095" s="229"/>
      <c r="O1095" s="229"/>
      <c r="P1095" s="422"/>
      <c r="Q1095" s="425">
        <f t="shared" ref="Q1095:Q1158" si="100">(E1095+G1095)*P1095</f>
        <v>0</v>
      </c>
    </row>
    <row r="1096" spans="1:17" ht="25.5" hidden="1" outlineLevel="1" x14ac:dyDescent="0.25">
      <c r="A1096" s="346"/>
      <c r="B1096" s="385" t="s">
        <v>687</v>
      </c>
      <c r="C1096" s="388" t="s">
        <v>31</v>
      </c>
      <c r="D1096" s="247">
        <v>5</v>
      </c>
      <c r="E1096" s="233">
        <v>66810</v>
      </c>
      <c r="F1096" s="233">
        <f>E1096*D1096</f>
        <v>334050</v>
      </c>
      <c r="G1096" s="233">
        <v>406908.45</v>
      </c>
      <c r="H1096" s="233">
        <f>G1096*D1096</f>
        <v>2034542.25</v>
      </c>
      <c r="I1096" s="337">
        <f t="shared" si="99"/>
        <v>2368592.25</v>
      </c>
      <c r="J1096" s="252">
        <v>66810</v>
      </c>
      <c r="K1096" s="252"/>
      <c r="L1096" s="229"/>
      <c r="M1096" s="229">
        <f>G1096</f>
        <v>406908.45</v>
      </c>
      <c r="N1096" s="229"/>
      <c r="O1096" s="229"/>
      <c r="P1096" s="422"/>
      <c r="Q1096" s="425">
        <f t="shared" si="100"/>
        <v>0</v>
      </c>
    </row>
    <row r="1097" spans="1:17" hidden="1" outlineLevel="1" x14ac:dyDescent="0.25">
      <c r="A1097" s="378"/>
      <c r="B1097" s="349" t="s">
        <v>688</v>
      </c>
      <c r="C1097" s="378"/>
      <c r="D1097" s="383"/>
      <c r="E1097" s="377"/>
      <c r="F1097" s="377">
        <f>SUM(F1098:F1102)</f>
        <v>491643</v>
      </c>
      <c r="G1097" s="377"/>
      <c r="H1097" s="377">
        <f>SUM(H1098:H1102)</f>
        <v>693238</v>
      </c>
      <c r="I1097" s="377">
        <f>SUM(I1098:I1102)</f>
        <v>1184881</v>
      </c>
      <c r="J1097" s="247"/>
      <c r="K1097" s="247"/>
      <c r="L1097" s="247"/>
      <c r="M1097" s="247"/>
      <c r="N1097" s="247"/>
      <c r="O1097" s="389"/>
      <c r="P1097" s="422"/>
      <c r="Q1097" s="425">
        <f t="shared" si="100"/>
        <v>0</v>
      </c>
    </row>
    <row r="1098" spans="1:17" ht="25.5" hidden="1" outlineLevel="1" x14ac:dyDescent="0.25">
      <c r="A1098" s="99"/>
      <c r="B1098" s="278" t="s">
        <v>6871</v>
      </c>
      <c r="C1098" s="112" t="s">
        <v>31</v>
      </c>
      <c r="D1098" s="100">
        <v>7</v>
      </c>
      <c r="E1098" s="109">
        <v>8646</v>
      </c>
      <c r="F1098" s="109">
        <f>E1098*D1098</f>
        <v>60522</v>
      </c>
      <c r="G1098" s="109">
        <v>22464</v>
      </c>
      <c r="H1098" s="109">
        <f>G1098*D1098</f>
        <v>157248</v>
      </c>
      <c r="I1098" s="221">
        <f t="shared" si="99"/>
        <v>217770</v>
      </c>
      <c r="J1098" s="252">
        <v>8646</v>
      </c>
      <c r="K1098" s="252"/>
      <c r="L1098" s="229"/>
      <c r="M1098" s="229">
        <f>G1098</f>
        <v>22464</v>
      </c>
      <c r="N1098" s="229"/>
      <c r="O1098" s="229"/>
      <c r="P1098" s="422"/>
      <c r="Q1098" s="425">
        <f t="shared" si="100"/>
        <v>0</v>
      </c>
    </row>
    <row r="1099" spans="1:17" hidden="1" outlineLevel="1" x14ac:dyDescent="0.25">
      <c r="A1099" s="99"/>
      <c r="B1099" s="278" t="s">
        <v>689</v>
      </c>
      <c r="C1099" s="112" t="s">
        <v>855</v>
      </c>
      <c r="D1099" s="112">
        <v>0.5</v>
      </c>
      <c r="E1099" s="109">
        <v>39300</v>
      </c>
      <c r="F1099" s="109">
        <f>E1099*D1099</f>
        <v>19650</v>
      </c>
      <c r="G1099" s="109">
        <v>87100</v>
      </c>
      <c r="H1099" s="109">
        <f>G1099*D1099</f>
        <v>43550</v>
      </c>
      <c r="I1099" s="221">
        <f t="shared" si="99"/>
        <v>63200</v>
      </c>
      <c r="J1099" s="252">
        <v>39300</v>
      </c>
      <c r="K1099" s="252"/>
      <c r="L1099" s="229"/>
      <c r="M1099" s="229">
        <f>G1099</f>
        <v>87100</v>
      </c>
      <c r="N1099" s="229"/>
      <c r="O1099" s="229"/>
      <c r="P1099" s="422"/>
      <c r="Q1099" s="425">
        <f t="shared" si="100"/>
        <v>0</v>
      </c>
    </row>
    <row r="1100" spans="1:17" hidden="1" outlineLevel="1" x14ac:dyDescent="0.25">
      <c r="A1100" s="99"/>
      <c r="B1100" s="278" t="s">
        <v>690</v>
      </c>
      <c r="C1100" s="112" t="s">
        <v>855</v>
      </c>
      <c r="D1100" s="112">
        <v>0.2</v>
      </c>
      <c r="E1100" s="109">
        <v>39300</v>
      </c>
      <c r="F1100" s="109">
        <f>E1100*D1100</f>
        <v>7860</v>
      </c>
      <c r="G1100" s="109">
        <v>87100</v>
      </c>
      <c r="H1100" s="109">
        <f>G1100*D1100</f>
        <v>17420</v>
      </c>
      <c r="I1100" s="221">
        <f t="shared" si="99"/>
        <v>25280</v>
      </c>
      <c r="J1100" s="252">
        <v>39300</v>
      </c>
      <c r="K1100" s="252"/>
      <c r="L1100" s="229"/>
      <c r="M1100" s="229">
        <f>G1100</f>
        <v>87100</v>
      </c>
      <c r="N1100" s="229"/>
      <c r="O1100" s="229"/>
      <c r="P1100" s="422"/>
      <c r="Q1100" s="425">
        <f t="shared" si="100"/>
        <v>0</v>
      </c>
    </row>
    <row r="1101" spans="1:17" ht="25.5" hidden="1" outlineLevel="1" x14ac:dyDescent="0.25">
      <c r="A1101" s="99"/>
      <c r="B1101" s="278" t="s">
        <v>691</v>
      </c>
      <c r="C1101" s="112" t="s">
        <v>6820</v>
      </c>
      <c r="D1101" s="100">
        <v>22</v>
      </c>
      <c r="E1101" s="109">
        <v>10218</v>
      </c>
      <c r="F1101" s="109">
        <f>E1101*D1101</f>
        <v>224796</v>
      </c>
      <c r="G1101" s="109">
        <v>5460</v>
      </c>
      <c r="H1101" s="109">
        <f>G1101*D1101</f>
        <v>120120</v>
      </c>
      <c r="I1101" s="221">
        <f t="shared" si="99"/>
        <v>344916</v>
      </c>
      <c r="J1101" s="252">
        <v>10218</v>
      </c>
      <c r="K1101" s="252"/>
      <c r="L1101" s="229"/>
      <c r="M1101" s="229">
        <f>G1101</f>
        <v>5460</v>
      </c>
      <c r="N1101" s="229"/>
      <c r="O1101" s="229"/>
      <c r="P1101" s="422"/>
      <c r="Q1101" s="425">
        <f t="shared" si="100"/>
        <v>0</v>
      </c>
    </row>
    <row r="1102" spans="1:17" hidden="1" outlineLevel="1" x14ac:dyDescent="0.25">
      <c r="A1102" s="99"/>
      <c r="B1102" s="278" t="s">
        <v>6872</v>
      </c>
      <c r="C1102" s="112" t="s">
        <v>6814</v>
      </c>
      <c r="D1102" s="100">
        <v>91</v>
      </c>
      <c r="E1102" s="109">
        <v>1965</v>
      </c>
      <c r="F1102" s="109">
        <f>E1102*D1102</f>
        <v>178815</v>
      </c>
      <c r="G1102" s="109">
        <v>3900</v>
      </c>
      <c r="H1102" s="109">
        <f>G1102*D1102</f>
        <v>354900</v>
      </c>
      <c r="I1102" s="221">
        <f t="shared" si="99"/>
        <v>533715</v>
      </c>
      <c r="J1102" s="252">
        <v>1965</v>
      </c>
      <c r="K1102" s="252"/>
      <c r="L1102" s="229"/>
      <c r="M1102" s="229">
        <f>G1102</f>
        <v>3900</v>
      </c>
      <c r="N1102" s="229"/>
      <c r="O1102" s="229"/>
      <c r="P1102" s="422"/>
      <c r="Q1102" s="425">
        <f t="shared" si="100"/>
        <v>0</v>
      </c>
    </row>
    <row r="1103" spans="1:17" hidden="1" outlineLevel="1" x14ac:dyDescent="0.25">
      <c r="A1103" s="378"/>
      <c r="B1103" s="349" t="s">
        <v>692</v>
      </c>
      <c r="C1103" s="378"/>
      <c r="D1103" s="383"/>
      <c r="E1103" s="377"/>
      <c r="F1103" s="377">
        <f>SUM(F1104:F1105)</f>
        <v>3910222.4</v>
      </c>
      <c r="G1103" s="377"/>
      <c r="H1103" s="377">
        <f>SUM(H1104:H1105)</f>
        <v>4803859.4000000004</v>
      </c>
      <c r="I1103" s="377">
        <f>SUM(I1104:I1105)</f>
        <v>8714081.8000000007</v>
      </c>
      <c r="J1103" s="247"/>
      <c r="K1103" s="247"/>
      <c r="L1103" s="247"/>
      <c r="M1103" s="247"/>
      <c r="N1103" s="247"/>
      <c r="O1103" s="389"/>
      <c r="P1103" s="422"/>
      <c r="Q1103" s="425">
        <f t="shared" si="100"/>
        <v>0</v>
      </c>
    </row>
    <row r="1104" spans="1:17" ht="25.5" hidden="1" outlineLevel="1" x14ac:dyDescent="0.25">
      <c r="A1104" s="99"/>
      <c r="B1104" s="278" t="s">
        <v>6873</v>
      </c>
      <c r="C1104" s="112" t="s">
        <v>6820</v>
      </c>
      <c r="D1104" s="100">
        <v>320.3</v>
      </c>
      <c r="E1104" s="109">
        <v>12208</v>
      </c>
      <c r="F1104" s="109">
        <f>E1104*D1104</f>
        <v>3910222.4</v>
      </c>
      <c r="G1104" s="109">
        <v>14998</v>
      </c>
      <c r="H1104" s="109">
        <f>G1104*D1104</f>
        <v>4803859.4000000004</v>
      </c>
      <c r="I1104" s="337">
        <f t="shared" si="99"/>
        <v>8714081.8000000007</v>
      </c>
      <c r="J1104" s="244">
        <v>12208</v>
      </c>
      <c r="K1104" s="244">
        <f>'ВСЕ СМЕТЫ КДС'!H2546+'ВСЕ СМЕТЫ КДС'!H2551</f>
        <v>9964.3624491154715</v>
      </c>
      <c r="L1104" s="155">
        <f>((J1104/(K1104/100))-100)/100</f>
        <v>0.22516619225183787</v>
      </c>
      <c r="M1104" s="244">
        <v>14998</v>
      </c>
      <c r="N1104" s="244">
        <f>'ВСЕ СМЕТЫ КДС'!H2547+'ВСЕ СМЕТЫ КДС'!H2548+'ВСЕ СМЕТЫ КДС'!H2552</f>
        <v>13280.662480058978</v>
      </c>
      <c r="O1104" s="155">
        <f>((M1104/(N1104/100))-100)/100</f>
        <v>0.12931113357632695</v>
      </c>
      <c r="P1104" s="422"/>
      <c r="Q1104" s="425">
        <f t="shared" si="100"/>
        <v>0</v>
      </c>
    </row>
    <row r="1105" spans="1:261" hidden="1" outlineLevel="1" x14ac:dyDescent="0.25">
      <c r="A1105" s="99"/>
      <c r="B1105" s="278" t="s">
        <v>693</v>
      </c>
      <c r="C1105" s="112" t="s">
        <v>855</v>
      </c>
      <c r="D1105" s="112">
        <v>5.8</v>
      </c>
      <c r="E1105" s="142"/>
      <c r="F1105" s="109"/>
      <c r="G1105" s="109"/>
      <c r="H1105" s="109"/>
      <c r="I1105" s="227"/>
      <c r="J1105" s="252"/>
      <c r="K1105" s="252"/>
      <c r="L1105" s="229"/>
      <c r="M1105" s="229"/>
      <c r="N1105" s="229"/>
      <c r="O1105" s="229"/>
      <c r="P1105" s="422"/>
      <c r="Q1105" s="425">
        <f t="shared" si="100"/>
        <v>0</v>
      </c>
    </row>
    <row r="1106" spans="1:261" s="124" customFormat="1" hidden="1" outlineLevel="1" x14ac:dyDescent="0.25">
      <c r="A1106" s="378"/>
      <c r="B1106" s="349" t="s">
        <v>694</v>
      </c>
      <c r="C1106" s="378" t="s">
        <v>6814</v>
      </c>
      <c r="D1106" s="383">
        <f>3545</f>
        <v>3545</v>
      </c>
      <c r="E1106" s="377"/>
      <c r="F1106" s="377">
        <f>SUM(F1107:F1113)</f>
        <v>12011678</v>
      </c>
      <c r="G1106" s="377"/>
      <c r="H1106" s="377">
        <f>SUM(H1107:H1113)</f>
        <v>10058072.9</v>
      </c>
      <c r="I1106" s="377">
        <f>SUM(I1107:I1113)</f>
        <v>22069750.899999999</v>
      </c>
      <c r="J1106" s="247"/>
      <c r="K1106" s="247"/>
      <c r="L1106" s="247"/>
      <c r="M1106" s="247"/>
      <c r="N1106" s="247"/>
      <c r="O1106" s="389"/>
      <c r="P1106" s="422"/>
      <c r="Q1106" s="425">
        <f t="shared" si="100"/>
        <v>0</v>
      </c>
      <c r="R1106" s="395"/>
      <c r="S1106" s="395"/>
      <c r="T1106" s="395"/>
      <c r="U1106" s="395"/>
      <c r="V1106" s="395"/>
      <c r="W1106" s="395"/>
      <c r="X1106" s="395"/>
      <c r="Y1106" s="395"/>
      <c r="Z1106" s="395"/>
      <c r="AA1106" s="395"/>
      <c r="AB1106" s="395"/>
      <c r="AC1106" s="395"/>
      <c r="AD1106" s="395"/>
      <c r="AE1106" s="395"/>
      <c r="AF1106" s="395"/>
      <c r="AG1106" s="395"/>
      <c r="AH1106" s="395"/>
      <c r="AI1106" s="395"/>
      <c r="AJ1106" s="395"/>
      <c r="AK1106" s="395"/>
      <c r="AL1106" s="395"/>
      <c r="AM1106" s="395"/>
      <c r="AN1106" s="395"/>
      <c r="AO1106" s="395"/>
      <c r="AP1106" s="395"/>
      <c r="AQ1106" s="395"/>
      <c r="AR1106" s="395"/>
      <c r="AS1106" s="395"/>
      <c r="AT1106" s="395"/>
      <c r="AU1106" s="395"/>
      <c r="AV1106" s="395"/>
      <c r="AW1106" s="395"/>
      <c r="AX1106" s="395"/>
      <c r="AY1106" s="395"/>
      <c r="AZ1106" s="395"/>
      <c r="BA1106" s="395"/>
      <c r="BB1106" s="395"/>
      <c r="BC1106" s="395"/>
      <c r="BD1106" s="395"/>
      <c r="BE1106" s="395"/>
      <c r="BF1106" s="395"/>
      <c r="BG1106" s="395"/>
      <c r="BH1106" s="395"/>
      <c r="BI1106" s="395"/>
      <c r="BJ1106" s="395"/>
      <c r="BK1106" s="395"/>
      <c r="BL1106" s="395"/>
      <c r="BM1106" s="395"/>
      <c r="BN1106" s="395"/>
      <c r="BO1106" s="395"/>
      <c r="BP1106" s="395"/>
      <c r="BQ1106" s="395"/>
      <c r="BR1106" s="395"/>
      <c r="BS1106" s="395"/>
      <c r="BT1106" s="395"/>
      <c r="BU1106" s="395"/>
      <c r="BV1106" s="395"/>
      <c r="BW1106" s="395"/>
      <c r="BX1106" s="395"/>
      <c r="BY1106" s="395"/>
      <c r="BZ1106" s="395"/>
      <c r="CA1106" s="395"/>
      <c r="CB1106" s="395"/>
      <c r="CC1106" s="395"/>
      <c r="CD1106" s="395"/>
      <c r="CE1106" s="395"/>
      <c r="CF1106" s="395"/>
      <c r="CG1106" s="395"/>
      <c r="CH1106" s="395"/>
      <c r="CI1106" s="395"/>
      <c r="CJ1106" s="395"/>
      <c r="CK1106" s="395"/>
      <c r="CL1106" s="395"/>
      <c r="CM1106" s="395"/>
      <c r="CN1106" s="395"/>
      <c r="CO1106" s="395"/>
      <c r="CP1106" s="395"/>
      <c r="CQ1106" s="395"/>
      <c r="CR1106" s="395"/>
      <c r="CS1106" s="395"/>
      <c r="CT1106" s="395"/>
      <c r="CU1106" s="395"/>
      <c r="CV1106" s="395"/>
      <c r="CW1106" s="395"/>
      <c r="CX1106" s="395"/>
      <c r="CY1106" s="395"/>
      <c r="CZ1106" s="395"/>
      <c r="DA1106" s="395"/>
      <c r="DB1106" s="395"/>
      <c r="DC1106" s="395"/>
      <c r="DD1106" s="395"/>
      <c r="DE1106" s="395"/>
      <c r="DF1106" s="395"/>
      <c r="DG1106" s="395"/>
      <c r="DH1106" s="395"/>
      <c r="DI1106" s="395"/>
      <c r="DJ1106" s="395"/>
      <c r="DK1106" s="395"/>
      <c r="DL1106" s="395"/>
      <c r="DM1106" s="395"/>
      <c r="DN1106" s="395"/>
      <c r="DO1106" s="395"/>
      <c r="DP1106" s="395"/>
      <c r="DQ1106" s="395"/>
      <c r="DR1106" s="395"/>
      <c r="DS1106" s="395"/>
      <c r="DT1106" s="395"/>
      <c r="DU1106" s="395"/>
      <c r="DV1106" s="395"/>
      <c r="DW1106" s="395"/>
      <c r="DX1106" s="395"/>
      <c r="DY1106" s="395"/>
      <c r="DZ1106" s="395"/>
      <c r="EA1106" s="395"/>
      <c r="EB1106" s="395"/>
      <c r="EC1106" s="395"/>
      <c r="ED1106" s="395"/>
      <c r="EE1106" s="395"/>
      <c r="EF1106" s="395"/>
      <c r="EG1106" s="395"/>
      <c r="EH1106" s="395"/>
      <c r="EI1106" s="395"/>
      <c r="EJ1106" s="395"/>
      <c r="EK1106" s="395"/>
      <c r="EL1106" s="395"/>
      <c r="EM1106" s="395"/>
      <c r="EN1106" s="395"/>
      <c r="EO1106" s="395"/>
      <c r="EP1106" s="395"/>
      <c r="EQ1106" s="395"/>
      <c r="ER1106" s="395"/>
      <c r="ES1106" s="395"/>
      <c r="ET1106" s="395"/>
      <c r="EU1106" s="395"/>
      <c r="EV1106" s="395"/>
      <c r="EW1106" s="395"/>
      <c r="EX1106" s="395"/>
      <c r="EY1106" s="395"/>
      <c r="EZ1106" s="395"/>
      <c r="FA1106" s="395"/>
      <c r="FB1106" s="395"/>
      <c r="FC1106" s="395"/>
      <c r="FD1106" s="395"/>
      <c r="FE1106" s="395"/>
      <c r="FF1106" s="395"/>
      <c r="FG1106" s="395"/>
      <c r="FH1106" s="395"/>
      <c r="FI1106" s="395"/>
      <c r="FJ1106" s="395"/>
      <c r="FK1106" s="395"/>
      <c r="FL1106" s="395"/>
      <c r="FM1106" s="395"/>
      <c r="FN1106" s="395"/>
      <c r="FO1106" s="395"/>
      <c r="FP1106" s="395"/>
      <c r="FQ1106" s="395"/>
      <c r="FR1106" s="395"/>
      <c r="FS1106" s="395"/>
      <c r="FT1106" s="395"/>
      <c r="FU1106" s="395"/>
      <c r="FV1106" s="395"/>
      <c r="FW1106" s="395"/>
      <c r="FX1106" s="395"/>
      <c r="FY1106" s="395"/>
      <c r="FZ1106" s="395"/>
      <c r="GA1106" s="395"/>
      <c r="GB1106" s="395"/>
      <c r="GC1106" s="395"/>
      <c r="GD1106" s="395"/>
      <c r="GE1106" s="395"/>
      <c r="GF1106" s="395"/>
      <c r="GG1106" s="395"/>
      <c r="GH1106" s="395"/>
      <c r="GI1106" s="395"/>
      <c r="GJ1106" s="395"/>
      <c r="GK1106" s="395"/>
      <c r="GL1106" s="395"/>
      <c r="GM1106" s="395"/>
      <c r="GN1106" s="395"/>
      <c r="GO1106" s="395"/>
      <c r="GP1106" s="395"/>
      <c r="GQ1106" s="395"/>
      <c r="GR1106" s="395"/>
      <c r="GS1106" s="395"/>
      <c r="GT1106" s="395"/>
      <c r="GU1106" s="395"/>
      <c r="GV1106" s="395"/>
      <c r="GW1106" s="395"/>
      <c r="GX1106" s="395"/>
      <c r="GY1106" s="395"/>
      <c r="GZ1106" s="395"/>
      <c r="HA1106" s="395"/>
      <c r="HB1106" s="395"/>
      <c r="HC1106" s="395"/>
      <c r="HD1106" s="395"/>
      <c r="HE1106" s="395"/>
      <c r="HF1106" s="395"/>
      <c r="HG1106" s="395"/>
      <c r="HH1106" s="395"/>
      <c r="HI1106" s="395"/>
      <c r="HJ1106" s="395"/>
      <c r="HK1106" s="395"/>
      <c r="HL1106" s="395"/>
      <c r="HM1106" s="395"/>
      <c r="HN1106" s="395"/>
      <c r="HO1106" s="395"/>
      <c r="HP1106" s="395"/>
      <c r="HQ1106" s="395"/>
      <c r="HR1106" s="395"/>
      <c r="HS1106" s="395"/>
      <c r="HT1106" s="395"/>
      <c r="HU1106" s="395"/>
      <c r="HV1106" s="395"/>
      <c r="HW1106" s="395"/>
      <c r="HX1106" s="395"/>
      <c r="HY1106" s="395"/>
      <c r="HZ1106" s="395"/>
      <c r="IA1106" s="395"/>
      <c r="IB1106" s="395"/>
      <c r="IC1106" s="395"/>
      <c r="ID1106" s="395"/>
      <c r="IE1106" s="395"/>
      <c r="IF1106" s="395"/>
      <c r="IG1106" s="395"/>
      <c r="IH1106" s="395"/>
      <c r="II1106" s="395"/>
      <c r="IJ1106" s="395"/>
      <c r="IK1106" s="395"/>
      <c r="IL1106" s="395"/>
      <c r="IM1106" s="395"/>
      <c r="IN1106" s="395"/>
      <c r="IO1106" s="395"/>
      <c r="IP1106" s="395"/>
      <c r="IQ1106" s="395"/>
      <c r="IR1106" s="395"/>
      <c r="IS1106" s="395"/>
      <c r="IT1106" s="395"/>
      <c r="IU1106" s="395"/>
      <c r="IV1106" s="395"/>
      <c r="IW1106" s="395"/>
      <c r="IX1106" s="395"/>
      <c r="IY1106" s="395"/>
      <c r="IZ1106" s="395"/>
      <c r="JA1106" s="395"/>
    </row>
    <row r="1107" spans="1:261" hidden="1" outlineLevel="1" x14ac:dyDescent="0.25">
      <c r="A1107" s="99"/>
      <c r="B1107" s="278" t="s">
        <v>695</v>
      </c>
      <c r="C1107" s="112" t="s">
        <v>6814</v>
      </c>
      <c r="D1107" s="100">
        <v>3545</v>
      </c>
      <c r="E1107" s="109">
        <v>393</v>
      </c>
      <c r="F1107" s="109">
        <f>E1107*D1107</f>
        <v>1393185</v>
      </c>
      <c r="G1107" s="109">
        <v>78</v>
      </c>
      <c r="H1107" s="109">
        <f>G1107*D1107</f>
        <v>276510</v>
      </c>
      <c r="I1107" s="221">
        <f t="shared" si="99"/>
        <v>1669695</v>
      </c>
      <c r="J1107" s="252">
        <v>393</v>
      </c>
      <c r="K1107" s="252"/>
      <c r="L1107" s="229"/>
      <c r="M1107" s="229">
        <f>G1107</f>
        <v>78</v>
      </c>
      <c r="N1107" s="229"/>
      <c r="O1107" s="229"/>
      <c r="P1107" s="422"/>
      <c r="Q1107" s="425">
        <f t="shared" si="100"/>
        <v>0</v>
      </c>
    </row>
    <row r="1108" spans="1:261" hidden="1" outlineLevel="1" x14ac:dyDescent="0.25">
      <c r="A1108" s="99"/>
      <c r="B1108" s="278" t="s">
        <v>696</v>
      </c>
      <c r="C1108" s="112" t="s">
        <v>6814</v>
      </c>
      <c r="D1108" s="100">
        <v>3545</v>
      </c>
      <c r="E1108" s="109">
        <v>235.8</v>
      </c>
      <c r="F1108" s="109">
        <f>E1108*D1108</f>
        <v>835911</v>
      </c>
      <c r="G1108" s="109">
        <v>202.02</v>
      </c>
      <c r="H1108" s="109">
        <f>G1108*D1108</f>
        <v>716160.9</v>
      </c>
      <c r="I1108" s="221">
        <f t="shared" si="99"/>
        <v>1552071.9</v>
      </c>
      <c r="J1108" s="252">
        <v>235.8</v>
      </c>
      <c r="K1108" s="252"/>
      <c r="L1108" s="229"/>
      <c r="M1108" s="229">
        <f>G1108</f>
        <v>202.02</v>
      </c>
      <c r="N1108" s="229"/>
      <c r="O1108" s="229"/>
      <c r="P1108" s="422"/>
      <c r="Q1108" s="425">
        <f t="shared" si="100"/>
        <v>0</v>
      </c>
    </row>
    <row r="1109" spans="1:261" hidden="1" outlineLevel="1" x14ac:dyDescent="0.25">
      <c r="A1109" s="99"/>
      <c r="B1109" s="278" t="s">
        <v>697</v>
      </c>
      <c r="C1109" s="112" t="s">
        <v>6814</v>
      </c>
      <c r="D1109" s="100">
        <v>3545</v>
      </c>
      <c r="E1109" s="109">
        <v>1021.8000000000001</v>
      </c>
      <c r="F1109" s="109">
        <f>E1109*D1109</f>
        <v>3622281.0000000005</v>
      </c>
      <c r="G1109" s="109">
        <v>624</v>
      </c>
      <c r="H1109" s="109">
        <f>G1109*D1109</f>
        <v>2212080</v>
      </c>
      <c r="I1109" s="221">
        <f t="shared" si="99"/>
        <v>5834361</v>
      </c>
      <c r="J1109" s="252">
        <v>1021.8000000000001</v>
      </c>
      <c r="K1109" s="252"/>
      <c r="L1109" s="229"/>
      <c r="M1109" s="229">
        <f>G1109</f>
        <v>624</v>
      </c>
      <c r="N1109" s="229"/>
      <c r="O1109" s="229"/>
      <c r="P1109" s="422"/>
      <c r="Q1109" s="425">
        <f t="shared" si="100"/>
        <v>0</v>
      </c>
    </row>
    <row r="1110" spans="1:261" ht="25.5" hidden="1" outlineLevel="1" x14ac:dyDescent="0.25">
      <c r="A1110" s="99"/>
      <c r="B1110" s="278" t="s">
        <v>6846</v>
      </c>
      <c r="C1110" s="112" t="s">
        <v>6820</v>
      </c>
      <c r="D1110" s="100">
        <v>284</v>
      </c>
      <c r="E1110" s="109">
        <v>12208</v>
      </c>
      <c r="F1110" s="109">
        <f>E1110*D1110</f>
        <v>3467072</v>
      </c>
      <c r="G1110" s="109">
        <v>14998</v>
      </c>
      <c r="H1110" s="109">
        <f>G1110*D1110</f>
        <v>4259432</v>
      </c>
      <c r="I1110" s="337">
        <f t="shared" si="99"/>
        <v>7726504</v>
      </c>
      <c r="J1110" s="244">
        <v>12208</v>
      </c>
      <c r="K1110" s="244">
        <f>K1104</f>
        <v>9964.3624491154715</v>
      </c>
      <c r="L1110" s="155">
        <f>((J1110/(K1110/100))-100)/100</f>
        <v>0.22516619225183787</v>
      </c>
      <c r="M1110" s="244">
        <v>14998</v>
      </c>
      <c r="N1110" s="244">
        <f>N1104</f>
        <v>13280.662480058978</v>
      </c>
      <c r="O1110" s="155">
        <f>((M1110/(N1110/100))-100)/100</f>
        <v>0.12931113357632695</v>
      </c>
      <c r="P1110" s="422"/>
      <c r="Q1110" s="425">
        <f t="shared" si="100"/>
        <v>0</v>
      </c>
    </row>
    <row r="1111" spans="1:261" hidden="1" outlineLevel="1" x14ac:dyDescent="0.25">
      <c r="A1111" s="99"/>
      <c r="B1111" s="278" t="s">
        <v>693</v>
      </c>
      <c r="C1111" s="112" t="s">
        <v>855</v>
      </c>
      <c r="D1111" s="112">
        <v>14.8</v>
      </c>
      <c r="E1111" s="109"/>
      <c r="F1111" s="109"/>
      <c r="G1111" s="109"/>
      <c r="H1111" s="109"/>
      <c r="I1111" s="337"/>
      <c r="J1111" s="244"/>
      <c r="K1111" s="244"/>
      <c r="L1111" s="155"/>
      <c r="M1111" s="244"/>
      <c r="N1111" s="244"/>
      <c r="O1111" s="155"/>
      <c r="P1111" s="422"/>
      <c r="Q1111" s="425">
        <f t="shared" si="100"/>
        <v>0</v>
      </c>
    </row>
    <row r="1112" spans="1:261" ht="25.5" hidden="1" outlineLevel="1" x14ac:dyDescent="0.25">
      <c r="A1112" s="99"/>
      <c r="B1112" s="278" t="s">
        <v>698</v>
      </c>
      <c r="C1112" s="112" t="s">
        <v>6814</v>
      </c>
      <c r="D1112" s="100">
        <v>3545</v>
      </c>
      <c r="E1112" s="109">
        <v>550.20000000000005</v>
      </c>
      <c r="F1112" s="109">
        <f>E1112*D1112</f>
        <v>1950459.0000000002</v>
      </c>
      <c r="G1112" s="109">
        <v>702</v>
      </c>
      <c r="H1112" s="109">
        <f>G1112*D1112</f>
        <v>2488590</v>
      </c>
      <c r="I1112" s="221">
        <f t="shared" si="99"/>
        <v>4439049</v>
      </c>
      <c r="J1112" s="252">
        <v>550.20000000000005</v>
      </c>
      <c r="K1112" s="252"/>
      <c r="L1112" s="229"/>
      <c r="M1112" s="229">
        <f>G1112</f>
        <v>702</v>
      </c>
      <c r="N1112" s="229"/>
      <c r="O1112" s="229"/>
      <c r="P1112" s="422"/>
      <c r="Q1112" s="425">
        <f t="shared" si="100"/>
        <v>0</v>
      </c>
    </row>
    <row r="1113" spans="1:261" hidden="1" outlineLevel="1" x14ac:dyDescent="0.25">
      <c r="A1113" s="99"/>
      <c r="B1113" s="278" t="s">
        <v>111</v>
      </c>
      <c r="C1113" s="112" t="s">
        <v>6890</v>
      </c>
      <c r="D1113" s="100">
        <v>1350</v>
      </c>
      <c r="E1113" s="109">
        <v>550.20000000000005</v>
      </c>
      <c r="F1113" s="109">
        <f>E1113*D1113</f>
        <v>742770.00000000012</v>
      </c>
      <c r="G1113" s="109">
        <v>78</v>
      </c>
      <c r="H1113" s="109">
        <f>G1113*D1113</f>
        <v>105300</v>
      </c>
      <c r="I1113" s="221">
        <f t="shared" si="99"/>
        <v>848070.00000000012</v>
      </c>
      <c r="J1113" s="252">
        <v>550.20000000000005</v>
      </c>
      <c r="K1113" s="252"/>
      <c r="L1113" s="229"/>
      <c r="M1113" s="229">
        <f>G1113</f>
        <v>78</v>
      </c>
      <c r="N1113" s="229"/>
      <c r="O1113" s="229"/>
      <c r="P1113" s="422"/>
      <c r="Q1113" s="425">
        <f t="shared" si="100"/>
        <v>0</v>
      </c>
    </row>
    <row r="1114" spans="1:261" s="124" customFormat="1" hidden="1" outlineLevel="1" x14ac:dyDescent="0.25">
      <c r="A1114" s="378"/>
      <c r="B1114" s="349" t="s">
        <v>6930</v>
      </c>
      <c r="C1114" s="378" t="s">
        <v>6814</v>
      </c>
      <c r="D1114" s="383">
        <v>4580</v>
      </c>
      <c r="E1114" s="377"/>
      <c r="F1114" s="377">
        <f>SUM(F1115:F1121)</f>
        <v>15313774</v>
      </c>
      <c r="G1114" s="377"/>
      <c r="H1114" s="377">
        <f>SUM(H1115:H1121)</f>
        <v>13847497.6</v>
      </c>
      <c r="I1114" s="377">
        <f>SUM(I1115:I1121)</f>
        <v>29161271.600000001</v>
      </c>
      <c r="J1114" s="247"/>
      <c r="K1114" s="247"/>
      <c r="L1114" s="247"/>
      <c r="M1114" s="247"/>
      <c r="N1114" s="247"/>
      <c r="O1114" s="389"/>
      <c r="P1114" s="422"/>
      <c r="Q1114" s="425">
        <f t="shared" si="100"/>
        <v>0</v>
      </c>
      <c r="R1114" s="395"/>
      <c r="S1114" s="395"/>
      <c r="T1114" s="395"/>
      <c r="U1114" s="395"/>
      <c r="V1114" s="395"/>
      <c r="W1114" s="395"/>
      <c r="X1114" s="395"/>
      <c r="Y1114" s="395"/>
      <c r="Z1114" s="395"/>
      <c r="AA1114" s="395"/>
      <c r="AB1114" s="395"/>
      <c r="AC1114" s="395"/>
      <c r="AD1114" s="395"/>
      <c r="AE1114" s="395"/>
      <c r="AF1114" s="395"/>
      <c r="AG1114" s="395"/>
      <c r="AH1114" s="395"/>
      <c r="AI1114" s="395"/>
      <c r="AJ1114" s="395"/>
      <c r="AK1114" s="395"/>
      <c r="AL1114" s="395"/>
      <c r="AM1114" s="395"/>
      <c r="AN1114" s="395"/>
      <c r="AO1114" s="395"/>
      <c r="AP1114" s="395"/>
      <c r="AQ1114" s="395"/>
      <c r="AR1114" s="395"/>
      <c r="AS1114" s="395"/>
      <c r="AT1114" s="395"/>
      <c r="AU1114" s="395"/>
      <c r="AV1114" s="395"/>
      <c r="AW1114" s="395"/>
      <c r="AX1114" s="395"/>
      <c r="AY1114" s="395"/>
      <c r="AZ1114" s="395"/>
      <c r="BA1114" s="395"/>
      <c r="BB1114" s="395"/>
      <c r="BC1114" s="395"/>
      <c r="BD1114" s="395"/>
      <c r="BE1114" s="395"/>
      <c r="BF1114" s="395"/>
      <c r="BG1114" s="395"/>
      <c r="BH1114" s="395"/>
      <c r="BI1114" s="395"/>
      <c r="BJ1114" s="395"/>
      <c r="BK1114" s="395"/>
      <c r="BL1114" s="395"/>
      <c r="BM1114" s="395"/>
      <c r="BN1114" s="395"/>
      <c r="BO1114" s="395"/>
      <c r="BP1114" s="395"/>
      <c r="BQ1114" s="395"/>
      <c r="BR1114" s="395"/>
      <c r="BS1114" s="395"/>
      <c r="BT1114" s="395"/>
      <c r="BU1114" s="395"/>
      <c r="BV1114" s="395"/>
      <c r="BW1114" s="395"/>
      <c r="BX1114" s="395"/>
      <c r="BY1114" s="395"/>
      <c r="BZ1114" s="395"/>
      <c r="CA1114" s="395"/>
      <c r="CB1114" s="395"/>
      <c r="CC1114" s="395"/>
      <c r="CD1114" s="395"/>
      <c r="CE1114" s="395"/>
      <c r="CF1114" s="395"/>
      <c r="CG1114" s="395"/>
      <c r="CH1114" s="395"/>
      <c r="CI1114" s="395"/>
      <c r="CJ1114" s="395"/>
      <c r="CK1114" s="395"/>
      <c r="CL1114" s="395"/>
      <c r="CM1114" s="395"/>
      <c r="CN1114" s="395"/>
      <c r="CO1114" s="395"/>
      <c r="CP1114" s="395"/>
      <c r="CQ1114" s="395"/>
      <c r="CR1114" s="395"/>
      <c r="CS1114" s="395"/>
      <c r="CT1114" s="395"/>
      <c r="CU1114" s="395"/>
      <c r="CV1114" s="395"/>
      <c r="CW1114" s="395"/>
      <c r="CX1114" s="395"/>
      <c r="CY1114" s="395"/>
      <c r="CZ1114" s="395"/>
      <c r="DA1114" s="395"/>
      <c r="DB1114" s="395"/>
      <c r="DC1114" s="395"/>
      <c r="DD1114" s="395"/>
      <c r="DE1114" s="395"/>
      <c r="DF1114" s="395"/>
      <c r="DG1114" s="395"/>
      <c r="DH1114" s="395"/>
      <c r="DI1114" s="395"/>
      <c r="DJ1114" s="395"/>
      <c r="DK1114" s="395"/>
      <c r="DL1114" s="395"/>
      <c r="DM1114" s="395"/>
      <c r="DN1114" s="395"/>
      <c r="DO1114" s="395"/>
      <c r="DP1114" s="395"/>
      <c r="DQ1114" s="395"/>
      <c r="DR1114" s="395"/>
      <c r="DS1114" s="395"/>
      <c r="DT1114" s="395"/>
      <c r="DU1114" s="395"/>
      <c r="DV1114" s="395"/>
      <c r="DW1114" s="395"/>
      <c r="DX1114" s="395"/>
      <c r="DY1114" s="395"/>
      <c r="DZ1114" s="395"/>
      <c r="EA1114" s="395"/>
      <c r="EB1114" s="395"/>
      <c r="EC1114" s="395"/>
      <c r="ED1114" s="395"/>
      <c r="EE1114" s="395"/>
      <c r="EF1114" s="395"/>
      <c r="EG1114" s="395"/>
      <c r="EH1114" s="395"/>
      <c r="EI1114" s="395"/>
      <c r="EJ1114" s="395"/>
      <c r="EK1114" s="395"/>
      <c r="EL1114" s="395"/>
      <c r="EM1114" s="395"/>
      <c r="EN1114" s="395"/>
      <c r="EO1114" s="395"/>
      <c r="EP1114" s="395"/>
      <c r="EQ1114" s="395"/>
      <c r="ER1114" s="395"/>
      <c r="ES1114" s="395"/>
      <c r="ET1114" s="395"/>
      <c r="EU1114" s="395"/>
      <c r="EV1114" s="395"/>
      <c r="EW1114" s="395"/>
      <c r="EX1114" s="395"/>
      <c r="EY1114" s="395"/>
      <c r="EZ1114" s="395"/>
      <c r="FA1114" s="395"/>
      <c r="FB1114" s="395"/>
      <c r="FC1114" s="395"/>
      <c r="FD1114" s="395"/>
      <c r="FE1114" s="395"/>
      <c r="FF1114" s="395"/>
      <c r="FG1114" s="395"/>
      <c r="FH1114" s="395"/>
      <c r="FI1114" s="395"/>
      <c r="FJ1114" s="395"/>
      <c r="FK1114" s="395"/>
      <c r="FL1114" s="395"/>
      <c r="FM1114" s="395"/>
      <c r="FN1114" s="395"/>
      <c r="FO1114" s="395"/>
      <c r="FP1114" s="395"/>
      <c r="FQ1114" s="395"/>
      <c r="FR1114" s="395"/>
      <c r="FS1114" s="395"/>
      <c r="FT1114" s="395"/>
      <c r="FU1114" s="395"/>
      <c r="FV1114" s="395"/>
      <c r="FW1114" s="395"/>
      <c r="FX1114" s="395"/>
      <c r="FY1114" s="395"/>
      <c r="FZ1114" s="395"/>
      <c r="GA1114" s="395"/>
      <c r="GB1114" s="395"/>
      <c r="GC1114" s="395"/>
      <c r="GD1114" s="395"/>
      <c r="GE1114" s="395"/>
      <c r="GF1114" s="395"/>
      <c r="GG1114" s="395"/>
      <c r="GH1114" s="395"/>
      <c r="GI1114" s="395"/>
      <c r="GJ1114" s="395"/>
      <c r="GK1114" s="395"/>
      <c r="GL1114" s="395"/>
      <c r="GM1114" s="395"/>
      <c r="GN1114" s="395"/>
      <c r="GO1114" s="395"/>
      <c r="GP1114" s="395"/>
      <c r="GQ1114" s="395"/>
      <c r="GR1114" s="395"/>
      <c r="GS1114" s="395"/>
      <c r="GT1114" s="395"/>
      <c r="GU1114" s="395"/>
      <c r="GV1114" s="395"/>
      <c r="GW1114" s="395"/>
      <c r="GX1114" s="395"/>
      <c r="GY1114" s="395"/>
      <c r="GZ1114" s="395"/>
      <c r="HA1114" s="395"/>
      <c r="HB1114" s="395"/>
      <c r="HC1114" s="395"/>
      <c r="HD1114" s="395"/>
      <c r="HE1114" s="395"/>
      <c r="HF1114" s="395"/>
      <c r="HG1114" s="395"/>
      <c r="HH1114" s="395"/>
      <c r="HI1114" s="395"/>
      <c r="HJ1114" s="395"/>
      <c r="HK1114" s="395"/>
      <c r="HL1114" s="395"/>
      <c r="HM1114" s="395"/>
      <c r="HN1114" s="395"/>
      <c r="HO1114" s="395"/>
      <c r="HP1114" s="395"/>
      <c r="HQ1114" s="395"/>
      <c r="HR1114" s="395"/>
      <c r="HS1114" s="395"/>
      <c r="HT1114" s="395"/>
      <c r="HU1114" s="395"/>
      <c r="HV1114" s="395"/>
      <c r="HW1114" s="395"/>
      <c r="HX1114" s="395"/>
      <c r="HY1114" s="395"/>
      <c r="HZ1114" s="395"/>
      <c r="IA1114" s="395"/>
      <c r="IB1114" s="395"/>
      <c r="IC1114" s="395"/>
      <c r="ID1114" s="395"/>
      <c r="IE1114" s="395"/>
      <c r="IF1114" s="395"/>
      <c r="IG1114" s="395"/>
      <c r="IH1114" s="395"/>
      <c r="II1114" s="395"/>
      <c r="IJ1114" s="395"/>
      <c r="IK1114" s="395"/>
      <c r="IL1114" s="395"/>
      <c r="IM1114" s="395"/>
      <c r="IN1114" s="395"/>
      <c r="IO1114" s="395"/>
      <c r="IP1114" s="395"/>
      <c r="IQ1114" s="395"/>
      <c r="IR1114" s="395"/>
      <c r="IS1114" s="395"/>
      <c r="IT1114" s="395"/>
      <c r="IU1114" s="395"/>
      <c r="IV1114" s="395"/>
      <c r="IW1114" s="395"/>
      <c r="IX1114" s="395"/>
      <c r="IY1114" s="395"/>
      <c r="IZ1114" s="395"/>
      <c r="JA1114" s="395"/>
    </row>
    <row r="1115" spans="1:261" hidden="1" outlineLevel="1" x14ac:dyDescent="0.25">
      <c r="A1115" s="99"/>
      <c r="B1115" s="278" t="s">
        <v>695</v>
      </c>
      <c r="C1115" s="112" t="s">
        <v>6814</v>
      </c>
      <c r="D1115" s="100">
        <v>4580</v>
      </c>
      <c r="E1115" s="109">
        <v>393</v>
      </c>
      <c r="F1115" s="109">
        <f>E1115*D1115</f>
        <v>1799940</v>
      </c>
      <c r="G1115" s="109">
        <v>78</v>
      </c>
      <c r="H1115" s="109">
        <f>G1115*D1115</f>
        <v>357240</v>
      </c>
      <c r="I1115" s="221">
        <f t="shared" si="99"/>
        <v>2157180</v>
      </c>
      <c r="J1115" s="252">
        <v>393</v>
      </c>
      <c r="K1115" s="252"/>
      <c r="L1115" s="229"/>
      <c r="M1115" s="229">
        <f>G1115</f>
        <v>78</v>
      </c>
      <c r="N1115" s="229"/>
      <c r="O1115" s="229"/>
      <c r="P1115" s="422"/>
      <c r="Q1115" s="425">
        <f t="shared" si="100"/>
        <v>0</v>
      </c>
    </row>
    <row r="1116" spans="1:261" hidden="1" outlineLevel="1" x14ac:dyDescent="0.25">
      <c r="A1116" s="99"/>
      <c r="B1116" s="278" t="s">
        <v>696</v>
      </c>
      <c r="C1116" s="112" t="s">
        <v>6814</v>
      </c>
      <c r="D1116" s="100">
        <v>4580</v>
      </c>
      <c r="E1116" s="109">
        <v>235.8</v>
      </c>
      <c r="F1116" s="109">
        <f>E1116*D1116</f>
        <v>1079964</v>
      </c>
      <c r="G1116" s="109">
        <v>202.02</v>
      </c>
      <c r="H1116" s="109">
        <f>G1116*D1116</f>
        <v>925251.60000000009</v>
      </c>
      <c r="I1116" s="221">
        <f t="shared" si="99"/>
        <v>2005215.6</v>
      </c>
      <c r="J1116" s="252">
        <v>235.8</v>
      </c>
      <c r="K1116" s="252"/>
      <c r="L1116" s="229"/>
      <c r="M1116" s="229">
        <f>G1116</f>
        <v>202.02</v>
      </c>
      <c r="N1116" s="229"/>
      <c r="O1116" s="229"/>
      <c r="P1116" s="422"/>
      <c r="Q1116" s="425">
        <f t="shared" si="100"/>
        <v>0</v>
      </c>
    </row>
    <row r="1117" spans="1:261" hidden="1" outlineLevel="1" x14ac:dyDescent="0.25">
      <c r="A1117" s="99"/>
      <c r="B1117" s="278" t="s">
        <v>697</v>
      </c>
      <c r="C1117" s="112" t="s">
        <v>6820</v>
      </c>
      <c r="D1117" s="100">
        <v>4580</v>
      </c>
      <c r="E1117" s="109">
        <v>1021.8000000000001</v>
      </c>
      <c r="F1117" s="109">
        <f>E1117*D1117</f>
        <v>4679844</v>
      </c>
      <c r="G1117" s="109">
        <v>624</v>
      </c>
      <c r="H1117" s="109">
        <f>G1117*D1117</f>
        <v>2857920</v>
      </c>
      <c r="I1117" s="221">
        <f t="shared" si="99"/>
        <v>7537764</v>
      </c>
      <c r="J1117" s="252">
        <v>1021.8000000000001</v>
      </c>
      <c r="K1117" s="252"/>
      <c r="L1117" s="229"/>
      <c r="M1117" s="229">
        <f>G1117</f>
        <v>624</v>
      </c>
      <c r="N1117" s="229"/>
      <c r="O1117" s="229"/>
      <c r="P1117" s="422"/>
      <c r="Q1117" s="425">
        <f t="shared" si="100"/>
        <v>0</v>
      </c>
    </row>
    <row r="1118" spans="1:261" s="126" customFormat="1" ht="38.25" hidden="1" outlineLevel="1" x14ac:dyDescent="0.25">
      <c r="A1118" s="99"/>
      <c r="B1118" s="278" t="s">
        <v>6874</v>
      </c>
      <c r="C1118" s="112" t="s">
        <v>6820</v>
      </c>
      <c r="D1118" s="100">
        <v>367</v>
      </c>
      <c r="E1118" s="109">
        <v>12208</v>
      </c>
      <c r="F1118" s="109">
        <f>E1118*D1118</f>
        <v>4480336</v>
      </c>
      <c r="G1118" s="109">
        <v>17398</v>
      </c>
      <c r="H1118" s="109">
        <f>G1118*D1118</f>
        <v>6385066</v>
      </c>
      <c r="I1118" s="337">
        <f t="shared" si="99"/>
        <v>10865402</v>
      </c>
      <c r="J1118" s="244">
        <v>12208</v>
      </c>
      <c r="K1118" s="244">
        <f>K1104</f>
        <v>9964.3624491154715</v>
      </c>
      <c r="L1118" s="155">
        <f>((J1118/(K1118/100))-100)/100</f>
        <v>0.22516619225183787</v>
      </c>
      <c r="M1118" s="244">
        <v>17398</v>
      </c>
      <c r="N1118" s="244">
        <f>N1104</f>
        <v>13280.662480058978</v>
      </c>
      <c r="O1118" s="155">
        <f>((M1118/(N1118/100))-100)/100</f>
        <v>0.31002501013208017</v>
      </c>
      <c r="P1118" s="422"/>
      <c r="Q1118" s="425">
        <f t="shared" si="100"/>
        <v>0</v>
      </c>
      <c r="R1118" s="419"/>
      <c r="S1118" s="419"/>
      <c r="T1118" s="419"/>
      <c r="U1118" s="419"/>
      <c r="V1118" s="419"/>
      <c r="W1118" s="419"/>
      <c r="X1118" s="419"/>
      <c r="Y1118" s="419"/>
      <c r="Z1118" s="419"/>
      <c r="AA1118" s="419"/>
      <c r="AB1118" s="419"/>
      <c r="AC1118" s="419"/>
      <c r="AD1118" s="419"/>
      <c r="AE1118" s="419"/>
      <c r="AF1118" s="419"/>
      <c r="AG1118" s="419"/>
      <c r="AH1118" s="419"/>
      <c r="AI1118" s="419"/>
      <c r="AJ1118" s="419"/>
      <c r="AK1118" s="419"/>
      <c r="AL1118" s="419"/>
      <c r="AM1118" s="419"/>
      <c r="AN1118" s="419"/>
      <c r="AO1118" s="419"/>
      <c r="AP1118" s="419"/>
      <c r="AQ1118" s="419"/>
      <c r="AR1118" s="419"/>
      <c r="AS1118" s="419"/>
      <c r="AT1118" s="419"/>
      <c r="AU1118" s="419"/>
      <c r="AV1118" s="419"/>
      <c r="AW1118" s="419"/>
      <c r="AX1118" s="419"/>
      <c r="AY1118" s="419"/>
      <c r="AZ1118" s="419"/>
      <c r="BA1118" s="419"/>
      <c r="BB1118" s="419"/>
      <c r="BC1118" s="419"/>
      <c r="BD1118" s="419"/>
      <c r="BE1118" s="419"/>
      <c r="BF1118" s="419"/>
      <c r="BG1118" s="419"/>
      <c r="BH1118" s="419"/>
      <c r="BI1118" s="419"/>
      <c r="BJ1118" s="419"/>
      <c r="BK1118" s="419"/>
      <c r="BL1118" s="419"/>
      <c r="BM1118" s="419"/>
      <c r="BN1118" s="419"/>
      <c r="BO1118" s="419"/>
      <c r="BP1118" s="419"/>
      <c r="BQ1118" s="419"/>
      <c r="BR1118" s="419"/>
      <c r="BS1118" s="419"/>
      <c r="BT1118" s="419"/>
      <c r="BU1118" s="419"/>
      <c r="BV1118" s="419"/>
      <c r="BW1118" s="419"/>
      <c r="BX1118" s="419"/>
      <c r="BY1118" s="419"/>
      <c r="BZ1118" s="419"/>
      <c r="CA1118" s="419"/>
      <c r="CB1118" s="419"/>
      <c r="CC1118" s="419"/>
      <c r="CD1118" s="419"/>
      <c r="CE1118" s="419"/>
      <c r="CF1118" s="419"/>
      <c r="CG1118" s="419"/>
      <c r="CH1118" s="419"/>
      <c r="CI1118" s="419"/>
      <c r="CJ1118" s="419"/>
      <c r="CK1118" s="419"/>
      <c r="CL1118" s="419"/>
      <c r="CM1118" s="419"/>
      <c r="CN1118" s="419"/>
      <c r="CO1118" s="419"/>
      <c r="CP1118" s="419"/>
      <c r="CQ1118" s="419"/>
      <c r="CR1118" s="419"/>
      <c r="CS1118" s="419"/>
      <c r="CT1118" s="419"/>
      <c r="CU1118" s="419"/>
      <c r="CV1118" s="419"/>
      <c r="CW1118" s="419"/>
      <c r="CX1118" s="419"/>
      <c r="CY1118" s="419"/>
      <c r="CZ1118" s="419"/>
      <c r="DA1118" s="419"/>
      <c r="DB1118" s="419"/>
      <c r="DC1118" s="419"/>
      <c r="DD1118" s="419"/>
      <c r="DE1118" s="419"/>
      <c r="DF1118" s="419"/>
      <c r="DG1118" s="419"/>
      <c r="DH1118" s="419"/>
      <c r="DI1118" s="419"/>
      <c r="DJ1118" s="419"/>
      <c r="DK1118" s="419"/>
      <c r="DL1118" s="419"/>
      <c r="DM1118" s="419"/>
      <c r="DN1118" s="419"/>
      <c r="DO1118" s="419"/>
      <c r="DP1118" s="419"/>
      <c r="DQ1118" s="419"/>
      <c r="DR1118" s="419"/>
      <c r="DS1118" s="419"/>
      <c r="DT1118" s="419"/>
      <c r="DU1118" s="419"/>
      <c r="DV1118" s="419"/>
      <c r="DW1118" s="419"/>
      <c r="DX1118" s="419"/>
      <c r="DY1118" s="419"/>
      <c r="DZ1118" s="419"/>
      <c r="EA1118" s="419"/>
      <c r="EB1118" s="419"/>
      <c r="EC1118" s="419"/>
      <c r="ED1118" s="419"/>
      <c r="EE1118" s="419"/>
      <c r="EF1118" s="419"/>
      <c r="EG1118" s="419"/>
      <c r="EH1118" s="419"/>
      <c r="EI1118" s="419"/>
      <c r="EJ1118" s="419"/>
      <c r="EK1118" s="419"/>
      <c r="EL1118" s="419"/>
      <c r="EM1118" s="419"/>
      <c r="EN1118" s="419"/>
      <c r="EO1118" s="419"/>
      <c r="EP1118" s="419"/>
      <c r="EQ1118" s="419"/>
      <c r="ER1118" s="419"/>
      <c r="ES1118" s="419"/>
      <c r="ET1118" s="419"/>
      <c r="EU1118" s="419"/>
      <c r="EV1118" s="419"/>
      <c r="EW1118" s="419"/>
      <c r="EX1118" s="419"/>
      <c r="EY1118" s="419"/>
      <c r="EZ1118" s="419"/>
      <c r="FA1118" s="419"/>
      <c r="FB1118" s="419"/>
      <c r="FC1118" s="419"/>
      <c r="FD1118" s="419"/>
      <c r="FE1118" s="419"/>
      <c r="FF1118" s="419"/>
      <c r="FG1118" s="419"/>
      <c r="FH1118" s="419"/>
      <c r="FI1118" s="419"/>
      <c r="FJ1118" s="419"/>
      <c r="FK1118" s="419"/>
      <c r="FL1118" s="419"/>
      <c r="FM1118" s="419"/>
      <c r="FN1118" s="419"/>
      <c r="FO1118" s="419"/>
      <c r="FP1118" s="419"/>
      <c r="FQ1118" s="419"/>
      <c r="FR1118" s="419"/>
      <c r="FS1118" s="419"/>
      <c r="FT1118" s="419"/>
      <c r="FU1118" s="419"/>
      <c r="FV1118" s="419"/>
      <c r="FW1118" s="419"/>
      <c r="FX1118" s="419"/>
      <c r="FY1118" s="419"/>
      <c r="FZ1118" s="419"/>
      <c r="GA1118" s="419"/>
      <c r="GB1118" s="419"/>
      <c r="GC1118" s="419"/>
      <c r="GD1118" s="419"/>
      <c r="GE1118" s="419"/>
      <c r="GF1118" s="419"/>
      <c r="GG1118" s="419"/>
      <c r="GH1118" s="419"/>
      <c r="GI1118" s="419"/>
      <c r="GJ1118" s="419"/>
      <c r="GK1118" s="419"/>
      <c r="GL1118" s="419"/>
      <c r="GM1118" s="419"/>
      <c r="GN1118" s="419"/>
      <c r="GO1118" s="419"/>
      <c r="GP1118" s="419"/>
      <c r="GQ1118" s="419"/>
      <c r="GR1118" s="419"/>
      <c r="GS1118" s="419"/>
      <c r="GT1118" s="419"/>
      <c r="GU1118" s="419"/>
      <c r="GV1118" s="419"/>
      <c r="GW1118" s="419"/>
      <c r="GX1118" s="419"/>
      <c r="GY1118" s="419"/>
      <c r="GZ1118" s="419"/>
      <c r="HA1118" s="419"/>
      <c r="HB1118" s="419"/>
      <c r="HC1118" s="419"/>
      <c r="HD1118" s="419"/>
      <c r="HE1118" s="419"/>
      <c r="HF1118" s="419"/>
      <c r="HG1118" s="419"/>
      <c r="HH1118" s="419"/>
      <c r="HI1118" s="419"/>
      <c r="HJ1118" s="419"/>
      <c r="HK1118" s="419"/>
      <c r="HL1118" s="419"/>
      <c r="HM1118" s="419"/>
      <c r="HN1118" s="419"/>
      <c r="HO1118" s="419"/>
      <c r="HP1118" s="419"/>
      <c r="HQ1118" s="419"/>
      <c r="HR1118" s="419"/>
      <c r="HS1118" s="419"/>
      <c r="HT1118" s="419"/>
      <c r="HU1118" s="419"/>
      <c r="HV1118" s="419"/>
      <c r="HW1118" s="419"/>
      <c r="HX1118" s="419"/>
      <c r="HY1118" s="419"/>
      <c r="HZ1118" s="419"/>
      <c r="IA1118" s="419"/>
      <c r="IB1118" s="419"/>
      <c r="IC1118" s="419"/>
      <c r="ID1118" s="419"/>
      <c r="IE1118" s="419"/>
      <c r="IF1118" s="419"/>
      <c r="IG1118" s="419"/>
      <c r="IH1118" s="419"/>
      <c r="II1118" s="419"/>
      <c r="IJ1118" s="419"/>
      <c r="IK1118" s="419"/>
      <c r="IL1118" s="419"/>
      <c r="IM1118" s="419"/>
      <c r="IN1118" s="419"/>
      <c r="IO1118" s="419"/>
      <c r="IP1118" s="419"/>
      <c r="IQ1118" s="419"/>
      <c r="IR1118" s="419"/>
      <c r="IS1118" s="419"/>
      <c r="IT1118" s="419"/>
      <c r="IU1118" s="419"/>
      <c r="IV1118" s="419"/>
      <c r="IW1118" s="419"/>
      <c r="IX1118" s="419"/>
      <c r="IY1118" s="419"/>
      <c r="IZ1118" s="419"/>
      <c r="JA1118" s="419"/>
    </row>
    <row r="1119" spans="1:261" hidden="1" outlineLevel="1" x14ac:dyDescent="0.25">
      <c r="A1119" s="99"/>
      <c r="B1119" s="278" t="s">
        <v>693</v>
      </c>
      <c r="C1119" s="112" t="s">
        <v>855</v>
      </c>
      <c r="D1119" s="112">
        <v>19.2</v>
      </c>
      <c r="E1119" s="109"/>
      <c r="F1119" s="109"/>
      <c r="G1119" s="109"/>
      <c r="H1119" s="109"/>
      <c r="I1119" s="221"/>
      <c r="J1119" s="109"/>
      <c r="K1119" s="109"/>
      <c r="L1119" s="109"/>
      <c r="M1119" s="109"/>
      <c r="N1119" s="109"/>
      <c r="O1119" s="245"/>
      <c r="P1119" s="422"/>
      <c r="Q1119" s="425">
        <f t="shared" si="100"/>
        <v>0</v>
      </c>
    </row>
    <row r="1120" spans="1:261" ht="25.5" hidden="1" outlineLevel="1" x14ac:dyDescent="0.25">
      <c r="A1120" s="99"/>
      <c r="B1120" s="278" t="s">
        <v>698</v>
      </c>
      <c r="C1120" s="112" t="s">
        <v>6814</v>
      </c>
      <c r="D1120" s="100">
        <v>4580</v>
      </c>
      <c r="E1120" s="109">
        <v>550.20000000000005</v>
      </c>
      <c r="F1120" s="109">
        <f>E1120*D1120</f>
        <v>2519916</v>
      </c>
      <c r="G1120" s="109">
        <v>702</v>
      </c>
      <c r="H1120" s="109">
        <f>G1120*D1120</f>
        <v>3215160</v>
      </c>
      <c r="I1120" s="221">
        <f t="shared" si="99"/>
        <v>5735076</v>
      </c>
      <c r="J1120" s="252">
        <v>550.20000000000005</v>
      </c>
      <c r="K1120" s="252"/>
      <c r="L1120" s="229"/>
      <c r="M1120" s="229">
        <f>G1120</f>
        <v>702</v>
      </c>
      <c r="N1120" s="229"/>
      <c r="O1120" s="229"/>
      <c r="P1120" s="422"/>
      <c r="Q1120" s="425">
        <f t="shared" si="100"/>
        <v>0</v>
      </c>
    </row>
    <row r="1121" spans="1:261" hidden="1" outlineLevel="1" x14ac:dyDescent="0.25">
      <c r="A1121" s="99"/>
      <c r="B1121" s="278" t="s">
        <v>111</v>
      </c>
      <c r="C1121" s="112" t="s">
        <v>6890</v>
      </c>
      <c r="D1121" s="100">
        <v>1370</v>
      </c>
      <c r="E1121" s="109">
        <v>550.20000000000005</v>
      </c>
      <c r="F1121" s="109">
        <f>E1121*D1121</f>
        <v>753774.00000000012</v>
      </c>
      <c r="G1121" s="109">
        <v>78</v>
      </c>
      <c r="H1121" s="109">
        <f>G1121*D1121</f>
        <v>106860</v>
      </c>
      <c r="I1121" s="221">
        <f t="shared" si="99"/>
        <v>860634.00000000012</v>
      </c>
      <c r="J1121" s="252">
        <v>550.20000000000005</v>
      </c>
      <c r="K1121" s="252"/>
      <c r="L1121" s="229"/>
      <c r="M1121" s="229">
        <f>G1121</f>
        <v>78</v>
      </c>
      <c r="N1121" s="229"/>
      <c r="O1121" s="229"/>
      <c r="P1121" s="422"/>
      <c r="Q1121" s="425">
        <f t="shared" si="100"/>
        <v>0</v>
      </c>
    </row>
    <row r="1122" spans="1:261" hidden="1" outlineLevel="1" x14ac:dyDescent="0.25">
      <c r="A1122" s="378"/>
      <c r="B1122" s="349" t="s">
        <v>699</v>
      </c>
      <c r="C1122" s="378"/>
      <c r="D1122" s="383"/>
      <c r="E1122" s="377"/>
      <c r="F1122" s="377">
        <f>SUM(F1123:F1128)</f>
        <v>2452320</v>
      </c>
      <c r="G1122" s="377"/>
      <c r="H1122" s="377">
        <f>SUM(H1123:H1128)</f>
        <v>1341522</v>
      </c>
      <c r="I1122" s="377">
        <f>SUM(I1123:I1128)</f>
        <v>3793842</v>
      </c>
      <c r="J1122" s="247"/>
      <c r="K1122" s="247"/>
      <c r="L1122" s="247"/>
      <c r="M1122" s="247"/>
      <c r="N1122" s="247"/>
      <c r="O1122" s="389"/>
      <c r="P1122" s="422"/>
      <c r="Q1122" s="425">
        <f t="shared" si="100"/>
        <v>0</v>
      </c>
    </row>
    <row r="1123" spans="1:261" hidden="1" outlineLevel="1" x14ac:dyDescent="0.25">
      <c r="A1123" s="99"/>
      <c r="B1123" s="278" t="s">
        <v>700</v>
      </c>
      <c r="C1123" s="113" t="s">
        <v>6814</v>
      </c>
      <c r="D1123" s="100">
        <v>100</v>
      </c>
      <c r="E1123" s="109">
        <v>2672.4</v>
      </c>
      <c r="F1123" s="109">
        <f t="shared" ref="F1123:F1128" si="101">E1123*D1123</f>
        <v>267240</v>
      </c>
      <c r="G1123" s="109">
        <v>1326</v>
      </c>
      <c r="H1123" s="109">
        <f t="shared" ref="H1123:H1128" si="102">G1123*D1123</f>
        <v>132600</v>
      </c>
      <c r="I1123" s="221">
        <f t="shared" si="99"/>
        <v>399840</v>
      </c>
      <c r="J1123" s="252">
        <v>2672.4</v>
      </c>
      <c r="K1123" s="252"/>
      <c r="L1123" s="229"/>
      <c r="M1123" s="229">
        <f>G1123</f>
        <v>1326</v>
      </c>
      <c r="N1123" s="229"/>
      <c r="O1123" s="229"/>
      <c r="P1123" s="422"/>
      <c r="Q1123" s="425">
        <f t="shared" si="100"/>
        <v>0</v>
      </c>
    </row>
    <row r="1124" spans="1:261" hidden="1" outlineLevel="1" x14ac:dyDescent="0.25">
      <c r="A1124" s="99"/>
      <c r="B1124" s="278" t="s">
        <v>701</v>
      </c>
      <c r="C1124" s="113" t="s">
        <v>31</v>
      </c>
      <c r="D1124" s="100">
        <v>120</v>
      </c>
      <c r="E1124" s="109">
        <v>11790</v>
      </c>
      <c r="F1124" s="109">
        <f t="shared" si="101"/>
        <v>1414800</v>
      </c>
      <c r="G1124" s="109">
        <v>4680</v>
      </c>
      <c r="H1124" s="109">
        <f t="shared" si="102"/>
        <v>561600</v>
      </c>
      <c r="I1124" s="221">
        <f t="shared" si="99"/>
        <v>1976400</v>
      </c>
      <c r="J1124" s="252">
        <v>11790</v>
      </c>
      <c r="K1124" s="252"/>
      <c r="L1124" s="229"/>
      <c r="M1124" s="229">
        <f>G1124</f>
        <v>4680</v>
      </c>
      <c r="N1124" s="229"/>
      <c r="O1124" s="229"/>
      <c r="P1124" s="422"/>
      <c r="Q1124" s="425">
        <f t="shared" si="100"/>
        <v>0</v>
      </c>
    </row>
    <row r="1125" spans="1:261" hidden="1" outlineLevel="1" x14ac:dyDescent="0.25">
      <c r="A1125" s="99"/>
      <c r="B1125" s="278" t="s">
        <v>702</v>
      </c>
      <c r="C1125" s="113" t="s">
        <v>6820</v>
      </c>
      <c r="D1125" s="100">
        <v>4.4000000000000004</v>
      </c>
      <c r="E1125" s="132"/>
      <c r="F1125" s="109">
        <f t="shared" si="101"/>
        <v>0</v>
      </c>
      <c r="G1125" s="132"/>
      <c r="H1125" s="109">
        <f t="shared" si="102"/>
        <v>0</v>
      </c>
      <c r="I1125" s="319">
        <f t="shared" si="99"/>
        <v>0</v>
      </c>
      <c r="J1125" s="313"/>
      <c r="K1125" s="313"/>
      <c r="L1125" s="314"/>
      <c r="M1125" s="315"/>
      <c r="N1125" s="315"/>
      <c r="O1125" s="314"/>
      <c r="P1125" s="422"/>
      <c r="Q1125" s="425">
        <f t="shared" si="100"/>
        <v>0</v>
      </c>
    </row>
    <row r="1126" spans="1:261" ht="25.5" hidden="1" outlineLevel="1" x14ac:dyDescent="0.25">
      <c r="A1126" s="99"/>
      <c r="B1126" s="278" t="s">
        <v>6875</v>
      </c>
      <c r="C1126" s="113" t="s">
        <v>6820</v>
      </c>
      <c r="D1126" s="100">
        <v>26</v>
      </c>
      <c r="E1126" s="132">
        <v>13132.246153846156</v>
      </c>
      <c r="F1126" s="109">
        <f t="shared" si="101"/>
        <v>341438.4</v>
      </c>
      <c r="G1126" s="132">
        <v>21921</v>
      </c>
      <c r="H1126" s="109">
        <f t="shared" si="102"/>
        <v>569946</v>
      </c>
      <c r="I1126" s="319">
        <f t="shared" si="99"/>
        <v>911384.4</v>
      </c>
      <c r="J1126" s="132">
        <v>13132.246153846156</v>
      </c>
      <c r="K1126" s="132">
        <f>'ВСЕ СМЕТЫ КДС'!G465</f>
        <v>12752.989337088002</v>
      </c>
      <c r="L1126" s="155">
        <f>((J1126/(K1126/100))-100)/100</f>
        <v>2.9738660225740718E-2</v>
      </c>
      <c r="M1126" s="132">
        <v>21921</v>
      </c>
      <c r="N1126" s="132">
        <f>'ВСЕ СМЕТЫ КДС'!G466+'ВСЕ СМЕТЫ КДС'!G467+'ВСЕ СМЕТЫ КДС'!G468+'ВСЕ СМЕТЫ КДС'!G469</f>
        <v>13933.251174972909</v>
      </c>
      <c r="O1126" s="155">
        <f>((M1126/(N1126/100))-100)/100</f>
        <v>0.5732867888992621</v>
      </c>
      <c r="P1126" s="422"/>
      <c r="Q1126" s="425">
        <f t="shared" si="100"/>
        <v>0</v>
      </c>
    </row>
    <row r="1127" spans="1:261" hidden="1" outlineLevel="1" x14ac:dyDescent="0.25">
      <c r="A1127" s="99"/>
      <c r="B1127" s="278" t="s">
        <v>689</v>
      </c>
      <c r="C1127" s="113" t="s">
        <v>176</v>
      </c>
      <c r="D1127" s="100">
        <v>2460</v>
      </c>
      <c r="E1127" s="132"/>
      <c r="F1127" s="109">
        <f t="shared" si="101"/>
        <v>0</v>
      </c>
      <c r="G1127" s="132"/>
      <c r="H1127" s="109">
        <f t="shared" si="102"/>
        <v>0</v>
      </c>
      <c r="I1127" s="319">
        <f t="shared" si="99"/>
        <v>0</v>
      </c>
      <c r="J1127" s="132"/>
      <c r="K1127" s="132"/>
      <c r="L1127" s="155"/>
      <c r="M1127" s="132"/>
      <c r="N1127" s="132"/>
      <c r="O1127" s="155"/>
      <c r="P1127" s="422"/>
      <c r="Q1127" s="425">
        <f t="shared" si="100"/>
        <v>0</v>
      </c>
    </row>
    <row r="1128" spans="1:261" hidden="1" outlineLevel="1" x14ac:dyDescent="0.25">
      <c r="A1128" s="99"/>
      <c r="B1128" s="278" t="s">
        <v>703</v>
      </c>
      <c r="C1128" s="113" t="s">
        <v>176</v>
      </c>
      <c r="D1128" s="100">
        <v>496</v>
      </c>
      <c r="E1128" s="109">
        <v>864.6</v>
      </c>
      <c r="F1128" s="109">
        <f t="shared" si="101"/>
        <v>428841.60000000003</v>
      </c>
      <c r="G1128" s="109">
        <v>156</v>
      </c>
      <c r="H1128" s="109">
        <f t="shared" si="102"/>
        <v>77376</v>
      </c>
      <c r="I1128" s="221">
        <f t="shared" si="99"/>
        <v>506217.60000000003</v>
      </c>
      <c r="J1128" s="252">
        <v>864.6</v>
      </c>
      <c r="K1128" s="252"/>
      <c r="L1128" s="229"/>
      <c r="M1128" s="229">
        <f>G1128</f>
        <v>156</v>
      </c>
      <c r="N1128" s="229"/>
      <c r="O1128" s="229"/>
      <c r="P1128" s="422"/>
      <c r="Q1128" s="425">
        <f t="shared" si="100"/>
        <v>0</v>
      </c>
    </row>
    <row r="1129" spans="1:261" hidden="1" outlineLevel="1" x14ac:dyDescent="0.25">
      <c r="A1129" s="378"/>
      <c r="B1129" s="349" t="s">
        <v>704</v>
      </c>
      <c r="C1129" s="378"/>
      <c r="D1129" s="383"/>
      <c r="E1129" s="377"/>
      <c r="F1129" s="377">
        <f>SUM(F1130:F1140)</f>
        <v>4453232.34</v>
      </c>
      <c r="G1129" s="377"/>
      <c r="H1129" s="377">
        <f>SUM(H1130:H1140)</f>
        <v>8043587.7600000007</v>
      </c>
      <c r="I1129" s="377">
        <f>SUM(I1130:I1140)</f>
        <v>12496820.1</v>
      </c>
      <c r="J1129" s="247"/>
      <c r="K1129" s="247"/>
      <c r="L1129" s="247"/>
      <c r="M1129" s="247"/>
      <c r="N1129" s="247"/>
      <c r="O1129" s="389"/>
      <c r="P1129" s="422"/>
      <c r="Q1129" s="425">
        <f t="shared" si="100"/>
        <v>0</v>
      </c>
    </row>
    <row r="1130" spans="1:261" s="174" customFormat="1" hidden="1" outlineLevel="1" x14ac:dyDescent="0.25">
      <c r="A1130" s="346"/>
      <c r="B1130" s="385"/>
      <c r="C1130" s="386"/>
      <c r="D1130" s="247"/>
      <c r="E1130" s="233"/>
      <c r="F1130" s="233"/>
      <c r="G1130" s="233"/>
      <c r="H1130" s="233"/>
      <c r="I1130" s="337"/>
      <c r="J1130" s="252"/>
      <c r="K1130" s="252"/>
      <c r="L1130" s="229"/>
      <c r="M1130" s="229"/>
      <c r="N1130" s="229"/>
      <c r="O1130" s="229"/>
      <c r="P1130" s="422"/>
      <c r="Q1130" s="425">
        <f t="shared" si="100"/>
        <v>0</v>
      </c>
      <c r="R1130" s="395"/>
      <c r="S1130" s="395"/>
      <c r="T1130" s="395"/>
      <c r="U1130" s="395"/>
      <c r="V1130" s="395"/>
      <c r="W1130" s="395"/>
      <c r="X1130" s="395"/>
      <c r="Y1130" s="395"/>
      <c r="Z1130" s="395"/>
      <c r="AA1130" s="395"/>
      <c r="AB1130" s="395"/>
      <c r="AC1130" s="395"/>
      <c r="AD1130" s="395"/>
      <c r="AE1130" s="395"/>
      <c r="AF1130" s="395"/>
      <c r="AG1130" s="395"/>
      <c r="AH1130" s="395"/>
      <c r="AI1130" s="395"/>
      <c r="AJ1130" s="395"/>
      <c r="AK1130" s="395"/>
      <c r="AL1130" s="395"/>
      <c r="AM1130" s="395"/>
      <c r="AN1130" s="395"/>
      <c r="AO1130" s="395"/>
      <c r="AP1130" s="395"/>
      <c r="AQ1130" s="395"/>
      <c r="AR1130" s="395"/>
      <c r="AS1130" s="395"/>
      <c r="AT1130" s="395"/>
      <c r="AU1130" s="395"/>
      <c r="AV1130" s="395"/>
      <c r="AW1130" s="395"/>
      <c r="AX1130" s="395"/>
      <c r="AY1130" s="395"/>
      <c r="AZ1130" s="395"/>
      <c r="BA1130" s="395"/>
      <c r="BB1130" s="395"/>
      <c r="BC1130" s="395"/>
      <c r="BD1130" s="395"/>
      <c r="BE1130" s="395"/>
      <c r="BF1130" s="395"/>
      <c r="BG1130" s="395"/>
      <c r="BH1130" s="395"/>
      <c r="BI1130" s="395"/>
      <c r="BJ1130" s="395"/>
      <c r="BK1130" s="395"/>
      <c r="BL1130" s="395"/>
      <c r="BM1130" s="395"/>
      <c r="BN1130" s="395"/>
      <c r="BO1130" s="395"/>
      <c r="BP1130" s="395"/>
      <c r="BQ1130" s="395"/>
      <c r="BR1130" s="395"/>
      <c r="BS1130" s="395"/>
      <c r="BT1130" s="395"/>
      <c r="BU1130" s="395"/>
      <c r="BV1130" s="395"/>
      <c r="BW1130" s="395"/>
      <c r="BX1130" s="395"/>
      <c r="BY1130" s="395"/>
      <c r="BZ1130" s="395"/>
      <c r="CA1130" s="395"/>
      <c r="CB1130" s="395"/>
      <c r="CC1130" s="395"/>
      <c r="CD1130" s="395"/>
      <c r="CE1130" s="395"/>
      <c r="CF1130" s="395"/>
      <c r="CG1130" s="395"/>
      <c r="CH1130" s="395"/>
      <c r="CI1130" s="395"/>
      <c r="CJ1130" s="395"/>
      <c r="CK1130" s="395"/>
      <c r="CL1130" s="395"/>
      <c r="CM1130" s="395"/>
      <c r="CN1130" s="395"/>
      <c r="CO1130" s="395"/>
      <c r="CP1130" s="395"/>
      <c r="CQ1130" s="395"/>
      <c r="CR1130" s="395"/>
      <c r="CS1130" s="395"/>
      <c r="CT1130" s="395"/>
      <c r="CU1130" s="395"/>
      <c r="CV1130" s="395"/>
      <c r="CW1130" s="395"/>
      <c r="CX1130" s="395"/>
      <c r="CY1130" s="395"/>
      <c r="CZ1130" s="395"/>
      <c r="DA1130" s="395"/>
      <c r="DB1130" s="395"/>
      <c r="DC1130" s="395"/>
      <c r="DD1130" s="395"/>
      <c r="DE1130" s="395"/>
      <c r="DF1130" s="395"/>
      <c r="DG1130" s="395"/>
      <c r="DH1130" s="395"/>
      <c r="DI1130" s="395"/>
      <c r="DJ1130" s="395"/>
      <c r="DK1130" s="395"/>
      <c r="DL1130" s="395"/>
      <c r="DM1130" s="395"/>
      <c r="DN1130" s="395"/>
      <c r="DO1130" s="395"/>
      <c r="DP1130" s="395"/>
      <c r="DQ1130" s="395"/>
      <c r="DR1130" s="395"/>
      <c r="DS1130" s="395"/>
      <c r="DT1130" s="395"/>
      <c r="DU1130" s="395"/>
      <c r="DV1130" s="395"/>
      <c r="DW1130" s="395"/>
      <c r="DX1130" s="395"/>
      <c r="DY1130" s="395"/>
      <c r="DZ1130" s="395"/>
      <c r="EA1130" s="395"/>
      <c r="EB1130" s="395"/>
      <c r="EC1130" s="395"/>
      <c r="ED1130" s="395"/>
      <c r="EE1130" s="395"/>
      <c r="EF1130" s="395"/>
      <c r="EG1130" s="395"/>
      <c r="EH1130" s="395"/>
      <c r="EI1130" s="395"/>
      <c r="EJ1130" s="395"/>
      <c r="EK1130" s="395"/>
      <c r="EL1130" s="395"/>
      <c r="EM1130" s="395"/>
      <c r="EN1130" s="395"/>
      <c r="EO1130" s="395"/>
      <c r="EP1130" s="395"/>
      <c r="EQ1130" s="395"/>
      <c r="ER1130" s="395"/>
      <c r="ES1130" s="395"/>
      <c r="ET1130" s="395"/>
      <c r="EU1130" s="395"/>
      <c r="EV1130" s="395"/>
      <c r="EW1130" s="395"/>
      <c r="EX1130" s="395"/>
      <c r="EY1130" s="395"/>
      <c r="EZ1130" s="395"/>
      <c r="FA1130" s="395"/>
      <c r="FB1130" s="395"/>
      <c r="FC1130" s="395"/>
      <c r="FD1130" s="395"/>
      <c r="FE1130" s="395"/>
      <c r="FF1130" s="395"/>
      <c r="FG1130" s="395"/>
      <c r="FH1130" s="395"/>
      <c r="FI1130" s="395"/>
      <c r="FJ1130" s="395"/>
      <c r="FK1130" s="395"/>
      <c r="FL1130" s="395"/>
      <c r="FM1130" s="395"/>
      <c r="FN1130" s="395"/>
      <c r="FO1130" s="395"/>
      <c r="FP1130" s="395"/>
      <c r="FQ1130" s="395"/>
      <c r="FR1130" s="395"/>
      <c r="FS1130" s="395"/>
      <c r="FT1130" s="395"/>
      <c r="FU1130" s="395"/>
      <c r="FV1130" s="395"/>
      <c r="FW1130" s="395"/>
      <c r="FX1130" s="395"/>
      <c r="FY1130" s="395"/>
      <c r="FZ1130" s="395"/>
      <c r="GA1130" s="395"/>
      <c r="GB1130" s="395"/>
      <c r="GC1130" s="395"/>
      <c r="GD1130" s="395"/>
      <c r="GE1130" s="395"/>
      <c r="GF1130" s="395"/>
      <c r="GG1130" s="395"/>
      <c r="GH1130" s="395"/>
      <c r="GI1130" s="395"/>
      <c r="GJ1130" s="395"/>
      <c r="GK1130" s="395"/>
      <c r="GL1130" s="395"/>
      <c r="GM1130" s="395"/>
      <c r="GN1130" s="395"/>
      <c r="GO1130" s="395"/>
      <c r="GP1130" s="395"/>
      <c r="GQ1130" s="395"/>
      <c r="GR1130" s="395"/>
      <c r="GS1130" s="395"/>
      <c r="GT1130" s="395"/>
      <c r="GU1130" s="395"/>
      <c r="GV1130" s="395"/>
      <c r="GW1130" s="395"/>
      <c r="GX1130" s="395"/>
      <c r="GY1130" s="395"/>
      <c r="GZ1130" s="395"/>
      <c r="HA1130" s="395"/>
      <c r="HB1130" s="395"/>
      <c r="HC1130" s="395"/>
      <c r="HD1130" s="395"/>
      <c r="HE1130" s="395"/>
      <c r="HF1130" s="395"/>
      <c r="HG1130" s="395"/>
      <c r="HH1130" s="395"/>
      <c r="HI1130" s="395"/>
      <c r="HJ1130" s="395"/>
      <c r="HK1130" s="395"/>
      <c r="HL1130" s="395"/>
      <c r="HM1130" s="395"/>
      <c r="HN1130" s="395"/>
      <c r="HO1130" s="395"/>
      <c r="HP1130" s="395"/>
      <c r="HQ1130" s="395"/>
      <c r="HR1130" s="395"/>
      <c r="HS1130" s="395"/>
      <c r="HT1130" s="395"/>
      <c r="HU1130" s="395"/>
      <c r="HV1130" s="395"/>
      <c r="HW1130" s="395"/>
      <c r="HX1130" s="395"/>
      <c r="HY1130" s="395"/>
      <c r="HZ1130" s="395"/>
      <c r="IA1130" s="395"/>
      <c r="IB1130" s="395"/>
      <c r="IC1130" s="395"/>
      <c r="ID1130" s="395"/>
      <c r="IE1130" s="395"/>
      <c r="IF1130" s="395"/>
      <c r="IG1130" s="395"/>
      <c r="IH1130" s="395"/>
      <c r="II1130" s="395"/>
      <c r="IJ1130" s="395"/>
      <c r="IK1130" s="395"/>
      <c r="IL1130" s="395"/>
      <c r="IM1130" s="395"/>
      <c r="IN1130" s="395"/>
      <c r="IO1130" s="395"/>
      <c r="IP1130" s="395"/>
      <c r="IQ1130" s="395"/>
      <c r="IR1130" s="395"/>
      <c r="IS1130" s="395"/>
      <c r="IT1130" s="395"/>
      <c r="IU1130" s="395"/>
      <c r="IV1130" s="395"/>
      <c r="IW1130" s="395"/>
      <c r="IX1130" s="395"/>
      <c r="IY1130" s="395"/>
      <c r="IZ1130" s="395"/>
      <c r="JA1130" s="395"/>
    </row>
    <row r="1131" spans="1:261" hidden="1" outlineLevel="1" x14ac:dyDescent="0.25">
      <c r="A1131" s="99"/>
      <c r="B1131" s="278" t="s">
        <v>700</v>
      </c>
      <c r="C1131" s="113" t="s">
        <v>6814</v>
      </c>
      <c r="D1131" s="100">
        <v>330</v>
      </c>
      <c r="E1131" s="109">
        <v>5502</v>
      </c>
      <c r="F1131" s="109">
        <f t="shared" ref="F1131:F1140" si="103">E1131*D1131</f>
        <v>1815660</v>
      </c>
      <c r="G1131" s="109">
        <v>1326</v>
      </c>
      <c r="H1131" s="109">
        <f t="shared" ref="H1131:H1140" si="104">G1131*D1131</f>
        <v>437580</v>
      </c>
      <c r="I1131" s="221">
        <f t="shared" si="99"/>
        <v>2253240</v>
      </c>
      <c r="J1131" s="252">
        <v>5502</v>
      </c>
      <c r="K1131" s="252"/>
      <c r="L1131" s="229"/>
      <c r="M1131" s="229">
        <f t="shared" ref="M1131:M1140" si="105">G1131</f>
        <v>1326</v>
      </c>
      <c r="N1131" s="229"/>
      <c r="O1131" s="229"/>
      <c r="P1131" s="422"/>
      <c r="Q1131" s="425">
        <f t="shared" si="100"/>
        <v>0</v>
      </c>
    </row>
    <row r="1132" spans="1:261" hidden="1" outlineLevel="1" x14ac:dyDescent="0.25">
      <c r="A1132" s="99"/>
      <c r="B1132" s="278" t="s">
        <v>702</v>
      </c>
      <c r="C1132" s="113" t="s">
        <v>6820</v>
      </c>
      <c r="D1132" s="100">
        <v>32.6</v>
      </c>
      <c r="E1132" s="109">
        <v>8646</v>
      </c>
      <c r="F1132" s="109">
        <f t="shared" si="103"/>
        <v>281859.60000000003</v>
      </c>
      <c r="G1132" s="109">
        <v>23400</v>
      </c>
      <c r="H1132" s="109">
        <f t="shared" si="104"/>
        <v>762840</v>
      </c>
      <c r="I1132" s="221">
        <f t="shared" si="99"/>
        <v>1044699.6000000001</v>
      </c>
      <c r="J1132" s="252">
        <v>8646</v>
      </c>
      <c r="K1132" s="252"/>
      <c r="L1132" s="229"/>
      <c r="M1132" s="229">
        <f t="shared" si="105"/>
        <v>23400</v>
      </c>
      <c r="N1132" s="229"/>
      <c r="O1132" s="229"/>
      <c r="P1132" s="422"/>
      <c r="Q1132" s="425">
        <f t="shared" si="100"/>
        <v>0</v>
      </c>
    </row>
    <row r="1133" spans="1:261" ht="25.5" hidden="1" outlineLevel="1" x14ac:dyDescent="0.25">
      <c r="A1133" s="99"/>
      <c r="B1133" s="278" t="s">
        <v>6876</v>
      </c>
      <c r="C1133" s="113" t="s">
        <v>6820</v>
      </c>
      <c r="D1133" s="100">
        <v>69.8</v>
      </c>
      <c r="E1133" s="109">
        <v>8646</v>
      </c>
      <c r="F1133" s="109">
        <f t="shared" si="103"/>
        <v>603490.79999999993</v>
      </c>
      <c r="G1133" s="109">
        <v>22464</v>
      </c>
      <c r="H1133" s="109">
        <f t="shared" si="104"/>
        <v>1567987.2</v>
      </c>
      <c r="I1133" s="221">
        <f t="shared" si="99"/>
        <v>2171478</v>
      </c>
      <c r="J1133" s="252">
        <v>8646</v>
      </c>
      <c r="K1133" s="252"/>
      <c r="L1133" s="229"/>
      <c r="M1133" s="229">
        <f t="shared" si="105"/>
        <v>22464</v>
      </c>
      <c r="N1133" s="229"/>
      <c r="O1133" s="229"/>
      <c r="P1133" s="422"/>
      <c r="Q1133" s="425">
        <f t="shared" si="100"/>
        <v>0</v>
      </c>
    </row>
    <row r="1134" spans="1:261" hidden="1" outlineLevel="1" x14ac:dyDescent="0.25">
      <c r="A1134" s="99"/>
      <c r="B1134" s="278" t="s">
        <v>689</v>
      </c>
      <c r="C1134" s="113" t="s">
        <v>855</v>
      </c>
      <c r="D1134" s="112">
        <v>3.9</v>
      </c>
      <c r="E1134" s="109">
        <v>39300</v>
      </c>
      <c r="F1134" s="109">
        <f t="shared" si="103"/>
        <v>153270</v>
      </c>
      <c r="G1134" s="109">
        <v>87100</v>
      </c>
      <c r="H1134" s="109">
        <f t="shared" si="104"/>
        <v>339690</v>
      </c>
      <c r="I1134" s="221">
        <f t="shared" si="99"/>
        <v>492960</v>
      </c>
      <c r="J1134" s="252">
        <v>39300</v>
      </c>
      <c r="K1134" s="252"/>
      <c r="L1134" s="229"/>
      <c r="M1134" s="229">
        <f t="shared" si="105"/>
        <v>87100</v>
      </c>
      <c r="N1134" s="229"/>
      <c r="O1134" s="229"/>
      <c r="P1134" s="422"/>
      <c r="Q1134" s="425">
        <f t="shared" si="100"/>
        <v>0</v>
      </c>
    </row>
    <row r="1135" spans="1:261" hidden="1" outlineLevel="1" x14ac:dyDescent="0.25">
      <c r="A1135" s="99"/>
      <c r="B1135" s="278" t="s">
        <v>696</v>
      </c>
      <c r="C1135" s="113" t="s">
        <v>6814</v>
      </c>
      <c r="D1135" s="100">
        <v>418</v>
      </c>
      <c r="E1135" s="109">
        <v>235.8</v>
      </c>
      <c r="F1135" s="109">
        <f t="shared" si="103"/>
        <v>98564.400000000009</v>
      </c>
      <c r="G1135" s="109">
        <v>202.02</v>
      </c>
      <c r="H1135" s="109">
        <f t="shared" si="104"/>
        <v>84444.36</v>
      </c>
      <c r="I1135" s="221">
        <f t="shared" si="99"/>
        <v>183008.76</v>
      </c>
      <c r="J1135" s="252">
        <v>235.8</v>
      </c>
      <c r="K1135" s="252"/>
      <c r="L1135" s="229"/>
      <c r="M1135" s="229">
        <f t="shared" si="105"/>
        <v>202.02</v>
      </c>
      <c r="N1135" s="229"/>
      <c r="O1135" s="229"/>
      <c r="P1135" s="422"/>
      <c r="Q1135" s="425">
        <f t="shared" si="100"/>
        <v>0</v>
      </c>
    </row>
    <row r="1136" spans="1:261" hidden="1" outlineLevel="1" x14ac:dyDescent="0.25">
      <c r="A1136" s="99"/>
      <c r="B1136" s="278" t="s">
        <v>697</v>
      </c>
      <c r="C1136" s="113" t="s">
        <v>6814</v>
      </c>
      <c r="D1136" s="100">
        <v>418</v>
      </c>
      <c r="E1136" s="109">
        <v>1021.8000000000001</v>
      </c>
      <c r="F1136" s="109">
        <f t="shared" si="103"/>
        <v>427112.4</v>
      </c>
      <c r="G1136" s="109">
        <v>624</v>
      </c>
      <c r="H1136" s="109">
        <f t="shared" si="104"/>
        <v>260832</v>
      </c>
      <c r="I1136" s="221">
        <f t="shared" si="99"/>
        <v>687944.4</v>
      </c>
      <c r="J1136" s="252">
        <v>1021.8000000000001</v>
      </c>
      <c r="K1136" s="252"/>
      <c r="L1136" s="229"/>
      <c r="M1136" s="229">
        <f t="shared" si="105"/>
        <v>624</v>
      </c>
      <c r="N1136" s="229"/>
      <c r="O1136" s="229"/>
      <c r="P1136" s="422"/>
      <c r="Q1136" s="425">
        <f t="shared" si="100"/>
        <v>0</v>
      </c>
    </row>
    <row r="1137" spans="1:17" hidden="1" outlineLevel="1" x14ac:dyDescent="0.25">
      <c r="A1137" s="99"/>
      <c r="B1137" s="278" t="s">
        <v>705</v>
      </c>
      <c r="C1137" s="113" t="s">
        <v>31</v>
      </c>
      <c r="D1137" s="100">
        <v>464</v>
      </c>
      <c r="E1137" s="109">
        <v>864.6</v>
      </c>
      <c r="F1137" s="109">
        <f t="shared" si="103"/>
        <v>401174.4</v>
      </c>
      <c r="G1137" s="109">
        <v>2340</v>
      </c>
      <c r="H1137" s="109">
        <f t="shared" si="104"/>
        <v>1085760</v>
      </c>
      <c r="I1137" s="221">
        <f t="shared" si="99"/>
        <v>1486934.4</v>
      </c>
      <c r="J1137" s="252">
        <v>864.6</v>
      </c>
      <c r="K1137" s="252"/>
      <c r="L1137" s="229"/>
      <c r="M1137" s="229">
        <f t="shared" si="105"/>
        <v>2340</v>
      </c>
      <c r="N1137" s="229"/>
      <c r="O1137" s="229"/>
      <c r="P1137" s="422"/>
      <c r="Q1137" s="425">
        <f t="shared" si="100"/>
        <v>0</v>
      </c>
    </row>
    <row r="1138" spans="1:17" hidden="1" outlineLevel="1" x14ac:dyDescent="0.25">
      <c r="A1138" s="99"/>
      <c r="B1138" s="278" t="s">
        <v>706</v>
      </c>
      <c r="C1138" s="113" t="s">
        <v>855</v>
      </c>
      <c r="D1138" s="112">
        <v>11.07</v>
      </c>
      <c r="E1138" s="109">
        <v>5502</v>
      </c>
      <c r="F1138" s="109">
        <f t="shared" si="103"/>
        <v>60907.14</v>
      </c>
      <c r="G1138" s="109">
        <v>213720</v>
      </c>
      <c r="H1138" s="109">
        <f t="shared" si="104"/>
        <v>2365880.4</v>
      </c>
      <c r="I1138" s="221">
        <f t="shared" si="99"/>
        <v>2426787.54</v>
      </c>
      <c r="J1138" s="252">
        <v>5502</v>
      </c>
      <c r="K1138" s="252"/>
      <c r="L1138" s="229"/>
      <c r="M1138" s="229">
        <f t="shared" si="105"/>
        <v>213720</v>
      </c>
      <c r="N1138" s="229"/>
      <c r="O1138" s="229"/>
      <c r="P1138" s="422"/>
      <c r="Q1138" s="425">
        <f t="shared" si="100"/>
        <v>0</v>
      </c>
    </row>
    <row r="1139" spans="1:17" hidden="1" outlineLevel="1" x14ac:dyDescent="0.25">
      <c r="A1139" s="99"/>
      <c r="B1139" s="278" t="s">
        <v>707</v>
      </c>
      <c r="C1139" s="113" t="s">
        <v>855</v>
      </c>
      <c r="D1139" s="112">
        <v>4.2</v>
      </c>
      <c r="E1139" s="109">
        <v>2358</v>
      </c>
      <c r="F1139" s="109">
        <f t="shared" si="103"/>
        <v>9903.6</v>
      </c>
      <c r="G1139" s="109">
        <v>269100</v>
      </c>
      <c r="H1139" s="109">
        <f t="shared" si="104"/>
        <v>1130220</v>
      </c>
      <c r="I1139" s="221">
        <f t="shared" si="99"/>
        <v>1140123.6000000001</v>
      </c>
      <c r="J1139" s="252">
        <v>2358</v>
      </c>
      <c r="K1139" s="252"/>
      <c r="L1139" s="229"/>
      <c r="M1139" s="229">
        <f t="shared" si="105"/>
        <v>269100</v>
      </c>
      <c r="N1139" s="229"/>
      <c r="O1139" s="229"/>
      <c r="P1139" s="422"/>
      <c r="Q1139" s="425">
        <f t="shared" si="100"/>
        <v>0</v>
      </c>
    </row>
    <row r="1140" spans="1:17" ht="25.5" hidden="1" outlineLevel="1" x14ac:dyDescent="0.25">
      <c r="A1140" s="99"/>
      <c r="B1140" s="278" t="s">
        <v>708</v>
      </c>
      <c r="C1140" s="113" t="s">
        <v>855</v>
      </c>
      <c r="D1140" s="112">
        <v>15.3</v>
      </c>
      <c r="E1140" s="109">
        <v>39300</v>
      </c>
      <c r="F1140" s="109">
        <f t="shared" si="103"/>
        <v>601290</v>
      </c>
      <c r="G1140" s="109">
        <v>546</v>
      </c>
      <c r="H1140" s="109">
        <f t="shared" si="104"/>
        <v>8353.8000000000011</v>
      </c>
      <c r="I1140" s="221">
        <f t="shared" si="99"/>
        <v>609643.80000000005</v>
      </c>
      <c r="J1140" s="252">
        <v>39300</v>
      </c>
      <c r="K1140" s="252"/>
      <c r="L1140" s="229"/>
      <c r="M1140" s="229">
        <f t="shared" si="105"/>
        <v>546</v>
      </c>
      <c r="N1140" s="229"/>
      <c r="O1140" s="229"/>
      <c r="P1140" s="422"/>
      <c r="Q1140" s="425">
        <f t="shared" si="100"/>
        <v>0</v>
      </c>
    </row>
    <row r="1141" spans="1:17" hidden="1" outlineLevel="1" x14ac:dyDescent="0.25">
      <c r="A1141" s="378"/>
      <c r="B1141" s="349" t="s">
        <v>709</v>
      </c>
      <c r="C1141" s="378"/>
      <c r="D1141" s="383"/>
      <c r="E1141" s="377"/>
      <c r="F1141" s="377">
        <f>SUM(F1142:F1147)</f>
        <v>251244.9</v>
      </c>
      <c r="G1141" s="377"/>
      <c r="H1141" s="377">
        <f>SUM(H1142:H1147)</f>
        <v>149682</v>
      </c>
      <c r="I1141" s="377">
        <f>SUM(I1142:I1147)</f>
        <v>400926.9</v>
      </c>
      <c r="J1141" s="247"/>
      <c r="K1141" s="247"/>
      <c r="L1141" s="247"/>
      <c r="M1141" s="247"/>
      <c r="N1141" s="247"/>
      <c r="O1141" s="389"/>
      <c r="P1141" s="422"/>
      <c r="Q1141" s="425">
        <f t="shared" si="100"/>
        <v>0</v>
      </c>
    </row>
    <row r="1142" spans="1:17" hidden="1" outlineLevel="1" x14ac:dyDescent="0.25">
      <c r="A1142" s="99"/>
      <c r="B1142" s="278" t="s">
        <v>709</v>
      </c>
      <c r="C1142" s="113" t="s">
        <v>31</v>
      </c>
      <c r="D1142" s="100">
        <v>7</v>
      </c>
      <c r="E1142" s="109">
        <v>19650</v>
      </c>
      <c r="F1142" s="109">
        <f t="shared" ref="F1142:F1147" si="106">E1142*D1142</f>
        <v>137550</v>
      </c>
      <c r="G1142" s="109">
        <v>8580</v>
      </c>
      <c r="H1142" s="109">
        <f t="shared" ref="H1142:H1147" si="107">G1142*D1142</f>
        <v>60060</v>
      </c>
      <c r="I1142" s="221">
        <f t="shared" si="99"/>
        <v>197610</v>
      </c>
      <c r="J1142" s="252">
        <v>19650</v>
      </c>
      <c r="K1142" s="252"/>
      <c r="L1142" s="229"/>
      <c r="M1142" s="229">
        <f t="shared" ref="M1142:M1147" si="108">G1142</f>
        <v>8580</v>
      </c>
      <c r="N1142" s="229"/>
      <c r="O1142" s="229"/>
      <c r="P1142" s="422"/>
      <c r="Q1142" s="425">
        <f t="shared" si="100"/>
        <v>0</v>
      </c>
    </row>
    <row r="1143" spans="1:17" hidden="1" outlineLevel="1" x14ac:dyDescent="0.25">
      <c r="A1143" s="99"/>
      <c r="B1143" s="278" t="s">
        <v>710</v>
      </c>
      <c r="C1143" s="113" t="s">
        <v>6814</v>
      </c>
      <c r="D1143" s="100">
        <v>21</v>
      </c>
      <c r="E1143" s="109">
        <v>1021.8000000000001</v>
      </c>
      <c r="F1143" s="109">
        <f t="shared" si="106"/>
        <v>21457.800000000003</v>
      </c>
      <c r="G1143" s="109">
        <v>1248</v>
      </c>
      <c r="H1143" s="109">
        <f t="shared" si="107"/>
        <v>26208</v>
      </c>
      <c r="I1143" s="221">
        <f t="shared" si="99"/>
        <v>47665.8</v>
      </c>
      <c r="J1143" s="252">
        <v>1021.8000000000001</v>
      </c>
      <c r="K1143" s="252"/>
      <c r="L1143" s="229"/>
      <c r="M1143" s="229">
        <f t="shared" si="108"/>
        <v>1248</v>
      </c>
      <c r="N1143" s="229"/>
      <c r="O1143" s="229"/>
      <c r="P1143" s="422"/>
      <c r="Q1143" s="425">
        <f t="shared" si="100"/>
        <v>0</v>
      </c>
    </row>
    <row r="1144" spans="1:17" hidden="1" outlineLevel="1" x14ac:dyDescent="0.25">
      <c r="A1144" s="99"/>
      <c r="B1144" s="278" t="s">
        <v>6877</v>
      </c>
      <c r="C1144" s="113" t="s">
        <v>6820</v>
      </c>
      <c r="D1144" s="100">
        <v>0.05</v>
      </c>
      <c r="E1144" s="109">
        <v>8646</v>
      </c>
      <c r="F1144" s="109">
        <f t="shared" si="106"/>
        <v>432.3</v>
      </c>
      <c r="G1144" s="109">
        <v>23400</v>
      </c>
      <c r="H1144" s="109">
        <f t="shared" si="107"/>
        <v>1170</v>
      </c>
      <c r="I1144" s="221">
        <f t="shared" si="99"/>
        <v>1602.3</v>
      </c>
      <c r="J1144" s="252">
        <v>8646</v>
      </c>
      <c r="K1144" s="252"/>
      <c r="L1144" s="229"/>
      <c r="M1144" s="229">
        <f t="shared" si="108"/>
        <v>23400</v>
      </c>
      <c r="N1144" s="229"/>
      <c r="O1144" s="229"/>
      <c r="P1144" s="422"/>
      <c r="Q1144" s="425">
        <f t="shared" si="100"/>
        <v>0</v>
      </c>
    </row>
    <row r="1145" spans="1:17" hidden="1" outlineLevel="1" x14ac:dyDescent="0.25">
      <c r="A1145" s="99"/>
      <c r="B1145" s="278" t="s">
        <v>711</v>
      </c>
      <c r="C1145" s="113" t="s">
        <v>31</v>
      </c>
      <c r="D1145" s="100">
        <v>14</v>
      </c>
      <c r="E1145" s="109">
        <v>3615.6000000000004</v>
      </c>
      <c r="F1145" s="109">
        <f t="shared" si="106"/>
        <v>50618.400000000009</v>
      </c>
      <c r="G1145" s="109">
        <v>1560</v>
      </c>
      <c r="H1145" s="109">
        <f t="shared" si="107"/>
        <v>21840</v>
      </c>
      <c r="I1145" s="221">
        <f t="shared" si="99"/>
        <v>72458.400000000009</v>
      </c>
      <c r="J1145" s="252">
        <v>3615.6000000000004</v>
      </c>
      <c r="K1145" s="252"/>
      <c r="L1145" s="229"/>
      <c r="M1145" s="229">
        <f t="shared" si="108"/>
        <v>1560</v>
      </c>
      <c r="N1145" s="229"/>
      <c r="O1145" s="229"/>
      <c r="P1145" s="422"/>
      <c r="Q1145" s="425">
        <f t="shared" si="100"/>
        <v>0</v>
      </c>
    </row>
    <row r="1146" spans="1:17" hidden="1" outlineLevel="1" x14ac:dyDescent="0.25">
      <c r="A1146" s="99"/>
      <c r="B1146" s="278" t="s">
        <v>712</v>
      </c>
      <c r="C1146" s="113" t="s">
        <v>31</v>
      </c>
      <c r="D1146" s="100">
        <v>7</v>
      </c>
      <c r="E1146" s="109">
        <v>5502</v>
      </c>
      <c r="F1146" s="109">
        <f t="shared" si="106"/>
        <v>38514</v>
      </c>
      <c r="G1146" s="109">
        <v>5460</v>
      </c>
      <c r="H1146" s="109">
        <f t="shared" si="107"/>
        <v>38220</v>
      </c>
      <c r="I1146" s="221">
        <f t="shared" si="99"/>
        <v>76734</v>
      </c>
      <c r="J1146" s="252">
        <v>5502</v>
      </c>
      <c r="K1146" s="252"/>
      <c r="L1146" s="229"/>
      <c r="M1146" s="229">
        <f t="shared" si="108"/>
        <v>5460</v>
      </c>
      <c r="N1146" s="229"/>
      <c r="O1146" s="229"/>
      <c r="P1146" s="422"/>
      <c r="Q1146" s="425">
        <f t="shared" si="100"/>
        <v>0</v>
      </c>
    </row>
    <row r="1147" spans="1:17" hidden="1" outlineLevel="1" x14ac:dyDescent="0.25">
      <c r="A1147" s="99"/>
      <c r="B1147" s="278" t="s">
        <v>713</v>
      </c>
      <c r="C1147" s="113" t="s">
        <v>31</v>
      </c>
      <c r="D1147" s="100">
        <v>2</v>
      </c>
      <c r="E1147" s="109">
        <v>1336.2</v>
      </c>
      <c r="F1147" s="109">
        <f t="shared" si="106"/>
        <v>2672.4</v>
      </c>
      <c r="G1147" s="109">
        <v>1092</v>
      </c>
      <c r="H1147" s="109">
        <f t="shared" si="107"/>
        <v>2184</v>
      </c>
      <c r="I1147" s="221">
        <f t="shared" si="99"/>
        <v>4856.3999999999996</v>
      </c>
      <c r="J1147" s="252">
        <v>1336.2</v>
      </c>
      <c r="K1147" s="252"/>
      <c r="L1147" s="229"/>
      <c r="M1147" s="229">
        <f t="shared" si="108"/>
        <v>1092</v>
      </c>
      <c r="N1147" s="229"/>
      <c r="O1147" s="229"/>
      <c r="P1147" s="422"/>
      <c r="Q1147" s="425">
        <f t="shared" si="100"/>
        <v>0</v>
      </c>
    </row>
    <row r="1148" spans="1:17" hidden="1" outlineLevel="1" x14ac:dyDescent="0.25">
      <c r="A1148" s="378"/>
      <c r="B1148" s="349" t="s">
        <v>714</v>
      </c>
      <c r="C1148" s="378"/>
      <c r="D1148" s="383"/>
      <c r="E1148" s="377"/>
      <c r="F1148" s="377">
        <f>SUM(F1149:F1151)</f>
        <v>543912</v>
      </c>
      <c r="G1148" s="377"/>
      <c r="H1148" s="377">
        <f>SUM(H1149:H1151)</f>
        <v>336960</v>
      </c>
      <c r="I1148" s="377">
        <f>SUM(I1149:I1151)</f>
        <v>880872</v>
      </c>
      <c r="J1148" s="247"/>
      <c r="K1148" s="247"/>
      <c r="L1148" s="247"/>
      <c r="M1148" s="247"/>
      <c r="N1148" s="247"/>
      <c r="O1148" s="389"/>
      <c r="P1148" s="422"/>
      <c r="Q1148" s="425">
        <f t="shared" si="100"/>
        <v>0</v>
      </c>
    </row>
    <row r="1149" spans="1:17" hidden="1" outlineLevel="1" x14ac:dyDescent="0.25">
      <c r="A1149" s="99"/>
      <c r="B1149" s="278" t="s">
        <v>714</v>
      </c>
      <c r="C1149" s="113" t="s">
        <v>6890</v>
      </c>
      <c r="D1149" s="100">
        <v>20</v>
      </c>
      <c r="E1149" s="109">
        <v>19650</v>
      </c>
      <c r="F1149" s="109">
        <f>E1149*D1149</f>
        <v>393000</v>
      </c>
      <c r="G1149" s="109">
        <v>8580</v>
      </c>
      <c r="H1149" s="109">
        <f>G1149*D1149</f>
        <v>171600</v>
      </c>
      <c r="I1149" s="221">
        <f t="shared" si="99"/>
        <v>564600</v>
      </c>
      <c r="J1149" s="252">
        <v>19650</v>
      </c>
      <c r="K1149" s="252"/>
      <c r="L1149" s="229"/>
      <c r="M1149" s="229">
        <f>G1149</f>
        <v>8580</v>
      </c>
      <c r="N1149" s="229"/>
      <c r="O1149" s="229"/>
      <c r="P1149" s="422"/>
      <c r="Q1149" s="425">
        <f t="shared" si="100"/>
        <v>0</v>
      </c>
    </row>
    <row r="1150" spans="1:17" hidden="1" outlineLevel="1" x14ac:dyDescent="0.25">
      <c r="A1150" s="99"/>
      <c r="B1150" s="278" t="s">
        <v>710</v>
      </c>
      <c r="C1150" s="113" t="s">
        <v>6814</v>
      </c>
      <c r="D1150" s="100">
        <v>40</v>
      </c>
      <c r="E1150" s="109">
        <v>1021.8000000000001</v>
      </c>
      <c r="F1150" s="109">
        <f>E1150*D1150</f>
        <v>40872</v>
      </c>
      <c r="G1150" s="109">
        <v>1248</v>
      </c>
      <c r="H1150" s="109">
        <f>G1150*D1150</f>
        <v>49920</v>
      </c>
      <c r="I1150" s="221">
        <f t="shared" si="99"/>
        <v>90792</v>
      </c>
      <c r="J1150" s="252">
        <v>1021.8000000000001</v>
      </c>
      <c r="K1150" s="252"/>
      <c r="L1150" s="229"/>
      <c r="M1150" s="229">
        <f>G1150</f>
        <v>1248</v>
      </c>
      <c r="N1150" s="229"/>
      <c r="O1150" s="229"/>
      <c r="P1150" s="422"/>
      <c r="Q1150" s="425">
        <f t="shared" si="100"/>
        <v>0</v>
      </c>
    </row>
    <row r="1151" spans="1:17" hidden="1" outlineLevel="1" x14ac:dyDescent="0.25">
      <c r="A1151" s="99"/>
      <c r="B1151" s="278" t="s">
        <v>715</v>
      </c>
      <c r="C1151" s="113" t="s">
        <v>6890</v>
      </c>
      <c r="D1151" s="100">
        <v>200</v>
      </c>
      <c r="E1151" s="109">
        <v>550.20000000000005</v>
      </c>
      <c r="F1151" s="109">
        <f>E1151*D1151</f>
        <v>110040.00000000001</v>
      </c>
      <c r="G1151" s="109">
        <v>577.20000000000005</v>
      </c>
      <c r="H1151" s="109">
        <f>G1151*D1151</f>
        <v>115440.00000000001</v>
      </c>
      <c r="I1151" s="221">
        <f t="shared" si="99"/>
        <v>225480.00000000003</v>
      </c>
      <c r="J1151" s="252">
        <v>550.20000000000005</v>
      </c>
      <c r="K1151" s="252"/>
      <c r="L1151" s="229"/>
      <c r="M1151" s="229">
        <f>G1151</f>
        <v>577.20000000000005</v>
      </c>
      <c r="N1151" s="229"/>
      <c r="O1151" s="229"/>
      <c r="P1151" s="422"/>
      <c r="Q1151" s="425">
        <f t="shared" si="100"/>
        <v>0</v>
      </c>
    </row>
    <row r="1152" spans="1:17" hidden="1" outlineLevel="1" x14ac:dyDescent="0.25">
      <c r="A1152" s="378"/>
      <c r="B1152" s="349" t="s">
        <v>716</v>
      </c>
      <c r="C1152" s="378"/>
      <c r="D1152" s="383"/>
      <c r="E1152" s="377"/>
      <c r="F1152" s="377">
        <f>SUM(F1153:F1154)</f>
        <v>30182.400000000001</v>
      </c>
      <c r="G1152" s="377"/>
      <c r="H1152" s="377">
        <f>SUM(H1153:H1154)</f>
        <v>44304</v>
      </c>
      <c r="I1152" s="377">
        <f>SUM(I1153:I1154)</f>
        <v>74486.399999999994</v>
      </c>
      <c r="J1152" s="247"/>
      <c r="K1152" s="247"/>
      <c r="L1152" s="247"/>
      <c r="M1152" s="247"/>
      <c r="N1152" s="247"/>
      <c r="O1152" s="389"/>
      <c r="P1152" s="422"/>
      <c r="Q1152" s="425">
        <f t="shared" si="100"/>
        <v>0</v>
      </c>
    </row>
    <row r="1153" spans="1:261" hidden="1" outlineLevel="1" x14ac:dyDescent="0.25">
      <c r="A1153" s="99"/>
      <c r="B1153" s="278" t="s">
        <v>716</v>
      </c>
      <c r="C1153" s="113" t="s">
        <v>6814</v>
      </c>
      <c r="D1153" s="100">
        <v>4</v>
      </c>
      <c r="E1153" s="109">
        <v>5502</v>
      </c>
      <c r="F1153" s="109">
        <f>E1153*D1153</f>
        <v>22008</v>
      </c>
      <c r="G1153" s="109">
        <v>8580</v>
      </c>
      <c r="H1153" s="109">
        <f>G1153*D1153</f>
        <v>34320</v>
      </c>
      <c r="I1153" s="221">
        <f t="shared" si="99"/>
        <v>56328</v>
      </c>
      <c r="J1153" s="252">
        <v>5502</v>
      </c>
      <c r="K1153" s="252"/>
      <c r="L1153" s="229"/>
      <c r="M1153" s="229">
        <f>G1153</f>
        <v>8580</v>
      </c>
      <c r="N1153" s="229"/>
      <c r="O1153" s="229"/>
      <c r="P1153" s="422"/>
      <c r="Q1153" s="425">
        <f t="shared" si="100"/>
        <v>0</v>
      </c>
    </row>
    <row r="1154" spans="1:261" hidden="1" outlineLevel="1" x14ac:dyDescent="0.25">
      <c r="A1154" s="99"/>
      <c r="B1154" s="278" t="s">
        <v>710</v>
      </c>
      <c r="C1154" s="113" t="s">
        <v>6814</v>
      </c>
      <c r="D1154" s="100">
        <v>8</v>
      </c>
      <c r="E1154" s="109">
        <v>1021.8000000000001</v>
      </c>
      <c r="F1154" s="109">
        <f>E1154*D1154</f>
        <v>8174.4000000000005</v>
      </c>
      <c r="G1154" s="109">
        <v>1248</v>
      </c>
      <c r="H1154" s="109">
        <f>G1154*D1154</f>
        <v>9984</v>
      </c>
      <c r="I1154" s="221">
        <f t="shared" si="99"/>
        <v>18158.400000000001</v>
      </c>
      <c r="J1154" s="252">
        <v>1021.8000000000001</v>
      </c>
      <c r="K1154" s="252"/>
      <c r="L1154" s="229"/>
      <c r="M1154" s="229">
        <f>G1154</f>
        <v>1248</v>
      </c>
      <c r="N1154" s="229"/>
      <c r="O1154" s="229"/>
      <c r="P1154" s="422"/>
      <c r="Q1154" s="425">
        <f t="shared" si="100"/>
        <v>0</v>
      </c>
    </row>
    <row r="1155" spans="1:261" s="124" customFormat="1" ht="25.5" hidden="1" outlineLevel="1" x14ac:dyDescent="0.25">
      <c r="A1155" s="378"/>
      <c r="B1155" s="349" t="s">
        <v>717</v>
      </c>
      <c r="C1155" s="378"/>
      <c r="D1155" s="383">
        <v>11140</v>
      </c>
      <c r="E1155" s="377"/>
      <c r="F1155" s="377">
        <f>SUM(F1156:F1160)</f>
        <v>37237258.022</v>
      </c>
      <c r="G1155" s="377"/>
      <c r="H1155" s="377">
        <f>SUM(H1156:H1160)</f>
        <v>3695483.34</v>
      </c>
      <c r="I1155" s="377">
        <f>SUM(I1156:I1160)</f>
        <v>40932741.362000003</v>
      </c>
      <c r="J1155" s="247"/>
      <c r="K1155" s="247"/>
      <c r="L1155" s="247"/>
      <c r="M1155" s="247"/>
      <c r="N1155" s="247"/>
      <c r="O1155" s="389"/>
      <c r="P1155" s="422"/>
      <c r="Q1155" s="425">
        <f t="shared" si="100"/>
        <v>0</v>
      </c>
      <c r="R1155" s="395"/>
      <c r="S1155" s="395"/>
      <c r="T1155" s="395"/>
      <c r="U1155" s="395"/>
      <c r="V1155" s="395"/>
      <c r="W1155" s="395"/>
      <c r="X1155" s="395"/>
      <c r="Y1155" s="395"/>
      <c r="Z1155" s="395"/>
      <c r="AA1155" s="395"/>
      <c r="AB1155" s="395"/>
      <c r="AC1155" s="395"/>
      <c r="AD1155" s="395"/>
      <c r="AE1155" s="395"/>
      <c r="AF1155" s="395"/>
      <c r="AG1155" s="395"/>
      <c r="AH1155" s="395"/>
      <c r="AI1155" s="395"/>
      <c r="AJ1155" s="395"/>
      <c r="AK1155" s="395"/>
      <c r="AL1155" s="395"/>
      <c r="AM1155" s="395"/>
      <c r="AN1155" s="395"/>
      <c r="AO1155" s="395"/>
      <c r="AP1155" s="395"/>
      <c r="AQ1155" s="395"/>
      <c r="AR1155" s="395"/>
      <c r="AS1155" s="395"/>
      <c r="AT1155" s="395"/>
      <c r="AU1155" s="395"/>
      <c r="AV1155" s="395"/>
      <c r="AW1155" s="395"/>
      <c r="AX1155" s="395"/>
      <c r="AY1155" s="395"/>
      <c r="AZ1155" s="395"/>
      <c r="BA1155" s="395"/>
      <c r="BB1155" s="395"/>
      <c r="BC1155" s="395"/>
      <c r="BD1155" s="395"/>
      <c r="BE1155" s="395"/>
      <c r="BF1155" s="395"/>
      <c r="BG1155" s="395"/>
      <c r="BH1155" s="395"/>
      <c r="BI1155" s="395"/>
      <c r="BJ1155" s="395"/>
      <c r="BK1155" s="395"/>
      <c r="BL1155" s="395"/>
      <c r="BM1155" s="395"/>
      <c r="BN1155" s="395"/>
      <c r="BO1155" s="395"/>
      <c r="BP1155" s="395"/>
      <c r="BQ1155" s="395"/>
      <c r="BR1155" s="395"/>
      <c r="BS1155" s="395"/>
      <c r="BT1155" s="395"/>
      <c r="BU1155" s="395"/>
      <c r="BV1155" s="395"/>
      <c r="BW1155" s="395"/>
      <c r="BX1155" s="395"/>
      <c r="BY1155" s="395"/>
      <c r="BZ1155" s="395"/>
      <c r="CA1155" s="395"/>
      <c r="CB1155" s="395"/>
      <c r="CC1155" s="395"/>
      <c r="CD1155" s="395"/>
      <c r="CE1155" s="395"/>
      <c r="CF1155" s="395"/>
      <c r="CG1155" s="395"/>
      <c r="CH1155" s="395"/>
      <c r="CI1155" s="395"/>
      <c r="CJ1155" s="395"/>
      <c r="CK1155" s="395"/>
      <c r="CL1155" s="395"/>
      <c r="CM1155" s="395"/>
      <c r="CN1155" s="395"/>
      <c r="CO1155" s="395"/>
      <c r="CP1155" s="395"/>
      <c r="CQ1155" s="395"/>
      <c r="CR1155" s="395"/>
      <c r="CS1155" s="395"/>
      <c r="CT1155" s="395"/>
      <c r="CU1155" s="395"/>
      <c r="CV1155" s="395"/>
      <c r="CW1155" s="395"/>
      <c r="CX1155" s="395"/>
      <c r="CY1155" s="395"/>
      <c r="CZ1155" s="395"/>
      <c r="DA1155" s="395"/>
      <c r="DB1155" s="395"/>
      <c r="DC1155" s="395"/>
      <c r="DD1155" s="395"/>
      <c r="DE1155" s="395"/>
      <c r="DF1155" s="395"/>
      <c r="DG1155" s="395"/>
      <c r="DH1155" s="395"/>
      <c r="DI1155" s="395"/>
      <c r="DJ1155" s="395"/>
      <c r="DK1155" s="395"/>
      <c r="DL1155" s="395"/>
      <c r="DM1155" s="395"/>
      <c r="DN1155" s="395"/>
      <c r="DO1155" s="395"/>
      <c r="DP1155" s="395"/>
      <c r="DQ1155" s="395"/>
      <c r="DR1155" s="395"/>
      <c r="DS1155" s="395"/>
      <c r="DT1155" s="395"/>
      <c r="DU1155" s="395"/>
      <c r="DV1155" s="395"/>
      <c r="DW1155" s="395"/>
      <c r="DX1155" s="395"/>
      <c r="DY1155" s="395"/>
      <c r="DZ1155" s="395"/>
      <c r="EA1155" s="395"/>
      <c r="EB1155" s="395"/>
      <c r="EC1155" s="395"/>
      <c r="ED1155" s="395"/>
      <c r="EE1155" s="395"/>
      <c r="EF1155" s="395"/>
      <c r="EG1155" s="395"/>
      <c r="EH1155" s="395"/>
      <c r="EI1155" s="395"/>
      <c r="EJ1155" s="395"/>
      <c r="EK1155" s="395"/>
      <c r="EL1155" s="395"/>
      <c r="EM1155" s="395"/>
      <c r="EN1155" s="395"/>
      <c r="EO1155" s="395"/>
      <c r="EP1155" s="395"/>
      <c r="EQ1155" s="395"/>
      <c r="ER1155" s="395"/>
      <c r="ES1155" s="395"/>
      <c r="ET1155" s="395"/>
      <c r="EU1155" s="395"/>
      <c r="EV1155" s="395"/>
      <c r="EW1155" s="395"/>
      <c r="EX1155" s="395"/>
      <c r="EY1155" s="395"/>
      <c r="EZ1155" s="395"/>
      <c r="FA1155" s="395"/>
      <c r="FB1155" s="395"/>
      <c r="FC1155" s="395"/>
      <c r="FD1155" s="395"/>
      <c r="FE1155" s="395"/>
      <c r="FF1155" s="395"/>
      <c r="FG1155" s="395"/>
      <c r="FH1155" s="395"/>
      <c r="FI1155" s="395"/>
      <c r="FJ1155" s="395"/>
      <c r="FK1155" s="395"/>
      <c r="FL1155" s="395"/>
      <c r="FM1155" s="395"/>
      <c r="FN1155" s="395"/>
      <c r="FO1155" s="395"/>
      <c r="FP1155" s="395"/>
      <c r="FQ1155" s="395"/>
      <c r="FR1155" s="395"/>
      <c r="FS1155" s="395"/>
      <c r="FT1155" s="395"/>
      <c r="FU1155" s="395"/>
      <c r="FV1155" s="395"/>
      <c r="FW1155" s="395"/>
      <c r="FX1155" s="395"/>
      <c r="FY1155" s="395"/>
      <c r="FZ1155" s="395"/>
      <c r="GA1155" s="395"/>
      <c r="GB1155" s="395"/>
      <c r="GC1155" s="395"/>
      <c r="GD1155" s="395"/>
      <c r="GE1155" s="395"/>
      <c r="GF1155" s="395"/>
      <c r="GG1155" s="395"/>
      <c r="GH1155" s="395"/>
      <c r="GI1155" s="395"/>
      <c r="GJ1155" s="395"/>
      <c r="GK1155" s="395"/>
      <c r="GL1155" s="395"/>
      <c r="GM1155" s="395"/>
      <c r="GN1155" s="395"/>
      <c r="GO1155" s="395"/>
      <c r="GP1155" s="395"/>
      <c r="GQ1155" s="395"/>
      <c r="GR1155" s="395"/>
      <c r="GS1155" s="395"/>
      <c r="GT1155" s="395"/>
      <c r="GU1155" s="395"/>
      <c r="GV1155" s="395"/>
      <c r="GW1155" s="395"/>
      <c r="GX1155" s="395"/>
      <c r="GY1155" s="395"/>
      <c r="GZ1155" s="395"/>
      <c r="HA1155" s="395"/>
      <c r="HB1155" s="395"/>
      <c r="HC1155" s="395"/>
      <c r="HD1155" s="395"/>
      <c r="HE1155" s="395"/>
      <c r="HF1155" s="395"/>
      <c r="HG1155" s="395"/>
      <c r="HH1155" s="395"/>
      <c r="HI1155" s="395"/>
      <c r="HJ1155" s="395"/>
      <c r="HK1155" s="395"/>
      <c r="HL1155" s="395"/>
      <c r="HM1155" s="395"/>
      <c r="HN1155" s="395"/>
      <c r="HO1155" s="395"/>
      <c r="HP1155" s="395"/>
      <c r="HQ1155" s="395"/>
      <c r="HR1155" s="395"/>
      <c r="HS1155" s="395"/>
      <c r="HT1155" s="395"/>
      <c r="HU1155" s="395"/>
      <c r="HV1155" s="395"/>
      <c r="HW1155" s="395"/>
      <c r="HX1155" s="395"/>
      <c r="HY1155" s="395"/>
      <c r="HZ1155" s="395"/>
      <c r="IA1155" s="395"/>
      <c r="IB1155" s="395"/>
      <c r="IC1155" s="395"/>
      <c r="ID1155" s="395"/>
      <c r="IE1155" s="395"/>
      <c r="IF1155" s="395"/>
      <c r="IG1155" s="395"/>
      <c r="IH1155" s="395"/>
      <c r="II1155" s="395"/>
      <c r="IJ1155" s="395"/>
      <c r="IK1155" s="395"/>
      <c r="IL1155" s="395"/>
      <c r="IM1155" s="395"/>
      <c r="IN1155" s="395"/>
      <c r="IO1155" s="395"/>
      <c r="IP1155" s="395"/>
      <c r="IQ1155" s="395"/>
      <c r="IR1155" s="395"/>
      <c r="IS1155" s="395"/>
      <c r="IT1155" s="395"/>
      <c r="IU1155" s="395"/>
      <c r="IV1155" s="395"/>
      <c r="IW1155" s="395"/>
      <c r="IX1155" s="395"/>
      <c r="IY1155" s="395"/>
      <c r="IZ1155" s="395"/>
      <c r="JA1155" s="395"/>
    </row>
    <row r="1156" spans="1:261" s="128" customFormat="1" hidden="1" outlineLevel="1" x14ac:dyDescent="0.25">
      <c r="A1156" s="346"/>
      <c r="B1156" s="385" t="s">
        <v>718</v>
      </c>
      <c r="C1156" s="386" t="s">
        <v>6814</v>
      </c>
      <c r="D1156" s="247">
        <v>11140</v>
      </c>
      <c r="E1156" s="233">
        <v>750</v>
      </c>
      <c r="F1156" s="233">
        <f>E1156*D1156</f>
        <v>8355000</v>
      </c>
      <c r="G1156" s="233"/>
      <c r="H1156" s="233">
        <f>G1156*D1156</f>
        <v>0</v>
      </c>
      <c r="I1156" s="337">
        <f t="shared" si="99"/>
        <v>8355000</v>
      </c>
      <c r="J1156" s="233">
        <v>750</v>
      </c>
      <c r="K1156" s="233">
        <f>'ВСЕ СМЕТЫ КДС'!$K$1229</f>
        <v>700.94526250000001</v>
      </c>
      <c r="L1156" s="153">
        <f>((J1156/(K1156/100))-100)/100</f>
        <v>6.998369220021658E-2</v>
      </c>
      <c r="M1156" s="233"/>
      <c r="N1156" s="233"/>
      <c r="O1156" s="246"/>
      <c r="P1156" s="422"/>
      <c r="Q1156" s="425">
        <f t="shared" si="100"/>
        <v>0</v>
      </c>
      <c r="R1156" s="395"/>
      <c r="S1156" s="395"/>
      <c r="T1156" s="395"/>
      <c r="U1156" s="395"/>
      <c r="V1156" s="395"/>
      <c r="W1156" s="395"/>
      <c r="X1156" s="395"/>
      <c r="Y1156" s="395"/>
      <c r="Z1156" s="395"/>
      <c r="AA1156" s="395"/>
      <c r="AB1156" s="395"/>
      <c r="AC1156" s="395"/>
      <c r="AD1156" s="395"/>
      <c r="AE1156" s="395"/>
      <c r="AF1156" s="395"/>
      <c r="AG1156" s="395"/>
      <c r="AH1156" s="395"/>
      <c r="AI1156" s="395"/>
      <c r="AJ1156" s="395"/>
      <c r="AK1156" s="395"/>
      <c r="AL1156" s="395"/>
      <c r="AM1156" s="395"/>
      <c r="AN1156" s="395"/>
      <c r="AO1156" s="395"/>
      <c r="AP1156" s="395"/>
      <c r="AQ1156" s="395"/>
      <c r="AR1156" s="395"/>
      <c r="AS1156" s="395"/>
      <c r="AT1156" s="395"/>
      <c r="AU1156" s="395"/>
      <c r="AV1156" s="395"/>
      <c r="AW1156" s="395"/>
      <c r="AX1156" s="395"/>
      <c r="AY1156" s="395"/>
      <c r="AZ1156" s="395"/>
      <c r="BA1156" s="395"/>
      <c r="BB1156" s="395"/>
      <c r="BC1156" s="395"/>
      <c r="BD1156" s="395"/>
      <c r="BE1156" s="395"/>
      <c r="BF1156" s="395"/>
      <c r="BG1156" s="395"/>
      <c r="BH1156" s="395"/>
      <c r="BI1156" s="395"/>
      <c r="BJ1156" s="395"/>
      <c r="BK1156" s="395"/>
      <c r="BL1156" s="395"/>
      <c r="BM1156" s="395"/>
      <c r="BN1156" s="395"/>
      <c r="BO1156" s="395"/>
      <c r="BP1156" s="395"/>
      <c r="BQ1156" s="395"/>
      <c r="BR1156" s="395"/>
      <c r="BS1156" s="395"/>
      <c r="BT1156" s="395"/>
      <c r="BU1156" s="395"/>
      <c r="BV1156" s="395"/>
      <c r="BW1156" s="395"/>
      <c r="BX1156" s="395"/>
      <c r="BY1156" s="395"/>
      <c r="BZ1156" s="395"/>
      <c r="CA1156" s="395"/>
      <c r="CB1156" s="395"/>
      <c r="CC1156" s="395"/>
      <c r="CD1156" s="395"/>
      <c r="CE1156" s="395"/>
      <c r="CF1156" s="395"/>
      <c r="CG1156" s="395"/>
      <c r="CH1156" s="395"/>
      <c r="CI1156" s="395"/>
      <c r="CJ1156" s="395"/>
      <c r="CK1156" s="395"/>
      <c r="CL1156" s="395"/>
      <c r="CM1156" s="395"/>
      <c r="CN1156" s="395"/>
      <c r="CO1156" s="395"/>
      <c r="CP1156" s="395"/>
      <c r="CQ1156" s="395"/>
      <c r="CR1156" s="395"/>
      <c r="CS1156" s="395"/>
      <c r="CT1156" s="395"/>
      <c r="CU1156" s="395"/>
      <c r="CV1156" s="395"/>
      <c r="CW1156" s="395"/>
      <c r="CX1156" s="395"/>
      <c r="CY1156" s="395"/>
      <c r="CZ1156" s="395"/>
      <c r="DA1156" s="395"/>
      <c r="DB1156" s="395"/>
      <c r="DC1156" s="395"/>
      <c r="DD1156" s="395"/>
      <c r="DE1156" s="395"/>
      <c r="DF1156" s="395"/>
      <c r="DG1156" s="395"/>
      <c r="DH1156" s="395"/>
      <c r="DI1156" s="395"/>
      <c r="DJ1156" s="395"/>
      <c r="DK1156" s="395"/>
      <c r="DL1156" s="395"/>
      <c r="DM1156" s="395"/>
      <c r="DN1156" s="395"/>
      <c r="DO1156" s="395"/>
      <c r="DP1156" s="395"/>
      <c r="DQ1156" s="395"/>
      <c r="DR1156" s="395"/>
      <c r="DS1156" s="395"/>
      <c r="DT1156" s="395"/>
      <c r="DU1156" s="395"/>
      <c r="DV1156" s="395"/>
      <c r="DW1156" s="395"/>
      <c r="DX1156" s="395"/>
      <c r="DY1156" s="395"/>
      <c r="DZ1156" s="395"/>
      <c r="EA1156" s="395"/>
      <c r="EB1156" s="395"/>
      <c r="EC1156" s="395"/>
      <c r="ED1156" s="395"/>
      <c r="EE1156" s="395"/>
      <c r="EF1156" s="395"/>
      <c r="EG1156" s="395"/>
      <c r="EH1156" s="395"/>
      <c r="EI1156" s="395"/>
      <c r="EJ1156" s="395"/>
      <c r="EK1156" s="395"/>
      <c r="EL1156" s="395"/>
      <c r="EM1156" s="395"/>
      <c r="EN1156" s="395"/>
      <c r="EO1156" s="395"/>
      <c r="EP1156" s="395"/>
      <c r="EQ1156" s="395"/>
      <c r="ER1156" s="395"/>
      <c r="ES1156" s="395"/>
      <c r="ET1156" s="395"/>
      <c r="EU1156" s="395"/>
      <c r="EV1156" s="395"/>
      <c r="EW1156" s="395"/>
      <c r="EX1156" s="395"/>
      <c r="EY1156" s="395"/>
      <c r="EZ1156" s="395"/>
      <c r="FA1156" s="395"/>
      <c r="FB1156" s="395"/>
      <c r="FC1156" s="395"/>
      <c r="FD1156" s="395"/>
      <c r="FE1156" s="395"/>
      <c r="FF1156" s="395"/>
      <c r="FG1156" s="395"/>
      <c r="FH1156" s="395"/>
      <c r="FI1156" s="395"/>
      <c r="FJ1156" s="395"/>
      <c r="FK1156" s="395"/>
      <c r="FL1156" s="395"/>
      <c r="FM1156" s="395"/>
      <c r="FN1156" s="395"/>
      <c r="FO1156" s="395"/>
      <c r="FP1156" s="395"/>
      <c r="FQ1156" s="395"/>
      <c r="FR1156" s="395"/>
      <c r="FS1156" s="395"/>
      <c r="FT1156" s="395"/>
      <c r="FU1156" s="395"/>
      <c r="FV1156" s="395"/>
      <c r="FW1156" s="395"/>
      <c r="FX1156" s="395"/>
      <c r="FY1156" s="395"/>
      <c r="FZ1156" s="395"/>
      <c r="GA1156" s="395"/>
      <c r="GB1156" s="395"/>
      <c r="GC1156" s="395"/>
      <c r="GD1156" s="395"/>
      <c r="GE1156" s="395"/>
      <c r="GF1156" s="395"/>
      <c r="GG1156" s="395"/>
      <c r="GH1156" s="395"/>
      <c r="GI1156" s="395"/>
      <c r="GJ1156" s="395"/>
      <c r="GK1156" s="395"/>
      <c r="GL1156" s="395"/>
      <c r="GM1156" s="395"/>
      <c r="GN1156" s="395"/>
      <c r="GO1156" s="395"/>
      <c r="GP1156" s="395"/>
      <c r="GQ1156" s="395"/>
      <c r="GR1156" s="395"/>
      <c r="GS1156" s="395"/>
      <c r="GT1156" s="395"/>
      <c r="GU1156" s="395"/>
      <c r="GV1156" s="395"/>
      <c r="GW1156" s="395"/>
      <c r="GX1156" s="395"/>
      <c r="GY1156" s="395"/>
      <c r="GZ1156" s="395"/>
      <c r="HA1156" s="395"/>
      <c r="HB1156" s="395"/>
      <c r="HC1156" s="395"/>
      <c r="HD1156" s="395"/>
      <c r="HE1156" s="395"/>
      <c r="HF1156" s="395"/>
      <c r="HG1156" s="395"/>
      <c r="HH1156" s="395"/>
      <c r="HI1156" s="395"/>
      <c r="HJ1156" s="395"/>
      <c r="HK1156" s="395"/>
      <c r="HL1156" s="395"/>
      <c r="HM1156" s="395"/>
      <c r="HN1156" s="395"/>
      <c r="HO1156" s="395"/>
      <c r="HP1156" s="395"/>
      <c r="HQ1156" s="395"/>
      <c r="HR1156" s="395"/>
      <c r="HS1156" s="395"/>
      <c r="HT1156" s="395"/>
      <c r="HU1156" s="395"/>
      <c r="HV1156" s="395"/>
      <c r="HW1156" s="395"/>
      <c r="HX1156" s="395"/>
      <c r="HY1156" s="395"/>
      <c r="HZ1156" s="395"/>
      <c r="IA1156" s="395"/>
      <c r="IB1156" s="395"/>
      <c r="IC1156" s="395"/>
      <c r="ID1156" s="395"/>
      <c r="IE1156" s="395"/>
      <c r="IF1156" s="395"/>
      <c r="IG1156" s="395"/>
      <c r="IH1156" s="395"/>
      <c r="II1156" s="395"/>
      <c r="IJ1156" s="395"/>
      <c r="IK1156" s="395"/>
      <c r="IL1156" s="395"/>
      <c r="IM1156" s="395"/>
      <c r="IN1156" s="395"/>
      <c r="IO1156" s="395"/>
      <c r="IP1156" s="395"/>
      <c r="IQ1156" s="395"/>
      <c r="IR1156" s="395"/>
      <c r="IS1156" s="395"/>
      <c r="IT1156" s="395"/>
      <c r="IU1156" s="395"/>
      <c r="IV1156" s="395"/>
      <c r="IW1156" s="395"/>
      <c r="IX1156" s="395"/>
      <c r="IY1156" s="395"/>
      <c r="IZ1156" s="395"/>
      <c r="JA1156" s="395"/>
    </row>
    <row r="1157" spans="1:261" s="128" customFormat="1" hidden="1" outlineLevel="1" x14ac:dyDescent="0.25">
      <c r="A1157" s="346"/>
      <c r="B1157" s="385" t="s">
        <v>56</v>
      </c>
      <c r="C1157" s="386" t="s">
        <v>6814</v>
      </c>
      <c r="D1157" s="247">
        <v>11140</v>
      </c>
      <c r="E1157" s="233">
        <v>89</v>
      </c>
      <c r="F1157" s="233">
        <f>E1157*D1157</f>
        <v>991460</v>
      </c>
      <c r="G1157" s="233">
        <v>46</v>
      </c>
      <c r="H1157" s="233">
        <f>G1157*D1157</f>
        <v>512440</v>
      </c>
      <c r="I1157" s="337">
        <f>H1157+F1157</f>
        <v>1503900</v>
      </c>
      <c r="J1157" s="233">
        <v>89</v>
      </c>
      <c r="K1157" s="233">
        <f>'ВСЕ СМЕТЫ КДС'!$K$1233</f>
        <v>70.175087500000004</v>
      </c>
      <c r="L1157" s="153">
        <f>((J1157/(K1157/100))-100)/100</f>
        <v>0.26825634524502734</v>
      </c>
      <c r="M1157" s="233">
        <v>46</v>
      </c>
      <c r="N1157" s="233">
        <f>'ВСЕ СМЕТЫ КДС'!$P$1234</f>
        <v>15.67713486111111</v>
      </c>
      <c r="O1157" s="153">
        <f>((M1157/(N1157/100))-100)/100</f>
        <v>1.9342096248791067</v>
      </c>
      <c r="P1157" s="422"/>
      <c r="Q1157" s="425">
        <f t="shared" si="100"/>
        <v>0</v>
      </c>
      <c r="R1157" s="395"/>
      <c r="S1157" s="395"/>
      <c r="T1157" s="395"/>
      <c r="U1157" s="395"/>
      <c r="V1157" s="395"/>
      <c r="W1157" s="395"/>
      <c r="X1157" s="395"/>
      <c r="Y1157" s="395"/>
      <c r="Z1157" s="395"/>
      <c r="AA1157" s="395"/>
      <c r="AB1157" s="395"/>
      <c r="AC1157" s="395"/>
      <c r="AD1157" s="395"/>
      <c r="AE1157" s="395"/>
      <c r="AF1157" s="395"/>
      <c r="AG1157" s="395"/>
      <c r="AH1157" s="395"/>
      <c r="AI1157" s="395"/>
      <c r="AJ1157" s="395"/>
      <c r="AK1157" s="395"/>
      <c r="AL1157" s="395"/>
      <c r="AM1157" s="395"/>
      <c r="AN1157" s="395"/>
      <c r="AO1157" s="395"/>
      <c r="AP1157" s="395"/>
      <c r="AQ1157" s="395"/>
      <c r="AR1157" s="395"/>
      <c r="AS1157" s="395"/>
      <c r="AT1157" s="395"/>
      <c r="AU1157" s="395"/>
      <c r="AV1157" s="395"/>
      <c r="AW1157" s="395"/>
      <c r="AX1157" s="395"/>
      <c r="AY1157" s="395"/>
      <c r="AZ1157" s="395"/>
      <c r="BA1157" s="395"/>
      <c r="BB1157" s="395"/>
      <c r="BC1157" s="395"/>
      <c r="BD1157" s="395"/>
      <c r="BE1157" s="395"/>
      <c r="BF1157" s="395"/>
      <c r="BG1157" s="395"/>
      <c r="BH1157" s="395"/>
      <c r="BI1157" s="395"/>
      <c r="BJ1157" s="395"/>
      <c r="BK1157" s="395"/>
      <c r="BL1157" s="395"/>
      <c r="BM1157" s="395"/>
      <c r="BN1157" s="395"/>
      <c r="BO1157" s="395"/>
      <c r="BP1157" s="395"/>
      <c r="BQ1157" s="395"/>
      <c r="BR1157" s="395"/>
      <c r="BS1157" s="395"/>
      <c r="BT1157" s="395"/>
      <c r="BU1157" s="395"/>
      <c r="BV1157" s="395"/>
      <c r="BW1157" s="395"/>
      <c r="BX1157" s="395"/>
      <c r="BY1157" s="395"/>
      <c r="BZ1157" s="395"/>
      <c r="CA1157" s="395"/>
      <c r="CB1157" s="395"/>
      <c r="CC1157" s="395"/>
      <c r="CD1157" s="395"/>
      <c r="CE1157" s="395"/>
      <c r="CF1157" s="395"/>
      <c r="CG1157" s="395"/>
      <c r="CH1157" s="395"/>
      <c r="CI1157" s="395"/>
      <c r="CJ1157" s="395"/>
      <c r="CK1157" s="395"/>
      <c r="CL1157" s="395"/>
      <c r="CM1157" s="395"/>
      <c r="CN1157" s="395"/>
      <c r="CO1157" s="395"/>
      <c r="CP1157" s="395"/>
      <c r="CQ1157" s="395"/>
      <c r="CR1157" s="395"/>
      <c r="CS1157" s="395"/>
      <c r="CT1157" s="395"/>
      <c r="CU1157" s="395"/>
      <c r="CV1157" s="395"/>
      <c r="CW1157" s="395"/>
      <c r="CX1157" s="395"/>
      <c r="CY1157" s="395"/>
      <c r="CZ1157" s="395"/>
      <c r="DA1157" s="395"/>
      <c r="DB1157" s="395"/>
      <c r="DC1157" s="395"/>
      <c r="DD1157" s="395"/>
      <c r="DE1157" s="395"/>
      <c r="DF1157" s="395"/>
      <c r="DG1157" s="395"/>
      <c r="DH1157" s="395"/>
      <c r="DI1157" s="395"/>
      <c r="DJ1157" s="395"/>
      <c r="DK1157" s="395"/>
      <c r="DL1157" s="395"/>
      <c r="DM1157" s="395"/>
      <c r="DN1157" s="395"/>
      <c r="DO1157" s="395"/>
      <c r="DP1157" s="395"/>
      <c r="DQ1157" s="395"/>
      <c r="DR1157" s="395"/>
      <c r="DS1157" s="395"/>
      <c r="DT1157" s="395"/>
      <c r="DU1157" s="395"/>
      <c r="DV1157" s="395"/>
      <c r="DW1157" s="395"/>
      <c r="DX1157" s="395"/>
      <c r="DY1157" s="395"/>
      <c r="DZ1157" s="395"/>
      <c r="EA1157" s="395"/>
      <c r="EB1157" s="395"/>
      <c r="EC1157" s="395"/>
      <c r="ED1157" s="395"/>
      <c r="EE1157" s="395"/>
      <c r="EF1157" s="395"/>
      <c r="EG1157" s="395"/>
      <c r="EH1157" s="395"/>
      <c r="EI1157" s="395"/>
      <c r="EJ1157" s="395"/>
      <c r="EK1157" s="395"/>
      <c r="EL1157" s="395"/>
      <c r="EM1157" s="395"/>
      <c r="EN1157" s="395"/>
      <c r="EO1157" s="395"/>
      <c r="EP1157" s="395"/>
      <c r="EQ1157" s="395"/>
      <c r="ER1157" s="395"/>
      <c r="ES1157" s="395"/>
      <c r="ET1157" s="395"/>
      <c r="EU1157" s="395"/>
      <c r="EV1157" s="395"/>
      <c r="EW1157" s="395"/>
      <c r="EX1157" s="395"/>
      <c r="EY1157" s="395"/>
      <c r="EZ1157" s="395"/>
      <c r="FA1157" s="395"/>
      <c r="FB1157" s="395"/>
      <c r="FC1157" s="395"/>
      <c r="FD1157" s="395"/>
      <c r="FE1157" s="395"/>
      <c r="FF1157" s="395"/>
      <c r="FG1157" s="395"/>
      <c r="FH1157" s="395"/>
      <c r="FI1157" s="395"/>
      <c r="FJ1157" s="395"/>
      <c r="FK1157" s="395"/>
      <c r="FL1157" s="395"/>
      <c r="FM1157" s="395"/>
      <c r="FN1157" s="395"/>
      <c r="FO1157" s="395"/>
      <c r="FP1157" s="395"/>
      <c r="FQ1157" s="395"/>
      <c r="FR1157" s="395"/>
      <c r="FS1157" s="395"/>
      <c r="FT1157" s="395"/>
      <c r="FU1157" s="395"/>
      <c r="FV1157" s="395"/>
      <c r="FW1157" s="395"/>
      <c r="FX1157" s="395"/>
      <c r="FY1157" s="395"/>
      <c r="FZ1157" s="395"/>
      <c r="GA1157" s="395"/>
      <c r="GB1157" s="395"/>
      <c r="GC1157" s="395"/>
      <c r="GD1157" s="395"/>
      <c r="GE1157" s="395"/>
      <c r="GF1157" s="395"/>
      <c r="GG1157" s="395"/>
      <c r="GH1157" s="395"/>
      <c r="GI1157" s="395"/>
      <c r="GJ1157" s="395"/>
      <c r="GK1157" s="395"/>
      <c r="GL1157" s="395"/>
      <c r="GM1157" s="395"/>
      <c r="GN1157" s="395"/>
      <c r="GO1157" s="395"/>
      <c r="GP1157" s="395"/>
      <c r="GQ1157" s="395"/>
      <c r="GR1157" s="395"/>
      <c r="GS1157" s="395"/>
      <c r="GT1157" s="395"/>
      <c r="GU1157" s="395"/>
      <c r="GV1157" s="395"/>
      <c r="GW1157" s="395"/>
      <c r="GX1157" s="395"/>
      <c r="GY1157" s="395"/>
      <c r="GZ1157" s="395"/>
      <c r="HA1157" s="395"/>
      <c r="HB1157" s="395"/>
      <c r="HC1157" s="395"/>
      <c r="HD1157" s="395"/>
      <c r="HE1157" s="395"/>
      <c r="HF1157" s="395"/>
      <c r="HG1157" s="395"/>
      <c r="HH1157" s="395"/>
      <c r="HI1157" s="395"/>
      <c r="HJ1157" s="395"/>
      <c r="HK1157" s="395"/>
      <c r="HL1157" s="395"/>
      <c r="HM1157" s="395"/>
      <c r="HN1157" s="395"/>
      <c r="HO1157" s="395"/>
      <c r="HP1157" s="395"/>
      <c r="HQ1157" s="395"/>
      <c r="HR1157" s="395"/>
      <c r="HS1157" s="395"/>
      <c r="HT1157" s="395"/>
      <c r="HU1157" s="395"/>
      <c r="HV1157" s="395"/>
      <c r="HW1157" s="395"/>
      <c r="HX1157" s="395"/>
      <c r="HY1157" s="395"/>
      <c r="HZ1157" s="395"/>
      <c r="IA1157" s="395"/>
      <c r="IB1157" s="395"/>
      <c r="IC1157" s="395"/>
      <c r="ID1157" s="395"/>
      <c r="IE1157" s="395"/>
      <c r="IF1157" s="395"/>
      <c r="IG1157" s="395"/>
      <c r="IH1157" s="395"/>
      <c r="II1157" s="395"/>
      <c r="IJ1157" s="395"/>
      <c r="IK1157" s="395"/>
      <c r="IL1157" s="395"/>
      <c r="IM1157" s="395"/>
      <c r="IN1157" s="395"/>
      <c r="IO1157" s="395"/>
      <c r="IP1157" s="395"/>
      <c r="IQ1157" s="395"/>
      <c r="IR1157" s="395"/>
      <c r="IS1157" s="395"/>
      <c r="IT1157" s="395"/>
      <c r="IU1157" s="395"/>
      <c r="IV1157" s="395"/>
      <c r="IW1157" s="395"/>
      <c r="IX1157" s="395"/>
      <c r="IY1157" s="395"/>
      <c r="IZ1157" s="395"/>
      <c r="JA1157" s="395"/>
    </row>
    <row r="1158" spans="1:261" s="128" customFormat="1" hidden="1" outlineLevel="1" x14ac:dyDescent="0.25">
      <c r="A1158" s="346"/>
      <c r="B1158" s="385" t="s">
        <v>6878</v>
      </c>
      <c r="C1158" s="386" t="s">
        <v>6814</v>
      </c>
      <c r="D1158" s="387">
        <v>11140</v>
      </c>
      <c r="E1158" s="233">
        <v>1675.05</v>
      </c>
      <c r="F1158" s="233">
        <f>E1158*D1158</f>
        <v>18660057</v>
      </c>
      <c r="G1158" s="233"/>
      <c r="H1158" s="233">
        <f>G1158*D1158</f>
        <v>0</v>
      </c>
      <c r="I1158" s="337">
        <f>H1158+F1158</f>
        <v>18660057</v>
      </c>
      <c r="J1158" s="233">
        <v>1675.05</v>
      </c>
      <c r="K1158" s="233">
        <f>'ВСЕ СМЕТЫ КДС'!G1252</f>
        <v>1584.7309237760001</v>
      </c>
      <c r="L1158" s="153">
        <f>((J1158/(K1158/100))-100)/100</f>
        <v>5.6993319729505318E-2</v>
      </c>
      <c r="M1158" s="233"/>
      <c r="N1158" s="233"/>
      <c r="O1158" s="153"/>
      <c r="P1158" s="422"/>
      <c r="Q1158" s="425">
        <f t="shared" si="100"/>
        <v>0</v>
      </c>
      <c r="R1158" s="395"/>
      <c r="S1158" s="395"/>
      <c r="T1158" s="395"/>
      <c r="U1158" s="395"/>
      <c r="V1158" s="395"/>
      <c r="W1158" s="395"/>
      <c r="X1158" s="395"/>
      <c r="Y1158" s="395"/>
      <c r="Z1158" s="395"/>
      <c r="AA1158" s="395"/>
      <c r="AB1158" s="395"/>
      <c r="AC1158" s="395"/>
      <c r="AD1158" s="395"/>
      <c r="AE1158" s="395"/>
      <c r="AF1158" s="395"/>
      <c r="AG1158" s="395"/>
      <c r="AH1158" s="395"/>
      <c r="AI1158" s="395"/>
      <c r="AJ1158" s="395"/>
      <c r="AK1158" s="395"/>
      <c r="AL1158" s="395"/>
      <c r="AM1158" s="395"/>
      <c r="AN1158" s="395"/>
      <c r="AO1158" s="395"/>
      <c r="AP1158" s="395"/>
      <c r="AQ1158" s="395"/>
      <c r="AR1158" s="395"/>
      <c r="AS1158" s="395"/>
      <c r="AT1158" s="395"/>
      <c r="AU1158" s="395"/>
      <c r="AV1158" s="395"/>
      <c r="AW1158" s="395"/>
      <c r="AX1158" s="395"/>
      <c r="AY1158" s="395"/>
      <c r="AZ1158" s="395"/>
      <c r="BA1158" s="395"/>
      <c r="BB1158" s="395"/>
      <c r="BC1158" s="395"/>
      <c r="BD1158" s="395"/>
      <c r="BE1158" s="395"/>
      <c r="BF1158" s="395"/>
      <c r="BG1158" s="395"/>
      <c r="BH1158" s="395"/>
      <c r="BI1158" s="395"/>
      <c r="BJ1158" s="395"/>
      <c r="BK1158" s="395"/>
      <c r="BL1158" s="395"/>
      <c r="BM1158" s="395"/>
      <c r="BN1158" s="395"/>
      <c r="BO1158" s="395"/>
      <c r="BP1158" s="395"/>
      <c r="BQ1158" s="395"/>
      <c r="BR1158" s="395"/>
      <c r="BS1158" s="395"/>
      <c r="BT1158" s="395"/>
      <c r="BU1158" s="395"/>
      <c r="BV1158" s="395"/>
      <c r="BW1158" s="395"/>
      <c r="BX1158" s="395"/>
      <c r="BY1158" s="395"/>
      <c r="BZ1158" s="395"/>
      <c r="CA1158" s="395"/>
      <c r="CB1158" s="395"/>
      <c r="CC1158" s="395"/>
      <c r="CD1158" s="395"/>
      <c r="CE1158" s="395"/>
      <c r="CF1158" s="395"/>
      <c r="CG1158" s="395"/>
      <c r="CH1158" s="395"/>
      <c r="CI1158" s="395"/>
      <c r="CJ1158" s="395"/>
      <c r="CK1158" s="395"/>
      <c r="CL1158" s="395"/>
      <c r="CM1158" s="395"/>
      <c r="CN1158" s="395"/>
      <c r="CO1158" s="395"/>
      <c r="CP1158" s="395"/>
      <c r="CQ1158" s="395"/>
      <c r="CR1158" s="395"/>
      <c r="CS1158" s="395"/>
      <c r="CT1158" s="395"/>
      <c r="CU1158" s="395"/>
      <c r="CV1158" s="395"/>
      <c r="CW1158" s="395"/>
      <c r="CX1158" s="395"/>
      <c r="CY1158" s="395"/>
      <c r="CZ1158" s="395"/>
      <c r="DA1158" s="395"/>
      <c r="DB1158" s="395"/>
      <c r="DC1158" s="395"/>
      <c r="DD1158" s="395"/>
      <c r="DE1158" s="395"/>
      <c r="DF1158" s="395"/>
      <c r="DG1158" s="395"/>
      <c r="DH1158" s="395"/>
      <c r="DI1158" s="395"/>
      <c r="DJ1158" s="395"/>
      <c r="DK1158" s="395"/>
      <c r="DL1158" s="395"/>
      <c r="DM1158" s="395"/>
      <c r="DN1158" s="395"/>
      <c r="DO1158" s="395"/>
      <c r="DP1158" s="395"/>
      <c r="DQ1158" s="395"/>
      <c r="DR1158" s="395"/>
      <c r="DS1158" s="395"/>
      <c r="DT1158" s="395"/>
      <c r="DU1158" s="395"/>
      <c r="DV1158" s="395"/>
      <c r="DW1158" s="395"/>
      <c r="DX1158" s="395"/>
      <c r="DY1158" s="395"/>
      <c r="DZ1158" s="395"/>
      <c r="EA1158" s="395"/>
      <c r="EB1158" s="395"/>
      <c r="EC1158" s="395"/>
      <c r="ED1158" s="395"/>
      <c r="EE1158" s="395"/>
      <c r="EF1158" s="395"/>
      <c r="EG1158" s="395"/>
      <c r="EH1158" s="395"/>
      <c r="EI1158" s="395"/>
      <c r="EJ1158" s="395"/>
      <c r="EK1158" s="395"/>
      <c r="EL1158" s="395"/>
      <c r="EM1158" s="395"/>
      <c r="EN1158" s="395"/>
      <c r="EO1158" s="395"/>
      <c r="EP1158" s="395"/>
      <c r="EQ1158" s="395"/>
      <c r="ER1158" s="395"/>
      <c r="ES1158" s="395"/>
      <c r="ET1158" s="395"/>
      <c r="EU1158" s="395"/>
      <c r="EV1158" s="395"/>
      <c r="EW1158" s="395"/>
      <c r="EX1158" s="395"/>
      <c r="EY1158" s="395"/>
      <c r="EZ1158" s="395"/>
      <c r="FA1158" s="395"/>
      <c r="FB1158" s="395"/>
      <c r="FC1158" s="395"/>
      <c r="FD1158" s="395"/>
      <c r="FE1158" s="395"/>
      <c r="FF1158" s="395"/>
      <c r="FG1158" s="395"/>
      <c r="FH1158" s="395"/>
      <c r="FI1158" s="395"/>
      <c r="FJ1158" s="395"/>
      <c r="FK1158" s="395"/>
      <c r="FL1158" s="395"/>
      <c r="FM1158" s="395"/>
      <c r="FN1158" s="395"/>
      <c r="FO1158" s="395"/>
      <c r="FP1158" s="395"/>
      <c r="FQ1158" s="395"/>
      <c r="FR1158" s="395"/>
      <c r="FS1158" s="395"/>
      <c r="FT1158" s="395"/>
      <c r="FU1158" s="395"/>
      <c r="FV1158" s="395"/>
      <c r="FW1158" s="395"/>
      <c r="FX1158" s="395"/>
      <c r="FY1158" s="395"/>
      <c r="FZ1158" s="395"/>
      <c r="GA1158" s="395"/>
      <c r="GB1158" s="395"/>
      <c r="GC1158" s="395"/>
      <c r="GD1158" s="395"/>
      <c r="GE1158" s="395"/>
      <c r="GF1158" s="395"/>
      <c r="GG1158" s="395"/>
      <c r="GH1158" s="395"/>
      <c r="GI1158" s="395"/>
      <c r="GJ1158" s="395"/>
      <c r="GK1158" s="395"/>
      <c r="GL1158" s="395"/>
      <c r="GM1158" s="395"/>
      <c r="GN1158" s="395"/>
      <c r="GO1158" s="395"/>
      <c r="GP1158" s="395"/>
      <c r="GQ1158" s="395"/>
      <c r="GR1158" s="395"/>
      <c r="GS1158" s="395"/>
      <c r="GT1158" s="395"/>
      <c r="GU1158" s="395"/>
      <c r="GV1158" s="395"/>
      <c r="GW1158" s="395"/>
      <c r="GX1158" s="395"/>
      <c r="GY1158" s="395"/>
      <c r="GZ1158" s="395"/>
      <c r="HA1158" s="395"/>
      <c r="HB1158" s="395"/>
      <c r="HC1158" s="395"/>
      <c r="HD1158" s="395"/>
      <c r="HE1158" s="395"/>
      <c r="HF1158" s="395"/>
      <c r="HG1158" s="395"/>
      <c r="HH1158" s="395"/>
      <c r="HI1158" s="395"/>
      <c r="HJ1158" s="395"/>
      <c r="HK1158" s="395"/>
      <c r="HL1158" s="395"/>
      <c r="HM1158" s="395"/>
      <c r="HN1158" s="395"/>
      <c r="HO1158" s="395"/>
      <c r="HP1158" s="395"/>
      <c r="HQ1158" s="395"/>
      <c r="HR1158" s="395"/>
      <c r="HS1158" s="395"/>
      <c r="HT1158" s="395"/>
      <c r="HU1158" s="395"/>
      <c r="HV1158" s="395"/>
      <c r="HW1158" s="395"/>
      <c r="HX1158" s="395"/>
      <c r="HY1158" s="395"/>
      <c r="HZ1158" s="395"/>
      <c r="IA1158" s="395"/>
      <c r="IB1158" s="395"/>
      <c r="IC1158" s="395"/>
      <c r="ID1158" s="395"/>
      <c r="IE1158" s="395"/>
      <c r="IF1158" s="395"/>
      <c r="IG1158" s="395"/>
      <c r="IH1158" s="395"/>
      <c r="II1158" s="395"/>
      <c r="IJ1158" s="395"/>
      <c r="IK1158" s="395"/>
      <c r="IL1158" s="395"/>
      <c r="IM1158" s="395"/>
      <c r="IN1158" s="395"/>
      <c r="IO1158" s="395"/>
      <c r="IP1158" s="395"/>
      <c r="IQ1158" s="395"/>
      <c r="IR1158" s="395"/>
      <c r="IS1158" s="395"/>
      <c r="IT1158" s="395"/>
      <c r="IU1158" s="395"/>
      <c r="IV1158" s="395"/>
      <c r="IW1158" s="395"/>
      <c r="IX1158" s="395"/>
      <c r="IY1158" s="395"/>
      <c r="IZ1158" s="395"/>
      <c r="JA1158" s="395"/>
    </row>
    <row r="1159" spans="1:261" s="128" customFormat="1" hidden="1" outlineLevel="1" x14ac:dyDescent="0.25">
      <c r="A1159" s="346"/>
      <c r="B1159" s="385" t="s">
        <v>719</v>
      </c>
      <c r="C1159" s="386" t="s">
        <v>6814</v>
      </c>
      <c r="D1159" s="247">
        <v>11140</v>
      </c>
      <c r="E1159" s="233">
        <v>102.6123</v>
      </c>
      <c r="F1159" s="233">
        <f>E1159*D1159</f>
        <v>1143101.0220000001</v>
      </c>
      <c r="G1159" s="233">
        <v>55.731000000000002</v>
      </c>
      <c r="H1159" s="233">
        <f>G1159*D1159</f>
        <v>620843.34</v>
      </c>
      <c r="I1159" s="337">
        <f>H1159+F1159</f>
        <v>1763944.3620000002</v>
      </c>
      <c r="J1159" s="233">
        <v>102.6123</v>
      </c>
      <c r="K1159" s="233">
        <f>'ВСЕ СМЕТЫ КДС'!$K$1233</f>
        <v>70.175087500000004</v>
      </c>
      <c r="L1159" s="153">
        <f>((J1159/(K1159/100))-100)/100</f>
        <v>0.46223259073243073</v>
      </c>
      <c r="M1159" s="233">
        <f>G1159</f>
        <v>55.731000000000002</v>
      </c>
      <c r="N1159" s="233">
        <f>'ВСЕ СМЕТЫ КДС'!$P$1240</f>
        <v>22.736385972222219</v>
      </c>
      <c r="O1159" s="153">
        <f>((M1159/(N1159/100))-100)/100</f>
        <v>1.4511811185862331</v>
      </c>
      <c r="P1159" s="422"/>
      <c r="Q1159" s="425">
        <f t="shared" ref="Q1159:Q1222" si="109">(E1159+G1159)*P1159</f>
        <v>0</v>
      </c>
      <c r="R1159" s="395"/>
      <c r="S1159" s="395"/>
      <c r="T1159" s="395"/>
      <c r="U1159" s="395"/>
      <c r="V1159" s="395"/>
      <c r="W1159" s="395"/>
      <c r="X1159" s="395"/>
      <c r="Y1159" s="395"/>
      <c r="Z1159" s="395"/>
      <c r="AA1159" s="395"/>
      <c r="AB1159" s="395"/>
      <c r="AC1159" s="395"/>
      <c r="AD1159" s="395"/>
      <c r="AE1159" s="395"/>
      <c r="AF1159" s="395"/>
      <c r="AG1159" s="395"/>
      <c r="AH1159" s="395"/>
      <c r="AI1159" s="395"/>
      <c r="AJ1159" s="395"/>
      <c r="AK1159" s="395"/>
      <c r="AL1159" s="395"/>
      <c r="AM1159" s="395"/>
      <c r="AN1159" s="395"/>
      <c r="AO1159" s="395"/>
      <c r="AP1159" s="395"/>
      <c r="AQ1159" s="395"/>
      <c r="AR1159" s="395"/>
      <c r="AS1159" s="395"/>
      <c r="AT1159" s="395"/>
      <c r="AU1159" s="395"/>
      <c r="AV1159" s="395"/>
      <c r="AW1159" s="395"/>
      <c r="AX1159" s="395"/>
      <c r="AY1159" s="395"/>
      <c r="AZ1159" s="395"/>
      <c r="BA1159" s="395"/>
      <c r="BB1159" s="395"/>
      <c r="BC1159" s="395"/>
      <c r="BD1159" s="395"/>
      <c r="BE1159" s="395"/>
      <c r="BF1159" s="395"/>
      <c r="BG1159" s="395"/>
      <c r="BH1159" s="395"/>
      <c r="BI1159" s="395"/>
      <c r="BJ1159" s="395"/>
      <c r="BK1159" s="395"/>
      <c r="BL1159" s="395"/>
      <c r="BM1159" s="395"/>
      <c r="BN1159" s="395"/>
      <c r="BO1159" s="395"/>
      <c r="BP1159" s="395"/>
      <c r="BQ1159" s="395"/>
      <c r="BR1159" s="395"/>
      <c r="BS1159" s="395"/>
      <c r="BT1159" s="395"/>
      <c r="BU1159" s="395"/>
      <c r="BV1159" s="395"/>
      <c r="BW1159" s="395"/>
      <c r="BX1159" s="395"/>
      <c r="BY1159" s="395"/>
      <c r="BZ1159" s="395"/>
      <c r="CA1159" s="395"/>
      <c r="CB1159" s="395"/>
      <c r="CC1159" s="395"/>
      <c r="CD1159" s="395"/>
      <c r="CE1159" s="395"/>
      <c r="CF1159" s="395"/>
      <c r="CG1159" s="395"/>
      <c r="CH1159" s="395"/>
      <c r="CI1159" s="395"/>
      <c r="CJ1159" s="395"/>
      <c r="CK1159" s="395"/>
      <c r="CL1159" s="395"/>
      <c r="CM1159" s="395"/>
      <c r="CN1159" s="395"/>
      <c r="CO1159" s="395"/>
      <c r="CP1159" s="395"/>
      <c r="CQ1159" s="395"/>
      <c r="CR1159" s="395"/>
      <c r="CS1159" s="395"/>
      <c r="CT1159" s="395"/>
      <c r="CU1159" s="395"/>
      <c r="CV1159" s="395"/>
      <c r="CW1159" s="395"/>
      <c r="CX1159" s="395"/>
      <c r="CY1159" s="395"/>
      <c r="CZ1159" s="395"/>
      <c r="DA1159" s="395"/>
      <c r="DB1159" s="395"/>
      <c r="DC1159" s="395"/>
      <c r="DD1159" s="395"/>
      <c r="DE1159" s="395"/>
      <c r="DF1159" s="395"/>
      <c r="DG1159" s="395"/>
      <c r="DH1159" s="395"/>
      <c r="DI1159" s="395"/>
      <c r="DJ1159" s="395"/>
      <c r="DK1159" s="395"/>
      <c r="DL1159" s="395"/>
      <c r="DM1159" s="395"/>
      <c r="DN1159" s="395"/>
      <c r="DO1159" s="395"/>
      <c r="DP1159" s="395"/>
      <c r="DQ1159" s="395"/>
      <c r="DR1159" s="395"/>
      <c r="DS1159" s="395"/>
      <c r="DT1159" s="395"/>
      <c r="DU1159" s="395"/>
      <c r="DV1159" s="395"/>
      <c r="DW1159" s="395"/>
      <c r="DX1159" s="395"/>
      <c r="DY1159" s="395"/>
      <c r="DZ1159" s="395"/>
      <c r="EA1159" s="395"/>
      <c r="EB1159" s="395"/>
      <c r="EC1159" s="395"/>
      <c r="ED1159" s="395"/>
      <c r="EE1159" s="395"/>
      <c r="EF1159" s="395"/>
      <c r="EG1159" s="395"/>
      <c r="EH1159" s="395"/>
      <c r="EI1159" s="395"/>
      <c r="EJ1159" s="395"/>
      <c r="EK1159" s="395"/>
      <c r="EL1159" s="395"/>
      <c r="EM1159" s="395"/>
      <c r="EN1159" s="395"/>
      <c r="EO1159" s="395"/>
      <c r="EP1159" s="395"/>
      <c r="EQ1159" s="395"/>
      <c r="ER1159" s="395"/>
      <c r="ES1159" s="395"/>
      <c r="ET1159" s="395"/>
      <c r="EU1159" s="395"/>
      <c r="EV1159" s="395"/>
      <c r="EW1159" s="395"/>
      <c r="EX1159" s="395"/>
      <c r="EY1159" s="395"/>
      <c r="EZ1159" s="395"/>
      <c r="FA1159" s="395"/>
      <c r="FB1159" s="395"/>
      <c r="FC1159" s="395"/>
      <c r="FD1159" s="395"/>
      <c r="FE1159" s="395"/>
      <c r="FF1159" s="395"/>
      <c r="FG1159" s="395"/>
      <c r="FH1159" s="395"/>
      <c r="FI1159" s="395"/>
      <c r="FJ1159" s="395"/>
      <c r="FK1159" s="395"/>
      <c r="FL1159" s="395"/>
      <c r="FM1159" s="395"/>
      <c r="FN1159" s="395"/>
      <c r="FO1159" s="395"/>
      <c r="FP1159" s="395"/>
      <c r="FQ1159" s="395"/>
      <c r="FR1159" s="395"/>
      <c r="FS1159" s="395"/>
      <c r="FT1159" s="395"/>
      <c r="FU1159" s="395"/>
      <c r="FV1159" s="395"/>
      <c r="FW1159" s="395"/>
      <c r="FX1159" s="395"/>
      <c r="FY1159" s="395"/>
      <c r="FZ1159" s="395"/>
      <c r="GA1159" s="395"/>
      <c r="GB1159" s="395"/>
      <c r="GC1159" s="395"/>
      <c r="GD1159" s="395"/>
      <c r="GE1159" s="395"/>
      <c r="GF1159" s="395"/>
      <c r="GG1159" s="395"/>
      <c r="GH1159" s="395"/>
      <c r="GI1159" s="395"/>
      <c r="GJ1159" s="395"/>
      <c r="GK1159" s="395"/>
      <c r="GL1159" s="395"/>
      <c r="GM1159" s="395"/>
      <c r="GN1159" s="395"/>
      <c r="GO1159" s="395"/>
      <c r="GP1159" s="395"/>
      <c r="GQ1159" s="395"/>
      <c r="GR1159" s="395"/>
      <c r="GS1159" s="395"/>
      <c r="GT1159" s="395"/>
      <c r="GU1159" s="395"/>
      <c r="GV1159" s="395"/>
      <c r="GW1159" s="395"/>
      <c r="GX1159" s="395"/>
      <c r="GY1159" s="395"/>
      <c r="GZ1159" s="395"/>
      <c r="HA1159" s="395"/>
      <c r="HB1159" s="395"/>
      <c r="HC1159" s="395"/>
      <c r="HD1159" s="395"/>
      <c r="HE1159" s="395"/>
      <c r="HF1159" s="395"/>
      <c r="HG1159" s="395"/>
      <c r="HH1159" s="395"/>
      <c r="HI1159" s="395"/>
      <c r="HJ1159" s="395"/>
      <c r="HK1159" s="395"/>
      <c r="HL1159" s="395"/>
      <c r="HM1159" s="395"/>
      <c r="HN1159" s="395"/>
      <c r="HO1159" s="395"/>
      <c r="HP1159" s="395"/>
      <c r="HQ1159" s="395"/>
      <c r="HR1159" s="395"/>
      <c r="HS1159" s="395"/>
      <c r="HT1159" s="395"/>
      <c r="HU1159" s="395"/>
      <c r="HV1159" s="395"/>
      <c r="HW1159" s="395"/>
      <c r="HX1159" s="395"/>
      <c r="HY1159" s="395"/>
      <c r="HZ1159" s="395"/>
      <c r="IA1159" s="395"/>
      <c r="IB1159" s="395"/>
      <c r="IC1159" s="395"/>
      <c r="ID1159" s="395"/>
      <c r="IE1159" s="395"/>
      <c r="IF1159" s="395"/>
      <c r="IG1159" s="395"/>
      <c r="IH1159" s="395"/>
      <c r="II1159" s="395"/>
      <c r="IJ1159" s="395"/>
      <c r="IK1159" s="395"/>
      <c r="IL1159" s="395"/>
      <c r="IM1159" s="395"/>
      <c r="IN1159" s="395"/>
      <c r="IO1159" s="395"/>
      <c r="IP1159" s="395"/>
      <c r="IQ1159" s="395"/>
      <c r="IR1159" s="395"/>
      <c r="IS1159" s="395"/>
      <c r="IT1159" s="395"/>
      <c r="IU1159" s="395"/>
      <c r="IV1159" s="395"/>
      <c r="IW1159" s="395"/>
      <c r="IX1159" s="395"/>
      <c r="IY1159" s="395"/>
      <c r="IZ1159" s="395"/>
      <c r="JA1159" s="395"/>
    </row>
    <row r="1160" spans="1:261" s="128" customFormat="1" hidden="1" outlineLevel="1" x14ac:dyDescent="0.25">
      <c r="A1160" s="346"/>
      <c r="B1160" s="385" t="s">
        <v>720</v>
      </c>
      <c r="C1160" s="386" t="s">
        <v>6814</v>
      </c>
      <c r="D1160" s="247">
        <v>11140</v>
      </c>
      <c r="E1160" s="233">
        <v>726</v>
      </c>
      <c r="F1160" s="233">
        <f>E1160*D1160</f>
        <v>8087640</v>
      </c>
      <c r="G1160" s="233">
        <v>230</v>
      </c>
      <c r="H1160" s="233">
        <f>G1160*D1160</f>
        <v>2562200</v>
      </c>
      <c r="I1160" s="337">
        <f>H1160+F1160</f>
        <v>10649840</v>
      </c>
      <c r="J1160" s="233">
        <v>726</v>
      </c>
      <c r="K1160" s="233">
        <f>'ВСЕ СМЕТЫ КДС'!$K$1238</f>
        <v>575.79826703421691</v>
      </c>
      <c r="L1160" s="153">
        <f>((J1160/(K1160/100))-100)/100</f>
        <v>0.26085825811778152</v>
      </c>
      <c r="M1160" s="233">
        <v>230</v>
      </c>
      <c r="N1160" s="233">
        <f>'ВСЕ СМЕТЫ КДС'!$P$1239*2</f>
        <v>40.88617555555556</v>
      </c>
      <c r="O1160" s="153">
        <f>((M1160/(N1160/100))-100)/100</f>
        <v>4.6253732924342419</v>
      </c>
      <c r="P1160" s="422"/>
      <c r="Q1160" s="425">
        <f t="shared" si="109"/>
        <v>0</v>
      </c>
      <c r="R1160" s="395"/>
      <c r="S1160" s="395"/>
      <c r="T1160" s="395"/>
      <c r="U1160" s="395"/>
      <c r="V1160" s="395"/>
      <c r="W1160" s="395"/>
      <c r="X1160" s="395"/>
      <c r="Y1160" s="395"/>
      <c r="Z1160" s="395"/>
      <c r="AA1160" s="395"/>
      <c r="AB1160" s="395"/>
      <c r="AC1160" s="395"/>
      <c r="AD1160" s="395"/>
      <c r="AE1160" s="395"/>
      <c r="AF1160" s="395"/>
      <c r="AG1160" s="395"/>
      <c r="AH1160" s="395"/>
      <c r="AI1160" s="395"/>
      <c r="AJ1160" s="395"/>
      <c r="AK1160" s="395"/>
      <c r="AL1160" s="395"/>
      <c r="AM1160" s="395"/>
      <c r="AN1160" s="395"/>
      <c r="AO1160" s="395"/>
      <c r="AP1160" s="395"/>
      <c r="AQ1160" s="395"/>
      <c r="AR1160" s="395"/>
      <c r="AS1160" s="395"/>
      <c r="AT1160" s="395"/>
      <c r="AU1160" s="395"/>
      <c r="AV1160" s="395"/>
      <c r="AW1160" s="395"/>
      <c r="AX1160" s="395"/>
      <c r="AY1160" s="395"/>
      <c r="AZ1160" s="395"/>
      <c r="BA1160" s="395"/>
      <c r="BB1160" s="395"/>
      <c r="BC1160" s="395"/>
      <c r="BD1160" s="395"/>
      <c r="BE1160" s="395"/>
      <c r="BF1160" s="395"/>
      <c r="BG1160" s="395"/>
      <c r="BH1160" s="395"/>
      <c r="BI1160" s="395"/>
      <c r="BJ1160" s="395"/>
      <c r="BK1160" s="395"/>
      <c r="BL1160" s="395"/>
      <c r="BM1160" s="395"/>
      <c r="BN1160" s="395"/>
      <c r="BO1160" s="395"/>
      <c r="BP1160" s="395"/>
      <c r="BQ1160" s="395"/>
      <c r="BR1160" s="395"/>
      <c r="BS1160" s="395"/>
      <c r="BT1160" s="395"/>
      <c r="BU1160" s="395"/>
      <c r="BV1160" s="395"/>
      <c r="BW1160" s="395"/>
      <c r="BX1160" s="395"/>
      <c r="BY1160" s="395"/>
      <c r="BZ1160" s="395"/>
      <c r="CA1160" s="395"/>
      <c r="CB1160" s="395"/>
      <c r="CC1160" s="395"/>
      <c r="CD1160" s="395"/>
      <c r="CE1160" s="395"/>
      <c r="CF1160" s="395"/>
      <c r="CG1160" s="395"/>
      <c r="CH1160" s="395"/>
      <c r="CI1160" s="395"/>
      <c r="CJ1160" s="395"/>
      <c r="CK1160" s="395"/>
      <c r="CL1160" s="395"/>
      <c r="CM1160" s="395"/>
      <c r="CN1160" s="395"/>
      <c r="CO1160" s="395"/>
      <c r="CP1160" s="395"/>
      <c r="CQ1160" s="395"/>
      <c r="CR1160" s="395"/>
      <c r="CS1160" s="395"/>
      <c r="CT1160" s="395"/>
      <c r="CU1160" s="395"/>
      <c r="CV1160" s="395"/>
      <c r="CW1160" s="395"/>
      <c r="CX1160" s="395"/>
      <c r="CY1160" s="395"/>
      <c r="CZ1160" s="395"/>
      <c r="DA1160" s="395"/>
      <c r="DB1160" s="395"/>
      <c r="DC1160" s="395"/>
      <c r="DD1160" s="395"/>
      <c r="DE1160" s="395"/>
      <c r="DF1160" s="395"/>
      <c r="DG1160" s="395"/>
      <c r="DH1160" s="395"/>
      <c r="DI1160" s="395"/>
      <c r="DJ1160" s="395"/>
      <c r="DK1160" s="395"/>
      <c r="DL1160" s="395"/>
      <c r="DM1160" s="395"/>
      <c r="DN1160" s="395"/>
      <c r="DO1160" s="395"/>
      <c r="DP1160" s="395"/>
      <c r="DQ1160" s="395"/>
      <c r="DR1160" s="395"/>
      <c r="DS1160" s="395"/>
      <c r="DT1160" s="395"/>
      <c r="DU1160" s="395"/>
      <c r="DV1160" s="395"/>
      <c r="DW1160" s="395"/>
      <c r="DX1160" s="395"/>
      <c r="DY1160" s="395"/>
      <c r="DZ1160" s="395"/>
      <c r="EA1160" s="395"/>
      <c r="EB1160" s="395"/>
      <c r="EC1160" s="395"/>
      <c r="ED1160" s="395"/>
      <c r="EE1160" s="395"/>
      <c r="EF1160" s="395"/>
      <c r="EG1160" s="395"/>
      <c r="EH1160" s="395"/>
      <c r="EI1160" s="395"/>
      <c r="EJ1160" s="395"/>
      <c r="EK1160" s="395"/>
      <c r="EL1160" s="395"/>
      <c r="EM1160" s="395"/>
      <c r="EN1160" s="395"/>
      <c r="EO1160" s="395"/>
      <c r="EP1160" s="395"/>
      <c r="EQ1160" s="395"/>
      <c r="ER1160" s="395"/>
      <c r="ES1160" s="395"/>
      <c r="ET1160" s="395"/>
      <c r="EU1160" s="395"/>
      <c r="EV1160" s="395"/>
      <c r="EW1160" s="395"/>
      <c r="EX1160" s="395"/>
      <c r="EY1160" s="395"/>
      <c r="EZ1160" s="395"/>
      <c r="FA1160" s="395"/>
      <c r="FB1160" s="395"/>
      <c r="FC1160" s="395"/>
      <c r="FD1160" s="395"/>
      <c r="FE1160" s="395"/>
      <c r="FF1160" s="395"/>
      <c r="FG1160" s="395"/>
      <c r="FH1160" s="395"/>
      <c r="FI1160" s="395"/>
      <c r="FJ1160" s="395"/>
      <c r="FK1160" s="395"/>
      <c r="FL1160" s="395"/>
      <c r="FM1160" s="395"/>
      <c r="FN1160" s="395"/>
      <c r="FO1160" s="395"/>
      <c r="FP1160" s="395"/>
      <c r="FQ1160" s="395"/>
      <c r="FR1160" s="395"/>
      <c r="FS1160" s="395"/>
      <c r="FT1160" s="395"/>
      <c r="FU1160" s="395"/>
      <c r="FV1160" s="395"/>
      <c r="FW1160" s="395"/>
      <c r="FX1160" s="395"/>
      <c r="FY1160" s="395"/>
      <c r="FZ1160" s="395"/>
      <c r="GA1160" s="395"/>
      <c r="GB1160" s="395"/>
      <c r="GC1160" s="395"/>
      <c r="GD1160" s="395"/>
      <c r="GE1160" s="395"/>
      <c r="GF1160" s="395"/>
      <c r="GG1160" s="395"/>
      <c r="GH1160" s="395"/>
      <c r="GI1160" s="395"/>
      <c r="GJ1160" s="395"/>
      <c r="GK1160" s="395"/>
      <c r="GL1160" s="395"/>
      <c r="GM1160" s="395"/>
      <c r="GN1160" s="395"/>
      <c r="GO1160" s="395"/>
      <c r="GP1160" s="395"/>
      <c r="GQ1160" s="395"/>
      <c r="GR1160" s="395"/>
      <c r="GS1160" s="395"/>
      <c r="GT1160" s="395"/>
      <c r="GU1160" s="395"/>
      <c r="GV1160" s="395"/>
      <c r="GW1160" s="395"/>
      <c r="GX1160" s="395"/>
      <c r="GY1160" s="395"/>
      <c r="GZ1160" s="395"/>
      <c r="HA1160" s="395"/>
      <c r="HB1160" s="395"/>
      <c r="HC1160" s="395"/>
      <c r="HD1160" s="395"/>
      <c r="HE1160" s="395"/>
      <c r="HF1160" s="395"/>
      <c r="HG1160" s="395"/>
      <c r="HH1160" s="395"/>
      <c r="HI1160" s="395"/>
      <c r="HJ1160" s="395"/>
      <c r="HK1160" s="395"/>
      <c r="HL1160" s="395"/>
      <c r="HM1160" s="395"/>
      <c r="HN1160" s="395"/>
      <c r="HO1160" s="395"/>
      <c r="HP1160" s="395"/>
      <c r="HQ1160" s="395"/>
      <c r="HR1160" s="395"/>
      <c r="HS1160" s="395"/>
      <c r="HT1160" s="395"/>
      <c r="HU1160" s="395"/>
      <c r="HV1160" s="395"/>
      <c r="HW1160" s="395"/>
      <c r="HX1160" s="395"/>
      <c r="HY1160" s="395"/>
      <c r="HZ1160" s="395"/>
      <c r="IA1160" s="395"/>
      <c r="IB1160" s="395"/>
      <c r="IC1160" s="395"/>
      <c r="ID1160" s="395"/>
      <c r="IE1160" s="395"/>
      <c r="IF1160" s="395"/>
      <c r="IG1160" s="395"/>
      <c r="IH1160" s="395"/>
      <c r="II1160" s="395"/>
      <c r="IJ1160" s="395"/>
      <c r="IK1160" s="395"/>
      <c r="IL1160" s="395"/>
      <c r="IM1160" s="395"/>
      <c r="IN1160" s="395"/>
      <c r="IO1160" s="395"/>
      <c r="IP1160" s="395"/>
      <c r="IQ1160" s="395"/>
      <c r="IR1160" s="395"/>
      <c r="IS1160" s="395"/>
      <c r="IT1160" s="395"/>
      <c r="IU1160" s="395"/>
      <c r="IV1160" s="395"/>
      <c r="IW1160" s="395"/>
      <c r="IX1160" s="395"/>
      <c r="IY1160" s="395"/>
      <c r="IZ1160" s="395"/>
      <c r="JA1160" s="395"/>
    </row>
    <row r="1161" spans="1:261" collapsed="1" x14ac:dyDescent="0.25">
      <c r="A1161" s="339" t="s">
        <v>721</v>
      </c>
      <c r="B1161" s="340" t="s">
        <v>722</v>
      </c>
      <c r="C1161" s="341"/>
      <c r="D1161" s="342"/>
      <c r="E1161" s="342"/>
      <c r="F1161" s="342">
        <f>SUM(F1162:F1177)</f>
        <v>235407</v>
      </c>
      <c r="G1161" s="342"/>
      <c r="H1161" s="342">
        <f>SUM(H1162:H1177)</f>
        <v>343913.44</v>
      </c>
      <c r="I1161" s="343">
        <f>SUM(I1162:I1177)</f>
        <v>579320.43999999994</v>
      </c>
      <c r="J1161" s="344"/>
      <c r="K1161" s="344"/>
      <c r="L1161" s="345"/>
      <c r="M1161" s="345"/>
      <c r="N1161" s="345"/>
      <c r="O1161" s="345"/>
      <c r="P1161" s="422"/>
      <c r="Q1161" s="343">
        <f>SUM(Q1162:Q1177)</f>
        <v>0</v>
      </c>
    </row>
    <row r="1162" spans="1:261" hidden="1" outlineLevel="1" x14ac:dyDescent="0.25">
      <c r="A1162" s="120"/>
      <c r="B1162" s="300" t="s">
        <v>665</v>
      </c>
      <c r="C1162" s="117" t="s">
        <v>31</v>
      </c>
      <c r="D1162" s="116">
        <v>1</v>
      </c>
      <c r="E1162" s="109">
        <v>6550</v>
      </c>
      <c r="F1162" s="109">
        <f t="shared" ref="F1162:F1177" si="110">E1162*D1162</f>
        <v>6550</v>
      </c>
      <c r="G1162" s="109">
        <v>55450.200000000004</v>
      </c>
      <c r="H1162" s="109">
        <f t="shared" ref="H1162:H1177" si="111">G1162*D1162</f>
        <v>55450.200000000004</v>
      </c>
      <c r="I1162" s="221">
        <f>H1162+F1162</f>
        <v>62000.200000000004</v>
      </c>
      <c r="J1162" s="252">
        <v>6550</v>
      </c>
      <c r="K1162" s="252"/>
      <c r="L1162" s="229"/>
      <c r="M1162" s="229">
        <f t="shared" ref="M1162:M1177" si="112">G1162</f>
        <v>55450.200000000004</v>
      </c>
      <c r="N1162" s="229"/>
      <c r="O1162" s="229"/>
      <c r="P1162" s="422"/>
      <c r="Q1162" s="425">
        <f t="shared" si="109"/>
        <v>0</v>
      </c>
    </row>
    <row r="1163" spans="1:261" hidden="1" outlineLevel="1" x14ac:dyDescent="0.25">
      <c r="A1163" s="120"/>
      <c r="B1163" s="300" t="s">
        <v>723</v>
      </c>
      <c r="C1163" s="117" t="s">
        <v>188</v>
      </c>
      <c r="D1163" s="116">
        <v>30</v>
      </c>
      <c r="E1163" s="109">
        <v>186.02</v>
      </c>
      <c r="F1163" s="109">
        <f t="shared" si="110"/>
        <v>5580.6</v>
      </c>
      <c r="G1163" s="109">
        <v>1809.6000000000001</v>
      </c>
      <c r="H1163" s="109">
        <f t="shared" si="111"/>
        <v>54288.000000000007</v>
      </c>
      <c r="I1163" s="221">
        <f t="shared" ref="I1163:I1177" si="113">H1163+F1163</f>
        <v>59868.600000000006</v>
      </c>
      <c r="J1163" s="252">
        <v>186.02</v>
      </c>
      <c r="K1163" s="252"/>
      <c r="L1163" s="229"/>
      <c r="M1163" s="229">
        <f t="shared" si="112"/>
        <v>1809.6000000000001</v>
      </c>
      <c r="N1163" s="229"/>
      <c r="O1163" s="229"/>
      <c r="P1163" s="422"/>
      <c r="Q1163" s="425">
        <f t="shared" si="109"/>
        <v>0</v>
      </c>
    </row>
    <row r="1164" spans="1:261" hidden="1" outlineLevel="1" x14ac:dyDescent="0.25">
      <c r="A1164" s="120"/>
      <c r="B1164" s="300" t="s">
        <v>723</v>
      </c>
      <c r="C1164" s="117" t="s">
        <v>188</v>
      </c>
      <c r="D1164" s="116">
        <v>30</v>
      </c>
      <c r="E1164" s="109">
        <v>162.44</v>
      </c>
      <c r="F1164" s="109">
        <f t="shared" si="110"/>
        <v>4873.2</v>
      </c>
      <c r="G1164" s="109">
        <v>322.40000000000003</v>
      </c>
      <c r="H1164" s="109">
        <f t="shared" si="111"/>
        <v>9672.0000000000018</v>
      </c>
      <c r="I1164" s="221">
        <f t="shared" si="113"/>
        <v>14545.2</v>
      </c>
      <c r="J1164" s="252">
        <v>162.44</v>
      </c>
      <c r="K1164" s="252"/>
      <c r="L1164" s="229"/>
      <c r="M1164" s="229">
        <f t="shared" si="112"/>
        <v>322.40000000000003</v>
      </c>
      <c r="N1164" s="229"/>
      <c r="O1164" s="229"/>
      <c r="P1164" s="422"/>
      <c r="Q1164" s="425">
        <f t="shared" si="109"/>
        <v>0</v>
      </c>
    </row>
    <row r="1165" spans="1:261" hidden="1" outlineLevel="1" x14ac:dyDescent="0.25">
      <c r="A1165" s="120"/>
      <c r="B1165" s="300" t="s">
        <v>724</v>
      </c>
      <c r="C1165" s="117" t="s">
        <v>188</v>
      </c>
      <c r="D1165" s="116">
        <v>60</v>
      </c>
      <c r="E1165" s="109">
        <v>162.44</v>
      </c>
      <c r="F1165" s="109">
        <f t="shared" si="110"/>
        <v>9746.4</v>
      </c>
      <c r="G1165" s="109">
        <v>434.2</v>
      </c>
      <c r="H1165" s="109">
        <f t="shared" si="111"/>
        <v>26052</v>
      </c>
      <c r="I1165" s="221">
        <f t="shared" si="113"/>
        <v>35798.400000000001</v>
      </c>
      <c r="J1165" s="252">
        <v>162.44</v>
      </c>
      <c r="K1165" s="252"/>
      <c r="L1165" s="229"/>
      <c r="M1165" s="229">
        <f t="shared" si="112"/>
        <v>434.2</v>
      </c>
      <c r="N1165" s="229"/>
      <c r="O1165" s="229"/>
      <c r="P1165" s="422"/>
      <c r="Q1165" s="425">
        <f t="shared" si="109"/>
        <v>0</v>
      </c>
    </row>
    <row r="1166" spans="1:261" hidden="1" outlineLevel="1" x14ac:dyDescent="0.25">
      <c r="A1166" s="120"/>
      <c r="B1166" s="300" t="s">
        <v>724</v>
      </c>
      <c r="C1166" s="117" t="s">
        <v>188</v>
      </c>
      <c r="D1166" s="116">
        <v>70</v>
      </c>
      <c r="E1166" s="109">
        <v>162.44</v>
      </c>
      <c r="F1166" s="109">
        <f t="shared" si="110"/>
        <v>11370.8</v>
      </c>
      <c r="G1166" s="109">
        <v>184.6</v>
      </c>
      <c r="H1166" s="109">
        <f t="shared" si="111"/>
        <v>12922</v>
      </c>
      <c r="I1166" s="221">
        <f t="shared" si="113"/>
        <v>24292.799999999999</v>
      </c>
      <c r="J1166" s="252">
        <v>162.44</v>
      </c>
      <c r="K1166" s="252"/>
      <c r="L1166" s="229"/>
      <c r="M1166" s="229">
        <f t="shared" si="112"/>
        <v>184.6</v>
      </c>
      <c r="N1166" s="229"/>
      <c r="O1166" s="229"/>
      <c r="P1166" s="422"/>
      <c r="Q1166" s="425">
        <f t="shared" si="109"/>
        <v>0</v>
      </c>
    </row>
    <row r="1167" spans="1:261" hidden="1" outlineLevel="1" x14ac:dyDescent="0.25">
      <c r="A1167" s="120"/>
      <c r="B1167" s="300" t="s">
        <v>725</v>
      </c>
      <c r="C1167" s="117" t="s">
        <v>188</v>
      </c>
      <c r="D1167" s="116">
        <v>100</v>
      </c>
      <c r="E1167" s="109">
        <v>162.44</v>
      </c>
      <c r="F1167" s="109">
        <f t="shared" si="110"/>
        <v>16244</v>
      </c>
      <c r="G1167" s="109">
        <v>166.92000000000002</v>
      </c>
      <c r="H1167" s="109">
        <f t="shared" si="111"/>
        <v>16692</v>
      </c>
      <c r="I1167" s="221">
        <f t="shared" si="113"/>
        <v>32936</v>
      </c>
      <c r="J1167" s="252">
        <v>162.44</v>
      </c>
      <c r="K1167" s="252"/>
      <c r="L1167" s="229"/>
      <c r="M1167" s="229">
        <f t="shared" si="112"/>
        <v>166.92000000000002</v>
      </c>
      <c r="N1167" s="229"/>
      <c r="O1167" s="229"/>
      <c r="P1167" s="422"/>
      <c r="Q1167" s="425">
        <f t="shared" si="109"/>
        <v>0</v>
      </c>
    </row>
    <row r="1168" spans="1:261" hidden="1" outlineLevel="1" x14ac:dyDescent="0.25">
      <c r="A1168" s="120"/>
      <c r="B1168" s="300" t="s">
        <v>672</v>
      </c>
      <c r="C1168" s="119" t="s">
        <v>199</v>
      </c>
      <c r="D1168" s="129">
        <v>120</v>
      </c>
      <c r="E1168" s="109">
        <v>838.40000000000009</v>
      </c>
      <c r="F1168" s="109">
        <f t="shared" si="110"/>
        <v>100608.00000000001</v>
      </c>
      <c r="G1168" s="109">
        <v>699.4</v>
      </c>
      <c r="H1168" s="109">
        <f t="shared" si="111"/>
        <v>83928</v>
      </c>
      <c r="I1168" s="221">
        <f t="shared" si="113"/>
        <v>184536</v>
      </c>
      <c r="J1168" s="252">
        <v>838.40000000000009</v>
      </c>
      <c r="K1168" s="252"/>
      <c r="L1168" s="229"/>
      <c r="M1168" s="229">
        <f t="shared" si="112"/>
        <v>699.4</v>
      </c>
      <c r="N1168" s="229"/>
      <c r="O1168" s="229"/>
      <c r="P1168" s="422"/>
      <c r="Q1168" s="425">
        <f t="shared" si="109"/>
        <v>0</v>
      </c>
    </row>
    <row r="1169" spans="1:17" ht="25.5" hidden="1" outlineLevel="1" x14ac:dyDescent="0.25">
      <c r="A1169" s="120"/>
      <c r="B1169" s="300" t="s">
        <v>726</v>
      </c>
      <c r="C1169" s="117" t="s">
        <v>199</v>
      </c>
      <c r="D1169" s="116">
        <v>130</v>
      </c>
      <c r="E1169" s="109">
        <v>45.85</v>
      </c>
      <c r="F1169" s="109">
        <f t="shared" si="110"/>
        <v>5960.5</v>
      </c>
      <c r="G1169" s="109">
        <v>58.5</v>
      </c>
      <c r="H1169" s="109">
        <f t="shared" si="111"/>
        <v>7605</v>
      </c>
      <c r="I1169" s="221">
        <f t="shared" si="113"/>
        <v>13565.5</v>
      </c>
      <c r="J1169" s="252">
        <v>45.85</v>
      </c>
      <c r="K1169" s="252"/>
      <c r="L1169" s="229"/>
      <c r="M1169" s="229">
        <f t="shared" si="112"/>
        <v>58.5</v>
      </c>
      <c r="N1169" s="229"/>
      <c r="O1169" s="229"/>
      <c r="P1169" s="422"/>
      <c r="Q1169" s="425">
        <f t="shared" si="109"/>
        <v>0</v>
      </c>
    </row>
    <row r="1170" spans="1:17" hidden="1" outlineLevel="1" x14ac:dyDescent="0.25">
      <c r="A1170" s="120"/>
      <c r="B1170" s="300" t="s">
        <v>727</v>
      </c>
      <c r="C1170" s="117" t="s">
        <v>31</v>
      </c>
      <c r="D1170" s="116">
        <v>40</v>
      </c>
      <c r="E1170" s="109">
        <v>262</v>
      </c>
      <c r="F1170" s="109">
        <f t="shared" si="110"/>
        <v>10480</v>
      </c>
      <c r="G1170" s="109">
        <v>681.2</v>
      </c>
      <c r="H1170" s="109">
        <f t="shared" si="111"/>
        <v>27248</v>
      </c>
      <c r="I1170" s="221">
        <f t="shared" si="113"/>
        <v>37728</v>
      </c>
      <c r="J1170" s="252">
        <v>262</v>
      </c>
      <c r="K1170" s="252"/>
      <c r="L1170" s="229"/>
      <c r="M1170" s="229">
        <f t="shared" si="112"/>
        <v>681.2</v>
      </c>
      <c r="N1170" s="229"/>
      <c r="O1170" s="229"/>
      <c r="P1170" s="422"/>
      <c r="Q1170" s="425">
        <f t="shared" si="109"/>
        <v>0</v>
      </c>
    </row>
    <row r="1171" spans="1:17" hidden="1" outlineLevel="1" x14ac:dyDescent="0.25">
      <c r="A1171" s="120"/>
      <c r="B1171" s="300" t="s">
        <v>728</v>
      </c>
      <c r="C1171" s="117" t="s">
        <v>188</v>
      </c>
      <c r="D1171" s="116">
        <v>20</v>
      </c>
      <c r="E1171" s="109">
        <v>65.5</v>
      </c>
      <c r="F1171" s="109">
        <f t="shared" si="110"/>
        <v>1310</v>
      </c>
      <c r="G1171" s="109">
        <v>166.71200000000002</v>
      </c>
      <c r="H1171" s="109">
        <f t="shared" si="111"/>
        <v>3334.2400000000002</v>
      </c>
      <c r="I1171" s="221">
        <f t="shared" si="113"/>
        <v>4644.24</v>
      </c>
      <c r="J1171" s="252">
        <v>65.5</v>
      </c>
      <c r="K1171" s="252"/>
      <c r="L1171" s="229"/>
      <c r="M1171" s="229">
        <f t="shared" si="112"/>
        <v>166.71200000000002</v>
      </c>
      <c r="N1171" s="229"/>
      <c r="O1171" s="229"/>
      <c r="P1171" s="422"/>
      <c r="Q1171" s="425">
        <f t="shared" si="109"/>
        <v>0</v>
      </c>
    </row>
    <row r="1172" spans="1:17" hidden="1" outlineLevel="1" x14ac:dyDescent="0.25">
      <c r="A1172" s="120"/>
      <c r="B1172" s="300" t="s">
        <v>729</v>
      </c>
      <c r="C1172" s="117" t="s">
        <v>31</v>
      </c>
      <c r="D1172" s="116">
        <v>150</v>
      </c>
      <c r="E1172" s="109">
        <v>32.75</v>
      </c>
      <c r="F1172" s="109">
        <f t="shared" si="110"/>
        <v>4912.5</v>
      </c>
      <c r="G1172" s="109">
        <v>36.816000000000003</v>
      </c>
      <c r="H1172" s="109">
        <f t="shared" si="111"/>
        <v>5522.4000000000005</v>
      </c>
      <c r="I1172" s="221">
        <f t="shared" si="113"/>
        <v>10434.900000000001</v>
      </c>
      <c r="J1172" s="252">
        <v>32.75</v>
      </c>
      <c r="K1172" s="252"/>
      <c r="L1172" s="229"/>
      <c r="M1172" s="229">
        <f t="shared" si="112"/>
        <v>36.816000000000003</v>
      </c>
      <c r="N1172" s="229"/>
      <c r="O1172" s="229"/>
      <c r="P1172" s="422"/>
      <c r="Q1172" s="425">
        <f t="shared" si="109"/>
        <v>0</v>
      </c>
    </row>
    <row r="1173" spans="1:17" hidden="1" outlineLevel="1" x14ac:dyDescent="0.25">
      <c r="A1173" s="120"/>
      <c r="B1173" s="300" t="s">
        <v>730</v>
      </c>
      <c r="C1173" s="117" t="s">
        <v>31</v>
      </c>
      <c r="D1173" s="116">
        <v>1</v>
      </c>
      <c r="E1173" s="109">
        <v>2620</v>
      </c>
      <c r="F1173" s="109">
        <f t="shared" si="110"/>
        <v>2620</v>
      </c>
      <c r="G1173" s="109">
        <v>9412</v>
      </c>
      <c r="H1173" s="109">
        <f t="shared" si="111"/>
        <v>9412</v>
      </c>
      <c r="I1173" s="221">
        <f t="shared" si="113"/>
        <v>12032</v>
      </c>
      <c r="J1173" s="252">
        <v>2620</v>
      </c>
      <c r="K1173" s="252"/>
      <c r="L1173" s="229"/>
      <c r="M1173" s="229">
        <f t="shared" si="112"/>
        <v>9412</v>
      </c>
      <c r="N1173" s="229"/>
      <c r="O1173" s="229"/>
      <c r="P1173" s="422"/>
      <c r="Q1173" s="425">
        <f t="shared" si="109"/>
        <v>0</v>
      </c>
    </row>
    <row r="1174" spans="1:17" hidden="1" outlineLevel="1" x14ac:dyDescent="0.25">
      <c r="A1174" s="120"/>
      <c r="B1174" s="300" t="s">
        <v>731</v>
      </c>
      <c r="C1174" s="117" t="s">
        <v>31</v>
      </c>
      <c r="D1174" s="116">
        <v>3</v>
      </c>
      <c r="E1174" s="109">
        <v>262</v>
      </c>
      <c r="F1174" s="109">
        <f t="shared" si="110"/>
        <v>786</v>
      </c>
      <c r="G1174" s="109">
        <v>109.2</v>
      </c>
      <c r="H1174" s="109">
        <f t="shared" si="111"/>
        <v>327.60000000000002</v>
      </c>
      <c r="I1174" s="221">
        <f t="shared" si="113"/>
        <v>1113.5999999999999</v>
      </c>
      <c r="J1174" s="252">
        <v>262</v>
      </c>
      <c r="K1174" s="252"/>
      <c r="L1174" s="229"/>
      <c r="M1174" s="229">
        <f t="shared" si="112"/>
        <v>109.2</v>
      </c>
      <c r="N1174" s="229"/>
      <c r="O1174" s="229"/>
      <c r="P1174" s="422"/>
      <c r="Q1174" s="425">
        <f t="shared" si="109"/>
        <v>0</v>
      </c>
    </row>
    <row r="1175" spans="1:17" hidden="1" outlineLevel="1" x14ac:dyDescent="0.25">
      <c r="A1175" s="120"/>
      <c r="B1175" s="300" t="s">
        <v>732</v>
      </c>
      <c r="C1175" s="117" t="s">
        <v>188</v>
      </c>
      <c r="D1175" s="116">
        <v>50</v>
      </c>
      <c r="E1175" s="109">
        <v>458.5</v>
      </c>
      <c r="F1175" s="109">
        <f t="shared" si="110"/>
        <v>22925</v>
      </c>
      <c r="G1175" s="109">
        <v>369.2</v>
      </c>
      <c r="H1175" s="109">
        <f t="shared" si="111"/>
        <v>18460</v>
      </c>
      <c r="I1175" s="221">
        <f t="shared" si="113"/>
        <v>41385</v>
      </c>
      <c r="J1175" s="252">
        <v>458.5</v>
      </c>
      <c r="K1175" s="252"/>
      <c r="L1175" s="229"/>
      <c r="M1175" s="229">
        <f t="shared" si="112"/>
        <v>369.2</v>
      </c>
      <c r="N1175" s="229"/>
      <c r="O1175" s="229"/>
      <c r="P1175" s="422"/>
      <c r="Q1175" s="425">
        <f t="shared" si="109"/>
        <v>0</v>
      </c>
    </row>
    <row r="1176" spans="1:17" hidden="1" outlineLevel="1" x14ac:dyDescent="0.25">
      <c r="A1176" s="120"/>
      <c r="B1176" s="300" t="s">
        <v>302</v>
      </c>
      <c r="C1176" s="117" t="s">
        <v>307</v>
      </c>
      <c r="D1176" s="116">
        <v>1</v>
      </c>
      <c r="E1176" s="109">
        <v>0</v>
      </c>
      <c r="F1176" s="109">
        <f t="shared" si="110"/>
        <v>0</v>
      </c>
      <c r="G1176" s="109">
        <v>13000</v>
      </c>
      <c r="H1176" s="109">
        <f t="shared" si="111"/>
        <v>13000</v>
      </c>
      <c r="I1176" s="221">
        <f t="shared" si="113"/>
        <v>13000</v>
      </c>
      <c r="J1176" s="252">
        <v>0</v>
      </c>
      <c r="K1176" s="252"/>
      <c r="L1176" s="229"/>
      <c r="M1176" s="229">
        <f t="shared" si="112"/>
        <v>13000</v>
      </c>
      <c r="N1176" s="229"/>
      <c r="O1176" s="229"/>
      <c r="P1176" s="422"/>
      <c r="Q1176" s="425">
        <f t="shared" si="109"/>
        <v>0</v>
      </c>
    </row>
    <row r="1177" spans="1:17" hidden="1" outlineLevel="1" x14ac:dyDescent="0.25">
      <c r="A1177" s="120"/>
      <c r="B1177" s="300" t="s">
        <v>560</v>
      </c>
      <c r="C1177" s="117" t="s">
        <v>307</v>
      </c>
      <c r="D1177" s="116">
        <v>1</v>
      </c>
      <c r="E1177" s="109">
        <v>31440</v>
      </c>
      <c r="F1177" s="109">
        <f t="shared" si="110"/>
        <v>31440</v>
      </c>
      <c r="G1177" s="109">
        <v>0</v>
      </c>
      <c r="H1177" s="109">
        <f t="shared" si="111"/>
        <v>0</v>
      </c>
      <c r="I1177" s="221">
        <f t="shared" si="113"/>
        <v>31440</v>
      </c>
      <c r="J1177" s="252">
        <v>31440</v>
      </c>
      <c r="K1177" s="252"/>
      <c r="L1177" s="229"/>
      <c r="M1177" s="229">
        <f t="shared" si="112"/>
        <v>0</v>
      </c>
      <c r="N1177" s="229"/>
      <c r="O1177" s="229"/>
      <c r="P1177" s="422"/>
      <c r="Q1177" s="425">
        <f t="shared" si="109"/>
        <v>0</v>
      </c>
    </row>
    <row r="1178" spans="1:17" collapsed="1" x14ac:dyDescent="0.25">
      <c r="A1178" s="339" t="s">
        <v>733</v>
      </c>
      <c r="B1178" s="340" t="s">
        <v>734</v>
      </c>
      <c r="C1178" s="341"/>
      <c r="D1178" s="342"/>
      <c r="E1178" s="342"/>
      <c r="F1178" s="342">
        <f>SUM(F1179:F1213)</f>
        <v>4238788.3880000003</v>
      </c>
      <c r="G1178" s="342"/>
      <c r="H1178" s="342">
        <f>SUM(H1179:H1213)</f>
        <v>18446335.010000002</v>
      </c>
      <c r="I1178" s="343">
        <f>SUM(I1179:I1213)</f>
        <v>22685123.398000002</v>
      </c>
      <c r="J1178" s="344"/>
      <c r="K1178" s="344"/>
      <c r="L1178" s="345"/>
      <c r="M1178" s="345"/>
      <c r="N1178" s="345"/>
      <c r="O1178" s="345"/>
      <c r="P1178" s="422"/>
      <c r="Q1178" s="343">
        <f>SUM(Q1179:Q1213)</f>
        <v>0</v>
      </c>
    </row>
    <row r="1179" spans="1:17" hidden="1" outlineLevel="1" x14ac:dyDescent="0.25">
      <c r="A1179" s="282"/>
      <c r="B1179" s="300" t="s">
        <v>6931</v>
      </c>
      <c r="C1179" s="119" t="s">
        <v>31</v>
      </c>
      <c r="D1179" s="129">
        <v>2</v>
      </c>
      <c r="E1179" s="109">
        <v>332000</v>
      </c>
      <c r="F1179" s="109">
        <f>E1179*D1179</f>
        <v>664000</v>
      </c>
      <c r="G1179" s="109">
        <v>5812000</v>
      </c>
      <c r="H1179" s="109">
        <f>G1179*D1179</f>
        <v>11624000</v>
      </c>
      <c r="I1179" s="221">
        <f t="shared" ref="I1179:I1213" si="114">H1179+F1179</f>
        <v>12288000</v>
      </c>
      <c r="J1179" s="216">
        <v>332000</v>
      </c>
      <c r="K1179" s="216">
        <f>'ВСЕ СМЕТЫ КДС'!G6164</f>
        <v>362687.09867281385</v>
      </c>
      <c r="L1179" s="153">
        <f>((J1179/(K1179/100))-100)/100</f>
        <v>-8.461039497988096E-2</v>
      </c>
      <c r="M1179" s="216">
        <v>5812000</v>
      </c>
      <c r="N1179" s="216">
        <f>'ВСЕ СМЕТЫ КДС'!G6165</f>
        <v>7997638.4361619204</v>
      </c>
      <c r="O1179" s="153">
        <f>((M1179/(N1179/100))-100)/100</f>
        <v>-0.27328547715778101</v>
      </c>
      <c r="P1179" s="422"/>
      <c r="Q1179" s="425">
        <f t="shared" si="109"/>
        <v>0</v>
      </c>
    </row>
    <row r="1180" spans="1:17" hidden="1" outlineLevel="1" x14ac:dyDescent="0.25">
      <c r="A1180" s="282"/>
      <c r="B1180" s="384" t="s">
        <v>6829</v>
      </c>
      <c r="C1180" s="119"/>
      <c r="D1180" s="129"/>
      <c r="E1180" s="109">
        <v>0</v>
      </c>
      <c r="F1180" s="109"/>
      <c r="G1180" s="109">
        <v>0</v>
      </c>
      <c r="H1180" s="109"/>
      <c r="I1180" s="221"/>
      <c r="J1180" s="252">
        <v>0</v>
      </c>
      <c r="K1180" s="252"/>
      <c r="L1180" s="229"/>
      <c r="M1180" s="229">
        <f t="shared" ref="M1180:M1213" si="115">G1180</f>
        <v>0</v>
      </c>
      <c r="N1180" s="229"/>
      <c r="O1180" s="229"/>
      <c r="P1180" s="422"/>
      <c r="Q1180" s="425">
        <f t="shared" si="109"/>
        <v>0</v>
      </c>
    </row>
    <row r="1181" spans="1:17" hidden="1" outlineLevel="1" x14ac:dyDescent="0.25">
      <c r="A1181" s="282"/>
      <c r="B1181" s="384" t="s">
        <v>735</v>
      </c>
      <c r="C1181" s="119"/>
      <c r="D1181" s="129"/>
      <c r="E1181" s="109">
        <v>0</v>
      </c>
      <c r="F1181" s="109"/>
      <c r="G1181" s="109">
        <v>0</v>
      </c>
      <c r="H1181" s="109"/>
      <c r="I1181" s="221"/>
      <c r="J1181" s="252">
        <v>0</v>
      </c>
      <c r="K1181" s="252"/>
      <c r="L1181" s="229"/>
      <c r="M1181" s="229">
        <f t="shared" si="115"/>
        <v>0</v>
      </c>
      <c r="N1181" s="229"/>
      <c r="O1181" s="229"/>
      <c r="P1181" s="422"/>
      <c r="Q1181" s="425">
        <f t="shared" si="109"/>
        <v>0</v>
      </c>
    </row>
    <row r="1182" spans="1:17" hidden="1" outlineLevel="1" x14ac:dyDescent="0.25">
      <c r="A1182" s="282"/>
      <c r="B1182" s="384" t="s">
        <v>6879</v>
      </c>
      <c r="C1182" s="119"/>
      <c r="D1182" s="129"/>
      <c r="E1182" s="109">
        <v>0</v>
      </c>
      <c r="F1182" s="109"/>
      <c r="G1182" s="109">
        <v>0</v>
      </c>
      <c r="H1182" s="109"/>
      <c r="I1182" s="221"/>
      <c r="J1182" s="252">
        <v>0</v>
      </c>
      <c r="K1182" s="252"/>
      <c r="L1182" s="229"/>
      <c r="M1182" s="229">
        <f t="shared" si="115"/>
        <v>0</v>
      </c>
      <c r="N1182" s="229"/>
      <c r="O1182" s="229"/>
      <c r="P1182" s="422"/>
      <c r="Q1182" s="425">
        <f t="shared" si="109"/>
        <v>0</v>
      </c>
    </row>
    <row r="1183" spans="1:17" hidden="1" outlineLevel="1" x14ac:dyDescent="0.25">
      <c r="A1183" s="282"/>
      <c r="B1183" s="300" t="s">
        <v>736</v>
      </c>
      <c r="C1183" s="119" t="s">
        <v>31</v>
      </c>
      <c r="D1183" s="129">
        <v>2</v>
      </c>
      <c r="E1183" s="109"/>
      <c r="F1183" s="109">
        <f t="shared" ref="F1183:F1192" si="116">E1183*D1183</f>
        <v>0</v>
      </c>
      <c r="G1183" s="109">
        <v>73710</v>
      </c>
      <c r="H1183" s="109">
        <f t="shared" ref="H1183:H1192" si="117">G1183*D1183</f>
        <v>147420</v>
      </c>
      <c r="I1183" s="221">
        <f t="shared" si="114"/>
        <v>147420</v>
      </c>
      <c r="J1183" s="142"/>
      <c r="K1183" s="142"/>
      <c r="L1183" s="217"/>
      <c r="M1183" s="216">
        <f t="shared" si="115"/>
        <v>73710</v>
      </c>
      <c r="N1183" s="216">
        <f>'ВСЕ СМЕТЫ КДС'!G6175</f>
        <v>656223.57383611391</v>
      </c>
      <c r="O1183" s="153">
        <f>((M1183/(N1183/100))-100)/100</f>
        <v>-0.88767547686665638</v>
      </c>
      <c r="P1183" s="422"/>
      <c r="Q1183" s="425">
        <f t="shared" si="109"/>
        <v>0</v>
      </c>
    </row>
    <row r="1184" spans="1:17" ht="38.25" hidden="1" outlineLevel="1" x14ac:dyDescent="0.25">
      <c r="A1184" s="282"/>
      <c r="B1184" s="300" t="s">
        <v>6880</v>
      </c>
      <c r="C1184" s="119" t="s">
        <v>31</v>
      </c>
      <c r="D1184" s="129">
        <v>2</v>
      </c>
      <c r="E1184" s="109">
        <v>60324</v>
      </c>
      <c r="F1184" s="109">
        <f t="shared" si="116"/>
        <v>120648</v>
      </c>
      <c r="G1184" s="109">
        <v>1490068</v>
      </c>
      <c r="H1184" s="109">
        <f t="shared" si="117"/>
        <v>2980136</v>
      </c>
      <c r="I1184" s="221">
        <f t="shared" si="114"/>
        <v>3100784</v>
      </c>
      <c r="J1184" s="216">
        <v>60324</v>
      </c>
      <c r="K1184" s="216">
        <f>'ВСЕ СМЕТЫ КДС'!G6169</f>
        <v>48966.239727175685</v>
      </c>
      <c r="L1184" s="153">
        <f>((J1184/(K1184/100))-100)/100</f>
        <v>0.23195083666024074</v>
      </c>
      <c r="M1184" s="216">
        <v>1490068</v>
      </c>
      <c r="N1184" s="216">
        <f>'ВСЕ СМЕТЫ КДС'!G6170</f>
        <v>1675732.4702912101</v>
      </c>
      <c r="O1184" s="153">
        <f>((M1184/(N1184/100))-100)/100</f>
        <v>-0.11079600925733998</v>
      </c>
      <c r="P1184" s="422"/>
      <c r="Q1184" s="425">
        <f t="shared" si="109"/>
        <v>0</v>
      </c>
    </row>
    <row r="1185" spans="1:17" ht="25.5" hidden="1" outlineLevel="1" x14ac:dyDescent="0.25">
      <c r="A1185" s="282"/>
      <c r="B1185" s="300" t="s">
        <v>6881</v>
      </c>
      <c r="C1185" s="119" t="s">
        <v>6809</v>
      </c>
      <c r="D1185" s="129">
        <v>2</v>
      </c>
      <c r="E1185" s="109">
        <v>46374</v>
      </c>
      <c r="F1185" s="109">
        <f t="shared" si="116"/>
        <v>92748</v>
      </c>
      <c r="G1185" s="109">
        <v>0</v>
      </c>
      <c r="H1185" s="109">
        <f t="shared" si="117"/>
        <v>0</v>
      </c>
      <c r="I1185" s="221">
        <f t="shared" si="114"/>
        <v>92748</v>
      </c>
      <c r="J1185" s="216">
        <v>46374</v>
      </c>
      <c r="K1185" s="216">
        <f>'ВСЕ СМЕТЫ КДС'!G6179</f>
        <v>39061.848019783683</v>
      </c>
      <c r="L1185" s="153">
        <f>((J1185/(K1185/100))-100)/100</f>
        <v>0.18719421509481379</v>
      </c>
      <c r="M1185" s="229">
        <f t="shared" si="115"/>
        <v>0</v>
      </c>
      <c r="N1185" s="229"/>
      <c r="O1185" s="229"/>
      <c r="P1185" s="422"/>
      <c r="Q1185" s="425">
        <f t="shared" si="109"/>
        <v>0</v>
      </c>
    </row>
    <row r="1186" spans="1:17" ht="25.5" hidden="1" outlineLevel="1" x14ac:dyDescent="0.25">
      <c r="A1186" s="282"/>
      <c r="B1186" s="300" t="s">
        <v>6932</v>
      </c>
      <c r="C1186" s="119" t="s">
        <v>31</v>
      </c>
      <c r="D1186" s="129">
        <v>2</v>
      </c>
      <c r="E1186" s="109">
        <v>56592</v>
      </c>
      <c r="F1186" s="109">
        <f t="shared" si="116"/>
        <v>113184</v>
      </c>
      <c r="G1186" s="109">
        <v>0</v>
      </c>
      <c r="H1186" s="109">
        <f t="shared" si="117"/>
        <v>0</v>
      </c>
      <c r="I1186" s="221">
        <f t="shared" si="114"/>
        <v>113184</v>
      </c>
      <c r="J1186" s="252">
        <v>56592</v>
      </c>
      <c r="K1186" s="252"/>
      <c r="L1186" s="229"/>
      <c r="M1186" s="229">
        <f t="shared" si="115"/>
        <v>0</v>
      </c>
      <c r="N1186" s="229"/>
      <c r="O1186" s="229"/>
      <c r="P1186" s="422"/>
      <c r="Q1186" s="425">
        <f t="shared" si="109"/>
        <v>0</v>
      </c>
    </row>
    <row r="1187" spans="1:17" s="395" customFormat="1" ht="25.5" hidden="1" outlineLevel="1" x14ac:dyDescent="0.25">
      <c r="A1187" s="390"/>
      <c r="B1187" s="391" t="s">
        <v>737</v>
      </c>
      <c r="C1187" s="392" t="s">
        <v>6891</v>
      </c>
      <c r="D1187" s="393">
        <v>86</v>
      </c>
      <c r="E1187" s="233">
        <v>2373</v>
      </c>
      <c r="F1187" s="233">
        <f t="shared" si="116"/>
        <v>204078</v>
      </c>
      <c r="G1187" s="233">
        <v>4672</v>
      </c>
      <c r="H1187" s="233">
        <f t="shared" si="117"/>
        <v>401792</v>
      </c>
      <c r="I1187" s="337">
        <f t="shared" si="114"/>
        <v>605870</v>
      </c>
      <c r="J1187" s="233">
        <v>2373</v>
      </c>
      <c r="K1187" s="233">
        <f>'ВСЕ СМЕТЫ КДС'!G6272</f>
        <v>3849.5599896821764</v>
      </c>
      <c r="L1187" s="394">
        <f>((J1187/(K1187/100))-100)/100</f>
        <v>-0.38356591237433418</v>
      </c>
      <c r="M1187" s="233">
        <v>4672</v>
      </c>
      <c r="N1187" s="233">
        <f>'ВСЕ СМЕТЫ КДС'!G6273</f>
        <v>3167.9589605207038</v>
      </c>
      <c r="O1187" s="394">
        <f>((M1187/(N1187/100))-100)/100</f>
        <v>0.474766579435765</v>
      </c>
      <c r="P1187" s="422"/>
      <c r="Q1187" s="425">
        <f t="shared" si="109"/>
        <v>0</v>
      </c>
    </row>
    <row r="1188" spans="1:17" s="395" customFormat="1" ht="25.5" hidden="1" outlineLevel="1" x14ac:dyDescent="0.25">
      <c r="A1188" s="390"/>
      <c r="B1188" s="391" t="s">
        <v>738</v>
      </c>
      <c r="C1188" s="392" t="s">
        <v>6890</v>
      </c>
      <c r="D1188" s="393">
        <v>132</v>
      </c>
      <c r="E1188" s="233">
        <v>1771</v>
      </c>
      <c r="F1188" s="233">
        <f t="shared" si="116"/>
        <v>233772</v>
      </c>
      <c r="G1188" s="233">
        <v>4632</v>
      </c>
      <c r="H1188" s="233">
        <f t="shared" si="117"/>
        <v>611424</v>
      </c>
      <c r="I1188" s="337">
        <f t="shared" si="114"/>
        <v>845196</v>
      </c>
      <c r="J1188" s="233">
        <v>1771</v>
      </c>
      <c r="K1188" s="233">
        <f>'ВСЕ СМЕТЫ КДС'!G6215</f>
        <v>1623.91322306304</v>
      </c>
      <c r="L1188" s="394">
        <f>((J1188/(K1188/100))-100)/100</f>
        <v>9.0575515272622475E-2</v>
      </c>
      <c r="M1188" s="233">
        <v>4632</v>
      </c>
      <c r="N1188" s="233">
        <f>'ВСЕ СМЕТЫ КДС'!G6221</f>
        <v>254.76385019904001</v>
      </c>
      <c r="O1188" s="394">
        <f>((M1188/(N1188/100))-100)/100</f>
        <v>17.181543403356269</v>
      </c>
      <c r="P1188" s="422"/>
      <c r="Q1188" s="425">
        <f t="shared" si="109"/>
        <v>0</v>
      </c>
    </row>
    <row r="1189" spans="1:17" hidden="1" outlineLevel="1" x14ac:dyDescent="0.25">
      <c r="A1189" s="282"/>
      <c r="B1189" s="300" t="s">
        <v>739</v>
      </c>
      <c r="C1189" s="119" t="s">
        <v>31</v>
      </c>
      <c r="D1189" s="129">
        <v>141</v>
      </c>
      <c r="E1189" s="109">
        <v>5895</v>
      </c>
      <c r="F1189" s="109">
        <f t="shared" si="116"/>
        <v>831195</v>
      </c>
      <c r="G1189" s="109">
        <v>1550.25</v>
      </c>
      <c r="H1189" s="109">
        <f t="shared" si="117"/>
        <v>218585.25</v>
      </c>
      <c r="I1189" s="221">
        <f t="shared" si="114"/>
        <v>1049780.25</v>
      </c>
      <c r="J1189" s="216">
        <v>5895</v>
      </c>
      <c r="K1189" s="216">
        <f>'ВСЕ СМЕТЫ КДС'!G6256</f>
        <v>7520.8979517235211</v>
      </c>
      <c r="L1189" s="153">
        <f>((J1189/(K1189/100))-100)/100</f>
        <v>-0.2161840198019071</v>
      </c>
      <c r="M1189" s="216">
        <f t="shared" si="115"/>
        <v>1550.25</v>
      </c>
      <c r="N1189" s="216">
        <f>'ВСЕ СМЕТЫ КДС'!G6257</f>
        <v>7467.4167998976009</v>
      </c>
      <c r="O1189" s="153">
        <f>((M1189/(N1189/100))-100)/100</f>
        <v>-0.79239808871773987</v>
      </c>
      <c r="P1189" s="422"/>
      <c r="Q1189" s="425">
        <f t="shared" si="109"/>
        <v>0</v>
      </c>
    </row>
    <row r="1190" spans="1:17" ht="25.5" hidden="1" outlineLevel="1" x14ac:dyDescent="0.25">
      <c r="A1190" s="282"/>
      <c r="B1190" s="300" t="s">
        <v>740</v>
      </c>
      <c r="C1190" s="119" t="s">
        <v>6808</v>
      </c>
      <c r="D1190" s="129">
        <v>14</v>
      </c>
      <c r="E1190" s="109">
        <v>9790</v>
      </c>
      <c r="F1190" s="109">
        <f t="shared" si="116"/>
        <v>137060</v>
      </c>
      <c r="G1190" s="109">
        <v>35760</v>
      </c>
      <c r="H1190" s="109">
        <f t="shared" si="117"/>
        <v>500640</v>
      </c>
      <c r="I1190" s="221">
        <f t="shared" si="114"/>
        <v>637700</v>
      </c>
      <c r="J1190" s="216">
        <v>9790</v>
      </c>
      <c r="K1190" s="216">
        <f>'ВСЕ СМЕТЫ КДС'!G6249</f>
        <v>8348.9554910361603</v>
      </c>
      <c r="L1190" s="153">
        <f>((J1190/(K1190/100))-100)/100</f>
        <v>0.17260177162412887</v>
      </c>
      <c r="M1190" s="216">
        <v>35760</v>
      </c>
      <c r="N1190" s="216">
        <f>'ВСЕ СМЕТЫ КДС'!G6250</f>
        <v>68066.669850117134</v>
      </c>
      <c r="O1190" s="153">
        <f>((M1190/(N1190/100))-100)/100</f>
        <v>-0.47463273759765906</v>
      </c>
      <c r="P1190" s="422"/>
      <c r="Q1190" s="425">
        <f t="shared" si="109"/>
        <v>0</v>
      </c>
    </row>
    <row r="1191" spans="1:17" ht="25.5" hidden="1" outlineLevel="1" x14ac:dyDescent="0.25">
      <c r="A1191" s="282"/>
      <c r="B1191" s="300" t="s">
        <v>741</v>
      </c>
      <c r="C1191" s="119" t="s">
        <v>31</v>
      </c>
      <c r="D1191" s="129">
        <v>94</v>
      </c>
      <c r="E1191" s="109">
        <v>4165.8</v>
      </c>
      <c r="F1191" s="109">
        <f t="shared" si="116"/>
        <v>391585.2</v>
      </c>
      <c r="G1191" s="109">
        <v>201.5</v>
      </c>
      <c r="H1191" s="109">
        <f t="shared" si="117"/>
        <v>18941</v>
      </c>
      <c r="I1191" s="221">
        <f t="shared" si="114"/>
        <v>410526.2</v>
      </c>
      <c r="J1191" s="252">
        <v>4165.8</v>
      </c>
      <c r="K1191" s="252"/>
      <c r="L1191" s="229"/>
      <c r="M1191" s="229">
        <f t="shared" si="115"/>
        <v>201.5</v>
      </c>
      <c r="N1191" s="229"/>
      <c r="O1191" s="229"/>
      <c r="P1191" s="422"/>
      <c r="Q1191" s="425">
        <f t="shared" si="109"/>
        <v>0</v>
      </c>
    </row>
    <row r="1192" spans="1:17" s="395" customFormat="1" hidden="1" outlineLevel="1" x14ac:dyDescent="0.25">
      <c r="A1192" s="390"/>
      <c r="B1192" s="391" t="s">
        <v>742</v>
      </c>
      <c r="C1192" s="392" t="s">
        <v>31</v>
      </c>
      <c r="D1192" s="393">
        <v>47</v>
      </c>
      <c r="E1192" s="233">
        <v>9866</v>
      </c>
      <c r="F1192" s="233">
        <f t="shared" si="116"/>
        <v>463702</v>
      </c>
      <c r="G1192" s="233">
        <v>28674</v>
      </c>
      <c r="H1192" s="233">
        <f t="shared" si="117"/>
        <v>1347678</v>
      </c>
      <c r="I1192" s="337">
        <f t="shared" si="114"/>
        <v>1811380</v>
      </c>
      <c r="J1192" s="233">
        <v>9866</v>
      </c>
      <c r="K1192" s="233">
        <f>'ВСЕ СМЕТЫ КДС'!G6236</f>
        <v>1674.6595669440001</v>
      </c>
      <c r="L1192" s="394">
        <f>((J1192/(K1192/100))-100)/100</f>
        <v>4.8913466323211914</v>
      </c>
      <c r="M1192" s="233">
        <v>28674</v>
      </c>
      <c r="N1192" s="233">
        <f>'ВСЕ СМЕТЫ КДС'!G6237</f>
        <v>28964.567166312958</v>
      </c>
      <c r="O1192" s="394">
        <f>((M1192/(N1192/100))-100)/100</f>
        <v>-1.0031814549291767E-2</v>
      </c>
      <c r="P1192" s="422"/>
      <c r="Q1192" s="425">
        <f t="shared" si="109"/>
        <v>0</v>
      </c>
    </row>
    <row r="1193" spans="1:17" hidden="1" outlineLevel="1" x14ac:dyDescent="0.25">
      <c r="A1193" s="282"/>
      <c r="B1193" s="300" t="s">
        <v>743</v>
      </c>
      <c r="C1193" s="119"/>
      <c r="D1193" s="129"/>
      <c r="E1193" s="109">
        <v>0</v>
      </c>
      <c r="F1193" s="109"/>
      <c r="G1193" s="109">
        <v>0</v>
      </c>
      <c r="H1193" s="109"/>
      <c r="I1193" s="221"/>
      <c r="J1193" s="252">
        <v>0</v>
      </c>
      <c r="K1193" s="252"/>
      <c r="L1193" s="229"/>
      <c r="M1193" s="229">
        <f t="shared" si="115"/>
        <v>0</v>
      </c>
      <c r="N1193" s="229"/>
      <c r="O1193" s="229"/>
      <c r="P1193" s="422"/>
      <c r="Q1193" s="425">
        <f t="shared" si="109"/>
        <v>0</v>
      </c>
    </row>
    <row r="1194" spans="1:17" ht="25.5" hidden="1" outlineLevel="1" x14ac:dyDescent="0.25">
      <c r="A1194" s="282"/>
      <c r="B1194" s="300" t="s">
        <v>744</v>
      </c>
      <c r="C1194" s="119" t="s">
        <v>31</v>
      </c>
      <c r="D1194" s="129">
        <v>94</v>
      </c>
      <c r="E1194" s="109">
        <v>393</v>
      </c>
      <c r="F1194" s="109">
        <f t="shared" ref="F1194:F1213" si="118">E1194*D1194</f>
        <v>36942</v>
      </c>
      <c r="G1194" s="109">
        <v>390</v>
      </c>
      <c r="H1194" s="109">
        <f t="shared" ref="H1194:H1213" si="119">G1194*D1194</f>
        <v>36660</v>
      </c>
      <c r="I1194" s="221">
        <f t="shared" si="114"/>
        <v>73602</v>
      </c>
      <c r="J1194" s="252">
        <v>393</v>
      </c>
      <c r="K1194" s="252"/>
      <c r="L1194" s="229"/>
      <c r="M1194" s="229">
        <f t="shared" si="115"/>
        <v>390</v>
      </c>
      <c r="N1194" s="229"/>
      <c r="O1194" s="229"/>
      <c r="P1194" s="422"/>
      <c r="Q1194" s="425">
        <f t="shared" si="109"/>
        <v>0</v>
      </c>
    </row>
    <row r="1195" spans="1:17" ht="25.5" hidden="1" outlineLevel="1" x14ac:dyDescent="0.25">
      <c r="A1195" s="282"/>
      <c r="B1195" s="300" t="s">
        <v>745</v>
      </c>
      <c r="C1195" s="119" t="s">
        <v>6808</v>
      </c>
      <c r="D1195" s="129">
        <v>40</v>
      </c>
      <c r="E1195" s="109">
        <v>471.6</v>
      </c>
      <c r="F1195" s="109">
        <f t="shared" si="118"/>
        <v>18864</v>
      </c>
      <c r="G1195" s="109">
        <v>585</v>
      </c>
      <c r="H1195" s="109">
        <f t="shared" si="119"/>
        <v>23400</v>
      </c>
      <c r="I1195" s="221">
        <f t="shared" si="114"/>
        <v>42264</v>
      </c>
      <c r="J1195" s="252">
        <v>471.6</v>
      </c>
      <c r="K1195" s="252"/>
      <c r="L1195" s="229"/>
      <c r="M1195" s="229">
        <f t="shared" si="115"/>
        <v>585</v>
      </c>
      <c r="N1195" s="229"/>
      <c r="O1195" s="229"/>
      <c r="P1195" s="422"/>
      <c r="Q1195" s="425">
        <f t="shared" si="109"/>
        <v>0</v>
      </c>
    </row>
    <row r="1196" spans="1:17" ht="25.5" hidden="1" outlineLevel="1" x14ac:dyDescent="0.25">
      <c r="A1196" s="282"/>
      <c r="B1196" s="300" t="s">
        <v>746</v>
      </c>
      <c r="C1196" s="119" t="s">
        <v>6808</v>
      </c>
      <c r="D1196" s="129">
        <v>94</v>
      </c>
      <c r="E1196" s="109">
        <v>455.88</v>
      </c>
      <c r="F1196" s="109">
        <f t="shared" si="118"/>
        <v>42852.72</v>
      </c>
      <c r="G1196" s="109">
        <v>468</v>
      </c>
      <c r="H1196" s="109">
        <f t="shared" si="119"/>
        <v>43992</v>
      </c>
      <c r="I1196" s="221">
        <f t="shared" si="114"/>
        <v>86844.72</v>
      </c>
      <c r="J1196" s="252">
        <v>455.88</v>
      </c>
      <c r="K1196" s="252"/>
      <c r="L1196" s="229"/>
      <c r="M1196" s="229">
        <f t="shared" si="115"/>
        <v>468</v>
      </c>
      <c r="N1196" s="229"/>
      <c r="O1196" s="229"/>
      <c r="P1196" s="422"/>
      <c r="Q1196" s="425">
        <f t="shared" si="109"/>
        <v>0</v>
      </c>
    </row>
    <row r="1197" spans="1:17" ht="25.5" hidden="1" outlineLevel="1" x14ac:dyDescent="0.25">
      <c r="A1197" s="282"/>
      <c r="B1197" s="300" t="s">
        <v>747</v>
      </c>
      <c r="C1197" s="119" t="s">
        <v>31</v>
      </c>
      <c r="D1197" s="129">
        <v>7</v>
      </c>
      <c r="E1197" s="109">
        <v>605.22</v>
      </c>
      <c r="F1197" s="109">
        <f t="shared" si="118"/>
        <v>4236.54</v>
      </c>
      <c r="G1197" s="109">
        <v>605.28</v>
      </c>
      <c r="H1197" s="109">
        <f t="shared" si="119"/>
        <v>4236.96</v>
      </c>
      <c r="I1197" s="221">
        <f t="shared" si="114"/>
        <v>8473.5</v>
      </c>
      <c r="J1197" s="252">
        <v>605.22</v>
      </c>
      <c r="K1197" s="252"/>
      <c r="L1197" s="229"/>
      <c r="M1197" s="229">
        <f t="shared" si="115"/>
        <v>605.28</v>
      </c>
      <c r="N1197" s="229"/>
      <c r="O1197" s="229"/>
      <c r="P1197" s="422"/>
      <c r="Q1197" s="425">
        <f t="shared" si="109"/>
        <v>0</v>
      </c>
    </row>
    <row r="1198" spans="1:17" ht="25.5" hidden="1" outlineLevel="1" x14ac:dyDescent="0.25">
      <c r="A1198" s="282"/>
      <c r="B1198" s="300" t="s">
        <v>6815</v>
      </c>
      <c r="C1198" s="119" t="s">
        <v>31</v>
      </c>
      <c r="D1198" s="129">
        <v>32</v>
      </c>
      <c r="E1198" s="109">
        <v>581.64</v>
      </c>
      <c r="F1198" s="109">
        <f t="shared" si="118"/>
        <v>18612.48</v>
      </c>
      <c r="G1198" s="109">
        <v>1794</v>
      </c>
      <c r="H1198" s="109">
        <f t="shared" si="119"/>
        <v>57408</v>
      </c>
      <c r="I1198" s="221">
        <f t="shared" si="114"/>
        <v>76020.479999999996</v>
      </c>
      <c r="J1198" s="252">
        <v>581.64</v>
      </c>
      <c r="K1198" s="252"/>
      <c r="L1198" s="229"/>
      <c r="M1198" s="229">
        <f t="shared" si="115"/>
        <v>1794</v>
      </c>
      <c r="N1198" s="229"/>
      <c r="O1198" s="229"/>
      <c r="P1198" s="422"/>
      <c r="Q1198" s="425">
        <f t="shared" si="109"/>
        <v>0</v>
      </c>
    </row>
    <row r="1199" spans="1:17" ht="25.5" hidden="1" outlineLevel="1" x14ac:dyDescent="0.25">
      <c r="A1199" s="282"/>
      <c r="B1199" s="300" t="s">
        <v>6816</v>
      </c>
      <c r="C1199" s="119" t="s">
        <v>31</v>
      </c>
      <c r="D1199" s="129">
        <v>188</v>
      </c>
      <c r="E1199" s="109">
        <v>594.21600000000001</v>
      </c>
      <c r="F1199" s="109">
        <f t="shared" si="118"/>
        <v>111712.60800000001</v>
      </c>
      <c r="G1199" s="109">
        <v>1263.6000000000001</v>
      </c>
      <c r="H1199" s="109">
        <f t="shared" si="119"/>
        <v>237556.80000000002</v>
      </c>
      <c r="I1199" s="221">
        <f t="shared" si="114"/>
        <v>349269.40800000005</v>
      </c>
      <c r="J1199" s="252">
        <v>594.21600000000001</v>
      </c>
      <c r="K1199" s="252"/>
      <c r="L1199" s="229"/>
      <c r="M1199" s="229">
        <f t="shared" si="115"/>
        <v>1263.6000000000001</v>
      </c>
      <c r="N1199" s="229"/>
      <c r="O1199" s="229"/>
      <c r="P1199" s="422"/>
      <c r="Q1199" s="425">
        <f t="shared" si="109"/>
        <v>0</v>
      </c>
    </row>
    <row r="1200" spans="1:17" ht="25.5" hidden="1" outlineLevel="1" x14ac:dyDescent="0.25">
      <c r="A1200" s="282"/>
      <c r="B1200" s="300" t="s">
        <v>6817</v>
      </c>
      <c r="C1200" s="119" t="s">
        <v>31</v>
      </c>
      <c r="D1200" s="129">
        <v>4</v>
      </c>
      <c r="E1200" s="109">
        <v>880.32</v>
      </c>
      <c r="F1200" s="109">
        <f t="shared" si="118"/>
        <v>3521.28</v>
      </c>
      <c r="G1200" s="109">
        <v>1872</v>
      </c>
      <c r="H1200" s="109">
        <f t="shared" si="119"/>
        <v>7488</v>
      </c>
      <c r="I1200" s="221">
        <f t="shared" si="114"/>
        <v>11009.28</v>
      </c>
      <c r="J1200" s="252">
        <v>880.32</v>
      </c>
      <c r="K1200" s="252"/>
      <c r="L1200" s="229"/>
      <c r="M1200" s="229">
        <f t="shared" si="115"/>
        <v>1872</v>
      </c>
      <c r="N1200" s="229"/>
      <c r="O1200" s="229"/>
      <c r="P1200" s="422"/>
      <c r="Q1200" s="425">
        <f t="shared" si="109"/>
        <v>0</v>
      </c>
    </row>
    <row r="1201" spans="1:17" ht="25.5" hidden="1" outlineLevel="1" x14ac:dyDescent="0.25">
      <c r="A1201" s="282"/>
      <c r="B1201" s="300" t="s">
        <v>748</v>
      </c>
      <c r="C1201" s="119" t="s">
        <v>31</v>
      </c>
      <c r="D1201" s="129">
        <v>2</v>
      </c>
      <c r="E1201" s="109">
        <v>3144</v>
      </c>
      <c r="F1201" s="109">
        <f t="shared" si="118"/>
        <v>6288</v>
      </c>
      <c r="G1201" s="109">
        <v>20832.5</v>
      </c>
      <c r="H1201" s="109">
        <f t="shared" si="119"/>
        <v>41665</v>
      </c>
      <c r="I1201" s="221">
        <f t="shared" si="114"/>
        <v>47953</v>
      </c>
      <c r="J1201" s="252">
        <v>3144</v>
      </c>
      <c r="K1201" s="252"/>
      <c r="L1201" s="229"/>
      <c r="M1201" s="229">
        <f t="shared" si="115"/>
        <v>20832.5</v>
      </c>
      <c r="N1201" s="229"/>
      <c r="O1201" s="229"/>
      <c r="P1201" s="422"/>
      <c r="Q1201" s="425">
        <f t="shared" si="109"/>
        <v>0</v>
      </c>
    </row>
    <row r="1202" spans="1:17" ht="38.25" hidden="1" outlineLevel="1" x14ac:dyDescent="0.25">
      <c r="A1202" s="282"/>
      <c r="B1202" s="300" t="s">
        <v>749</v>
      </c>
      <c r="C1202" s="119" t="s">
        <v>855</v>
      </c>
      <c r="D1202" s="119">
        <v>0.33</v>
      </c>
      <c r="E1202" s="109">
        <v>308112</v>
      </c>
      <c r="F1202" s="109">
        <f t="shared" si="118"/>
        <v>101676.96</v>
      </c>
      <c r="G1202" s="109">
        <v>0</v>
      </c>
      <c r="H1202" s="109">
        <f t="shared" si="119"/>
        <v>0</v>
      </c>
      <c r="I1202" s="221">
        <f t="shared" si="114"/>
        <v>101676.96</v>
      </c>
      <c r="J1202" s="252">
        <v>308112</v>
      </c>
      <c r="K1202" s="252"/>
      <c r="L1202" s="229"/>
      <c r="M1202" s="229">
        <f t="shared" si="115"/>
        <v>0</v>
      </c>
      <c r="N1202" s="229"/>
      <c r="O1202" s="229"/>
      <c r="P1202" s="422"/>
      <c r="Q1202" s="425">
        <f t="shared" si="109"/>
        <v>0</v>
      </c>
    </row>
    <row r="1203" spans="1:17" hidden="1" outlineLevel="1" x14ac:dyDescent="0.25">
      <c r="A1203" s="282"/>
      <c r="B1203" s="300" t="s">
        <v>750</v>
      </c>
      <c r="C1203" s="119" t="s">
        <v>6890</v>
      </c>
      <c r="D1203" s="129">
        <v>0.6</v>
      </c>
      <c r="E1203" s="109">
        <v>7860</v>
      </c>
      <c r="F1203" s="109">
        <f t="shared" si="118"/>
        <v>4716</v>
      </c>
      <c r="G1203" s="109">
        <v>0</v>
      </c>
      <c r="H1203" s="109">
        <f t="shared" si="119"/>
        <v>0</v>
      </c>
      <c r="I1203" s="221">
        <f t="shared" si="114"/>
        <v>4716</v>
      </c>
      <c r="J1203" s="252">
        <v>7860</v>
      </c>
      <c r="K1203" s="252"/>
      <c r="L1203" s="229"/>
      <c r="M1203" s="229">
        <f t="shared" si="115"/>
        <v>0</v>
      </c>
      <c r="N1203" s="229"/>
      <c r="O1203" s="229"/>
      <c r="P1203" s="422"/>
      <c r="Q1203" s="425">
        <f t="shared" si="109"/>
        <v>0</v>
      </c>
    </row>
    <row r="1204" spans="1:17" hidden="1" outlineLevel="1" x14ac:dyDescent="0.25">
      <c r="A1204" s="282"/>
      <c r="B1204" s="300" t="s">
        <v>751</v>
      </c>
      <c r="C1204" s="119" t="s">
        <v>31</v>
      </c>
      <c r="D1204" s="129">
        <v>2</v>
      </c>
      <c r="E1204" s="109">
        <v>19650</v>
      </c>
      <c r="F1204" s="109">
        <f t="shared" si="118"/>
        <v>39300</v>
      </c>
      <c r="G1204" s="109">
        <v>21242</v>
      </c>
      <c r="H1204" s="109">
        <f t="shared" si="119"/>
        <v>42484</v>
      </c>
      <c r="I1204" s="221">
        <f t="shared" si="114"/>
        <v>81784</v>
      </c>
      <c r="J1204" s="252">
        <v>19650</v>
      </c>
      <c r="K1204" s="252"/>
      <c r="L1204" s="229"/>
      <c r="M1204" s="229">
        <f t="shared" si="115"/>
        <v>21242</v>
      </c>
      <c r="N1204" s="229"/>
      <c r="O1204" s="229"/>
      <c r="P1204" s="422"/>
      <c r="Q1204" s="425">
        <f t="shared" si="109"/>
        <v>0</v>
      </c>
    </row>
    <row r="1205" spans="1:17" ht="25.5" hidden="1" outlineLevel="1" x14ac:dyDescent="0.25">
      <c r="A1205" s="282"/>
      <c r="B1205" s="300" t="s">
        <v>752</v>
      </c>
      <c r="C1205" s="119" t="s">
        <v>6808</v>
      </c>
      <c r="D1205" s="129">
        <v>2</v>
      </c>
      <c r="E1205" s="109">
        <v>56592</v>
      </c>
      <c r="F1205" s="109">
        <f t="shared" si="118"/>
        <v>113184</v>
      </c>
      <c r="G1205" s="109">
        <v>50414</v>
      </c>
      <c r="H1205" s="109">
        <f t="shared" si="119"/>
        <v>100828</v>
      </c>
      <c r="I1205" s="221">
        <f t="shared" si="114"/>
        <v>214012</v>
      </c>
      <c r="J1205" s="252">
        <v>56592</v>
      </c>
      <c r="K1205" s="252"/>
      <c r="L1205" s="229"/>
      <c r="M1205" s="229">
        <f t="shared" si="115"/>
        <v>50414</v>
      </c>
      <c r="N1205" s="229"/>
      <c r="O1205" s="229"/>
      <c r="P1205" s="422"/>
      <c r="Q1205" s="425">
        <f t="shared" si="109"/>
        <v>0</v>
      </c>
    </row>
    <row r="1206" spans="1:17" hidden="1" outlineLevel="1" x14ac:dyDescent="0.25">
      <c r="A1206" s="282"/>
      <c r="B1206" s="300" t="s">
        <v>753</v>
      </c>
      <c r="C1206" s="119" t="s">
        <v>307</v>
      </c>
      <c r="D1206" s="129">
        <v>1</v>
      </c>
      <c r="E1206" s="109">
        <v>149340</v>
      </c>
      <c r="F1206" s="109">
        <f t="shared" si="118"/>
        <v>149340</v>
      </c>
      <c r="G1206" s="109">
        <v>0</v>
      </c>
      <c r="H1206" s="109">
        <f t="shared" si="119"/>
        <v>0</v>
      </c>
      <c r="I1206" s="221">
        <f t="shared" si="114"/>
        <v>149340</v>
      </c>
      <c r="J1206" s="252">
        <v>149340</v>
      </c>
      <c r="K1206" s="252"/>
      <c r="L1206" s="229"/>
      <c r="M1206" s="229">
        <f t="shared" si="115"/>
        <v>0</v>
      </c>
      <c r="N1206" s="229"/>
      <c r="O1206" s="229"/>
      <c r="P1206" s="422"/>
      <c r="Q1206" s="425">
        <f t="shared" si="109"/>
        <v>0</v>
      </c>
    </row>
    <row r="1207" spans="1:17" ht="25.5" hidden="1" outlineLevel="1" x14ac:dyDescent="0.25">
      <c r="A1207" s="282"/>
      <c r="B1207" s="300" t="s">
        <v>754</v>
      </c>
      <c r="C1207" s="386" t="s">
        <v>6814</v>
      </c>
      <c r="D1207" s="129">
        <v>6.5</v>
      </c>
      <c r="E1207" s="109">
        <v>2358</v>
      </c>
      <c r="F1207" s="109">
        <f t="shared" si="118"/>
        <v>15327</v>
      </c>
      <c r="G1207" s="109">
        <v>0</v>
      </c>
      <c r="H1207" s="109">
        <f t="shared" si="119"/>
        <v>0</v>
      </c>
      <c r="I1207" s="221">
        <f t="shared" si="114"/>
        <v>15327</v>
      </c>
      <c r="J1207" s="252">
        <v>2358</v>
      </c>
      <c r="K1207" s="252"/>
      <c r="L1207" s="229"/>
      <c r="M1207" s="229">
        <f t="shared" si="115"/>
        <v>0</v>
      </c>
      <c r="N1207" s="229"/>
      <c r="O1207" s="229"/>
      <c r="P1207" s="422"/>
      <c r="Q1207" s="425">
        <f t="shared" si="109"/>
        <v>0</v>
      </c>
    </row>
    <row r="1208" spans="1:17" hidden="1" outlineLevel="1" x14ac:dyDescent="0.25">
      <c r="A1208" s="282"/>
      <c r="B1208" s="300" t="s">
        <v>755</v>
      </c>
      <c r="C1208" s="119" t="s">
        <v>855</v>
      </c>
      <c r="D1208" s="119">
        <v>0.06</v>
      </c>
      <c r="E1208" s="109">
        <v>39300</v>
      </c>
      <c r="F1208" s="109">
        <f t="shared" si="118"/>
        <v>2358</v>
      </c>
      <c r="G1208" s="109">
        <v>0</v>
      </c>
      <c r="H1208" s="109">
        <f t="shared" si="119"/>
        <v>0</v>
      </c>
      <c r="I1208" s="221">
        <f t="shared" si="114"/>
        <v>2358</v>
      </c>
      <c r="J1208" s="252">
        <v>39300</v>
      </c>
      <c r="K1208" s="252"/>
      <c r="L1208" s="229"/>
      <c r="M1208" s="229">
        <f t="shared" si="115"/>
        <v>0</v>
      </c>
      <c r="N1208" s="229"/>
      <c r="O1208" s="229"/>
      <c r="P1208" s="422"/>
      <c r="Q1208" s="425">
        <f t="shared" si="109"/>
        <v>0</v>
      </c>
    </row>
    <row r="1209" spans="1:17" hidden="1" outlineLevel="1" x14ac:dyDescent="0.25">
      <c r="A1209" s="282"/>
      <c r="B1209" s="300" t="s">
        <v>756</v>
      </c>
      <c r="C1209" s="119" t="s">
        <v>6890</v>
      </c>
      <c r="D1209" s="129">
        <v>12</v>
      </c>
      <c r="E1209" s="109">
        <v>786</v>
      </c>
      <c r="F1209" s="109">
        <f t="shared" si="118"/>
        <v>9432</v>
      </c>
      <c r="G1209" s="109">
        <v>0</v>
      </c>
      <c r="H1209" s="109">
        <f t="shared" si="119"/>
        <v>0</v>
      </c>
      <c r="I1209" s="221">
        <f t="shared" si="114"/>
        <v>9432</v>
      </c>
      <c r="J1209" s="252">
        <v>786</v>
      </c>
      <c r="K1209" s="252"/>
      <c r="L1209" s="229"/>
      <c r="M1209" s="229">
        <f t="shared" si="115"/>
        <v>0</v>
      </c>
      <c r="N1209" s="229"/>
      <c r="O1209" s="229"/>
      <c r="P1209" s="422"/>
      <c r="Q1209" s="425">
        <f t="shared" si="109"/>
        <v>0</v>
      </c>
    </row>
    <row r="1210" spans="1:17" hidden="1" outlineLevel="1" x14ac:dyDescent="0.25">
      <c r="A1210" s="282"/>
      <c r="B1210" s="300" t="s">
        <v>757</v>
      </c>
      <c r="C1210" s="119" t="s">
        <v>6890</v>
      </c>
      <c r="D1210" s="129">
        <v>6</v>
      </c>
      <c r="E1210" s="109">
        <v>628.80000000000007</v>
      </c>
      <c r="F1210" s="109">
        <f t="shared" si="118"/>
        <v>3772.8</v>
      </c>
      <c r="G1210" s="109">
        <v>0</v>
      </c>
      <c r="H1210" s="109">
        <f t="shared" si="119"/>
        <v>0</v>
      </c>
      <c r="I1210" s="221">
        <f t="shared" si="114"/>
        <v>3772.8</v>
      </c>
      <c r="J1210" s="252">
        <v>628.80000000000007</v>
      </c>
      <c r="K1210" s="252"/>
      <c r="L1210" s="229"/>
      <c r="M1210" s="229">
        <f t="shared" si="115"/>
        <v>0</v>
      </c>
      <c r="N1210" s="229"/>
      <c r="O1210" s="229"/>
      <c r="P1210" s="422"/>
      <c r="Q1210" s="425">
        <f t="shared" si="109"/>
        <v>0</v>
      </c>
    </row>
    <row r="1211" spans="1:17" hidden="1" outlineLevel="1" x14ac:dyDescent="0.25">
      <c r="A1211" s="282"/>
      <c r="B1211" s="300" t="s">
        <v>758</v>
      </c>
      <c r="C1211" s="119" t="s">
        <v>855</v>
      </c>
      <c r="D1211" s="119">
        <v>0.05</v>
      </c>
      <c r="E1211" s="109">
        <v>39300</v>
      </c>
      <c r="F1211" s="109">
        <f t="shared" si="118"/>
        <v>1965</v>
      </c>
      <c r="G1211" s="109">
        <v>0</v>
      </c>
      <c r="H1211" s="109">
        <f t="shared" si="119"/>
        <v>0</v>
      </c>
      <c r="I1211" s="221">
        <f t="shared" si="114"/>
        <v>1965</v>
      </c>
      <c r="J1211" s="252">
        <v>39300</v>
      </c>
      <c r="K1211" s="252"/>
      <c r="L1211" s="229"/>
      <c r="M1211" s="229">
        <f t="shared" si="115"/>
        <v>0</v>
      </c>
      <c r="N1211" s="229"/>
      <c r="O1211" s="229"/>
      <c r="P1211" s="422"/>
      <c r="Q1211" s="425">
        <f t="shared" si="109"/>
        <v>0</v>
      </c>
    </row>
    <row r="1212" spans="1:17" ht="25.5" hidden="1" outlineLevel="1" x14ac:dyDescent="0.25">
      <c r="A1212" s="282"/>
      <c r="B1212" s="300" t="s">
        <v>759</v>
      </c>
      <c r="C1212" s="119" t="s">
        <v>855</v>
      </c>
      <c r="D1212" s="119">
        <v>0.18</v>
      </c>
      <c r="E1212" s="109">
        <v>7860</v>
      </c>
      <c r="F1212" s="109">
        <f t="shared" si="118"/>
        <v>1414.8</v>
      </c>
      <c r="G1212" s="109">
        <v>0</v>
      </c>
      <c r="H1212" s="109">
        <f t="shared" si="119"/>
        <v>0</v>
      </c>
      <c r="I1212" s="221">
        <f t="shared" si="114"/>
        <v>1414.8</v>
      </c>
      <c r="J1212" s="252">
        <v>7860</v>
      </c>
      <c r="K1212" s="252"/>
      <c r="L1212" s="229"/>
      <c r="M1212" s="229">
        <f t="shared" si="115"/>
        <v>0</v>
      </c>
      <c r="N1212" s="229"/>
      <c r="O1212" s="229"/>
      <c r="P1212" s="422"/>
      <c r="Q1212" s="425">
        <f t="shared" si="109"/>
        <v>0</v>
      </c>
    </row>
    <row r="1213" spans="1:17" hidden="1" outlineLevel="1" x14ac:dyDescent="0.25">
      <c r="A1213" s="282"/>
      <c r="B1213" s="300" t="s">
        <v>560</v>
      </c>
      <c r="C1213" s="119" t="s">
        <v>307</v>
      </c>
      <c r="D1213" s="129">
        <v>1</v>
      </c>
      <c r="E1213" s="109">
        <v>301300</v>
      </c>
      <c r="F1213" s="109">
        <f t="shared" si="118"/>
        <v>301300</v>
      </c>
      <c r="G1213" s="109">
        <v>0</v>
      </c>
      <c r="H1213" s="109">
        <f t="shared" si="119"/>
        <v>0</v>
      </c>
      <c r="I1213" s="221">
        <f t="shared" si="114"/>
        <v>301300</v>
      </c>
      <c r="J1213" s="252">
        <v>301300</v>
      </c>
      <c r="K1213" s="252"/>
      <c r="L1213" s="229"/>
      <c r="M1213" s="229">
        <f t="shared" si="115"/>
        <v>0</v>
      </c>
      <c r="N1213" s="229"/>
      <c r="O1213" s="229"/>
      <c r="P1213" s="422"/>
      <c r="Q1213" s="425">
        <f t="shared" si="109"/>
        <v>0</v>
      </c>
    </row>
    <row r="1214" spans="1:17" collapsed="1" x14ac:dyDescent="0.25">
      <c r="A1214" s="339" t="s">
        <v>760</v>
      </c>
      <c r="B1214" s="340" t="s">
        <v>761</v>
      </c>
      <c r="C1214" s="341"/>
      <c r="D1214" s="342"/>
      <c r="E1214" s="342"/>
      <c r="F1214" s="342">
        <f>SUM(F1215:F1337)</f>
        <v>5003468.5259999996</v>
      </c>
      <c r="G1214" s="342"/>
      <c r="H1214" s="342">
        <f>SUM(H1215:H1337)</f>
        <v>6342125.3968000012</v>
      </c>
      <c r="I1214" s="343">
        <f>SUM(I1215:I1337)</f>
        <v>11345593.922800003</v>
      </c>
      <c r="J1214" s="344"/>
      <c r="K1214" s="344"/>
      <c r="L1214" s="345"/>
      <c r="M1214" s="345"/>
      <c r="N1214" s="345"/>
      <c r="O1214" s="345"/>
      <c r="P1214" s="422"/>
      <c r="Q1214" s="343">
        <f>SUM(Q1215:Q1337)</f>
        <v>0</v>
      </c>
    </row>
    <row r="1215" spans="1:17" hidden="1" outlineLevel="1" x14ac:dyDescent="0.25">
      <c r="A1215" s="130"/>
      <c r="B1215" s="316" t="s">
        <v>762</v>
      </c>
      <c r="C1215" s="117"/>
      <c r="D1215" s="116"/>
      <c r="E1215" s="109"/>
      <c r="F1215" s="109"/>
      <c r="G1215" s="109"/>
      <c r="H1215" s="109"/>
      <c r="I1215" s="221"/>
      <c r="J1215" s="252"/>
      <c r="K1215" s="252"/>
      <c r="L1215" s="229"/>
      <c r="M1215" s="229"/>
      <c r="N1215" s="229"/>
      <c r="O1215" s="229"/>
      <c r="P1215" s="422"/>
      <c r="Q1215" s="425">
        <f t="shared" si="109"/>
        <v>0</v>
      </c>
    </row>
    <row r="1216" spans="1:17" hidden="1" outlineLevel="1" x14ac:dyDescent="0.25">
      <c r="A1216" s="289"/>
      <c r="B1216" s="317" t="s">
        <v>444</v>
      </c>
      <c r="C1216" s="241"/>
      <c r="D1216" s="267"/>
      <c r="E1216" s="109"/>
      <c r="F1216" s="109"/>
      <c r="G1216" s="109"/>
      <c r="H1216" s="109"/>
      <c r="I1216" s="221"/>
      <c r="J1216" s="252"/>
      <c r="K1216" s="252"/>
      <c r="L1216" s="229"/>
      <c r="M1216" s="229"/>
      <c r="N1216" s="229"/>
      <c r="O1216" s="229"/>
      <c r="P1216" s="422"/>
      <c r="Q1216" s="425">
        <f t="shared" si="109"/>
        <v>0</v>
      </c>
    </row>
    <row r="1217" spans="1:17" hidden="1" outlineLevel="1" x14ac:dyDescent="0.25">
      <c r="A1217" s="378">
        <v>32</v>
      </c>
      <c r="B1217" s="349" t="s">
        <v>445</v>
      </c>
      <c r="C1217" s="378" t="s">
        <v>6890</v>
      </c>
      <c r="D1217" s="383">
        <v>40</v>
      </c>
      <c r="E1217" s="377">
        <v>1310</v>
      </c>
      <c r="F1217" s="377">
        <f t="shared" ref="F1217:F1280" si="120">E1217*D1217</f>
        <v>52400</v>
      </c>
      <c r="G1217" s="377">
        <v>619.45000000000005</v>
      </c>
      <c r="H1217" s="377">
        <f t="shared" ref="H1217:H1280" si="121">G1217*D1217</f>
        <v>24778</v>
      </c>
      <c r="I1217" s="377">
        <f t="shared" ref="I1217:I1280" si="122">H1217+F1217</f>
        <v>77178</v>
      </c>
      <c r="J1217" s="252">
        <v>1310</v>
      </c>
      <c r="K1217" s="252"/>
      <c r="L1217" s="229"/>
      <c r="M1217" s="229">
        <f t="shared" ref="M1217:M1280" si="123">G1217</f>
        <v>619.45000000000005</v>
      </c>
      <c r="N1217" s="229"/>
      <c r="O1217" s="229"/>
      <c r="P1217" s="422"/>
      <c r="Q1217" s="425">
        <f t="shared" si="109"/>
        <v>0</v>
      </c>
    </row>
    <row r="1218" spans="1:17" hidden="1" outlineLevel="2" x14ac:dyDescent="0.25">
      <c r="A1218" s="289"/>
      <c r="B1218" s="290" t="s">
        <v>402</v>
      </c>
      <c r="C1218" s="241" t="s">
        <v>31</v>
      </c>
      <c r="D1218" s="267">
        <v>2</v>
      </c>
      <c r="E1218" s="109">
        <v>0</v>
      </c>
      <c r="F1218" s="109">
        <f t="shared" si="120"/>
        <v>0</v>
      </c>
      <c r="G1218" s="109">
        <v>0</v>
      </c>
      <c r="H1218" s="109">
        <f t="shared" si="121"/>
        <v>0</v>
      </c>
      <c r="I1218" s="221">
        <f t="shared" si="122"/>
        <v>0</v>
      </c>
      <c r="J1218" s="252">
        <v>0</v>
      </c>
      <c r="K1218" s="252"/>
      <c r="L1218" s="229"/>
      <c r="M1218" s="229">
        <f t="shared" si="123"/>
        <v>0</v>
      </c>
      <c r="N1218" s="229"/>
      <c r="O1218" s="229"/>
      <c r="P1218" s="422"/>
      <c r="Q1218" s="425">
        <f t="shared" si="109"/>
        <v>0</v>
      </c>
    </row>
    <row r="1219" spans="1:17" hidden="1" outlineLevel="2" x14ac:dyDescent="0.25">
      <c r="A1219" s="289"/>
      <c r="B1219" s="290" t="s">
        <v>426</v>
      </c>
      <c r="C1219" s="241" t="s">
        <v>31</v>
      </c>
      <c r="D1219" s="267">
        <v>2</v>
      </c>
      <c r="E1219" s="109">
        <v>0</v>
      </c>
      <c r="F1219" s="109">
        <f t="shared" si="120"/>
        <v>0</v>
      </c>
      <c r="G1219" s="109">
        <v>0</v>
      </c>
      <c r="H1219" s="109">
        <f t="shared" si="121"/>
        <v>0</v>
      </c>
      <c r="I1219" s="221">
        <f t="shared" si="122"/>
        <v>0</v>
      </c>
      <c r="J1219" s="252">
        <v>0</v>
      </c>
      <c r="K1219" s="252"/>
      <c r="L1219" s="229"/>
      <c r="M1219" s="229">
        <f t="shared" si="123"/>
        <v>0</v>
      </c>
      <c r="N1219" s="229"/>
      <c r="O1219" s="229"/>
      <c r="P1219" s="422"/>
      <c r="Q1219" s="425">
        <f t="shared" si="109"/>
        <v>0</v>
      </c>
    </row>
    <row r="1220" spans="1:17" hidden="1" outlineLevel="2" x14ac:dyDescent="0.25">
      <c r="A1220" s="289"/>
      <c r="B1220" s="290" t="s">
        <v>446</v>
      </c>
      <c r="C1220" s="241" t="s">
        <v>6890</v>
      </c>
      <c r="D1220" s="267">
        <v>40</v>
      </c>
      <c r="E1220" s="109">
        <v>0</v>
      </c>
      <c r="F1220" s="109">
        <f t="shared" si="120"/>
        <v>0</v>
      </c>
      <c r="G1220" s="109">
        <v>0</v>
      </c>
      <c r="H1220" s="109">
        <f t="shared" si="121"/>
        <v>0</v>
      </c>
      <c r="I1220" s="221">
        <f t="shared" si="122"/>
        <v>0</v>
      </c>
      <c r="J1220" s="252">
        <v>0</v>
      </c>
      <c r="K1220" s="252"/>
      <c r="L1220" s="229"/>
      <c r="M1220" s="229">
        <f t="shared" si="123"/>
        <v>0</v>
      </c>
      <c r="N1220" s="229"/>
      <c r="O1220" s="229"/>
      <c r="P1220" s="422"/>
      <c r="Q1220" s="425">
        <f t="shared" si="109"/>
        <v>0</v>
      </c>
    </row>
    <row r="1221" spans="1:17" hidden="1" outlineLevel="2" x14ac:dyDescent="0.25">
      <c r="A1221" s="289"/>
      <c r="B1221" s="290" t="s">
        <v>447</v>
      </c>
      <c r="C1221" s="241" t="s">
        <v>6890</v>
      </c>
      <c r="D1221" s="267">
        <v>40</v>
      </c>
      <c r="E1221" s="109">
        <v>0</v>
      </c>
      <c r="F1221" s="109">
        <f t="shared" si="120"/>
        <v>0</v>
      </c>
      <c r="G1221" s="109">
        <v>0</v>
      </c>
      <c r="H1221" s="109">
        <f t="shared" si="121"/>
        <v>0</v>
      </c>
      <c r="I1221" s="221">
        <f t="shared" si="122"/>
        <v>0</v>
      </c>
      <c r="J1221" s="252">
        <v>0</v>
      </c>
      <c r="K1221" s="252"/>
      <c r="L1221" s="229"/>
      <c r="M1221" s="229">
        <f t="shared" si="123"/>
        <v>0</v>
      </c>
      <c r="N1221" s="229"/>
      <c r="O1221" s="229"/>
      <c r="P1221" s="422"/>
      <c r="Q1221" s="425">
        <f t="shared" si="109"/>
        <v>0</v>
      </c>
    </row>
    <row r="1222" spans="1:17" hidden="1" outlineLevel="2" x14ac:dyDescent="0.25">
      <c r="A1222" s="289"/>
      <c r="B1222" s="290" t="s">
        <v>406</v>
      </c>
      <c r="C1222" s="241" t="s">
        <v>307</v>
      </c>
      <c r="D1222" s="267">
        <v>1</v>
      </c>
      <c r="E1222" s="109">
        <v>0</v>
      </c>
      <c r="F1222" s="109">
        <f t="shared" si="120"/>
        <v>0</v>
      </c>
      <c r="G1222" s="109">
        <v>0</v>
      </c>
      <c r="H1222" s="109">
        <f t="shared" si="121"/>
        <v>0</v>
      </c>
      <c r="I1222" s="221">
        <f t="shared" si="122"/>
        <v>0</v>
      </c>
      <c r="J1222" s="252">
        <v>0</v>
      </c>
      <c r="K1222" s="252"/>
      <c r="L1222" s="229"/>
      <c r="M1222" s="229">
        <f t="shared" si="123"/>
        <v>0</v>
      </c>
      <c r="N1222" s="229"/>
      <c r="O1222" s="229"/>
      <c r="P1222" s="422"/>
      <c r="Q1222" s="425">
        <f t="shared" si="109"/>
        <v>0</v>
      </c>
    </row>
    <row r="1223" spans="1:17" hidden="1" outlineLevel="2" x14ac:dyDescent="0.25">
      <c r="A1223" s="289"/>
      <c r="B1223" s="290" t="s">
        <v>408</v>
      </c>
      <c r="C1223" s="241" t="s">
        <v>307</v>
      </c>
      <c r="D1223" s="411">
        <v>1</v>
      </c>
      <c r="E1223" s="109">
        <v>0</v>
      </c>
      <c r="F1223" s="109">
        <f t="shared" si="120"/>
        <v>0</v>
      </c>
      <c r="G1223" s="109">
        <v>0</v>
      </c>
      <c r="H1223" s="109">
        <f t="shared" si="121"/>
        <v>0</v>
      </c>
      <c r="I1223" s="221">
        <f t="shared" si="122"/>
        <v>0</v>
      </c>
      <c r="J1223" s="252">
        <v>0</v>
      </c>
      <c r="K1223" s="252"/>
      <c r="L1223" s="229"/>
      <c r="M1223" s="229">
        <f t="shared" si="123"/>
        <v>0</v>
      </c>
      <c r="N1223" s="229"/>
      <c r="O1223" s="229"/>
      <c r="P1223" s="422"/>
      <c r="Q1223" s="425">
        <f t="shared" ref="Q1223:Q1286" si="124">(E1223+G1223)*P1223</f>
        <v>0</v>
      </c>
    </row>
    <row r="1224" spans="1:17" hidden="1" outlineLevel="2" x14ac:dyDescent="0.25">
      <c r="A1224" s="289"/>
      <c r="B1224" s="317" t="s">
        <v>448</v>
      </c>
      <c r="C1224" s="241"/>
      <c r="D1224" s="267"/>
      <c r="E1224" s="109">
        <v>0</v>
      </c>
      <c r="F1224" s="109">
        <f t="shared" si="120"/>
        <v>0</v>
      </c>
      <c r="G1224" s="109">
        <v>0</v>
      </c>
      <c r="H1224" s="109">
        <f t="shared" si="121"/>
        <v>0</v>
      </c>
      <c r="I1224" s="221">
        <f t="shared" si="122"/>
        <v>0</v>
      </c>
      <c r="J1224" s="252">
        <v>0</v>
      </c>
      <c r="K1224" s="252"/>
      <c r="L1224" s="229"/>
      <c r="M1224" s="229">
        <f t="shared" si="123"/>
        <v>0</v>
      </c>
      <c r="N1224" s="229"/>
      <c r="O1224" s="229"/>
      <c r="P1224" s="422"/>
      <c r="Q1224" s="425">
        <f t="shared" si="124"/>
        <v>0</v>
      </c>
    </row>
    <row r="1225" spans="1:17" hidden="1" outlineLevel="1" x14ac:dyDescent="0.25">
      <c r="A1225" s="378">
        <v>33</v>
      </c>
      <c r="B1225" s="349" t="s">
        <v>306</v>
      </c>
      <c r="C1225" s="378" t="s">
        <v>307</v>
      </c>
      <c r="D1225" s="383">
        <v>1</v>
      </c>
      <c r="E1225" s="377">
        <v>125495.90400000001</v>
      </c>
      <c r="F1225" s="377">
        <f t="shared" si="120"/>
        <v>125495.90400000001</v>
      </c>
      <c r="G1225" s="377">
        <v>181087.88880000004</v>
      </c>
      <c r="H1225" s="377">
        <f t="shared" si="121"/>
        <v>181087.88880000004</v>
      </c>
      <c r="I1225" s="377">
        <f t="shared" si="122"/>
        <v>306583.79280000005</v>
      </c>
      <c r="J1225" s="252">
        <v>125495.90400000001</v>
      </c>
      <c r="K1225" s="252"/>
      <c r="L1225" s="229"/>
      <c r="M1225" s="229">
        <f t="shared" si="123"/>
        <v>181087.88880000004</v>
      </c>
      <c r="N1225" s="229"/>
      <c r="O1225" s="229"/>
      <c r="P1225" s="422"/>
      <c r="Q1225" s="425">
        <f t="shared" si="124"/>
        <v>0</v>
      </c>
    </row>
    <row r="1226" spans="1:17" hidden="1" outlineLevel="1" x14ac:dyDescent="0.25">
      <c r="A1226" s="378">
        <v>34</v>
      </c>
      <c r="B1226" s="349" t="s">
        <v>449</v>
      </c>
      <c r="C1226" s="378" t="s">
        <v>307</v>
      </c>
      <c r="D1226" s="383">
        <v>1</v>
      </c>
      <c r="E1226" s="377">
        <v>52630.560000000005</v>
      </c>
      <c r="F1226" s="377">
        <f t="shared" si="120"/>
        <v>52630.560000000005</v>
      </c>
      <c r="G1226" s="377">
        <v>128976.12</v>
      </c>
      <c r="H1226" s="377">
        <f t="shared" si="121"/>
        <v>128976.12</v>
      </c>
      <c r="I1226" s="377">
        <f t="shared" si="122"/>
        <v>181606.68</v>
      </c>
      <c r="J1226" s="252">
        <v>52630.560000000005</v>
      </c>
      <c r="K1226" s="252"/>
      <c r="L1226" s="229"/>
      <c r="M1226" s="229">
        <f t="shared" si="123"/>
        <v>128976.12</v>
      </c>
      <c r="N1226" s="229"/>
      <c r="O1226" s="229"/>
      <c r="P1226" s="422"/>
      <c r="Q1226" s="425">
        <f t="shared" si="124"/>
        <v>0</v>
      </c>
    </row>
    <row r="1227" spans="1:17" hidden="1" outlineLevel="1" x14ac:dyDescent="0.25">
      <c r="A1227" s="378">
        <v>35</v>
      </c>
      <c r="B1227" s="349" t="s">
        <v>450</v>
      </c>
      <c r="C1227" s="378" t="s">
        <v>307</v>
      </c>
      <c r="D1227" s="383">
        <v>2</v>
      </c>
      <c r="E1227" s="377">
        <v>63240.381000000008</v>
      </c>
      <c r="F1227" s="377">
        <f t="shared" si="120"/>
        <v>126480.76200000002</v>
      </c>
      <c r="G1227" s="377">
        <v>93837.744000000006</v>
      </c>
      <c r="H1227" s="377">
        <f t="shared" si="121"/>
        <v>187675.48800000001</v>
      </c>
      <c r="I1227" s="377">
        <f t="shared" si="122"/>
        <v>314156.25</v>
      </c>
      <c r="J1227" s="252">
        <v>63240.381000000008</v>
      </c>
      <c r="K1227" s="252"/>
      <c r="L1227" s="229"/>
      <c r="M1227" s="229">
        <f t="shared" si="123"/>
        <v>93837.744000000006</v>
      </c>
      <c r="N1227" s="229"/>
      <c r="O1227" s="229"/>
      <c r="P1227" s="422"/>
      <c r="Q1227" s="425">
        <f t="shared" si="124"/>
        <v>0</v>
      </c>
    </row>
    <row r="1228" spans="1:17" ht="25.5" hidden="1" outlineLevel="1" x14ac:dyDescent="0.25">
      <c r="A1228" s="378">
        <v>36</v>
      </c>
      <c r="B1228" s="349" t="s">
        <v>451</v>
      </c>
      <c r="C1228" s="378" t="s">
        <v>31</v>
      </c>
      <c r="D1228" s="383">
        <v>151</v>
      </c>
      <c r="E1228" s="377">
        <v>1050.6026490066224</v>
      </c>
      <c r="F1228" s="377">
        <f t="shared" si="120"/>
        <v>158640.99999999997</v>
      </c>
      <c r="G1228" s="377">
        <v>1168.9496688741722</v>
      </c>
      <c r="H1228" s="377">
        <f t="shared" si="121"/>
        <v>176511.4</v>
      </c>
      <c r="I1228" s="377">
        <f t="shared" si="122"/>
        <v>335152.39999999997</v>
      </c>
      <c r="J1228" s="252">
        <v>1050.6026490066224</v>
      </c>
      <c r="K1228" s="252"/>
      <c r="L1228" s="229"/>
      <c r="M1228" s="229">
        <f t="shared" si="123"/>
        <v>1168.9496688741722</v>
      </c>
      <c r="N1228" s="229"/>
      <c r="O1228" s="229"/>
      <c r="P1228" s="422"/>
      <c r="Q1228" s="425">
        <f t="shared" si="124"/>
        <v>0</v>
      </c>
    </row>
    <row r="1229" spans="1:17" hidden="1" outlineLevel="1" x14ac:dyDescent="0.25">
      <c r="A1229" s="378">
        <v>37</v>
      </c>
      <c r="B1229" s="349" t="s">
        <v>331</v>
      </c>
      <c r="C1229" s="378" t="s">
        <v>6814</v>
      </c>
      <c r="D1229" s="383">
        <v>1146</v>
      </c>
      <c r="E1229" s="377">
        <v>2358</v>
      </c>
      <c r="F1229" s="377">
        <f t="shared" si="120"/>
        <v>2702268</v>
      </c>
      <c r="G1229" s="377">
        <v>2044.0242582897035</v>
      </c>
      <c r="H1229" s="377">
        <f t="shared" si="121"/>
        <v>2342451.8000000003</v>
      </c>
      <c r="I1229" s="377">
        <f t="shared" si="122"/>
        <v>5044719.8000000007</v>
      </c>
      <c r="J1229" s="252">
        <v>2358</v>
      </c>
      <c r="K1229" s="252"/>
      <c r="L1229" s="229"/>
      <c r="M1229" s="229">
        <f t="shared" si="123"/>
        <v>2044.0242582897035</v>
      </c>
      <c r="N1229" s="229"/>
      <c r="O1229" s="229"/>
      <c r="P1229" s="422"/>
      <c r="Q1229" s="425">
        <f t="shared" si="124"/>
        <v>0</v>
      </c>
    </row>
    <row r="1230" spans="1:17" hidden="1" outlineLevel="2" x14ac:dyDescent="0.25">
      <c r="A1230" s="289"/>
      <c r="B1230" s="317" t="s">
        <v>452</v>
      </c>
      <c r="C1230" s="241"/>
      <c r="D1230" s="267"/>
      <c r="E1230" s="109">
        <v>0</v>
      </c>
      <c r="F1230" s="109">
        <f t="shared" si="120"/>
        <v>0</v>
      </c>
      <c r="G1230" s="109">
        <v>0</v>
      </c>
      <c r="H1230" s="109">
        <f t="shared" si="121"/>
        <v>0</v>
      </c>
      <c r="I1230" s="221">
        <f t="shared" si="122"/>
        <v>0</v>
      </c>
      <c r="J1230" s="252">
        <v>0</v>
      </c>
      <c r="K1230" s="252"/>
      <c r="L1230" s="229"/>
      <c r="M1230" s="229">
        <f t="shared" si="123"/>
        <v>0</v>
      </c>
      <c r="N1230" s="229"/>
      <c r="O1230" s="229"/>
      <c r="P1230" s="422"/>
      <c r="Q1230" s="425">
        <f t="shared" si="124"/>
        <v>0</v>
      </c>
    </row>
    <row r="1231" spans="1:17" hidden="1" outlineLevel="2" x14ac:dyDescent="0.25">
      <c r="A1231" s="289"/>
      <c r="B1231" s="290" t="s">
        <v>6830</v>
      </c>
      <c r="C1231" s="241" t="s">
        <v>31</v>
      </c>
      <c r="D1231" s="267">
        <v>1</v>
      </c>
      <c r="E1231" s="109">
        <v>0</v>
      </c>
      <c r="F1231" s="109">
        <f t="shared" si="120"/>
        <v>0</v>
      </c>
      <c r="G1231" s="109">
        <v>0</v>
      </c>
      <c r="H1231" s="109">
        <f t="shared" si="121"/>
        <v>0</v>
      </c>
      <c r="I1231" s="221">
        <f t="shared" si="122"/>
        <v>0</v>
      </c>
      <c r="J1231" s="252">
        <v>0</v>
      </c>
      <c r="K1231" s="252"/>
      <c r="L1231" s="229"/>
      <c r="M1231" s="229">
        <f t="shared" si="123"/>
        <v>0</v>
      </c>
      <c r="N1231" s="229"/>
      <c r="O1231" s="229"/>
      <c r="P1231" s="422"/>
      <c r="Q1231" s="425">
        <f t="shared" si="124"/>
        <v>0</v>
      </c>
    </row>
    <row r="1232" spans="1:17" hidden="1" outlineLevel="2" x14ac:dyDescent="0.25">
      <c r="A1232" s="289"/>
      <c r="B1232" s="290" t="s">
        <v>763</v>
      </c>
      <c r="C1232" s="241" t="s">
        <v>31</v>
      </c>
      <c r="D1232" s="267">
        <v>1</v>
      </c>
      <c r="E1232" s="109">
        <v>0</v>
      </c>
      <c r="F1232" s="109">
        <f t="shared" si="120"/>
        <v>0</v>
      </c>
      <c r="G1232" s="109">
        <v>0</v>
      </c>
      <c r="H1232" s="109">
        <f t="shared" si="121"/>
        <v>0</v>
      </c>
      <c r="I1232" s="221">
        <f t="shared" si="122"/>
        <v>0</v>
      </c>
      <c r="J1232" s="252">
        <v>0</v>
      </c>
      <c r="K1232" s="252"/>
      <c r="L1232" s="229"/>
      <c r="M1232" s="229">
        <f t="shared" si="123"/>
        <v>0</v>
      </c>
      <c r="N1232" s="229"/>
      <c r="O1232" s="229"/>
      <c r="P1232" s="422"/>
      <c r="Q1232" s="425">
        <f t="shared" si="124"/>
        <v>0</v>
      </c>
    </row>
    <row r="1233" spans="1:17" hidden="1" outlineLevel="2" x14ac:dyDescent="0.25">
      <c r="A1233" s="289"/>
      <c r="B1233" s="290" t="s">
        <v>454</v>
      </c>
      <c r="C1233" s="241" t="s">
        <v>31</v>
      </c>
      <c r="D1233" s="267">
        <v>1</v>
      </c>
      <c r="E1233" s="109">
        <v>0</v>
      </c>
      <c r="F1233" s="109">
        <f t="shared" si="120"/>
        <v>0</v>
      </c>
      <c r="G1233" s="109">
        <v>0</v>
      </c>
      <c r="H1233" s="109">
        <f t="shared" si="121"/>
        <v>0</v>
      </c>
      <c r="I1233" s="221">
        <f t="shared" si="122"/>
        <v>0</v>
      </c>
      <c r="J1233" s="252">
        <v>0</v>
      </c>
      <c r="K1233" s="252"/>
      <c r="L1233" s="229"/>
      <c r="M1233" s="229">
        <f t="shared" si="123"/>
        <v>0</v>
      </c>
      <c r="N1233" s="229"/>
      <c r="O1233" s="229"/>
      <c r="P1233" s="422"/>
      <c r="Q1233" s="425">
        <f t="shared" si="124"/>
        <v>0</v>
      </c>
    </row>
    <row r="1234" spans="1:17" hidden="1" outlineLevel="2" x14ac:dyDescent="0.25">
      <c r="A1234" s="289"/>
      <c r="B1234" s="290" t="s">
        <v>764</v>
      </c>
      <c r="C1234" s="241" t="s">
        <v>31</v>
      </c>
      <c r="D1234" s="267">
        <v>2</v>
      </c>
      <c r="E1234" s="109">
        <v>0</v>
      </c>
      <c r="F1234" s="109">
        <f t="shared" si="120"/>
        <v>0</v>
      </c>
      <c r="G1234" s="109">
        <v>0</v>
      </c>
      <c r="H1234" s="109">
        <f t="shared" si="121"/>
        <v>0</v>
      </c>
      <c r="I1234" s="221">
        <f t="shared" si="122"/>
        <v>0</v>
      </c>
      <c r="J1234" s="252">
        <v>0</v>
      </c>
      <c r="K1234" s="252"/>
      <c r="L1234" s="229"/>
      <c r="M1234" s="229">
        <f t="shared" si="123"/>
        <v>0</v>
      </c>
      <c r="N1234" s="229"/>
      <c r="O1234" s="229"/>
      <c r="P1234" s="422"/>
      <c r="Q1234" s="425">
        <f t="shared" si="124"/>
        <v>0</v>
      </c>
    </row>
    <row r="1235" spans="1:17" ht="25.5" hidden="1" outlineLevel="2" x14ac:dyDescent="0.25">
      <c r="A1235" s="289"/>
      <c r="B1235" s="290" t="s">
        <v>765</v>
      </c>
      <c r="C1235" s="241" t="s">
        <v>31</v>
      </c>
      <c r="D1235" s="267">
        <v>1</v>
      </c>
      <c r="E1235" s="109">
        <v>0</v>
      </c>
      <c r="F1235" s="109">
        <f t="shared" si="120"/>
        <v>0</v>
      </c>
      <c r="G1235" s="109">
        <v>0</v>
      </c>
      <c r="H1235" s="109">
        <f t="shared" si="121"/>
        <v>0</v>
      </c>
      <c r="I1235" s="221">
        <f t="shared" si="122"/>
        <v>0</v>
      </c>
      <c r="J1235" s="252">
        <v>0</v>
      </c>
      <c r="K1235" s="252"/>
      <c r="L1235" s="229"/>
      <c r="M1235" s="229">
        <f t="shared" si="123"/>
        <v>0</v>
      </c>
      <c r="N1235" s="229"/>
      <c r="O1235" s="229"/>
      <c r="P1235" s="422"/>
      <c r="Q1235" s="425">
        <f t="shared" si="124"/>
        <v>0</v>
      </c>
    </row>
    <row r="1236" spans="1:17" hidden="1" outlineLevel="2" x14ac:dyDescent="0.25">
      <c r="A1236" s="289"/>
      <c r="B1236" s="290" t="s">
        <v>766</v>
      </c>
      <c r="C1236" s="241" t="s">
        <v>31</v>
      </c>
      <c r="D1236" s="267">
        <v>1</v>
      </c>
      <c r="E1236" s="109">
        <v>0</v>
      </c>
      <c r="F1236" s="109">
        <f t="shared" si="120"/>
        <v>0</v>
      </c>
      <c r="G1236" s="109">
        <v>0</v>
      </c>
      <c r="H1236" s="109">
        <f t="shared" si="121"/>
        <v>0</v>
      </c>
      <c r="I1236" s="221">
        <f t="shared" si="122"/>
        <v>0</v>
      </c>
      <c r="J1236" s="252">
        <v>0</v>
      </c>
      <c r="K1236" s="252"/>
      <c r="L1236" s="229"/>
      <c r="M1236" s="229">
        <f t="shared" si="123"/>
        <v>0</v>
      </c>
      <c r="N1236" s="229"/>
      <c r="O1236" s="229"/>
      <c r="P1236" s="422"/>
      <c r="Q1236" s="425">
        <f t="shared" si="124"/>
        <v>0</v>
      </c>
    </row>
    <row r="1237" spans="1:17" hidden="1" outlineLevel="2" x14ac:dyDescent="0.25">
      <c r="A1237" s="289"/>
      <c r="B1237" s="290" t="s">
        <v>767</v>
      </c>
      <c r="C1237" s="241" t="s">
        <v>31</v>
      </c>
      <c r="D1237" s="267">
        <v>1</v>
      </c>
      <c r="E1237" s="109">
        <v>0</v>
      </c>
      <c r="F1237" s="109">
        <f t="shared" si="120"/>
        <v>0</v>
      </c>
      <c r="G1237" s="109">
        <v>0</v>
      </c>
      <c r="H1237" s="109">
        <f t="shared" si="121"/>
        <v>0</v>
      </c>
      <c r="I1237" s="221">
        <f t="shared" si="122"/>
        <v>0</v>
      </c>
      <c r="J1237" s="252">
        <v>0</v>
      </c>
      <c r="K1237" s="252"/>
      <c r="L1237" s="229"/>
      <c r="M1237" s="229">
        <f t="shared" si="123"/>
        <v>0</v>
      </c>
      <c r="N1237" s="229"/>
      <c r="O1237" s="229"/>
      <c r="P1237" s="422"/>
      <c r="Q1237" s="425">
        <f t="shared" si="124"/>
        <v>0</v>
      </c>
    </row>
    <row r="1238" spans="1:17" hidden="1" outlineLevel="2" x14ac:dyDescent="0.25">
      <c r="A1238" s="289"/>
      <c r="B1238" s="290" t="s">
        <v>768</v>
      </c>
      <c r="C1238" s="241" t="s">
        <v>31</v>
      </c>
      <c r="D1238" s="267">
        <v>39</v>
      </c>
      <c r="E1238" s="109">
        <v>0</v>
      </c>
      <c r="F1238" s="109">
        <f t="shared" si="120"/>
        <v>0</v>
      </c>
      <c r="G1238" s="109">
        <v>0</v>
      </c>
      <c r="H1238" s="109">
        <f t="shared" si="121"/>
        <v>0</v>
      </c>
      <c r="I1238" s="221">
        <f t="shared" si="122"/>
        <v>0</v>
      </c>
      <c r="J1238" s="252">
        <v>0</v>
      </c>
      <c r="K1238" s="252"/>
      <c r="L1238" s="229"/>
      <c r="M1238" s="229">
        <f t="shared" si="123"/>
        <v>0</v>
      </c>
      <c r="N1238" s="229"/>
      <c r="O1238" s="229"/>
      <c r="P1238" s="422"/>
      <c r="Q1238" s="425">
        <f t="shared" si="124"/>
        <v>0</v>
      </c>
    </row>
    <row r="1239" spans="1:17" hidden="1" outlineLevel="2" x14ac:dyDescent="0.25">
      <c r="A1239" s="289"/>
      <c r="B1239" s="290" t="s">
        <v>769</v>
      </c>
      <c r="C1239" s="241" t="s">
        <v>31</v>
      </c>
      <c r="D1239" s="267">
        <v>35</v>
      </c>
      <c r="E1239" s="109">
        <v>0</v>
      </c>
      <c r="F1239" s="109">
        <f t="shared" si="120"/>
        <v>0</v>
      </c>
      <c r="G1239" s="109">
        <v>0</v>
      </c>
      <c r="H1239" s="109">
        <f t="shared" si="121"/>
        <v>0</v>
      </c>
      <c r="I1239" s="221">
        <f t="shared" si="122"/>
        <v>0</v>
      </c>
      <c r="J1239" s="252">
        <v>0</v>
      </c>
      <c r="K1239" s="252"/>
      <c r="L1239" s="229"/>
      <c r="M1239" s="229">
        <f t="shared" si="123"/>
        <v>0</v>
      </c>
      <c r="N1239" s="229"/>
      <c r="O1239" s="229"/>
      <c r="P1239" s="422"/>
      <c r="Q1239" s="425">
        <f t="shared" si="124"/>
        <v>0</v>
      </c>
    </row>
    <row r="1240" spans="1:17" hidden="1" outlineLevel="2" x14ac:dyDescent="0.25">
      <c r="A1240" s="289"/>
      <c r="B1240" s="290" t="s">
        <v>461</v>
      </c>
      <c r="C1240" s="241" t="s">
        <v>6814</v>
      </c>
      <c r="D1240" s="267">
        <v>115</v>
      </c>
      <c r="E1240" s="109">
        <v>0</v>
      </c>
      <c r="F1240" s="109">
        <f t="shared" si="120"/>
        <v>0</v>
      </c>
      <c r="G1240" s="109">
        <v>0</v>
      </c>
      <c r="H1240" s="109">
        <f t="shared" si="121"/>
        <v>0</v>
      </c>
      <c r="I1240" s="221">
        <f t="shared" si="122"/>
        <v>0</v>
      </c>
      <c r="J1240" s="252">
        <v>0</v>
      </c>
      <c r="K1240" s="252"/>
      <c r="L1240" s="229"/>
      <c r="M1240" s="229">
        <f t="shared" si="123"/>
        <v>0</v>
      </c>
      <c r="N1240" s="229"/>
      <c r="O1240" s="229"/>
      <c r="P1240" s="422"/>
      <c r="Q1240" s="425">
        <f t="shared" si="124"/>
        <v>0</v>
      </c>
    </row>
    <row r="1241" spans="1:17" hidden="1" outlineLevel="2" x14ac:dyDescent="0.25">
      <c r="A1241" s="289"/>
      <c r="B1241" s="290" t="s">
        <v>462</v>
      </c>
      <c r="C1241" s="241" t="s">
        <v>6814</v>
      </c>
      <c r="D1241" s="267">
        <v>289</v>
      </c>
      <c r="E1241" s="109">
        <v>0</v>
      </c>
      <c r="F1241" s="109">
        <f t="shared" si="120"/>
        <v>0</v>
      </c>
      <c r="G1241" s="109">
        <v>0</v>
      </c>
      <c r="H1241" s="109">
        <f t="shared" si="121"/>
        <v>0</v>
      </c>
      <c r="I1241" s="221">
        <f t="shared" si="122"/>
        <v>0</v>
      </c>
      <c r="J1241" s="252">
        <v>0</v>
      </c>
      <c r="K1241" s="252"/>
      <c r="L1241" s="229"/>
      <c r="M1241" s="229">
        <f t="shared" si="123"/>
        <v>0</v>
      </c>
      <c r="N1241" s="229"/>
      <c r="O1241" s="229"/>
      <c r="P1241" s="422"/>
      <c r="Q1241" s="425">
        <f t="shared" si="124"/>
        <v>0</v>
      </c>
    </row>
    <row r="1242" spans="1:17" ht="25.5" hidden="1" outlineLevel="2" x14ac:dyDescent="0.25">
      <c r="A1242" s="289"/>
      <c r="B1242" s="290" t="s">
        <v>463</v>
      </c>
      <c r="C1242" s="241" t="s">
        <v>6814</v>
      </c>
      <c r="D1242" s="267">
        <v>57.800000000000004</v>
      </c>
      <c r="E1242" s="109">
        <v>0</v>
      </c>
      <c r="F1242" s="109">
        <f t="shared" si="120"/>
        <v>0</v>
      </c>
      <c r="G1242" s="109">
        <v>0</v>
      </c>
      <c r="H1242" s="109">
        <f t="shared" si="121"/>
        <v>0</v>
      </c>
      <c r="I1242" s="221">
        <f t="shared" si="122"/>
        <v>0</v>
      </c>
      <c r="J1242" s="252">
        <v>0</v>
      </c>
      <c r="K1242" s="252"/>
      <c r="L1242" s="229"/>
      <c r="M1242" s="229">
        <f t="shared" si="123"/>
        <v>0</v>
      </c>
      <c r="N1242" s="229"/>
      <c r="O1242" s="229"/>
      <c r="P1242" s="422"/>
      <c r="Q1242" s="425">
        <f t="shared" si="124"/>
        <v>0</v>
      </c>
    </row>
    <row r="1243" spans="1:17" hidden="1" outlineLevel="2" x14ac:dyDescent="0.25">
      <c r="A1243" s="289"/>
      <c r="B1243" s="290" t="s">
        <v>464</v>
      </c>
      <c r="C1243" s="241" t="s">
        <v>6814</v>
      </c>
      <c r="D1243" s="267">
        <v>23</v>
      </c>
      <c r="E1243" s="109">
        <v>0</v>
      </c>
      <c r="F1243" s="109">
        <f t="shared" si="120"/>
        <v>0</v>
      </c>
      <c r="G1243" s="109">
        <v>0</v>
      </c>
      <c r="H1243" s="109">
        <f t="shared" si="121"/>
        <v>0</v>
      </c>
      <c r="I1243" s="221">
        <f t="shared" si="122"/>
        <v>0</v>
      </c>
      <c r="J1243" s="252">
        <v>0</v>
      </c>
      <c r="K1243" s="252"/>
      <c r="L1243" s="229"/>
      <c r="M1243" s="229">
        <f t="shared" si="123"/>
        <v>0</v>
      </c>
      <c r="N1243" s="229"/>
      <c r="O1243" s="229"/>
      <c r="P1243" s="422"/>
      <c r="Q1243" s="425">
        <f t="shared" si="124"/>
        <v>0</v>
      </c>
    </row>
    <row r="1244" spans="1:17" hidden="1" outlineLevel="2" x14ac:dyDescent="0.25">
      <c r="A1244" s="289"/>
      <c r="B1244" s="290" t="s">
        <v>355</v>
      </c>
      <c r="C1244" s="241" t="s">
        <v>307</v>
      </c>
      <c r="D1244" s="267">
        <v>1</v>
      </c>
      <c r="E1244" s="109">
        <v>0</v>
      </c>
      <c r="F1244" s="109">
        <f t="shared" si="120"/>
        <v>0</v>
      </c>
      <c r="G1244" s="109">
        <v>0</v>
      </c>
      <c r="H1244" s="109">
        <f t="shared" si="121"/>
        <v>0</v>
      </c>
      <c r="I1244" s="221">
        <f t="shared" si="122"/>
        <v>0</v>
      </c>
      <c r="J1244" s="252">
        <v>0</v>
      </c>
      <c r="K1244" s="252"/>
      <c r="L1244" s="229"/>
      <c r="M1244" s="229">
        <f t="shared" si="123"/>
        <v>0</v>
      </c>
      <c r="N1244" s="229"/>
      <c r="O1244" s="229"/>
      <c r="P1244" s="422"/>
      <c r="Q1244" s="425">
        <f t="shared" si="124"/>
        <v>0</v>
      </c>
    </row>
    <row r="1245" spans="1:17" hidden="1" outlineLevel="2" x14ac:dyDescent="0.25">
      <c r="A1245" s="289"/>
      <c r="B1245" s="317" t="s">
        <v>465</v>
      </c>
      <c r="C1245" s="241"/>
      <c r="D1245" s="267"/>
      <c r="E1245" s="109">
        <v>0</v>
      </c>
      <c r="F1245" s="109">
        <f t="shared" si="120"/>
        <v>0</v>
      </c>
      <c r="G1245" s="109">
        <v>0</v>
      </c>
      <c r="H1245" s="109">
        <f t="shared" si="121"/>
        <v>0</v>
      </c>
      <c r="I1245" s="221">
        <f t="shared" si="122"/>
        <v>0</v>
      </c>
      <c r="J1245" s="252">
        <v>0</v>
      </c>
      <c r="K1245" s="252"/>
      <c r="L1245" s="229"/>
      <c r="M1245" s="229">
        <f t="shared" si="123"/>
        <v>0</v>
      </c>
      <c r="N1245" s="229"/>
      <c r="O1245" s="229"/>
      <c r="P1245" s="422"/>
      <c r="Q1245" s="425">
        <f t="shared" si="124"/>
        <v>0</v>
      </c>
    </row>
    <row r="1246" spans="1:17" hidden="1" outlineLevel="2" x14ac:dyDescent="0.25">
      <c r="A1246" s="289"/>
      <c r="B1246" s="290" t="s">
        <v>6831</v>
      </c>
      <c r="C1246" s="241" t="s">
        <v>31</v>
      </c>
      <c r="D1246" s="267">
        <v>1</v>
      </c>
      <c r="E1246" s="109">
        <v>0</v>
      </c>
      <c r="F1246" s="109">
        <f t="shared" si="120"/>
        <v>0</v>
      </c>
      <c r="G1246" s="109">
        <v>0</v>
      </c>
      <c r="H1246" s="109">
        <f t="shared" si="121"/>
        <v>0</v>
      </c>
      <c r="I1246" s="221">
        <f t="shared" si="122"/>
        <v>0</v>
      </c>
      <c r="J1246" s="252">
        <v>0</v>
      </c>
      <c r="K1246" s="252"/>
      <c r="L1246" s="229"/>
      <c r="M1246" s="229">
        <f t="shared" si="123"/>
        <v>0</v>
      </c>
      <c r="N1246" s="229"/>
      <c r="O1246" s="229"/>
      <c r="P1246" s="422"/>
      <c r="Q1246" s="425">
        <f t="shared" si="124"/>
        <v>0</v>
      </c>
    </row>
    <row r="1247" spans="1:17" hidden="1" outlineLevel="2" x14ac:dyDescent="0.25">
      <c r="A1247" s="289"/>
      <c r="B1247" s="290" t="s">
        <v>769</v>
      </c>
      <c r="C1247" s="241" t="s">
        <v>31</v>
      </c>
      <c r="D1247" s="267">
        <v>14</v>
      </c>
      <c r="E1247" s="109">
        <v>0</v>
      </c>
      <c r="F1247" s="109">
        <f t="shared" si="120"/>
        <v>0</v>
      </c>
      <c r="G1247" s="109">
        <v>0</v>
      </c>
      <c r="H1247" s="109">
        <f t="shared" si="121"/>
        <v>0</v>
      </c>
      <c r="I1247" s="221">
        <f t="shared" si="122"/>
        <v>0</v>
      </c>
      <c r="J1247" s="252">
        <v>0</v>
      </c>
      <c r="K1247" s="252"/>
      <c r="L1247" s="229"/>
      <c r="M1247" s="229">
        <f t="shared" si="123"/>
        <v>0</v>
      </c>
      <c r="N1247" s="229"/>
      <c r="O1247" s="229"/>
      <c r="P1247" s="422"/>
      <c r="Q1247" s="425">
        <f t="shared" si="124"/>
        <v>0</v>
      </c>
    </row>
    <row r="1248" spans="1:17" hidden="1" outlineLevel="2" x14ac:dyDescent="0.25">
      <c r="A1248" s="289"/>
      <c r="B1248" s="290" t="s">
        <v>768</v>
      </c>
      <c r="C1248" s="241" t="s">
        <v>31</v>
      </c>
      <c r="D1248" s="267">
        <v>12</v>
      </c>
      <c r="E1248" s="109">
        <v>0</v>
      </c>
      <c r="F1248" s="109">
        <f t="shared" si="120"/>
        <v>0</v>
      </c>
      <c r="G1248" s="109">
        <v>0</v>
      </c>
      <c r="H1248" s="109">
        <f t="shared" si="121"/>
        <v>0</v>
      </c>
      <c r="I1248" s="221">
        <f t="shared" si="122"/>
        <v>0</v>
      </c>
      <c r="J1248" s="252">
        <v>0</v>
      </c>
      <c r="K1248" s="252"/>
      <c r="L1248" s="229"/>
      <c r="M1248" s="229">
        <f t="shared" si="123"/>
        <v>0</v>
      </c>
      <c r="N1248" s="229"/>
      <c r="O1248" s="229"/>
      <c r="P1248" s="422"/>
      <c r="Q1248" s="425">
        <f t="shared" si="124"/>
        <v>0</v>
      </c>
    </row>
    <row r="1249" spans="1:17" hidden="1" outlineLevel="2" x14ac:dyDescent="0.25">
      <c r="A1249" s="289"/>
      <c r="B1249" s="290" t="s">
        <v>770</v>
      </c>
      <c r="C1249" s="241" t="s">
        <v>31</v>
      </c>
      <c r="D1249" s="267">
        <v>1</v>
      </c>
      <c r="E1249" s="109">
        <v>0</v>
      </c>
      <c r="F1249" s="109">
        <f t="shared" si="120"/>
        <v>0</v>
      </c>
      <c r="G1249" s="109">
        <v>0</v>
      </c>
      <c r="H1249" s="109">
        <f t="shared" si="121"/>
        <v>0</v>
      </c>
      <c r="I1249" s="221">
        <f t="shared" si="122"/>
        <v>0</v>
      </c>
      <c r="J1249" s="252">
        <v>0</v>
      </c>
      <c r="K1249" s="252"/>
      <c r="L1249" s="229"/>
      <c r="M1249" s="229">
        <f t="shared" si="123"/>
        <v>0</v>
      </c>
      <c r="N1249" s="229"/>
      <c r="O1249" s="229"/>
      <c r="P1249" s="422"/>
      <c r="Q1249" s="425">
        <f t="shared" si="124"/>
        <v>0</v>
      </c>
    </row>
    <row r="1250" spans="1:17" hidden="1" outlineLevel="2" x14ac:dyDescent="0.25">
      <c r="A1250" s="289"/>
      <c r="B1250" s="290" t="s">
        <v>462</v>
      </c>
      <c r="C1250" s="241" t="s">
        <v>6814</v>
      </c>
      <c r="D1250" s="267">
        <v>239</v>
      </c>
      <c r="E1250" s="109">
        <v>0</v>
      </c>
      <c r="F1250" s="109">
        <f t="shared" si="120"/>
        <v>0</v>
      </c>
      <c r="G1250" s="109">
        <v>0</v>
      </c>
      <c r="H1250" s="109">
        <f t="shared" si="121"/>
        <v>0</v>
      </c>
      <c r="I1250" s="221">
        <f t="shared" si="122"/>
        <v>0</v>
      </c>
      <c r="J1250" s="252">
        <v>0</v>
      </c>
      <c r="K1250" s="252"/>
      <c r="L1250" s="229"/>
      <c r="M1250" s="229">
        <f t="shared" si="123"/>
        <v>0</v>
      </c>
      <c r="N1250" s="229"/>
      <c r="O1250" s="229"/>
      <c r="P1250" s="422"/>
      <c r="Q1250" s="425">
        <f t="shared" si="124"/>
        <v>0</v>
      </c>
    </row>
    <row r="1251" spans="1:17" ht="25.5" hidden="1" outlineLevel="2" x14ac:dyDescent="0.25">
      <c r="A1251" s="289"/>
      <c r="B1251" s="290" t="s">
        <v>463</v>
      </c>
      <c r="C1251" s="241" t="s">
        <v>6814</v>
      </c>
      <c r="D1251" s="267">
        <v>47.800000000000004</v>
      </c>
      <c r="E1251" s="109">
        <v>0</v>
      </c>
      <c r="F1251" s="109">
        <f t="shared" si="120"/>
        <v>0</v>
      </c>
      <c r="G1251" s="109">
        <v>0</v>
      </c>
      <c r="H1251" s="109">
        <f t="shared" si="121"/>
        <v>0</v>
      </c>
      <c r="I1251" s="221">
        <f t="shared" si="122"/>
        <v>0</v>
      </c>
      <c r="J1251" s="252">
        <v>0</v>
      </c>
      <c r="K1251" s="252"/>
      <c r="L1251" s="229"/>
      <c r="M1251" s="229">
        <f t="shared" si="123"/>
        <v>0</v>
      </c>
      <c r="N1251" s="229"/>
      <c r="O1251" s="229"/>
      <c r="P1251" s="422"/>
      <c r="Q1251" s="425">
        <f t="shared" si="124"/>
        <v>0</v>
      </c>
    </row>
    <row r="1252" spans="1:17" hidden="1" outlineLevel="2" x14ac:dyDescent="0.25">
      <c r="A1252" s="289"/>
      <c r="B1252" s="290" t="s">
        <v>355</v>
      </c>
      <c r="C1252" s="241" t="s">
        <v>307</v>
      </c>
      <c r="D1252" s="267">
        <v>1</v>
      </c>
      <c r="E1252" s="109">
        <v>0</v>
      </c>
      <c r="F1252" s="109">
        <f t="shared" si="120"/>
        <v>0</v>
      </c>
      <c r="G1252" s="109">
        <v>0</v>
      </c>
      <c r="H1252" s="109">
        <f t="shared" si="121"/>
        <v>0</v>
      </c>
      <c r="I1252" s="221">
        <f t="shared" si="122"/>
        <v>0</v>
      </c>
      <c r="J1252" s="252">
        <v>0</v>
      </c>
      <c r="K1252" s="252"/>
      <c r="L1252" s="229"/>
      <c r="M1252" s="229">
        <f t="shared" si="123"/>
        <v>0</v>
      </c>
      <c r="N1252" s="229"/>
      <c r="O1252" s="229"/>
      <c r="P1252" s="422"/>
      <c r="Q1252" s="425">
        <f t="shared" si="124"/>
        <v>0</v>
      </c>
    </row>
    <row r="1253" spans="1:17" hidden="1" outlineLevel="2" x14ac:dyDescent="0.25">
      <c r="A1253" s="289"/>
      <c r="B1253" s="317" t="s">
        <v>471</v>
      </c>
      <c r="C1253" s="241"/>
      <c r="D1253" s="267"/>
      <c r="E1253" s="109">
        <v>0</v>
      </c>
      <c r="F1253" s="109">
        <f t="shared" si="120"/>
        <v>0</v>
      </c>
      <c r="G1253" s="109">
        <v>0</v>
      </c>
      <c r="H1253" s="109">
        <f t="shared" si="121"/>
        <v>0</v>
      </c>
      <c r="I1253" s="221">
        <f t="shared" si="122"/>
        <v>0</v>
      </c>
      <c r="J1253" s="252">
        <v>0</v>
      </c>
      <c r="K1253" s="252"/>
      <c r="L1253" s="229"/>
      <c r="M1253" s="229">
        <f t="shared" si="123"/>
        <v>0</v>
      </c>
      <c r="N1253" s="229"/>
      <c r="O1253" s="229"/>
      <c r="P1253" s="422"/>
      <c r="Q1253" s="425">
        <f t="shared" si="124"/>
        <v>0</v>
      </c>
    </row>
    <row r="1254" spans="1:17" hidden="1" outlineLevel="2" x14ac:dyDescent="0.25">
      <c r="A1254" s="289"/>
      <c r="B1254" s="290" t="s">
        <v>6832</v>
      </c>
      <c r="C1254" s="241" t="s">
        <v>31</v>
      </c>
      <c r="D1254" s="267">
        <v>1</v>
      </c>
      <c r="E1254" s="109">
        <v>0</v>
      </c>
      <c r="F1254" s="109">
        <f t="shared" si="120"/>
        <v>0</v>
      </c>
      <c r="G1254" s="109">
        <v>0</v>
      </c>
      <c r="H1254" s="109">
        <f t="shared" si="121"/>
        <v>0</v>
      </c>
      <c r="I1254" s="221">
        <f t="shared" si="122"/>
        <v>0</v>
      </c>
      <c r="J1254" s="252">
        <v>0</v>
      </c>
      <c r="K1254" s="252"/>
      <c r="L1254" s="229"/>
      <c r="M1254" s="229">
        <f t="shared" si="123"/>
        <v>0</v>
      </c>
      <c r="N1254" s="229"/>
      <c r="O1254" s="229"/>
      <c r="P1254" s="422"/>
      <c r="Q1254" s="425">
        <f t="shared" si="124"/>
        <v>0</v>
      </c>
    </row>
    <row r="1255" spans="1:17" hidden="1" outlineLevel="2" x14ac:dyDescent="0.25">
      <c r="A1255" s="289"/>
      <c r="B1255" s="290" t="s">
        <v>768</v>
      </c>
      <c r="C1255" s="241" t="s">
        <v>31</v>
      </c>
      <c r="D1255" s="267">
        <v>27</v>
      </c>
      <c r="E1255" s="109">
        <v>0</v>
      </c>
      <c r="F1255" s="109">
        <f t="shared" si="120"/>
        <v>0</v>
      </c>
      <c r="G1255" s="109">
        <v>0</v>
      </c>
      <c r="H1255" s="109">
        <f t="shared" si="121"/>
        <v>0</v>
      </c>
      <c r="I1255" s="221">
        <f t="shared" si="122"/>
        <v>0</v>
      </c>
      <c r="J1255" s="252">
        <v>0</v>
      </c>
      <c r="K1255" s="252"/>
      <c r="L1255" s="229"/>
      <c r="M1255" s="229">
        <f t="shared" si="123"/>
        <v>0</v>
      </c>
      <c r="N1255" s="229"/>
      <c r="O1255" s="229"/>
      <c r="P1255" s="422"/>
      <c r="Q1255" s="425">
        <f t="shared" si="124"/>
        <v>0</v>
      </c>
    </row>
    <row r="1256" spans="1:17" hidden="1" outlineLevel="2" x14ac:dyDescent="0.25">
      <c r="A1256" s="289"/>
      <c r="B1256" s="290" t="s">
        <v>769</v>
      </c>
      <c r="C1256" s="241" t="s">
        <v>31</v>
      </c>
      <c r="D1256" s="267">
        <v>21</v>
      </c>
      <c r="E1256" s="109">
        <v>0</v>
      </c>
      <c r="F1256" s="109">
        <f t="shared" si="120"/>
        <v>0</v>
      </c>
      <c r="G1256" s="109">
        <v>0</v>
      </c>
      <c r="H1256" s="109">
        <f t="shared" si="121"/>
        <v>0</v>
      </c>
      <c r="I1256" s="221">
        <f t="shared" si="122"/>
        <v>0</v>
      </c>
      <c r="J1256" s="252">
        <v>0</v>
      </c>
      <c r="K1256" s="252"/>
      <c r="L1256" s="229"/>
      <c r="M1256" s="229">
        <f t="shared" si="123"/>
        <v>0</v>
      </c>
      <c r="N1256" s="229"/>
      <c r="O1256" s="229"/>
      <c r="P1256" s="422"/>
      <c r="Q1256" s="425">
        <f t="shared" si="124"/>
        <v>0</v>
      </c>
    </row>
    <row r="1257" spans="1:17" hidden="1" outlineLevel="2" x14ac:dyDescent="0.25">
      <c r="A1257" s="289"/>
      <c r="B1257" s="290" t="s">
        <v>770</v>
      </c>
      <c r="C1257" s="241" t="s">
        <v>31</v>
      </c>
      <c r="D1257" s="267">
        <v>1</v>
      </c>
      <c r="E1257" s="109">
        <v>0</v>
      </c>
      <c r="F1257" s="109">
        <f t="shared" si="120"/>
        <v>0</v>
      </c>
      <c r="G1257" s="109">
        <v>0</v>
      </c>
      <c r="H1257" s="109">
        <f t="shared" si="121"/>
        <v>0</v>
      </c>
      <c r="I1257" s="221">
        <f t="shared" si="122"/>
        <v>0</v>
      </c>
      <c r="J1257" s="252">
        <v>0</v>
      </c>
      <c r="K1257" s="252"/>
      <c r="L1257" s="229"/>
      <c r="M1257" s="229">
        <f t="shared" si="123"/>
        <v>0</v>
      </c>
      <c r="N1257" s="229"/>
      <c r="O1257" s="229"/>
      <c r="P1257" s="422"/>
      <c r="Q1257" s="425">
        <f t="shared" si="124"/>
        <v>0</v>
      </c>
    </row>
    <row r="1258" spans="1:17" hidden="1" outlineLevel="2" x14ac:dyDescent="0.25">
      <c r="A1258" s="289"/>
      <c r="B1258" s="290" t="s">
        <v>462</v>
      </c>
      <c r="C1258" s="241" t="s">
        <v>6814</v>
      </c>
      <c r="D1258" s="267">
        <v>312</v>
      </c>
      <c r="E1258" s="109">
        <v>0</v>
      </c>
      <c r="F1258" s="109">
        <f t="shared" si="120"/>
        <v>0</v>
      </c>
      <c r="G1258" s="109">
        <v>0</v>
      </c>
      <c r="H1258" s="109">
        <f t="shared" si="121"/>
        <v>0</v>
      </c>
      <c r="I1258" s="221">
        <f t="shared" si="122"/>
        <v>0</v>
      </c>
      <c r="J1258" s="252">
        <v>0</v>
      </c>
      <c r="K1258" s="252"/>
      <c r="L1258" s="229"/>
      <c r="M1258" s="229">
        <f t="shared" si="123"/>
        <v>0</v>
      </c>
      <c r="N1258" s="229"/>
      <c r="O1258" s="229"/>
      <c r="P1258" s="422"/>
      <c r="Q1258" s="425">
        <f t="shared" si="124"/>
        <v>0</v>
      </c>
    </row>
    <row r="1259" spans="1:17" ht="25.5" hidden="1" outlineLevel="2" x14ac:dyDescent="0.25">
      <c r="A1259" s="289"/>
      <c r="B1259" s="290" t="s">
        <v>463</v>
      </c>
      <c r="C1259" s="241" t="s">
        <v>6814</v>
      </c>
      <c r="D1259" s="267">
        <v>62.400000000000006</v>
      </c>
      <c r="E1259" s="109">
        <v>0</v>
      </c>
      <c r="F1259" s="109">
        <f t="shared" si="120"/>
        <v>0</v>
      </c>
      <c r="G1259" s="109">
        <v>0</v>
      </c>
      <c r="H1259" s="109">
        <f t="shared" si="121"/>
        <v>0</v>
      </c>
      <c r="I1259" s="221">
        <f t="shared" si="122"/>
        <v>0</v>
      </c>
      <c r="J1259" s="252">
        <v>0</v>
      </c>
      <c r="K1259" s="252"/>
      <c r="L1259" s="229"/>
      <c r="M1259" s="229">
        <f t="shared" si="123"/>
        <v>0</v>
      </c>
      <c r="N1259" s="229"/>
      <c r="O1259" s="229"/>
      <c r="P1259" s="422"/>
      <c r="Q1259" s="425">
        <f t="shared" si="124"/>
        <v>0</v>
      </c>
    </row>
    <row r="1260" spans="1:17" hidden="1" outlineLevel="2" x14ac:dyDescent="0.25">
      <c r="A1260" s="289"/>
      <c r="B1260" s="290" t="s">
        <v>355</v>
      </c>
      <c r="C1260" s="241" t="s">
        <v>307</v>
      </c>
      <c r="D1260" s="267">
        <v>1</v>
      </c>
      <c r="E1260" s="109">
        <v>0</v>
      </c>
      <c r="F1260" s="109">
        <f t="shared" si="120"/>
        <v>0</v>
      </c>
      <c r="G1260" s="109">
        <v>0</v>
      </c>
      <c r="H1260" s="109">
        <f t="shared" si="121"/>
        <v>0</v>
      </c>
      <c r="I1260" s="221">
        <f t="shared" si="122"/>
        <v>0</v>
      </c>
      <c r="J1260" s="252">
        <v>0</v>
      </c>
      <c r="K1260" s="252"/>
      <c r="L1260" s="229"/>
      <c r="M1260" s="229">
        <f t="shared" si="123"/>
        <v>0</v>
      </c>
      <c r="N1260" s="229"/>
      <c r="O1260" s="229"/>
      <c r="P1260" s="422"/>
      <c r="Q1260" s="425">
        <f t="shared" si="124"/>
        <v>0</v>
      </c>
    </row>
    <row r="1261" spans="1:17" hidden="1" outlineLevel="2" x14ac:dyDescent="0.25">
      <c r="A1261" s="289"/>
      <c r="B1261" s="317" t="s">
        <v>496</v>
      </c>
      <c r="C1261" s="241"/>
      <c r="D1261" s="267"/>
      <c r="E1261" s="109">
        <v>0</v>
      </c>
      <c r="F1261" s="109">
        <f t="shared" si="120"/>
        <v>0</v>
      </c>
      <c r="G1261" s="109">
        <v>0</v>
      </c>
      <c r="H1261" s="109">
        <f t="shared" si="121"/>
        <v>0</v>
      </c>
      <c r="I1261" s="221">
        <f t="shared" si="122"/>
        <v>0</v>
      </c>
      <c r="J1261" s="252">
        <v>0</v>
      </c>
      <c r="K1261" s="252"/>
      <c r="L1261" s="229"/>
      <c r="M1261" s="229">
        <f t="shared" si="123"/>
        <v>0</v>
      </c>
      <c r="N1261" s="229"/>
      <c r="O1261" s="229"/>
      <c r="P1261" s="422"/>
      <c r="Q1261" s="425">
        <f t="shared" si="124"/>
        <v>0</v>
      </c>
    </row>
    <row r="1262" spans="1:17" ht="25.5" hidden="1" outlineLevel="1" x14ac:dyDescent="0.25">
      <c r="A1262" s="378"/>
      <c r="B1262" s="349" t="s">
        <v>497</v>
      </c>
      <c r="C1262" s="378" t="s">
        <v>307</v>
      </c>
      <c r="D1262" s="383">
        <v>5</v>
      </c>
      <c r="E1262" s="377">
        <v>61132.46</v>
      </c>
      <c r="F1262" s="377">
        <f t="shared" si="120"/>
        <v>305662.3</v>
      </c>
      <c r="G1262" s="377">
        <v>362404.12000000005</v>
      </c>
      <c r="H1262" s="377">
        <f t="shared" si="121"/>
        <v>1812020.6000000003</v>
      </c>
      <c r="I1262" s="377">
        <f t="shared" si="122"/>
        <v>2117682.9000000004</v>
      </c>
      <c r="J1262" s="252">
        <v>61132.46</v>
      </c>
      <c r="K1262" s="252"/>
      <c r="L1262" s="229"/>
      <c r="M1262" s="229">
        <f t="shared" si="123"/>
        <v>362404.12000000005</v>
      </c>
      <c r="N1262" s="229"/>
      <c r="O1262" s="229"/>
      <c r="P1262" s="422"/>
      <c r="Q1262" s="425">
        <f t="shared" si="124"/>
        <v>0</v>
      </c>
    </row>
    <row r="1263" spans="1:17" ht="25.5" hidden="1" outlineLevel="1" x14ac:dyDescent="0.25">
      <c r="A1263" s="378"/>
      <c r="B1263" s="349" t="s">
        <v>498</v>
      </c>
      <c r="C1263" s="378" t="s">
        <v>307</v>
      </c>
      <c r="D1263" s="383">
        <v>16</v>
      </c>
      <c r="E1263" s="377">
        <v>18340</v>
      </c>
      <c r="F1263" s="377">
        <f t="shared" si="120"/>
        <v>293440</v>
      </c>
      <c r="G1263" s="377">
        <v>50744.931250000001</v>
      </c>
      <c r="H1263" s="377">
        <f t="shared" si="121"/>
        <v>811918.9</v>
      </c>
      <c r="I1263" s="377">
        <f t="shared" si="122"/>
        <v>1105358.8999999999</v>
      </c>
      <c r="J1263" s="252">
        <v>18340</v>
      </c>
      <c r="K1263" s="252"/>
      <c r="L1263" s="229"/>
      <c r="M1263" s="229">
        <f t="shared" si="123"/>
        <v>50744.931250000001</v>
      </c>
      <c r="N1263" s="229"/>
      <c r="O1263" s="229"/>
      <c r="P1263" s="422"/>
      <c r="Q1263" s="425">
        <f t="shared" si="124"/>
        <v>0</v>
      </c>
    </row>
    <row r="1264" spans="1:17" hidden="1" outlineLevel="1" x14ac:dyDescent="0.25">
      <c r="A1264" s="378"/>
      <c r="B1264" s="349" t="s">
        <v>499</v>
      </c>
      <c r="C1264" s="378" t="s">
        <v>6890</v>
      </c>
      <c r="D1264" s="383">
        <v>348</v>
      </c>
      <c r="E1264" s="377">
        <v>635</v>
      </c>
      <c r="F1264" s="377">
        <f t="shared" si="120"/>
        <v>220980</v>
      </c>
      <c r="G1264" s="377">
        <v>889</v>
      </c>
      <c r="H1264" s="377">
        <f t="shared" si="121"/>
        <v>309372</v>
      </c>
      <c r="I1264" s="377">
        <f t="shared" si="122"/>
        <v>530352</v>
      </c>
      <c r="J1264" s="252">
        <v>635</v>
      </c>
      <c r="K1264" s="252"/>
      <c r="L1264" s="229"/>
      <c r="M1264" s="229">
        <f t="shared" si="123"/>
        <v>889</v>
      </c>
      <c r="N1264" s="229"/>
      <c r="O1264" s="229"/>
      <c r="P1264" s="422"/>
      <c r="Q1264" s="425">
        <f t="shared" si="124"/>
        <v>0</v>
      </c>
    </row>
    <row r="1265" spans="1:17" hidden="1" outlineLevel="1" x14ac:dyDescent="0.25">
      <c r="A1265" s="378"/>
      <c r="B1265" s="349" t="s">
        <v>500</v>
      </c>
      <c r="C1265" s="378" t="s">
        <v>6890</v>
      </c>
      <c r="D1265" s="383">
        <v>133</v>
      </c>
      <c r="E1265" s="377">
        <v>1310</v>
      </c>
      <c r="F1265" s="377">
        <f t="shared" si="120"/>
        <v>174230</v>
      </c>
      <c r="G1265" s="377">
        <v>1477.7774436090226</v>
      </c>
      <c r="H1265" s="377">
        <f t="shared" si="121"/>
        <v>196544.4</v>
      </c>
      <c r="I1265" s="377">
        <f t="shared" si="122"/>
        <v>370774.4</v>
      </c>
      <c r="J1265" s="252">
        <v>1310</v>
      </c>
      <c r="K1265" s="252"/>
      <c r="L1265" s="229"/>
      <c r="M1265" s="229">
        <f t="shared" si="123"/>
        <v>1477.7774436090226</v>
      </c>
      <c r="N1265" s="229"/>
      <c r="O1265" s="229"/>
      <c r="P1265" s="422"/>
      <c r="Q1265" s="425">
        <f t="shared" si="124"/>
        <v>0</v>
      </c>
    </row>
    <row r="1266" spans="1:17" hidden="1" outlineLevel="1" x14ac:dyDescent="0.25">
      <c r="A1266" s="378"/>
      <c r="B1266" s="349" t="s">
        <v>501</v>
      </c>
      <c r="C1266" s="378" t="s">
        <v>31</v>
      </c>
      <c r="D1266" s="383">
        <v>16</v>
      </c>
      <c r="E1266" s="377">
        <v>3275</v>
      </c>
      <c r="F1266" s="377">
        <f t="shared" si="120"/>
        <v>52400</v>
      </c>
      <c r="G1266" s="377">
        <v>10674.300000000001</v>
      </c>
      <c r="H1266" s="377">
        <f t="shared" si="121"/>
        <v>170788.80000000002</v>
      </c>
      <c r="I1266" s="377">
        <f t="shared" si="122"/>
        <v>223188.80000000002</v>
      </c>
      <c r="J1266" s="252">
        <v>3275</v>
      </c>
      <c r="K1266" s="252"/>
      <c r="L1266" s="229"/>
      <c r="M1266" s="229">
        <f t="shared" si="123"/>
        <v>10674.300000000001</v>
      </c>
      <c r="N1266" s="229"/>
      <c r="O1266" s="229"/>
      <c r="P1266" s="422"/>
      <c r="Q1266" s="425">
        <f t="shared" si="124"/>
        <v>0</v>
      </c>
    </row>
    <row r="1267" spans="1:17" hidden="1" outlineLevel="2" x14ac:dyDescent="0.25">
      <c r="A1267" s="289"/>
      <c r="B1267" s="317" t="s">
        <v>771</v>
      </c>
      <c r="C1267" s="241"/>
      <c r="D1267" s="267"/>
      <c r="E1267" s="109">
        <v>0</v>
      </c>
      <c r="F1267" s="109">
        <f t="shared" si="120"/>
        <v>0</v>
      </c>
      <c r="G1267" s="109">
        <v>0</v>
      </c>
      <c r="H1267" s="109">
        <f t="shared" si="121"/>
        <v>0</v>
      </c>
      <c r="I1267" s="221">
        <f t="shared" si="122"/>
        <v>0</v>
      </c>
      <c r="J1267" s="252">
        <v>0</v>
      </c>
      <c r="K1267" s="252"/>
      <c r="L1267" s="229"/>
      <c r="M1267" s="229">
        <f t="shared" si="123"/>
        <v>0</v>
      </c>
      <c r="N1267" s="229"/>
      <c r="O1267" s="229"/>
      <c r="P1267" s="422"/>
      <c r="Q1267" s="425">
        <f t="shared" si="124"/>
        <v>0</v>
      </c>
    </row>
    <row r="1268" spans="1:17" ht="25.5" hidden="1" outlineLevel="2" x14ac:dyDescent="0.25">
      <c r="A1268" s="289"/>
      <c r="B1268" s="290" t="s">
        <v>502</v>
      </c>
      <c r="C1268" s="241" t="s">
        <v>307</v>
      </c>
      <c r="D1268" s="267">
        <v>1</v>
      </c>
      <c r="E1268" s="109">
        <v>0</v>
      </c>
      <c r="F1268" s="109">
        <f t="shared" si="120"/>
        <v>0</v>
      </c>
      <c r="G1268" s="109">
        <v>0</v>
      </c>
      <c r="H1268" s="109">
        <f t="shared" si="121"/>
        <v>0</v>
      </c>
      <c r="I1268" s="221">
        <f t="shared" si="122"/>
        <v>0</v>
      </c>
      <c r="J1268" s="252">
        <v>0</v>
      </c>
      <c r="K1268" s="252"/>
      <c r="L1268" s="229"/>
      <c r="M1268" s="229">
        <f t="shared" si="123"/>
        <v>0</v>
      </c>
      <c r="N1268" s="229"/>
      <c r="O1268" s="229"/>
      <c r="P1268" s="422"/>
      <c r="Q1268" s="425">
        <f t="shared" si="124"/>
        <v>0</v>
      </c>
    </row>
    <row r="1269" spans="1:17" hidden="1" outlineLevel="2" x14ac:dyDescent="0.25">
      <c r="A1269" s="289"/>
      <c r="B1269" s="290" t="s">
        <v>503</v>
      </c>
      <c r="C1269" s="241" t="s">
        <v>31</v>
      </c>
      <c r="D1269" s="267">
        <v>1</v>
      </c>
      <c r="E1269" s="109">
        <v>0</v>
      </c>
      <c r="F1269" s="109">
        <f t="shared" si="120"/>
        <v>0</v>
      </c>
      <c r="G1269" s="109">
        <v>0</v>
      </c>
      <c r="H1269" s="109">
        <f t="shared" si="121"/>
        <v>0</v>
      </c>
      <c r="I1269" s="221">
        <f t="shared" si="122"/>
        <v>0</v>
      </c>
      <c r="J1269" s="252">
        <v>0</v>
      </c>
      <c r="K1269" s="252"/>
      <c r="L1269" s="229"/>
      <c r="M1269" s="229">
        <f t="shared" si="123"/>
        <v>0</v>
      </c>
      <c r="N1269" s="229"/>
      <c r="O1269" s="229"/>
      <c r="P1269" s="422"/>
      <c r="Q1269" s="425">
        <f t="shared" si="124"/>
        <v>0</v>
      </c>
    </row>
    <row r="1270" spans="1:17" hidden="1" outlineLevel="2" x14ac:dyDescent="0.25">
      <c r="A1270" s="289"/>
      <c r="B1270" s="290" t="s">
        <v>503</v>
      </c>
      <c r="C1270" s="241" t="s">
        <v>31</v>
      </c>
      <c r="D1270" s="267">
        <v>2</v>
      </c>
      <c r="E1270" s="109">
        <v>0</v>
      </c>
      <c r="F1270" s="109">
        <f t="shared" si="120"/>
        <v>0</v>
      </c>
      <c r="G1270" s="109">
        <v>0</v>
      </c>
      <c r="H1270" s="109">
        <f t="shared" si="121"/>
        <v>0</v>
      </c>
      <c r="I1270" s="221">
        <f t="shared" si="122"/>
        <v>0</v>
      </c>
      <c r="J1270" s="252">
        <v>0</v>
      </c>
      <c r="K1270" s="252"/>
      <c r="L1270" s="229"/>
      <c r="M1270" s="229">
        <f t="shared" si="123"/>
        <v>0</v>
      </c>
      <c r="N1270" s="229"/>
      <c r="O1270" s="229"/>
      <c r="P1270" s="422"/>
      <c r="Q1270" s="425">
        <f t="shared" si="124"/>
        <v>0</v>
      </c>
    </row>
    <row r="1271" spans="1:17" hidden="1" outlineLevel="2" x14ac:dyDescent="0.25">
      <c r="A1271" s="289"/>
      <c r="B1271" s="290" t="s">
        <v>504</v>
      </c>
      <c r="C1271" s="241" t="s">
        <v>31</v>
      </c>
      <c r="D1271" s="267">
        <v>1</v>
      </c>
      <c r="E1271" s="109">
        <v>0</v>
      </c>
      <c r="F1271" s="109">
        <f t="shared" si="120"/>
        <v>0</v>
      </c>
      <c r="G1271" s="109">
        <v>0</v>
      </c>
      <c r="H1271" s="109">
        <f t="shared" si="121"/>
        <v>0</v>
      </c>
      <c r="I1271" s="221">
        <f t="shared" si="122"/>
        <v>0</v>
      </c>
      <c r="J1271" s="252">
        <v>0</v>
      </c>
      <c r="K1271" s="252"/>
      <c r="L1271" s="229"/>
      <c r="M1271" s="229">
        <f t="shared" si="123"/>
        <v>0</v>
      </c>
      <c r="N1271" s="229"/>
      <c r="O1271" s="229"/>
      <c r="P1271" s="422"/>
      <c r="Q1271" s="425">
        <f t="shared" si="124"/>
        <v>0</v>
      </c>
    </row>
    <row r="1272" spans="1:17" hidden="1" outlineLevel="2" x14ac:dyDescent="0.25">
      <c r="A1272" s="289"/>
      <c r="B1272" s="290" t="s">
        <v>505</v>
      </c>
      <c r="C1272" s="241" t="s">
        <v>31</v>
      </c>
      <c r="D1272" s="267">
        <v>3</v>
      </c>
      <c r="E1272" s="109">
        <v>0</v>
      </c>
      <c r="F1272" s="109">
        <f t="shared" si="120"/>
        <v>0</v>
      </c>
      <c r="G1272" s="109">
        <v>0</v>
      </c>
      <c r="H1272" s="109">
        <f t="shared" si="121"/>
        <v>0</v>
      </c>
      <c r="I1272" s="221">
        <f t="shared" si="122"/>
        <v>0</v>
      </c>
      <c r="J1272" s="252">
        <v>0</v>
      </c>
      <c r="K1272" s="252"/>
      <c r="L1272" s="229"/>
      <c r="M1272" s="229">
        <f t="shared" si="123"/>
        <v>0</v>
      </c>
      <c r="N1272" s="229"/>
      <c r="O1272" s="229"/>
      <c r="P1272" s="422"/>
      <c r="Q1272" s="425">
        <f t="shared" si="124"/>
        <v>0</v>
      </c>
    </row>
    <row r="1273" spans="1:17" hidden="1" outlineLevel="2" x14ac:dyDescent="0.25">
      <c r="A1273" s="289"/>
      <c r="B1273" s="290" t="s">
        <v>506</v>
      </c>
      <c r="C1273" s="241"/>
      <c r="D1273" s="267"/>
      <c r="E1273" s="109">
        <v>0</v>
      </c>
      <c r="F1273" s="109">
        <f t="shared" si="120"/>
        <v>0</v>
      </c>
      <c r="G1273" s="109">
        <v>0</v>
      </c>
      <c r="H1273" s="109">
        <f t="shared" si="121"/>
        <v>0</v>
      </c>
      <c r="I1273" s="221">
        <f t="shared" si="122"/>
        <v>0</v>
      </c>
      <c r="J1273" s="252">
        <v>0</v>
      </c>
      <c r="K1273" s="252"/>
      <c r="L1273" s="229"/>
      <c r="M1273" s="229">
        <f t="shared" si="123"/>
        <v>0</v>
      </c>
      <c r="N1273" s="229"/>
      <c r="O1273" s="229"/>
      <c r="P1273" s="422"/>
      <c r="Q1273" s="425">
        <f t="shared" si="124"/>
        <v>0</v>
      </c>
    </row>
    <row r="1274" spans="1:17" hidden="1" outlineLevel="2" x14ac:dyDescent="0.25">
      <c r="A1274" s="289"/>
      <c r="B1274" s="290" t="s">
        <v>507</v>
      </c>
      <c r="C1274" s="241" t="s">
        <v>6890</v>
      </c>
      <c r="D1274" s="267">
        <v>32</v>
      </c>
      <c r="E1274" s="109">
        <v>0</v>
      </c>
      <c r="F1274" s="109">
        <f t="shared" si="120"/>
        <v>0</v>
      </c>
      <c r="G1274" s="109">
        <v>0</v>
      </c>
      <c r="H1274" s="109">
        <f t="shared" si="121"/>
        <v>0</v>
      </c>
      <c r="I1274" s="221">
        <f t="shared" si="122"/>
        <v>0</v>
      </c>
      <c r="J1274" s="252">
        <v>0</v>
      </c>
      <c r="K1274" s="252"/>
      <c r="L1274" s="229"/>
      <c r="M1274" s="229">
        <f t="shared" si="123"/>
        <v>0</v>
      </c>
      <c r="N1274" s="229"/>
      <c r="O1274" s="229"/>
      <c r="P1274" s="422"/>
      <c r="Q1274" s="425">
        <f t="shared" si="124"/>
        <v>0</v>
      </c>
    </row>
    <row r="1275" spans="1:17" hidden="1" outlineLevel="2" x14ac:dyDescent="0.25">
      <c r="A1275" s="289"/>
      <c r="B1275" s="290" t="s">
        <v>508</v>
      </c>
      <c r="C1275" s="241" t="s">
        <v>6890</v>
      </c>
      <c r="D1275" s="267">
        <v>27</v>
      </c>
      <c r="E1275" s="109">
        <v>0</v>
      </c>
      <c r="F1275" s="109">
        <f t="shared" si="120"/>
        <v>0</v>
      </c>
      <c r="G1275" s="109">
        <v>0</v>
      </c>
      <c r="H1275" s="109">
        <f t="shared" si="121"/>
        <v>0</v>
      </c>
      <c r="I1275" s="221">
        <f t="shared" si="122"/>
        <v>0</v>
      </c>
      <c r="J1275" s="252">
        <v>0</v>
      </c>
      <c r="K1275" s="252"/>
      <c r="L1275" s="229"/>
      <c r="M1275" s="229">
        <f t="shared" si="123"/>
        <v>0</v>
      </c>
      <c r="N1275" s="229"/>
      <c r="O1275" s="229"/>
      <c r="P1275" s="422"/>
      <c r="Q1275" s="425">
        <f t="shared" si="124"/>
        <v>0</v>
      </c>
    </row>
    <row r="1276" spans="1:17" hidden="1" outlineLevel="2" x14ac:dyDescent="0.25">
      <c r="A1276" s="289"/>
      <c r="B1276" s="290" t="s">
        <v>509</v>
      </c>
      <c r="C1276" s="241" t="s">
        <v>6890</v>
      </c>
      <c r="D1276" s="267">
        <v>15</v>
      </c>
      <c r="E1276" s="109">
        <v>0</v>
      </c>
      <c r="F1276" s="109">
        <f t="shared" si="120"/>
        <v>0</v>
      </c>
      <c r="G1276" s="109">
        <v>0</v>
      </c>
      <c r="H1276" s="109">
        <f t="shared" si="121"/>
        <v>0</v>
      </c>
      <c r="I1276" s="221">
        <f t="shared" si="122"/>
        <v>0</v>
      </c>
      <c r="J1276" s="252">
        <v>0</v>
      </c>
      <c r="K1276" s="252"/>
      <c r="L1276" s="229"/>
      <c r="M1276" s="229">
        <f t="shared" si="123"/>
        <v>0</v>
      </c>
      <c r="N1276" s="229"/>
      <c r="O1276" s="229"/>
      <c r="P1276" s="422"/>
      <c r="Q1276" s="425">
        <f t="shared" si="124"/>
        <v>0</v>
      </c>
    </row>
    <row r="1277" spans="1:17" hidden="1" outlineLevel="2" x14ac:dyDescent="0.25">
      <c r="A1277" s="289"/>
      <c r="B1277" s="290" t="s">
        <v>510</v>
      </c>
      <c r="C1277" s="241" t="s">
        <v>6890</v>
      </c>
      <c r="D1277" s="267">
        <v>10</v>
      </c>
      <c r="E1277" s="109">
        <v>0</v>
      </c>
      <c r="F1277" s="109">
        <f t="shared" si="120"/>
        <v>0</v>
      </c>
      <c r="G1277" s="109">
        <v>0</v>
      </c>
      <c r="H1277" s="109">
        <f t="shared" si="121"/>
        <v>0</v>
      </c>
      <c r="I1277" s="221">
        <f t="shared" si="122"/>
        <v>0</v>
      </c>
      <c r="J1277" s="252">
        <v>0</v>
      </c>
      <c r="K1277" s="252"/>
      <c r="L1277" s="229"/>
      <c r="M1277" s="229">
        <f t="shared" si="123"/>
        <v>0</v>
      </c>
      <c r="N1277" s="229"/>
      <c r="O1277" s="229"/>
      <c r="P1277" s="422"/>
      <c r="Q1277" s="425">
        <f t="shared" si="124"/>
        <v>0</v>
      </c>
    </row>
    <row r="1278" spans="1:17" hidden="1" outlineLevel="2" x14ac:dyDescent="0.25">
      <c r="A1278" s="289"/>
      <c r="B1278" s="290" t="s">
        <v>511</v>
      </c>
      <c r="C1278" s="241" t="s">
        <v>31</v>
      </c>
      <c r="D1278" s="267">
        <v>3</v>
      </c>
      <c r="E1278" s="109">
        <v>0</v>
      </c>
      <c r="F1278" s="109">
        <f t="shared" si="120"/>
        <v>0</v>
      </c>
      <c r="G1278" s="109">
        <v>0</v>
      </c>
      <c r="H1278" s="109">
        <f t="shared" si="121"/>
        <v>0</v>
      </c>
      <c r="I1278" s="221">
        <f t="shared" si="122"/>
        <v>0</v>
      </c>
      <c r="J1278" s="252">
        <v>0</v>
      </c>
      <c r="K1278" s="252"/>
      <c r="L1278" s="229"/>
      <c r="M1278" s="229">
        <f t="shared" si="123"/>
        <v>0</v>
      </c>
      <c r="N1278" s="229"/>
      <c r="O1278" s="229"/>
      <c r="P1278" s="422"/>
      <c r="Q1278" s="425">
        <f t="shared" si="124"/>
        <v>0</v>
      </c>
    </row>
    <row r="1279" spans="1:17" hidden="1" outlineLevel="2" x14ac:dyDescent="0.25">
      <c r="A1279" s="289"/>
      <c r="B1279" s="290" t="s">
        <v>512</v>
      </c>
      <c r="C1279" s="241" t="s">
        <v>31</v>
      </c>
      <c r="D1279" s="267">
        <v>1</v>
      </c>
      <c r="E1279" s="109">
        <v>0</v>
      </c>
      <c r="F1279" s="109">
        <f t="shared" si="120"/>
        <v>0</v>
      </c>
      <c r="G1279" s="109">
        <v>0</v>
      </c>
      <c r="H1279" s="109">
        <f t="shared" si="121"/>
        <v>0</v>
      </c>
      <c r="I1279" s="221">
        <f t="shared" si="122"/>
        <v>0</v>
      </c>
      <c r="J1279" s="252">
        <v>0</v>
      </c>
      <c r="K1279" s="252"/>
      <c r="L1279" s="229"/>
      <c r="M1279" s="229">
        <f t="shared" si="123"/>
        <v>0</v>
      </c>
      <c r="N1279" s="229"/>
      <c r="O1279" s="229"/>
      <c r="P1279" s="422"/>
      <c r="Q1279" s="425">
        <f t="shared" si="124"/>
        <v>0</v>
      </c>
    </row>
    <row r="1280" spans="1:17" hidden="1" outlineLevel="2" x14ac:dyDescent="0.25">
      <c r="A1280" s="289"/>
      <c r="B1280" s="317" t="s">
        <v>772</v>
      </c>
      <c r="C1280" s="241"/>
      <c r="D1280" s="267"/>
      <c r="E1280" s="109">
        <v>0</v>
      </c>
      <c r="F1280" s="109">
        <f t="shared" si="120"/>
        <v>0</v>
      </c>
      <c r="G1280" s="109">
        <v>0</v>
      </c>
      <c r="H1280" s="109">
        <f t="shared" si="121"/>
        <v>0</v>
      </c>
      <c r="I1280" s="221">
        <f t="shared" si="122"/>
        <v>0</v>
      </c>
      <c r="J1280" s="252">
        <v>0</v>
      </c>
      <c r="K1280" s="252"/>
      <c r="L1280" s="229"/>
      <c r="M1280" s="229">
        <f t="shared" si="123"/>
        <v>0</v>
      </c>
      <c r="N1280" s="229"/>
      <c r="O1280" s="229"/>
      <c r="P1280" s="422"/>
      <c r="Q1280" s="425">
        <f t="shared" si="124"/>
        <v>0</v>
      </c>
    </row>
    <row r="1281" spans="1:17" ht="25.5" hidden="1" outlineLevel="2" x14ac:dyDescent="0.25">
      <c r="A1281" s="289"/>
      <c r="B1281" s="290" t="s">
        <v>502</v>
      </c>
      <c r="C1281" s="241" t="s">
        <v>307</v>
      </c>
      <c r="D1281" s="267">
        <v>1</v>
      </c>
      <c r="E1281" s="109">
        <v>0</v>
      </c>
      <c r="F1281" s="109">
        <f t="shared" ref="F1281:F1337" si="125">E1281*D1281</f>
        <v>0</v>
      </c>
      <c r="G1281" s="109">
        <v>0</v>
      </c>
      <c r="H1281" s="109">
        <f t="shared" ref="H1281:H1337" si="126">G1281*D1281</f>
        <v>0</v>
      </c>
      <c r="I1281" s="221">
        <f t="shared" ref="I1281:I1337" si="127">H1281+F1281</f>
        <v>0</v>
      </c>
      <c r="J1281" s="252">
        <v>0</v>
      </c>
      <c r="K1281" s="252"/>
      <c r="L1281" s="229"/>
      <c r="M1281" s="229">
        <f t="shared" ref="M1281:M1337" si="128">G1281</f>
        <v>0</v>
      </c>
      <c r="N1281" s="229"/>
      <c r="O1281" s="229"/>
      <c r="P1281" s="422"/>
      <c r="Q1281" s="425">
        <f t="shared" si="124"/>
        <v>0</v>
      </c>
    </row>
    <row r="1282" spans="1:17" hidden="1" outlineLevel="2" x14ac:dyDescent="0.25">
      <c r="A1282" s="289"/>
      <c r="B1282" s="290" t="s">
        <v>503</v>
      </c>
      <c r="C1282" s="241" t="s">
        <v>31</v>
      </c>
      <c r="D1282" s="267">
        <v>2</v>
      </c>
      <c r="E1282" s="109">
        <v>0</v>
      </c>
      <c r="F1282" s="109">
        <f t="shared" si="125"/>
        <v>0</v>
      </c>
      <c r="G1282" s="109">
        <v>0</v>
      </c>
      <c r="H1282" s="109">
        <f t="shared" si="126"/>
        <v>0</v>
      </c>
      <c r="I1282" s="221">
        <f t="shared" si="127"/>
        <v>0</v>
      </c>
      <c r="J1282" s="252">
        <v>0</v>
      </c>
      <c r="K1282" s="252"/>
      <c r="L1282" s="229"/>
      <c r="M1282" s="229">
        <f t="shared" si="128"/>
        <v>0</v>
      </c>
      <c r="N1282" s="229"/>
      <c r="O1282" s="229"/>
      <c r="P1282" s="422"/>
      <c r="Q1282" s="425">
        <f t="shared" si="124"/>
        <v>0</v>
      </c>
    </row>
    <row r="1283" spans="1:17" hidden="1" outlineLevel="2" x14ac:dyDescent="0.25">
      <c r="A1283" s="289"/>
      <c r="B1283" s="290" t="s">
        <v>503</v>
      </c>
      <c r="C1283" s="241" t="s">
        <v>31</v>
      </c>
      <c r="D1283" s="267">
        <v>2</v>
      </c>
      <c r="E1283" s="109">
        <v>0</v>
      </c>
      <c r="F1283" s="109">
        <f t="shared" si="125"/>
        <v>0</v>
      </c>
      <c r="G1283" s="109">
        <v>0</v>
      </c>
      <c r="H1283" s="109">
        <f t="shared" si="126"/>
        <v>0</v>
      </c>
      <c r="I1283" s="221">
        <f t="shared" si="127"/>
        <v>0</v>
      </c>
      <c r="J1283" s="252">
        <v>0</v>
      </c>
      <c r="K1283" s="252"/>
      <c r="L1283" s="229"/>
      <c r="M1283" s="229">
        <f t="shared" si="128"/>
        <v>0</v>
      </c>
      <c r="N1283" s="229"/>
      <c r="O1283" s="229"/>
      <c r="P1283" s="422"/>
      <c r="Q1283" s="425">
        <f t="shared" si="124"/>
        <v>0</v>
      </c>
    </row>
    <row r="1284" spans="1:17" hidden="1" outlineLevel="2" x14ac:dyDescent="0.25">
      <c r="A1284" s="289"/>
      <c r="B1284" s="290" t="s">
        <v>504</v>
      </c>
      <c r="C1284" s="241" t="s">
        <v>31</v>
      </c>
      <c r="D1284" s="267">
        <v>1</v>
      </c>
      <c r="E1284" s="109">
        <v>0</v>
      </c>
      <c r="F1284" s="109">
        <f t="shared" si="125"/>
        <v>0</v>
      </c>
      <c r="G1284" s="109">
        <v>0</v>
      </c>
      <c r="H1284" s="109">
        <f t="shared" si="126"/>
        <v>0</v>
      </c>
      <c r="I1284" s="221">
        <f t="shared" si="127"/>
        <v>0</v>
      </c>
      <c r="J1284" s="252">
        <v>0</v>
      </c>
      <c r="K1284" s="252"/>
      <c r="L1284" s="229"/>
      <c r="M1284" s="229">
        <f t="shared" si="128"/>
        <v>0</v>
      </c>
      <c r="N1284" s="229"/>
      <c r="O1284" s="229"/>
      <c r="P1284" s="422"/>
      <c r="Q1284" s="425">
        <f t="shared" si="124"/>
        <v>0</v>
      </c>
    </row>
    <row r="1285" spans="1:17" hidden="1" outlineLevel="2" x14ac:dyDescent="0.25">
      <c r="A1285" s="289"/>
      <c r="B1285" s="290" t="s">
        <v>505</v>
      </c>
      <c r="C1285" s="241" t="s">
        <v>31</v>
      </c>
      <c r="D1285" s="267">
        <v>4</v>
      </c>
      <c r="E1285" s="109">
        <v>0</v>
      </c>
      <c r="F1285" s="109">
        <f t="shared" si="125"/>
        <v>0</v>
      </c>
      <c r="G1285" s="109">
        <v>0</v>
      </c>
      <c r="H1285" s="109">
        <f t="shared" si="126"/>
        <v>0</v>
      </c>
      <c r="I1285" s="221">
        <f t="shared" si="127"/>
        <v>0</v>
      </c>
      <c r="J1285" s="252">
        <v>0</v>
      </c>
      <c r="K1285" s="252"/>
      <c r="L1285" s="229"/>
      <c r="M1285" s="229">
        <f t="shared" si="128"/>
        <v>0</v>
      </c>
      <c r="N1285" s="229"/>
      <c r="O1285" s="229"/>
      <c r="P1285" s="422"/>
      <c r="Q1285" s="425">
        <f t="shared" si="124"/>
        <v>0</v>
      </c>
    </row>
    <row r="1286" spans="1:17" hidden="1" outlineLevel="2" x14ac:dyDescent="0.25">
      <c r="A1286" s="289"/>
      <c r="B1286" s="290" t="s">
        <v>506</v>
      </c>
      <c r="C1286" s="241"/>
      <c r="D1286" s="267"/>
      <c r="E1286" s="109">
        <v>0</v>
      </c>
      <c r="F1286" s="109">
        <f t="shared" si="125"/>
        <v>0</v>
      </c>
      <c r="G1286" s="109">
        <v>0</v>
      </c>
      <c r="H1286" s="109">
        <f t="shared" si="126"/>
        <v>0</v>
      </c>
      <c r="I1286" s="221">
        <f t="shared" si="127"/>
        <v>0</v>
      </c>
      <c r="J1286" s="252">
        <v>0</v>
      </c>
      <c r="K1286" s="252"/>
      <c r="L1286" s="229"/>
      <c r="M1286" s="229">
        <f t="shared" si="128"/>
        <v>0</v>
      </c>
      <c r="N1286" s="229"/>
      <c r="O1286" s="229"/>
      <c r="P1286" s="422"/>
      <c r="Q1286" s="425">
        <f t="shared" si="124"/>
        <v>0</v>
      </c>
    </row>
    <row r="1287" spans="1:17" hidden="1" outlineLevel="2" x14ac:dyDescent="0.25">
      <c r="A1287" s="289"/>
      <c r="B1287" s="290" t="s">
        <v>507</v>
      </c>
      <c r="C1287" s="241" t="s">
        <v>6890</v>
      </c>
      <c r="D1287" s="267">
        <v>22</v>
      </c>
      <c r="E1287" s="109">
        <v>0</v>
      </c>
      <c r="F1287" s="109">
        <f t="shared" si="125"/>
        <v>0</v>
      </c>
      <c r="G1287" s="109">
        <v>0</v>
      </c>
      <c r="H1287" s="109">
        <f t="shared" si="126"/>
        <v>0</v>
      </c>
      <c r="I1287" s="221">
        <f t="shared" si="127"/>
        <v>0</v>
      </c>
      <c r="J1287" s="252">
        <v>0</v>
      </c>
      <c r="K1287" s="252"/>
      <c r="L1287" s="229"/>
      <c r="M1287" s="229">
        <f t="shared" si="128"/>
        <v>0</v>
      </c>
      <c r="N1287" s="229"/>
      <c r="O1287" s="229"/>
      <c r="P1287" s="422"/>
      <c r="Q1287" s="425">
        <f t="shared" ref="Q1287:Q1350" si="129">(E1287+G1287)*P1287</f>
        <v>0</v>
      </c>
    </row>
    <row r="1288" spans="1:17" hidden="1" outlineLevel="2" x14ac:dyDescent="0.25">
      <c r="A1288" s="289"/>
      <c r="B1288" s="290" t="s">
        <v>508</v>
      </c>
      <c r="C1288" s="241" t="s">
        <v>6890</v>
      </c>
      <c r="D1288" s="267">
        <v>24</v>
      </c>
      <c r="E1288" s="109">
        <v>0</v>
      </c>
      <c r="F1288" s="109">
        <f t="shared" si="125"/>
        <v>0</v>
      </c>
      <c r="G1288" s="109">
        <v>0</v>
      </c>
      <c r="H1288" s="109">
        <f t="shared" si="126"/>
        <v>0</v>
      </c>
      <c r="I1288" s="221">
        <f t="shared" si="127"/>
        <v>0</v>
      </c>
      <c r="J1288" s="252">
        <v>0</v>
      </c>
      <c r="K1288" s="252"/>
      <c r="L1288" s="229"/>
      <c r="M1288" s="229">
        <f t="shared" si="128"/>
        <v>0</v>
      </c>
      <c r="N1288" s="229"/>
      <c r="O1288" s="229"/>
      <c r="P1288" s="422"/>
      <c r="Q1288" s="425">
        <f t="shared" si="129"/>
        <v>0</v>
      </c>
    </row>
    <row r="1289" spans="1:17" hidden="1" outlineLevel="2" x14ac:dyDescent="0.25">
      <c r="A1289" s="289"/>
      <c r="B1289" s="290" t="s">
        <v>509</v>
      </c>
      <c r="C1289" s="241" t="s">
        <v>6890</v>
      </c>
      <c r="D1289" s="267">
        <v>8</v>
      </c>
      <c r="E1289" s="109">
        <v>0</v>
      </c>
      <c r="F1289" s="109">
        <f t="shared" si="125"/>
        <v>0</v>
      </c>
      <c r="G1289" s="109">
        <v>0</v>
      </c>
      <c r="H1289" s="109">
        <f t="shared" si="126"/>
        <v>0</v>
      </c>
      <c r="I1289" s="221">
        <f t="shared" si="127"/>
        <v>0</v>
      </c>
      <c r="J1289" s="252">
        <v>0</v>
      </c>
      <c r="K1289" s="252"/>
      <c r="L1289" s="229"/>
      <c r="M1289" s="229">
        <f t="shared" si="128"/>
        <v>0</v>
      </c>
      <c r="N1289" s="229"/>
      <c r="O1289" s="229"/>
      <c r="P1289" s="422"/>
      <c r="Q1289" s="425">
        <f t="shared" si="129"/>
        <v>0</v>
      </c>
    </row>
    <row r="1290" spans="1:17" hidden="1" outlineLevel="2" x14ac:dyDescent="0.25">
      <c r="A1290" s="289"/>
      <c r="B1290" s="290" t="s">
        <v>773</v>
      </c>
      <c r="C1290" s="241" t="s">
        <v>6890</v>
      </c>
      <c r="D1290" s="267">
        <v>10</v>
      </c>
      <c r="E1290" s="109">
        <v>0</v>
      </c>
      <c r="F1290" s="109">
        <f t="shared" si="125"/>
        <v>0</v>
      </c>
      <c r="G1290" s="109">
        <v>0</v>
      </c>
      <c r="H1290" s="109">
        <f t="shared" si="126"/>
        <v>0</v>
      </c>
      <c r="I1290" s="221">
        <f t="shared" si="127"/>
        <v>0</v>
      </c>
      <c r="J1290" s="252">
        <v>0</v>
      </c>
      <c r="K1290" s="252"/>
      <c r="L1290" s="229"/>
      <c r="M1290" s="229">
        <f t="shared" si="128"/>
        <v>0</v>
      </c>
      <c r="N1290" s="229"/>
      <c r="O1290" s="229"/>
      <c r="P1290" s="422"/>
      <c r="Q1290" s="425">
        <f t="shared" si="129"/>
        <v>0</v>
      </c>
    </row>
    <row r="1291" spans="1:17" hidden="1" outlineLevel="2" x14ac:dyDescent="0.25">
      <c r="A1291" s="289"/>
      <c r="B1291" s="290" t="s">
        <v>511</v>
      </c>
      <c r="C1291" s="241" t="s">
        <v>31</v>
      </c>
      <c r="D1291" s="267">
        <v>4</v>
      </c>
      <c r="E1291" s="109">
        <v>0</v>
      </c>
      <c r="F1291" s="109">
        <f t="shared" si="125"/>
        <v>0</v>
      </c>
      <c r="G1291" s="109">
        <v>0</v>
      </c>
      <c r="H1291" s="109">
        <f t="shared" si="126"/>
        <v>0</v>
      </c>
      <c r="I1291" s="221">
        <f t="shared" si="127"/>
        <v>0</v>
      </c>
      <c r="J1291" s="252">
        <v>0</v>
      </c>
      <c r="K1291" s="252"/>
      <c r="L1291" s="229"/>
      <c r="M1291" s="229">
        <f t="shared" si="128"/>
        <v>0</v>
      </c>
      <c r="N1291" s="229"/>
      <c r="O1291" s="229"/>
      <c r="P1291" s="422"/>
      <c r="Q1291" s="425">
        <f t="shared" si="129"/>
        <v>0</v>
      </c>
    </row>
    <row r="1292" spans="1:17" hidden="1" outlineLevel="2" x14ac:dyDescent="0.25">
      <c r="A1292" s="289"/>
      <c r="B1292" s="290" t="s">
        <v>512</v>
      </c>
      <c r="C1292" s="241" t="s">
        <v>31</v>
      </c>
      <c r="D1292" s="267">
        <v>1</v>
      </c>
      <c r="E1292" s="109">
        <v>0</v>
      </c>
      <c r="F1292" s="109">
        <f t="shared" si="125"/>
        <v>0</v>
      </c>
      <c r="G1292" s="109">
        <v>0</v>
      </c>
      <c r="H1292" s="109">
        <f t="shared" si="126"/>
        <v>0</v>
      </c>
      <c r="I1292" s="221">
        <f t="shared" si="127"/>
        <v>0</v>
      </c>
      <c r="J1292" s="252">
        <v>0</v>
      </c>
      <c r="K1292" s="252"/>
      <c r="L1292" s="229"/>
      <c r="M1292" s="229">
        <f t="shared" si="128"/>
        <v>0</v>
      </c>
      <c r="N1292" s="229"/>
      <c r="O1292" s="229"/>
      <c r="P1292" s="422"/>
      <c r="Q1292" s="425">
        <f t="shared" si="129"/>
        <v>0</v>
      </c>
    </row>
    <row r="1293" spans="1:17" hidden="1" outlineLevel="2" x14ac:dyDescent="0.25">
      <c r="A1293" s="289"/>
      <c r="B1293" s="317" t="s">
        <v>774</v>
      </c>
      <c r="C1293" s="241"/>
      <c r="D1293" s="267"/>
      <c r="E1293" s="109">
        <v>0</v>
      </c>
      <c r="F1293" s="109">
        <f t="shared" si="125"/>
        <v>0</v>
      </c>
      <c r="G1293" s="109">
        <v>0</v>
      </c>
      <c r="H1293" s="109">
        <f t="shared" si="126"/>
        <v>0</v>
      </c>
      <c r="I1293" s="221">
        <f t="shared" si="127"/>
        <v>0</v>
      </c>
      <c r="J1293" s="252">
        <v>0</v>
      </c>
      <c r="K1293" s="252"/>
      <c r="L1293" s="229"/>
      <c r="M1293" s="229">
        <f t="shared" si="128"/>
        <v>0</v>
      </c>
      <c r="N1293" s="229"/>
      <c r="O1293" s="229"/>
      <c r="P1293" s="422"/>
      <c r="Q1293" s="425">
        <f t="shared" si="129"/>
        <v>0</v>
      </c>
    </row>
    <row r="1294" spans="1:17" ht="25.5" hidden="1" outlineLevel="2" x14ac:dyDescent="0.25">
      <c r="A1294" s="289"/>
      <c r="B1294" s="290" t="s">
        <v>502</v>
      </c>
      <c r="C1294" s="241" t="s">
        <v>307</v>
      </c>
      <c r="D1294" s="267">
        <v>1</v>
      </c>
      <c r="E1294" s="109">
        <v>0</v>
      </c>
      <c r="F1294" s="109">
        <f t="shared" si="125"/>
        <v>0</v>
      </c>
      <c r="G1294" s="109">
        <v>0</v>
      </c>
      <c r="H1294" s="109">
        <f t="shared" si="126"/>
        <v>0</v>
      </c>
      <c r="I1294" s="221">
        <f t="shared" si="127"/>
        <v>0</v>
      </c>
      <c r="J1294" s="252">
        <v>0</v>
      </c>
      <c r="K1294" s="252"/>
      <c r="L1294" s="229"/>
      <c r="M1294" s="229">
        <f t="shared" si="128"/>
        <v>0</v>
      </c>
      <c r="N1294" s="229"/>
      <c r="O1294" s="229"/>
      <c r="P1294" s="422"/>
      <c r="Q1294" s="425">
        <f t="shared" si="129"/>
        <v>0</v>
      </c>
    </row>
    <row r="1295" spans="1:17" hidden="1" outlineLevel="2" x14ac:dyDescent="0.25">
      <c r="A1295" s="289"/>
      <c r="B1295" s="290" t="s">
        <v>503</v>
      </c>
      <c r="C1295" s="241" t="s">
        <v>31</v>
      </c>
      <c r="D1295" s="267">
        <v>1</v>
      </c>
      <c r="E1295" s="109">
        <v>0</v>
      </c>
      <c r="F1295" s="109">
        <f t="shared" si="125"/>
        <v>0</v>
      </c>
      <c r="G1295" s="109">
        <v>0</v>
      </c>
      <c r="H1295" s="109">
        <f t="shared" si="126"/>
        <v>0</v>
      </c>
      <c r="I1295" s="221">
        <f t="shared" si="127"/>
        <v>0</v>
      </c>
      <c r="J1295" s="252">
        <v>0</v>
      </c>
      <c r="K1295" s="252"/>
      <c r="L1295" s="229"/>
      <c r="M1295" s="229">
        <f t="shared" si="128"/>
        <v>0</v>
      </c>
      <c r="N1295" s="229"/>
      <c r="O1295" s="229"/>
      <c r="P1295" s="422"/>
      <c r="Q1295" s="425">
        <f t="shared" si="129"/>
        <v>0</v>
      </c>
    </row>
    <row r="1296" spans="1:17" hidden="1" outlineLevel="2" x14ac:dyDescent="0.25">
      <c r="A1296" s="289"/>
      <c r="B1296" s="290" t="s">
        <v>503</v>
      </c>
      <c r="C1296" s="241" t="s">
        <v>31</v>
      </c>
      <c r="D1296" s="267">
        <v>1</v>
      </c>
      <c r="E1296" s="109">
        <v>0</v>
      </c>
      <c r="F1296" s="109">
        <f t="shared" si="125"/>
        <v>0</v>
      </c>
      <c r="G1296" s="109">
        <v>0</v>
      </c>
      <c r="H1296" s="109">
        <f t="shared" si="126"/>
        <v>0</v>
      </c>
      <c r="I1296" s="221">
        <f t="shared" si="127"/>
        <v>0</v>
      </c>
      <c r="J1296" s="252">
        <v>0</v>
      </c>
      <c r="K1296" s="252"/>
      <c r="L1296" s="229"/>
      <c r="M1296" s="229">
        <f t="shared" si="128"/>
        <v>0</v>
      </c>
      <c r="N1296" s="229"/>
      <c r="O1296" s="229"/>
      <c r="P1296" s="422"/>
      <c r="Q1296" s="425">
        <f t="shared" si="129"/>
        <v>0</v>
      </c>
    </row>
    <row r="1297" spans="1:17" hidden="1" outlineLevel="2" x14ac:dyDescent="0.25">
      <c r="A1297" s="289"/>
      <c r="B1297" s="290" t="s">
        <v>503</v>
      </c>
      <c r="C1297" s="241" t="s">
        <v>31</v>
      </c>
      <c r="D1297" s="267">
        <v>1</v>
      </c>
      <c r="E1297" s="109">
        <v>0</v>
      </c>
      <c r="F1297" s="109">
        <f t="shared" si="125"/>
        <v>0</v>
      </c>
      <c r="G1297" s="109">
        <v>0</v>
      </c>
      <c r="H1297" s="109">
        <f t="shared" si="126"/>
        <v>0</v>
      </c>
      <c r="I1297" s="221">
        <f t="shared" si="127"/>
        <v>0</v>
      </c>
      <c r="J1297" s="252">
        <v>0</v>
      </c>
      <c r="K1297" s="252"/>
      <c r="L1297" s="229"/>
      <c r="M1297" s="229">
        <f t="shared" si="128"/>
        <v>0</v>
      </c>
      <c r="N1297" s="229"/>
      <c r="O1297" s="229"/>
      <c r="P1297" s="422"/>
      <c r="Q1297" s="425">
        <f t="shared" si="129"/>
        <v>0</v>
      </c>
    </row>
    <row r="1298" spans="1:17" hidden="1" outlineLevel="2" x14ac:dyDescent="0.25">
      <c r="A1298" s="289"/>
      <c r="B1298" s="290" t="s">
        <v>504</v>
      </c>
      <c r="C1298" s="241" t="s">
        <v>31</v>
      </c>
      <c r="D1298" s="267">
        <v>1</v>
      </c>
      <c r="E1298" s="109">
        <v>0</v>
      </c>
      <c r="F1298" s="109">
        <f t="shared" si="125"/>
        <v>0</v>
      </c>
      <c r="G1298" s="109">
        <v>0</v>
      </c>
      <c r="H1298" s="109">
        <f t="shared" si="126"/>
        <v>0</v>
      </c>
      <c r="I1298" s="221">
        <f t="shared" si="127"/>
        <v>0</v>
      </c>
      <c r="J1298" s="252">
        <v>0</v>
      </c>
      <c r="K1298" s="252"/>
      <c r="L1298" s="229"/>
      <c r="M1298" s="229">
        <f t="shared" si="128"/>
        <v>0</v>
      </c>
      <c r="N1298" s="229"/>
      <c r="O1298" s="229"/>
      <c r="P1298" s="422"/>
      <c r="Q1298" s="425">
        <f t="shared" si="129"/>
        <v>0</v>
      </c>
    </row>
    <row r="1299" spans="1:17" hidden="1" outlineLevel="2" x14ac:dyDescent="0.25">
      <c r="A1299" s="289"/>
      <c r="B1299" s="290" t="s">
        <v>505</v>
      </c>
      <c r="C1299" s="241" t="s">
        <v>31</v>
      </c>
      <c r="D1299" s="267">
        <v>3</v>
      </c>
      <c r="E1299" s="109">
        <v>0</v>
      </c>
      <c r="F1299" s="109">
        <f t="shared" si="125"/>
        <v>0</v>
      </c>
      <c r="G1299" s="109">
        <v>0</v>
      </c>
      <c r="H1299" s="109">
        <f t="shared" si="126"/>
        <v>0</v>
      </c>
      <c r="I1299" s="221">
        <f t="shared" si="127"/>
        <v>0</v>
      </c>
      <c r="J1299" s="252">
        <v>0</v>
      </c>
      <c r="K1299" s="252"/>
      <c r="L1299" s="229"/>
      <c r="M1299" s="229">
        <f t="shared" si="128"/>
        <v>0</v>
      </c>
      <c r="N1299" s="229"/>
      <c r="O1299" s="229"/>
      <c r="P1299" s="422"/>
      <c r="Q1299" s="425">
        <f t="shared" si="129"/>
        <v>0</v>
      </c>
    </row>
    <row r="1300" spans="1:17" hidden="1" outlineLevel="2" x14ac:dyDescent="0.25">
      <c r="A1300" s="289"/>
      <c r="B1300" s="290" t="s">
        <v>506</v>
      </c>
      <c r="C1300" s="241"/>
      <c r="D1300" s="267"/>
      <c r="E1300" s="109">
        <v>0</v>
      </c>
      <c r="F1300" s="109">
        <f t="shared" si="125"/>
        <v>0</v>
      </c>
      <c r="G1300" s="109">
        <v>0</v>
      </c>
      <c r="H1300" s="109">
        <f t="shared" si="126"/>
        <v>0</v>
      </c>
      <c r="I1300" s="221">
        <f t="shared" si="127"/>
        <v>0</v>
      </c>
      <c r="J1300" s="252">
        <v>0</v>
      </c>
      <c r="K1300" s="252"/>
      <c r="L1300" s="229"/>
      <c r="M1300" s="229">
        <f t="shared" si="128"/>
        <v>0</v>
      </c>
      <c r="N1300" s="229"/>
      <c r="O1300" s="229"/>
      <c r="P1300" s="422"/>
      <c r="Q1300" s="425">
        <f t="shared" si="129"/>
        <v>0</v>
      </c>
    </row>
    <row r="1301" spans="1:17" hidden="1" outlineLevel="2" x14ac:dyDescent="0.25">
      <c r="A1301" s="289"/>
      <c r="B1301" s="290" t="s">
        <v>507</v>
      </c>
      <c r="C1301" s="241" t="s">
        <v>6890</v>
      </c>
      <c r="D1301" s="267">
        <v>20</v>
      </c>
      <c r="E1301" s="109">
        <v>0</v>
      </c>
      <c r="F1301" s="109">
        <f t="shared" si="125"/>
        <v>0</v>
      </c>
      <c r="G1301" s="109">
        <v>0</v>
      </c>
      <c r="H1301" s="109">
        <f t="shared" si="126"/>
        <v>0</v>
      </c>
      <c r="I1301" s="221">
        <f t="shared" si="127"/>
        <v>0</v>
      </c>
      <c r="J1301" s="252">
        <v>0</v>
      </c>
      <c r="K1301" s="252"/>
      <c r="L1301" s="229"/>
      <c r="M1301" s="229">
        <f t="shared" si="128"/>
        <v>0</v>
      </c>
      <c r="N1301" s="229"/>
      <c r="O1301" s="229"/>
      <c r="P1301" s="422"/>
      <c r="Q1301" s="425">
        <f t="shared" si="129"/>
        <v>0</v>
      </c>
    </row>
    <row r="1302" spans="1:17" hidden="1" outlineLevel="2" x14ac:dyDescent="0.25">
      <c r="A1302" s="289"/>
      <c r="B1302" s="290" t="s">
        <v>508</v>
      </c>
      <c r="C1302" s="241" t="s">
        <v>6890</v>
      </c>
      <c r="D1302" s="267">
        <v>35</v>
      </c>
      <c r="E1302" s="109">
        <v>0</v>
      </c>
      <c r="F1302" s="109">
        <f t="shared" si="125"/>
        <v>0</v>
      </c>
      <c r="G1302" s="109">
        <v>0</v>
      </c>
      <c r="H1302" s="109">
        <f t="shared" si="126"/>
        <v>0</v>
      </c>
      <c r="I1302" s="221">
        <f t="shared" si="127"/>
        <v>0</v>
      </c>
      <c r="J1302" s="252">
        <v>0</v>
      </c>
      <c r="K1302" s="252"/>
      <c r="L1302" s="229"/>
      <c r="M1302" s="229">
        <f t="shared" si="128"/>
        <v>0</v>
      </c>
      <c r="N1302" s="229"/>
      <c r="O1302" s="229"/>
      <c r="P1302" s="422"/>
      <c r="Q1302" s="425">
        <f t="shared" si="129"/>
        <v>0</v>
      </c>
    </row>
    <row r="1303" spans="1:17" hidden="1" outlineLevel="2" x14ac:dyDescent="0.25">
      <c r="A1303" s="289"/>
      <c r="B1303" s="290" t="s">
        <v>510</v>
      </c>
      <c r="C1303" s="241" t="s">
        <v>6890</v>
      </c>
      <c r="D1303" s="267">
        <v>15</v>
      </c>
      <c r="E1303" s="109">
        <v>0</v>
      </c>
      <c r="F1303" s="109">
        <f t="shared" si="125"/>
        <v>0</v>
      </c>
      <c r="G1303" s="109">
        <v>0</v>
      </c>
      <c r="H1303" s="109">
        <f t="shared" si="126"/>
        <v>0</v>
      </c>
      <c r="I1303" s="221">
        <f t="shared" si="127"/>
        <v>0</v>
      </c>
      <c r="J1303" s="252">
        <v>0</v>
      </c>
      <c r="K1303" s="252"/>
      <c r="L1303" s="229"/>
      <c r="M1303" s="229">
        <f t="shared" si="128"/>
        <v>0</v>
      </c>
      <c r="N1303" s="229"/>
      <c r="O1303" s="229"/>
      <c r="P1303" s="422"/>
      <c r="Q1303" s="425">
        <f t="shared" si="129"/>
        <v>0</v>
      </c>
    </row>
    <row r="1304" spans="1:17" hidden="1" outlineLevel="2" x14ac:dyDescent="0.25">
      <c r="A1304" s="289"/>
      <c r="B1304" s="290" t="s">
        <v>511</v>
      </c>
      <c r="C1304" s="241" t="s">
        <v>31</v>
      </c>
      <c r="D1304" s="267">
        <v>3</v>
      </c>
      <c r="E1304" s="109">
        <v>0</v>
      </c>
      <c r="F1304" s="109">
        <f t="shared" si="125"/>
        <v>0</v>
      </c>
      <c r="G1304" s="109">
        <v>0</v>
      </c>
      <c r="H1304" s="109">
        <f t="shared" si="126"/>
        <v>0</v>
      </c>
      <c r="I1304" s="221">
        <f t="shared" si="127"/>
        <v>0</v>
      </c>
      <c r="J1304" s="252">
        <v>0</v>
      </c>
      <c r="K1304" s="252"/>
      <c r="L1304" s="229"/>
      <c r="M1304" s="229">
        <f t="shared" si="128"/>
        <v>0</v>
      </c>
      <c r="N1304" s="229"/>
      <c r="O1304" s="229"/>
      <c r="P1304" s="422"/>
      <c r="Q1304" s="425">
        <f t="shared" si="129"/>
        <v>0</v>
      </c>
    </row>
    <row r="1305" spans="1:17" hidden="1" outlineLevel="2" x14ac:dyDescent="0.25">
      <c r="A1305" s="289"/>
      <c r="B1305" s="290" t="s">
        <v>512</v>
      </c>
      <c r="C1305" s="241" t="s">
        <v>31</v>
      </c>
      <c r="D1305" s="267">
        <v>1</v>
      </c>
      <c r="E1305" s="109">
        <v>0</v>
      </c>
      <c r="F1305" s="109">
        <f t="shared" si="125"/>
        <v>0</v>
      </c>
      <c r="G1305" s="109">
        <v>0</v>
      </c>
      <c r="H1305" s="109">
        <f t="shared" si="126"/>
        <v>0</v>
      </c>
      <c r="I1305" s="221">
        <f t="shared" si="127"/>
        <v>0</v>
      </c>
      <c r="J1305" s="252">
        <v>0</v>
      </c>
      <c r="K1305" s="252"/>
      <c r="L1305" s="229"/>
      <c r="M1305" s="229">
        <f t="shared" si="128"/>
        <v>0</v>
      </c>
      <c r="N1305" s="229"/>
      <c r="O1305" s="229"/>
      <c r="P1305" s="422"/>
      <c r="Q1305" s="425">
        <f t="shared" si="129"/>
        <v>0</v>
      </c>
    </row>
    <row r="1306" spans="1:17" hidden="1" outlineLevel="2" x14ac:dyDescent="0.25">
      <c r="A1306" s="289"/>
      <c r="B1306" s="317" t="s">
        <v>775</v>
      </c>
      <c r="C1306" s="241"/>
      <c r="D1306" s="267"/>
      <c r="E1306" s="109">
        <v>0</v>
      </c>
      <c r="F1306" s="109">
        <f t="shared" si="125"/>
        <v>0</v>
      </c>
      <c r="G1306" s="109">
        <v>0</v>
      </c>
      <c r="H1306" s="109">
        <f t="shared" si="126"/>
        <v>0</v>
      </c>
      <c r="I1306" s="221">
        <f t="shared" si="127"/>
        <v>0</v>
      </c>
      <c r="J1306" s="252">
        <v>0</v>
      </c>
      <c r="K1306" s="252"/>
      <c r="L1306" s="229"/>
      <c r="M1306" s="229">
        <f t="shared" si="128"/>
        <v>0</v>
      </c>
      <c r="N1306" s="229"/>
      <c r="O1306" s="229"/>
      <c r="P1306" s="422"/>
      <c r="Q1306" s="425">
        <f t="shared" si="129"/>
        <v>0</v>
      </c>
    </row>
    <row r="1307" spans="1:17" ht="25.5" hidden="1" outlineLevel="2" x14ac:dyDescent="0.25">
      <c r="A1307" s="289"/>
      <c r="B1307" s="290" t="s">
        <v>502</v>
      </c>
      <c r="C1307" s="241" t="s">
        <v>307</v>
      </c>
      <c r="D1307" s="267">
        <v>1</v>
      </c>
      <c r="E1307" s="109">
        <v>0</v>
      </c>
      <c r="F1307" s="109">
        <f t="shared" si="125"/>
        <v>0</v>
      </c>
      <c r="G1307" s="109">
        <v>0</v>
      </c>
      <c r="H1307" s="109">
        <f t="shared" si="126"/>
        <v>0</v>
      </c>
      <c r="I1307" s="221">
        <f t="shared" si="127"/>
        <v>0</v>
      </c>
      <c r="J1307" s="252">
        <v>0</v>
      </c>
      <c r="K1307" s="252"/>
      <c r="L1307" s="229"/>
      <c r="M1307" s="229">
        <f t="shared" si="128"/>
        <v>0</v>
      </c>
      <c r="N1307" s="229"/>
      <c r="O1307" s="229"/>
      <c r="P1307" s="422"/>
      <c r="Q1307" s="425">
        <f t="shared" si="129"/>
        <v>0</v>
      </c>
    </row>
    <row r="1308" spans="1:17" hidden="1" outlineLevel="2" x14ac:dyDescent="0.25">
      <c r="A1308" s="289"/>
      <c r="B1308" s="290" t="s">
        <v>503</v>
      </c>
      <c r="C1308" s="241" t="s">
        <v>31</v>
      </c>
      <c r="D1308" s="267">
        <v>2</v>
      </c>
      <c r="E1308" s="109">
        <v>0</v>
      </c>
      <c r="F1308" s="109">
        <f t="shared" si="125"/>
        <v>0</v>
      </c>
      <c r="G1308" s="109">
        <v>0</v>
      </c>
      <c r="H1308" s="109">
        <f t="shared" si="126"/>
        <v>0</v>
      </c>
      <c r="I1308" s="221">
        <f t="shared" si="127"/>
        <v>0</v>
      </c>
      <c r="J1308" s="252">
        <v>0</v>
      </c>
      <c r="K1308" s="252"/>
      <c r="L1308" s="229"/>
      <c r="M1308" s="229">
        <f t="shared" si="128"/>
        <v>0</v>
      </c>
      <c r="N1308" s="229"/>
      <c r="O1308" s="229"/>
      <c r="P1308" s="422"/>
      <c r="Q1308" s="425">
        <f t="shared" si="129"/>
        <v>0</v>
      </c>
    </row>
    <row r="1309" spans="1:17" hidden="1" outlineLevel="2" x14ac:dyDescent="0.25">
      <c r="A1309" s="289"/>
      <c r="B1309" s="290" t="s">
        <v>503</v>
      </c>
      <c r="C1309" s="241" t="s">
        <v>31</v>
      </c>
      <c r="D1309" s="267">
        <v>1</v>
      </c>
      <c r="E1309" s="109">
        <v>0</v>
      </c>
      <c r="F1309" s="109">
        <f t="shared" si="125"/>
        <v>0</v>
      </c>
      <c r="G1309" s="109">
        <v>0</v>
      </c>
      <c r="H1309" s="109">
        <f t="shared" si="126"/>
        <v>0</v>
      </c>
      <c r="I1309" s="221">
        <f t="shared" si="127"/>
        <v>0</v>
      </c>
      <c r="J1309" s="252">
        <v>0</v>
      </c>
      <c r="K1309" s="252"/>
      <c r="L1309" s="229"/>
      <c r="M1309" s="229">
        <f t="shared" si="128"/>
        <v>0</v>
      </c>
      <c r="N1309" s="229"/>
      <c r="O1309" s="229"/>
      <c r="P1309" s="422"/>
      <c r="Q1309" s="425">
        <f t="shared" si="129"/>
        <v>0</v>
      </c>
    </row>
    <row r="1310" spans="1:17" hidden="1" outlineLevel="2" x14ac:dyDescent="0.25">
      <c r="A1310" s="289"/>
      <c r="B1310" s="290" t="s">
        <v>504</v>
      </c>
      <c r="C1310" s="241" t="s">
        <v>31</v>
      </c>
      <c r="D1310" s="267">
        <v>1</v>
      </c>
      <c r="E1310" s="109">
        <v>0</v>
      </c>
      <c r="F1310" s="109">
        <f t="shared" si="125"/>
        <v>0</v>
      </c>
      <c r="G1310" s="109">
        <v>0</v>
      </c>
      <c r="H1310" s="109">
        <f t="shared" si="126"/>
        <v>0</v>
      </c>
      <c r="I1310" s="221">
        <f t="shared" si="127"/>
        <v>0</v>
      </c>
      <c r="J1310" s="252">
        <v>0</v>
      </c>
      <c r="K1310" s="252"/>
      <c r="L1310" s="229"/>
      <c r="M1310" s="229">
        <f t="shared" si="128"/>
        <v>0</v>
      </c>
      <c r="N1310" s="229"/>
      <c r="O1310" s="229"/>
      <c r="P1310" s="422"/>
      <c r="Q1310" s="425">
        <f t="shared" si="129"/>
        <v>0</v>
      </c>
    </row>
    <row r="1311" spans="1:17" hidden="1" outlineLevel="2" x14ac:dyDescent="0.25">
      <c r="A1311" s="289"/>
      <c r="B1311" s="290" t="s">
        <v>505</v>
      </c>
      <c r="C1311" s="241" t="s">
        <v>31</v>
      </c>
      <c r="D1311" s="267">
        <v>3</v>
      </c>
      <c r="E1311" s="109">
        <v>0</v>
      </c>
      <c r="F1311" s="109">
        <f t="shared" si="125"/>
        <v>0</v>
      </c>
      <c r="G1311" s="109">
        <v>0</v>
      </c>
      <c r="H1311" s="109">
        <f t="shared" si="126"/>
        <v>0</v>
      </c>
      <c r="I1311" s="221">
        <f t="shared" si="127"/>
        <v>0</v>
      </c>
      <c r="J1311" s="252">
        <v>0</v>
      </c>
      <c r="K1311" s="252"/>
      <c r="L1311" s="229"/>
      <c r="M1311" s="229">
        <f t="shared" si="128"/>
        <v>0</v>
      </c>
      <c r="N1311" s="229"/>
      <c r="O1311" s="229"/>
      <c r="P1311" s="422"/>
      <c r="Q1311" s="425">
        <f t="shared" si="129"/>
        <v>0</v>
      </c>
    </row>
    <row r="1312" spans="1:17" hidden="1" outlineLevel="2" x14ac:dyDescent="0.25">
      <c r="A1312" s="289"/>
      <c r="B1312" s="290" t="s">
        <v>506</v>
      </c>
      <c r="C1312" s="241"/>
      <c r="D1312" s="267"/>
      <c r="E1312" s="109">
        <v>0</v>
      </c>
      <c r="F1312" s="109">
        <f t="shared" si="125"/>
        <v>0</v>
      </c>
      <c r="G1312" s="109">
        <v>0</v>
      </c>
      <c r="H1312" s="109">
        <f t="shared" si="126"/>
        <v>0</v>
      </c>
      <c r="I1312" s="221">
        <f t="shared" si="127"/>
        <v>0</v>
      </c>
      <c r="J1312" s="252">
        <v>0</v>
      </c>
      <c r="K1312" s="252"/>
      <c r="L1312" s="229"/>
      <c r="M1312" s="229">
        <f t="shared" si="128"/>
        <v>0</v>
      </c>
      <c r="N1312" s="229"/>
      <c r="O1312" s="229"/>
      <c r="P1312" s="422"/>
      <c r="Q1312" s="425">
        <f t="shared" si="129"/>
        <v>0</v>
      </c>
    </row>
    <row r="1313" spans="1:17" hidden="1" outlineLevel="2" x14ac:dyDescent="0.25">
      <c r="A1313" s="289"/>
      <c r="B1313" s="290" t="s">
        <v>507</v>
      </c>
      <c r="C1313" s="241" t="s">
        <v>6890</v>
      </c>
      <c r="D1313" s="267">
        <v>20</v>
      </c>
      <c r="E1313" s="109">
        <v>0</v>
      </c>
      <c r="F1313" s="109">
        <f t="shared" si="125"/>
        <v>0</v>
      </c>
      <c r="G1313" s="109">
        <v>0</v>
      </c>
      <c r="H1313" s="109">
        <f t="shared" si="126"/>
        <v>0</v>
      </c>
      <c r="I1313" s="221">
        <f t="shared" si="127"/>
        <v>0</v>
      </c>
      <c r="J1313" s="252">
        <v>0</v>
      </c>
      <c r="K1313" s="252"/>
      <c r="L1313" s="229"/>
      <c r="M1313" s="229">
        <f t="shared" si="128"/>
        <v>0</v>
      </c>
      <c r="N1313" s="229"/>
      <c r="O1313" s="229"/>
      <c r="P1313" s="422"/>
      <c r="Q1313" s="425">
        <f t="shared" si="129"/>
        <v>0</v>
      </c>
    </row>
    <row r="1314" spans="1:17" hidden="1" outlineLevel="2" x14ac:dyDescent="0.25">
      <c r="A1314" s="289"/>
      <c r="B1314" s="290" t="s">
        <v>508</v>
      </c>
      <c r="C1314" s="241" t="s">
        <v>6890</v>
      </c>
      <c r="D1314" s="267">
        <v>35</v>
      </c>
      <c r="E1314" s="109">
        <v>0</v>
      </c>
      <c r="F1314" s="109">
        <f t="shared" si="125"/>
        <v>0</v>
      </c>
      <c r="G1314" s="109">
        <v>0</v>
      </c>
      <c r="H1314" s="109">
        <f t="shared" si="126"/>
        <v>0</v>
      </c>
      <c r="I1314" s="221">
        <f t="shared" si="127"/>
        <v>0</v>
      </c>
      <c r="J1314" s="252">
        <v>0</v>
      </c>
      <c r="K1314" s="252"/>
      <c r="L1314" s="229"/>
      <c r="M1314" s="229">
        <f t="shared" si="128"/>
        <v>0</v>
      </c>
      <c r="N1314" s="229"/>
      <c r="O1314" s="229"/>
      <c r="P1314" s="422"/>
      <c r="Q1314" s="425">
        <f t="shared" si="129"/>
        <v>0</v>
      </c>
    </row>
    <row r="1315" spans="1:17" hidden="1" outlineLevel="2" x14ac:dyDescent="0.25">
      <c r="A1315" s="289"/>
      <c r="B1315" s="290" t="s">
        <v>510</v>
      </c>
      <c r="C1315" s="241" t="s">
        <v>6890</v>
      </c>
      <c r="D1315" s="267">
        <v>15</v>
      </c>
      <c r="E1315" s="109">
        <v>0</v>
      </c>
      <c r="F1315" s="109">
        <f t="shared" si="125"/>
        <v>0</v>
      </c>
      <c r="G1315" s="109">
        <v>0</v>
      </c>
      <c r="H1315" s="109">
        <f t="shared" si="126"/>
        <v>0</v>
      </c>
      <c r="I1315" s="221">
        <f t="shared" si="127"/>
        <v>0</v>
      </c>
      <c r="J1315" s="252">
        <v>0</v>
      </c>
      <c r="K1315" s="252"/>
      <c r="L1315" s="229"/>
      <c r="M1315" s="229">
        <f t="shared" si="128"/>
        <v>0</v>
      </c>
      <c r="N1315" s="229"/>
      <c r="O1315" s="229"/>
      <c r="P1315" s="422"/>
      <c r="Q1315" s="425">
        <f t="shared" si="129"/>
        <v>0</v>
      </c>
    </row>
    <row r="1316" spans="1:17" hidden="1" outlineLevel="2" x14ac:dyDescent="0.25">
      <c r="A1316" s="289"/>
      <c r="B1316" s="290" t="s">
        <v>511</v>
      </c>
      <c r="C1316" s="241" t="s">
        <v>31</v>
      </c>
      <c r="D1316" s="267">
        <v>3</v>
      </c>
      <c r="E1316" s="109">
        <v>0</v>
      </c>
      <c r="F1316" s="109">
        <f t="shared" si="125"/>
        <v>0</v>
      </c>
      <c r="G1316" s="109">
        <v>0</v>
      </c>
      <c r="H1316" s="109">
        <f t="shared" si="126"/>
        <v>0</v>
      </c>
      <c r="I1316" s="221">
        <f t="shared" si="127"/>
        <v>0</v>
      </c>
      <c r="J1316" s="252">
        <v>0</v>
      </c>
      <c r="K1316" s="252"/>
      <c r="L1316" s="229"/>
      <c r="M1316" s="229">
        <f t="shared" si="128"/>
        <v>0</v>
      </c>
      <c r="N1316" s="229"/>
      <c r="O1316" s="229"/>
      <c r="P1316" s="422"/>
      <c r="Q1316" s="425">
        <f t="shared" si="129"/>
        <v>0</v>
      </c>
    </row>
    <row r="1317" spans="1:17" hidden="1" outlineLevel="2" x14ac:dyDescent="0.25">
      <c r="A1317" s="289"/>
      <c r="B1317" s="290" t="s">
        <v>512</v>
      </c>
      <c r="C1317" s="241" t="s">
        <v>31</v>
      </c>
      <c r="D1317" s="267">
        <v>1</v>
      </c>
      <c r="E1317" s="109">
        <v>0</v>
      </c>
      <c r="F1317" s="109">
        <f t="shared" si="125"/>
        <v>0</v>
      </c>
      <c r="G1317" s="109">
        <v>0</v>
      </c>
      <c r="H1317" s="109">
        <f t="shared" si="126"/>
        <v>0</v>
      </c>
      <c r="I1317" s="221">
        <f t="shared" si="127"/>
        <v>0</v>
      </c>
      <c r="J1317" s="252">
        <v>0</v>
      </c>
      <c r="K1317" s="252"/>
      <c r="L1317" s="229"/>
      <c r="M1317" s="229">
        <f t="shared" si="128"/>
        <v>0</v>
      </c>
      <c r="N1317" s="229"/>
      <c r="O1317" s="229"/>
      <c r="P1317" s="422"/>
      <c r="Q1317" s="425">
        <f t="shared" si="129"/>
        <v>0</v>
      </c>
    </row>
    <row r="1318" spans="1:17" hidden="1" outlineLevel="2" x14ac:dyDescent="0.25">
      <c r="A1318" s="289"/>
      <c r="B1318" s="317" t="s">
        <v>776</v>
      </c>
      <c r="C1318" s="241"/>
      <c r="D1318" s="267"/>
      <c r="E1318" s="109">
        <v>0</v>
      </c>
      <c r="F1318" s="109">
        <f t="shared" si="125"/>
        <v>0</v>
      </c>
      <c r="G1318" s="109">
        <v>0</v>
      </c>
      <c r="H1318" s="109">
        <f t="shared" si="126"/>
        <v>0</v>
      </c>
      <c r="I1318" s="221">
        <f t="shared" si="127"/>
        <v>0</v>
      </c>
      <c r="J1318" s="252">
        <v>0</v>
      </c>
      <c r="K1318" s="252"/>
      <c r="L1318" s="229"/>
      <c r="M1318" s="229">
        <f t="shared" si="128"/>
        <v>0</v>
      </c>
      <c r="N1318" s="229"/>
      <c r="O1318" s="229"/>
      <c r="P1318" s="422"/>
      <c r="Q1318" s="425">
        <f t="shared" si="129"/>
        <v>0</v>
      </c>
    </row>
    <row r="1319" spans="1:17" ht="25.5" hidden="1" outlineLevel="2" x14ac:dyDescent="0.25">
      <c r="A1319" s="289"/>
      <c r="B1319" s="290" t="s">
        <v>502</v>
      </c>
      <c r="C1319" s="241" t="s">
        <v>307</v>
      </c>
      <c r="D1319" s="267">
        <v>1</v>
      </c>
      <c r="E1319" s="109">
        <v>0</v>
      </c>
      <c r="F1319" s="109">
        <f t="shared" si="125"/>
        <v>0</v>
      </c>
      <c r="G1319" s="109">
        <v>0</v>
      </c>
      <c r="H1319" s="109">
        <f t="shared" si="126"/>
        <v>0</v>
      </c>
      <c r="I1319" s="221">
        <f t="shared" si="127"/>
        <v>0</v>
      </c>
      <c r="J1319" s="252">
        <v>0</v>
      </c>
      <c r="K1319" s="252"/>
      <c r="L1319" s="229"/>
      <c r="M1319" s="229">
        <f t="shared" si="128"/>
        <v>0</v>
      </c>
      <c r="N1319" s="229"/>
      <c r="O1319" s="229"/>
      <c r="P1319" s="422"/>
      <c r="Q1319" s="425">
        <f t="shared" si="129"/>
        <v>0</v>
      </c>
    </row>
    <row r="1320" spans="1:17" hidden="1" outlineLevel="2" x14ac:dyDescent="0.25">
      <c r="A1320" s="289"/>
      <c r="B1320" s="290" t="s">
        <v>503</v>
      </c>
      <c r="C1320" s="241" t="s">
        <v>31</v>
      </c>
      <c r="D1320" s="267">
        <v>3</v>
      </c>
      <c r="E1320" s="109">
        <v>0</v>
      </c>
      <c r="F1320" s="109">
        <f t="shared" si="125"/>
        <v>0</v>
      </c>
      <c r="G1320" s="109">
        <v>0</v>
      </c>
      <c r="H1320" s="109">
        <f t="shared" si="126"/>
        <v>0</v>
      </c>
      <c r="I1320" s="221">
        <f t="shared" si="127"/>
        <v>0</v>
      </c>
      <c r="J1320" s="252">
        <v>0</v>
      </c>
      <c r="K1320" s="252"/>
      <c r="L1320" s="229"/>
      <c r="M1320" s="229">
        <f t="shared" si="128"/>
        <v>0</v>
      </c>
      <c r="N1320" s="229"/>
      <c r="O1320" s="229"/>
      <c r="P1320" s="422"/>
      <c r="Q1320" s="425">
        <f t="shared" si="129"/>
        <v>0</v>
      </c>
    </row>
    <row r="1321" spans="1:17" hidden="1" outlineLevel="2" x14ac:dyDescent="0.25">
      <c r="A1321" s="289"/>
      <c r="B1321" s="290" t="s">
        <v>504</v>
      </c>
      <c r="C1321" s="241" t="s">
        <v>31</v>
      </c>
      <c r="D1321" s="267">
        <v>1</v>
      </c>
      <c r="E1321" s="109">
        <v>0</v>
      </c>
      <c r="F1321" s="109">
        <f t="shared" si="125"/>
        <v>0</v>
      </c>
      <c r="G1321" s="109">
        <v>0</v>
      </c>
      <c r="H1321" s="109">
        <f t="shared" si="126"/>
        <v>0</v>
      </c>
      <c r="I1321" s="221">
        <f t="shared" si="127"/>
        <v>0</v>
      </c>
      <c r="J1321" s="252">
        <v>0</v>
      </c>
      <c r="K1321" s="252"/>
      <c r="L1321" s="229"/>
      <c r="M1321" s="229">
        <f t="shared" si="128"/>
        <v>0</v>
      </c>
      <c r="N1321" s="229"/>
      <c r="O1321" s="229"/>
      <c r="P1321" s="422"/>
      <c r="Q1321" s="425">
        <f t="shared" si="129"/>
        <v>0</v>
      </c>
    </row>
    <row r="1322" spans="1:17" hidden="1" outlineLevel="2" x14ac:dyDescent="0.25">
      <c r="A1322" s="289"/>
      <c r="B1322" s="290" t="s">
        <v>505</v>
      </c>
      <c r="C1322" s="241" t="s">
        <v>31</v>
      </c>
      <c r="D1322" s="267">
        <v>3</v>
      </c>
      <c r="E1322" s="109">
        <v>0</v>
      </c>
      <c r="F1322" s="109">
        <f t="shared" si="125"/>
        <v>0</v>
      </c>
      <c r="G1322" s="109">
        <v>0</v>
      </c>
      <c r="H1322" s="109">
        <f t="shared" si="126"/>
        <v>0</v>
      </c>
      <c r="I1322" s="221">
        <f t="shared" si="127"/>
        <v>0</v>
      </c>
      <c r="J1322" s="252">
        <v>0</v>
      </c>
      <c r="K1322" s="252"/>
      <c r="L1322" s="229"/>
      <c r="M1322" s="229">
        <f t="shared" si="128"/>
        <v>0</v>
      </c>
      <c r="N1322" s="229"/>
      <c r="O1322" s="229"/>
      <c r="P1322" s="422"/>
      <c r="Q1322" s="425">
        <f t="shared" si="129"/>
        <v>0</v>
      </c>
    </row>
    <row r="1323" spans="1:17" hidden="1" outlineLevel="2" x14ac:dyDescent="0.25">
      <c r="A1323" s="289"/>
      <c r="B1323" s="290" t="s">
        <v>506</v>
      </c>
      <c r="C1323" s="241"/>
      <c r="D1323" s="267"/>
      <c r="E1323" s="109">
        <v>0</v>
      </c>
      <c r="F1323" s="109">
        <f t="shared" si="125"/>
        <v>0</v>
      </c>
      <c r="G1323" s="109">
        <v>0</v>
      </c>
      <c r="H1323" s="109">
        <f t="shared" si="126"/>
        <v>0</v>
      </c>
      <c r="I1323" s="221">
        <f t="shared" si="127"/>
        <v>0</v>
      </c>
      <c r="J1323" s="252">
        <v>0</v>
      </c>
      <c r="K1323" s="252"/>
      <c r="L1323" s="229"/>
      <c r="M1323" s="229">
        <f t="shared" si="128"/>
        <v>0</v>
      </c>
      <c r="N1323" s="229"/>
      <c r="O1323" s="229"/>
      <c r="P1323" s="422"/>
      <c r="Q1323" s="425">
        <f t="shared" si="129"/>
        <v>0</v>
      </c>
    </row>
    <row r="1324" spans="1:17" hidden="1" outlineLevel="2" x14ac:dyDescent="0.25">
      <c r="A1324" s="289"/>
      <c r="B1324" s="290" t="s">
        <v>507</v>
      </c>
      <c r="C1324" s="241" t="s">
        <v>6890</v>
      </c>
      <c r="D1324" s="267">
        <v>20</v>
      </c>
      <c r="E1324" s="109">
        <v>0</v>
      </c>
      <c r="F1324" s="109">
        <f t="shared" si="125"/>
        <v>0</v>
      </c>
      <c r="G1324" s="109">
        <v>0</v>
      </c>
      <c r="H1324" s="109">
        <f t="shared" si="126"/>
        <v>0</v>
      </c>
      <c r="I1324" s="221">
        <f t="shared" si="127"/>
        <v>0</v>
      </c>
      <c r="J1324" s="252">
        <v>0</v>
      </c>
      <c r="K1324" s="252"/>
      <c r="L1324" s="229"/>
      <c r="M1324" s="229">
        <f t="shared" si="128"/>
        <v>0</v>
      </c>
      <c r="N1324" s="229"/>
      <c r="O1324" s="229"/>
      <c r="P1324" s="422"/>
      <c r="Q1324" s="425">
        <f t="shared" si="129"/>
        <v>0</v>
      </c>
    </row>
    <row r="1325" spans="1:17" hidden="1" outlineLevel="2" x14ac:dyDescent="0.25">
      <c r="A1325" s="289"/>
      <c r="B1325" s="290" t="s">
        <v>508</v>
      </c>
      <c r="C1325" s="241" t="s">
        <v>6890</v>
      </c>
      <c r="D1325" s="267">
        <v>27</v>
      </c>
      <c r="E1325" s="109">
        <v>0</v>
      </c>
      <c r="F1325" s="109">
        <f t="shared" si="125"/>
        <v>0</v>
      </c>
      <c r="G1325" s="109">
        <v>0</v>
      </c>
      <c r="H1325" s="109">
        <f t="shared" si="126"/>
        <v>0</v>
      </c>
      <c r="I1325" s="221">
        <f t="shared" si="127"/>
        <v>0</v>
      </c>
      <c r="J1325" s="252">
        <v>0</v>
      </c>
      <c r="K1325" s="252"/>
      <c r="L1325" s="229"/>
      <c r="M1325" s="229">
        <f t="shared" si="128"/>
        <v>0</v>
      </c>
      <c r="N1325" s="229"/>
      <c r="O1325" s="229"/>
      <c r="P1325" s="422"/>
      <c r="Q1325" s="425">
        <f t="shared" si="129"/>
        <v>0</v>
      </c>
    </row>
    <row r="1326" spans="1:17" hidden="1" outlineLevel="2" x14ac:dyDescent="0.25">
      <c r="A1326" s="289"/>
      <c r="B1326" s="290" t="s">
        <v>509</v>
      </c>
      <c r="C1326" s="241" t="s">
        <v>6890</v>
      </c>
      <c r="D1326" s="267">
        <v>3</v>
      </c>
      <c r="E1326" s="109">
        <v>0</v>
      </c>
      <c r="F1326" s="109">
        <f t="shared" si="125"/>
        <v>0</v>
      </c>
      <c r="G1326" s="109">
        <v>0</v>
      </c>
      <c r="H1326" s="109">
        <f t="shared" si="126"/>
        <v>0</v>
      </c>
      <c r="I1326" s="221">
        <f t="shared" si="127"/>
        <v>0</v>
      </c>
      <c r="J1326" s="252">
        <v>0</v>
      </c>
      <c r="K1326" s="252"/>
      <c r="L1326" s="229"/>
      <c r="M1326" s="229">
        <f t="shared" si="128"/>
        <v>0</v>
      </c>
      <c r="N1326" s="229"/>
      <c r="O1326" s="229"/>
      <c r="P1326" s="422"/>
      <c r="Q1326" s="425">
        <f t="shared" si="129"/>
        <v>0</v>
      </c>
    </row>
    <row r="1327" spans="1:17" hidden="1" outlineLevel="2" x14ac:dyDescent="0.25">
      <c r="A1327" s="289"/>
      <c r="B1327" s="290" t="s">
        <v>510</v>
      </c>
      <c r="C1327" s="241" t="s">
        <v>6890</v>
      </c>
      <c r="D1327" s="267">
        <v>10</v>
      </c>
      <c r="E1327" s="109">
        <v>0</v>
      </c>
      <c r="F1327" s="109">
        <f t="shared" si="125"/>
        <v>0</v>
      </c>
      <c r="G1327" s="109">
        <v>0</v>
      </c>
      <c r="H1327" s="109">
        <f t="shared" si="126"/>
        <v>0</v>
      </c>
      <c r="I1327" s="221">
        <f t="shared" si="127"/>
        <v>0</v>
      </c>
      <c r="J1327" s="252">
        <v>0</v>
      </c>
      <c r="K1327" s="252"/>
      <c r="L1327" s="229"/>
      <c r="M1327" s="229">
        <f t="shared" si="128"/>
        <v>0</v>
      </c>
      <c r="N1327" s="229"/>
      <c r="O1327" s="229"/>
      <c r="P1327" s="422"/>
      <c r="Q1327" s="425">
        <f t="shared" si="129"/>
        <v>0</v>
      </c>
    </row>
    <row r="1328" spans="1:17" hidden="1" outlineLevel="2" x14ac:dyDescent="0.25">
      <c r="A1328" s="289"/>
      <c r="B1328" s="290" t="s">
        <v>511</v>
      </c>
      <c r="C1328" s="241" t="s">
        <v>31</v>
      </c>
      <c r="D1328" s="267">
        <v>3</v>
      </c>
      <c r="E1328" s="109">
        <v>0</v>
      </c>
      <c r="F1328" s="109">
        <f t="shared" si="125"/>
        <v>0</v>
      </c>
      <c r="G1328" s="109">
        <v>0</v>
      </c>
      <c r="H1328" s="109">
        <f t="shared" si="126"/>
        <v>0</v>
      </c>
      <c r="I1328" s="221">
        <f t="shared" si="127"/>
        <v>0</v>
      </c>
      <c r="J1328" s="252">
        <v>0</v>
      </c>
      <c r="K1328" s="252"/>
      <c r="L1328" s="229"/>
      <c r="M1328" s="229">
        <f t="shared" si="128"/>
        <v>0</v>
      </c>
      <c r="N1328" s="229"/>
      <c r="O1328" s="229"/>
      <c r="P1328" s="422"/>
      <c r="Q1328" s="425">
        <f t="shared" si="129"/>
        <v>0</v>
      </c>
    </row>
    <row r="1329" spans="1:17" hidden="1" outlineLevel="2" x14ac:dyDescent="0.25">
      <c r="A1329" s="289"/>
      <c r="B1329" s="290" t="s">
        <v>512</v>
      </c>
      <c r="C1329" s="241" t="s">
        <v>31</v>
      </c>
      <c r="D1329" s="267">
        <v>1</v>
      </c>
      <c r="E1329" s="109">
        <v>0</v>
      </c>
      <c r="F1329" s="109">
        <f t="shared" si="125"/>
        <v>0</v>
      </c>
      <c r="G1329" s="109">
        <v>0</v>
      </c>
      <c r="H1329" s="109">
        <f t="shared" si="126"/>
        <v>0</v>
      </c>
      <c r="I1329" s="221">
        <f t="shared" si="127"/>
        <v>0</v>
      </c>
      <c r="J1329" s="252">
        <v>0</v>
      </c>
      <c r="K1329" s="252"/>
      <c r="L1329" s="229"/>
      <c r="M1329" s="229">
        <f t="shared" si="128"/>
        <v>0</v>
      </c>
      <c r="N1329" s="229"/>
      <c r="O1329" s="229"/>
      <c r="P1329" s="422"/>
      <c r="Q1329" s="425">
        <f t="shared" si="129"/>
        <v>0</v>
      </c>
    </row>
    <row r="1330" spans="1:17" hidden="1" outlineLevel="2" x14ac:dyDescent="0.25">
      <c r="A1330" s="289"/>
      <c r="B1330" s="290" t="s">
        <v>6918</v>
      </c>
      <c r="C1330" s="241" t="s">
        <v>307</v>
      </c>
      <c r="D1330" s="267">
        <v>1</v>
      </c>
      <c r="E1330" s="109">
        <v>0</v>
      </c>
      <c r="F1330" s="109">
        <f t="shared" si="125"/>
        <v>0</v>
      </c>
      <c r="G1330" s="109">
        <v>0</v>
      </c>
      <c r="H1330" s="109">
        <f t="shared" si="126"/>
        <v>0</v>
      </c>
      <c r="I1330" s="221">
        <f t="shared" si="127"/>
        <v>0</v>
      </c>
      <c r="J1330" s="252">
        <v>0</v>
      </c>
      <c r="K1330" s="252"/>
      <c r="L1330" s="229"/>
      <c r="M1330" s="229">
        <f t="shared" si="128"/>
        <v>0</v>
      </c>
      <c r="N1330" s="229"/>
      <c r="O1330" s="229"/>
      <c r="P1330" s="422"/>
      <c r="Q1330" s="425">
        <f t="shared" si="129"/>
        <v>0</v>
      </c>
    </row>
    <row r="1331" spans="1:17" hidden="1" outlineLevel="2" x14ac:dyDescent="0.25">
      <c r="A1331" s="289"/>
      <c r="B1331" s="290"/>
      <c r="C1331" s="241"/>
      <c r="D1331" s="267"/>
      <c r="E1331" s="109">
        <v>0</v>
      </c>
      <c r="F1331" s="109">
        <f t="shared" si="125"/>
        <v>0</v>
      </c>
      <c r="G1331" s="109">
        <v>0</v>
      </c>
      <c r="H1331" s="109">
        <f t="shared" si="126"/>
        <v>0</v>
      </c>
      <c r="I1331" s="221">
        <f t="shared" si="127"/>
        <v>0</v>
      </c>
      <c r="J1331" s="252">
        <v>0</v>
      </c>
      <c r="K1331" s="252"/>
      <c r="L1331" s="229"/>
      <c r="M1331" s="229">
        <f t="shared" si="128"/>
        <v>0</v>
      </c>
      <c r="N1331" s="229"/>
      <c r="O1331" s="229"/>
      <c r="P1331" s="422"/>
      <c r="Q1331" s="425">
        <f t="shared" si="129"/>
        <v>0</v>
      </c>
    </row>
    <row r="1332" spans="1:17" hidden="1" outlineLevel="2" x14ac:dyDescent="0.25">
      <c r="A1332" s="289"/>
      <c r="B1332" s="290" t="s">
        <v>777</v>
      </c>
      <c r="C1332" s="241" t="s">
        <v>6890</v>
      </c>
      <c r="D1332" s="267">
        <v>67</v>
      </c>
      <c r="E1332" s="109">
        <v>0</v>
      </c>
      <c r="F1332" s="109">
        <f t="shared" si="125"/>
        <v>0</v>
      </c>
      <c r="G1332" s="109">
        <v>0</v>
      </c>
      <c r="H1332" s="109">
        <f t="shared" si="126"/>
        <v>0</v>
      </c>
      <c r="I1332" s="221">
        <f t="shared" si="127"/>
        <v>0</v>
      </c>
      <c r="J1332" s="252">
        <v>0</v>
      </c>
      <c r="K1332" s="252"/>
      <c r="L1332" s="229"/>
      <c r="M1332" s="229">
        <f t="shared" si="128"/>
        <v>0</v>
      </c>
      <c r="N1332" s="229"/>
      <c r="O1332" s="229"/>
      <c r="P1332" s="422"/>
      <c r="Q1332" s="425">
        <f t="shared" si="129"/>
        <v>0</v>
      </c>
    </row>
    <row r="1333" spans="1:17" hidden="1" outlineLevel="2" x14ac:dyDescent="0.25">
      <c r="A1333" s="289"/>
      <c r="B1333" s="290" t="s">
        <v>778</v>
      </c>
      <c r="C1333" s="241" t="s">
        <v>6890</v>
      </c>
      <c r="D1333" s="267">
        <v>24</v>
      </c>
      <c r="E1333" s="109">
        <v>0</v>
      </c>
      <c r="F1333" s="109">
        <f t="shared" si="125"/>
        <v>0</v>
      </c>
      <c r="G1333" s="109">
        <v>0</v>
      </c>
      <c r="H1333" s="109">
        <f t="shared" si="126"/>
        <v>0</v>
      </c>
      <c r="I1333" s="221">
        <f t="shared" si="127"/>
        <v>0</v>
      </c>
      <c r="J1333" s="252">
        <v>0</v>
      </c>
      <c r="K1333" s="252"/>
      <c r="L1333" s="229"/>
      <c r="M1333" s="229">
        <f t="shared" si="128"/>
        <v>0</v>
      </c>
      <c r="N1333" s="229"/>
      <c r="O1333" s="229"/>
      <c r="P1333" s="422"/>
      <c r="Q1333" s="425">
        <f t="shared" si="129"/>
        <v>0</v>
      </c>
    </row>
    <row r="1334" spans="1:17" hidden="1" outlineLevel="2" x14ac:dyDescent="0.25">
      <c r="A1334" s="289"/>
      <c r="B1334" s="290" t="s">
        <v>779</v>
      </c>
      <c r="C1334" s="241" t="s">
        <v>6890</v>
      </c>
      <c r="D1334" s="267">
        <v>25</v>
      </c>
      <c r="E1334" s="109">
        <v>0</v>
      </c>
      <c r="F1334" s="109">
        <f t="shared" si="125"/>
        <v>0</v>
      </c>
      <c r="G1334" s="109">
        <v>0</v>
      </c>
      <c r="H1334" s="109">
        <f t="shared" si="126"/>
        <v>0</v>
      </c>
      <c r="I1334" s="221">
        <f t="shared" si="127"/>
        <v>0</v>
      </c>
      <c r="J1334" s="252">
        <v>0</v>
      </c>
      <c r="K1334" s="252"/>
      <c r="L1334" s="229"/>
      <c r="M1334" s="229">
        <f t="shared" si="128"/>
        <v>0</v>
      </c>
      <c r="N1334" s="229"/>
      <c r="O1334" s="229"/>
      <c r="P1334" s="422"/>
      <c r="Q1334" s="425">
        <f t="shared" si="129"/>
        <v>0</v>
      </c>
    </row>
    <row r="1335" spans="1:17" hidden="1" outlineLevel="2" x14ac:dyDescent="0.25">
      <c r="A1335" s="289"/>
      <c r="B1335" s="290" t="s">
        <v>780</v>
      </c>
      <c r="C1335" s="241" t="s">
        <v>6890</v>
      </c>
      <c r="D1335" s="267">
        <v>17</v>
      </c>
      <c r="E1335" s="109">
        <v>0</v>
      </c>
      <c r="F1335" s="109">
        <f t="shared" si="125"/>
        <v>0</v>
      </c>
      <c r="G1335" s="109">
        <v>0</v>
      </c>
      <c r="H1335" s="109">
        <f t="shared" si="126"/>
        <v>0</v>
      </c>
      <c r="I1335" s="221">
        <f t="shared" si="127"/>
        <v>0</v>
      </c>
      <c r="J1335" s="252">
        <v>0</v>
      </c>
      <c r="K1335" s="252"/>
      <c r="L1335" s="229"/>
      <c r="M1335" s="229">
        <f t="shared" si="128"/>
        <v>0</v>
      </c>
      <c r="N1335" s="229"/>
      <c r="O1335" s="229"/>
      <c r="P1335" s="422"/>
      <c r="Q1335" s="425">
        <f t="shared" si="129"/>
        <v>0</v>
      </c>
    </row>
    <row r="1336" spans="1:17" hidden="1" outlineLevel="2" x14ac:dyDescent="0.25">
      <c r="A1336" s="289"/>
      <c r="B1336" s="290" t="s">
        <v>6882</v>
      </c>
      <c r="C1336" s="241" t="s">
        <v>6890</v>
      </c>
      <c r="D1336" s="267">
        <v>133</v>
      </c>
      <c r="E1336" s="109">
        <v>0</v>
      </c>
      <c r="F1336" s="109">
        <f t="shared" si="125"/>
        <v>0</v>
      </c>
      <c r="G1336" s="109">
        <v>0</v>
      </c>
      <c r="H1336" s="109">
        <f t="shared" si="126"/>
        <v>0</v>
      </c>
      <c r="I1336" s="221">
        <f t="shared" si="127"/>
        <v>0</v>
      </c>
      <c r="J1336" s="252">
        <v>0</v>
      </c>
      <c r="K1336" s="252"/>
      <c r="L1336" s="229"/>
      <c r="M1336" s="229">
        <f t="shared" si="128"/>
        <v>0</v>
      </c>
      <c r="N1336" s="229"/>
      <c r="O1336" s="229"/>
      <c r="P1336" s="422"/>
      <c r="Q1336" s="425">
        <f t="shared" si="129"/>
        <v>0</v>
      </c>
    </row>
    <row r="1337" spans="1:17" hidden="1" outlineLevel="1" collapsed="1" x14ac:dyDescent="0.25">
      <c r="A1337" s="378"/>
      <c r="B1337" s="349" t="s">
        <v>415</v>
      </c>
      <c r="C1337" s="378" t="s">
        <v>307</v>
      </c>
      <c r="D1337" s="383">
        <v>1</v>
      </c>
      <c r="E1337" s="377">
        <v>738840</v>
      </c>
      <c r="F1337" s="377">
        <f t="shared" si="125"/>
        <v>738840</v>
      </c>
      <c r="G1337" s="377">
        <v>0</v>
      </c>
      <c r="H1337" s="377">
        <f t="shared" si="126"/>
        <v>0</v>
      </c>
      <c r="I1337" s="377">
        <f t="shared" si="127"/>
        <v>738840</v>
      </c>
      <c r="J1337" s="252">
        <v>738840</v>
      </c>
      <c r="K1337" s="252"/>
      <c r="L1337" s="229"/>
      <c r="M1337" s="229">
        <f t="shared" si="128"/>
        <v>0</v>
      </c>
      <c r="N1337" s="229"/>
      <c r="O1337" s="229"/>
      <c r="P1337" s="422"/>
      <c r="Q1337" s="425">
        <f t="shared" si="129"/>
        <v>0</v>
      </c>
    </row>
    <row r="1338" spans="1:17" collapsed="1" x14ac:dyDescent="0.25">
      <c r="A1338" s="339" t="s">
        <v>781</v>
      </c>
      <c r="B1338" s="340" t="s">
        <v>6946</v>
      </c>
      <c r="C1338" s="341"/>
      <c r="D1338" s="342"/>
      <c r="E1338" s="342"/>
      <c r="F1338" s="342">
        <f>SUM(F1339:F1376)</f>
        <v>4059849.4719999996</v>
      </c>
      <c r="G1338" s="342"/>
      <c r="H1338" s="342">
        <f>SUM(H1339:H1376)</f>
        <v>11732552.540000001</v>
      </c>
      <c r="I1338" s="343">
        <f>SUM(I1339:I1376)</f>
        <v>15792402.012</v>
      </c>
      <c r="J1338" s="344"/>
      <c r="K1338" s="344"/>
      <c r="L1338" s="345"/>
      <c r="M1338" s="345"/>
      <c r="N1338" s="345"/>
      <c r="O1338" s="345"/>
      <c r="P1338" s="422"/>
      <c r="Q1338" s="343">
        <f>SUM(Q1339:Q1376)</f>
        <v>0</v>
      </c>
    </row>
    <row r="1339" spans="1:17" hidden="1" outlineLevel="1" x14ac:dyDescent="0.25">
      <c r="A1339" s="120"/>
      <c r="B1339" s="300" t="s">
        <v>665</v>
      </c>
      <c r="C1339" s="117" t="s">
        <v>31</v>
      </c>
      <c r="D1339" s="116">
        <v>19</v>
      </c>
      <c r="E1339" s="109">
        <v>6288</v>
      </c>
      <c r="F1339" s="109">
        <f t="shared" ref="F1339:F1376" si="130">E1339*D1339</f>
        <v>119472</v>
      </c>
      <c r="G1339" s="109">
        <v>39720</v>
      </c>
      <c r="H1339" s="109">
        <f t="shared" ref="H1339:H1376" si="131">G1339*D1339</f>
        <v>754680</v>
      </c>
      <c r="I1339" s="221">
        <f>H1339+F1339</f>
        <v>874152</v>
      </c>
      <c r="J1339" s="148">
        <v>6288</v>
      </c>
      <c r="K1339" s="148">
        <f>'ВСЕ СМЕТЫ КДС'!G7164</f>
        <v>5343.8136824217609</v>
      </c>
      <c r="L1339" s="153">
        <f>((J1339/(K1339/100))-100)/100</f>
        <v>0.17668773158841561</v>
      </c>
      <c r="M1339" s="229">
        <f t="shared" ref="M1339:M1376" si="132">G1339</f>
        <v>39720</v>
      </c>
      <c r="N1339" s="229"/>
      <c r="O1339" s="229"/>
      <c r="P1339" s="422"/>
      <c r="Q1339" s="425">
        <f t="shared" si="129"/>
        <v>0</v>
      </c>
    </row>
    <row r="1340" spans="1:17" hidden="1" outlineLevel="1" x14ac:dyDescent="0.25">
      <c r="A1340" s="120"/>
      <c r="B1340" s="300" t="s">
        <v>782</v>
      </c>
      <c r="C1340" s="117" t="s">
        <v>31</v>
      </c>
      <c r="D1340" s="116">
        <v>65</v>
      </c>
      <c r="E1340" s="109">
        <v>3144</v>
      </c>
      <c r="F1340" s="109">
        <f t="shared" si="130"/>
        <v>204360</v>
      </c>
      <c r="G1340" s="109">
        <v>11432.2</v>
      </c>
      <c r="H1340" s="109">
        <f t="shared" si="131"/>
        <v>743093</v>
      </c>
      <c r="I1340" s="221">
        <f t="shared" ref="I1340:I1376" si="133">H1340+F1340</f>
        <v>947453</v>
      </c>
      <c r="J1340" s="252">
        <v>3144</v>
      </c>
      <c r="K1340" s="252"/>
      <c r="L1340" s="229"/>
      <c r="M1340" s="229">
        <f t="shared" si="132"/>
        <v>11432.2</v>
      </c>
      <c r="N1340" s="229"/>
      <c r="O1340" s="229"/>
      <c r="P1340" s="422"/>
      <c r="Q1340" s="425">
        <f t="shared" si="129"/>
        <v>0</v>
      </c>
    </row>
    <row r="1341" spans="1:17" hidden="1" outlineLevel="1" x14ac:dyDescent="0.25">
      <c r="A1341" s="120"/>
      <c r="B1341" s="300" t="s">
        <v>783</v>
      </c>
      <c r="C1341" s="117" t="s">
        <v>31</v>
      </c>
      <c r="D1341" s="116">
        <v>1</v>
      </c>
      <c r="E1341" s="109">
        <v>6288</v>
      </c>
      <c r="F1341" s="109">
        <f t="shared" si="130"/>
        <v>6288</v>
      </c>
      <c r="G1341" s="109">
        <v>48332.700000000004</v>
      </c>
      <c r="H1341" s="109">
        <f t="shared" si="131"/>
        <v>48332.700000000004</v>
      </c>
      <c r="I1341" s="221">
        <f t="shared" si="133"/>
        <v>54620.700000000004</v>
      </c>
      <c r="J1341" s="252">
        <v>6288</v>
      </c>
      <c r="K1341" s="252"/>
      <c r="L1341" s="229"/>
      <c r="M1341" s="229">
        <f t="shared" si="132"/>
        <v>48332.700000000004</v>
      </c>
      <c r="N1341" s="229"/>
      <c r="O1341" s="229"/>
      <c r="P1341" s="422"/>
      <c r="Q1341" s="425">
        <f t="shared" si="129"/>
        <v>0</v>
      </c>
    </row>
    <row r="1342" spans="1:17" hidden="1" outlineLevel="1" x14ac:dyDescent="0.25">
      <c r="A1342" s="120"/>
      <c r="B1342" s="300" t="s">
        <v>784</v>
      </c>
      <c r="C1342" s="117" t="s">
        <v>31</v>
      </c>
      <c r="D1342" s="116">
        <v>1</v>
      </c>
      <c r="E1342" s="109">
        <v>6288</v>
      </c>
      <c r="F1342" s="109">
        <f t="shared" si="130"/>
        <v>6288</v>
      </c>
      <c r="G1342" s="109">
        <v>51976.6</v>
      </c>
      <c r="H1342" s="109">
        <f t="shared" si="131"/>
        <v>51976.6</v>
      </c>
      <c r="I1342" s="221">
        <f t="shared" si="133"/>
        <v>58264.6</v>
      </c>
      <c r="J1342" s="252">
        <v>6288</v>
      </c>
      <c r="K1342" s="252"/>
      <c r="L1342" s="229"/>
      <c r="M1342" s="229">
        <f t="shared" si="132"/>
        <v>51976.6</v>
      </c>
      <c r="N1342" s="229"/>
      <c r="O1342" s="229"/>
      <c r="P1342" s="422"/>
      <c r="Q1342" s="425">
        <f t="shared" si="129"/>
        <v>0</v>
      </c>
    </row>
    <row r="1343" spans="1:17" hidden="1" outlineLevel="1" x14ac:dyDescent="0.25">
      <c r="A1343" s="120"/>
      <c r="B1343" s="300" t="s">
        <v>784</v>
      </c>
      <c r="C1343" s="117" t="s">
        <v>31</v>
      </c>
      <c r="D1343" s="116">
        <v>1</v>
      </c>
      <c r="E1343" s="109">
        <v>6288</v>
      </c>
      <c r="F1343" s="109">
        <f t="shared" si="130"/>
        <v>6288</v>
      </c>
      <c r="G1343" s="109">
        <v>51976.6</v>
      </c>
      <c r="H1343" s="109">
        <f t="shared" si="131"/>
        <v>51976.6</v>
      </c>
      <c r="I1343" s="221">
        <f t="shared" si="133"/>
        <v>58264.6</v>
      </c>
      <c r="J1343" s="252">
        <v>6288</v>
      </c>
      <c r="K1343" s="252"/>
      <c r="L1343" s="229"/>
      <c r="M1343" s="229">
        <f t="shared" si="132"/>
        <v>51976.6</v>
      </c>
      <c r="N1343" s="229"/>
      <c r="O1343" s="229"/>
      <c r="P1343" s="422"/>
      <c r="Q1343" s="425">
        <f t="shared" si="129"/>
        <v>0</v>
      </c>
    </row>
    <row r="1344" spans="1:17" hidden="1" outlineLevel="1" x14ac:dyDescent="0.25">
      <c r="A1344" s="120"/>
      <c r="B1344" s="300" t="s">
        <v>6933</v>
      </c>
      <c r="C1344" s="117" t="s">
        <v>31</v>
      </c>
      <c r="D1344" s="116">
        <v>2</v>
      </c>
      <c r="E1344" s="109">
        <v>6288</v>
      </c>
      <c r="F1344" s="109">
        <f t="shared" si="130"/>
        <v>12576</v>
      </c>
      <c r="G1344" s="109">
        <v>76653.2</v>
      </c>
      <c r="H1344" s="109">
        <f t="shared" si="131"/>
        <v>153306.4</v>
      </c>
      <c r="I1344" s="221">
        <f t="shared" si="133"/>
        <v>165882.4</v>
      </c>
      <c r="J1344" s="252">
        <v>6288</v>
      </c>
      <c r="K1344" s="252"/>
      <c r="L1344" s="229"/>
      <c r="M1344" s="229">
        <f t="shared" si="132"/>
        <v>76653.2</v>
      </c>
      <c r="N1344" s="229"/>
      <c r="O1344" s="229"/>
      <c r="P1344" s="422"/>
      <c r="Q1344" s="425">
        <f t="shared" si="129"/>
        <v>0</v>
      </c>
    </row>
    <row r="1345" spans="1:17" hidden="1" outlineLevel="1" x14ac:dyDescent="0.25">
      <c r="A1345" s="120"/>
      <c r="B1345" s="300" t="s">
        <v>785</v>
      </c>
      <c r="C1345" s="117" t="s">
        <v>31</v>
      </c>
      <c r="D1345" s="116">
        <v>1</v>
      </c>
      <c r="E1345" s="109">
        <v>6288</v>
      </c>
      <c r="F1345" s="109">
        <f t="shared" si="130"/>
        <v>6288</v>
      </c>
      <c r="G1345" s="109">
        <v>73866</v>
      </c>
      <c r="H1345" s="109">
        <f t="shared" si="131"/>
        <v>73866</v>
      </c>
      <c r="I1345" s="221">
        <f t="shared" si="133"/>
        <v>80154</v>
      </c>
      <c r="J1345" s="252">
        <v>6288</v>
      </c>
      <c r="K1345" s="252"/>
      <c r="L1345" s="229"/>
      <c r="M1345" s="229">
        <f t="shared" si="132"/>
        <v>73866</v>
      </c>
      <c r="N1345" s="229"/>
      <c r="O1345" s="229"/>
      <c r="P1345" s="422"/>
      <c r="Q1345" s="425">
        <f t="shared" si="129"/>
        <v>0</v>
      </c>
    </row>
    <row r="1346" spans="1:17" hidden="1" outlineLevel="1" x14ac:dyDescent="0.25">
      <c r="A1346" s="120"/>
      <c r="B1346" s="300" t="s">
        <v>786</v>
      </c>
      <c r="C1346" s="117" t="s">
        <v>31</v>
      </c>
      <c r="D1346" s="116">
        <v>1</v>
      </c>
      <c r="E1346" s="109">
        <v>6288</v>
      </c>
      <c r="F1346" s="109">
        <f t="shared" si="130"/>
        <v>6288</v>
      </c>
      <c r="G1346" s="109">
        <v>55684.200000000004</v>
      </c>
      <c r="H1346" s="109">
        <f t="shared" si="131"/>
        <v>55684.200000000004</v>
      </c>
      <c r="I1346" s="221">
        <f t="shared" si="133"/>
        <v>61972.200000000004</v>
      </c>
      <c r="J1346" s="252">
        <v>6288</v>
      </c>
      <c r="K1346" s="252"/>
      <c r="L1346" s="229"/>
      <c r="M1346" s="229">
        <f t="shared" si="132"/>
        <v>55684.200000000004</v>
      </c>
      <c r="N1346" s="229"/>
      <c r="O1346" s="229"/>
      <c r="P1346" s="422"/>
      <c r="Q1346" s="425">
        <f t="shared" si="129"/>
        <v>0</v>
      </c>
    </row>
    <row r="1347" spans="1:17" hidden="1" outlineLevel="1" x14ac:dyDescent="0.25">
      <c r="A1347" s="120"/>
      <c r="B1347" s="300" t="s">
        <v>787</v>
      </c>
      <c r="C1347" s="117" t="s">
        <v>31</v>
      </c>
      <c r="D1347" s="116">
        <v>32</v>
      </c>
      <c r="E1347" s="109">
        <v>2615</v>
      </c>
      <c r="F1347" s="109">
        <f t="shared" si="130"/>
        <v>83680</v>
      </c>
      <c r="G1347" s="109">
        <v>5902</v>
      </c>
      <c r="H1347" s="109">
        <f t="shared" si="131"/>
        <v>188864</v>
      </c>
      <c r="I1347" s="221">
        <f t="shared" si="133"/>
        <v>272544</v>
      </c>
      <c r="J1347" s="148">
        <v>2615</v>
      </c>
      <c r="K1347" s="148">
        <f>'ВСЕ СМЕТЫ КДС'!G7194</f>
        <v>2013.164184665088</v>
      </c>
      <c r="L1347" s="153">
        <f t="shared" ref="L1347:L1355" si="134">((J1347/(K1347/100))-100)/100</f>
        <v>0.29895018991460659</v>
      </c>
      <c r="M1347" s="228">
        <f t="shared" si="132"/>
        <v>5902</v>
      </c>
      <c r="N1347" s="228">
        <f>'ВСЕ СМЕТЫ КДС'!G7195</f>
        <v>4899.6821909235205</v>
      </c>
      <c r="O1347" s="153">
        <f t="shared" ref="O1347:O1355" si="135">((M1347/(N1347/100))-100)/100</f>
        <v>0.20456792298350224</v>
      </c>
      <c r="P1347" s="422"/>
      <c r="Q1347" s="425">
        <f t="shared" si="129"/>
        <v>0</v>
      </c>
    </row>
    <row r="1348" spans="1:17" hidden="1" outlineLevel="1" x14ac:dyDescent="0.25">
      <c r="A1348" s="120"/>
      <c r="B1348" s="300" t="s">
        <v>788</v>
      </c>
      <c r="C1348" s="117" t="s">
        <v>188</v>
      </c>
      <c r="D1348" s="116">
        <v>100</v>
      </c>
      <c r="E1348" s="109">
        <v>354</v>
      </c>
      <c r="F1348" s="109">
        <f t="shared" si="130"/>
        <v>35400</v>
      </c>
      <c r="G1348" s="109">
        <v>9430.2000000000007</v>
      </c>
      <c r="H1348" s="109">
        <f t="shared" si="131"/>
        <v>943020.00000000012</v>
      </c>
      <c r="I1348" s="221">
        <f t="shared" si="133"/>
        <v>978420.00000000012</v>
      </c>
      <c r="J1348" s="148">
        <v>354</v>
      </c>
      <c r="K1348" s="148">
        <f>'ВСЕ СМЕТЫ КДС'!G6982</f>
        <v>550.10202331503228</v>
      </c>
      <c r="L1348" s="153">
        <f t="shared" si="134"/>
        <v>-0.35648300679441164</v>
      </c>
      <c r="M1348" s="228">
        <f t="shared" si="132"/>
        <v>9430.2000000000007</v>
      </c>
      <c r="N1348" s="228">
        <f>'ВСЕ СМЕТЫ КДС'!G6984</f>
        <v>7299.687084812047</v>
      </c>
      <c r="O1348" s="153">
        <f t="shared" si="135"/>
        <v>0.29186359503282888</v>
      </c>
      <c r="P1348" s="422"/>
      <c r="Q1348" s="425">
        <f t="shared" si="129"/>
        <v>0</v>
      </c>
    </row>
    <row r="1349" spans="1:17" hidden="1" outlineLevel="1" x14ac:dyDescent="0.25">
      <c r="A1349" s="120"/>
      <c r="B1349" s="300" t="s">
        <v>789</v>
      </c>
      <c r="C1349" s="117" t="s">
        <v>188</v>
      </c>
      <c r="D1349" s="116">
        <v>610</v>
      </c>
      <c r="E1349" s="109">
        <v>244</v>
      </c>
      <c r="F1349" s="109">
        <f t="shared" si="130"/>
        <v>148840</v>
      </c>
      <c r="G1349" s="109">
        <v>3762.2000000000003</v>
      </c>
      <c r="H1349" s="109">
        <f t="shared" si="131"/>
        <v>2294942</v>
      </c>
      <c r="I1349" s="221">
        <f t="shared" si="133"/>
        <v>2443782</v>
      </c>
      <c r="J1349" s="148">
        <v>244</v>
      </c>
      <c r="K1349" s="148">
        <f>'ВСЕ СМЕТЫ КДС'!G6972</f>
        <v>199.51958347775997</v>
      </c>
      <c r="L1349" s="153">
        <f t="shared" si="134"/>
        <v>0.22293759713666489</v>
      </c>
      <c r="M1349" s="228">
        <f t="shared" si="132"/>
        <v>3762.2000000000003</v>
      </c>
      <c r="N1349" s="228">
        <f>'ВСЕ СМЕТЫ КДС'!G7036</f>
        <v>3190.8959295518121</v>
      </c>
      <c r="O1349" s="153">
        <f t="shared" si="135"/>
        <v>0.17904190016263954</v>
      </c>
      <c r="P1349" s="422"/>
      <c r="Q1349" s="425">
        <f t="shared" si="129"/>
        <v>0</v>
      </c>
    </row>
    <row r="1350" spans="1:17" hidden="1" outlineLevel="1" x14ac:dyDescent="0.25">
      <c r="A1350" s="120"/>
      <c r="B1350" s="300" t="s">
        <v>790</v>
      </c>
      <c r="C1350" s="117" t="s">
        <v>188</v>
      </c>
      <c r="D1350" s="116">
        <v>260</v>
      </c>
      <c r="E1350" s="109">
        <v>186.02</v>
      </c>
      <c r="F1350" s="109">
        <f t="shared" si="130"/>
        <v>48365.200000000004</v>
      </c>
      <c r="G1350" s="109">
        <v>1500</v>
      </c>
      <c r="H1350" s="109">
        <f t="shared" si="131"/>
        <v>390000</v>
      </c>
      <c r="I1350" s="221">
        <f t="shared" si="133"/>
        <v>438365.2</v>
      </c>
      <c r="J1350" s="148">
        <v>186.02</v>
      </c>
      <c r="K1350" s="148">
        <f>'ВСЕ СМЕТЫ КДС'!G6963</f>
        <v>151.26581595340798</v>
      </c>
      <c r="L1350" s="153">
        <f t="shared" si="134"/>
        <v>0.22975570407326401</v>
      </c>
      <c r="M1350" s="228">
        <v>1500</v>
      </c>
      <c r="N1350" s="228">
        <v>1200</v>
      </c>
      <c r="O1350" s="153">
        <f t="shared" si="135"/>
        <v>0.25</v>
      </c>
      <c r="P1350" s="422"/>
      <c r="Q1350" s="425">
        <f t="shared" si="129"/>
        <v>0</v>
      </c>
    </row>
    <row r="1351" spans="1:17" hidden="1" outlineLevel="1" x14ac:dyDescent="0.25">
      <c r="A1351" s="120"/>
      <c r="B1351" s="300" t="s">
        <v>791</v>
      </c>
      <c r="C1351" s="117" t="s">
        <v>188</v>
      </c>
      <c r="D1351" s="116">
        <v>1610</v>
      </c>
      <c r="E1351" s="109">
        <v>182</v>
      </c>
      <c r="F1351" s="109">
        <f t="shared" si="130"/>
        <v>293020</v>
      </c>
      <c r="G1351" s="109">
        <v>1086</v>
      </c>
      <c r="H1351" s="109">
        <f t="shared" si="131"/>
        <v>1748460</v>
      </c>
      <c r="I1351" s="221">
        <f t="shared" si="133"/>
        <v>2041480</v>
      </c>
      <c r="J1351" s="148">
        <v>182</v>
      </c>
      <c r="K1351" s="148">
        <f>'ВСЕ СМЕТЫ КДС'!G$6963</f>
        <v>151.26581595340798</v>
      </c>
      <c r="L1351" s="153">
        <f t="shared" si="134"/>
        <v>0.20317997065548896</v>
      </c>
      <c r="M1351" s="228">
        <v>1086</v>
      </c>
      <c r="N1351" s="228">
        <f>'ВСЕ СМЕТЫ КДС'!G6973</f>
        <v>865.06640222569433</v>
      </c>
      <c r="O1351" s="153">
        <f t="shared" si="135"/>
        <v>0.25539495835912079</v>
      </c>
      <c r="P1351" s="422"/>
      <c r="Q1351" s="425">
        <f t="shared" ref="Q1351:Q1414" si="136">(E1351+G1351)*P1351</f>
        <v>0</v>
      </c>
    </row>
    <row r="1352" spans="1:17" hidden="1" outlineLevel="1" x14ac:dyDescent="0.25">
      <c r="A1352" s="120"/>
      <c r="B1352" s="300" t="s">
        <v>792</v>
      </c>
      <c r="C1352" s="117" t="s">
        <v>188</v>
      </c>
      <c r="D1352" s="116">
        <v>40</v>
      </c>
      <c r="E1352" s="109">
        <v>182</v>
      </c>
      <c r="F1352" s="109">
        <f t="shared" si="130"/>
        <v>7280</v>
      </c>
      <c r="G1352" s="109">
        <v>611</v>
      </c>
      <c r="H1352" s="109">
        <f t="shared" si="131"/>
        <v>24440</v>
      </c>
      <c r="I1352" s="221">
        <f t="shared" si="133"/>
        <v>31720</v>
      </c>
      <c r="J1352" s="148">
        <v>182</v>
      </c>
      <c r="K1352" s="148">
        <f>'ВСЕ СМЕТЫ КДС'!G$6963</f>
        <v>151.26581595340798</v>
      </c>
      <c r="L1352" s="153">
        <f t="shared" si="134"/>
        <v>0.20317997065548896</v>
      </c>
      <c r="M1352" s="228">
        <f t="shared" si="132"/>
        <v>611</v>
      </c>
      <c r="N1352" s="228">
        <f>'ВСЕ СМЕТЫ КДС'!G6968</f>
        <v>511.66949185355304</v>
      </c>
      <c r="O1352" s="153">
        <f t="shared" si="135"/>
        <v>0.19413021438236697</v>
      </c>
      <c r="P1352" s="422"/>
      <c r="Q1352" s="425">
        <f t="shared" si="136"/>
        <v>0</v>
      </c>
    </row>
    <row r="1353" spans="1:17" hidden="1" outlineLevel="1" x14ac:dyDescent="0.25">
      <c r="A1353" s="120"/>
      <c r="B1353" s="300" t="s">
        <v>793</v>
      </c>
      <c r="C1353" s="117" t="s">
        <v>188</v>
      </c>
      <c r="D1353" s="116">
        <v>760</v>
      </c>
      <c r="E1353" s="109">
        <v>182</v>
      </c>
      <c r="F1353" s="109">
        <f t="shared" si="130"/>
        <v>138320</v>
      </c>
      <c r="G1353" s="109">
        <v>496.6</v>
      </c>
      <c r="H1353" s="109">
        <f t="shared" si="131"/>
        <v>377416</v>
      </c>
      <c r="I1353" s="221">
        <f t="shared" si="133"/>
        <v>515736</v>
      </c>
      <c r="J1353" s="148">
        <v>182</v>
      </c>
      <c r="K1353" s="148">
        <f>'ВСЕ СМЕТЫ КДС'!$G$6963</f>
        <v>151.26581595340798</v>
      </c>
      <c r="L1353" s="153">
        <f t="shared" si="134"/>
        <v>0.20317997065548896</v>
      </c>
      <c r="M1353" s="228">
        <f t="shared" si="132"/>
        <v>496.6</v>
      </c>
      <c r="N1353" s="228">
        <f>'ВСЕ СМЕТЫ КДС'!G7007</f>
        <v>401.66214055454122</v>
      </c>
      <c r="O1353" s="153">
        <f t="shared" si="135"/>
        <v>0.23636247945695374</v>
      </c>
      <c r="P1353" s="422"/>
      <c r="Q1353" s="425">
        <f t="shared" si="136"/>
        <v>0</v>
      </c>
    </row>
    <row r="1354" spans="1:17" hidden="1" outlineLevel="1" x14ac:dyDescent="0.25">
      <c r="A1354" s="120"/>
      <c r="B1354" s="300" t="s">
        <v>794</v>
      </c>
      <c r="C1354" s="117" t="s">
        <v>188</v>
      </c>
      <c r="D1354" s="116">
        <v>210</v>
      </c>
      <c r="E1354" s="109">
        <v>182</v>
      </c>
      <c r="F1354" s="109">
        <f t="shared" si="130"/>
        <v>38220</v>
      </c>
      <c r="G1354" s="109">
        <v>322.40000000000003</v>
      </c>
      <c r="H1354" s="109">
        <f t="shared" si="131"/>
        <v>67704</v>
      </c>
      <c r="I1354" s="221">
        <f t="shared" si="133"/>
        <v>105924</v>
      </c>
      <c r="J1354" s="148">
        <v>182</v>
      </c>
      <c r="K1354" s="148">
        <f>'ВСЕ СМЕТЫ КДС'!$G$6963</f>
        <v>151.26581595340798</v>
      </c>
      <c r="L1354" s="153">
        <f t="shared" si="134"/>
        <v>0.20317997065548896</v>
      </c>
      <c r="M1354" s="228">
        <f t="shared" si="132"/>
        <v>322.40000000000003</v>
      </c>
      <c r="N1354" s="228">
        <f>'ВСЕ СМЕТЫ КДС'!G7019</f>
        <v>248.60592050392299</v>
      </c>
      <c r="O1354" s="153">
        <f t="shared" si="135"/>
        <v>0.29683154506737736</v>
      </c>
      <c r="P1354" s="422"/>
      <c r="Q1354" s="425">
        <f t="shared" si="136"/>
        <v>0</v>
      </c>
    </row>
    <row r="1355" spans="1:17" hidden="1" outlineLevel="1" x14ac:dyDescent="0.25">
      <c r="A1355" s="120"/>
      <c r="B1355" s="300" t="s">
        <v>795</v>
      </c>
      <c r="C1355" s="117" t="s">
        <v>188</v>
      </c>
      <c r="D1355" s="116">
        <v>1320</v>
      </c>
      <c r="E1355" s="109">
        <v>182</v>
      </c>
      <c r="F1355" s="109">
        <f t="shared" si="130"/>
        <v>240240</v>
      </c>
      <c r="G1355" s="109">
        <v>184.6</v>
      </c>
      <c r="H1355" s="109">
        <f t="shared" si="131"/>
        <v>243672</v>
      </c>
      <c r="I1355" s="221">
        <f t="shared" si="133"/>
        <v>483912</v>
      </c>
      <c r="J1355" s="148">
        <v>182</v>
      </c>
      <c r="K1355" s="148">
        <f>'ВСЕ СМЕТЫ КДС'!$G$6963</f>
        <v>151.26581595340798</v>
      </c>
      <c r="L1355" s="153">
        <f t="shared" si="134"/>
        <v>0.20317997065548896</v>
      </c>
      <c r="M1355" s="228">
        <f t="shared" si="132"/>
        <v>184.6</v>
      </c>
      <c r="N1355" s="228">
        <f>'ВСЕ СМЕТЫ КДС'!G7002</f>
        <v>149.14180068025831</v>
      </c>
      <c r="O1355" s="153">
        <f t="shared" si="135"/>
        <v>0.23774823126723349</v>
      </c>
      <c r="P1355" s="422"/>
      <c r="Q1355" s="425">
        <f t="shared" si="136"/>
        <v>0</v>
      </c>
    </row>
    <row r="1356" spans="1:17" hidden="1" outlineLevel="1" x14ac:dyDescent="0.25">
      <c r="A1356" s="120"/>
      <c r="B1356" s="300" t="s">
        <v>796</v>
      </c>
      <c r="C1356" s="117" t="s">
        <v>31</v>
      </c>
      <c r="D1356" s="116">
        <v>20</v>
      </c>
      <c r="E1356" s="109">
        <v>262</v>
      </c>
      <c r="F1356" s="109">
        <f t="shared" si="130"/>
        <v>5240</v>
      </c>
      <c r="G1356" s="109">
        <v>200.20000000000002</v>
      </c>
      <c r="H1356" s="109">
        <f t="shared" si="131"/>
        <v>4004.0000000000005</v>
      </c>
      <c r="I1356" s="221">
        <f t="shared" si="133"/>
        <v>9244</v>
      </c>
      <c r="J1356" s="252">
        <v>262</v>
      </c>
      <c r="K1356" s="252"/>
      <c r="L1356" s="229"/>
      <c r="M1356" s="229">
        <f t="shared" si="132"/>
        <v>200.20000000000002</v>
      </c>
      <c r="N1356" s="229"/>
      <c r="O1356" s="229"/>
      <c r="P1356" s="422"/>
      <c r="Q1356" s="425">
        <f t="shared" si="136"/>
        <v>0</v>
      </c>
    </row>
    <row r="1357" spans="1:17" hidden="1" outlineLevel="1" x14ac:dyDescent="0.25">
      <c r="A1357" s="120"/>
      <c r="B1357" s="300" t="s">
        <v>796</v>
      </c>
      <c r="C1357" s="117" t="s">
        <v>31</v>
      </c>
      <c r="D1357" s="116">
        <v>250</v>
      </c>
      <c r="E1357" s="109">
        <v>262</v>
      </c>
      <c r="F1357" s="109">
        <f t="shared" si="130"/>
        <v>65500</v>
      </c>
      <c r="G1357" s="109">
        <v>80.600000000000009</v>
      </c>
      <c r="H1357" s="109">
        <f t="shared" si="131"/>
        <v>20150.000000000004</v>
      </c>
      <c r="I1357" s="221">
        <f t="shared" si="133"/>
        <v>85650</v>
      </c>
      <c r="J1357" s="252">
        <v>262</v>
      </c>
      <c r="K1357" s="252"/>
      <c r="L1357" s="229"/>
      <c r="M1357" s="229">
        <f t="shared" si="132"/>
        <v>80.600000000000009</v>
      </c>
      <c r="N1357" s="229"/>
      <c r="O1357" s="229"/>
      <c r="P1357" s="422"/>
      <c r="Q1357" s="425">
        <f t="shared" si="136"/>
        <v>0</v>
      </c>
    </row>
    <row r="1358" spans="1:17" hidden="1" outlineLevel="1" x14ac:dyDescent="0.25">
      <c r="A1358" s="120"/>
      <c r="B1358" s="300" t="s">
        <v>797</v>
      </c>
      <c r="C1358" s="117" t="s">
        <v>31</v>
      </c>
      <c r="D1358" s="116">
        <v>32</v>
      </c>
      <c r="E1358" s="109">
        <v>131</v>
      </c>
      <c r="F1358" s="109">
        <f t="shared" si="130"/>
        <v>4192</v>
      </c>
      <c r="G1358" s="109">
        <v>3434.6</v>
      </c>
      <c r="H1358" s="109">
        <f t="shared" si="131"/>
        <v>109907.2</v>
      </c>
      <c r="I1358" s="221">
        <f t="shared" si="133"/>
        <v>114099.2</v>
      </c>
      <c r="J1358" s="252">
        <v>131</v>
      </c>
      <c r="K1358" s="252"/>
      <c r="L1358" s="229"/>
      <c r="M1358" s="229">
        <f t="shared" si="132"/>
        <v>3434.6</v>
      </c>
      <c r="N1358" s="229"/>
      <c r="O1358" s="229"/>
      <c r="P1358" s="422"/>
      <c r="Q1358" s="425">
        <f t="shared" si="136"/>
        <v>0</v>
      </c>
    </row>
    <row r="1359" spans="1:17" hidden="1" outlineLevel="1" x14ac:dyDescent="0.25">
      <c r="A1359" s="120"/>
      <c r="B1359" s="300" t="s">
        <v>798</v>
      </c>
      <c r="C1359" s="117" t="s">
        <v>188</v>
      </c>
      <c r="D1359" s="116">
        <v>636</v>
      </c>
      <c r="E1359" s="109">
        <v>838.40000000000009</v>
      </c>
      <c r="F1359" s="109">
        <f t="shared" si="130"/>
        <v>533222.40000000002</v>
      </c>
      <c r="G1359" s="109">
        <v>1759</v>
      </c>
      <c r="H1359" s="109">
        <f t="shared" si="131"/>
        <v>1118724</v>
      </c>
      <c r="I1359" s="221">
        <f t="shared" si="133"/>
        <v>1651946.4</v>
      </c>
      <c r="J1359" s="148">
        <v>838.40000000000009</v>
      </c>
      <c r="K1359" s="148">
        <f>'ВСЕ СМЕТЫ КДС'!G7298</f>
        <v>652.31339049676797</v>
      </c>
      <c r="L1359" s="153">
        <f>((J1359/(K1359/100))-100)/100</f>
        <v>0.28527179146440373</v>
      </c>
      <c r="M1359" s="228">
        <v>1759</v>
      </c>
      <c r="N1359" s="228">
        <f>'ВСЕ СМЕТЫ КДС'!$G$7302+'ВСЕ СМЕТЫ КДС'!$G$7303</f>
        <v>2147.6637664035843</v>
      </c>
      <c r="O1359" s="153">
        <f>((M1359/(N1359/100))-100)/100</f>
        <v>-0.18097049104405641</v>
      </c>
      <c r="P1359" s="422"/>
      <c r="Q1359" s="425">
        <f t="shared" si="136"/>
        <v>0</v>
      </c>
    </row>
    <row r="1360" spans="1:17" hidden="1" outlineLevel="1" x14ac:dyDescent="0.25">
      <c r="A1360" s="120"/>
      <c r="B1360" s="300" t="s">
        <v>799</v>
      </c>
      <c r="C1360" s="117" t="s">
        <v>31</v>
      </c>
      <c r="D1360" s="116">
        <v>20</v>
      </c>
      <c r="E1360" s="109">
        <v>1965</v>
      </c>
      <c r="F1360" s="109">
        <f t="shared" si="130"/>
        <v>39300</v>
      </c>
      <c r="G1360" s="109">
        <v>20594.600000000002</v>
      </c>
      <c r="H1360" s="109">
        <f t="shared" si="131"/>
        <v>411892.00000000006</v>
      </c>
      <c r="I1360" s="221">
        <f t="shared" si="133"/>
        <v>451192.00000000006</v>
      </c>
      <c r="J1360" s="252">
        <v>1965</v>
      </c>
      <c r="K1360" s="252"/>
      <c r="L1360" s="229"/>
      <c r="M1360" s="229">
        <f>G1360</f>
        <v>20594.600000000002</v>
      </c>
      <c r="N1360" s="229"/>
      <c r="O1360" s="229"/>
      <c r="P1360" s="422"/>
      <c r="Q1360" s="425">
        <f t="shared" si="136"/>
        <v>0</v>
      </c>
    </row>
    <row r="1361" spans="1:17" ht="25.5" hidden="1" outlineLevel="1" x14ac:dyDescent="0.25">
      <c r="A1361" s="120"/>
      <c r="B1361" s="300" t="s">
        <v>726</v>
      </c>
      <c r="C1361" s="117" t="s">
        <v>188</v>
      </c>
      <c r="D1361" s="116">
        <v>860</v>
      </c>
      <c r="E1361" s="109">
        <v>246</v>
      </c>
      <c r="F1361" s="109">
        <f t="shared" si="130"/>
        <v>211560</v>
      </c>
      <c r="G1361" s="109">
        <v>101</v>
      </c>
      <c r="H1361" s="109">
        <f t="shared" si="131"/>
        <v>86860</v>
      </c>
      <c r="I1361" s="221">
        <f t="shared" si="133"/>
        <v>298420</v>
      </c>
      <c r="J1361" s="148">
        <v>246</v>
      </c>
      <c r="K1361" s="148">
        <f>'ВСЕ СМЕТЫ КДС'!G7200</f>
        <v>239.99382963419134</v>
      </c>
      <c r="L1361" s="153">
        <f>((J1361/(K1361/100))-100)/100</f>
        <v>2.5026353281513564E-2</v>
      </c>
      <c r="M1361" s="228">
        <v>101</v>
      </c>
      <c r="N1361" s="228">
        <f>'ВСЕ СМЕТЫ КДС'!G7203</f>
        <v>98.665805387882372</v>
      </c>
      <c r="O1361" s="153">
        <f>((M1361/(N1361/100))-100)/100</f>
        <v>2.3657584336754384E-2</v>
      </c>
      <c r="P1361" s="422"/>
      <c r="Q1361" s="425">
        <f t="shared" si="136"/>
        <v>0</v>
      </c>
    </row>
    <row r="1362" spans="1:17" hidden="1" outlineLevel="1" x14ac:dyDescent="0.25">
      <c r="A1362" s="120"/>
      <c r="B1362" s="300" t="s">
        <v>800</v>
      </c>
      <c r="C1362" s="117" t="s">
        <v>31</v>
      </c>
      <c r="D1362" s="116">
        <v>64</v>
      </c>
      <c r="E1362" s="109">
        <v>131</v>
      </c>
      <c r="F1362" s="109">
        <f t="shared" si="130"/>
        <v>8384</v>
      </c>
      <c r="G1362" s="109">
        <v>408.2</v>
      </c>
      <c r="H1362" s="109">
        <f t="shared" si="131"/>
        <v>26124.799999999999</v>
      </c>
      <c r="I1362" s="221">
        <f t="shared" si="133"/>
        <v>34508.800000000003</v>
      </c>
      <c r="J1362" s="252">
        <v>131</v>
      </c>
      <c r="K1362" s="252"/>
      <c r="L1362" s="229"/>
      <c r="M1362" s="229">
        <f t="shared" si="132"/>
        <v>408.2</v>
      </c>
      <c r="N1362" s="229"/>
      <c r="O1362" s="229"/>
      <c r="P1362" s="422"/>
      <c r="Q1362" s="425">
        <f t="shared" si="136"/>
        <v>0</v>
      </c>
    </row>
    <row r="1363" spans="1:17" hidden="1" outlineLevel="1" x14ac:dyDescent="0.25">
      <c r="A1363" s="120"/>
      <c r="B1363" s="300" t="s">
        <v>728</v>
      </c>
      <c r="C1363" s="117" t="s">
        <v>188</v>
      </c>
      <c r="D1363" s="116">
        <v>400</v>
      </c>
      <c r="E1363" s="109">
        <v>65.5</v>
      </c>
      <c r="F1363" s="109">
        <f t="shared" si="130"/>
        <v>26200</v>
      </c>
      <c r="G1363" s="109">
        <v>166.71200000000002</v>
      </c>
      <c r="H1363" s="109">
        <f t="shared" si="131"/>
        <v>66684.800000000003</v>
      </c>
      <c r="I1363" s="221">
        <f t="shared" si="133"/>
        <v>92884.800000000003</v>
      </c>
      <c r="J1363" s="252">
        <v>65.5</v>
      </c>
      <c r="K1363" s="252"/>
      <c r="L1363" s="229"/>
      <c r="M1363" s="229">
        <f t="shared" si="132"/>
        <v>166.71200000000002</v>
      </c>
      <c r="N1363" s="229"/>
      <c r="O1363" s="229"/>
      <c r="P1363" s="422"/>
      <c r="Q1363" s="425">
        <f t="shared" si="136"/>
        <v>0</v>
      </c>
    </row>
    <row r="1364" spans="1:17" hidden="1" outlineLevel="1" x14ac:dyDescent="0.25">
      <c r="A1364" s="120"/>
      <c r="B1364" s="300" t="s">
        <v>729</v>
      </c>
      <c r="C1364" s="117" t="s">
        <v>31</v>
      </c>
      <c r="D1364" s="116">
        <v>1240</v>
      </c>
      <c r="E1364" s="109">
        <v>32.75</v>
      </c>
      <c r="F1364" s="109">
        <f t="shared" si="130"/>
        <v>40610</v>
      </c>
      <c r="G1364" s="109">
        <v>36.816000000000003</v>
      </c>
      <c r="H1364" s="109">
        <f t="shared" si="131"/>
        <v>45651.840000000004</v>
      </c>
      <c r="I1364" s="221">
        <f t="shared" si="133"/>
        <v>86261.84</v>
      </c>
      <c r="J1364" s="252">
        <v>32.75</v>
      </c>
      <c r="K1364" s="252"/>
      <c r="L1364" s="229"/>
      <c r="M1364" s="229">
        <f t="shared" si="132"/>
        <v>36.816000000000003</v>
      </c>
      <c r="N1364" s="229"/>
      <c r="O1364" s="229"/>
      <c r="P1364" s="422"/>
      <c r="Q1364" s="425">
        <f t="shared" si="136"/>
        <v>0</v>
      </c>
    </row>
    <row r="1365" spans="1:17" hidden="1" outlineLevel="1" x14ac:dyDescent="0.25">
      <c r="A1365" s="120"/>
      <c r="B1365" s="300" t="s">
        <v>727</v>
      </c>
      <c r="C1365" s="117" t="s">
        <v>31</v>
      </c>
      <c r="D1365" s="116">
        <v>120</v>
      </c>
      <c r="E1365" s="109">
        <v>262</v>
      </c>
      <c r="F1365" s="109">
        <f t="shared" si="130"/>
        <v>31440</v>
      </c>
      <c r="G1365" s="109">
        <v>681.2</v>
      </c>
      <c r="H1365" s="109">
        <f t="shared" si="131"/>
        <v>81744</v>
      </c>
      <c r="I1365" s="221">
        <f t="shared" si="133"/>
        <v>113184</v>
      </c>
      <c r="J1365" s="252">
        <v>262</v>
      </c>
      <c r="K1365" s="252"/>
      <c r="L1365" s="229"/>
      <c r="M1365" s="229">
        <f t="shared" si="132"/>
        <v>681.2</v>
      </c>
      <c r="N1365" s="229"/>
      <c r="O1365" s="229"/>
      <c r="P1365" s="422"/>
      <c r="Q1365" s="425">
        <f t="shared" si="136"/>
        <v>0</v>
      </c>
    </row>
    <row r="1366" spans="1:17" ht="25.5" hidden="1" outlineLevel="1" x14ac:dyDescent="0.25">
      <c r="A1366" s="120"/>
      <c r="B1366" s="300" t="s">
        <v>801</v>
      </c>
      <c r="C1366" s="117" t="s">
        <v>188</v>
      </c>
      <c r="D1366" s="116">
        <v>10</v>
      </c>
      <c r="E1366" s="109">
        <v>65.5</v>
      </c>
      <c r="F1366" s="109">
        <f t="shared" si="130"/>
        <v>655</v>
      </c>
      <c r="G1366" s="109">
        <v>348.40000000000003</v>
      </c>
      <c r="H1366" s="109">
        <f t="shared" si="131"/>
        <v>3484.0000000000005</v>
      </c>
      <c r="I1366" s="221">
        <f t="shared" si="133"/>
        <v>4139</v>
      </c>
      <c r="J1366" s="252">
        <v>65.5</v>
      </c>
      <c r="K1366" s="252"/>
      <c r="L1366" s="229"/>
      <c r="M1366" s="229">
        <f t="shared" si="132"/>
        <v>348.40000000000003</v>
      </c>
      <c r="N1366" s="229"/>
      <c r="O1366" s="229"/>
      <c r="P1366" s="422"/>
      <c r="Q1366" s="425">
        <f t="shared" si="136"/>
        <v>0</v>
      </c>
    </row>
    <row r="1367" spans="1:17" hidden="1" outlineLevel="1" x14ac:dyDescent="0.25">
      <c r="A1367" s="120"/>
      <c r="B1367" s="300" t="s">
        <v>732</v>
      </c>
      <c r="C1367" s="117" t="s">
        <v>188</v>
      </c>
      <c r="D1367" s="116">
        <v>1500</v>
      </c>
      <c r="E1367" s="109">
        <v>458.5</v>
      </c>
      <c r="F1367" s="109">
        <f t="shared" si="130"/>
        <v>687750</v>
      </c>
      <c r="G1367" s="109">
        <v>369.2</v>
      </c>
      <c r="H1367" s="109">
        <f t="shared" si="131"/>
        <v>553800</v>
      </c>
      <c r="I1367" s="221">
        <f t="shared" si="133"/>
        <v>1241550</v>
      </c>
      <c r="J1367" s="252">
        <v>458.5</v>
      </c>
      <c r="K1367" s="252"/>
      <c r="L1367" s="229"/>
      <c r="M1367" s="229">
        <f t="shared" si="132"/>
        <v>369.2</v>
      </c>
      <c r="N1367" s="229"/>
      <c r="O1367" s="229"/>
      <c r="P1367" s="422"/>
      <c r="Q1367" s="425">
        <f t="shared" si="136"/>
        <v>0</v>
      </c>
    </row>
    <row r="1368" spans="1:17" hidden="1" outlineLevel="1" x14ac:dyDescent="0.25">
      <c r="A1368" s="120"/>
      <c r="B1368" s="300" t="s">
        <v>6901</v>
      </c>
      <c r="C1368" s="117" t="s">
        <v>188</v>
      </c>
      <c r="D1368" s="116">
        <v>105</v>
      </c>
      <c r="E1368" s="109">
        <v>458.5</v>
      </c>
      <c r="F1368" s="109">
        <f t="shared" si="130"/>
        <v>48142.5</v>
      </c>
      <c r="G1368" s="109">
        <v>254.8</v>
      </c>
      <c r="H1368" s="109">
        <f t="shared" si="131"/>
        <v>26754</v>
      </c>
      <c r="I1368" s="221">
        <f t="shared" si="133"/>
        <v>74896.5</v>
      </c>
      <c r="J1368" s="252">
        <v>458.5</v>
      </c>
      <c r="K1368" s="252"/>
      <c r="L1368" s="229"/>
      <c r="M1368" s="229">
        <f t="shared" si="132"/>
        <v>254.8</v>
      </c>
      <c r="N1368" s="229"/>
      <c r="O1368" s="229"/>
      <c r="P1368" s="422"/>
      <c r="Q1368" s="425">
        <f t="shared" si="136"/>
        <v>0</v>
      </c>
    </row>
    <row r="1369" spans="1:17" hidden="1" outlineLevel="1" x14ac:dyDescent="0.25">
      <c r="A1369" s="120"/>
      <c r="B1369" s="300" t="s">
        <v>802</v>
      </c>
      <c r="C1369" s="117" t="s">
        <v>188</v>
      </c>
      <c r="D1369" s="116">
        <v>40</v>
      </c>
      <c r="E1369" s="109">
        <v>1283.8</v>
      </c>
      <c r="F1369" s="109">
        <f t="shared" si="130"/>
        <v>51352</v>
      </c>
      <c r="G1369" s="109">
        <v>2241.2000000000003</v>
      </c>
      <c r="H1369" s="109">
        <f t="shared" si="131"/>
        <v>89648.000000000015</v>
      </c>
      <c r="I1369" s="221">
        <f t="shared" si="133"/>
        <v>141000</v>
      </c>
      <c r="J1369" s="252">
        <v>1283.8</v>
      </c>
      <c r="K1369" s="252"/>
      <c r="L1369" s="229"/>
      <c r="M1369" s="229">
        <f t="shared" si="132"/>
        <v>2241.2000000000003</v>
      </c>
      <c r="N1369" s="229"/>
      <c r="O1369" s="229"/>
      <c r="P1369" s="422"/>
      <c r="Q1369" s="425">
        <f t="shared" si="136"/>
        <v>0</v>
      </c>
    </row>
    <row r="1370" spans="1:17" hidden="1" outlineLevel="1" x14ac:dyDescent="0.25">
      <c r="A1370" s="120"/>
      <c r="B1370" s="300" t="s">
        <v>803</v>
      </c>
      <c r="C1370" s="117" t="s">
        <v>188</v>
      </c>
      <c r="D1370" s="116">
        <v>780</v>
      </c>
      <c r="E1370" s="109">
        <v>1048</v>
      </c>
      <c r="F1370" s="109">
        <f t="shared" si="130"/>
        <v>817440</v>
      </c>
      <c r="G1370" s="109">
        <v>1084.2</v>
      </c>
      <c r="H1370" s="109">
        <f t="shared" si="131"/>
        <v>845676</v>
      </c>
      <c r="I1370" s="221">
        <f t="shared" si="133"/>
        <v>1663116</v>
      </c>
      <c r="J1370" s="252">
        <v>1048</v>
      </c>
      <c r="K1370" s="252"/>
      <c r="L1370" s="217"/>
      <c r="M1370" s="229">
        <f t="shared" si="132"/>
        <v>1084.2</v>
      </c>
      <c r="N1370" s="229"/>
      <c r="O1370" s="217"/>
      <c r="P1370" s="422"/>
      <c r="Q1370" s="425">
        <f t="shared" si="136"/>
        <v>0</v>
      </c>
    </row>
    <row r="1371" spans="1:17" hidden="1" outlineLevel="1" x14ac:dyDescent="0.25">
      <c r="A1371" s="120"/>
      <c r="B1371" s="300" t="s">
        <v>804</v>
      </c>
      <c r="C1371" s="117" t="s">
        <v>6820</v>
      </c>
      <c r="D1371" s="116">
        <v>2.7</v>
      </c>
      <c r="E1371" s="109">
        <v>1249.74</v>
      </c>
      <c r="F1371" s="109">
        <f t="shared" si="130"/>
        <v>3374.2980000000002</v>
      </c>
      <c r="G1371" s="109">
        <v>0</v>
      </c>
      <c r="H1371" s="109">
        <f t="shared" si="131"/>
        <v>0</v>
      </c>
      <c r="I1371" s="221">
        <f t="shared" si="133"/>
        <v>3374.2980000000002</v>
      </c>
      <c r="J1371" s="252">
        <v>1249.74</v>
      </c>
      <c r="K1371" s="252"/>
      <c r="L1371" s="229"/>
      <c r="M1371" s="229">
        <f t="shared" si="132"/>
        <v>0</v>
      </c>
      <c r="N1371" s="229"/>
      <c r="O1371" s="229"/>
      <c r="P1371" s="422"/>
      <c r="Q1371" s="425">
        <f t="shared" si="136"/>
        <v>0</v>
      </c>
    </row>
    <row r="1372" spans="1:17" hidden="1" outlineLevel="1" x14ac:dyDescent="0.25">
      <c r="A1372" s="120"/>
      <c r="B1372" s="300" t="s">
        <v>805</v>
      </c>
      <c r="C1372" s="119" t="s">
        <v>6820</v>
      </c>
      <c r="D1372" s="129">
        <v>1.2</v>
      </c>
      <c r="E1372" s="109">
        <v>1522.22</v>
      </c>
      <c r="F1372" s="109">
        <f t="shared" si="130"/>
        <v>1826.664</v>
      </c>
      <c r="G1372" s="109">
        <v>1092</v>
      </c>
      <c r="H1372" s="109">
        <f t="shared" si="131"/>
        <v>1310.3999999999999</v>
      </c>
      <c r="I1372" s="221">
        <f t="shared" si="133"/>
        <v>3137.0639999999999</v>
      </c>
      <c r="J1372" s="252">
        <v>1522.22</v>
      </c>
      <c r="K1372" s="252"/>
      <c r="L1372" s="229"/>
      <c r="M1372" s="229">
        <f t="shared" si="132"/>
        <v>1092</v>
      </c>
      <c r="N1372" s="229"/>
      <c r="O1372" s="229"/>
      <c r="P1372" s="422"/>
      <c r="Q1372" s="425">
        <f t="shared" si="136"/>
        <v>0</v>
      </c>
    </row>
    <row r="1373" spans="1:17" hidden="1" outlineLevel="1" x14ac:dyDescent="0.25">
      <c r="A1373" s="120"/>
      <c r="B1373" s="300" t="s">
        <v>6867</v>
      </c>
      <c r="C1373" s="117" t="s">
        <v>6820</v>
      </c>
      <c r="D1373" s="116">
        <v>1.5</v>
      </c>
      <c r="E1373" s="109">
        <v>1249.74</v>
      </c>
      <c r="F1373" s="109">
        <f t="shared" si="130"/>
        <v>1874.6100000000001</v>
      </c>
      <c r="G1373" s="109">
        <v>0</v>
      </c>
      <c r="H1373" s="109">
        <f t="shared" si="131"/>
        <v>0</v>
      </c>
      <c r="I1373" s="221">
        <f t="shared" si="133"/>
        <v>1874.6100000000001</v>
      </c>
      <c r="J1373" s="252">
        <v>1249.74</v>
      </c>
      <c r="K1373" s="252"/>
      <c r="L1373" s="229"/>
      <c r="M1373" s="229">
        <f t="shared" si="132"/>
        <v>0</v>
      </c>
      <c r="N1373" s="229"/>
      <c r="O1373" s="229"/>
      <c r="P1373" s="422"/>
      <c r="Q1373" s="425">
        <f t="shared" si="136"/>
        <v>0</v>
      </c>
    </row>
    <row r="1374" spans="1:17" hidden="1" outlineLevel="1" x14ac:dyDescent="0.25">
      <c r="A1374" s="120"/>
      <c r="B1374" s="300" t="s">
        <v>806</v>
      </c>
      <c r="C1374" s="117" t="s">
        <v>6820</v>
      </c>
      <c r="D1374" s="116">
        <v>1.2</v>
      </c>
      <c r="E1374" s="109">
        <v>3144</v>
      </c>
      <c r="F1374" s="109">
        <f t="shared" si="130"/>
        <v>3772.7999999999997</v>
      </c>
      <c r="G1374" s="109">
        <v>0</v>
      </c>
      <c r="H1374" s="109">
        <f t="shared" si="131"/>
        <v>0</v>
      </c>
      <c r="I1374" s="221">
        <f t="shared" si="133"/>
        <v>3772.7999999999997</v>
      </c>
      <c r="J1374" s="252">
        <v>3144</v>
      </c>
      <c r="K1374" s="252"/>
      <c r="L1374" s="229"/>
      <c r="M1374" s="229">
        <f t="shared" si="132"/>
        <v>0</v>
      </c>
      <c r="N1374" s="229"/>
      <c r="O1374" s="229"/>
      <c r="P1374" s="422"/>
      <c r="Q1374" s="425">
        <f t="shared" si="136"/>
        <v>0</v>
      </c>
    </row>
    <row r="1375" spans="1:17" hidden="1" outlineLevel="1" x14ac:dyDescent="0.25">
      <c r="A1375" s="120"/>
      <c r="B1375" s="300" t="s">
        <v>302</v>
      </c>
      <c r="C1375" s="117" t="s">
        <v>307</v>
      </c>
      <c r="D1375" s="116">
        <v>1</v>
      </c>
      <c r="E1375" s="109">
        <v>0</v>
      </c>
      <c r="F1375" s="109">
        <f t="shared" si="130"/>
        <v>0</v>
      </c>
      <c r="G1375" s="109">
        <v>28704</v>
      </c>
      <c r="H1375" s="109">
        <f t="shared" si="131"/>
        <v>28704</v>
      </c>
      <c r="I1375" s="221">
        <f t="shared" si="133"/>
        <v>28704</v>
      </c>
      <c r="J1375" s="252">
        <v>0</v>
      </c>
      <c r="K1375" s="252"/>
      <c r="L1375" s="229"/>
      <c r="M1375" s="229">
        <f t="shared" si="132"/>
        <v>28704</v>
      </c>
      <c r="N1375" s="229"/>
      <c r="O1375" s="229"/>
      <c r="P1375" s="422"/>
      <c r="Q1375" s="425">
        <f t="shared" si="136"/>
        <v>0</v>
      </c>
    </row>
    <row r="1376" spans="1:17" hidden="1" outlineLevel="1" x14ac:dyDescent="0.25">
      <c r="A1376" s="120"/>
      <c r="B1376" s="300" t="s">
        <v>560</v>
      </c>
      <c r="C1376" s="117" t="s">
        <v>307</v>
      </c>
      <c r="D1376" s="116">
        <v>1</v>
      </c>
      <c r="E1376" s="109">
        <v>76800</v>
      </c>
      <c r="F1376" s="109">
        <f t="shared" si="130"/>
        <v>76800</v>
      </c>
      <c r="G1376" s="109">
        <v>0</v>
      </c>
      <c r="H1376" s="109">
        <f t="shared" si="131"/>
        <v>0</v>
      </c>
      <c r="I1376" s="221">
        <f t="shared" si="133"/>
        <v>76800</v>
      </c>
      <c r="J1376" s="252">
        <v>76800</v>
      </c>
      <c r="K1376" s="252"/>
      <c r="L1376" s="229"/>
      <c r="M1376" s="229">
        <f t="shared" si="132"/>
        <v>0</v>
      </c>
      <c r="N1376" s="229"/>
      <c r="O1376" s="229"/>
      <c r="P1376" s="422"/>
      <c r="Q1376" s="425">
        <f t="shared" si="136"/>
        <v>0</v>
      </c>
    </row>
    <row r="1377" spans="1:17" collapsed="1" x14ac:dyDescent="0.25">
      <c r="A1377" s="339" t="s">
        <v>807</v>
      </c>
      <c r="B1377" s="340" t="s">
        <v>6833</v>
      </c>
      <c r="C1377" s="341"/>
      <c r="D1377" s="342"/>
      <c r="E1377" s="342"/>
      <c r="F1377" s="342">
        <f>SUM(F1378:F1395)</f>
        <v>557498.30000000005</v>
      </c>
      <c r="G1377" s="342"/>
      <c r="H1377" s="342">
        <f>SUM(H1378:H1395)</f>
        <v>1249440.52</v>
      </c>
      <c r="I1377" s="343">
        <f>SUM(I1378:I1395)</f>
        <v>1806938.82</v>
      </c>
      <c r="J1377" s="344"/>
      <c r="K1377" s="344"/>
      <c r="L1377" s="345"/>
      <c r="M1377" s="345"/>
      <c r="N1377" s="345"/>
      <c r="O1377" s="345"/>
      <c r="P1377" s="422"/>
      <c r="Q1377" s="343">
        <f>SUM(Q1378:Q1395)</f>
        <v>0</v>
      </c>
    </row>
    <row r="1378" spans="1:17" hidden="1" outlineLevel="1" x14ac:dyDescent="0.25">
      <c r="A1378" s="120"/>
      <c r="B1378" s="300" t="s">
        <v>665</v>
      </c>
      <c r="C1378" s="117" t="s">
        <v>31</v>
      </c>
      <c r="D1378" s="116">
        <v>1</v>
      </c>
      <c r="E1378" s="109">
        <v>5502</v>
      </c>
      <c r="F1378" s="109">
        <f t="shared" ref="F1378:F1395" si="137">E1378*D1378</f>
        <v>5502</v>
      </c>
      <c r="G1378" s="109">
        <v>87964</v>
      </c>
      <c r="H1378" s="109">
        <f t="shared" ref="H1378:H1395" si="138">G1378*D1378</f>
        <v>87964</v>
      </c>
      <c r="I1378" s="221">
        <f>H1378+F1378</f>
        <v>93466</v>
      </c>
      <c r="J1378" s="252">
        <v>5502</v>
      </c>
      <c r="K1378" s="252"/>
      <c r="L1378" s="229"/>
      <c r="M1378" s="229">
        <f t="shared" ref="M1378:M1395" si="139">G1378</f>
        <v>87964</v>
      </c>
      <c r="N1378" s="229"/>
      <c r="O1378" s="229"/>
      <c r="P1378" s="422"/>
      <c r="Q1378" s="425">
        <f t="shared" si="136"/>
        <v>0</v>
      </c>
    </row>
    <row r="1379" spans="1:17" hidden="1" outlineLevel="1" x14ac:dyDescent="0.25">
      <c r="A1379" s="120"/>
      <c r="B1379" s="300" t="s">
        <v>665</v>
      </c>
      <c r="C1379" s="117" t="s">
        <v>188</v>
      </c>
      <c r="D1379" s="116">
        <v>70</v>
      </c>
      <c r="E1379" s="109">
        <v>314.40000000000003</v>
      </c>
      <c r="F1379" s="109">
        <f t="shared" si="137"/>
        <v>22008.000000000004</v>
      </c>
      <c r="G1379" s="109">
        <v>2857.4</v>
      </c>
      <c r="H1379" s="109">
        <f t="shared" si="138"/>
        <v>200018</v>
      </c>
      <c r="I1379" s="221">
        <f t="shared" ref="I1379:I1395" si="140">H1379+F1379</f>
        <v>222026</v>
      </c>
      <c r="J1379" s="252">
        <v>314.40000000000003</v>
      </c>
      <c r="K1379" s="252"/>
      <c r="L1379" s="229"/>
      <c r="M1379" s="229">
        <f t="shared" si="139"/>
        <v>2857.4</v>
      </c>
      <c r="N1379" s="229"/>
      <c r="O1379" s="229"/>
      <c r="P1379" s="422"/>
      <c r="Q1379" s="425">
        <f t="shared" si="136"/>
        <v>0</v>
      </c>
    </row>
    <row r="1380" spans="1:17" hidden="1" outlineLevel="1" x14ac:dyDescent="0.25">
      <c r="A1380" s="120"/>
      <c r="B1380" s="300" t="s">
        <v>723</v>
      </c>
      <c r="C1380" s="117" t="s">
        <v>188</v>
      </c>
      <c r="D1380" s="116">
        <v>15</v>
      </c>
      <c r="E1380" s="109">
        <v>162.44</v>
      </c>
      <c r="F1380" s="109">
        <f t="shared" si="137"/>
        <v>2436.6</v>
      </c>
      <c r="G1380" s="109">
        <v>496.6</v>
      </c>
      <c r="H1380" s="109">
        <f t="shared" si="138"/>
        <v>7449</v>
      </c>
      <c r="I1380" s="221">
        <f t="shared" si="140"/>
        <v>9885.6</v>
      </c>
      <c r="J1380" s="252">
        <v>162.44</v>
      </c>
      <c r="K1380" s="252"/>
      <c r="L1380" s="229"/>
      <c r="M1380" s="229">
        <f t="shared" si="139"/>
        <v>496.6</v>
      </c>
      <c r="N1380" s="229"/>
      <c r="O1380" s="229"/>
      <c r="P1380" s="422"/>
      <c r="Q1380" s="425">
        <f t="shared" si="136"/>
        <v>0</v>
      </c>
    </row>
    <row r="1381" spans="1:17" hidden="1" outlineLevel="1" x14ac:dyDescent="0.25">
      <c r="A1381" s="120"/>
      <c r="B1381" s="300" t="s">
        <v>723</v>
      </c>
      <c r="C1381" s="117" t="s">
        <v>188</v>
      </c>
      <c r="D1381" s="116">
        <v>350</v>
      </c>
      <c r="E1381" s="109">
        <v>162.44</v>
      </c>
      <c r="F1381" s="109">
        <f t="shared" si="137"/>
        <v>56854</v>
      </c>
      <c r="G1381" s="109">
        <v>434.2</v>
      </c>
      <c r="H1381" s="109">
        <f t="shared" si="138"/>
        <v>151970</v>
      </c>
      <c r="I1381" s="221">
        <f t="shared" si="140"/>
        <v>208824</v>
      </c>
      <c r="J1381" s="252">
        <v>162.44</v>
      </c>
      <c r="K1381" s="252"/>
      <c r="L1381" s="229"/>
      <c r="M1381" s="229">
        <f t="shared" si="139"/>
        <v>434.2</v>
      </c>
      <c r="N1381" s="229"/>
      <c r="O1381" s="229"/>
      <c r="P1381" s="422"/>
      <c r="Q1381" s="425">
        <f t="shared" si="136"/>
        <v>0</v>
      </c>
    </row>
    <row r="1382" spans="1:17" hidden="1" outlineLevel="1" x14ac:dyDescent="0.25">
      <c r="A1382" s="120"/>
      <c r="B1382" s="300" t="s">
        <v>723</v>
      </c>
      <c r="C1382" s="117" t="s">
        <v>188</v>
      </c>
      <c r="D1382" s="116">
        <v>210</v>
      </c>
      <c r="E1382" s="109">
        <v>162.44</v>
      </c>
      <c r="F1382" s="109">
        <f t="shared" si="137"/>
        <v>34112.400000000001</v>
      </c>
      <c r="G1382" s="109">
        <v>184.6</v>
      </c>
      <c r="H1382" s="109">
        <f t="shared" si="138"/>
        <v>38766</v>
      </c>
      <c r="I1382" s="221">
        <f t="shared" si="140"/>
        <v>72878.399999999994</v>
      </c>
      <c r="J1382" s="252">
        <v>162.44</v>
      </c>
      <c r="K1382" s="252"/>
      <c r="L1382" s="229"/>
      <c r="M1382" s="229">
        <f t="shared" si="139"/>
        <v>184.6</v>
      </c>
      <c r="N1382" s="229"/>
      <c r="O1382" s="229"/>
      <c r="P1382" s="422"/>
      <c r="Q1382" s="425">
        <f t="shared" si="136"/>
        <v>0</v>
      </c>
    </row>
    <row r="1383" spans="1:17" hidden="1" outlineLevel="1" x14ac:dyDescent="0.25">
      <c r="A1383" s="120"/>
      <c r="B1383" s="300" t="s">
        <v>723</v>
      </c>
      <c r="C1383" s="117" t="s">
        <v>188</v>
      </c>
      <c r="D1383" s="116">
        <v>270</v>
      </c>
      <c r="E1383" s="109">
        <v>162.44</v>
      </c>
      <c r="F1383" s="109">
        <f t="shared" si="137"/>
        <v>43858.8</v>
      </c>
      <c r="G1383" s="109">
        <v>166.92000000000002</v>
      </c>
      <c r="H1383" s="109">
        <f t="shared" si="138"/>
        <v>45068.4</v>
      </c>
      <c r="I1383" s="221">
        <f t="shared" si="140"/>
        <v>88927.200000000012</v>
      </c>
      <c r="J1383" s="252">
        <v>162.44</v>
      </c>
      <c r="K1383" s="252"/>
      <c r="L1383" s="229"/>
      <c r="M1383" s="229">
        <f t="shared" si="139"/>
        <v>166.92000000000002</v>
      </c>
      <c r="N1383" s="229"/>
      <c r="O1383" s="229"/>
      <c r="P1383" s="422"/>
      <c r="Q1383" s="425">
        <f t="shared" si="136"/>
        <v>0</v>
      </c>
    </row>
    <row r="1384" spans="1:17" hidden="1" outlineLevel="1" x14ac:dyDescent="0.25">
      <c r="A1384" s="120"/>
      <c r="B1384" s="300" t="s">
        <v>672</v>
      </c>
      <c r="C1384" s="117" t="s">
        <v>199</v>
      </c>
      <c r="D1384" s="116">
        <v>300</v>
      </c>
      <c r="E1384" s="109">
        <v>838.40000000000009</v>
      </c>
      <c r="F1384" s="109">
        <f t="shared" si="137"/>
        <v>251520.00000000003</v>
      </c>
      <c r="G1384" s="109">
        <v>1759</v>
      </c>
      <c r="H1384" s="109">
        <f t="shared" si="138"/>
        <v>527700</v>
      </c>
      <c r="I1384" s="221">
        <f t="shared" si="140"/>
        <v>779220</v>
      </c>
      <c r="J1384" s="252">
        <v>838.40000000000009</v>
      </c>
      <c r="K1384" s="252"/>
      <c r="L1384" s="229"/>
      <c r="M1384" s="229">
        <v>1759</v>
      </c>
      <c r="N1384" s="228">
        <f>'ВСЕ СМЕТЫ КДС'!$G$7302+'ВСЕ СМЕТЫ КДС'!$G$7303</f>
        <v>2147.6637664035843</v>
      </c>
      <c r="O1384" s="229"/>
      <c r="P1384" s="422"/>
      <c r="Q1384" s="425">
        <f t="shared" si="136"/>
        <v>0</v>
      </c>
    </row>
    <row r="1385" spans="1:17" ht="25.5" hidden="1" outlineLevel="1" x14ac:dyDescent="0.25">
      <c r="A1385" s="120"/>
      <c r="B1385" s="300" t="s">
        <v>726</v>
      </c>
      <c r="C1385" s="117" t="s">
        <v>31</v>
      </c>
      <c r="D1385" s="116">
        <v>110</v>
      </c>
      <c r="E1385" s="109">
        <v>262</v>
      </c>
      <c r="F1385" s="109">
        <f t="shared" si="137"/>
        <v>28820</v>
      </c>
      <c r="G1385" s="109">
        <v>681.2</v>
      </c>
      <c r="H1385" s="109">
        <f t="shared" si="138"/>
        <v>74932</v>
      </c>
      <c r="I1385" s="221">
        <f t="shared" si="140"/>
        <v>103752</v>
      </c>
      <c r="J1385" s="252">
        <v>262</v>
      </c>
      <c r="K1385" s="252"/>
      <c r="L1385" s="229"/>
      <c r="M1385" s="229">
        <f t="shared" si="139"/>
        <v>681.2</v>
      </c>
      <c r="N1385" s="229"/>
      <c r="O1385" s="229"/>
      <c r="P1385" s="422"/>
      <c r="Q1385" s="425">
        <f t="shared" si="136"/>
        <v>0</v>
      </c>
    </row>
    <row r="1386" spans="1:17" hidden="1" outlineLevel="1" x14ac:dyDescent="0.25">
      <c r="A1386" s="120"/>
      <c r="B1386" s="300" t="s">
        <v>808</v>
      </c>
      <c r="C1386" s="117" t="s">
        <v>199</v>
      </c>
      <c r="D1386" s="116">
        <v>30</v>
      </c>
      <c r="E1386" s="109">
        <v>52.400000000000006</v>
      </c>
      <c r="F1386" s="109">
        <f t="shared" si="137"/>
        <v>1572.0000000000002</v>
      </c>
      <c r="G1386" s="109">
        <v>130</v>
      </c>
      <c r="H1386" s="109">
        <f t="shared" si="138"/>
        <v>3900</v>
      </c>
      <c r="I1386" s="221">
        <f t="shared" si="140"/>
        <v>5472</v>
      </c>
      <c r="J1386" s="252">
        <v>52.400000000000006</v>
      </c>
      <c r="K1386" s="252"/>
      <c r="L1386" s="229"/>
      <c r="M1386" s="229">
        <f t="shared" si="139"/>
        <v>130</v>
      </c>
      <c r="N1386" s="229"/>
      <c r="O1386" s="229"/>
      <c r="P1386" s="422"/>
      <c r="Q1386" s="425">
        <f t="shared" si="136"/>
        <v>0</v>
      </c>
    </row>
    <row r="1387" spans="1:17" hidden="1" outlineLevel="1" x14ac:dyDescent="0.25">
      <c r="A1387" s="120"/>
      <c r="B1387" s="300" t="s">
        <v>727</v>
      </c>
      <c r="C1387" s="119" t="s">
        <v>199</v>
      </c>
      <c r="D1387" s="129">
        <v>320</v>
      </c>
      <c r="E1387" s="109">
        <v>45.85</v>
      </c>
      <c r="F1387" s="109">
        <f t="shared" si="137"/>
        <v>14672</v>
      </c>
      <c r="G1387" s="109">
        <v>58.5</v>
      </c>
      <c r="H1387" s="109">
        <f t="shared" si="138"/>
        <v>18720</v>
      </c>
      <c r="I1387" s="221">
        <f t="shared" si="140"/>
        <v>33392</v>
      </c>
      <c r="J1387" s="252">
        <v>45.85</v>
      </c>
      <c r="K1387" s="252"/>
      <c r="L1387" s="229"/>
      <c r="M1387" s="229">
        <f t="shared" si="139"/>
        <v>58.5</v>
      </c>
      <c r="N1387" s="229"/>
      <c r="O1387" s="229"/>
      <c r="P1387" s="422"/>
      <c r="Q1387" s="425">
        <f t="shared" si="136"/>
        <v>0</v>
      </c>
    </row>
    <row r="1388" spans="1:17" hidden="1" outlineLevel="1" x14ac:dyDescent="0.25">
      <c r="A1388" s="120"/>
      <c r="B1388" s="300"/>
      <c r="C1388" s="119" t="s">
        <v>188</v>
      </c>
      <c r="D1388" s="129">
        <v>100</v>
      </c>
      <c r="E1388" s="109">
        <v>65.5</v>
      </c>
      <c r="F1388" s="109">
        <f t="shared" si="137"/>
        <v>6550</v>
      </c>
      <c r="G1388" s="109">
        <v>166.71200000000002</v>
      </c>
      <c r="H1388" s="109">
        <f t="shared" si="138"/>
        <v>16671.2</v>
      </c>
      <c r="I1388" s="221">
        <f t="shared" si="140"/>
        <v>23221.200000000001</v>
      </c>
      <c r="J1388" s="252">
        <v>65.5</v>
      </c>
      <c r="K1388" s="252"/>
      <c r="L1388" s="229"/>
      <c r="M1388" s="229">
        <f t="shared" si="139"/>
        <v>166.71200000000002</v>
      </c>
      <c r="N1388" s="229"/>
      <c r="O1388" s="229"/>
      <c r="P1388" s="422"/>
      <c r="Q1388" s="425">
        <f t="shared" si="136"/>
        <v>0</v>
      </c>
    </row>
    <row r="1389" spans="1:17" hidden="1" outlineLevel="1" x14ac:dyDescent="0.25">
      <c r="A1389" s="120"/>
      <c r="B1389" s="300"/>
      <c r="C1389" s="119" t="s">
        <v>31</v>
      </c>
      <c r="D1389" s="129">
        <v>30</v>
      </c>
      <c r="E1389" s="109">
        <v>32.75</v>
      </c>
      <c r="F1389" s="109">
        <f t="shared" si="137"/>
        <v>982.5</v>
      </c>
      <c r="G1389" s="109">
        <v>43.42</v>
      </c>
      <c r="H1389" s="109">
        <f t="shared" si="138"/>
        <v>1302.6000000000001</v>
      </c>
      <c r="I1389" s="221">
        <f t="shared" si="140"/>
        <v>2285.1000000000004</v>
      </c>
      <c r="J1389" s="252">
        <v>32.75</v>
      </c>
      <c r="K1389" s="252"/>
      <c r="L1389" s="229"/>
      <c r="M1389" s="229">
        <f t="shared" si="139"/>
        <v>43.42</v>
      </c>
      <c r="N1389" s="229"/>
      <c r="O1389" s="229"/>
      <c r="P1389" s="422"/>
      <c r="Q1389" s="425">
        <f t="shared" si="136"/>
        <v>0</v>
      </c>
    </row>
    <row r="1390" spans="1:17" hidden="1" outlineLevel="1" x14ac:dyDescent="0.25">
      <c r="A1390" s="120"/>
      <c r="B1390" s="300"/>
      <c r="C1390" s="119" t="s">
        <v>31</v>
      </c>
      <c r="D1390" s="129">
        <v>420</v>
      </c>
      <c r="E1390" s="109">
        <v>32.75</v>
      </c>
      <c r="F1390" s="109">
        <f t="shared" si="137"/>
        <v>13755</v>
      </c>
      <c r="G1390" s="109">
        <v>36.816000000000003</v>
      </c>
      <c r="H1390" s="109">
        <f t="shared" si="138"/>
        <v>15462.720000000001</v>
      </c>
      <c r="I1390" s="221">
        <f t="shared" si="140"/>
        <v>29217.72</v>
      </c>
      <c r="J1390" s="252">
        <v>32.75</v>
      </c>
      <c r="K1390" s="252"/>
      <c r="L1390" s="229"/>
      <c r="M1390" s="229">
        <f t="shared" si="139"/>
        <v>36.816000000000003</v>
      </c>
      <c r="N1390" s="229"/>
      <c r="O1390" s="229"/>
      <c r="P1390" s="422"/>
      <c r="Q1390" s="425">
        <f t="shared" si="136"/>
        <v>0</v>
      </c>
    </row>
    <row r="1391" spans="1:17" hidden="1" outlineLevel="1" x14ac:dyDescent="0.25">
      <c r="A1391" s="120"/>
      <c r="B1391" s="300" t="s">
        <v>728</v>
      </c>
      <c r="C1391" s="117" t="s">
        <v>31</v>
      </c>
      <c r="D1391" s="116">
        <v>1</v>
      </c>
      <c r="E1391" s="109">
        <v>1965</v>
      </c>
      <c r="F1391" s="109">
        <f t="shared" si="137"/>
        <v>1965</v>
      </c>
      <c r="G1391" s="109">
        <v>20594.600000000002</v>
      </c>
      <c r="H1391" s="109">
        <f t="shared" si="138"/>
        <v>20594.600000000002</v>
      </c>
      <c r="I1391" s="221">
        <f t="shared" si="140"/>
        <v>22559.600000000002</v>
      </c>
      <c r="J1391" s="252">
        <v>1965</v>
      </c>
      <c r="K1391" s="252"/>
      <c r="L1391" s="229"/>
      <c r="M1391" s="229">
        <f t="shared" si="139"/>
        <v>20594.600000000002</v>
      </c>
      <c r="N1391" s="229"/>
      <c r="O1391" s="229"/>
      <c r="P1391" s="422"/>
      <c r="Q1391" s="425">
        <f t="shared" si="136"/>
        <v>0</v>
      </c>
    </row>
    <row r="1392" spans="1:17" hidden="1" outlineLevel="1" x14ac:dyDescent="0.25">
      <c r="A1392" s="120"/>
      <c r="B1392" s="300" t="s">
        <v>729</v>
      </c>
      <c r="C1392" s="117" t="s">
        <v>31</v>
      </c>
      <c r="D1392" s="116">
        <v>15</v>
      </c>
      <c r="E1392" s="109">
        <v>262</v>
      </c>
      <c r="F1392" s="109">
        <f t="shared" si="137"/>
        <v>3930</v>
      </c>
      <c r="G1392" s="109">
        <v>109.2</v>
      </c>
      <c r="H1392" s="109">
        <f t="shared" si="138"/>
        <v>1638</v>
      </c>
      <c r="I1392" s="221">
        <f t="shared" si="140"/>
        <v>5568</v>
      </c>
      <c r="J1392" s="252">
        <v>262</v>
      </c>
      <c r="K1392" s="252"/>
      <c r="L1392" s="229"/>
      <c r="M1392" s="229">
        <f t="shared" si="139"/>
        <v>109.2</v>
      </c>
      <c r="N1392" s="229"/>
      <c r="O1392" s="229"/>
      <c r="P1392" s="422"/>
      <c r="Q1392" s="425">
        <f t="shared" si="136"/>
        <v>0</v>
      </c>
    </row>
    <row r="1393" spans="1:17" hidden="1" outlineLevel="1" x14ac:dyDescent="0.25">
      <c r="A1393" s="120"/>
      <c r="B1393" s="300" t="s">
        <v>730</v>
      </c>
      <c r="C1393" s="117" t="s">
        <v>188</v>
      </c>
      <c r="D1393" s="116">
        <v>20</v>
      </c>
      <c r="E1393" s="109">
        <v>1048</v>
      </c>
      <c r="F1393" s="109">
        <f t="shared" si="137"/>
        <v>20960</v>
      </c>
      <c r="G1393" s="109">
        <v>1084.2</v>
      </c>
      <c r="H1393" s="109">
        <f t="shared" si="138"/>
        <v>21684</v>
      </c>
      <c r="I1393" s="221">
        <f t="shared" si="140"/>
        <v>42644</v>
      </c>
      <c r="J1393" s="252">
        <v>1048</v>
      </c>
      <c r="K1393" s="252"/>
      <c r="L1393" s="229"/>
      <c r="M1393" s="229">
        <f t="shared" si="139"/>
        <v>1084.2</v>
      </c>
      <c r="N1393" s="229"/>
      <c r="O1393" s="229"/>
      <c r="P1393" s="422"/>
      <c r="Q1393" s="425">
        <f t="shared" si="136"/>
        <v>0</v>
      </c>
    </row>
    <row r="1394" spans="1:17" hidden="1" outlineLevel="1" x14ac:dyDescent="0.25">
      <c r="A1394" s="120"/>
      <c r="B1394" s="300" t="s">
        <v>302</v>
      </c>
      <c r="C1394" s="117" t="s">
        <v>307</v>
      </c>
      <c r="D1394" s="116">
        <v>1</v>
      </c>
      <c r="E1394" s="109">
        <v>0</v>
      </c>
      <c r="F1394" s="109">
        <f t="shared" si="137"/>
        <v>0</v>
      </c>
      <c r="G1394" s="109">
        <v>15600</v>
      </c>
      <c r="H1394" s="109">
        <f t="shared" si="138"/>
        <v>15600</v>
      </c>
      <c r="I1394" s="221">
        <f t="shared" si="140"/>
        <v>15600</v>
      </c>
      <c r="J1394" s="252">
        <v>0</v>
      </c>
      <c r="K1394" s="252"/>
      <c r="L1394" s="229"/>
      <c r="M1394" s="229">
        <f t="shared" si="139"/>
        <v>15600</v>
      </c>
      <c r="N1394" s="229"/>
      <c r="O1394" s="229"/>
      <c r="P1394" s="422"/>
      <c r="Q1394" s="425">
        <f t="shared" si="136"/>
        <v>0</v>
      </c>
    </row>
    <row r="1395" spans="1:17" hidden="1" outlineLevel="1" x14ac:dyDescent="0.25">
      <c r="A1395" s="120"/>
      <c r="B1395" s="300" t="s">
        <v>560</v>
      </c>
      <c r="C1395" s="117" t="s">
        <v>307</v>
      </c>
      <c r="D1395" s="116">
        <v>1</v>
      </c>
      <c r="E1395" s="109">
        <v>48000</v>
      </c>
      <c r="F1395" s="109">
        <f t="shared" si="137"/>
        <v>48000</v>
      </c>
      <c r="G1395" s="109">
        <v>0</v>
      </c>
      <c r="H1395" s="109">
        <f t="shared" si="138"/>
        <v>0</v>
      </c>
      <c r="I1395" s="221">
        <f t="shared" si="140"/>
        <v>48000</v>
      </c>
      <c r="J1395" s="252">
        <v>48000</v>
      </c>
      <c r="K1395" s="252"/>
      <c r="L1395" s="229"/>
      <c r="M1395" s="229">
        <f t="shared" si="139"/>
        <v>0</v>
      </c>
      <c r="N1395" s="229"/>
      <c r="O1395" s="229"/>
      <c r="P1395" s="422"/>
      <c r="Q1395" s="425">
        <f t="shared" si="136"/>
        <v>0</v>
      </c>
    </row>
    <row r="1396" spans="1:17" collapsed="1" x14ac:dyDescent="0.25">
      <c r="A1396" s="339" t="s">
        <v>809</v>
      </c>
      <c r="B1396" s="340" t="s">
        <v>810</v>
      </c>
      <c r="C1396" s="341"/>
      <c r="D1396" s="342"/>
      <c r="E1396" s="342"/>
      <c r="F1396" s="342">
        <f>SUM(F1397:F1442)</f>
        <v>5968365.7944</v>
      </c>
      <c r="G1396" s="342"/>
      <c r="H1396" s="342">
        <f>SUM(H1397:H1442)</f>
        <v>11061320.059999999</v>
      </c>
      <c r="I1396" s="343">
        <f>SUM(I1397:I1442)</f>
        <v>17029685.854400001</v>
      </c>
      <c r="J1396" s="344"/>
      <c r="K1396" s="344"/>
      <c r="L1396" s="345"/>
      <c r="M1396" s="345"/>
      <c r="N1396" s="345"/>
      <c r="O1396" s="345"/>
      <c r="P1396" s="422"/>
      <c r="Q1396" s="343">
        <f>SUM(Q1397:Q1442)</f>
        <v>0</v>
      </c>
    </row>
    <row r="1397" spans="1:17" hidden="1" outlineLevel="1" x14ac:dyDescent="0.25">
      <c r="A1397" s="378">
        <v>46</v>
      </c>
      <c r="B1397" s="349" t="s">
        <v>6913</v>
      </c>
      <c r="C1397" s="378" t="s">
        <v>307</v>
      </c>
      <c r="D1397" s="383">
        <f>D1408+D1409</f>
        <v>16</v>
      </c>
      <c r="E1397" s="377">
        <v>29532.639999999999</v>
      </c>
      <c r="F1397" s="377">
        <f>E1397*D1397</f>
        <v>472522.23999999999</v>
      </c>
      <c r="G1397" s="377">
        <v>262311.77374999999</v>
      </c>
      <c r="H1397" s="377">
        <f t="shared" ref="H1397:H1442" si="141">G1397*D1397</f>
        <v>4196988.38</v>
      </c>
      <c r="I1397" s="377">
        <f t="shared" ref="I1397:I1445" si="142">H1397+F1397</f>
        <v>4669510.62</v>
      </c>
      <c r="J1397" s="252">
        <v>29532.639999999999</v>
      </c>
      <c r="K1397" s="252"/>
      <c r="L1397" s="229"/>
      <c r="M1397" s="229">
        <f t="shared" ref="M1397:M1442" si="143">G1397</f>
        <v>262311.77374999999</v>
      </c>
      <c r="N1397" s="229"/>
      <c r="O1397" s="229"/>
      <c r="P1397" s="422"/>
      <c r="Q1397" s="425">
        <f t="shared" si="136"/>
        <v>0</v>
      </c>
    </row>
    <row r="1398" spans="1:17" ht="25.5" hidden="1" outlineLevel="1" x14ac:dyDescent="0.25">
      <c r="A1398" s="378">
        <v>47</v>
      </c>
      <c r="B1398" s="349" t="s">
        <v>413</v>
      </c>
      <c r="C1398" s="378" t="s">
        <v>6890</v>
      </c>
      <c r="D1398" s="383">
        <f>SUM(D1430:D1440)</f>
        <v>14210</v>
      </c>
      <c r="E1398" s="377">
        <v>305</v>
      </c>
      <c r="F1398" s="377">
        <f>E1398*D1398</f>
        <v>4334050</v>
      </c>
      <c r="G1398" s="377">
        <v>405</v>
      </c>
      <c r="H1398" s="377">
        <f t="shared" si="141"/>
        <v>5755050</v>
      </c>
      <c r="I1398" s="377">
        <f t="shared" si="142"/>
        <v>10089100</v>
      </c>
      <c r="J1398" s="252">
        <v>305</v>
      </c>
      <c r="K1398" s="252"/>
      <c r="L1398" s="229"/>
      <c r="M1398" s="229">
        <v>405</v>
      </c>
      <c r="N1398" s="229"/>
      <c r="O1398" s="229"/>
      <c r="P1398" s="422"/>
      <c r="Q1398" s="425">
        <f t="shared" si="136"/>
        <v>0</v>
      </c>
    </row>
    <row r="1399" spans="1:17" hidden="1" outlineLevel="1" x14ac:dyDescent="0.25">
      <c r="A1399" s="378">
        <v>48</v>
      </c>
      <c r="B1399" s="349" t="s">
        <v>449</v>
      </c>
      <c r="C1399" s="378" t="s">
        <v>31</v>
      </c>
      <c r="D1399" s="383">
        <f>D1410+D1411+D1412+D1413</f>
        <v>6</v>
      </c>
      <c r="E1399" s="377">
        <v>55632.259066666666</v>
      </c>
      <c r="F1399" s="377">
        <f>E1399*D1399</f>
        <v>333793.55440000002</v>
      </c>
      <c r="G1399" s="377">
        <v>184880.27999999997</v>
      </c>
      <c r="H1399" s="377">
        <f t="shared" si="141"/>
        <v>1109281.6799999997</v>
      </c>
      <c r="I1399" s="377">
        <f t="shared" si="142"/>
        <v>1443075.2343999997</v>
      </c>
      <c r="J1399" s="252">
        <v>55632.259066666666</v>
      </c>
      <c r="K1399" s="252"/>
      <c r="L1399" s="229"/>
      <c r="M1399" s="229">
        <f t="shared" si="143"/>
        <v>184880.27999999997</v>
      </c>
      <c r="N1399" s="229"/>
      <c r="O1399" s="229"/>
      <c r="P1399" s="422"/>
      <c r="Q1399" s="425">
        <f t="shared" si="136"/>
        <v>0</v>
      </c>
    </row>
    <row r="1400" spans="1:17" hidden="1" outlineLevel="2" x14ac:dyDescent="0.25">
      <c r="A1400" s="289"/>
      <c r="B1400" s="290" t="s">
        <v>575</v>
      </c>
      <c r="C1400" s="241" t="s">
        <v>31</v>
      </c>
      <c r="D1400" s="267">
        <v>1</v>
      </c>
      <c r="E1400" s="109"/>
      <c r="F1400" s="109"/>
      <c r="G1400" s="109"/>
      <c r="H1400" s="109"/>
      <c r="I1400" s="221"/>
      <c r="J1400" s="252"/>
      <c r="K1400" s="252"/>
      <c r="L1400" s="229"/>
      <c r="M1400" s="229">
        <f t="shared" si="143"/>
        <v>0</v>
      </c>
      <c r="N1400" s="229"/>
      <c r="O1400" s="229"/>
      <c r="P1400" s="422"/>
      <c r="Q1400" s="425">
        <f t="shared" si="136"/>
        <v>0</v>
      </c>
    </row>
    <row r="1401" spans="1:17" hidden="1" outlineLevel="2" x14ac:dyDescent="0.25">
      <c r="A1401" s="289"/>
      <c r="B1401" s="290" t="s">
        <v>811</v>
      </c>
      <c r="C1401" s="241" t="s">
        <v>31</v>
      </c>
      <c r="D1401" s="267">
        <v>2</v>
      </c>
      <c r="E1401" s="109"/>
      <c r="F1401" s="109"/>
      <c r="G1401" s="109"/>
      <c r="H1401" s="109"/>
      <c r="I1401" s="221"/>
      <c r="J1401" s="252"/>
      <c r="K1401" s="252"/>
      <c r="L1401" s="229"/>
      <c r="M1401" s="229">
        <f t="shared" si="143"/>
        <v>0</v>
      </c>
      <c r="N1401" s="229"/>
      <c r="O1401" s="229"/>
      <c r="P1401" s="422"/>
      <c r="Q1401" s="425">
        <f t="shared" si="136"/>
        <v>0</v>
      </c>
    </row>
    <row r="1402" spans="1:17" hidden="1" outlineLevel="2" x14ac:dyDescent="0.25">
      <c r="A1402" s="289"/>
      <c r="B1402" s="290" t="s">
        <v>811</v>
      </c>
      <c r="C1402" s="241" t="s">
        <v>31</v>
      </c>
      <c r="D1402" s="267">
        <v>8</v>
      </c>
      <c r="E1402" s="109"/>
      <c r="F1402" s="109"/>
      <c r="G1402" s="109"/>
      <c r="H1402" s="109"/>
      <c r="I1402" s="221"/>
      <c r="J1402" s="252"/>
      <c r="K1402" s="252"/>
      <c r="L1402" s="229"/>
      <c r="M1402" s="229">
        <f t="shared" si="143"/>
        <v>0</v>
      </c>
      <c r="N1402" s="229"/>
      <c r="O1402" s="229"/>
      <c r="P1402" s="422"/>
      <c r="Q1402" s="425">
        <f t="shared" si="136"/>
        <v>0</v>
      </c>
    </row>
    <row r="1403" spans="1:17" hidden="1" outlineLevel="2" x14ac:dyDescent="0.25">
      <c r="A1403" s="289"/>
      <c r="B1403" s="290" t="s">
        <v>811</v>
      </c>
      <c r="C1403" s="241" t="s">
        <v>31</v>
      </c>
      <c r="D1403" s="267">
        <v>2</v>
      </c>
      <c r="E1403" s="109"/>
      <c r="F1403" s="109"/>
      <c r="G1403" s="109"/>
      <c r="H1403" s="109"/>
      <c r="I1403" s="221"/>
      <c r="J1403" s="252"/>
      <c r="K1403" s="252"/>
      <c r="L1403" s="229"/>
      <c r="M1403" s="229">
        <f t="shared" si="143"/>
        <v>0</v>
      </c>
      <c r="N1403" s="229"/>
      <c r="O1403" s="229"/>
      <c r="P1403" s="422"/>
      <c r="Q1403" s="425">
        <f t="shared" si="136"/>
        <v>0</v>
      </c>
    </row>
    <row r="1404" spans="1:17" hidden="1" outlineLevel="2" x14ac:dyDescent="0.25">
      <c r="A1404" s="289"/>
      <c r="B1404" s="290" t="s">
        <v>577</v>
      </c>
      <c r="C1404" s="241" t="s">
        <v>31</v>
      </c>
      <c r="D1404" s="267">
        <v>36</v>
      </c>
      <c r="E1404" s="109"/>
      <c r="F1404" s="109"/>
      <c r="G1404" s="109"/>
      <c r="H1404" s="109"/>
      <c r="I1404" s="221"/>
      <c r="J1404" s="252"/>
      <c r="K1404" s="252"/>
      <c r="L1404" s="229"/>
      <c r="M1404" s="229">
        <f t="shared" si="143"/>
        <v>0</v>
      </c>
      <c r="N1404" s="229"/>
      <c r="O1404" s="229"/>
      <c r="P1404" s="422"/>
      <c r="Q1404" s="425">
        <f t="shared" si="136"/>
        <v>0</v>
      </c>
    </row>
    <row r="1405" spans="1:17" hidden="1" outlineLevel="2" x14ac:dyDescent="0.25">
      <c r="A1405" s="289"/>
      <c r="B1405" s="290" t="s">
        <v>578</v>
      </c>
      <c r="C1405" s="241" t="s">
        <v>188</v>
      </c>
      <c r="D1405" s="267">
        <v>5</v>
      </c>
      <c r="E1405" s="109"/>
      <c r="F1405" s="109"/>
      <c r="G1405" s="109"/>
      <c r="H1405" s="109"/>
      <c r="I1405" s="221"/>
      <c r="J1405" s="252"/>
      <c r="K1405" s="252"/>
      <c r="L1405" s="229"/>
      <c r="M1405" s="229">
        <f t="shared" si="143"/>
        <v>0</v>
      </c>
      <c r="N1405" s="229"/>
      <c r="O1405" s="229"/>
      <c r="P1405" s="422"/>
      <c r="Q1405" s="425">
        <f t="shared" si="136"/>
        <v>0</v>
      </c>
    </row>
    <row r="1406" spans="1:17" hidden="1" outlineLevel="2" x14ac:dyDescent="0.25">
      <c r="A1406" s="289"/>
      <c r="B1406" s="290" t="s">
        <v>579</v>
      </c>
      <c r="C1406" s="241" t="s">
        <v>31</v>
      </c>
      <c r="D1406" s="267">
        <v>40</v>
      </c>
      <c r="E1406" s="109"/>
      <c r="F1406" s="109"/>
      <c r="G1406" s="109"/>
      <c r="H1406" s="109"/>
      <c r="I1406" s="221"/>
      <c r="J1406" s="252"/>
      <c r="K1406" s="252"/>
      <c r="L1406" s="229"/>
      <c r="M1406" s="229">
        <f t="shared" si="143"/>
        <v>0</v>
      </c>
      <c r="N1406" s="229"/>
      <c r="O1406" s="229"/>
      <c r="P1406" s="422"/>
      <c r="Q1406" s="425">
        <f t="shared" si="136"/>
        <v>0</v>
      </c>
    </row>
    <row r="1407" spans="1:17" hidden="1" outlineLevel="2" x14ac:dyDescent="0.25">
      <c r="A1407" s="289"/>
      <c r="B1407" s="290" t="s">
        <v>812</v>
      </c>
      <c r="C1407" s="241" t="s">
        <v>31</v>
      </c>
      <c r="D1407" s="267">
        <v>7</v>
      </c>
      <c r="E1407" s="109"/>
      <c r="F1407" s="109"/>
      <c r="G1407" s="109"/>
      <c r="H1407" s="109"/>
      <c r="I1407" s="221"/>
      <c r="J1407" s="252"/>
      <c r="K1407" s="252"/>
      <c r="L1407" s="229"/>
      <c r="M1407" s="229">
        <f t="shared" si="143"/>
        <v>0</v>
      </c>
      <c r="N1407" s="229"/>
      <c r="O1407" s="229"/>
      <c r="P1407" s="422"/>
      <c r="Q1407" s="425">
        <f t="shared" si="136"/>
        <v>0</v>
      </c>
    </row>
    <row r="1408" spans="1:17" ht="38.25" hidden="1" outlineLevel="2" x14ac:dyDescent="0.25">
      <c r="A1408" s="289"/>
      <c r="B1408" s="290" t="s">
        <v>813</v>
      </c>
      <c r="C1408" s="241" t="s">
        <v>307</v>
      </c>
      <c r="D1408" s="267">
        <v>4</v>
      </c>
      <c r="E1408" s="109"/>
      <c r="F1408" s="109"/>
      <c r="G1408" s="109"/>
      <c r="H1408" s="109"/>
      <c r="I1408" s="221"/>
      <c r="J1408" s="252"/>
      <c r="K1408" s="252"/>
      <c r="L1408" s="229"/>
      <c r="M1408" s="229">
        <f t="shared" si="143"/>
        <v>0</v>
      </c>
      <c r="N1408" s="229"/>
      <c r="O1408" s="229"/>
      <c r="P1408" s="422"/>
      <c r="Q1408" s="425">
        <f t="shared" si="136"/>
        <v>0</v>
      </c>
    </row>
    <row r="1409" spans="1:17" ht="38.25" hidden="1" outlineLevel="2" x14ac:dyDescent="0.25">
      <c r="A1409" s="289"/>
      <c r="B1409" s="290" t="s">
        <v>813</v>
      </c>
      <c r="C1409" s="241" t="s">
        <v>307</v>
      </c>
      <c r="D1409" s="267">
        <v>12</v>
      </c>
      <c r="E1409" s="109"/>
      <c r="F1409" s="109"/>
      <c r="G1409" s="109"/>
      <c r="H1409" s="109"/>
      <c r="I1409" s="221"/>
      <c r="J1409" s="252"/>
      <c r="K1409" s="252"/>
      <c r="L1409" s="229"/>
      <c r="M1409" s="229">
        <f t="shared" si="143"/>
        <v>0</v>
      </c>
      <c r="N1409" s="229"/>
      <c r="O1409" s="229"/>
      <c r="P1409" s="422"/>
      <c r="Q1409" s="425">
        <f t="shared" si="136"/>
        <v>0</v>
      </c>
    </row>
    <row r="1410" spans="1:17" hidden="1" outlineLevel="2" x14ac:dyDescent="0.25">
      <c r="A1410" s="289"/>
      <c r="B1410" s="290" t="s">
        <v>766</v>
      </c>
      <c r="C1410" s="241" t="s">
        <v>31</v>
      </c>
      <c r="D1410" s="267">
        <v>2</v>
      </c>
      <c r="E1410" s="109"/>
      <c r="F1410" s="109"/>
      <c r="G1410" s="109"/>
      <c r="H1410" s="109"/>
      <c r="I1410" s="221"/>
      <c r="J1410" s="252"/>
      <c r="K1410" s="252"/>
      <c r="L1410" s="229"/>
      <c r="M1410" s="229">
        <f t="shared" si="143"/>
        <v>0</v>
      </c>
      <c r="N1410" s="229"/>
      <c r="O1410" s="229"/>
      <c r="P1410" s="422"/>
      <c r="Q1410" s="425">
        <f t="shared" si="136"/>
        <v>0</v>
      </c>
    </row>
    <row r="1411" spans="1:17" hidden="1" outlineLevel="2" x14ac:dyDescent="0.25">
      <c r="A1411" s="289"/>
      <c r="B1411" s="290" t="s">
        <v>766</v>
      </c>
      <c r="C1411" s="241" t="s">
        <v>31</v>
      </c>
      <c r="D1411" s="267">
        <v>1</v>
      </c>
      <c r="E1411" s="109"/>
      <c r="F1411" s="109"/>
      <c r="G1411" s="109"/>
      <c r="H1411" s="109"/>
      <c r="I1411" s="221"/>
      <c r="J1411" s="252"/>
      <c r="K1411" s="252"/>
      <c r="L1411" s="229"/>
      <c r="M1411" s="229">
        <f t="shared" si="143"/>
        <v>0</v>
      </c>
      <c r="N1411" s="229"/>
      <c r="O1411" s="229"/>
      <c r="P1411" s="422"/>
      <c r="Q1411" s="425">
        <f t="shared" si="136"/>
        <v>0</v>
      </c>
    </row>
    <row r="1412" spans="1:17" hidden="1" outlineLevel="2" x14ac:dyDescent="0.25">
      <c r="A1412" s="289"/>
      <c r="B1412" s="290" t="s">
        <v>766</v>
      </c>
      <c r="C1412" s="241" t="s">
        <v>31</v>
      </c>
      <c r="D1412" s="267">
        <v>1</v>
      </c>
      <c r="E1412" s="109"/>
      <c r="F1412" s="109"/>
      <c r="G1412" s="109"/>
      <c r="H1412" s="109"/>
      <c r="I1412" s="221"/>
      <c r="J1412" s="252"/>
      <c r="K1412" s="252"/>
      <c r="L1412" s="229"/>
      <c r="M1412" s="229">
        <f t="shared" si="143"/>
        <v>0</v>
      </c>
      <c r="N1412" s="229"/>
      <c r="O1412" s="229"/>
      <c r="P1412" s="422"/>
      <c r="Q1412" s="425">
        <f t="shared" si="136"/>
        <v>0</v>
      </c>
    </row>
    <row r="1413" spans="1:17" hidden="1" outlineLevel="2" x14ac:dyDescent="0.25">
      <c r="A1413" s="289"/>
      <c r="B1413" s="290" t="s">
        <v>766</v>
      </c>
      <c r="C1413" s="241" t="s">
        <v>31</v>
      </c>
      <c r="D1413" s="267">
        <v>2</v>
      </c>
      <c r="E1413" s="109"/>
      <c r="F1413" s="109"/>
      <c r="G1413" s="109"/>
      <c r="H1413" s="109"/>
      <c r="I1413" s="221"/>
      <c r="J1413" s="252"/>
      <c r="K1413" s="252"/>
      <c r="L1413" s="229"/>
      <c r="M1413" s="229">
        <f t="shared" si="143"/>
        <v>0</v>
      </c>
      <c r="N1413" s="229"/>
      <c r="O1413" s="229"/>
      <c r="P1413" s="422"/>
      <c r="Q1413" s="425">
        <f t="shared" si="136"/>
        <v>0</v>
      </c>
    </row>
    <row r="1414" spans="1:17" hidden="1" outlineLevel="2" x14ac:dyDescent="0.25">
      <c r="A1414" s="289"/>
      <c r="B1414" s="290" t="s">
        <v>814</v>
      </c>
      <c r="C1414" s="241" t="s">
        <v>31</v>
      </c>
      <c r="D1414" s="267">
        <v>4</v>
      </c>
      <c r="E1414" s="109"/>
      <c r="F1414" s="109"/>
      <c r="G1414" s="109"/>
      <c r="H1414" s="109"/>
      <c r="I1414" s="221"/>
      <c r="J1414" s="252"/>
      <c r="K1414" s="252"/>
      <c r="L1414" s="229"/>
      <c r="M1414" s="229">
        <f t="shared" si="143"/>
        <v>0</v>
      </c>
      <c r="N1414" s="229"/>
      <c r="O1414" s="229"/>
      <c r="P1414" s="422"/>
      <c r="Q1414" s="425">
        <f t="shared" si="136"/>
        <v>0</v>
      </c>
    </row>
    <row r="1415" spans="1:17" hidden="1" outlineLevel="2" x14ac:dyDescent="0.25">
      <c r="A1415" s="289"/>
      <c r="B1415" s="290" t="s">
        <v>815</v>
      </c>
      <c r="C1415" s="241" t="s">
        <v>31</v>
      </c>
      <c r="D1415" s="267">
        <v>4</v>
      </c>
      <c r="E1415" s="109"/>
      <c r="F1415" s="109"/>
      <c r="G1415" s="109"/>
      <c r="H1415" s="109"/>
      <c r="I1415" s="221"/>
      <c r="J1415" s="252"/>
      <c r="K1415" s="252"/>
      <c r="L1415" s="229"/>
      <c r="M1415" s="229">
        <f t="shared" si="143"/>
        <v>0</v>
      </c>
      <c r="N1415" s="229"/>
      <c r="O1415" s="229"/>
      <c r="P1415" s="422"/>
      <c r="Q1415" s="425">
        <f t="shared" ref="Q1415:Q1478" si="144">(E1415+G1415)*P1415</f>
        <v>0</v>
      </c>
    </row>
    <row r="1416" spans="1:17" hidden="1" outlineLevel="2" x14ac:dyDescent="0.25">
      <c r="A1416" s="289"/>
      <c r="B1416" s="290" t="s">
        <v>816</v>
      </c>
      <c r="C1416" s="241" t="s">
        <v>31</v>
      </c>
      <c r="D1416" s="267">
        <v>8</v>
      </c>
      <c r="E1416" s="109"/>
      <c r="F1416" s="109"/>
      <c r="G1416" s="109"/>
      <c r="H1416" s="109"/>
      <c r="I1416" s="221"/>
      <c r="J1416" s="252"/>
      <c r="K1416" s="252"/>
      <c r="L1416" s="229"/>
      <c r="M1416" s="229">
        <f t="shared" si="143"/>
        <v>0</v>
      </c>
      <c r="N1416" s="229"/>
      <c r="O1416" s="229"/>
      <c r="P1416" s="422"/>
      <c r="Q1416" s="425">
        <f t="shared" si="144"/>
        <v>0</v>
      </c>
    </row>
    <row r="1417" spans="1:17" hidden="1" outlineLevel="2" x14ac:dyDescent="0.25">
      <c r="A1417" s="289"/>
      <c r="B1417" s="290" t="s">
        <v>6934</v>
      </c>
      <c r="C1417" s="241" t="s">
        <v>31</v>
      </c>
      <c r="D1417" s="267">
        <v>1</v>
      </c>
      <c r="E1417" s="109"/>
      <c r="F1417" s="109"/>
      <c r="G1417" s="109"/>
      <c r="H1417" s="109"/>
      <c r="I1417" s="221"/>
      <c r="J1417" s="252"/>
      <c r="K1417" s="252"/>
      <c r="L1417" s="229"/>
      <c r="M1417" s="229">
        <f t="shared" si="143"/>
        <v>0</v>
      </c>
      <c r="N1417" s="229"/>
      <c r="O1417" s="229"/>
      <c r="P1417" s="422"/>
      <c r="Q1417" s="425">
        <f t="shared" si="144"/>
        <v>0</v>
      </c>
    </row>
    <row r="1418" spans="1:17" hidden="1" outlineLevel="2" x14ac:dyDescent="0.25">
      <c r="A1418" s="289"/>
      <c r="B1418" s="290" t="s">
        <v>6935</v>
      </c>
      <c r="C1418" s="241" t="s">
        <v>31</v>
      </c>
      <c r="D1418" s="267">
        <v>1</v>
      </c>
      <c r="E1418" s="109"/>
      <c r="F1418" s="109"/>
      <c r="G1418" s="109"/>
      <c r="H1418" s="109"/>
      <c r="I1418" s="221"/>
      <c r="J1418" s="252"/>
      <c r="K1418" s="252"/>
      <c r="L1418" s="229"/>
      <c r="M1418" s="229">
        <f t="shared" si="143"/>
        <v>0</v>
      </c>
      <c r="N1418" s="229"/>
      <c r="O1418" s="229"/>
      <c r="P1418" s="422"/>
      <c r="Q1418" s="425">
        <f t="shared" si="144"/>
        <v>0</v>
      </c>
    </row>
    <row r="1419" spans="1:17" hidden="1" outlineLevel="2" x14ac:dyDescent="0.25">
      <c r="A1419" s="289"/>
      <c r="B1419" s="290" t="s">
        <v>6936</v>
      </c>
      <c r="C1419" s="241" t="s">
        <v>31</v>
      </c>
      <c r="D1419" s="267">
        <v>1</v>
      </c>
      <c r="E1419" s="109"/>
      <c r="F1419" s="109"/>
      <c r="G1419" s="109"/>
      <c r="H1419" s="109"/>
      <c r="I1419" s="221"/>
      <c r="J1419" s="252"/>
      <c r="K1419" s="252"/>
      <c r="L1419" s="229"/>
      <c r="M1419" s="229">
        <f t="shared" si="143"/>
        <v>0</v>
      </c>
      <c r="N1419" s="229"/>
      <c r="O1419" s="229"/>
      <c r="P1419" s="422"/>
      <c r="Q1419" s="425">
        <f t="shared" si="144"/>
        <v>0</v>
      </c>
    </row>
    <row r="1420" spans="1:17" hidden="1" outlineLevel="2" x14ac:dyDescent="0.25">
      <c r="A1420" s="289"/>
      <c r="B1420" s="290" t="s">
        <v>6937</v>
      </c>
      <c r="C1420" s="241" t="s">
        <v>31</v>
      </c>
      <c r="D1420" s="267">
        <v>1</v>
      </c>
      <c r="E1420" s="109"/>
      <c r="F1420" s="109"/>
      <c r="G1420" s="109"/>
      <c r="H1420" s="109"/>
      <c r="I1420" s="221"/>
      <c r="J1420" s="252"/>
      <c r="K1420" s="252"/>
      <c r="L1420" s="229"/>
      <c r="M1420" s="229">
        <f t="shared" si="143"/>
        <v>0</v>
      </c>
      <c r="N1420" s="229"/>
      <c r="O1420" s="229"/>
      <c r="P1420" s="422"/>
      <c r="Q1420" s="425">
        <f t="shared" si="144"/>
        <v>0</v>
      </c>
    </row>
    <row r="1421" spans="1:17" hidden="1" outlineLevel="2" x14ac:dyDescent="0.25">
      <c r="A1421" s="289"/>
      <c r="B1421" s="290" t="s">
        <v>6938</v>
      </c>
      <c r="C1421" s="241" t="s">
        <v>31</v>
      </c>
      <c r="D1421" s="267">
        <v>1</v>
      </c>
      <c r="E1421" s="109"/>
      <c r="F1421" s="109"/>
      <c r="G1421" s="109"/>
      <c r="H1421" s="109"/>
      <c r="I1421" s="221"/>
      <c r="J1421" s="252"/>
      <c r="K1421" s="252"/>
      <c r="L1421" s="229"/>
      <c r="M1421" s="229">
        <f t="shared" si="143"/>
        <v>0</v>
      </c>
      <c r="N1421" s="229"/>
      <c r="O1421" s="229"/>
      <c r="P1421" s="422"/>
      <c r="Q1421" s="425">
        <f t="shared" si="144"/>
        <v>0</v>
      </c>
    </row>
    <row r="1422" spans="1:17" hidden="1" outlineLevel="2" x14ac:dyDescent="0.25">
      <c r="A1422" s="289"/>
      <c r="B1422" s="290" t="s">
        <v>6939</v>
      </c>
      <c r="C1422" s="241" t="s">
        <v>31</v>
      </c>
      <c r="D1422" s="267">
        <v>1</v>
      </c>
      <c r="E1422" s="109"/>
      <c r="F1422" s="109"/>
      <c r="G1422" s="109"/>
      <c r="H1422" s="109"/>
      <c r="I1422" s="221"/>
      <c r="J1422" s="252"/>
      <c r="K1422" s="252"/>
      <c r="L1422" s="229"/>
      <c r="M1422" s="229">
        <f t="shared" si="143"/>
        <v>0</v>
      </c>
      <c r="N1422" s="229"/>
      <c r="O1422" s="229"/>
      <c r="P1422" s="422"/>
      <c r="Q1422" s="425">
        <f t="shared" si="144"/>
        <v>0</v>
      </c>
    </row>
    <row r="1423" spans="1:17" hidden="1" outlineLevel="2" x14ac:dyDescent="0.25">
      <c r="A1423" s="289"/>
      <c r="B1423" s="290" t="s">
        <v>6940</v>
      </c>
      <c r="C1423" s="241" t="s">
        <v>31</v>
      </c>
      <c r="D1423" s="267">
        <v>1</v>
      </c>
      <c r="E1423" s="109"/>
      <c r="F1423" s="109"/>
      <c r="G1423" s="109"/>
      <c r="H1423" s="109"/>
      <c r="I1423" s="221"/>
      <c r="J1423" s="252"/>
      <c r="K1423" s="252"/>
      <c r="L1423" s="229"/>
      <c r="M1423" s="229">
        <f t="shared" si="143"/>
        <v>0</v>
      </c>
      <c r="N1423" s="229"/>
      <c r="O1423" s="229"/>
      <c r="P1423" s="422"/>
      <c r="Q1423" s="425">
        <f t="shared" si="144"/>
        <v>0</v>
      </c>
    </row>
    <row r="1424" spans="1:17" hidden="1" outlineLevel="2" x14ac:dyDescent="0.25">
      <c r="A1424" s="289"/>
      <c r="B1424" s="290" t="s">
        <v>580</v>
      </c>
      <c r="C1424" s="241" t="s">
        <v>188</v>
      </c>
      <c r="D1424" s="267">
        <v>4500</v>
      </c>
      <c r="E1424" s="109"/>
      <c r="F1424" s="109"/>
      <c r="G1424" s="109"/>
      <c r="H1424" s="109"/>
      <c r="I1424" s="221"/>
      <c r="J1424" s="252"/>
      <c r="K1424" s="252"/>
      <c r="L1424" s="229"/>
      <c r="M1424" s="229">
        <f t="shared" si="143"/>
        <v>0</v>
      </c>
      <c r="N1424" s="229"/>
      <c r="O1424" s="229"/>
      <c r="P1424" s="422"/>
      <c r="Q1424" s="425">
        <f t="shared" si="144"/>
        <v>0</v>
      </c>
    </row>
    <row r="1425" spans="1:17" hidden="1" outlineLevel="2" x14ac:dyDescent="0.25">
      <c r="A1425" s="289"/>
      <c r="B1425" s="290" t="s">
        <v>580</v>
      </c>
      <c r="C1425" s="241" t="s">
        <v>188</v>
      </c>
      <c r="D1425" s="267">
        <v>4400</v>
      </c>
      <c r="E1425" s="109"/>
      <c r="F1425" s="109"/>
      <c r="G1425" s="109"/>
      <c r="H1425" s="109"/>
      <c r="I1425" s="221"/>
      <c r="J1425" s="252"/>
      <c r="K1425" s="252"/>
      <c r="L1425" s="229"/>
      <c r="M1425" s="229">
        <f t="shared" si="143"/>
        <v>0</v>
      </c>
      <c r="N1425" s="229"/>
      <c r="O1425" s="229"/>
      <c r="P1425" s="422"/>
      <c r="Q1425" s="425">
        <f t="shared" si="144"/>
        <v>0</v>
      </c>
    </row>
    <row r="1426" spans="1:17" hidden="1" outlineLevel="2" x14ac:dyDescent="0.25">
      <c r="A1426" s="289"/>
      <c r="B1426" s="290" t="s">
        <v>580</v>
      </c>
      <c r="C1426" s="241" t="s">
        <v>188</v>
      </c>
      <c r="D1426" s="267">
        <v>4600</v>
      </c>
      <c r="E1426" s="109"/>
      <c r="F1426" s="109"/>
      <c r="G1426" s="109"/>
      <c r="H1426" s="109"/>
      <c r="I1426" s="221"/>
      <c r="J1426" s="252"/>
      <c r="K1426" s="252"/>
      <c r="L1426" s="229"/>
      <c r="M1426" s="229">
        <f t="shared" si="143"/>
        <v>0</v>
      </c>
      <c r="N1426" s="229"/>
      <c r="O1426" s="229"/>
      <c r="P1426" s="422"/>
      <c r="Q1426" s="425">
        <f t="shared" si="144"/>
        <v>0</v>
      </c>
    </row>
    <row r="1427" spans="1:17" hidden="1" outlineLevel="2" x14ac:dyDescent="0.25">
      <c r="A1427" s="289"/>
      <c r="B1427" s="290" t="s">
        <v>581</v>
      </c>
      <c r="C1427" s="241" t="s">
        <v>188</v>
      </c>
      <c r="D1427" s="267">
        <v>9000</v>
      </c>
      <c r="E1427" s="109"/>
      <c r="F1427" s="109"/>
      <c r="G1427" s="109"/>
      <c r="H1427" s="109"/>
      <c r="I1427" s="221"/>
      <c r="J1427" s="252"/>
      <c r="K1427" s="252"/>
      <c r="L1427" s="229"/>
      <c r="M1427" s="229">
        <f t="shared" si="143"/>
        <v>0</v>
      </c>
      <c r="N1427" s="229"/>
      <c r="O1427" s="229"/>
      <c r="P1427" s="422"/>
      <c r="Q1427" s="425">
        <f t="shared" si="144"/>
        <v>0</v>
      </c>
    </row>
    <row r="1428" spans="1:17" hidden="1" outlineLevel="2" x14ac:dyDescent="0.25">
      <c r="A1428" s="289"/>
      <c r="B1428" s="290" t="s">
        <v>581</v>
      </c>
      <c r="C1428" s="241" t="s">
        <v>188</v>
      </c>
      <c r="D1428" s="267">
        <v>2200</v>
      </c>
      <c r="E1428" s="109"/>
      <c r="F1428" s="109"/>
      <c r="G1428" s="109"/>
      <c r="H1428" s="109"/>
      <c r="I1428" s="221"/>
      <c r="J1428" s="252"/>
      <c r="K1428" s="252"/>
      <c r="L1428" s="229"/>
      <c r="M1428" s="229">
        <f t="shared" si="143"/>
        <v>0</v>
      </c>
      <c r="N1428" s="229"/>
      <c r="O1428" s="229"/>
      <c r="P1428" s="422"/>
      <c r="Q1428" s="425">
        <f t="shared" si="144"/>
        <v>0</v>
      </c>
    </row>
    <row r="1429" spans="1:17" hidden="1" outlineLevel="2" x14ac:dyDescent="0.25">
      <c r="A1429" s="289"/>
      <c r="B1429" s="290" t="s">
        <v>581</v>
      </c>
      <c r="C1429" s="241" t="s">
        <v>188</v>
      </c>
      <c r="D1429" s="267">
        <v>2300</v>
      </c>
      <c r="E1429" s="109"/>
      <c r="F1429" s="109"/>
      <c r="G1429" s="109"/>
      <c r="H1429" s="109"/>
      <c r="I1429" s="221"/>
      <c r="J1429" s="252"/>
      <c r="K1429" s="252"/>
      <c r="L1429" s="229"/>
      <c r="M1429" s="229">
        <f t="shared" si="143"/>
        <v>0</v>
      </c>
      <c r="N1429" s="229"/>
      <c r="O1429" s="229"/>
      <c r="P1429" s="422"/>
      <c r="Q1429" s="425">
        <f t="shared" si="144"/>
        <v>0</v>
      </c>
    </row>
    <row r="1430" spans="1:17" hidden="1" outlineLevel="2" x14ac:dyDescent="0.25">
      <c r="A1430" s="289"/>
      <c r="B1430" s="290" t="s">
        <v>582</v>
      </c>
      <c r="C1430" s="241" t="s">
        <v>188</v>
      </c>
      <c r="D1430" s="267">
        <v>95</v>
      </c>
      <c r="E1430" s="109"/>
      <c r="F1430" s="109"/>
      <c r="G1430" s="109"/>
      <c r="H1430" s="109"/>
      <c r="I1430" s="221"/>
      <c r="J1430" s="252"/>
      <c r="K1430" s="252"/>
      <c r="L1430" s="229"/>
      <c r="M1430" s="229">
        <f t="shared" si="143"/>
        <v>0</v>
      </c>
      <c r="N1430" s="229"/>
      <c r="O1430" s="229"/>
      <c r="P1430" s="422"/>
      <c r="Q1430" s="425">
        <f t="shared" si="144"/>
        <v>0</v>
      </c>
    </row>
    <row r="1431" spans="1:17" hidden="1" outlineLevel="2" x14ac:dyDescent="0.25">
      <c r="A1431" s="289"/>
      <c r="B1431" s="290" t="s">
        <v>582</v>
      </c>
      <c r="C1431" s="241" t="s">
        <v>188</v>
      </c>
      <c r="D1431" s="267">
        <v>20</v>
      </c>
      <c r="E1431" s="109"/>
      <c r="F1431" s="109"/>
      <c r="G1431" s="109"/>
      <c r="H1431" s="109"/>
      <c r="I1431" s="221"/>
      <c r="J1431" s="252"/>
      <c r="K1431" s="252"/>
      <c r="L1431" s="229"/>
      <c r="M1431" s="229">
        <f t="shared" si="143"/>
        <v>0</v>
      </c>
      <c r="N1431" s="229"/>
      <c r="O1431" s="229"/>
      <c r="P1431" s="422"/>
      <c r="Q1431" s="425">
        <f t="shared" si="144"/>
        <v>0</v>
      </c>
    </row>
    <row r="1432" spans="1:17" hidden="1" outlineLevel="2" x14ac:dyDescent="0.25">
      <c r="A1432" s="289"/>
      <c r="B1432" s="290" t="s">
        <v>582</v>
      </c>
      <c r="C1432" s="241" t="s">
        <v>188</v>
      </c>
      <c r="D1432" s="267">
        <v>2010</v>
      </c>
      <c r="E1432" s="109"/>
      <c r="F1432" s="109"/>
      <c r="G1432" s="109"/>
      <c r="H1432" s="109"/>
      <c r="I1432" s="221"/>
      <c r="J1432" s="252"/>
      <c r="K1432" s="252"/>
      <c r="L1432" s="229"/>
      <c r="M1432" s="229">
        <f t="shared" si="143"/>
        <v>0</v>
      </c>
      <c r="N1432" s="229"/>
      <c r="O1432" s="229"/>
      <c r="P1432" s="422"/>
      <c r="Q1432" s="425">
        <f t="shared" si="144"/>
        <v>0</v>
      </c>
    </row>
    <row r="1433" spans="1:17" hidden="1" outlineLevel="2" x14ac:dyDescent="0.25">
      <c r="A1433" s="289"/>
      <c r="B1433" s="290" t="s">
        <v>583</v>
      </c>
      <c r="C1433" s="241" t="s">
        <v>188</v>
      </c>
      <c r="D1433" s="267">
        <v>200</v>
      </c>
      <c r="E1433" s="109"/>
      <c r="F1433" s="109"/>
      <c r="G1433" s="109"/>
      <c r="H1433" s="109"/>
      <c r="I1433" s="221"/>
      <c r="J1433" s="252"/>
      <c r="K1433" s="252"/>
      <c r="L1433" s="229"/>
      <c r="M1433" s="229">
        <f t="shared" si="143"/>
        <v>0</v>
      </c>
      <c r="N1433" s="229"/>
      <c r="O1433" s="229"/>
      <c r="P1433" s="422"/>
      <c r="Q1433" s="425">
        <f t="shared" si="144"/>
        <v>0</v>
      </c>
    </row>
    <row r="1434" spans="1:17" hidden="1" outlineLevel="2" x14ac:dyDescent="0.25">
      <c r="A1434" s="289"/>
      <c r="B1434" s="290" t="s">
        <v>583</v>
      </c>
      <c r="C1434" s="241" t="s">
        <v>188</v>
      </c>
      <c r="D1434" s="267">
        <v>1930</v>
      </c>
      <c r="E1434" s="109"/>
      <c r="F1434" s="109"/>
      <c r="G1434" s="109"/>
      <c r="H1434" s="109"/>
      <c r="I1434" s="221"/>
      <c r="J1434" s="252"/>
      <c r="K1434" s="252"/>
      <c r="L1434" s="229"/>
      <c r="M1434" s="229">
        <f t="shared" si="143"/>
        <v>0</v>
      </c>
      <c r="N1434" s="229"/>
      <c r="O1434" s="229"/>
      <c r="P1434" s="422"/>
      <c r="Q1434" s="425">
        <f t="shared" si="144"/>
        <v>0</v>
      </c>
    </row>
    <row r="1435" spans="1:17" hidden="1" outlineLevel="2" x14ac:dyDescent="0.25">
      <c r="A1435" s="289"/>
      <c r="B1435" s="290" t="s">
        <v>583</v>
      </c>
      <c r="C1435" s="241" t="s">
        <v>188</v>
      </c>
      <c r="D1435" s="267">
        <v>280</v>
      </c>
      <c r="E1435" s="109"/>
      <c r="F1435" s="109"/>
      <c r="G1435" s="109"/>
      <c r="H1435" s="109"/>
      <c r="I1435" s="221"/>
      <c r="J1435" s="252"/>
      <c r="K1435" s="252"/>
      <c r="L1435" s="229"/>
      <c r="M1435" s="229">
        <f t="shared" si="143"/>
        <v>0</v>
      </c>
      <c r="N1435" s="229"/>
      <c r="O1435" s="229"/>
      <c r="P1435" s="422"/>
      <c r="Q1435" s="425">
        <f t="shared" si="144"/>
        <v>0</v>
      </c>
    </row>
    <row r="1436" spans="1:17" hidden="1" outlineLevel="2" x14ac:dyDescent="0.25">
      <c r="A1436" s="289"/>
      <c r="B1436" s="290" t="s">
        <v>583</v>
      </c>
      <c r="C1436" s="241" t="s">
        <v>188</v>
      </c>
      <c r="D1436" s="267">
        <v>4990</v>
      </c>
      <c r="E1436" s="109"/>
      <c r="F1436" s="109"/>
      <c r="G1436" s="109"/>
      <c r="H1436" s="109"/>
      <c r="I1436" s="221"/>
      <c r="J1436" s="252"/>
      <c r="K1436" s="252"/>
      <c r="L1436" s="229"/>
      <c r="M1436" s="229">
        <f t="shared" si="143"/>
        <v>0</v>
      </c>
      <c r="N1436" s="229"/>
      <c r="O1436" s="229"/>
      <c r="P1436" s="422"/>
      <c r="Q1436" s="425">
        <f t="shared" si="144"/>
        <v>0</v>
      </c>
    </row>
    <row r="1437" spans="1:17" hidden="1" outlineLevel="2" x14ac:dyDescent="0.25">
      <c r="A1437" s="289"/>
      <c r="B1437" s="290" t="s">
        <v>584</v>
      </c>
      <c r="C1437" s="241" t="s">
        <v>188</v>
      </c>
      <c r="D1437" s="267">
        <v>2080</v>
      </c>
      <c r="E1437" s="109"/>
      <c r="F1437" s="109"/>
      <c r="G1437" s="109"/>
      <c r="H1437" s="109"/>
      <c r="I1437" s="221"/>
      <c r="J1437" s="252"/>
      <c r="K1437" s="252"/>
      <c r="L1437" s="229"/>
      <c r="M1437" s="229">
        <f t="shared" si="143"/>
        <v>0</v>
      </c>
      <c r="N1437" s="229"/>
      <c r="O1437" s="229"/>
      <c r="P1437" s="422"/>
      <c r="Q1437" s="425">
        <f t="shared" si="144"/>
        <v>0</v>
      </c>
    </row>
    <row r="1438" spans="1:17" hidden="1" outlineLevel="2" x14ac:dyDescent="0.25">
      <c r="A1438" s="289"/>
      <c r="B1438" s="290" t="s">
        <v>584</v>
      </c>
      <c r="C1438" s="241" t="s">
        <v>188</v>
      </c>
      <c r="D1438" s="267">
        <v>2405</v>
      </c>
      <c r="E1438" s="109"/>
      <c r="F1438" s="109"/>
      <c r="G1438" s="109"/>
      <c r="H1438" s="109"/>
      <c r="I1438" s="221"/>
      <c r="J1438" s="252"/>
      <c r="K1438" s="252"/>
      <c r="L1438" s="229"/>
      <c r="M1438" s="229">
        <f t="shared" si="143"/>
        <v>0</v>
      </c>
      <c r="N1438" s="229"/>
      <c r="O1438" s="229"/>
      <c r="P1438" s="422"/>
      <c r="Q1438" s="425">
        <f t="shared" si="144"/>
        <v>0</v>
      </c>
    </row>
    <row r="1439" spans="1:17" hidden="1" outlineLevel="2" x14ac:dyDescent="0.25">
      <c r="A1439" s="289"/>
      <c r="B1439" s="290" t="s">
        <v>585</v>
      </c>
      <c r="C1439" s="241" t="s">
        <v>188</v>
      </c>
      <c r="D1439" s="267">
        <v>100</v>
      </c>
      <c r="E1439" s="109"/>
      <c r="F1439" s="109"/>
      <c r="G1439" s="109"/>
      <c r="H1439" s="109"/>
      <c r="I1439" s="221"/>
      <c r="J1439" s="252"/>
      <c r="K1439" s="252"/>
      <c r="L1439" s="229"/>
      <c r="M1439" s="229">
        <f t="shared" si="143"/>
        <v>0</v>
      </c>
      <c r="N1439" s="229"/>
      <c r="O1439" s="229"/>
      <c r="P1439" s="422"/>
      <c r="Q1439" s="425">
        <f t="shared" si="144"/>
        <v>0</v>
      </c>
    </row>
    <row r="1440" spans="1:17" hidden="1" outlineLevel="2" x14ac:dyDescent="0.25">
      <c r="A1440" s="289"/>
      <c r="B1440" s="290" t="s">
        <v>586</v>
      </c>
      <c r="C1440" s="241" t="s">
        <v>188</v>
      </c>
      <c r="D1440" s="267">
        <v>100</v>
      </c>
      <c r="E1440" s="109"/>
      <c r="F1440" s="109"/>
      <c r="G1440" s="109"/>
      <c r="H1440" s="109"/>
      <c r="I1440" s="221"/>
      <c r="J1440" s="252"/>
      <c r="K1440" s="252"/>
      <c r="L1440" s="229"/>
      <c r="M1440" s="229">
        <f t="shared" si="143"/>
        <v>0</v>
      </c>
      <c r="N1440" s="229"/>
      <c r="O1440" s="229"/>
      <c r="P1440" s="422"/>
      <c r="Q1440" s="425">
        <f t="shared" si="144"/>
        <v>0</v>
      </c>
    </row>
    <row r="1441" spans="1:17" hidden="1" outlineLevel="2" x14ac:dyDescent="0.25">
      <c r="A1441" s="289"/>
      <c r="B1441" s="290" t="s">
        <v>6924</v>
      </c>
      <c r="C1441" s="241" t="s">
        <v>307</v>
      </c>
      <c r="D1441" s="267">
        <v>1</v>
      </c>
      <c r="E1441" s="109"/>
      <c r="F1441" s="109"/>
      <c r="G1441" s="109"/>
      <c r="H1441" s="109"/>
      <c r="I1441" s="221"/>
      <c r="J1441" s="252"/>
      <c r="K1441" s="252"/>
      <c r="L1441" s="229"/>
      <c r="M1441" s="229">
        <f t="shared" si="143"/>
        <v>0</v>
      </c>
      <c r="N1441" s="229"/>
      <c r="O1441" s="229"/>
      <c r="P1441" s="422"/>
      <c r="Q1441" s="425">
        <f t="shared" si="144"/>
        <v>0</v>
      </c>
    </row>
    <row r="1442" spans="1:17" hidden="1" outlineLevel="1" x14ac:dyDescent="0.25">
      <c r="A1442" s="378"/>
      <c r="B1442" s="349" t="s">
        <v>415</v>
      </c>
      <c r="C1442" s="378" t="s">
        <v>307</v>
      </c>
      <c r="D1442" s="383">
        <v>1</v>
      </c>
      <c r="E1442" s="377">
        <v>828000</v>
      </c>
      <c r="F1442" s="377">
        <f t="shared" ref="F1442" si="145">E1442*D1442</f>
        <v>828000</v>
      </c>
      <c r="G1442" s="377">
        <v>0</v>
      </c>
      <c r="H1442" s="377">
        <f t="shared" si="141"/>
        <v>0</v>
      </c>
      <c r="I1442" s="377">
        <f t="shared" si="142"/>
        <v>828000</v>
      </c>
      <c r="J1442" s="252">
        <v>828000</v>
      </c>
      <c r="K1442" s="252"/>
      <c r="L1442" s="229"/>
      <c r="M1442" s="229">
        <f t="shared" si="143"/>
        <v>0</v>
      </c>
      <c r="N1442" s="229"/>
      <c r="O1442" s="229"/>
      <c r="P1442" s="422"/>
      <c r="Q1442" s="425">
        <f t="shared" si="144"/>
        <v>0</v>
      </c>
    </row>
    <row r="1443" spans="1:17" collapsed="1" x14ac:dyDescent="0.25">
      <c r="A1443" s="339" t="s">
        <v>817</v>
      </c>
      <c r="B1443" s="340" t="s">
        <v>818</v>
      </c>
      <c r="C1443" s="341"/>
      <c r="D1443" s="342"/>
      <c r="E1443" s="342"/>
      <c r="F1443" s="342">
        <f>SUM(F1444:F1465)</f>
        <v>3391491.6189999999</v>
      </c>
      <c r="G1443" s="342"/>
      <c r="H1443" s="342">
        <f>SUM(H1444:H1465)</f>
        <v>4302790.3984000003</v>
      </c>
      <c r="I1443" s="343">
        <f>SUM(I1444:I1465)</f>
        <v>7694282.0173999993</v>
      </c>
      <c r="J1443" s="344"/>
      <c r="K1443" s="344"/>
      <c r="L1443" s="345"/>
      <c r="M1443" s="345"/>
      <c r="N1443" s="345"/>
      <c r="O1443" s="345"/>
      <c r="P1443" s="422"/>
      <c r="Q1443" s="343">
        <f>SUM(Q1444:Q1465)</f>
        <v>0</v>
      </c>
    </row>
    <row r="1444" spans="1:17" hidden="1" outlineLevel="1" x14ac:dyDescent="0.25">
      <c r="A1444" s="378"/>
      <c r="B1444" s="349" t="s">
        <v>6913</v>
      </c>
      <c r="C1444" s="378" t="s">
        <v>307</v>
      </c>
      <c r="D1444" s="383">
        <v>3</v>
      </c>
      <c r="E1444" s="377">
        <v>44520.961333333333</v>
      </c>
      <c r="F1444" s="377">
        <f t="shared" ref="F1444:F1445" si="146">E1444*D1444</f>
        <v>133562.88399999999</v>
      </c>
      <c r="G1444" s="377">
        <v>127629.13279999999</v>
      </c>
      <c r="H1444" s="377">
        <f t="shared" ref="H1444:H1445" si="147">G1444*D1444</f>
        <v>382887.39839999995</v>
      </c>
      <c r="I1444" s="377">
        <f t="shared" si="142"/>
        <v>516450.28239999991</v>
      </c>
      <c r="J1444" s="252">
        <v>44520.961333333333</v>
      </c>
      <c r="K1444" s="252"/>
      <c r="L1444" s="229"/>
      <c r="M1444" s="229">
        <f t="shared" ref="M1444:M1465" si="148">G1444</f>
        <v>127629.13279999999</v>
      </c>
      <c r="N1444" s="229"/>
      <c r="O1444" s="229"/>
      <c r="P1444" s="422"/>
      <c r="Q1444" s="425">
        <f t="shared" si="144"/>
        <v>0</v>
      </c>
    </row>
    <row r="1445" spans="1:17" ht="25.5" hidden="1" outlineLevel="1" x14ac:dyDescent="0.25">
      <c r="A1445" s="378"/>
      <c r="B1445" s="349" t="s">
        <v>413</v>
      </c>
      <c r="C1445" s="378" t="s">
        <v>6890</v>
      </c>
      <c r="D1445" s="383">
        <v>8450</v>
      </c>
      <c r="E1445" s="377">
        <v>323.69689171597634</v>
      </c>
      <c r="F1445" s="377">
        <f t="shared" si="146"/>
        <v>2735238.7349999999</v>
      </c>
      <c r="G1445" s="377">
        <v>463.89384615384614</v>
      </c>
      <c r="H1445" s="377">
        <f t="shared" si="147"/>
        <v>3919903</v>
      </c>
      <c r="I1445" s="377">
        <f t="shared" si="142"/>
        <v>6655141.7349999994</v>
      </c>
      <c r="J1445" s="252">
        <v>323.69689171597634</v>
      </c>
      <c r="K1445" s="252"/>
      <c r="L1445" s="229"/>
      <c r="M1445" s="229">
        <f t="shared" si="148"/>
        <v>463.89384615384614</v>
      </c>
      <c r="N1445" s="229"/>
      <c r="O1445" s="229"/>
      <c r="P1445" s="422"/>
      <c r="Q1445" s="425">
        <f t="shared" si="144"/>
        <v>0</v>
      </c>
    </row>
    <row r="1446" spans="1:17" hidden="1" outlineLevel="2" x14ac:dyDescent="0.25">
      <c r="A1446" s="289"/>
      <c r="B1446" s="290" t="s">
        <v>575</v>
      </c>
      <c r="C1446" s="241" t="s">
        <v>31</v>
      </c>
      <c r="D1446" s="267">
        <v>1</v>
      </c>
      <c r="E1446" s="109"/>
      <c r="F1446" s="109"/>
      <c r="G1446" s="109"/>
      <c r="H1446" s="109"/>
      <c r="I1446" s="221"/>
      <c r="J1446" s="252"/>
      <c r="K1446" s="252"/>
      <c r="L1446" s="229"/>
      <c r="M1446" s="229">
        <f t="shared" si="148"/>
        <v>0</v>
      </c>
      <c r="N1446" s="229"/>
      <c r="O1446" s="229"/>
      <c r="P1446" s="422"/>
      <c r="Q1446" s="425">
        <f t="shared" si="144"/>
        <v>0</v>
      </c>
    </row>
    <row r="1447" spans="1:17" hidden="1" outlineLevel="2" x14ac:dyDescent="0.25">
      <c r="A1447" s="289"/>
      <c r="B1447" s="290" t="s">
        <v>576</v>
      </c>
      <c r="C1447" s="241" t="s">
        <v>31</v>
      </c>
      <c r="D1447" s="267">
        <v>10</v>
      </c>
      <c r="E1447" s="109"/>
      <c r="F1447" s="109"/>
      <c r="G1447" s="109"/>
      <c r="H1447" s="109"/>
      <c r="I1447" s="221"/>
      <c r="J1447" s="252"/>
      <c r="K1447" s="252"/>
      <c r="L1447" s="229"/>
      <c r="M1447" s="229">
        <f t="shared" si="148"/>
        <v>0</v>
      </c>
      <c r="N1447" s="229"/>
      <c r="O1447" s="229"/>
      <c r="P1447" s="422"/>
      <c r="Q1447" s="425">
        <f t="shared" si="144"/>
        <v>0</v>
      </c>
    </row>
    <row r="1448" spans="1:17" hidden="1" outlineLevel="2" x14ac:dyDescent="0.25">
      <c r="A1448" s="289"/>
      <c r="B1448" s="290" t="s">
        <v>577</v>
      </c>
      <c r="C1448" s="241" t="s">
        <v>31</v>
      </c>
      <c r="D1448" s="267">
        <v>52</v>
      </c>
      <c r="E1448" s="109"/>
      <c r="F1448" s="109"/>
      <c r="G1448" s="109"/>
      <c r="H1448" s="109"/>
      <c r="I1448" s="221"/>
      <c r="J1448" s="252"/>
      <c r="K1448" s="252"/>
      <c r="L1448" s="229"/>
      <c r="M1448" s="229">
        <f t="shared" si="148"/>
        <v>0</v>
      </c>
      <c r="N1448" s="229"/>
      <c r="O1448" s="229"/>
      <c r="P1448" s="422"/>
      <c r="Q1448" s="425">
        <f t="shared" si="144"/>
        <v>0</v>
      </c>
    </row>
    <row r="1449" spans="1:17" hidden="1" outlineLevel="2" x14ac:dyDescent="0.25">
      <c r="A1449" s="289"/>
      <c r="B1449" s="290" t="s">
        <v>578</v>
      </c>
      <c r="C1449" s="241" t="s">
        <v>188</v>
      </c>
      <c r="D1449" s="267">
        <v>3</v>
      </c>
      <c r="E1449" s="109"/>
      <c r="F1449" s="109"/>
      <c r="G1449" s="109"/>
      <c r="H1449" s="109"/>
      <c r="I1449" s="221"/>
      <c r="J1449" s="252"/>
      <c r="K1449" s="252"/>
      <c r="L1449" s="229"/>
      <c r="M1449" s="229">
        <f t="shared" si="148"/>
        <v>0</v>
      </c>
      <c r="N1449" s="229"/>
      <c r="O1449" s="229"/>
      <c r="P1449" s="422"/>
      <c r="Q1449" s="425">
        <f t="shared" si="144"/>
        <v>0</v>
      </c>
    </row>
    <row r="1450" spans="1:17" hidden="1" outlineLevel="2" x14ac:dyDescent="0.25">
      <c r="A1450" s="289"/>
      <c r="B1450" s="290" t="s">
        <v>579</v>
      </c>
      <c r="C1450" s="241" t="s">
        <v>31</v>
      </c>
      <c r="D1450" s="267">
        <v>60</v>
      </c>
      <c r="E1450" s="109"/>
      <c r="F1450" s="109"/>
      <c r="G1450" s="109"/>
      <c r="H1450" s="109"/>
      <c r="I1450" s="221"/>
      <c r="J1450" s="252"/>
      <c r="K1450" s="252"/>
      <c r="L1450" s="229"/>
      <c r="M1450" s="229">
        <f t="shared" si="148"/>
        <v>0</v>
      </c>
      <c r="N1450" s="229"/>
      <c r="O1450" s="229"/>
      <c r="P1450" s="422"/>
      <c r="Q1450" s="425">
        <f t="shared" si="144"/>
        <v>0</v>
      </c>
    </row>
    <row r="1451" spans="1:17" hidden="1" outlineLevel="2" x14ac:dyDescent="0.25">
      <c r="A1451" s="289"/>
      <c r="B1451" s="290" t="s">
        <v>580</v>
      </c>
      <c r="C1451" s="241" t="s">
        <v>188</v>
      </c>
      <c r="D1451" s="267">
        <v>3505</v>
      </c>
      <c r="E1451" s="109"/>
      <c r="F1451" s="109"/>
      <c r="G1451" s="109"/>
      <c r="H1451" s="109"/>
      <c r="I1451" s="221"/>
      <c r="J1451" s="252"/>
      <c r="K1451" s="252"/>
      <c r="L1451" s="229"/>
      <c r="M1451" s="229">
        <f t="shared" si="148"/>
        <v>0</v>
      </c>
      <c r="N1451" s="229"/>
      <c r="O1451" s="229"/>
      <c r="P1451" s="422"/>
      <c r="Q1451" s="425">
        <f t="shared" si="144"/>
        <v>0</v>
      </c>
    </row>
    <row r="1452" spans="1:17" hidden="1" outlineLevel="2" x14ac:dyDescent="0.25">
      <c r="A1452" s="289"/>
      <c r="B1452" s="290" t="s">
        <v>580</v>
      </c>
      <c r="C1452" s="241" t="s">
        <v>188</v>
      </c>
      <c r="D1452" s="267">
        <v>4805</v>
      </c>
      <c r="E1452" s="109"/>
      <c r="F1452" s="109"/>
      <c r="G1452" s="109"/>
      <c r="H1452" s="109"/>
      <c r="I1452" s="221"/>
      <c r="J1452" s="252"/>
      <c r="K1452" s="252"/>
      <c r="L1452" s="229"/>
      <c r="M1452" s="229">
        <f t="shared" si="148"/>
        <v>0</v>
      </c>
      <c r="N1452" s="229"/>
      <c r="O1452" s="229"/>
      <c r="P1452" s="422"/>
      <c r="Q1452" s="425">
        <f t="shared" si="144"/>
        <v>0</v>
      </c>
    </row>
    <row r="1453" spans="1:17" hidden="1" outlineLevel="2" x14ac:dyDescent="0.25">
      <c r="A1453" s="289"/>
      <c r="B1453" s="290" t="s">
        <v>581</v>
      </c>
      <c r="C1453" s="241" t="s">
        <v>188</v>
      </c>
      <c r="D1453" s="267">
        <v>7010</v>
      </c>
      <c r="E1453" s="109"/>
      <c r="F1453" s="109"/>
      <c r="G1453" s="109"/>
      <c r="H1453" s="109"/>
      <c r="I1453" s="221"/>
      <c r="J1453" s="252"/>
      <c r="K1453" s="252"/>
      <c r="L1453" s="229"/>
      <c r="M1453" s="229">
        <f t="shared" si="148"/>
        <v>0</v>
      </c>
      <c r="N1453" s="229"/>
      <c r="O1453" s="229"/>
      <c r="P1453" s="422"/>
      <c r="Q1453" s="425">
        <f t="shared" si="144"/>
        <v>0</v>
      </c>
    </row>
    <row r="1454" spans="1:17" hidden="1" outlineLevel="2" x14ac:dyDescent="0.25">
      <c r="A1454" s="289"/>
      <c r="B1454" s="290" t="s">
        <v>581</v>
      </c>
      <c r="C1454" s="241" t="s">
        <v>188</v>
      </c>
      <c r="D1454" s="267">
        <v>9610</v>
      </c>
      <c r="E1454" s="109"/>
      <c r="F1454" s="109"/>
      <c r="G1454" s="109"/>
      <c r="H1454" s="109"/>
      <c r="I1454" s="221"/>
      <c r="J1454" s="252"/>
      <c r="K1454" s="252"/>
      <c r="L1454" s="229"/>
      <c r="M1454" s="229">
        <f t="shared" si="148"/>
        <v>0</v>
      </c>
      <c r="N1454" s="229"/>
      <c r="O1454" s="229"/>
      <c r="P1454" s="422"/>
      <c r="Q1454" s="425">
        <f t="shared" si="144"/>
        <v>0</v>
      </c>
    </row>
    <row r="1455" spans="1:17" ht="25.5" hidden="1" outlineLevel="2" x14ac:dyDescent="0.25">
      <c r="A1455" s="289"/>
      <c r="B1455" s="290" t="s">
        <v>6923</v>
      </c>
      <c r="C1455" s="241" t="s">
        <v>31</v>
      </c>
      <c r="D1455" s="267">
        <v>1</v>
      </c>
      <c r="E1455" s="109"/>
      <c r="F1455" s="109"/>
      <c r="G1455" s="109"/>
      <c r="H1455" s="109"/>
      <c r="I1455" s="221"/>
      <c r="J1455" s="252"/>
      <c r="K1455" s="252"/>
      <c r="L1455" s="229"/>
      <c r="M1455" s="229">
        <f t="shared" si="148"/>
        <v>0</v>
      </c>
      <c r="N1455" s="229"/>
      <c r="O1455" s="229"/>
      <c r="P1455" s="422"/>
      <c r="Q1455" s="425">
        <f t="shared" si="144"/>
        <v>0</v>
      </c>
    </row>
    <row r="1456" spans="1:17" ht="25.5" hidden="1" outlineLevel="2" x14ac:dyDescent="0.25">
      <c r="A1456" s="289"/>
      <c r="B1456" s="290" t="s">
        <v>6941</v>
      </c>
      <c r="C1456" s="241" t="s">
        <v>31</v>
      </c>
      <c r="D1456" s="267">
        <v>1</v>
      </c>
      <c r="E1456" s="109"/>
      <c r="F1456" s="109"/>
      <c r="G1456" s="109"/>
      <c r="H1456" s="109"/>
      <c r="I1456" s="221"/>
      <c r="J1456" s="252"/>
      <c r="K1456" s="252"/>
      <c r="L1456" s="229"/>
      <c r="M1456" s="229">
        <f t="shared" si="148"/>
        <v>0</v>
      </c>
      <c r="N1456" s="229"/>
      <c r="O1456" s="229"/>
      <c r="P1456" s="422"/>
      <c r="Q1456" s="425">
        <f t="shared" si="144"/>
        <v>0</v>
      </c>
    </row>
    <row r="1457" spans="1:17" ht="25.5" hidden="1" outlineLevel="2" x14ac:dyDescent="0.25">
      <c r="A1457" s="289"/>
      <c r="B1457" s="290" t="s">
        <v>6942</v>
      </c>
      <c r="C1457" s="241" t="s">
        <v>31</v>
      </c>
      <c r="D1457" s="267">
        <v>1</v>
      </c>
      <c r="E1457" s="109"/>
      <c r="F1457" s="109"/>
      <c r="G1457" s="109"/>
      <c r="H1457" s="109"/>
      <c r="I1457" s="221"/>
      <c r="J1457" s="252"/>
      <c r="K1457" s="252"/>
      <c r="L1457" s="229"/>
      <c r="M1457" s="229">
        <f t="shared" si="148"/>
        <v>0</v>
      </c>
      <c r="N1457" s="229"/>
      <c r="O1457" s="229"/>
      <c r="P1457" s="422"/>
      <c r="Q1457" s="425">
        <f t="shared" si="144"/>
        <v>0</v>
      </c>
    </row>
    <row r="1458" spans="1:17" hidden="1" outlineLevel="2" x14ac:dyDescent="0.25">
      <c r="A1458" s="289"/>
      <c r="B1458" s="290" t="s">
        <v>582</v>
      </c>
      <c r="C1458" s="241" t="s">
        <v>188</v>
      </c>
      <c r="D1458" s="267">
        <v>320</v>
      </c>
      <c r="E1458" s="109"/>
      <c r="F1458" s="109"/>
      <c r="G1458" s="109"/>
      <c r="H1458" s="109"/>
      <c r="I1458" s="221"/>
      <c r="J1458" s="252"/>
      <c r="K1458" s="252"/>
      <c r="L1458" s="229"/>
      <c r="M1458" s="229">
        <f t="shared" si="148"/>
        <v>0</v>
      </c>
      <c r="N1458" s="229"/>
      <c r="O1458" s="229"/>
      <c r="P1458" s="422"/>
      <c r="Q1458" s="425">
        <f t="shared" si="144"/>
        <v>0</v>
      </c>
    </row>
    <row r="1459" spans="1:17" hidden="1" outlineLevel="2" x14ac:dyDescent="0.25">
      <c r="A1459" s="289"/>
      <c r="B1459" s="290" t="s">
        <v>819</v>
      </c>
      <c r="C1459" s="241" t="s">
        <v>188</v>
      </c>
      <c r="D1459" s="267">
        <v>765</v>
      </c>
      <c r="E1459" s="109"/>
      <c r="F1459" s="109"/>
      <c r="G1459" s="109"/>
      <c r="H1459" s="109"/>
      <c r="I1459" s="221"/>
      <c r="J1459" s="252"/>
      <c r="K1459" s="252"/>
      <c r="L1459" s="229"/>
      <c r="M1459" s="229">
        <f t="shared" si="148"/>
        <v>0</v>
      </c>
      <c r="N1459" s="229"/>
      <c r="O1459" s="229"/>
      <c r="P1459" s="422"/>
      <c r="Q1459" s="425">
        <f t="shared" si="144"/>
        <v>0</v>
      </c>
    </row>
    <row r="1460" spans="1:17" hidden="1" outlineLevel="2" x14ac:dyDescent="0.25">
      <c r="A1460" s="289"/>
      <c r="B1460" s="290" t="s">
        <v>583</v>
      </c>
      <c r="C1460" s="241" t="s">
        <v>188</v>
      </c>
      <c r="D1460" s="267">
        <v>3185</v>
      </c>
      <c r="E1460" s="109"/>
      <c r="F1460" s="109"/>
      <c r="G1460" s="109"/>
      <c r="H1460" s="109"/>
      <c r="I1460" s="221"/>
      <c r="J1460" s="252"/>
      <c r="K1460" s="252"/>
      <c r="L1460" s="229"/>
      <c r="M1460" s="229">
        <f t="shared" si="148"/>
        <v>0</v>
      </c>
      <c r="N1460" s="229"/>
      <c r="O1460" s="229"/>
      <c r="P1460" s="422"/>
      <c r="Q1460" s="425">
        <f t="shared" si="144"/>
        <v>0</v>
      </c>
    </row>
    <row r="1461" spans="1:17" hidden="1" outlineLevel="2" x14ac:dyDescent="0.25">
      <c r="A1461" s="289"/>
      <c r="B1461" s="290" t="s">
        <v>584</v>
      </c>
      <c r="C1461" s="241" t="s">
        <v>188</v>
      </c>
      <c r="D1461" s="267">
        <v>4040</v>
      </c>
      <c r="E1461" s="109"/>
      <c r="F1461" s="109"/>
      <c r="G1461" s="109"/>
      <c r="H1461" s="109"/>
      <c r="I1461" s="221"/>
      <c r="J1461" s="252"/>
      <c r="K1461" s="252"/>
      <c r="L1461" s="229"/>
      <c r="M1461" s="229">
        <f t="shared" si="148"/>
        <v>0</v>
      </c>
      <c r="N1461" s="229"/>
      <c r="O1461" s="229"/>
      <c r="P1461" s="422"/>
      <c r="Q1461" s="425">
        <f t="shared" si="144"/>
        <v>0</v>
      </c>
    </row>
    <row r="1462" spans="1:17" hidden="1" outlineLevel="2" x14ac:dyDescent="0.25">
      <c r="A1462" s="289"/>
      <c r="B1462" s="290" t="s">
        <v>585</v>
      </c>
      <c r="C1462" s="241" t="s">
        <v>188</v>
      </c>
      <c r="D1462" s="267">
        <v>60</v>
      </c>
      <c r="E1462" s="109"/>
      <c r="F1462" s="109"/>
      <c r="G1462" s="109"/>
      <c r="H1462" s="109"/>
      <c r="I1462" s="221"/>
      <c r="J1462" s="252"/>
      <c r="K1462" s="252"/>
      <c r="L1462" s="229"/>
      <c r="M1462" s="229">
        <f t="shared" si="148"/>
        <v>0</v>
      </c>
      <c r="N1462" s="229"/>
      <c r="O1462" s="229"/>
      <c r="P1462" s="422"/>
      <c r="Q1462" s="425">
        <f t="shared" si="144"/>
        <v>0</v>
      </c>
    </row>
    <row r="1463" spans="1:17" hidden="1" outlineLevel="2" x14ac:dyDescent="0.25">
      <c r="A1463" s="289"/>
      <c r="B1463" s="290" t="s">
        <v>586</v>
      </c>
      <c r="C1463" s="241" t="s">
        <v>188</v>
      </c>
      <c r="D1463" s="267">
        <v>80</v>
      </c>
      <c r="E1463" s="109"/>
      <c r="F1463" s="109"/>
      <c r="G1463" s="109"/>
      <c r="H1463" s="109"/>
      <c r="I1463" s="221"/>
      <c r="J1463" s="252"/>
      <c r="K1463" s="252"/>
      <c r="L1463" s="229"/>
      <c r="M1463" s="229">
        <f t="shared" si="148"/>
        <v>0</v>
      </c>
      <c r="N1463" s="229"/>
      <c r="O1463" s="229"/>
      <c r="P1463" s="422"/>
      <c r="Q1463" s="425">
        <f t="shared" si="144"/>
        <v>0</v>
      </c>
    </row>
    <row r="1464" spans="1:17" hidden="1" outlineLevel="2" x14ac:dyDescent="0.25">
      <c r="A1464" s="289"/>
      <c r="B1464" s="290" t="s">
        <v>6924</v>
      </c>
      <c r="C1464" s="241" t="s">
        <v>307</v>
      </c>
      <c r="D1464" s="267">
        <v>1</v>
      </c>
      <c r="E1464" s="109"/>
      <c r="F1464" s="109"/>
      <c r="G1464" s="109"/>
      <c r="H1464" s="109"/>
      <c r="I1464" s="221"/>
      <c r="J1464" s="252"/>
      <c r="K1464" s="252"/>
      <c r="L1464" s="229"/>
      <c r="M1464" s="229">
        <f t="shared" si="148"/>
        <v>0</v>
      </c>
      <c r="N1464" s="229"/>
      <c r="O1464" s="229"/>
      <c r="P1464" s="422"/>
      <c r="Q1464" s="425">
        <f t="shared" si="144"/>
        <v>0</v>
      </c>
    </row>
    <row r="1465" spans="1:17" hidden="1" outlineLevel="1" x14ac:dyDescent="0.25">
      <c r="A1465" s="378"/>
      <c r="B1465" s="349" t="s">
        <v>415</v>
      </c>
      <c r="C1465" s="378" t="s">
        <v>307</v>
      </c>
      <c r="D1465" s="383">
        <v>1</v>
      </c>
      <c r="E1465" s="377">
        <v>522690</v>
      </c>
      <c r="F1465" s="377">
        <f>E1465*D1465</f>
        <v>522690</v>
      </c>
      <c r="G1465" s="377">
        <v>0</v>
      </c>
      <c r="H1465" s="377">
        <f>G1465*D1465</f>
        <v>0</v>
      </c>
      <c r="I1465" s="377">
        <f>H1465+F1465</f>
        <v>522690</v>
      </c>
      <c r="J1465" s="252">
        <v>522690</v>
      </c>
      <c r="K1465" s="252"/>
      <c r="L1465" s="229"/>
      <c r="M1465" s="229">
        <f t="shared" si="148"/>
        <v>0</v>
      </c>
      <c r="N1465" s="229"/>
      <c r="O1465" s="229"/>
      <c r="P1465" s="422"/>
      <c r="Q1465" s="425">
        <f t="shared" si="144"/>
        <v>0</v>
      </c>
    </row>
    <row r="1466" spans="1:17" collapsed="1" x14ac:dyDescent="0.25">
      <c r="A1466" s="362">
        <v>2</v>
      </c>
      <c r="B1466" s="363" t="s">
        <v>820</v>
      </c>
      <c r="C1466" s="364"/>
      <c r="D1466" s="365"/>
      <c r="E1466" s="369"/>
      <c r="F1466" s="369"/>
      <c r="G1466" s="369"/>
      <c r="H1466" s="369"/>
      <c r="I1466" s="370"/>
      <c r="J1466" s="365"/>
      <c r="K1466" s="365"/>
      <c r="L1466" s="365"/>
      <c r="M1466" s="365"/>
      <c r="N1466" s="365"/>
      <c r="O1466" s="365"/>
      <c r="P1466" s="422"/>
      <c r="Q1466" s="425">
        <f t="shared" si="144"/>
        <v>0</v>
      </c>
    </row>
    <row r="1467" spans="1:17" x14ac:dyDescent="0.25">
      <c r="A1467" s="339" t="s">
        <v>821</v>
      </c>
      <c r="B1467" s="340" t="s">
        <v>822</v>
      </c>
      <c r="C1467" s="341"/>
      <c r="D1467" s="342"/>
      <c r="E1467" s="342"/>
      <c r="F1467" s="342">
        <f>SUM(F1468:F1478)</f>
        <v>294619</v>
      </c>
      <c r="G1467" s="342"/>
      <c r="H1467" s="342">
        <f>SUM(H1468:H1478)</f>
        <v>708813.29999999981</v>
      </c>
      <c r="I1467" s="343">
        <f>SUM(I1468:I1478)</f>
        <v>1003432.2999999998</v>
      </c>
      <c r="J1467" s="344"/>
      <c r="K1467" s="344"/>
      <c r="L1467" s="345"/>
      <c r="M1467" s="345"/>
      <c r="N1467" s="345"/>
      <c r="O1467" s="345"/>
      <c r="P1467" s="422"/>
      <c r="Q1467" s="343">
        <f>SUM(Q1468:Q1478)</f>
        <v>0</v>
      </c>
    </row>
    <row r="1468" spans="1:17" hidden="1" outlineLevel="1" x14ac:dyDescent="0.25">
      <c r="A1468" s="131"/>
      <c r="B1468" s="300" t="s">
        <v>823</v>
      </c>
      <c r="C1468" s="117" t="s">
        <v>31</v>
      </c>
      <c r="D1468" s="116">
        <v>2</v>
      </c>
      <c r="E1468" s="109">
        <v>5502</v>
      </c>
      <c r="F1468" s="109">
        <f t="shared" ref="F1468:F1478" si="149">E1468*D1468</f>
        <v>11004</v>
      </c>
      <c r="G1468" s="109">
        <v>32487</v>
      </c>
      <c r="H1468" s="109">
        <f t="shared" ref="H1468:H1478" si="150">G1468*D1468</f>
        <v>64974</v>
      </c>
      <c r="I1468" s="221">
        <f>H1468+F1468</f>
        <v>75978</v>
      </c>
      <c r="J1468" s="252">
        <v>5502</v>
      </c>
      <c r="K1468" s="252"/>
      <c r="L1468" s="229"/>
      <c r="M1468" s="229">
        <f t="shared" ref="M1468:M1478" si="151">G1468</f>
        <v>32487</v>
      </c>
      <c r="N1468" s="229"/>
      <c r="O1468" s="229"/>
      <c r="P1468" s="422"/>
      <c r="Q1468" s="425">
        <f t="shared" si="144"/>
        <v>0</v>
      </c>
    </row>
    <row r="1469" spans="1:17" hidden="1" outlineLevel="1" x14ac:dyDescent="0.25">
      <c r="A1469" s="131"/>
      <c r="B1469" s="300" t="s">
        <v>723</v>
      </c>
      <c r="C1469" s="117" t="s">
        <v>199</v>
      </c>
      <c r="D1469" s="116">
        <v>350</v>
      </c>
      <c r="E1469" s="109">
        <v>214.84</v>
      </c>
      <c r="F1469" s="109">
        <f t="shared" si="149"/>
        <v>75194</v>
      </c>
      <c r="G1469" s="109">
        <v>184.6</v>
      </c>
      <c r="H1469" s="109">
        <f t="shared" si="150"/>
        <v>64610</v>
      </c>
      <c r="I1469" s="221">
        <f t="shared" ref="I1469:I1478" si="152">H1469+F1469</f>
        <v>139804</v>
      </c>
      <c r="J1469" s="252">
        <v>214.84</v>
      </c>
      <c r="K1469" s="252"/>
      <c r="L1469" s="229"/>
      <c r="M1469" s="229">
        <f t="shared" si="151"/>
        <v>184.6</v>
      </c>
      <c r="N1469" s="229"/>
      <c r="O1469" s="229"/>
      <c r="P1469" s="422"/>
      <c r="Q1469" s="425">
        <f t="shared" si="144"/>
        <v>0</v>
      </c>
    </row>
    <row r="1470" spans="1:17" ht="25.5" hidden="1" outlineLevel="1" x14ac:dyDescent="0.25">
      <c r="A1470" s="131"/>
      <c r="B1470" s="300" t="s">
        <v>824</v>
      </c>
      <c r="C1470" s="117" t="s">
        <v>31</v>
      </c>
      <c r="D1470" s="116">
        <v>23</v>
      </c>
      <c r="E1470" s="109">
        <v>4585</v>
      </c>
      <c r="F1470" s="109">
        <f t="shared" si="149"/>
        <v>105455</v>
      </c>
      <c r="G1470" s="109">
        <v>21362.9</v>
      </c>
      <c r="H1470" s="109">
        <f t="shared" si="150"/>
        <v>491346.7</v>
      </c>
      <c r="I1470" s="221">
        <f t="shared" si="152"/>
        <v>596801.69999999995</v>
      </c>
      <c r="J1470" s="252">
        <v>4585</v>
      </c>
      <c r="K1470" s="252"/>
      <c r="L1470" s="229"/>
      <c r="M1470" s="229">
        <f t="shared" si="151"/>
        <v>21362.9</v>
      </c>
      <c r="N1470" s="229"/>
      <c r="O1470" s="229"/>
      <c r="P1470" s="422"/>
      <c r="Q1470" s="425">
        <f t="shared" si="144"/>
        <v>0</v>
      </c>
    </row>
    <row r="1471" spans="1:17" hidden="1" outlineLevel="1" x14ac:dyDescent="0.25">
      <c r="A1471" s="131"/>
      <c r="B1471" s="300" t="s">
        <v>825</v>
      </c>
      <c r="C1471" s="117" t="s">
        <v>188</v>
      </c>
      <c r="D1471" s="116">
        <v>350</v>
      </c>
      <c r="E1471" s="109">
        <v>104.80000000000001</v>
      </c>
      <c r="F1471" s="109">
        <f t="shared" si="149"/>
        <v>36680.000000000007</v>
      </c>
      <c r="G1471" s="109">
        <v>119.60000000000001</v>
      </c>
      <c r="H1471" s="109">
        <f t="shared" si="150"/>
        <v>41860</v>
      </c>
      <c r="I1471" s="221">
        <f t="shared" si="152"/>
        <v>78540</v>
      </c>
      <c r="J1471" s="252">
        <v>104.80000000000001</v>
      </c>
      <c r="K1471" s="252"/>
      <c r="L1471" s="229"/>
      <c r="M1471" s="229">
        <f t="shared" si="151"/>
        <v>119.60000000000001</v>
      </c>
      <c r="N1471" s="229"/>
      <c r="O1471" s="229"/>
      <c r="P1471" s="422"/>
      <c r="Q1471" s="425">
        <f t="shared" si="144"/>
        <v>0</v>
      </c>
    </row>
    <row r="1472" spans="1:17" hidden="1" outlineLevel="1" x14ac:dyDescent="0.25">
      <c r="A1472" s="131"/>
      <c r="B1472" s="318" t="s">
        <v>299</v>
      </c>
      <c r="C1472" s="117" t="s">
        <v>31</v>
      </c>
      <c r="D1472" s="116">
        <v>350</v>
      </c>
      <c r="E1472" s="109">
        <v>6.5500000000000007</v>
      </c>
      <c r="F1472" s="109">
        <f t="shared" si="149"/>
        <v>2292.5000000000005</v>
      </c>
      <c r="G1472" s="109">
        <v>26.52</v>
      </c>
      <c r="H1472" s="109">
        <f t="shared" si="150"/>
        <v>9282</v>
      </c>
      <c r="I1472" s="221">
        <f t="shared" si="152"/>
        <v>11574.5</v>
      </c>
      <c r="J1472" s="252">
        <v>6.5500000000000007</v>
      </c>
      <c r="K1472" s="252"/>
      <c r="L1472" s="229"/>
      <c r="M1472" s="229">
        <f t="shared" si="151"/>
        <v>26.52</v>
      </c>
      <c r="N1472" s="229"/>
      <c r="O1472" s="229"/>
      <c r="P1472" s="422"/>
      <c r="Q1472" s="425">
        <f t="shared" si="144"/>
        <v>0</v>
      </c>
    </row>
    <row r="1473" spans="1:17" hidden="1" outlineLevel="1" x14ac:dyDescent="0.25">
      <c r="A1473" s="131"/>
      <c r="B1473" s="300" t="s">
        <v>596</v>
      </c>
      <c r="C1473" s="117" t="s">
        <v>31</v>
      </c>
      <c r="D1473" s="116">
        <v>23</v>
      </c>
      <c r="E1473" s="109">
        <v>655</v>
      </c>
      <c r="F1473" s="109">
        <f t="shared" si="149"/>
        <v>15065</v>
      </c>
      <c r="G1473" s="109">
        <v>135.20000000000002</v>
      </c>
      <c r="H1473" s="109">
        <f t="shared" si="150"/>
        <v>3109.6000000000004</v>
      </c>
      <c r="I1473" s="221">
        <f t="shared" si="152"/>
        <v>18174.599999999999</v>
      </c>
      <c r="J1473" s="252">
        <v>655</v>
      </c>
      <c r="K1473" s="252"/>
      <c r="L1473" s="229"/>
      <c r="M1473" s="229">
        <f t="shared" si="151"/>
        <v>135.20000000000002</v>
      </c>
      <c r="N1473" s="229"/>
      <c r="O1473" s="229"/>
      <c r="P1473" s="422"/>
      <c r="Q1473" s="425">
        <f t="shared" si="144"/>
        <v>0</v>
      </c>
    </row>
    <row r="1474" spans="1:17" hidden="1" outlineLevel="1" x14ac:dyDescent="0.25">
      <c r="A1474" s="131"/>
      <c r="B1474" s="384" t="s">
        <v>826</v>
      </c>
      <c r="C1474" s="117" t="s">
        <v>31</v>
      </c>
      <c r="D1474" s="116">
        <v>46</v>
      </c>
      <c r="E1474" s="109">
        <v>65.5</v>
      </c>
      <c r="F1474" s="109">
        <f t="shared" si="149"/>
        <v>3013</v>
      </c>
      <c r="G1474" s="109">
        <v>109.2</v>
      </c>
      <c r="H1474" s="109">
        <f t="shared" si="150"/>
        <v>5023.2</v>
      </c>
      <c r="I1474" s="221">
        <f t="shared" si="152"/>
        <v>8036.2</v>
      </c>
      <c r="J1474" s="252">
        <v>65.5</v>
      </c>
      <c r="K1474" s="252"/>
      <c r="L1474" s="229"/>
      <c r="M1474" s="229">
        <f t="shared" si="151"/>
        <v>109.2</v>
      </c>
      <c r="N1474" s="229"/>
      <c r="O1474" s="229"/>
      <c r="P1474" s="422"/>
      <c r="Q1474" s="425">
        <f t="shared" si="144"/>
        <v>0</v>
      </c>
    </row>
    <row r="1475" spans="1:17" hidden="1" outlineLevel="1" x14ac:dyDescent="0.25">
      <c r="A1475" s="131"/>
      <c r="B1475" s="384" t="s">
        <v>826</v>
      </c>
      <c r="C1475" s="117" t="s">
        <v>31</v>
      </c>
      <c r="D1475" s="116">
        <v>23</v>
      </c>
      <c r="E1475" s="109">
        <v>65.5</v>
      </c>
      <c r="F1475" s="109">
        <f t="shared" si="149"/>
        <v>1506.5</v>
      </c>
      <c r="G1475" s="109">
        <v>127.4</v>
      </c>
      <c r="H1475" s="109">
        <f t="shared" si="150"/>
        <v>2930.2000000000003</v>
      </c>
      <c r="I1475" s="221">
        <f t="shared" si="152"/>
        <v>4436.7000000000007</v>
      </c>
      <c r="J1475" s="252">
        <v>65.5</v>
      </c>
      <c r="K1475" s="252"/>
      <c r="L1475" s="229"/>
      <c r="M1475" s="229">
        <f t="shared" si="151"/>
        <v>127.4</v>
      </c>
      <c r="N1475" s="229"/>
      <c r="O1475" s="229"/>
      <c r="P1475" s="422"/>
      <c r="Q1475" s="425">
        <f t="shared" si="144"/>
        <v>0</v>
      </c>
    </row>
    <row r="1476" spans="1:17" hidden="1" outlineLevel="1" x14ac:dyDescent="0.25">
      <c r="A1476" s="131"/>
      <c r="B1476" s="318" t="s">
        <v>597</v>
      </c>
      <c r="C1476" s="117" t="s">
        <v>31</v>
      </c>
      <c r="D1476" s="116">
        <v>396</v>
      </c>
      <c r="E1476" s="109">
        <v>32.75</v>
      </c>
      <c r="F1476" s="109">
        <f t="shared" si="149"/>
        <v>12969</v>
      </c>
      <c r="G1476" s="109">
        <v>15.600000000000001</v>
      </c>
      <c r="H1476" s="109">
        <f t="shared" si="150"/>
        <v>6177.6</v>
      </c>
      <c r="I1476" s="221">
        <f t="shared" si="152"/>
        <v>19146.599999999999</v>
      </c>
      <c r="J1476" s="252">
        <v>32.75</v>
      </c>
      <c r="K1476" s="252"/>
      <c r="L1476" s="229"/>
      <c r="M1476" s="229">
        <f t="shared" si="151"/>
        <v>15.600000000000001</v>
      </c>
      <c r="N1476" s="229"/>
      <c r="O1476" s="229"/>
      <c r="P1476" s="422"/>
      <c r="Q1476" s="425">
        <f t="shared" si="144"/>
        <v>0</v>
      </c>
    </row>
    <row r="1477" spans="1:17" hidden="1" outlineLevel="1" x14ac:dyDescent="0.25">
      <c r="A1477" s="131"/>
      <c r="B1477" s="318" t="s">
        <v>302</v>
      </c>
      <c r="C1477" s="117" t="s">
        <v>307</v>
      </c>
      <c r="D1477" s="116">
        <v>1</v>
      </c>
      <c r="E1477" s="109">
        <v>0</v>
      </c>
      <c r="F1477" s="109">
        <f t="shared" si="149"/>
        <v>0</v>
      </c>
      <c r="G1477" s="109">
        <v>19500</v>
      </c>
      <c r="H1477" s="109">
        <f t="shared" si="150"/>
        <v>19500</v>
      </c>
      <c r="I1477" s="221">
        <f t="shared" si="152"/>
        <v>19500</v>
      </c>
      <c r="J1477" s="252">
        <v>0</v>
      </c>
      <c r="K1477" s="252"/>
      <c r="L1477" s="229"/>
      <c r="M1477" s="229">
        <f t="shared" si="151"/>
        <v>19500</v>
      </c>
      <c r="N1477" s="229"/>
      <c r="O1477" s="229"/>
      <c r="P1477" s="422"/>
      <c r="Q1477" s="425">
        <f t="shared" si="144"/>
        <v>0</v>
      </c>
    </row>
    <row r="1478" spans="1:17" hidden="1" outlineLevel="1" x14ac:dyDescent="0.25">
      <c r="A1478" s="131"/>
      <c r="B1478" s="300" t="s">
        <v>560</v>
      </c>
      <c r="C1478" s="117" t="s">
        <v>307</v>
      </c>
      <c r="D1478" s="116">
        <v>1</v>
      </c>
      <c r="E1478" s="109">
        <v>31440</v>
      </c>
      <c r="F1478" s="109">
        <f t="shared" si="149"/>
        <v>31440</v>
      </c>
      <c r="G1478" s="109">
        <v>0</v>
      </c>
      <c r="H1478" s="109">
        <f t="shared" si="150"/>
        <v>0</v>
      </c>
      <c r="I1478" s="221">
        <f t="shared" si="152"/>
        <v>31440</v>
      </c>
      <c r="J1478" s="252">
        <v>31440</v>
      </c>
      <c r="K1478" s="252"/>
      <c r="L1478" s="229"/>
      <c r="M1478" s="229">
        <f t="shared" si="151"/>
        <v>0</v>
      </c>
      <c r="N1478" s="229"/>
      <c r="O1478" s="229"/>
      <c r="P1478" s="422"/>
      <c r="Q1478" s="425">
        <f t="shared" si="144"/>
        <v>0</v>
      </c>
    </row>
    <row r="1479" spans="1:17" collapsed="1" x14ac:dyDescent="0.25">
      <c r="A1479" s="362"/>
      <c r="B1479" s="363" t="s">
        <v>6883</v>
      </c>
      <c r="C1479" s="364"/>
      <c r="D1479" s="365"/>
      <c r="E1479" s="369"/>
      <c r="F1479" s="369"/>
      <c r="G1479" s="369"/>
      <c r="H1479" s="369"/>
      <c r="I1479" s="366"/>
      <c r="J1479" s="365"/>
      <c r="K1479" s="365"/>
      <c r="L1479" s="365"/>
      <c r="M1479" s="365"/>
      <c r="N1479" s="365"/>
      <c r="O1479" s="365"/>
      <c r="P1479" s="422"/>
      <c r="Q1479" s="425">
        <f t="shared" ref="Q1479:Q1542" si="153">(E1479+G1479)*P1479</f>
        <v>0</v>
      </c>
    </row>
    <row r="1480" spans="1:17" x14ac:dyDescent="0.25">
      <c r="A1480" s="360" t="s">
        <v>827</v>
      </c>
      <c r="B1480" s="340" t="s">
        <v>828</v>
      </c>
      <c r="C1480" s="341"/>
      <c r="D1480" s="342"/>
      <c r="E1480" s="342"/>
      <c r="F1480" s="342">
        <f>F1622</f>
        <v>37448849.832400002</v>
      </c>
      <c r="G1480" s="342"/>
      <c r="H1480" s="342">
        <f>H1622</f>
        <v>47516454.300020993</v>
      </c>
      <c r="I1480" s="343">
        <f>I1622</f>
        <v>84965304.132421017</v>
      </c>
      <c r="J1480" s="344"/>
      <c r="K1480" s="344"/>
      <c r="L1480" s="345"/>
      <c r="M1480" s="345"/>
      <c r="N1480" s="345"/>
      <c r="O1480" s="345"/>
      <c r="P1480" s="422"/>
      <c r="Q1480" s="343">
        <f>Q1622</f>
        <v>0</v>
      </c>
    </row>
    <row r="1481" spans="1:17" hidden="1" outlineLevel="1" x14ac:dyDescent="0.25">
      <c r="A1481" s="378"/>
      <c r="B1481" s="349" t="s">
        <v>829</v>
      </c>
      <c r="C1481" s="378"/>
      <c r="D1481" s="383"/>
      <c r="E1481" s="377"/>
      <c r="F1481" s="377">
        <f>SUM(F1483:F1495)</f>
        <v>11963784.964800002</v>
      </c>
      <c r="G1481" s="377"/>
      <c r="H1481" s="377">
        <f>SUM(H1483:H1495)</f>
        <v>15123475.401672</v>
      </c>
      <c r="I1481" s="377">
        <f>SUM(I1483:I1495)</f>
        <v>27087260.366472002</v>
      </c>
      <c r="J1481" s="233"/>
      <c r="K1481" s="233"/>
      <c r="L1481" s="233"/>
      <c r="M1481" s="233"/>
      <c r="N1481" s="233"/>
      <c r="O1481" s="233"/>
      <c r="P1481" s="422"/>
      <c r="Q1481" s="425">
        <f t="shared" si="153"/>
        <v>0</v>
      </c>
    </row>
    <row r="1482" spans="1:17" hidden="1" outlineLevel="1" x14ac:dyDescent="0.25">
      <c r="A1482" s="133"/>
      <c r="B1482" s="280" t="s">
        <v>6884</v>
      </c>
      <c r="C1482" s="115"/>
      <c r="D1482" s="109"/>
      <c r="E1482" s="109"/>
      <c r="F1482" s="109"/>
      <c r="G1482" s="109"/>
      <c r="H1482" s="109"/>
      <c r="I1482" s="221"/>
      <c r="J1482" s="109"/>
      <c r="K1482" s="109"/>
      <c r="L1482" s="109"/>
      <c r="M1482" s="109"/>
      <c r="N1482" s="109"/>
      <c r="O1482" s="109"/>
      <c r="P1482" s="422"/>
      <c r="Q1482" s="425">
        <f t="shared" si="153"/>
        <v>0</v>
      </c>
    </row>
    <row r="1483" spans="1:17" hidden="1" outlineLevel="1" x14ac:dyDescent="0.25">
      <c r="A1483" s="133">
        <v>1</v>
      </c>
      <c r="B1483" s="281" t="s">
        <v>830</v>
      </c>
      <c r="C1483" s="134" t="s">
        <v>6820</v>
      </c>
      <c r="D1483" s="109">
        <f>79.62</f>
        <v>79.62</v>
      </c>
      <c r="E1483" s="109">
        <v>13494</v>
      </c>
      <c r="F1483" s="109">
        <f t="shared" ref="F1483:F1494" si="154">E1483*D1483</f>
        <v>1074392.28</v>
      </c>
      <c r="G1483" s="109">
        <v>0</v>
      </c>
      <c r="H1483" s="109">
        <f t="shared" ref="H1483:H1494" si="155">G1483*D1483</f>
        <v>0</v>
      </c>
      <c r="I1483" s="221">
        <f>F1483+H1483</f>
        <v>1074392.28</v>
      </c>
      <c r="J1483" s="252">
        <v>13494</v>
      </c>
      <c r="K1483" s="252"/>
      <c r="L1483" s="229"/>
      <c r="M1483" s="229">
        <f t="shared" ref="M1483:M1489" si="156">G1483</f>
        <v>0</v>
      </c>
      <c r="N1483" s="229"/>
      <c r="O1483" s="229"/>
      <c r="P1483" s="422"/>
      <c r="Q1483" s="425">
        <f t="shared" si="153"/>
        <v>0</v>
      </c>
    </row>
    <row r="1484" spans="1:17" hidden="1" outlineLevel="1" x14ac:dyDescent="0.25">
      <c r="A1484" s="133">
        <f>A1483+1</f>
        <v>2</v>
      </c>
      <c r="B1484" s="281" t="s">
        <v>831</v>
      </c>
      <c r="C1484" s="134" t="s">
        <v>6820</v>
      </c>
      <c r="D1484" s="109">
        <v>308.73</v>
      </c>
      <c r="E1484" s="109">
        <v>19422</v>
      </c>
      <c r="F1484" s="109">
        <f t="shared" si="154"/>
        <v>5996154.0600000005</v>
      </c>
      <c r="G1484" s="109">
        <v>0</v>
      </c>
      <c r="H1484" s="109">
        <f t="shared" si="155"/>
        <v>0</v>
      </c>
      <c r="I1484" s="221">
        <f t="shared" ref="I1484:I1494" si="157">F1484+H1484</f>
        <v>5996154.0600000005</v>
      </c>
      <c r="J1484" s="252">
        <v>19422</v>
      </c>
      <c r="K1484" s="252"/>
      <c r="L1484" s="229"/>
      <c r="M1484" s="229">
        <f t="shared" si="156"/>
        <v>0</v>
      </c>
      <c r="N1484" s="229"/>
      <c r="O1484" s="229"/>
      <c r="P1484" s="422"/>
      <c r="Q1484" s="425">
        <f t="shared" si="153"/>
        <v>0</v>
      </c>
    </row>
    <row r="1485" spans="1:17" ht="25.5" hidden="1" outlineLevel="1" x14ac:dyDescent="0.25">
      <c r="A1485" s="133">
        <f>A1484+1</f>
        <v>3</v>
      </c>
      <c r="B1485" s="281" t="s">
        <v>832</v>
      </c>
      <c r="C1485" s="134" t="s">
        <v>6820</v>
      </c>
      <c r="D1485" s="109">
        <f>196.74</f>
        <v>196.74</v>
      </c>
      <c r="E1485" s="109">
        <v>2405</v>
      </c>
      <c r="F1485" s="109">
        <f t="shared" si="154"/>
        <v>473159.7</v>
      </c>
      <c r="G1485" s="109">
        <v>0</v>
      </c>
      <c r="H1485" s="109">
        <f t="shared" si="155"/>
        <v>0</v>
      </c>
      <c r="I1485" s="221">
        <f t="shared" si="157"/>
        <v>473159.7</v>
      </c>
      <c r="J1485" s="252">
        <v>2405</v>
      </c>
      <c r="K1485" s="252"/>
      <c r="L1485" s="229"/>
      <c r="M1485" s="229">
        <f t="shared" si="156"/>
        <v>0</v>
      </c>
      <c r="N1485" s="229"/>
      <c r="O1485" s="229"/>
      <c r="P1485" s="422"/>
      <c r="Q1485" s="425">
        <f t="shared" si="153"/>
        <v>0</v>
      </c>
    </row>
    <row r="1486" spans="1:17" ht="25.5" hidden="1" outlineLevel="1" x14ac:dyDescent="0.25">
      <c r="A1486" s="133"/>
      <c r="B1486" s="281" t="s">
        <v>6885</v>
      </c>
      <c r="C1486" s="134"/>
      <c r="D1486" s="109"/>
      <c r="E1486" s="109">
        <v>0</v>
      </c>
      <c r="F1486" s="109">
        <f t="shared" si="154"/>
        <v>0</v>
      </c>
      <c r="G1486" s="109">
        <v>0</v>
      </c>
      <c r="H1486" s="109">
        <f t="shared" si="155"/>
        <v>0</v>
      </c>
      <c r="I1486" s="221">
        <f t="shared" si="157"/>
        <v>0</v>
      </c>
      <c r="J1486" s="252">
        <v>0</v>
      </c>
      <c r="K1486" s="252"/>
      <c r="L1486" s="229"/>
      <c r="M1486" s="229">
        <f t="shared" si="156"/>
        <v>0</v>
      </c>
      <c r="N1486" s="229"/>
      <c r="O1486" s="229"/>
      <c r="P1486" s="422"/>
      <c r="Q1486" s="425">
        <f t="shared" si="153"/>
        <v>0</v>
      </c>
    </row>
    <row r="1487" spans="1:17" hidden="1" outlineLevel="1" x14ac:dyDescent="0.25">
      <c r="A1487" s="133">
        <f>A1485+1</f>
        <v>4</v>
      </c>
      <c r="B1487" s="281" t="s">
        <v>6886</v>
      </c>
      <c r="C1487" s="134" t="s">
        <v>6820</v>
      </c>
      <c r="D1487" s="109">
        <v>151</v>
      </c>
      <c r="E1487" s="109">
        <v>2513.1600000000003</v>
      </c>
      <c r="F1487" s="109">
        <f t="shared" si="154"/>
        <v>379487.16000000003</v>
      </c>
      <c r="G1487" s="109">
        <v>6681</v>
      </c>
      <c r="H1487" s="109">
        <f t="shared" si="155"/>
        <v>1008831</v>
      </c>
      <c r="I1487" s="221">
        <f t="shared" si="157"/>
        <v>1388318.1600000001</v>
      </c>
      <c r="J1487" s="252">
        <v>2513.1600000000003</v>
      </c>
      <c r="K1487" s="252"/>
      <c r="L1487" s="229"/>
      <c r="M1487" s="229">
        <f t="shared" si="156"/>
        <v>6681</v>
      </c>
      <c r="N1487" s="229"/>
      <c r="O1487" s="229"/>
      <c r="P1487" s="422"/>
      <c r="Q1487" s="425">
        <f t="shared" si="153"/>
        <v>0</v>
      </c>
    </row>
    <row r="1488" spans="1:17" hidden="1" outlineLevel="1" x14ac:dyDescent="0.25">
      <c r="A1488" s="133">
        <f>A1487+1</f>
        <v>5</v>
      </c>
      <c r="B1488" s="281" t="s">
        <v>833</v>
      </c>
      <c r="C1488" s="134" t="s">
        <v>6820</v>
      </c>
      <c r="D1488" s="109">
        <v>163</v>
      </c>
      <c r="E1488" s="109">
        <v>2333.7600000000002</v>
      </c>
      <c r="F1488" s="109">
        <f t="shared" si="154"/>
        <v>380402.88000000006</v>
      </c>
      <c r="G1488" s="109">
        <v>2161.5</v>
      </c>
      <c r="H1488" s="109">
        <f t="shared" si="155"/>
        <v>352324.5</v>
      </c>
      <c r="I1488" s="221">
        <f t="shared" si="157"/>
        <v>732727.38000000012</v>
      </c>
      <c r="J1488" s="252">
        <v>2333.7600000000002</v>
      </c>
      <c r="K1488" s="252"/>
      <c r="L1488" s="229"/>
      <c r="M1488" s="229">
        <f t="shared" si="156"/>
        <v>2161.5</v>
      </c>
      <c r="N1488" s="229"/>
      <c r="O1488" s="229"/>
      <c r="P1488" s="422"/>
      <c r="Q1488" s="425">
        <f t="shared" si="153"/>
        <v>0</v>
      </c>
    </row>
    <row r="1489" spans="1:261" hidden="1" outlineLevel="1" x14ac:dyDescent="0.25">
      <c r="A1489" s="133">
        <f>A1488+1</f>
        <v>6</v>
      </c>
      <c r="B1489" s="281" t="s">
        <v>834</v>
      </c>
      <c r="C1489" s="134" t="s">
        <v>188</v>
      </c>
      <c r="D1489" s="109">
        <v>226.24</v>
      </c>
      <c r="E1489" s="109">
        <v>46.800000000000004</v>
      </c>
      <c r="F1489" s="109">
        <f t="shared" si="154"/>
        <v>10588.032000000001</v>
      </c>
      <c r="G1489" s="109">
        <v>264.096</v>
      </c>
      <c r="H1489" s="109">
        <f t="shared" si="155"/>
        <v>59749.079040000004</v>
      </c>
      <c r="I1489" s="221">
        <f t="shared" si="157"/>
        <v>70337.111040000003</v>
      </c>
      <c r="J1489" s="252">
        <v>46.800000000000004</v>
      </c>
      <c r="K1489" s="252"/>
      <c r="L1489" s="229"/>
      <c r="M1489" s="229">
        <f t="shared" si="156"/>
        <v>264.096</v>
      </c>
      <c r="N1489" s="229"/>
      <c r="O1489" s="229"/>
      <c r="P1489" s="422"/>
      <c r="Q1489" s="425">
        <f t="shared" si="153"/>
        <v>0</v>
      </c>
    </row>
    <row r="1490" spans="1:261" hidden="1" outlineLevel="1" x14ac:dyDescent="0.25">
      <c r="A1490" s="135"/>
      <c r="B1490" s="280" t="s">
        <v>835</v>
      </c>
      <c r="C1490" s="115"/>
      <c r="D1490" s="109"/>
      <c r="E1490" s="109"/>
      <c r="F1490" s="109">
        <f t="shared" si="154"/>
        <v>0</v>
      </c>
      <c r="G1490" s="109"/>
      <c r="H1490" s="109">
        <f t="shared" si="155"/>
        <v>0</v>
      </c>
      <c r="I1490" s="221">
        <f t="shared" si="157"/>
        <v>0</v>
      </c>
      <c r="J1490" s="252"/>
      <c r="K1490" s="252"/>
      <c r="L1490" s="229"/>
      <c r="M1490" s="229"/>
      <c r="N1490" s="229"/>
      <c r="O1490" s="229"/>
      <c r="P1490" s="422"/>
      <c r="Q1490" s="425">
        <f t="shared" si="153"/>
        <v>0</v>
      </c>
    </row>
    <row r="1491" spans="1:261" ht="51" hidden="1" outlineLevel="1" x14ac:dyDescent="0.25">
      <c r="A1491" s="396">
        <f>A1489+1</f>
        <v>7</v>
      </c>
      <c r="B1491" s="397" t="s">
        <v>6810</v>
      </c>
      <c r="C1491" s="398" t="s">
        <v>188</v>
      </c>
      <c r="D1491" s="233">
        <v>226.24</v>
      </c>
      <c r="E1491" s="233">
        <v>2475.7200000000003</v>
      </c>
      <c r="F1491" s="233">
        <f t="shared" si="154"/>
        <v>560106.89280000003</v>
      </c>
      <c r="G1491" s="233">
        <v>60348.1368</v>
      </c>
      <c r="H1491" s="233">
        <f t="shared" si="155"/>
        <v>13653162.469632</v>
      </c>
      <c r="I1491" s="337">
        <f t="shared" si="157"/>
        <v>14213269.362431999</v>
      </c>
      <c r="J1491" s="233">
        <v>2475.7200000000003</v>
      </c>
      <c r="K1491" s="233">
        <f>'ВСЕ СМЕТЫ КДС'!G4454</f>
        <v>5258.0183762534398</v>
      </c>
      <c r="L1491" s="394">
        <f>((J1491/(K1491/100))-100)/100</f>
        <v>-0.52915341430129137</v>
      </c>
      <c r="M1491" s="233">
        <f>G1491</f>
        <v>60348.1368</v>
      </c>
      <c r="N1491" s="233">
        <f>N1523</f>
        <v>57654.67707392708</v>
      </c>
      <c r="O1491" s="394">
        <f>((M1491/(N1491/100))-100)/100</f>
        <v>4.6717107141529365E-2</v>
      </c>
      <c r="P1491" s="422"/>
      <c r="Q1491" s="425">
        <f t="shared" si="153"/>
        <v>0</v>
      </c>
    </row>
    <row r="1492" spans="1:261" hidden="1" outlineLevel="1" x14ac:dyDescent="0.25">
      <c r="A1492" s="133">
        <f>A1491+1</f>
        <v>8</v>
      </c>
      <c r="B1492" s="281" t="s">
        <v>836</v>
      </c>
      <c r="C1492" s="134" t="s">
        <v>188</v>
      </c>
      <c r="D1492" s="109">
        <v>226.24</v>
      </c>
      <c r="E1492" s="109">
        <v>6552</v>
      </c>
      <c r="F1492" s="109">
        <f t="shared" si="154"/>
        <v>1482324.48</v>
      </c>
      <c r="G1492" s="109">
        <v>0</v>
      </c>
      <c r="H1492" s="109">
        <f t="shared" si="155"/>
        <v>0</v>
      </c>
      <c r="I1492" s="221">
        <f t="shared" si="157"/>
        <v>1482324.48</v>
      </c>
      <c r="J1492" s="252">
        <v>6552</v>
      </c>
      <c r="K1492" s="252"/>
      <c r="L1492" s="229"/>
      <c r="M1492" s="229">
        <f t="shared" ref="M1492:M1521" si="158">G1492</f>
        <v>0</v>
      </c>
      <c r="N1492" s="229"/>
      <c r="O1492" s="229"/>
      <c r="P1492" s="422"/>
      <c r="Q1492" s="425">
        <f t="shared" si="153"/>
        <v>0</v>
      </c>
    </row>
    <row r="1493" spans="1:261" s="126" customFormat="1" hidden="1" outlineLevel="1" x14ac:dyDescent="0.25">
      <c r="A1493" s="136">
        <f>A1492+1</f>
        <v>9</v>
      </c>
      <c r="B1493" s="320" t="s">
        <v>837</v>
      </c>
      <c r="C1493" s="137" t="s">
        <v>188</v>
      </c>
      <c r="D1493" s="138">
        <v>226.24</v>
      </c>
      <c r="E1493" s="109">
        <v>6552</v>
      </c>
      <c r="F1493" s="109">
        <f t="shared" si="154"/>
        <v>1482324.48</v>
      </c>
      <c r="G1493" s="109">
        <v>0</v>
      </c>
      <c r="H1493" s="109">
        <f t="shared" si="155"/>
        <v>0</v>
      </c>
      <c r="I1493" s="221">
        <f t="shared" si="157"/>
        <v>1482324.48</v>
      </c>
      <c r="J1493" s="252">
        <v>6552</v>
      </c>
      <c r="K1493" s="252"/>
      <c r="L1493" s="229"/>
      <c r="M1493" s="229">
        <f t="shared" si="158"/>
        <v>0</v>
      </c>
      <c r="N1493" s="229"/>
      <c r="O1493" s="229"/>
      <c r="P1493" s="422"/>
      <c r="Q1493" s="425">
        <f t="shared" si="153"/>
        <v>0</v>
      </c>
      <c r="R1493" s="419"/>
      <c r="S1493" s="419"/>
      <c r="T1493" s="419"/>
      <c r="U1493" s="419"/>
      <c r="V1493" s="419"/>
      <c r="W1493" s="419"/>
      <c r="X1493" s="419"/>
      <c r="Y1493" s="419"/>
      <c r="Z1493" s="419"/>
      <c r="AA1493" s="419"/>
      <c r="AB1493" s="419"/>
      <c r="AC1493" s="419"/>
      <c r="AD1493" s="419"/>
      <c r="AE1493" s="419"/>
      <c r="AF1493" s="419"/>
      <c r="AG1493" s="419"/>
      <c r="AH1493" s="419"/>
      <c r="AI1493" s="419"/>
      <c r="AJ1493" s="419"/>
      <c r="AK1493" s="419"/>
      <c r="AL1493" s="419"/>
      <c r="AM1493" s="419"/>
      <c r="AN1493" s="419"/>
      <c r="AO1493" s="419"/>
      <c r="AP1493" s="419"/>
      <c r="AQ1493" s="419"/>
      <c r="AR1493" s="419"/>
      <c r="AS1493" s="419"/>
      <c r="AT1493" s="419"/>
      <c r="AU1493" s="419"/>
      <c r="AV1493" s="419"/>
      <c r="AW1493" s="419"/>
      <c r="AX1493" s="419"/>
      <c r="AY1493" s="419"/>
      <c r="AZ1493" s="419"/>
      <c r="BA1493" s="419"/>
      <c r="BB1493" s="419"/>
      <c r="BC1493" s="419"/>
      <c r="BD1493" s="419"/>
      <c r="BE1493" s="419"/>
      <c r="BF1493" s="419"/>
      <c r="BG1493" s="419"/>
      <c r="BH1493" s="419"/>
      <c r="BI1493" s="419"/>
      <c r="BJ1493" s="419"/>
      <c r="BK1493" s="419"/>
      <c r="BL1493" s="419"/>
      <c r="BM1493" s="419"/>
      <c r="BN1493" s="419"/>
      <c r="BO1493" s="419"/>
      <c r="BP1493" s="419"/>
      <c r="BQ1493" s="419"/>
      <c r="BR1493" s="419"/>
      <c r="BS1493" s="419"/>
      <c r="BT1493" s="419"/>
      <c r="BU1493" s="419"/>
      <c r="BV1493" s="419"/>
      <c r="BW1493" s="419"/>
      <c r="BX1493" s="419"/>
      <c r="BY1493" s="419"/>
      <c r="BZ1493" s="419"/>
      <c r="CA1493" s="419"/>
      <c r="CB1493" s="419"/>
      <c r="CC1493" s="419"/>
      <c r="CD1493" s="419"/>
      <c r="CE1493" s="419"/>
      <c r="CF1493" s="419"/>
      <c r="CG1493" s="419"/>
      <c r="CH1493" s="419"/>
      <c r="CI1493" s="419"/>
      <c r="CJ1493" s="419"/>
      <c r="CK1493" s="419"/>
      <c r="CL1493" s="419"/>
      <c r="CM1493" s="419"/>
      <c r="CN1493" s="419"/>
      <c r="CO1493" s="419"/>
      <c r="CP1493" s="419"/>
      <c r="CQ1493" s="419"/>
      <c r="CR1493" s="419"/>
      <c r="CS1493" s="419"/>
      <c r="CT1493" s="419"/>
      <c r="CU1493" s="419"/>
      <c r="CV1493" s="419"/>
      <c r="CW1493" s="419"/>
      <c r="CX1493" s="419"/>
      <c r="CY1493" s="419"/>
      <c r="CZ1493" s="419"/>
      <c r="DA1493" s="419"/>
      <c r="DB1493" s="419"/>
      <c r="DC1493" s="419"/>
      <c r="DD1493" s="419"/>
      <c r="DE1493" s="419"/>
      <c r="DF1493" s="419"/>
      <c r="DG1493" s="419"/>
      <c r="DH1493" s="419"/>
      <c r="DI1493" s="419"/>
      <c r="DJ1493" s="419"/>
      <c r="DK1493" s="419"/>
      <c r="DL1493" s="419"/>
      <c r="DM1493" s="419"/>
      <c r="DN1493" s="419"/>
      <c r="DO1493" s="419"/>
      <c r="DP1493" s="419"/>
      <c r="DQ1493" s="419"/>
      <c r="DR1493" s="419"/>
      <c r="DS1493" s="419"/>
      <c r="DT1493" s="419"/>
      <c r="DU1493" s="419"/>
      <c r="DV1493" s="419"/>
      <c r="DW1493" s="419"/>
      <c r="DX1493" s="419"/>
      <c r="DY1493" s="419"/>
      <c r="DZ1493" s="419"/>
      <c r="EA1493" s="419"/>
      <c r="EB1493" s="419"/>
      <c r="EC1493" s="419"/>
      <c r="ED1493" s="419"/>
      <c r="EE1493" s="419"/>
      <c r="EF1493" s="419"/>
      <c r="EG1493" s="419"/>
      <c r="EH1493" s="419"/>
      <c r="EI1493" s="419"/>
      <c r="EJ1493" s="419"/>
      <c r="EK1493" s="419"/>
      <c r="EL1493" s="419"/>
      <c r="EM1493" s="419"/>
      <c r="EN1493" s="419"/>
      <c r="EO1493" s="419"/>
      <c r="EP1493" s="419"/>
      <c r="EQ1493" s="419"/>
      <c r="ER1493" s="419"/>
      <c r="ES1493" s="419"/>
      <c r="ET1493" s="419"/>
      <c r="EU1493" s="419"/>
      <c r="EV1493" s="419"/>
      <c r="EW1493" s="419"/>
      <c r="EX1493" s="419"/>
      <c r="EY1493" s="419"/>
      <c r="EZ1493" s="419"/>
      <c r="FA1493" s="419"/>
      <c r="FB1493" s="419"/>
      <c r="FC1493" s="419"/>
      <c r="FD1493" s="419"/>
      <c r="FE1493" s="419"/>
      <c r="FF1493" s="419"/>
      <c r="FG1493" s="419"/>
      <c r="FH1493" s="419"/>
      <c r="FI1493" s="419"/>
      <c r="FJ1493" s="419"/>
      <c r="FK1493" s="419"/>
      <c r="FL1493" s="419"/>
      <c r="FM1493" s="419"/>
      <c r="FN1493" s="419"/>
      <c r="FO1493" s="419"/>
      <c r="FP1493" s="419"/>
      <c r="FQ1493" s="419"/>
      <c r="FR1493" s="419"/>
      <c r="FS1493" s="419"/>
      <c r="FT1493" s="419"/>
      <c r="FU1493" s="419"/>
      <c r="FV1493" s="419"/>
      <c r="FW1493" s="419"/>
      <c r="FX1493" s="419"/>
      <c r="FY1493" s="419"/>
      <c r="FZ1493" s="419"/>
      <c r="GA1493" s="419"/>
      <c r="GB1493" s="419"/>
      <c r="GC1493" s="419"/>
      <c r="GD1493" s="419"/>
      <c r="GE1493" s="419"/>
      <c r="GF1493" s="419"/>
      <c r="GG1493" s="419"/>
      <c r="GH1493" s="419"/>
      <c r="GI1493" s="419"/>
      <c r="GJ1493" s="419"/>
      <c r="GK1493" s="419"/>
      <c r="GL1493" s="419"/>
      <c r="GM1493" s="419"/>
      <c r="GN1493" s="419"/>
      <c r="GO1493" s="419"/>
      <c r="GP1493" s="419"/>
      <c r="GQ1493" s="419"/>
      <c r="GR1493" s="419"/>
      <c r="GS1493" s="419"/>
      <c r="GT1493" s="419"/>
      <c r="GU1493" s="419"/>
      <c r="GV1493" s="419"/>
      <c r="GW1493" s="419"/>
      <c r="GX1493" s="419"/>
      <c r="GY1493" s="419"/>
      <c r="GZ1493" s="419"/>
      <c r="HA1493" s="419"/>
      <c r="HB1493" s="419"/>
      <c r="HC1493" s="419"/>
      <c r="HD1493" s="419"/>
      <c r="HE1493" s="419"/>
      <c r="HF1493" s="419"/>
      <c r="HG1493" s="419"/>
      <c r="HH1493" s="419"/>
      <c r="HI1493" s="419"/>
      <c r="HJ1493" s="419"/>
      <c r="HK1493" s="419"/>
      <c r="HL1493" s="419"/>
      <c r="HM1493" s="419"/>
      <c r="HN1493" s="419"/>
      <c r="HO1493" s="419"/>
      <c r="HP1493" s="419"/>
      <c r="HQ1493" s="419"/>
      <c r="HR1493" s="419"/>
      <c r="HS1493" s="419"/>
      <c r="HT1493" s="419"/>
      <c r="HU1493" s="419"/>
      <c r="HV1493" s="419"/>
      <c r="HW1493" s="419"/>
      <c r="HX1493" s="419"/>
      <c r="HY1493" s="419"/>
      <c r="HZ1493" s="419"/>
      <c r="IA1493" s="419"/>
      <c r="IB1493" s="419"/>
      <c r="IC1493" s="419"/>
      <c r="ID1493" s="419"/>
      <c r="IE1493" s="419"/>
      <c r="IF1493" s="419"/>
      <c r="IG1493" s="419"/>
      <c r="IH1493" s="419"/>
      <c r="II1493" s="419"/>
      <c r="IJ1493" s="419"/>
      <c r="IK1493" s="419"/>
      <c r="IL1493" s="419"/>
      <c r="IM1493" s="419"/>
      <c r="IN1493" s="419"/>
      <c r="IO1493" s="419"/>
      <c r="IP1493" s="419"/>
      <c r="IQ1493" s="419"/>
      <c r="IR1493" s="419"/>
      <c r="IS1493" s="419"/>
      <c r="IT1493" s="419"/>
      <c r="IU1493" s="419"/>
      <c r="IV1493" s="419"/>
      <c r="IW1493" s="419"/>
      <c r="IX1493" s="419"/>
      <c r="IY1493" s="419"/>
      <c r="IZ1493" s="419"/>
      <c r="JA1493" s="419"/>
    </row>
    <row r="1494" spans="1:261" hidden="1" outlineLevel="1" x14ac:dyDescent="0.25">
      <c r="A1494" s="133">
        <f>A1493+1</f>
        <v>10</v>
      </c>
      <c r="B1494" s="281" t="s">
        <v>838</v>
      </c>
      <c r="C1494" s="134" t="s">
        <v>31</v>
      </c>
      <c r="D1494" s="109">
        <v>1</v>
      </c>
      <c r="E1494" s="109">
        <v>124845</v>
      </c>
      <c r="F1494" s="109">
        <f t="shared" si="154"/>
        <v>124845</v>
      </c>
      <c r="G1494" s="109">
        <v>49408.353000000003</v>
      </c>
      <c r="H1494" s="109">
        <f t="shared" si="155"/>
        <v>49408.353000000003</v>
      </c>
      <c r="I1494" s="221">
        <f t="shared" si="157"/>
        <v>174253.353</v>
      </c>
      <c r="J1494" s="252">
        <v>124845</v>
      </c>
      <c r="K1494" s="252"/>
      <c r="L1494" s="229"/>
      <c r="M1494" s="229">
        <f t="shared" si="158"/>
        <v>49408.353000000003</v>
      </c>
      <c r="N1494" s="229"/>
      <c r="O1494" s="229"/>
      <c r="P1494" s="422"/>
      <c r="Q1494" s="425">
        <f t="shared" si="153"/>
        <v>0</v>
      </c>
    </row>
    <row r="1495" spans="1:261" hidden="1" outlineLevel="2" x14ac:dyDescent="0.25">
      <c r="A1495" s="133"/>
      <c r="B1495" s="280" t="s">
        <v>839</v>
      </c>
      <c r="C1495" s="115"/>
      <c r="D1495" s="109"/>
      <c r="E1495" s="109">
        <v>0</v>
      </c>
      <c r="F1495" s="109"/>
      <c r="G1495" s="109">
        <v>0</v>
      </c>
      <c r="H1495" s="109"/>
      <c r="I1495" s="221"/>
      <c r="J1495" s="252">
        <v>0</v>
      </c>
      <c r="K1495" s="252"/>
      <c r="L1495" s="229"/>
      <c r="M1495" s="229">
        <f t="shared" si="158"/>
        <v>0</v>
      </c>
      <c r="N1495" s="229"/>
      <c r="O1495" s="229"/>
      <c r="P1495" s="422"/>
      <c r="Q1495" s="425">
        <f t="shared" si="153"/>
        <v>0</v>
      </c>
    </row>
    <row r="1496" spans="1:261" hidden="1" outlineLevel="2" x14ac:dyDescent="0.25">
      <c r="A1496" s="133"/>
      <c r="B1496" s="281" t="s">
        <v>840</v>
      </c>
      <c r="C1496" s="134" t="s">
        <v>31</v>
      </c>
      <c r="D1496" s="109">
        <v>36</v>
      </c>
      <c r="E1496" s="109">
        <v>0</v>
      </c>
      <c r="F1496" s="109"/>
      <c r="G1496" s="109">
        <v>0</v>
      </c>
      <c r="H1496" s="109"/>
      <c r="I1496" s="221"/>
      <c r="J1496" s="252">
        <v>0</v>
      </c>
      <c r="K1496" s="252"/>
      <c r="L1496" s="229"/>
      <c r="M1496" s="229">
        <f t="shared" si="158"/>
        <v>0</v>
      </c>
      <c r="N1496" s="229"/>
      <c r="O1496" s="229"/>
      <c r="P1496" s="422"/>
      <c r="Q1496" s="425">
        <f t="shared" si="153"/>
        <v>0</v>
      </c>
    </row>
    <row r="1497" spans="1:261" hidden="1" outlineLevel="2" x14ac:dyDescent="0.25">
      <c r="A1497" s="133"/>
      <c r="B1497" s="281" t="s">
        <v>841</v>
      </c>
      <c r="C1497" s="134" t="s">
        <v>31</v>
      </c>
      <c r="D1497" s="109">
        <v>416</v>
      </c>
      <c r="E1497" s="109">
        <v>0</v>
      </c>
      <c r="F1497" s="109"/>
      <c r="G1497" s="109">
        <v>0</v>
      </c>
      <c r="H1497" s="109"/>
      <c r="I1497" s="221"/>
      <c r="J1497" s="252">
        <v>0</v>
      </c>
      <c r="K1497" s="252"/>
      <c r="L1497" s="229"/>
      <c r="M1497" s="229">
        <f t="shared" si="158"/>
        <v>0</v>
      </c>
      <c r="N1497" s="229"/>
      <c r="O1497" s="229"/>
      <c r="P1497" s="422"/>
      <c r="Q1497" s="425">
        <f t="shared" si="153"/>
        <v>0</v>
      </c>
    </row>
    <row r="1498" spans="1:261" hidden="1" outlineLevel="2" x14ac:dyDescent="0.25">
      <c r="A1498" s="133"/>
      <c r="B1498" s="281" t="s">
        <v>842</v>
      </c>
      <c r="C1498" s="134" t="s">
        <v>31</v>
      </c>
      <c r="D1498" s="109">
        <v>833</v>
      </c>
      <c r="E1498" s="109">
        <v>0</v>
      </c>
      <c r="F1498" s="109"/>
      <c r="G1498" s="109">
        <v>0</v>
      </c>
      <c r="H1498" s="109"/>
      <c r="I1498" s="221"/>
      <c r="J1498" s="252">
        <v>0</v>
      </c>
      <c r="K1498" s="252"/>
      <c r="L1498" s="229"/>
      <c r="M1498" s="229">
        <f t="shared" si="158"/>
        <v>0</v>
      </c>
      <c r="N1498" s="229"/>
      <c r="O1498" s="229"/>
      <c r="P1498" s="422"/>
      <c r="Q1498" s="425">
        <f t="shared" si="153"/>
        <v>0</v>
      </c>
    </row>
    <row r="1499" spans="1:261" hidden="1" outlineLevel="2" x14ac:dyDescent="0.25">
      <c r="A1499" s="133"/>
      <c r="B1499" s="281" t="s">
        <v>843</v>
      </c>
      <c r="C1499" s="134" t="s">
        <v>31</v>
      </c>
      <c r="D1499" s="109">
        <v>1665</v>
      </c>
      <c r="E1499" s="109">
        <v>0</v>
      </c>
      <c r="F1499" s="109"/>
      <c r="G1499" s="109">
        <v>0</v>
      </c>
      <c r="H1499" s="109"/>
      <c r="I1499" s="221"/>
      <c r="J1499" s="252">
        <v>0</v>
      </c>
      <c r="K1499" s="252"/>
      <c r="L1499" s="229"/>
      <c r="M1499" s="229">
        <f t="shared" si="158"/>
        <v>0</v>
      </c>
      <c r="N1499" s="229"/>
      <c r="O1499" s="229"/>
      <c r="P1499" s="422"/>
      <c r="Q1499" s="425">
        <f t="shared" si="153"/>
        <v>0</v>
      </c>
    </row>
    <row r="1500" spans="1:261" hidden="1" outlineLevel="2" x14ac:dyDescent="0.25">
      <c r="A1500" s="133"/>
      <c r="B1500" s="281" t="s">
        <v>844</v>
      </c>
      <c r="C1500" s="134" t="s">
        <v>31</v>
      </c>
      <c r="D1500" s="109">
        <v>1665</v>
      </c>
      <c r="E1500" s="109">
        <v>0</v>
      </c>
      <c r="F1500" s="109"/>
      <c r="G1500" s="109">
        <v>0</v>
      </c>
      <c r="H1500" s="109"/>
      <c r="I1500" s="221"/>
      <c r="J1500" s="252">
        <v>0</v>
      </c>
      <c r="K1500" s="252"/>
      <c r="L1500" s="229"/>
      <c r="M1500" s="229">
        <f t="shared" si="158"/>
        <v>0</v>
      </c>
      <c r="N1500" s="229"/>
      <c r="O1500" s="229"/>
      <c r="P1500" s="422"/>
      <c r="Q1500" s="425">
        <f t="shared" si="153"/>
        <v>0</v>
      </c>
    </row>
    <row r="1501" spans="1:261" hidden="1" outlineLevel="2" x14ac:dyDescent="0.25">
      <c r="A1501" s="133"/>
      <c r="B1501" s="281" t="s">
        <v>6818</v>
      </c>
      <c r="C1501" s="134" t="s">
        <v>31</v>
      </c>
      <c r="D1501" s="109">
        <v>3330</v>
      </c>
      <c r="E1501" s="109">
        <v>0</v>
      </c>
      <c r="F1501" s="109"/>
      <c r="G1501" s="109">
        <v>0</v>
      </c>
      <c r="H1501" s="109"/>
      <c r="I1501" s="221"/>
      <c r="J1501" s="252">
        <v>0</v>
      </c>
      <c r="K1501" s="252"/>
      <c r="L1501" s="229"/>
      <c r="M1501" s="229">
        <f t="shared" si="158"/>
        <v>0</v>
      </c>
      <c r="N1501" s="229"/>
      <c r="O1501" s="229"/>
      <c r="P1501" s="422"/>
      <c r="Q1501" s="425">
        <f t="shared" si="153"/>
        <v>0</v>
      </c>
    </row>
    <row r="1502" spans="1:261" hidden="1" outlineLevel="2" x14ac:dyDescent="0.25">
      <c r="A1502" s="133"/>
      <c r="B1502" s="281" t="s">
        <v>845</v>
      </c>
      <c r="C1502" s="134" t="s">
        <v>31</v>
      </c>
      <c r="D1502" s="109">
        <v>1665</v>
      </c>
      <c r="E1502" s="109">
        <v>0</v>
      </c>
      <c r="F1502" s="109"/>
      <c r="G1502" s="109">
        <v>0</v>
      </c>
      <c r="H1502" s="109"/>
      <c r="I1502" s="221"/>
      <c r="J1502" s="252">
        <v>0</v>
      </c>
      <c r="K1502" s="252"/>
      <c r="L1502" s="229"/>
      <c r="M1502" s="229">
        <f t="shared" si="158"/>
        <v>0</v>
      </c>
      <c r="N1502" s="229"/>
      <c r="O1502" s="229"/>
      <c r="P1502" s="422"/>
      <c r="Q1502" s="425">
        <f t="shared" si="153"/>
        <v>0</v>
      </c>
    </row>
    <row r="1503" spans="1:261" hidden="1" outlineLevel="2" x14ac:dyDescent="0.25">
      <c r="A1503" s="133"/>
      <c r="B1503" s="281" t="s">
        <v>846</v>
      </c>
      <c r="C1503" s="134" t="s">
        <v>31</v>
      </c>
      <c r="D1503" s="109">
        <v>1665</v>
      </c>
      <c r="E1503" s="109">
        <v>0</v>
      </c>
      <c r="F1503" s="109"/>
      <c r="G1503" s="109">
        <v>0</v>
      </c>
      <c r="H1503" s="109"/>
      <c r="I1503" s="221"/>
      <c r="J1503" s="252">
        <v>0</v>
      </c>
      <c r="K1503" s="252"/>
      <c r="L1503" s="229"/>
      <c r="M1503" s="229">
        <f t="shared" si="158"/>
        <v>0</v>
      </c>
      <c r="N1503" s="229"/>
      <c r="O1503" s="229"/>
      <c r="P1503" s="422"/>
      <c r="Q1503" s="425">
        <f t="shared" si="153"/>
        <v>0</v>
      </c>
    </row>
    <row r="1504" spans="1:261" hidden="1" outlineLevel="2" x14ac:dyDescent="0.25">
      <c r="A1504" s="133"/>
      <c r="B1504" s="281" t="s">
        <v>847</v>
      </c>
      <c r="C1504" s="134" t="s">
        <v>31</v>
      </c>
      <c r="D1504" s="109">
        <v>1665</v>
      </c>
      <c r="E1504" s="109">
        <v>0</v>
      </c>
      <c r="F1504" s="109"/>
      <c r="G1504" s="109">
        <v>0</v>
      </c>
      <c r="H1504" s="109"/>
      <c r="I1504" s="221"/>
      <c r="J1504" s="252">
        <v>0</v>
      </c>
      <c r="K1504" s="252"/>
      <c r="L1504" s="229"/>
      <c r="M1504" s="229">
        <f t="shared" si="158"/>
        <v>0</v>
      </c>
      <c r="N1504" s="229"/>
      <c r="O1504" s="229"/>
      <c r="P1504" s="422"/>
      <c r="Q1504" s="425">
        <f t="shared" si="153"/>
        <v>0</v>
      </c>
    </row>
    <row r="1505" spans="1:17" hidden="1" outlineLevel="2" x14ac:dyDescent="0.25">
      <c r="A1505" s="133"/>
      <c r="B1505" s="281" t="s">
        <v>848</v>
      </c>
      <c r="C1505" s="134" t="s">
        <v>31</v>
      </c>
      <c r="D1505" s="109">
        <v>833</v>
      </c>
      <c r="E1505" s="109">
        <v>0</v>
      </c>
      <c r="F1505" s="109"/>
      <c r="G1505" s="109">
        <v>0</v>
      </c>
      <c r="H1505" s="109"/>
      <c r="I1505" s="221"/>
      <c r="J1505" s="252">
        <v>0</v>
      </c>
      <c r="K1505" s="252"/>
      <c r="L1505" s="229"/>
      <c r="M1505" s="229">
        <f t="shared" si="158"/>
        <v>0</v>
      </c>
      <c r="N1505" s="229"/>
      <c r="O1505" s="229"/>
      <c r="P1505" s="422"/>
      <c r="Q1505" s="425">
        <f t="shared" si="153"/>
        <v>0</v>
      </c>
    </row>
    <row r="1506" spans="1:17" hidden="1" outlineLevel="2" x14ac:dyDescent="0.25">
      <c r="A1506" s="133"/>
      <c r="B1506" s="281" t="s">
        <v>849</v>
      </c>
      <c r="C1506" s="134" t="s">
        <v>31</v>
      </c>
      <c r="D1506" s="109">
        <v>833</v>
      </c>
      <c r="E1506" s="109">
        <v>0</v>
      </c>
      <c r="F1506" s="109"/>
      <c r="G1506" s="109">
        <v>0</v>
      </c>
      <c r="H1506" s="109"/>
      <c r="I1506" s="221"/>
      <c r="J1506" s="252">
        <v>0</v>
      </c>
      <c r="K1506" s="252"/>
      <c r="L1506" s="229"/>
      <c r="M1506" s="229">
        <f t="shared" si="158"/>
        <v>0</v>
      </c>
      <c r="N1506" s="229"/>
      <c r="O1506" s="229"/>
      <c r="P1506" s="422"/>
      <c r="Q1506" s="425">
        <f t="shared" si="153"/>
        <v>0</v>
      </c>
    </row>
    <row r="1507" spans="1:17" hidden="1" outlineLevel="2" x14ac:dyDescent="0.25">
      <c r="A1507" s="133"/>
      <c r="B1507" s="281" t="s">
        <v>850</v>
      </c>
      <c r="C1507" s="134" t="s">
        <v>31</v>
      </c>
      <c r="D1507" s="109">
        <v>72</v>
      </c>
      <c r="E1507" s="109">
        <v>0</v>
      </c>
      <c r="F1507" s="109"/>
      <c r="G1507" s="109">
        <v>0</v>
      </c>
      <c r="H1507" s="109"/>
      <c r="I1507" s="221"/>
      <c r="J1507" s="252">
        <v>0</v>
      </c>
      <c r="K1507" s="252"/>
      <c r="L1507" s="229"/>
      <c r="M1507" s="229">
        <f t="shared" si="158"/>
        <v>0</v>
      </c>
      <c r="N1507" s="229"/>
      <c r="O1507" s="229"/>
      <c r="P1507" s="422"/>
      <c r="Q1507" s="425">
        <f t="shared" si="153"/>
        <v>0</v>
      </c>
    </row>
    <row r="1508" spans="1:17" hidden="1" outlineLevel="2" x14ac:dyDescent="0.25">
      <c r="A1508" s="133"/>
      <c r="B1508" s="281" t="s">
        <v>851</v>
      </c>
      <c r="C1508" s="134" t="s">
        <v>31</v>
      </c>
      <c r="D1508" s="109">
        <v>217</v>
      </c>
      <c r="E1508" s="109">
        <v>0</v>
      </c>
      <c r="F1508" s="109"/>
      <c r="G1508" s="109">
        <v>0</v>
      </c>
      <c r="H1508" s="109"/>
      <c r="I1508" s="221"/>
      <c r="J1508" s="252">
        <v>0</v>
      </c>
      <c r="K1508" s="252"/>
      <c r="L1508" s="229"/>
      <c r="M1508" s="229">
        <f t="shared" si="158"/>
        <v>0</v>
      </c>
      <c r="N1508" s="229"/>
      <c r="O1508" s="229"/>
      <c r="P1508" s="422"/>
      <c r="Q1508" s="425">
        <f t="shared" si="153"/>
        <v>0</v>
      </c>
    </row>
    <row r="1509" spans="1:17" hidden="1" outlineLevel="2" x14ac:dyDescent="0.25">
      <c r="A1509" s="133"/>
      <c r="B1509" s="281" t="s">
        <v>852</v>
      </c>
      <c r="C1509" s="134" t="s">
        <v>176</v>
      </c>
      <c r="D1509" s="109">
        <f>452.48*4.79</f>
        <v>2167.3792000000003</v>
      </c>
      <c r="E1509" s="109">
        <v>0</v>
      </c>
      <c r="F1509" s="109"/>
      <c r="G1509" s="109">
        <v>0</v>
      </c>
      <c r="H1509" s="109"/>
      <c r="I1509" s="221"/>
      <c r="J1509" s="252">
        <v>0</v>
      </c>
      <c r="K1509" s="252"/>
      <c r="L1509" s="229"/>
      <c r="M1509" s="229">
        <f t="shared" si="158"/>
        <v>0</v>
      </c>
      <c r="N1509" s="229"/>
      <c r="O1509" s="229"/>
      <c r="P1509" s="422"/>
      <c r="Q1509" s="425">
        <f t="shared" si="153"/>
        <v>0</v>
      </c>
    </row>
    <row r="1510" spans="1:17" hidden="1" outlineLevel="2" x14ac:dyDescent="0.25">
      <c r="A1510" s="133"/>
      <c r="B1510" s="281" t="s">
        <v>853</v>
      </c>
      <c r="C1510" s="134" t="s">
        <v>176</v>
      </c>
      <c r="D1510" s="109">
        <f>452.48*4.81</f>
        <v>2176.4288000000001</v>
      </c>
      <c r="E1510" s="109">
        <v>0</v>
      </c>
      <c r="F1510" s="109"/>
      <c r="G1510" s="109">
        <v>0</v>
      </c>
      <c r="H1510" s="109"/>
      <c r="I1510" s="221"/>
      <c r="J1510" s="252">
        <v>0</v>
      </c>
      <c r="K1510" s="252"/>
      <c r="L1510" s="229"/>
      <c r="M1510" s="229">
        <f t="shared" si="158"/>
        <v>0</v>
      </c>
      <c r="N1510" s="229"/>
      <c r="O1510" s="229"/>
      <c r="P1510" s="422"/>
      <c r="Q1510" s="425">
        <f t="shared" si="153"/>
        <v>0</v>
      </c>
    </row>
    <row r="1511" spans="1:17" hidden="1" outlineLevel="2" x14ac:dyDescent="0.25">
      <c r="A1511" s="133"/>
      <c r="B1511" s="281" t="s">
        <v>854</v>
      </c>
      <c r="C1511" s="134" t="s">
        <v>855</v>
      </c>
      <c r="D1511" s="115">
        <v>160</v>
      </c>
      <c r="E1511" s="109">
        <v>0</v>
      </c>
      <c r="F1511" s="109"/>
      <c r="G1511" s="109">
        <v>0</v>
      </c>
      <c r="H1511" s="109"/>
      <c r="I1511" s="221"/>
      <c r="J1511" s="252">
        <v>0</v>
      </c>
      <c r="K1511" s="252"/>
      <c r="L1511" s="229"/>
      <c r="M1511" s="229">
        <f t="shared" si="158"/>
        <v>0</v>
      </c>
      <c r="N1511" s="229"/>
      <c r="O1511" s="229"/>
      <c r="P1511" s="422"/>
      <c r="Q1511" s="425">
        <f t="shared" si="153"/>
        <v>0</v>
      </c>
    </row>
    <row r="1512" spans="1:17" hidden="1" outlineLevel="2" x14ac:dyDescent="0.25">
      <c r="A1512" s="133"/>
      <c r="B1512" s="281" t="s">
        <v>856</v>
      </c>
      <c r="C1512" s="134" t="s">
        <v>307</v>
      </c>
      <c r="D1512" s="109">
        <v>1</v>
      </c>
      <c r="E1512" s="109">
        <v>0</v>
      </c>
      <c r="F1512" s="109"/>
      <c r="G1512" s="109">
        <v>0</v>
      </c>
      <c r="H1512" s="109"/>
      <c r="I1512" s="221"/>
      <c r="J1512" s="252">
        <v>0</v>
      </c>
      <c r="K1512" s="252"/>
      <c r="L1512" s="229"/>
      <c r="M1512" s="229">
        <f t="shared" si="158"/>
        <v>0</v>
      </c>
      <c r="N1512" s="229"/>
      <c r="O1512" s="229"/>
      <c r="P1512" s="422"/>
      <c r="Q1512" s="425">
        <f t="shared" si="153"/>
        <v>0</v>
      </c>
    </row>
    <row r="1513" spans="1:17" hidden="1" outlineLevel="1" x14ac:dyDescent="0.25">
      <c r="A1513" s="378"/>
      <c r="B1513" s="349" t="s">
        <v>857</v>
      </c>
      <c r="C1513" s="378"/>
      <c r="D1513" s="383"/>
      <c r="E1513" s="377">
        <v>0</v>
      </c>
      <c r="F1513" s="377">
        <f>SUM(F1515:F1527)</f>
        <v>11963739.964800002</v>
      </c>
      <c r="G1513" s="377">
        <v>0</v>
      </c>
      <c r="H1513" s="377">
        <f>SUM(H1515:H1527)</f>
        <v>15123475.401672</v>
      </c>
      <c r="I1513" s="377">
        <f>SUM(I1515:I1527)</f>
        <v>27087215.366472002</v>
      </c>
      <c r="J1513" s="252">
        <v>0</v>
      </c>
      <c r="K1513" s="252"/>
      <c r="L1513" s="229"/>
      <c r="M1513" s="229">
        <f t="shared" si="158"/>
        <v>0</v>
      </c>
      <c r="N1513" s="229"/>
      <c r="O1513" s="229"/>
      <c r="P1513" s="422"/>
      <c r="Q1513" s="425">
        <f t="shared" si="153"/>
        <v>0</v>
      </c>
    </row>
    <row r="1514" spans="1:17" hidden="1" outlineLevel="1" x14ac:dyDescent="0.25">
      <c r="A1514" s="133"/>
      <c r="B1514" s="280" t="s">
        <v>6884</v>
      </c>
      <c r="C1514" s="115"/>
      <c r="D1514" s="109"/>
      <c r="E1514" s="109">
        <v>0</v>
      </c>
      <c r="F1514" s="109"/>
      <c r="G1514" s="109">
        <v>0</v>
      </c>
      <c r="H1514" s="109"/>
      <c r="I1514" s="221"/>
      <c r="J1514" s="252">
        <v>0</v>
      </c>
      <c r="K1514" s="252"/>
      <c r="L1514" s="229"/>
      <c r="M1514" s="229">
        <f t="shared" si="158"/>
        <v>0</v>
      </c>
      <c r="N1514" s="229"/>
      <c r="O1514" s="229"/>
      <c r="P1514" s="422"/>
      <c r="Q1514" s="425">
        <f t="shared" si="153"/>
        <v>0</v>
      </c>
    </row>
    <row r="1515" spans="1:17" hidden="1" outlineLevel="1" x14ac:dyDescent="0.25">
      <c r="A1515" s="133">
        <v>11</v>
      </c>
      <c r="B1515" s="281" t="s">
        <v>830</v>
      </c>
      <c r="C1515" s="134" t="s">
        <v>6820</v>
      </c>
      <c r="D1515" s="109">
        <f>79.62</f>
        <v>79.62</v>
      </c>
      <c r="E1515" s="109">
        <v>13494</v>
      </c>
      <c r="F1515" s="109">
        <f t="shared" ref="F1515:F1526" si="159">E1515*D1515</f>
        <v>1074392.28</v>
      </c>
      <c r="G1515" s="109">
        <v>0</v>
      </c>
      <c r="H1515" s="109">
        <f t="shared" ref="H1515:H1526" si="160">G1515*D1515</f>
        <v>0</v>
      </c>
      <c r="I1515" s="221">
        <f t="shared" ref="I1515:I1526" si="161">F1515+H1515</f>
        <v>1074392.28</v>
      </c>
      <c r="J1515" s="252">
        <v>13494</v>
      </c>
      <c r="K1515" s="252"/>
      <c r="L1515" s="229"/>
      <c r="M1515" s="229">
        <f t="shared" si="158"/>
        <v>0</v>
      </c>
      <c r="N1515" s="229"/>
      <c r="O1515" s="229"/>
      <c r="P1515" s="422"/>
      <c r="Q1515" s="425">
        <f t="shared" si="153"/>
        <v>0</v>
      </c>
    </row>
    <row r="1516" spans="1:17" hidden="1" outlineLevel="1" x14ac:dyDescent="0.25">
      <c r="A1516" s="133">
        <f>A1515+1</f>
        <v>12</v>
      </c>
      <c r="B1516" s="281" t="s">
        <v>831</v>
      </c>
      <c r="C1516" s="134" t="s">
        <v>6820</v>
      </c>
      <c r="D1516" s="109">
        <v>308.73</v>
      </c>
      <c r="E1516" s="109">
        <v>19422</v>
      </c>
      <c r="F1516" s="109">
        <f t="shared" si="159"/>
        <v>5996154.0600000005</v>
      </c>
      <c r="G1516" s="109">
        <v>0</v>
      </c>
      <c r="H1516" s="109">
        <f t="shared" si="160"/>
        <v>0</v>
      </c>
      <c r="I1516" s="221">
        <f t="shared" si="161"/>
        <v>5996154.0600000005</v>
      </c>
      <c r="J1516" s="252">
        <v>19422</v>
      </c>
      <c r="K1516" s="252"/>
      <c r="L1516" s="229"/>
      <c r="M1516" s="229">
        <f t="shared" si="158"/>
        <v>0</v>
      </c>
      <c r="N1516" s="229"/>
      <c r="O1516" s="229"/>
      <c r="P1516" s="422"/>
      <c r="Q1516" s="425">
        <f t="shared" si="153"/>
        <v>0</v>
      </c>
    </row>
    <row r="1517" spans="1:17" ht="25.5" hidden="1" outlineLevel="1" x14ac:dyDescent="0.25">
      <c r="A1517" s="133">
        <f>A1516+1</f>
        <v>13</v>
      </c>
      <c r="B1517" s="281" t="s">
        <v>832</v>
      </c>
      <c r="C1517" s="134" t="s">
        <v>6820</v>
      </c>
      <c r="D1517" s="109">
        <f>196.74</f>
        <v>196.74</v>
      </c>
      <c r="E1517" s="109">
        <v>2405</v>
      </c>
      <c r="F1517" s="109">
        <f t="shared" si="159"/>
        <v>473159.7</v>
      </c>
      <c r="G1517" s="109">
        <v>0</v>
      </c>
      <c r="H1517" s="109">
        <f t="shared" si="160"/>
        <v>0</v>
      </c>
      <c r="I1517" s="221">
        <f t="shared" si="161"/>
        <v>473159.7</v>
      </c>
      <c r="J1517" s="252">
        <v>2405</v>
      </c>
      <c r="K1517" s="252"/>
      <c r="L1517" s="229"/>
      <c r="M1517" s="229">
        <f t="shared" si="158"/>
        <v>0</v>
      </c>
      <c r="N1517" s="229"/>
      <c r="O1517" s="229"/>
      <c r="P1517" s="422"/>
      <c r="Q1517" s="425">
        <f t="shared" si="153"/>
        <v>0</v>
      </c>
    </row>
    <row r="1518" spans="1:17" ht="25.5" hidden="1" outlineLevel="1" x14ac:dyDescent="0.25">
      <c r="A1518" s="133"/>
      <c r="B1518" s="281" t="s">
        <v>6885</v>
      </c>
      <c r="C1518" s="134"/>
      <c r="D1518" s="109"/>
      <c r="E1518" s="109">
        <v>0</v>
      </c>
      <c r="F1518" s="109">
        <f t="shared" si="159"/>
        <v>0</v>
      </c>
      <c r="G1518" s="109">
        <v>0</v>
      </c>
      <c r="H1518" s="109">
        <f t="shared" si="160"/>
        <v>0</v>
      </c>
      <c r="I1518" s="221">
        <f t="shared" si="161"/>
        <v>0</v>
      </c>
      <c r="J1518" s="252">
        <v>0</v>
      </c>
      <c r="K1518" s="252"/>
      <c r="L1518" s="229"/>
      <c r="M1518" s="229">
        <f t="shared" si="158"/>
        <v>0</v>
      </c>
      <c r="N1518" s="229"/>
      <c r="O1518" s="229"/>
      <c r="P1518" s="422"/>
      <c r="Q1518" s="425">
        <f t="shared" si="153"/>
        <v>0</v>
      </c>
    </row>
    <row r="1519" spans="1:17" hidden="1" outlineLevel="1" x14ac:dyDescent="0.25">
      <c r="A1519" s="133">
        <f>A1517+1</f>
        <v>14</v>
      </c>
      <c r="B1519" s="281" t="s">
        <v>6886</v>
      </c>
      <c r="C1519" s="134" t="s">
        <v>6820</v>
      </c>
      <c r="D1519" s="109">
        <v>151</v>
      </c>
      <c r="E1519" s="109">
        <v>2513.1600000000003</v>
      </c>
      <c r="F1519" s="109">
        <f t="shared" si="159"/>
        <v>379487.16000000003</v>
      </c>
      <c r="G1519" s="109">
        <v>6681</v>
      </c>
      <c r="H1519" s="109">
        <f t="shared" si="160"/>
        <v>1008831</v>
      </c>
      <c r="I1519" s="221">
        <f t="shared" si="161"/>
        <v>1388318.1600000001</v>
      </c>
      <c r="J1519" s="252">
        <v>2513.1600000000003</v>
      </c>
      <c r="K1519" s="252"/>
      <c r="L1519" s="229"/>
      <c r="M1519" s="229">
        <f t="shared" si="158"/>
        <v>6681</v>
      </c>
      <c r="N1519" s="229"/>
      <c r="O1519" s="229"/>
      <c r="P1519" s="422"/>
      <c r="Q1519" s="425">
        <f t="shared" si="153"/>
        <v>0</v>
      </c>
    </row>
    <row r="1520" spans="1:17" hidden="1" outlineLevel="1" x14ac:dyDescent="0.25">
      <c r="A1520" s="133">
        <f>A1519+1</f>
        <v>15</v>
      </c>
      <c r="B1520" s="281" t="s">
        <v>833</v>
      </c>
      <c r="C1520" s="134" t="s">
        <v>6820</v>
      </c>
      <c r="D1520" s="109">
        <v>163</v>
      </c>
      <c r="E1520" s="109">
        <v>2333.7600000000002</v>
      </c>
      <c r="F1520" s="109">
        <f t="shared" si="159"/>
        <v>380402.88000000006</v>
      </c>
      <c r="G1520" s="109">
        <v>2161.5</v>
      </c>
      <c r="H1520" s="109">
        <f t="shared" si="160"/>
        <v>352324.5</v>
      </c>
      <c r="I1520" s="221">
        <f t="shared" si="161"/>
        <v>732727.38000000012</v>
      </c>
      <c r="J1520" s="252">
        <v>2333.7600000000002</v>
      </c>
      <c r="K1520" s="252"/>
      <c r="L1520" s="229"/>
      <c r="M1520" s="229">
        <f t="shared" si="158"/>
        <v>2161.5</v>
      </c>
      <c r="N1520" s="229"/>
      <c r="O1520" s="229"/>
      <c r="P1520" s="422"/>
      <c r="Q1520" s="425">
        <f t="shared" si="153"/>
        <v>0</v>
      </c>
    </row>
    <row r="1521" spans="1:17" hidden="1" outlineLevel="1" x14ac:dyDescent="0.25">
      <c r="A1521" s="133">
        <f>A1520+1</f>
        <v>16</v>
      </c>
      <c r="B1521" s="281" t="s">
        <v>834</v>
      </c>
      <c r="C1521" s="134" t="s">
        <v>188</v>
      </c>
      <c r="D1521" s="109">
        <v>226.24</v>
      </c>
      <c r="E1521" s="109">
        <v>46.800000000000004</v>
      </c>
      <c r="F1521" s="109">
        <f t="shared" si="159"/>
        <v>10588.032000000001</v>
      </c>
      <c r="G1521" s="109">
        <v>264.096</v>
      </c>
      <c r="H1521" s="109">
        <f t="shared" si="160"/>
        <v>59749.079040000004</v>
      </c>
      <c r="I1521" s="221">
        <f t="shared" si="161"/>
        <v>70337.111040000003</v>
      </c>
      <c r="J1521" s="252">
        <v>46.800000000000004</v>
      </c>
      <c r="K1521" s="252"/>
      <c r="L1521" s="229"/>
      <c r="M1521" s="229">
        <f t="shared" si="158"/>
        <v>264.096</v>
      </c>
      <c r="N1521" s="229"/>
      <c r="O1521" s="229"/>
      <c r="P1521" s="422"/>
      <c r="Q1521" s="425">
        <f t="shared" si="153"/>
        <v>0</v>
      </c>
    </row>
    <row r="1522" spans="1:17" hidden="1" outlineLevel="1" x14ac:dyDescent="0.25">
      <c r="A1522" s="133"/>
      <c r="B1522" s="280" t="s">
        <v>858</v>
      </c>
      <c r="C1522" s="115"/>
      <c r="D1522" s="109"/>
      <c r="E1522" s="109"/>
      <c r="F1522" s="109">
        <f t="shared" si="159"/>
        <v>0</v>
      </c>
      <c r="G1522" s="109"/>
      <c r="H1522" s="109">
        <f t="shared" si="160"/>
        <v>0</v>
      </c>
      <c r="I1522" s="221">
        <f t="shared" si="161"/>
        <v>0</v>
      </c>
      <c r="J1522" s="109"/>
      <c r="K1522" s="109"/>
      <c r="L1522" s="109"/>
      <c r="M1522" s="109"/>
      <c r="N1522" s="109"/>
      <c r="O1522" s="109"/>
      <c r="P1522" s="422"/>
      <c r="Q1522" s="425">
        <f t="shared" si="153"/>
        <v>0</v>
      </c>
    </row>
    <row r="1523" spans="1:17" ht="51" hidden="1" outlineLevel="1" x14ac:dyDescent="0.25">
      <c r="A1523" s="396">
        <f>A1521+1</f>
        <v>17</v>
      </c>
      <c r="B1523" s="397" t="s">
        <v>6810</v>
      </c>
      <c r="C1523" s="398" t="s">
        <v>188</v>
      </c>
      <c r="D1523" s="233">
        <v>226.24</v>
      </c>
      <c r="E1523" s="233">
        <v>2475.7200000000003</v>
      </c>
      <c r="F1523" s="233">
        <f t="shared" si="159"/>
        <v>560106.89280000003</v>
      </c>
      <c r="G1523" s="233">
        <v>60348.1368</v>
      </c>
      <c r="H1523" s="233">
        <f t="shared" si="160"/>
        <v>13653162.469632</v>
      </c>
      <c r="I1523" s="337">
        <f t="shared" si="161"/>
        <v>14213269.362431999</v>
      </c>
      <c r="J1523" s="233">
        <v>2475.7200000000003</v>
      </c>
      <c r="K1523" s="233">
        <f>'ВСЕ СМЕТЫ КДС'!G4454</f>
        <v>5258.0183762534398</v>
      </c>
      <c r="L1523" s="394">
        <f>((J1523/(K1523/100))-100)/100</f>
        <v>-0.52915341430129137</v>
      </c>
      <c r="M1523" s="233">
        <f>G1523</f>
        <v>60348.1368</v>
      </c>
      <c r="N1523" s="233">
        <f>'ВСЕ СМЕТЫ КДС'!G4460+'ВСЕ СМЕТЫ КДС'!G4461+'ВСЕ СМЕТЫ КДС'!G4462+'ВСЕ СМЕТЫ КДС'!G4463+'ВСЕ СМЕТЫ КДС'!G4464+'ВСЕ СМЕТЫ КДС'!G4470+'ВСЕ СМЕТЫ КДС'!G4476+'ВСЕ СМЕТЫ КДС'!G4482+'ВСЕ СМЕТЫ КДС'!G4483+'ВСЕ СМЕТЫ КДС'!G4484+'ВСЕ СМЕТЫ КДС'!G4485+'ВСЕ СМЕТЫ КДС'!G4486+'ВСЕ СМЕТЫ КДС'!G4487+'ВСЕ СМЕТЫ КДС'!G4488+'ВСЕ СМЕТЫ КДС'!G4489+'ВСЕ СМЕТЫ КДС'!G4490+'ВСЕ СМЕТЫ КДС'!G4491+'ВСЕ СМЕТЫ КДС'!G4492+'ВСЕ СМЕТЫ КДС'!G4493+'ВСЕ СМЕТЫ КДС'!G4494+'ВСЕ СМЕТЫ КДС'!G4504+'ВСЕ СМЕТЫ КДС'!G4505</f>
        <v>57654.67707392708</v>
      </c>
      <c r="O1523" s="394">
        <f>((M1523/(N1523/100))-100)/100</f>
        <v>4.6717107141529365E-2</v>
      </c>
      <c r="P1523" s="422"/>
      <c r="Q1523" s="425">
        <f t="shared" si="153"/>
        <v>0</v>
      </c>
    </row>
    <row r="1524" spans="1:17" hidden="1" outlineLevel="1" x14ac:dyDescent="0.25">
      <c r="A1524" s="133">
        <f>A1523+1</f>
        <v>18</v>
      </c>
      <c r="B1524" s="281" t="s">
        <v>836</v>
      </c>
      <c r="C1524" s="134" t="s">
        <v>188</v>
      </c>
      <c r="D1524" s="109">
        <v>226.24</v>
      </c>
      <c r="E1524" s="109">
        <v>6552</v>
      </c>
      <c r="F1524" s="109">
        <f t="shared" si="159"/>
        <v>1482324.48</v>
      </c>
      <c r="G1524" s="109">
        <v>0</v>
      </c>
      <c r="H1524" s="109">
        <f t="shared" si="160"/>
        <v>0</v>
      </c>
      <c r="I1524" s="221">
        <f t="shared" si="161"/>
        <v>1482324.48</v>
      </c>
      <c r="J1524" s="252">
        <v>6552</v>
      </c>
      <c r="K1524" s="252"/>
      <c r="L1524" s="229"/>
      <c r="M1524" s="229">
        <f t="shared" ref="M1524:M1553" si="162">G1524</f>
        <v>0</v>
      </c>
      <c r="N1524" s="229"/>
      <c r="O1524" s="229"/>
      <c r="P1524" s="422"/>
      <c r="Q1524" s="425">
        <f t="shared" si="153"/>
        <v>0</v>
      </c>
    </row>
    <row r="1525" spans="1:17" hidden="1" outlineLevel="1" x14ac:dyDescent="0.25">
      <c r="A1525" s="136">
        <f>A1524+1</f>
        <v>19</v>
      </c>
      <c r="B1525" s="320" t="s">
        <v>837</v>
      </c>
      <c r="C1525" s="137" t="s">
        <v>188</v>
      </c>
      <c r="D1525" s="138">
        <v>226.24</v>
      </c>
      <c r="E1525" s="109">
        <v>6552</v>
      </c>
      <c r="F1525" s="109">
        <f t="shared" si="159"/>
        <v>1482324.48</v>
      </c>
      <c r="G1525" s="109">
        <v>0</v>
      </c>
      <c r="H1525" s="109">
        <f t="shared" si="160"/>
        <v>0</v>
      </c>
      <c r="I1525" s="221">
        <f t="shared" si="161"/>
        <v>1482324.48</v>
      </c>
      <c r="J1525" s="252">
        <v>6552</v>
      </c>
      <c r="K1525" s="252"/>
      <c r="L1525" s="229"/>
      <c r="M1525" s="229">
        <f t="shared" si="162"/>
        <v>0</v>
      </c>
      <c r="N1525" s="229"/>
      <c r="O1525" s="229"/>
      <c r="P1525" s="422"/>
      <c r="Q1525" s="425">
        <f t="shared" si="153"/>
        <v>0</v>
      </c>
    </row>
    <row r="1526" spans="1:17" hidden="1" outlineLevel="1" x14ac:dyDescent="0.25">
      <c r="A1526" s="133">
        <f>A1525+1</f>
        <v>20</v>
      </c>
      <c r="B1526" s="281" t="s">
        <v>859</v>
      </c>
      <c r="C1526" s="134" t="s">
        <v>31</v>
      </c>
      <c r="D1526" s="109">
        <v>1</v>
      </c>
      <c r="E1526" s="109">
        <v>124800</v>
      </c>
      <c r="F1526" s="109">
        <f t="shared" si="159"/>
        <v>124800</v>
      </c>
      <c r="G1526" s="109">
        <v>49408.353000000003</v>
      </c>
      <c r="H1526" s="109">
        <f t="shared" si="160"/>
        <v>49408.353000000003</v>
      </c>
      <c r="I1526" s="221">
        <f t="shared" si="161"/>
        <v>174208.353</v>
      </c>
      <c r="J1526" s="252">
        <v>124800</v>
      </c>
      <c r="K1526" s="252"/>
      <c r="L1526" s="229"/>
      <c r="M1526" s="229">
        <f t="shared" si="162"/>
        <v>49408.353000000003</v>
      </c>
      <c r="N1526" s="229"/>
      <c r="O1526" s="229"/>
      <c r="P1526" s="422"/>
      <c r="Q1526" s="425">
        <f t="shared" si="153"/>
        <v>0</v>
      </c>
    </row>
    <row r="1527" spans="1:17" hidden="1" outlineLevel="2" x14ac:dyDescent="0.25">
      <c r="A1527" s="133"/>
      <c r="B1527" s="280" t="s">
        <v>860</v>
      </c>
      <c r="C1527" s="115"/>
      <c r="D1527" s="109"/>
      <c r="E1527" s="109">
        <v>0</v>
      </c>
      <c r="F1527" s="109"/>
      <c r="G1527" s="109">
        <v>0</v>
      </c>
      <c r="H1527" s="109"/>
      <c r="I1527" s="221"/>
      <c r="J1527" s="252">
        <v>0</v>
      </c>
      <c r="K1527" s="252"/>
      <c r="L1527" s="229"/>
      <c r="M1527" s="229">
        <f t="shared" si="162"/>
        <v>0</v>
      </c>
      <c r="N1527" s="229"/>
      <c r="O1527" s="229"/>
      <c r="P1527" s="422"/>
      <c r="Q1527" s="425">
        <f t="shared" si="153"/>
        <v>0</v>
      </c>
    </row>
    <row r="1528" spans="1:17" hidden="1" outlineLevel="2" x14ac:dyDescent="0.25">
      <c r="A1528" s="133">
        <v>38</v>
      </c>
      <c r="B1528" s="281" t="s">
        <v>840</v>
      </c>
      <c r="C1528" s="134" t="s">
        <v>31</v>
      </c>
      <c r="D1528" s="109">
        <v>36</v>
      </c>
      <c r="E1528" s="109">
        <v>0</v>
      </c>
      <c r="F1528" s="109"/>
      <c r="G1528" s="109">
        <v>0</v>
      </c>
      <c r="H1528" s="109"/>
      <c r="I1528" s="221"/>
      <c r="J1528" s="252">
        <v>0</v>
      </c>
      <c r="K1528" s="252"/>
      <c r="L1528" s="229"/>
      <c r="M1528" s="229">
        <f t="shared" si="162"/>
        <v>0</v>
      </c>
      <c r="N1528" s="229"/>
      <c r="O1528" s="229"/>
      <c r="P1528" s="422"/>
      <c r="Q1528" s="425">
        <f t="shared" si="153"/>
        <v>0</v>
      </c>
    </row>
    <row r="1529" spans="1:17" hidden="1" outlineLevel="2" x14ac:dyDescent="0.25">
      <c r="A1529" s="133">
        <f t="shared" ref="A1529:A1543" si="163">A1528+1</f>
        <v>39</v>
      </c>
      <c r="B1529" s="281" t="s">
        <v>841</v>
      </c>
      <c r="C1529" s="134" t="s">
        <v>31</v>
      </c>
      <c r="D1529" s="109">
        <v>416</v>
      </c>
      <c r="E1529" s="109">
        <v>0</v>
      </c>
      <c r="F1529" s="109"/>
      <c r="G1529" s="109">
        <v>0</v>
      </c>
      <c r="H1529" s="109"/>
      <c r="I1529" s="221"/>
      <c r="J1529" s="252">
        <v>0</v>
      </c>
      <c r="K1529" s="252"/>
      <c r="L1529" s="229"/>
      <c r="M1529" s="229">
        <f t="shared" si="162"/>
        <v>0</v>
      </c>
      <c r="N1529" s="229"/>
      <c r="O1529" s="229"/>
      <c r="P1529" s="422"/>
      <c r="Q1529" s="425">
        <f t="shared" si="153"/>
        <v>0</v>
      </c>
    </row>
    <row r="1530" spans="1:17" hidden="1" outlineLevel="2" x14ac:dyDescent="0.25">
      <c r="A1530" s="133">
        <f t="shared" si="163"/>
        <v>40</v>
      </c>
      <c r="B1530" s="281" t="s">
        <v>842</v>
      </c>
      <c r="C1530" s="134" t="s">
        <v>31</v>
      </c>
      <c r="D1530" s="109">
        <v>833</v>
      </c>
      <c r="E1530" s="109">
        <v>0</v>
      </c>
      <c r="F1530" s="109"/>
      <c r="G1530" s="109">
        <v>0</v>
      </c>
      <c r="H1530" s="109"/>
      <c r="I1530" s="221"/>
      <c r="J1530" s="252">
        <v>0</v>
      </c>
      <c r="K1530" s="252"/>
      <c r="L1530" s="229"/>
      <c r="M1530" s="229">
        <f t="shared" si="162"/>
        <v>0</v>
      </c>
      <c r="N1530" s="229"/>
      <c r="O1530" s="229"/>
      <c r="P1530" s="422"/>
      <c r="Q1530" s="425">
        <f t="shared" si="153"/>
        <v>0</v>
      </c>
    </row>
    <row r="1531" spans="1:17" hidden="1" outlineLevel="2" x14ac:dyDescent="0.25">
      <c r="A1531" s="133">
        <f t="shared" si="163"/>
        <v>41</v>
      </c>
      <c r="B1531" s="281" t="s">
        <v>843</v>
      </c>
      <c r="C1531" s="134" t="s">
        <v>31</v>
      </c>
      <c r="D1531" s="109">
        <v>1665</v>
      </c>
      <c r="E1531" s="109">
        <v>0</v>
      </c>
      <c r="F1531" s="109"/>
      <c r="G1531" s="109">
        <v>0</v>
      </c>
      <c r="H1531" s="109"/>
      <c r="I1531" s="221"/>
      <c r="J1531" s="252">
        <v>0</v>
      </c>
      <c r="K1531" s="252"/>
      <c r="L1531" s="229"/>
      <c r="M1531" s="229">
        <f t="shared" si="162"/>
        <v>0</v>
      </c>
      <c r="N1531" s="229"/>
      <c r="O1531" s="229"/>
      <c r="P1531" s="422"/>
      <c r="Q1531" s="425">
        <f t="shared" si="153"/>
        <v>0</v>
      </c>
    </row>
    <row r="1532" spans="1:17" hidden="1" outlineLevel="2" x14ac:dyDescent="0.25">
      <c r="A1532" s="133">
        <f t="shared" si="163"/>
        <v>42</v>
      </c>
      <c r="B1532" s="281" t="s">
        <v>844</v>
      </c>
      <c r="C1532" s="134" t="s">
        <v>31</v>
      </c>
      <c r="D1532" s="109">
        <v>1665</v>
      </c>
      <c r="E1532" s="109">
        <v>0</v>
      </c>
      <c r="F1532" s="109"/>
      <c r="G1532" s="109">
        <v>0</v>
      </c>
      <c r="H1532" s="109"/>
      <c r="I1532" s="221"/>
      <c r="J1532" s="252">
        <v>0</v>
      </c>
      <c r="K1532" s="252"/>
      <c r="L1532" s="229"/>
      <c r="M1532" s="229">
        <f t="shared" si="162"/>
        <v>0</v>
      </c>
      <c r="N1532" s="229"/>
      <c r="O1532" s="229"/>
      <c r="P1532" s="422"/>
      <c r="Q1532" s="425">
        <f t="shared" si="153"/>
        <v>0</v>
      </c>
    </row>
    <row r="1533" spans="1:17" hidden="1" outlineLevel="2" x14ac:dyDescent="0.25">
      <c r="A1533" s="133">
        <f t="shared" si="163"/>
        <v>43</v>
      </c>
      <c r="B1533" s="281" t="s">
        <v>6818</v>
      </c>
      <c r="C1533" s="134" t="s">
        <v>31</v>
      </c>
      <c r="D1533" s="109">
        <v>3330</v>
      </c>
      <c r="E1533" s="109">
        <v>0</v>
      </c>
      <c r="F1533" s="109"/>
      <c r="G1533" s="109">
        <v>0</v>
      </c>
      <c r="H1533" s="109"/>
      <c r="I1533" s="221"/>
      <c r="J1533" s="252">
        <v>0</v>
      </c>
      <c r="K1533" s="252"/>
      <c r="L1533" s="229"/>
      <c r="M1533" s="229">
        <f t="shared" si="162"/>
        <v>0</v>
      </c>
      <c r="N1533" s="229"/>
      <c r="O1533" s="229"/>
      <c r="P1533" s="422"/>
      <c r="Q1533" s="425">
        <f t="shared" si="153"/>
        <v>0</v>
      </c>
    </row>
    <row r="1534" spans="1:17" hidden="1" outlineLevel="2" x14ac:dyDescent="0.25">
      <c r="A1534" s="133">
        <f t="shared" si="163"/>
        <v>44</v>
      </c>
      <c r="B1534" s="281" t="s">
        <v>845</v>
      </c>
      <c r="C1534" s="134" t="s">
        <v>31</v>
      </c>
      <c r="D1534" s="109">
        <v>1665</v>
      </c>
      <c r="E1534" s="109">
        <v>0</v>
      </c>
      <c r="F1534" s="109"/>
      <c r="G1534" s="109">
        <v>0</v>
      </c>
      <c r="H1534" s="109"/>
      <c r="I1534" s="221"/>
      <c r="J1534" s="252">
        <v>0</v>
      </c>
      <c r="K1534" s="252"/>
      <c r="L1534" s="229"/>
      <c r="M1534" s="229">
        <f t="shared" si="162"/>
        <v>0</v>
      </c>
      <c r="N1534" s="229"/>
      <c r="O1534" s="229"/>
      <c r="P1534" s="422"/>
      <c r="Q1534" s="425">
        <f t="shared" si="153"/>
        <v>0</v>
      </c>
    </row>
    <row r="1535" spans="1:17" hidden="1" outlineLevel="2" x14ac:dyDescent="0.25">
      <c r="A1535" s="133">
        <f t="shared" si="163"/>
        <v>45</v>
      </c>
      <c r="B1535" s="281" t="s">
        <v>846</v>
      </c>
      <c r="C1535" s="134" t="s">
        <v>31</v>
      </c>
      <c r="D1535" s="109">
        <v>1665</v>
      </c>
      <c r="E1535" s="109">
        <v>0</v>
      </c>
      <c r="F1535" s="109"/>
      <c r="G1535" s="109">
        <v>0</v>
      </c>
      <c r="H1535" s="109"/>
      <c r="I1535" s="221"/>
      <c r="J1535" s="252">
        <v>0</v>
      </c>
      <c r="K1535" s="252"/>
      <c r="L1535" s="229"/>
      <c r="M1535" s="229">
        <f t="shared" si="162"/>
        <v>0</v>
      </c>
      <c r="N1535" s="229"/>
      <c r="O1535" s="229"/>
      <c r="P1535" s="422"/>
      <c r="Q1535" s="425">
        <f t="shared" si="153"/>
        <v>0</v>
      </c>
    </row>
    <row r="1536" spans="1:17" hidden="1" outlineLevel="2" x14ac:dyDescent="0.25">
      <c r="A1536" s="133">
        <f t="shared" si="163"/>
        <v>46</v>
      </c>
      <c r="B1536" s="281" t="s">
        <v>847</v>
      </c>
      <c r="C1536" s="134" t="s">
        <v>31</v>
      </c>
      <c r="D1536" s="109">
        <v>1665</v>
      </c>
      <c r="E1536" s="109">
        <v>0</v>
      </c>
      <c r="F1536" s="109"/>
      <c r="G1536" s="109">
        <v>0</v>
      </c>
      <c r="H1536" s="109"/>
      <c r="I1536" s="221"/>
      <c r="J1536" s="252">
        <v>0</v>
      </c>
      <c r="K1536" s="252"/>
      <c r="L1536" s="229"/>
      <c r="M1536" s="229">
        <f t="shared" si="162"/>
        <v>0</v>
      </c>
      <c r="N1536" s="229"/>
      <c r="O1536" s="229"/>
      <c r="P1536" s="422"/>
      <c r="Q1536" s="425">
        <f t="shared" si="153"/>
        <v>0</v>
      </c>
    </row>
    <row r="1537" spans="1:17" hidden="1" outlineLevel="2" x14ac:dyDescent="0.25">
      <c r="A1537" s="133">
        <f t="shared" si="163"/>
        <v>47</v>
      </c>
      <c r="B1537" s="281" t="s">
        <v>848</v>
      </c>
      <c r="C1537" s="134" t="s">
        <v>31</v>
      </c>
      <c r="D1537" s="109">
        <v>833</v>
      </c>
      <c r="E1537" s="109">
        <v>0</v>
      </c>
      <c r="F1537" s="109"/>
      <c r="G1537" s="109">
        <v>0</v>
      </c>
      <c r="H1537" s="109"/>
      <c r="I1537" s="221"/>
      <c r="J1537" s="252">
        <v>0</v>
      </c>
      <c r="K1537" s="252"/>
      <c r="L1537" s="229"/>
      <c r="M1537" s="229">
        <f t="shared" si="162"/>
        <v>0</v>
      </c>
      <c r="N1537" s="229"/>
      <c r="O1537" s="229"/>
      <c r="P1537" s="422"/>
      <c r="Q1537" s="425">
        <f t="shared" si="153"/>
        <v>0</v>
      </c>
    </row>
    <row r="1538" spans="1:17" hidden="1" outlineLevel="2" x14ac:dyDescent="0.25">
      <c r="A1538" s="133">
        <f t="shared" si="163"/>
        <v>48</v>
      </c>
      <c r="B1538" s="281" t="s">
        <v>849</v>
      </c>
      <c r="C1538" s="134" t="s">
        <v>31</v>
      </c>
      <c r="D1538" s="109">
        <v>833</v>
      </c>
      <c r="E1538" s="109">
        <v>0</v>
      </c>
      <c r="F1538" s="109"/>
      <c r="G1538" s="109">
        <v>0</v>
      </c>
      <c r="H1538" s="109"/>
      <c r="I1538" s="221"/>
      <c r="J1538" s="252">
        <v>0</v>
      </c>
      <c r="K1538" s="252"/>
      <c r="L1538" s="229"/>
      <c r="M1538" s="229">
        <f t="shared" si="162"/>
        <v>0</v>
      </c>
      <c r="N1538" s="229"/>
      <c r="O1538" s="229"/>
      <c r="P1538" s="422"/>
      <c r="Q1538" s="425">
        <f t="shared" si="153"/>
        <v>0</v>
      </c>
    </row>
    <row r="1539" spans="1:17" hidden="1" outlineLevel="2" x14ac:dyDescent="0.25">
      <c r="A1539" s="133">
        <f t="shared" si="163"/>
        <v>49</v>
      </c>
      <c r="B1539" s="281" t="s">
        <v>850</v>
      </c>
      <c r="C1539" s="134" t="s">
        <v>31</v>
      </c>
      <c r="D1539" s="109">
        <v>72</v>
      </c>
      <c r="E1539" s="109">
        <v>0</v>
      </c>
      <c r="F1539" s="109"/>
      <c r="G1539" s="109">
        <v>0</v>
      </c>
      <c r="H1539" s="109"/>
      <c r="I1539" s="221"/>
      <c r="J1539" s="252">
        <v>0</v>
      </c>
      <c r="K1539" s="252"/>
      <c r="L1539" s="229"/>
      <c r="M1539" s="229">
        <f t="shared" si="162"/>
        <v>0</v>
      </c>
      <c r="N1539" s="229"/>
      <c r="O1539" s="229"/>
      <c r="P1539" s="422"/>
      <c r="Q1539" s="425">
        <f t="shared" si="153"/>
        <v>0</v>
      </c>
    </row>
    <row r="1540" spans="1:17" hidden="1" outlineLevel="2" x14ac:dyDescent="0.25">
      <c r="A1540" s="133">
        <f t="shared" si="163"/>
        <v>50</v>
      </c>
      <c r="B1540" s="281" t="s">
        <v>851</v>
      </c>
      <c r="C1540" s="134" t="s">
        <v>31</v>
      </c>
      <c r="D1540" s="109">
        <v>217</v>
      </c>
      <c r="E1540" s="109">
        <v>0</v>
      </c>
      <c r="F1540" s="109"/>
      <c r="G1540" s="109">
        <v>0</v>
      </c>
      <c r="H1540" s="109"/>
      <c r="I1540" s="221"/>
      <c r="J1540" s="252">
        <v>0</v>
      </c>
      <c r="K1540" s="252"/>
      <c r="L1540" s="229"/>
      <c r="M1540" s="229">
        <f t="shared" si="162"/>
        <v>0</v>
      </c>
      <c r="N1540" s="229"/>
      <c r="O1540" s="229"/>
      <c r="P1540" s="422"/>
      <c r="Q1540" s="425">
        <f t="shared" si="153"/>
        <v>0</v>
      </c>
    </row>
    <row r="1541" spans="1:17" hidden="1" outlineLevel="2" x14ac:dyDescent="0.25">
      <c r="A1541" s="133">
        <f t="shared" si="163"/>
        <v>51</v>
      </c>
      <c r="B1541" s="281" t="s">
        <v>852</v>
      </c>
      <c r="C1541" s="134" t="s">
        <v>176</v>
      </c>
      <c r="D1541" s="109">
        <f>452.48*4.79</f>
        <v>2167.3792000000003</v>
      </c>
      <c r="E1541" s="109">
        <v>0</v>
      </c>
      <c r="F1541" s="109"/>
      <c r="G1541" s="109">
        <v>0</v>
      </c>
      <c r="H1541" s="109"/>
      <c r="I1541" s="221"/>
      <c r="J1541" s="252">
        <v>0</v>
      </c>
      <c r="K1541" s="252"/>
      <c r="L1541" s="229"/>
      <c r="M1541" s="229">
        <f t="shared" si="162"/>
        <v>0</v>
      </c>
      <c r="N1541" s="229"/>
      <c r="O1541" s="229"/>
      <c r="P1541" s="422"/>
      <c r="Q1541" s="425">
        <f t="shared" si="153"/>
        <v>0</v>
      </c>
    </row>
    <row r="1542" spans="1:17" hidden="1" outlineLevel="2" x14ac:dyDescent="0.25">
      <c r="A1542" s="133">
        <f t="shared" si="163"/>
        <v>52</v>
      </c>
      <c r="B1542" s="281" t="s">
        <v>853</v>
      </c>
      <c r="C1542" s="134" t="s">
        <v>176</v>
      </c>
      <c r="D1542" s="109">
        <f>452.48*4.81</f>
        <v>2176.4288000000001</v>
      </c>
      <c r="E1542" s="109">
        <v>0</v>
      </c>
      <c r="F1542" s="109"/>
      <c r="G1542" s="109">
        <v>0</v>
      </c>
      <c r="H1542" s="109"/>
      <c r="I1542" s="221"/>
      <c r="J1542" s="252">
        <v>0</v>
      </c>
      <c r="K1542" s="252"/>
      <c r="L1542" s="229"/>
      <c r="M1542" s="229">
        <f t="shared" si="162"/>
        <v>0</v>
      </c>
      <c r="N1542" s="229"/>
      <c r="O1542" s="229"/>
      <c r="P1542" s="422"/>
      <c r="Q1542" s="425">
        <f t="shared" si="153"/>
        <v>0</v>
      </c>
    </row>
    <row r="1543" spans="1:17" hidden="1" outlineLevel="2" x14ac:dyDescent="0.25">
      <c r="A1543" s="133">
        <f t="shared" si="163"/>
        <v>53</v>
      </c>
      <c r="B1543" s="281" t="s">
        <v>854</v>
      </c>
      <c r="C1543" s="134" t="s">
        <v>855</v>
      </c>
      <c r="D1543" s="115">
        <v>160</v>
      </c>
      <c r="E1543" s="109">
        <v>0</v>
      </c>
      <c r="F1543" s="109"/>
      <c r="G1543" s="109">
        <v>0</v>
      </c>
      <c r="H1543" s="109"/>
      <c r="I1543" s="221"/>
      <c r="J1543" s="252">
        <v>0</v>
      </c>
      <c r="K1543" s="252"/>
      <c r="L1543" s="229"/>
      <c r="M1543" s="229">
        <f t="shared" si="162"/>
        <v>0</v>
      </c>
      <c r="N1543" s="229"/>
      <c r="O1543" s="229"/>
      <c r="P1543" s="422"/>
      <c r="Q1543" s="425">
        <f t="shared" ref="Q1543:Q1606" si="164">(E1543+G1543)*P1543</f>
        <v>0</v>
      </c>
    </row>
    <row r="1544" spans="1:17" hidden="1" outlineLevel="2" x14ac:dyDescent="0.25">
      <c r="A1544" s="133">
        <f>A1542+1</f>
        <v>53</v>
      </c>
      <c r="B1544" s="281" t="s">
        <v>856</v>
      </c>
      <c r="C1544" s="134" t="s">
        <v>307</v>
      </c>
      <c r="D1544" s="109">
        <v>1</v>
      </c>
      <c r="E1544" s="109">
        <v>0</v>
      </c>
      <c r="F1544" s="109"/>
      <c r="G1544" s="109">
        <v>0</v>
      </c>
      <c r="H1544" s="109"/>
      <c r="I1544" s="221"/>
      <c r="J1544" s="252">
        <v>0</v>
      </c>
      <c r="K1544" s="252"/>
      <c r="L1544" s="229"/>
      <c r="M1544" s="229">
        <f t="shared" si="162"/>
        <v>0</v>
      </c>
      <c r="N1544" s="229"/>
      <c r="O1544" s="229"/>
      <c r="P1544" s="422"/>
      <c r="Q1544" s="425">
        <f t="shared" si="164"/>
        <v>0</v>
      </c>
    </row>
    <row r="1545" spans="1:17" hidden="1" outlineLevel="1" x14ac:dyDescent="0.25">
      <c r="A1545" s="378"/>
      <c r="B1545" s="349" t="s">
        <v>861</v>
      </c>
      <c r="C1545" s="378"/>
      <c r="D1545" s="383"/>
      <c r="E1545" s="377">
        <v>0</v>
      </c>
      <c r="F1545" s="377">
        <f>SUM(F1547:F1559)</f>
        <v>8309933.418800001</v>
      </c>
      <c r="G1545" s="377">
        <v>0</v>
      </c>
      <c r="H1545" s="377">
        <f>SUM(H1547:H1559)</f>
        <v>10553560.106036998</v>
      </c>
      <c r="I1545" s="377">
        <f>SUM(I1547:I1559)</f>
        <v>18863493.524837002</v>
      </c>
      <c r="J1545" s="252">
        <v>0</v>
      </c>
      <c r="K1545" s="252"/>
      <c r="L1545" s="229"/>
      <c r="M1545" s="229">
        <f t="shared" si="162"/>
        <v>0</v>
      </c>
      <c r="N1545" s="229"/>
      <c r="O1545" s="229"/>
      <c r="P1545" s="422"/>
      <c r="Q1545" s="425">
        <f t="shared" si="164"/>
        <v>0</v>
      </c>
    </row>
    <row r="1546" spans="1:17" hidden="1" outlineLevel="1" x14ac:dyDescent="0.25">
      <c r="A1546" s="133"/>
      <c r="B1546" s="280" t="s">
        <v>6884</v>
      </c>
      <c r="C1546" s="115"/>
      <c r="D1546" s="109"/>
      <c r="E1546" s="109">
        <v>0</v>
      </c>
      <c r="F1546" s="109">
        <f t="shared" ref="F1546:F1558" si="165">E1546*D1546</f>
        <v>0</v>
      </c>
      <c r="G1546" s="109">
        <v>0</v>
      </c>
      <c r="H1546" s="109">
        <f t="shared" ref="H1546:H1558" si="166">G1546*D1546</f>
        <v>0</v>
      </c>
      <c r="I1546" s="221">
        <f t="shared" ref="I1546:I1558" si="167">F1546+H1546</f>
        <v>0</v>
      </c>
      <c r="J1546" s="252">
        <v>0</v>
      </c>
      <c r="K1546" s="252"/>
      <c r="L1546" s="229"/>
      <c r="M1546" s="229">
        <f t="shared" si="162"/>
        <v>0</v>
      </c>
      <c r="N1546" s="229"/>
      <c r="O1546" s="229"/>
      <c r="P1546" s="422"/>
      <c r="Q1546" s="425">
        <f t="shared" si="164"/>
        <v>0</v>
      </c>
    </row>
    <row r="1547" spans="1:17" hidden="1" outlineLevel="1" x14ac:dyDescent="0.25">
      <c r="A1547" s="133">
        <v>38</v>
      </c>
      <c r="B1547" s="281" t="s">
        <v>830</v>
      </c>
      <c r="C1547" s="134" t="s">
        <v>6820</v>
      </c>
      <c r="D1547" s="109">
        <v>55.04</v>
      </c>
      <c r="E1547" s="109">
        <v>13494</v>
      </c>
      <c r="F1547" s="109">
        <f t="shared" si="165"/>
        <v>742709.76000000001</v>
      </c>
      <c r="G1547" s="109">
        <v>0</v>
      </c>
      <c r="H1547" s="109">
        <f t="shared" si="166"/>
        <v>0</v>
      </c>
      <c r="I1547" s="221">
        <f t="shared" si="167"/>
        <v>742709.76000000001</v>
      </c>
      <c r="J1547" s="252">
        <v>13494</v>
      </c>
      <c r="K1547" s="252"/>
      <c r="L1547" s="229"/>
      <c r="M1547" s="229">
        <f t="shared" si="162"/>
        <v>0</v>
      </c>
      <c r="N1547" s="229"/>
      <c r="O1547" s="229"/>
      <c r="P1547" s="422"/>
      <c r="Q1547" s="425">
        <f t="shared" si="164"/>
        <v>0</v>
      </c>
    </row>
    <row r="1548" spans="1:17" hidden="1" outlineLevel="1" x14ac:dyDescent="0.25">
      <c r="A1548" s="133">
        <f>A1547+1</f>
        <v>39</v>
      </c>
      <c r="B1548" s="281" t="s">
        <v>831</v>
      </c>
      <c r="C1548" s="134" t="s">
        <v>6820</v>
      </c>
      <c r="D1548" s="109">
        <v>213.41</v>
      </c>
      <c r="E1548" s="109">
        <v>19422</v>
      </c>
      <c r="F1548" s="109">
        <f t="shared" si="165"/>
        <v>4144849.02</v>
      </c>
      <c r="G1548" s="109">
        <v>0</v>
      </c>
      <c r="H1548" s="109">
        <f t="shared" si="166"/>
        <v>0</v>
      </c>
      <c r="I1548" s="221">
        <f t="shared" si="167"/>
        <v>4144849.02</v>
      </c>
      <c r="J1548" s="252">
        <v>19422</v>
      </c>
      <c r="K1548" s="252"/>
      <c r="L1548" s="229"/>
      <c r="M1548" s="229">
        <f t="shared" si="162"/>
        <v>0</v>
      </c>
      <c r="N1548" s="229"/>
      <c r="O1548" s="229"/>
      <c r="P1548" s="422"/>
      <c r="Q1548" s="425">
        <f t="shared" si="164"/>
        <v>0</v>
      </c>
    </row>
    <row r="1549" spans="1:17" ht="25.5" hidden="1" outlineLevel="1" x14ac:dyDescent="0.25">
      <c r="A1549" s="133">
        <f>A1548+1</f>
        <v>40</v>
      </c>
      <c r="B1549" s="281" t="s">
        <v>832</v>
      </c>
      <c r="C1549" s="134" t="s">
        <v>6820</v>
      </c>
      <c r="D1549" s="109">
        <f>136</f>
        <v>136</v>
      </c>
      <c r="E1549" s="109">
        <v>2405</v>
      </c>
      <c r="F1549" s="109">
        <f t="shared" si="165"/>
        <v>327080</v>
      </c>
      <c r="G1549" s="109">
        <v>0</v>
      </c>
      <c r="H1549" s="109">
        <f t="shared" si="166"/>
        <v>0</v>
      </c>
      <c r="I1549" s="221">
        <f t="shared" si="167"/>
        <v>327080</v>
      </c>
      <c r="J1549" s="252">
        <v>2405</v>
      </c>
      <c r="K1549" s="252"/>
      <c r="L1549" s="229"/>
      <c r="M1549" s="229">
        <f t="shared" si="162"/>
        <v>0</v>
      </c>
      <c r="N1549" s="229"/>
      <c r="O1549" s="229"/>
      <c r="P1549" s="422"/>
      <c r="Q1549" s="425">
        <f t="shared" si="164"/>
        <v>0</v>
      </c>
    </row>
    <row r="1550" spans="1:17" ht="25.5" hidden="1" outlineLevel="1" x14ac:dyDescent="0.25">
      <c r="A1550" s="133"/>
      <c r="B1550" s="281" t="s">
        <v>6885</v>
      </c>
      <c r="C1550" s="134"/>
      <c r="D1550" s="109"/>
      <c r="E1550" s="109">
        <v>0</v>
      </c>
      <c r="F1550" s="109">
        <f t="shared" si="165"/>
        <v>0</v>
      </c>
      <c r="G1550" s="109">
        <v>0</v>
      </c>
      <c r="H1550" s="109">
        <f t="shared" si="166"/>
        <v>0</v>
      </c>
      <c r="I1550" s="221">
        <f t="shared" si="167"/>
        <v>0</v>
      </c>
      <c r="J1550" s="252">
        <v>0</v>
      </c>
      <c r="K1550" s="252"/>
      <c r="L1550" s="229"/>
      <c r="M1550" s="229">
        <f t="shared" si="162"/>
        <v>0</v>
      </c>
      <c r="N1550" s="229"/>
      <c r="O1550" s="229"/>
      <c r="P1550" s="422"/>
      <c r="Q1550" s="425">
        <f t="shared" si="164"/>
        <v>0</v>
      </c>
    </row>
    <row r="1551" spans="1:17" hidden="1" outlineLevel="1" x14ac:dyDescent="0.25">
      <c r="A1551" s="133">
        <f>A1549+1</f>
        <v>41</v>
      </c>
      <c r="B1551" s="281" t="s">
        <v>6886</v>
      </c>
      <c r="C1551" s="134" t="s">
        <v>6820</v>
      </c>
      <c r="D1551" s="109">
        <v>105</v>
      </c>
      <c r="E1551" s="109">
        <v>2513.1600000000003</v>
      </c>
      <c r="F1551" s="109">
        <f t="shared" si="165"/>
        <v>263881.80000000005</v>
      </c>
      <c r="G1551" s="109">
        <v>6681</v>
      </c>
      <c r="H1551" s="109">
        <f t="shared" si="166"/>
        <v>701505</v>
      </c>
      <c r="I1551" s="221">
        <f t="shared" si="167"/>
        <v>965386.8</v>
      </c>
      <c r="J1551" s="252">
        <v>2513.1600000000003</v>
      </c>
      <c r="K1551" s="252"/>
      <c r="L1551" s="229"/>
      <c r="M1551" s="229">
        <f t="shared" si="162"/>
        <v>6681</v>
      </c>
      <c r="N1551" s="229"/>
      <c r="O1551" s="229"/>
      <c r="P1551" s="422"/>
      <c r="Q1551" s="425">
        <f t="shared" si="164"/>
        <v>0</v>
      </c>
    </row>
    <row r="1552" spans="1:17" hidden="1" outlineLevel="1" x14ac:dyDescent="0.25">
      <c r="A1552" s="133">
        <f>A1551+1</f>
        <v>42</v>
      </c>
      <c r="B1552" s="281" t="s">
        <v>833</v>
      </c>
      <c r="C1552" s="134" t="s">
        <v>6820</v>
      </c>
      <c r="D1552" s="109">
        <v>112.6</v>
      </c>
      <c r="E1552" s="109">
        <v>2333.7600000000002</v>
      </c>
      <c r="F1552" s="109">
        <f t="shared" si="165"/>
        <v>262781.37599999999</v>
      </c>
      <c r="G1552" s="109">
        <v>2161.5</v>
      </c>
      <c r="H1552" s="109">
        <f t="shared" si="166"/>
        <v>243384.9</v>
      </c>
      <c r="I1552" s="221">
        <f t="shared" si="167"/>
        <v>506166.27599999995</v>
      </c>
      <c r="J1552" s="252">
        <v>2333.7600000000002</v>
      </c>
      <c r="K1552" s="252"/>
      <c r="L1552" s="229"/>
      <c r="M1552" s="229">
        <f t="shared" si="162"/>
        <v>2161.5</v>
      </c>
      <c r="N1552" s="229"/>
      <c r="O1552" s="229"/>
      <c r="P1552" s="422"/>
      <c r="Q1552" s="425">
        <f t="shared" si="164"/>
        <v>0</v>
      </c>
    </row>
    <row r="1553" spans="1:17" hidden="1" outlineLevel="1" x14ac:dyDescent="0.25">
      <c r="A1553" s="133">
        <f>A1552+1</f>
        <v>43</v>
      </c>
      <c r="B1553" s="281" t="s">
        <v>834</v>
      </c>
      <c r="C1553" s="134" t="s">
        <v>188</v>
      </c>
      <c r="D1553" s="109">
        <v>156.38999999999999</v>
      </c>
      <c r="E1553" s="109">
        <v>46.800000000000004</v>
      </c>
      <c r="F1553" s="109">
        <f t="shared" si="165"/>
        <v>7319.0519999999997</v>
      </c>
      <c r="G1553" s="109">
        <v>264.096</v>
      </c>
      <c r="H1553" s="109">
        <f t="shared" si="166"/>
        <v>41301.973439999994</v>
      </c>
      <c r="I1553" s="221">
        <f t="shared" si="167"/>
        <v>48621.025439999998</v>
      </c>
      <c r="J1553" s="252">
        <v>46.800000000000004</v>
      </c>
      <c r="K1553" s="252"/>
      <c r="L1553" s="229"/>
      <c r="M1553" s="229">
        <f t="shared" si="162"/>
        <v>264.096</v>
      </c>
      <c r="N1553" s="229"/>
      <c r="O1553" s="229"/>
      <c r="P1553" s="422"/>
      <c r="Q1553" s="425">
        <f t="shared" si="164"/>
        <v>0</v>
      </c>
    </row>
    <row r="1554" spans="1:17" hidden="1" outlineLevel="1" x14ac:dyDescent="0.25">
      <c r="A1554" s="133"/>
      <c r="B1554" s="280" t="s">
        <v>862</v>
      </c>
      <c r="C1554" s="115"/>
      <c r="D1554" s="109"/>
      <c r="E1554" s="109"/>
      <c r="F1554" s="109">
        <f t="shared" si="165"/>
        <v>0</v>
      </c>
      <c r="G1554" s="109"/>
      <c r="H1554" s="109">
        <f t="shared" si="166"/>
        <v>0</v>
      </c>
      <c r="I1554" s="221">
        <f t="shared" si="167"/>
        <v>0</v>
      </c>
      <c r="J1554" s="109"/>
      <c r="K1554" s="109"/>
      <c r="L1554" s="109"/>
      <c r="M1554" s="109"/>
      <c r="N1554" s="109"/>
      <c r="O1554" s="109"/>
      <c r="P1554" s="422"/>
      <c r="Q1554" s="425">
        <f t="shared" si="164"/>
        <v>0</v>
      </c>
    </row>
    <row r="1555" spans="1:17" ht="51" hidden="1" outlineLevel="1" x14ac:dyDescent="0.25">
      <c r="A1555" s="396">
        <f>A1553+1</f>
        <v>44</v>
      </c>
      <c r="B1555" s="397" t="s">
        <v>6810</v>
      </c>
      <c r="C1555" s="398" t="s">
        <v>188</v>
      </c>
      <c r="D1555" s="233">
        <v>156.38999999999999</v>
      </c>
      <c r="E1555" s="233">
        <v>2475.7200000000003</v>
      </c>
      <c r="F1555" s="233">
        <f t="shared" si="165"/>
        <v>387177.85080000001</v>
      </c>
      <c r="G1555" s="233">
        <v>60860.412300000004</v>
      </c>
      <c r="H1555" s="233">
        <f t="shared" si="166"/>
        <v>9517959.8795969989</v>
      </c>
      <c r="I1555" s="337">
        <f t="shared" si="167"/>
        <v>9905137.730396999</v>
      </c>
      <c r="J1555" s="233">
        <v>2475.7200000000003</v>
      </c>
      <c r="K1555" s="233">
        <f>'ВСЕ СМЕТЫ КДС'!G4454</f>
        <v>5258.0183762534398</v>
      </c>
      <c r="L1555" s="394">
        <f>((J1555/(K1555/100))-100)/100</f>
        <v>-0.52915341430129137</v>
      </c>
      <c r="M1555" s="233">
        <f>G1555</f>
        <v>60860.412300000004</v>
      </c>
      <c r="N1555" s="233">
        <f>'ВСЕ СМЕТЫ КДС'!G4460+'ВСЕ СМЕТЫ КДС'!G4461+'ВСЕ СМЕТЫ КДС'!G4462+'ВСЕ СМЕТЫ КДС'!G4463+'ВСЕ СМЕТЫ КДС'!G4464+'ВСЕ СМЕТЫ КДС'!G4470+'ВСЕ СМЕТЫ КДС'!G4476+'ВСЕ СМЕТЫ КДС'!G4482+'ВСЕ СМЕТЫ КДС'!G4483+'ВСЕ СМЕТЫ КДС'!G4484+'ВСЕ СМЕТЫ КДС'!G4485+'ВСЕ СМЕТЫ КДС'!G4486+'ВСЕ СМЕТЫ КДС'!G4487+'ВСЕ СМЕТЫ КДС'!G4488+'ВСЕ СМЕТЫ КДС'!G4489+'ВСЕ СМЕТЫ КДС'!G4490+'ВСЕ СМЕТЫ КДС'!G4491+'ВСЕ СМЕТЫ КДС'!G4492+'ВСЕ СМЕТЫ КДС'!G4493+'ВСЕ СМЕТЫ КДС'!G4494+'ВСЕ СМЕТЫ КДС'!G4504+'ВСЕ СМЕТЫ КДС'!G4505</f>
        <v>57654.67707392708</v>
      </c>
      <c r="O1555" s="394">
        <f>((M1555/(N1555/100))-100)/100</f>
        <v>5.5602344662557215E-2</v>
      </c>
      <c r="P1555" s="422"/>
      <c r="Q1555" s="425">
        <f t="shared" si="164"/>
        <v>0</v>
      </c>
    </row>
    <row r="1556" spans="1:17" hidden="1" outlineLevel="1" x14ac:dyDescent="0.25">
      <c r="A1556" s="139">
        <f>A1555+1</f>
        <v>45</v>
      </c>
      <c r="B1556" s="321" t="s">
        <v>836</v>
      </c>
      <c r="C1556" s="140" t="s">
        <v>188</v>
      </c>
      <c r="D1556" s="142">
        <v>156.38999999999999</v>
      </c>
      <c r="E1556" s="109">
        <v>6552</v>
      </c>
      <c r="F1556" s="109">
        <f t="shared" si="165"/>
        <v>1024667.2799999999</v>
      </c>
      <c r="G1556" s="109">
        <v>0</v>
      </c>
      <c r="H1556" s="109">
        <f t="shared" si="166"/>
        <v>0</v>
      </c>
      <c r="I1556" s="221">
        <f t="shared" si="167"/>
        <v>1024667.2799999999</v>
      </c>
      <c r="J1556" s="252">
        <v>6552</v>
      </c>
      <c r="K1556" s="252"/>
      <c r="L1556" s="229"/>
      <c r="M1556" s="229">
        <f t="shared" ref="M1556:M1590" si="168">G1556</f>
        <v>0</v>
      </c>
      <c r="N1556" s="229"/>
      <c r="O1556" s="229"/>
      <c r="P1556" s="422"/>
      <c r="Q1556" s="425">
        <f t="shared" si="164"/>
        <v>0</v>
      </c>
    </row>
    <row r="1557" spans="1:17" hidden="1" outlineLevel="1" x14ac:dyDescent="0.25">
      <c r="A1557" s="136">
        <f>A1556+1</f>
        <v>46</v>
      </c>
      <c r="B1557" s="320" t="s">
        <v>837</v>
      </c>
      <c r="C1557" s="137" t="s">
        <v>188</v>
      </c>
      <c r="D1557" s="138">
        <v>156.38999999999999</v>
      </c>
      <c r="E1557" s="109">
        <v>6552</v>
      </c>
      <c r="F1557" s="109">
        <f t="shared" si="165"/>
        <v>1024667.2799999999</v>
      </c>
      <c r="G1557" s="109">
        <v>0</v>
      </c>
      <c r="H1557" s="109">
        <f t="shared" si="166"/>
        <v>0</v>
      </c>
      <c r="I1557" s="221">
        <f t="shared" si="167"/>
        <v>1024667.2799999999</v>
      </c>
      <c r="J1557" s="252">
        <v>6552</v>
      </c>
      <c r="K1557" s="252"/>
      <c r="L1557" s="229"/>
      <c r="M1557" s="229">
        <f t="shared" si="168"/>
        <v>0</v>
      </c>
      <c r="N1557" s="229"/>
      <c r="O1557" s="229"/>
      <c r="P1557" s="422"/>
      <c r="Q1557" s="425">
        <f t="shared" si="164"/>
        <v>0</v>
      </c>
    </row>
    <row r="1558" spans="1:17" hidden="1" outlineLevel="1" x14ac:dyDescent="0.25">
      <c r="A1558" s="133">
        <f>A1557+1</f>
        <v>47</v>
      </c>
      <c r="B1558" s="281" t="s">
        <v>859</v>
      </c>
      <c r="C1558" s="134" t="s">
        <v>31</v>
      </c>
      <c r="D1558" s="109">
        <v>1</v>
      </c>
      <c r="E1558" s="109">
        <v>124800</v>
      </c>
      <c r="F1558" s="109">
        <f t="shared" si="165"/>
        <v>124800</v>
      </c>
      <c r="G1558" s="109">
        <v>49408.353000000003</v>
      </c>
      <c r="H1558" s="109">
        <f t="shared" si="166"/>
        <v>49408.353000000003</v>
      </c>
      <c r="I1558" s="221">
        <f t="shared" si="167"/>
        <v>174208.353</v>
      </c>
      <c r="J1558" s="252">
        <v>124800</v>
      </c>
      <c r="K1558" s="252"/>
      <c r="L1558" s="229"/>
      <c r="M1558" s="229">
        <f t="shared" si="168"/>
        <v>49408.353000000003</v>
      </c>
      <c r="N1558" s="229"/>
      <c r="O1558" s="229"/>
      <c r="P1558" s="422"/>
      <c r="Q1558" s="425">
        <f t="shared" si="164"/>
        <v>0</v>
      </c>
    </row>
    <row r="1559" spans="1:17" hidden="1" outlineLevel="2" x14ac:dyDescent="0.25">
      <c r="A1559" s="133"/>
      <c r="B1559" s="280" t="s">
        <v>863</v>
      </c>
      <c r="C1559" s="115"/>
      <c r="D1559" s="109"/>
      <c r="E1559" s="109">
        <v>0</v>
      </c>
      <c r="F1559" s="109"/>
      <c r="G1559" s="109">
        <v>0</v>
      </c>
      <c r="H1559" s="109"/>
      <c r="I1559" s="221"/>
      <c r="J1559" s="252">
        <v>0</v>
      </c>
      <c r="K1559" s="252"/>
      <c r="L1559" s="229"/>
      <c r="M1559" s="229">
        <f t="shared" si="168"/>
        <v>0</v>
      </c>
      <c r="N1559" s="229"/>
      <c r="O1559" s="229"/>
      <c r="P1559" s="422"/>
      <c r="Q1559" s="425">
        <f t="shared" si="164"/>
        <v>0</v>
      </c>
    </row>
    <row r="1560" spans="1:17" hidden="1" outlineLevel="2" x14ac:dyDescent="0.25">
      <c r="A1560" s="133"/>
      <c r="B1560" s="281" t="s">
        <v>840</v>
      </c>
      <c r="C1560" s="134" t="s">
        <v>31</v>
      </c>
      <c r="D1560" s="109">
        <v>25</v>
      </c>
      <c r="E1560" s="109">
        <v>0</v>
      </c>
      <c r="F1560" s="109"/>
      <c r="G1560" s="109">
        <v>0</v>
      </c>
      <c r="H1560" s="109"/>
      <c r="I1560" s="221"/>
      <c r="J1560" s="252">
        <v>0</v>
      </c>
      <c r="K1560" s="252"/>
      <c r="L1560" s="229"/>
      <c r="M1560" s="229">
        <f t="shared" si="168"/>
        <v>0</v>
      </c>
      <c r="N1560" s="229"/>
      <c r="O1560" s="229"/>
      <c r="P1560" s="422"/>
      <c r="Q1560" s="425">
        <f t="shared" si="164"/>
        <v>0</v>
      </c>
    </row>
    <row r="1561" spans="1:17" hidden="1" outlineLevel="2" x14ac:dyDescent="0.25">
      <c r="A1561" s="133"/>
      <c r="B1561" s="281" t="s">
        <v>841</v>
      </c>
      <c r="C1561" s="134" t="s">
        <v>31</v>
      </c>
      <c r="D1561" s="109">
        <v>288</v>
      </c>
      <c r="E1561" s="109">
        <v>0</v>
      </c>
      <c r="F1561" s="109"/>
      <c r="G1561" s="109">
        <v>0</v>
      </c>
      <c r="H1561" s="109"/>
      <c r="I1561" s="221"/>
      <c r="J1561" s="252">
        <v>0</v>
      </c>
      <c r="K1561" s="252"/>
      <c r="L1561" s="229"/>
      <c r="M1561" s="229">
        <f t="shared" si="168"/>
        <v>0</v>
      </c>
      <c r="N1561" s="229"/>
      <c r="O1561" s="229"/>
      <c r="P1561" s="422"/>
      <c r="Q1561" s="425">
        <f t="shared" si="164"/>
        <v>0</v>
      </c>
    </row>
    <row r="1562" spans="1:17" hidden="1" outlineLevel="2" x14ac:dyDescent="0.25">
      <c r="A1562" s="133"/>
      <c r="B1562" s="281" t="s">
        <v>842</v>
      </c>
      <c r="C1562" s="134" t="s">
        <v>31</v>
      </c>
      <c r="D1562" s="109">
        <v>576</v>
      </c>
      <c r="E1562" s="109">
        <v>0</v>
      </c>
      <c r="F1562" s="109"/>
      <c r="G1562" s="109">
        <v>0</v>
      </c>
      <c r="H1562" s="109"/>
      <c r="I1562" s="221"/>
      <c r="J1562" s="252">
        <v>0</v>
      </c>
      <c r="K1562" s="252"/>
      <c r="L1562" s="229"/>
      <c r="M1562" s="229">
        <f t="shared" si="168"/>
        <v>0</v>
      </c>
      <c r="N1562" s="229"/>
      <c r="O1562" s="229"/>
      <c r="P1562" s="422"/>
      <c r="Q1562" s="425">
        <f t="shared" si="164"/>
        <v>0</v>
      </c>
    </row>
    <row r="1563" spans="1:17" hidden="1" outlineLevel="2" x14ac:dyDescent="0.25">
      <c r="A1563" s="133"/>
      <c r="B1563" s="281" t="s">
        <v>843</v>
      </c>
      <c r="C1563" s="134" t="s">
        <v>31</v>
      </c>
      <c r="D1563" s="109">
        <v>1151</v>
      </c>
      <c r="E1563" s="109">
        <v>0</v>
      </c>
      <c r="F1563" s="109"/>
      <c r="G1563" s="109">
        <v>0</v>
      </c>
      <c r="H1563" s="109"/>
      <c r="I1563" s="221"/>
      <c r="J1563" s="252">
        <v>0</v>
      </c>
      <c r="K1563" s="252"/>
      <c r="L1563" s="229"/>
      <c r="M1563" s="229">
        <f t="shared" si="168"/>
        <v>0</v>
      </c>
      <c r="N1563" s="229"/>
      <c r="O1563" s="229"/>
      <c r="P1563" s="422"/>
      <c r="Q1563" s="425">
        <f t="shared" si="164"/>
        <v>0</v>
      </c>
    </row>
    <row r="1564" spans="1:17" hidden="1" outlineLevel="2" x14ac:dyDescent="0.25">
      <c r="A1564" s="133"/>
      <c r="B1564" s="281" t="s">
        <v>844</v>
      </c>
      <c r="C1564" s="134" t="s">
        <v>31</v>
      </c>
      <c r="D1564" s="109">
        <v>1151</v>
      </c>
      <c r="E1564" s="109">
        <v>0</v>
      </c>
      <c r="F1564" s="109"/>
      <c r="G1564" s="109">
        <v>0</v>
      </c>
      <c r="H1564" s="109"/>
      <c r="I1564" s="221"/>
      <c r="J1564" s="252">
        <v>0</v>
      </c>
      <c r="K1564" s="252"/>
      <c r="L1564" s="229"/>
      <c r="M1564" s="229">
        <f t="shared" si="168"/>
        <v>0</v>
      </c>
      <c r="N1564" s="229"/>
      <c r="O1564" s="229"/>
      <c r="P1564" s="422"/>
      <c r="Q1564" s="425">
        <f t="shared" si="164"/>
        <v>0</v>
      </c>
    </row>
    <row r="1565" spans="1:17" hidden="1" outlineLevel="2" x14ac:dyDescent="0.25">
      <c r="A1565" s="133"/>
      <c r="B1565" s="281" t="s">
        <v>6818</v>
      </c>
      <c r="C1565" s="134" t="s">
        <v>31</v>
      </c>
      <c r="D1565" s="109">
        <v>2302</v>
      </c>
      <c r="E1565" s="109">
        <v>0</v>
      </c>
      <c r="F1565" s="109"/>
      <c r="G1565" s="109">
        <v>0</v>
      </c>
      <c r="H1565" s="109"/>
      <c r="I1565" s="221"/>
      <c r="J1565" s="252">
        <v>0</v>
      </c>
      <c r="K1565" s="252"/>
      <c r="L1565" s="229"/>
      <c r="M1565" s="229">
        <f t="shared" si="168"/>
        <v>0</v>
      </c>
      <c r="N1565" s="229"/>
      <c r="O1565" s="229"/>
      <c r="P1565" s="422"/>
      <c r="Q1565" s="425">
        <f t="shared" si="164"/>
        <v>0</v>
      </c>
    </row>
    <row r="1566" spans="1:17" hidden="1" outlineLevel="2" x14ac:dyDescent="0.25">
      <c r="A1566" s="133"/>
      <c r="B1566" s="281" t="s">
        <v>845</v>
      </c>
      <c r="C1566" s="134" t="s">
        <v>31</v>
      </c>
      <c r="D1566" s="109">
        <v>1151</v>
      </c>
      <c r="E1566" s="109">
        <v>0</v>
      </c>
      <c r="F1566" s="109"/>
      <c r="G1566" s="109">
        <v>0</v>
      </c>
      <c r="H1566" s="109"/>
      <c r="I1566" s="221"/>
      <c r="J1566" s="252">
        <v>0</v>
      </c>
      <c r="K1566" s="252"/>
      <c r="L1566" s="229"/>
      <c r="M1566" s="229">
        <f t="shared" si="168"/>
        <v>0</v>
      </c>
      <c r="N1566" s="229"/>
      <c r="O1566" s="229"/>
      <c r="P1566" s="422"/>
      <c r="Q1566" s="425">
        <f t="shared" si="164"/>
        <v>0</v>
      </c>
    </row>
    <row r="1567" spans="1:17" hidden="1" outlineLevel="2" x14ac:dyDescent="0.25">
      <c r="A1567" s="133"/>
      <c r="B1567" s="281" t="s">
        <v>846</v>
      </c>
      <c r="C1567" s="134" t="s">
        <v>31</v>
      </c>
      <c r="D1567" s="109">
        <v>1151</v>
      </c>
      <c r="E1567" s="109">
        <v>0</v>
      </c>
      <c r="F1567" s="109"/>
      <c r="G1567" s="109">
        <v>0</v>
      </c>
      <c r="H1567" s="109"/>
      <c r="I1567" s="221"/>
      <c r="J1567" s="252">
        <v>0</v>
      </c>
      <c r="K1567" s="252"/>
      <c r="L1567" s="229"/>
      <c r="M1567" s="229">
        <f t="shared" si="168"/>
        <v>0</v>
      </c>
      <c r="N1567" s="229"/>
      <c r="O1567" s="229"/>
      <c r="P1567" s="422"/>
      <c r="Q1567" s="425">
        <f t="shared" si="164"/>
        <v>0</v>
      </c>
    </row>
    <row r="1568" spans="1:17" hidden="1" outlineLevel="2" x14ac:dyDescent="0.25">
      <c r="A1568" s="133"/>
      <c r="B1568" s="281" t="s">
        <v>847</v>
      </c>
      <c r="C1568" s="134" t="s">
        <v>31</v>
      </c>
      <c r="D1568" s="109">
        <v>1151</v>
      </c>
      <c r="E1568" s="109">
        <v>0</v>
      </c>
      <c r="F1568" s="109"/>
      <c r="G1568" s="109">
        <v>0</v>
      </c>
      <c r="H1568" s="109"/>
      <c r="I1568" s="221"/>
      <c r="J1568" s="252">
        <v>0</v>
      </c>
      <c r="K1568" s="252"/>
      <c r="L1568" s="229"/>
      <c r="M1568" s="229">
        <f t="shared" si="168"/>
        <v>0</v>
      </c>
      <c r="N1568" s="229"/>
      <c r="O1568" s="229"/>
      <c r="P1568" s="422"/>
      <c r="Q1568" s="425">
        <f t="shared" si="164"/>
        <v>0</v>
      </c>
    </row>
    <row r="1569" spans="1:17" hidden="1" outlineLevel="2" x14ac:dyDescent="0.25">
      <c r="A1569" s="133"/>
      <c r="B1569" s="281" t="s">
        <v>848</v>
      </c>
      <c r="C1569" s="134" t="s">
        <v>31</v>
      </c>
      <c r="D1569" s="109">
        <v>576</v>
      </c>
      <c r="E1569" s="109">
        <v>0</v>
      </c>
      <c r="F1569" s="109"/>
      <c r="G1569" s="109">
        <v>0</v>
      </c>
      <c r="H1569" s="109"/>
      <c r="I1569" s="221"/>
      <c r="J1569" s="252">
        <v>0</v>
      </c>
      <c r="K1569" s="252"/>
      <c r="L1569" s="229"/>
      <c r="M1569" s="229">
        <f t="shared" si="168"/>
        <v>0</v>
      </c>
      <c r="N1569" s="229"/>
      <c r="O1569" s="229"/>
      <c r="P1569" s="422"/>
      <c r="Q1569" s="425">
        <f t="shared" si="164"/>
        <v>0</v>
      </c>
    </row>
    <row r="1570" spans="1:17" hidden="1" outlineLevel="2" x14ac:dyDescent="0.25">
      <c r="A1570" s="133"/>
      <c r="B1570" s="281" t="s">
        <v>849</v>
      </c>
      <c r="C1570" s="134" t="s">
        <v>31</v>
      </c>
      <c r="D1570" s="109">
        <v>576</v>
      </c>
      <c r="E1570" s="109">
        <v>0</v>
      </c>
      <c r="F1570" s="109"/>
      <c r="G1570" s="109">
        <v>0</v>
      </c>
      <c r="H1570" s="109"/>
      <c r="I1570" s="221"/>
      <c r="J1570" s="252">
        <v>0</v>
      </c>
      <c r="K1570" s="252"/>
      <c r="L1570" s="229"/>
      <c r="M1570" s="229">
        <f t="shared" si="168"/>
        <v>0</v>
      </c>
      <c r="N1570" s="229"/>
      <c r="O1570" s="229"/>
      <c r="P1570" s="422"/>
      <c r="Q1570" s="425">
        <f t="shared" si="164"/>
        <v>0</v>
      </c>
    </row>
    <row r="1571" spans="1:17" hidden="1" outlineLevel="2" x14ac:dyDescent="0.25">
      <c r="A1571" s="133"/>
      <c r="B1571" s="281" t="s">
        <v>850</v>
      </c>
      <c r="C1571" s="134" t="s">
        <v>31</v>
      </c>
      <c r="D1571" s="109">
        <v>50</v>
      </c>
      <c r="E1571" s="109">
        <v>0</v>
      </c>
      <c r="F1571" s="109"/>
      <c r="G1571" s="109">
        <v>0</v>
      </c>
      <c r="H1571" s="109"/>
      <c r="I1571" s="221"/>
      <c r="J1571" s="252">
        <v>0</v>
      </c>
      <c r="K1571" s="252"/>
      <c r="L1571" s="229"/>
      <c r="M1571" s="229">
        <f t="shared" si="168"/>
        <v>0</v>
      </c>
      <c r="N1571" s="229"/>
      <c r="O1571" s="229"/>
      <c r="P1571" s="422"/>
      <c r="Q1571" s="425">
        <f t="shared" si="164"/>
        <v>0</v>
      </c>
    </row>
    <row r="1572" spans="1:17" hidden="1" outlineLevel="2" x14ac:dyDescent="0.25">
      <c r="A1572" s="133"/>
      <c r="B1572" s="281" t="s">
        <v>851</v>
      </c>
      <c r="C1572" s="134" t="s">
        <v>31</v>
      </c>
      <c r="D1572" s="109">
        <v>150</v>
      </c>
      <c r="E1572" s="109">
        <v>0</v>
      </c>
      <c r="F1572" s="109"/>
      <c r="G1572" s="109">
        <v>0</v>
      </c>
      <c r="H1572" s="109"/>
      <c r="I1572" s="221"/>
      <c r="J1572" s="252">
        <v>0</v>
      </c>
      <c r="K1572" s="252"/>
      <c r="L1572" s="229"/>
      <c r="M1572" s="229">
        <f t="shared" si="168"/>
        <v>0</v>
      </c>
      <c r="N1572" s="229"/>
      <c r="O1572" s="229"/>
      <c r="P1572" s="422"/>
      <c r="Q1572" s="425">
        <f t="shared" si="164"/>
        <v>0</v>
      </c>
    </row>
    <row r="1573" spans="1:17" hidden="1" outlineLevel="2" x14ac:dyDescent="0.25">
      <c r="A1573" s="133"/>
      <c r="B1573" s="322" t="s">
        <v>864</v>
      </c>
      <c r="C1573" s="143" t="s">
        <v>176</v>
      </c>
      <c r="D1573" s="270">
        <f>312.78*4.79</f>
        <v>1498.2161999999998</v>
      </c>
      <c r="E1573" s="109">
        <v>0</v>
      </c>
      <c r="F1573" s="109"/>
      <c r="G1573" s="109">
        <v>0</v>
      </c>
      <c r="H1573" s="109"/>
      <c r="I1573" s="221"/>
      <c r="J1573" s="252">
        <v>0</v>
      </c>
      <c r="K1573" s="252"/>
      <c r="L1573" s="229"/>
      <c r="M1573" s="229">
        <f t="shared" si="168"/>
        <v>0</v>
      </c>
      <c r="N1573" s="229"/>
      <c r="O1573" s="229"/>
      <c r="P1573" s="422"/>
      <c r="Q1573" s="425">
        <f t="shared" si="164"/>
        <v>0</v>
      </c>
    </row>
    <row r="1574" spans="1:17" hidden="1" outlineLevel="2" x14ac:dyDescent="0.25">
      <c r="A1574" s="133"/>
      <c r="B1574" s="322" t="s">
        <v>865</v>
      </c>
      <c r="C1574" s="143" t="s">
        <v>176</v>
      </c>
      <c r="D1574" s="270">
        <f>312.78*4.81</f>
        <v>1504.4717999999998</v>
      </c>
      <c r="E1574" s="109">
        <v>0</v>
      </c>
      <c r="F1574" s="109"/>
      <c r="G1574" s="109">
        <v>0</v>
      </c>
      <c r="H1574" s="109"/>
      <c r="I1574" s="221"/>
      <c r="J1574" s="252">
        <v>0</v>
      </c>
      <c r="K1574" s="252"/>
      <c r="L1574" s="229"/>
      <c r="M1574" s="229">
        <f t="shared" si="168"/>
        <v>0</v>
      </c>
      <c r="N1574" s="229"/>
      <c r="O1574" s="229"/>
      <c r="P1574" s="422"/>
      <c r="Q1574" s="425">
        <f t="shared" si="164"/>
        <v>0</v>
      </c>
    </row>
    <row r="1575" spans="1:17" hidden="1" outlineLevel="2" x14ac:dyDescent="0.25">
      <c r="A1575" s="133"/>
      <c r="B1575" s="281" t="s">
        <v>854</v>
      </c>
      <c r="C1575" s="134" t="s">
        <v>855</v>
      </c>
      <c r="D1575" s="115">
        <v>111</v>
      </c>
      <c r="E1575" s="109">
        <v>0</v>
      </c>
      <c r="F1575" s="109"/>
      <c r="G1575" s="109">
        <v>0</v>
      </c>
      <c r="H1575" s="109"/>
      <c r="I1575" s="221"/>
      <c r="J1575" s="252">
        <v>0</v>
      </c>
      <c r="K1575" s="252"/>
      <c r="L1575" s="229"/>
      <c r="M1575" s="229">
        <f t="shared" si="168"/>
        <v>0</v>
      </c>
      <c r="N1575" s="229"/>
      <c r="O1575" s="229"/>
      <c r="P1575" s="422"/>
      <c r="Q1575" s="425">
        <f t="shared" si="164"/>
        <v>0</v>
      </c>
    </row>
    <row r="1576" spans="1:17" hidden="1" outlineLevel="2" x14ac:dyDescent="0.25">
      <c r="A1576" s="133"/>
      <c r="B1576" s="281" t="s">
        <v>856</v>
      </c>
      <c r="C1576" s="134" t="s">
        <v>307</v>
      </c>
      <c r="D1576" s="109">
        <v>1</v>
      </c>
      <c r="E1576" s="109">
        <v>0</v>
      </c>
      <c r="F1576" s="109"/>
      <c r="G1576" s="109">
        <v>0</v>
      </c>
      <c r="H1576" s="109"/>
      <c r="I1576" s="221"/>
      <c r="J1576" s="252">
        <v>0</v>
      </c>
      <c r="K1576" s="252"/>
      <c r="L1576" s="229"/>
      <c r="M1576" s="229">
        <f t="shared" si="168"/>
        <v>0</v>
      </c>
      <c r="N1576" s="229"/>
      <c r="O1576" s="229"/>
      <c r="P1576" s="422"/>
      <c r="Q1576" s="425">
        <f t="shared" si="164"/>
        <v>0</v>
      </c>
    </row>
    <row r="1577" spans="1:17" hidden="1" outlineLevel="2" x14ac:dyDescent="0.25">
      <c r="A1577" s="133"/>
      <c r="B1577" s="280" t="s">
        <v>866</v>
      </c>
      <c r="C1577" s="323" t="s">
        <v>31</v>
      </c>
      <c r="D1577" s="324">
        <v>1</v>
      </c>
      <c r="E1577" s="109">
        <v>0</v>
      </c>
      <c r="F1577" s="109"/>
      <c r="G1577" s="109">
        <v>0</v>
      </c>
      <c r="H1577" s="109"/>
      <c r="I1577" s="221"/>
      <c r="J1577" s="252">
        <v>0</v>
      </c>
      <c r="K1577" s="252"/>
      <c r="L1577" s="229"/>
      <c r="M1577" s="229">
        <f t="shared" si="168"/>
        <v>0</v>
      </c>
      <c r="N1577" s="229"/>
      <c r="O1577" s="229"/>
      <c r="P1577" s="422"/>
      <c r="Q1577" s="425">
        <f t="shared" si="164"/>
        <v>0</v>
      </c>
    </row>
    <row r="1578" spans="1:17" hidden="1" outlineLevel="2" x14ac:dyDescent="0.25">
      <c r="A1578" s="133"/>
      <c r="B1578" s="281" t="s">
        <v>6811</v>
      </c>
      <c r="C1578" s="134" t="s">
        <v>176</v>
      </c>
      <c r="D1578" s="109">
        <f>4*44</f>
        <v>176</v>
      </c>
      <c r="E1578" s="109">
        <v>0</v>
      </c>
      <c r="F1578" s="109"/>
      <c r="G1578" s="109">
        <v>0</v>
      </c>
      <c r="H1578" s="109"/>
      <c r="I1578" s="221"/>
      <c r="J1578" s="252">
        <v>0</v>
      </c>
      <c r="K1578" s="252"/>
      <c r="L1578" s="229"/>
      <c r="M1578" s="229">
        <f t="shared" si="168"/>
        <v>0</v>
      </c>
      <c r="N1578" s="229"/>
      <c r="O1578" s="229"/>
      <c r="P1578" s="422"/>
      <c r="Q1578" s="425">
        <f t="shared" si="164"/>
        <v>0</v>
      </c>
    </row>
    <row r="1579" spans="1:17" hidden="1" outlineLevel="2" x14ac:dyDescent="0.25">
      <c r="A1579" s="133"/>
      <c r="B1579" s="281" t="s">
        <v>6812</v>
      </c>
      <c r="C1579" s="134" t="s">
        <v>176</v>
      </c>
      <c r="D1579" s="109">
        <f>4*14.13</f>
        <v>56.52</v>
      </c>
      <c r="E1579" s="109">
        <v>0</v>
      </c>
      <c r="F1579" s="109"/>
      <c r="G1579" s="109">
        <v>0</v>
      </c>
      <c r="H1579" s="109"/>
      <c r="I1579" s="221"/>
      <c r="J1579" s="252">
        <v>0</v>
      </c>
      <c r="K1579" s="252"/>
      <c r="L1579" s="229"/>
      <c r="M1579" s="229">
        <f t="shared" si="168"/>
        <v>0</v>
      </c>
      <c r="N1579" s="229"/>
      <c r="O1579" s="229"/>
      <c r="P1579" s="422"/>
      <c r="Q1579" s="425">
        <f t="shared" si="164"/>
        <v>0</v>
      </c>
    </row>
    <row r="1580" spans="1:17" hidden="1" outlineLevel="2" x14ac:dyDescent="0.25">
      <c r="A1580" s="133"/>
      <c r="B1580" s="322" t="s">
        <v>867</v>
      </c>
      <c r="C1580" s="134" t="s">
        <v>31</v>
      </c>
      <c r="D1580" s="109">
        <v>2</v>
      </c>
      <c r="E1580" s="109">
        <v>0</v>
      </c>
      <c r="F1580" s="109"/>
      <c r="G1580" s="109">
        <v>0</v>
      </c>
      <c r="H1580" s="109"/>
      <c r="I1580" s="221"/>
      <c r="J1580" s="252">
        <v>0</v>
      </c>
      <c r="K1580" s="252"/>
      <c r="L1580" s="229"/>
      <c r="M1580" s="229">
        <f t="shared" si="168"/>
        <v>0</v>
      </c>
      <c r="N1580" s="229"/>
      <c r="O1580" s="229"/>
      <c r="P1580" s="422"/>
      <c r="Q1580" s="425">
        <f t="shared" si="164"/>
        <v>0</v>
      </c>
    </row>
    <row r="1581" spans="1:17" hidden="1" outlineLevel="2" x14ac:dyDescent="0.25">
      <c r="A1581" s="133"/>
      <c r="B1581" s="322" t="s">
        <v>868</v>
      </c>
      <c r="C1581" s="134" t="s">
        <v>31</v>
      </c>
      <c r="D1581" s="109">
        <v>2</v>
      </c>
      <c r="E1581" s="109">
        <v>0</v>
      </c>
      <c r="F1581" s="109"/>
      <c r="G1581" s="109">
        <v>0</v>
      </c>
      <c r="H1581" s="109"/>
      <c r="I1581" s="221"/>
      <c r="J1581" s="252">
        <v>0</v>
      </c>
      <c r="K1581" s="252"/>
      <c r="L1581" s="229"/>
      <c r="M1581" s="229">
        <f t="shared" si="168"/>
        <v>0</v>
      </c>
      <c r="N1581" s="229"/>
      <c r="O1581" s="229"/>
      <c r="P1581" s="422"/>
      <c r="Q1581" s="425">
        <f t="shared" si="164"/>
        <v>0</v>
      </c>
    </row>
    <row r="1582" spans="1:17" hidden="1" outlineLevel="1" x14ac:dyDescent="0.25">
      <c r="A1582" s="378"/>
      <c r="B1582" s="349" t="s">
        <v>869</v>
      </c>
      <c r="C1582" s="378"/>
      <c r="D1582" s="383"/>
      <c r="E1582" s="377">
        <v>0</v>
      </c>
      <c r="F1582" s="377">
        <f>SUM(F1584:F1596)</f>
        <v>5211391.4840000011</v>
      </c>
      <c r="G1582" s="377">
        <v>0</v>
      </c>
      <c r="H1582" s="377">
        <f>SUM(H1584:H1596)</f>
        <v>6715943.3906399999</v>
      </c>
      <c r="I1582" s="377">
        <f>SUM(I1584:I1596)</f>
        <v>11927334.874640001</v>
      </c>
      <c r="J1582" s="252">
        <v>0</v>
      </c>
      <c r="K1582" s="252"/>
      <c r="L1582" s="229"/>
      <c r="M1582" s="229">
        <f t="shared" si="168"/>
        <v>0</v>
      </c>
      <c r="N1582" s="229"/>
      <c r="O1582" s="229"/>
      <c r="P1582" s="422"/>
      <c r="Q1582" s="425">
        <f t="shared" si="164"/>
        <v>0</v>
      </c>
    </row>
    <row r="1583" spans="1:17" hidden="1" outlineLevel="1" x14ac:dyDescent="0.25">
      <c r="A1583" s="133"/>
      <c r="B1583" s="280" t="s">
        <v>6884</v>
      </c>
      <c r="C1583" s="115"/>
      <c r="D1583" s="109"/>
      <c r="E1583" s="109">
        <v>0</v>
      </c>
      <c r="F1583" s="109"/>
      <c r="G1583" s="109">
        <v>0</v>
      </c>
      <c r="H1583" s="109"/>
      <c r="I1583" s="221"/>
      <c r="J1583" s="252">
        <v>0</v>
      </c>
      <c r="K1583" s="252"/>
      <c r="L1583" s="229"/>
      <c r="M1583" s="229">
        <f t="shared" si="168"/>
        <v>0</v>
      </c>
      <c r="N1583" s="229"/>
      <c r="O1583" s="229"/>
      <c r="P1583" s="422"/>
      <c r="Q1583" s="425">
        <f t="shared" si="164"/>
        <v>0</v>
      </c>
    </row>
    <row r="1584" spans="1:17" hidden="1" outlineLevel="1" x14ac:dyDescent="0.25">
      <c r="A1584" s="133">
        <f>A1558+1</f>
        <v>48</v>
      </c>
      <c r="B1584" s="281" t="s">
        <v>830</v>
      </c>
      <c r="C1584" s="134" t="s">
        <v>6820</v>
      </c>
      <c r="D1584" s="109">
        <v>34.22</v>
      </c>
      <c r="E1584" s="109">
        <v>13494</v>
      </c>
      <c r="F1584" s="109">
        <f t="shared" ref="F1584:F1595" si="169">E1584*D1584</f>
        <v>461764.68</v>
      </c>
      <c r="G1584" s="109">
        <v>0</v>
      </c>
      <c r="H1584" s="109">
        <f t="shared" ref="H1584:H1595" si="170">G1584*D1584</f>
        <v>0</v>
      </c>
      <c r="I1584" s="221">
        <f t="shared" ref="I1584:I1595" si="171">F1584+H1584</f>
        <v>461764.68</v>
      </c>
      <c r="J1584" s="252">
        <v>13494</v>
      </c>
      <c r="K1584" s="252"/>
      <c r="L1584" s="229"/>
      <c r="M1584" s="229">
        <f t="shared" si="168"/>
        <v>0</v>
      </c>
      <c r="N1584" s="229"/>
      <c r="O1584" s="229"/>
      <c r="P1584" s="422"/>
      <c r="Q1584" s="425">
        <f t="shared" si="164"/>
        <v>0</v>
      </c>
    </row>
    <row r="1585" spans="1:17" hidden="1" outlineLevel="1" x14ac:dyDescent="0.25">
      <c r="A1585" s="133">
        <f>A1584+1</f>
        <v>49</v>
      </c>
      <c r="B1585" s="281" t="s">
        <v>831</v>
      </c>
      <c r="C1585" s="134" t="s">
        <v>6820</v>
      </c>
      <c r="D1585" s="109">
        <v>132.63</v>
      </c>
      <c r="E1585" s="109">
        <v>19422</v>
      </c>
      <c r="F1585" s="109">
        <f t="shared" si="169"/>
        <v>2575939.86</v>
      </c>
      <c r="G1585" s="109">
        <v>0</v>
      </c>
      <c r="H1585" s="109">
        <f t="shared" si="170"/>
        <v>0</v>
      </c>
      <c r="I1585" s="221">
        <f t="shared" si="171"/>
        <v>2575939.86</v>
      </c>
      <c r="J1585" s="252">
        <v>19422</v>
      </c>
      <c r="K1585" s="252"/>
      <c r="L1585" s="229"/>
      <c r="M1585" s="229">
        <f t="shared" si="168"/>
        <v>0</v>
      </c>
      <c r="N1585" s="229"/>
      <c r="O1585" s="229"/>
      <c r="P1585" s="422"/>
      <c r="Q1585" s="425">
        <f t="shared" si="164"/>
        <v>0</v>
      </c>
    </row>
    <row r="1586" spans="1:17" ht="25.5" hidden="1" outlineLevel="1" x14ac:dyDescent="0.25">
      <c r="A1586" s="139">
        <f>A1585+1</f>
        <v>50</v>
      </c>
      <c r="B1586" s="321" t="s">
        <v>832</v>
      </c>
      <c r="C1586" s="140" t="s">
        <v>6820</v>
      </c>
      <c r="D1586" s="142">
        <f>84.52</f>
        <v>84.52</v>
      </c>
      <c r="E1586" s="109">
        <v>2405</v>
      </c>
      <c r="F1586" s="109">
        <f t="shared" si="169"/>
        <v>203270.59999999998</v>
      </c>
      <c r="G1586" s="109">
        <v>0</v>
      </c>
      <c r="H1586" s="109">
        <f t="shared" si="170"/>
        <v>0</v>
      </c>
      <c r="I1586" s="221">
        <f t="shared" si="171"/>
        <v>203270.59999999998</v>
      </c>
      <c r="J1586" s="252">
        <v>2405</v>
      </c>
      <c r="K1586" s="252"/>
      <c r="L1586" s="229"/>
      <c r="M1586" s="229">
        <f t="shared" si="168"/>
        <v>0</v>
      </c>
      <c r="N1586" s="229"/>
      <c r="O1586" s="229"/>
      <c r="P1586" s="422"/>
      <c r="Q1586" s="425">
        <f t="shared" si="164"/>
        <v>0</v>
      </c>
    </row>
    <row r="1587" spans="1:17" ht="25.5" hidden="1" outlineLevel="1" x14ac:dyDescent="0.25">
      <c r="A1587" s="139"/>
      <c r="B1587" s="321" t="s">
        <v>6885</v>
      </c>
      <c r="C1587" s="140"/>
      <c r="D1587" s="142"/>
      <c r="E1587" s="109">
        <v>0</v>
      </c>
      <c r="F1587" s="109">
        <f t="shared" si="169"/>
        <v>0</v>
      </c>
      <c r="G1587" s="109">
        <v>0</v>
      </c>
      <c r="H1587" s="109">
        <f t="shared" si="170"/>
        <v>0</v>
      </c>
      <c r="I1587" s="221">
        <f t="shared" si="171"/>
        <v>0</v>
      </c>
      <c r="J1587" s="252">
        <v>0</v>
      </c>
      <c r="K1587" s="252"/>
      <c r="L1587" s="229"/>
      <c r="M1587" s="229">
        <f t="shared" si="168"/>
        <v>0</v>
      </c>
      <c r="N1587" s="229"/>
      <c r="O1587" s="229"/>
      <c r="P1587" s="422"/>
      <c r="Q1587" s="425">
        <f t="shared" si="164"/>
        <v>0</v>
      </c>
    </row>
    <row r="1588" spans="1:17" hidden="1" outlineLevel="1" x14ac:dyDescent="0.25">
      <c r="A1588" s="139">
        <f>A1586+1</f>
        <v>51</v>
      </c>
      <c r="B1588" s="321" t="s">
        <v>6886</v>
      </c>
      <c r="C1588" s="140" t="s">
        <v>6820</v>
      </c>
      <c r="D1588" s="142">
        <v>65</v>
      </c>
      <c r="E1588" s="109">
        <v>2513.1600000000003</v>
      </c>
      <c r="F1588" s="109">
        <f t="shared" si="169"/>
        <v>163355.40000000002</v>
      </c>
      <c r="G1588" s="109">
        <v>6681</v>
      </c>
      <c r="H1588" s="109">
        <f t="shared" si="170"/>
        <v>434265</v>
      </c>
      <c r="I1588" s="221">
        <f t="shared" si="171"/>
        <v>597620.4</v>
      </c>
      <c r="J1588" s="252">
        <v>2513.1600000000003</v>
      </c>
      <c r="K1588" s="252"/>
      <c r="L1588" s="229"/>
      <c r="M1588" s="229">
        <f t="shared" si="168"/>
        <v>6681</v>
      </c>
      <c r="N1588" s="229"/>
      <c r="O1588" s="229"/>
      <c r="P1588" s="422"/>
      <c r="Q1588" s="425">
        <f t="shared" si="164"/>
        <v>0</v>
      </c>
    </row>
    <row r="1589" spans="1:17" hidden="1" outlineLevel="1" x14ac:dyDescent="0.25">
      <c r="A1589" s="139">
        <f>A1588+1</f>
        <v>52</v>
      </c>
      <c r="B1589" s="321" t="s">
        <v>833</v>
      </c>
      <c r="C1589" s="140" t="s">
        <v>6820</v>
      </c>
      <c r="D1589" s="142">
        <v>70</v>
      </c>
      <c r="E1589" s="109">
        <v>2333.7600000000002</v>
      </c>
      <c r="F1589" s="109">
        <f t="shared" si="169"/>
        <v>163363.20000000001</v>
      </c>
      <c r="G1589" s="109">
        <v>2161.5</v>
      </c>
      <c r="H1589" s="109">
        <f t="shared" si="170"/>
        <v>151305</v>
      </c>
      <c r="I1589" s="221">
        <f t="shared" si="171"/>
        <v>314668.2</v>
      </c>
      <c r="J1589" s="252">
        <v>2333.7600000000002</v>
      </c>
      <c r="K1589" s="252"/>
      <c r="L1589" s="229"/>
      <c r="M1589" s="229">
        <f t="shared" si="168"/>
        <v>2161.5</v>
      </c>
      <c r="N1589" s="229"/>
      <c r="O1589" s="229"/>
      <c r="P1589" s="422"/>
      <c r="Q1589" s="425">
        <f t="shared" si="164"/>
        <v>0</v>
      </c>
    </row>
    <row r="1590" spans="1:17" hidden="1" outlineLevel="1" x14ac:dyDescent="0.25">
      <c r="A1590" s="139">
        <f>A1589+1</f>
        <v>53</v>
      </c>
      <c r="B1590" s="321" t="s">
        <v>834</v>
      </c>
      <c r="C1590" s="140" t="s">
        <v>188</v>
      </c>
      <c r="D1590" s="142">
        <v>97.2</v>
      </c>
      <c r="E1590" s="109">
        <v>46.800000000000004</v>
      </c>
      <c r="F1590" s="109">
        <f t="shared" si="169"/>
        <v>4548.9600000000009</v>
      </c>
      <c r="G1590" s="109">
        <v>264.096</v>
      </c>
      <c r="H1590" s="109">
        <f t="shared" si="170"/>
        <v>25670.1312</v>
      </c>
      <c r="I1590" s="221">
        <f t="shared" si="171"/>
        <v>30219.091200000003</v>
      </c>
      <c r="J1590" s="252">
        <v>46.800000000000004</v>
      </c>
      <c r="K1590" s="252"/>
      <c r="L1590" s="229"/>
      <c r="M1590" s="229">
        <f t="shared" si="168"/>
        <v>264.096</v>
      </c>
      <c r="N1590" s="229"/>
      <c r="O1590" s="229"/>
      <c r="P1590" s="422"/>
      <c r="Q1590" s="425">
        <f t="shared" si="164"/>
        <v>0</v>
      </c>
    </row>
    <row r="1591" spans="1:17" hidden="1" outlineLevel="1" x14ac:dyDescent="0.25">
      <c r="A1591" s="144"/>
      <c r="B1591" s="325" t="s">
        <v>870</v>
      </c>
      <c r="C1591" s="141"/>
      <c r="D1591" s="142"/>
      <c r="E1591" s="109"/>
      <c r="F1591" s="109">
        <f t="shared" si="169"/>
        <v>0</v>
      </c>
      <c r="G1591" s="109"/>
      <c r="H1591" s="109">
        <f t="shared" si="170"/>
        <v>0</v>
      </c>
      <c r="I1591" s="221">
        <f t="shared" si="171"/>
        <v>0</v>
      </c>
      <c r="J1591" s="109"/>
      <c r="K1591" s="109"/>
      <c r="L1591" s="109"/>
      <c r="M1591" s="109"/>
      <c r="N1591" s="109"/>
      <c r="O1591" s="109"/>
      <c r="P1591" s="422"/>
      <c r="Q1591" s="425">
        <f t="shared" si="164"/>
        <v>0</v>
      </c>
    </row>
    <row r="1592" spans="1:17" ht="51" hidden="1" outlineLevel="1" x14ac:dyDescent="0.25">
      <c r="A1592" s="396">
        <f>A1590+1</f>
        <v>54</v>
      </c>
      <c r="B1592" s="397" t="s">
        <v>6813</v>
      </c>
      <c r="C1592" s="398" t="s">
        <v>188</v>
      </c>
      <c r="D1592" s="233">
        <v>97.2</v>
      </c>
      <c r="E1592" s="233">
        <v>2475.7200000000003</v>
      </c>
      <c r="F1592" s="233">
        <f t="shared" si="169"/>
        <v>240639.98400000003</v>
      </c>
      <c r="G1592" s="233">
        <v>62297.272700000001</v>
      </c>
      <c r="H1592" s="233">
        <f t="shared" si="170"/>
        <v>6055294.90644</v>
      </c>
      <c r="I1592" s="337">
        <f t="shared" si="171"/>
        <v>6295934.8904400002</v>
      </c>
      <c r="J1592" s="233">
        <v>2475.7200000000003</v>
      </c>
      <c r="K1592" s="233">
        <f>K1555</f>
        <v>5258.0183762534398</v>
      </c>
      <c r="L1592" s="394">
        <f>((J1592/(K1592/100))-100)/100</f>
        <v>-0.52915341430129137</v>
      </c>
      <c r="M1592" s="233">
        <f>G1592</f>
        <v>62297.272700000001</v>
      </c>
      <c r="N1592" s="233">
        <f>N1555</f>
        <v>57654.67707392708</v>
      </c>
      <c r="O1592" s="394">
        <f>((M1592/(N1592/100))-100)/100</f>
        <v>8.0524180546879334E-2</v>
      </c>
      <c r="P1592" s="422"/>
      <c r="Q1592" s="425">
        <f t="shared" si="164"/>
        <v>0</v>
      </c>
    </row>
    <row r="1593" spans="1:17" hidden="1" outlineLevel="1" x14ac:dyDescent="0.25">
      <c r="A1593" s="139">
        <f>A1592+1</f>
        <v>55</v>
      </c>
      <c r="B1593" s="321" t="s">
        <v>836</v>
      </c>
      <c r="C1593" s="140" t="s">
        <v>188</v>
      </c>
      <c r="D1593" s="142">
        <v>97.2</v>
      </c>
      <c r="E1593" s="109">
        <v>6552</v>
      </c>
      <c r="F1593" s="109">
        <f t="shared" si="169"/>
        <v>636854.4</v>
      </c>
      <c r="G1593" s="109">
        <v>0</v>
      </c>
      <c r="H1593" s="109">
        <f t="shared" si="170"/>
        <v>0</v>
      </c>
      <c r="I1593" s="221">
        <f t="shared" si="171"/>
        <v>636854.4</v>
      </c>
      <c r="J1593" s="252">
        <v>6552</v>
      </c>
      <c r="K1593" s="252"/>
      <c r="L1593" s="229"/>
      <c r="M1593" s="229">
        <f>G1593</f>
        <v>0</v>
      </c>
      <c r="N1593" s="229"/>
      <c r="O1593" s="229"/>
      <c r="P1593" s="422"/>
      <c r="Q1593" s="425">
        <f t="shared" si="164"/>
        <v>0</v>
      </c>
    </row>
    <row r="1594" spans="1:17" hidden="1" outlineLevel="1" x14ac:dyDescent="0.25">
      <c r="A1594" s="136">
        <f>A1593+1</f>
        <v>56</v>
      </c>
      <c r="B1594" s="320" t="s">
        <v>837</v>
      </c>
      <c r="C1594" s="137" t="s">
        <v>188</v>
      </c>
      <c r="D1594" s="138">
        <v>97.2</v>
      </c>
      <c r="E1594" s="109">
        <v>6552</v>
      </c>
      <c r="F1594" s="109">
        <f t="shared" si="169"/>
        <v>636854.4</v>
      </c>
      <c r="G1594" s="109">
        <v>0</v>
      </c>
      <c r="H1594" s="109">
        <f t="shared" si="170"/>
        <v>0</v>
      </c>
      <c r="I1594" s="221">
        <f t="shared" si="171"/>
        <v>636854.4</v>
      </c>
      <c r="J1594" s="252">
        <v>6552</v>
      </c>
      <c r="K1594" s="252"/>
      <c r="L1594" s="229"/>
      <c r="M1594" s="229">
        <f>G1594</f>
        <v>0</v>
      </c>
      <c r="N1594" s="229"/>
      <c r="O1594" s="229"/>
      <c r="P1594" s="422"/>
      <c r="Q1594" s="425">
        <f t="shared" si="164"/>
        <v>0</v>
      </c>
    </row>
    <row r="1595" spans="1:17" hidden="1" outlineLevel="1" x14ac:dyDescent="0.25">
      <c r="A1595" s="133">
        <f>A1593+1</f>
        <v>56</v>
      </c>
      <c r="B1595" s="281" t="s">
        <v>859</v>
      </c>
      <c r="C1595" s="134" t="s">
        <v>31</v>
      </c>
      <c r="D1595" s="109">
        <v>1</v>
      </c>
      <c r="E1595" s="109">
        <v>124800</v>
      </c>
      <c r="F1595" s="109">
        <f t="shared" si="169"/>
        <v>124800</v>
      </c>
      <c r="G1595" s="109">
        <v>49408.353000000003</v>
      </c>
      <c r="H1595" s="109">
        <f t="shared" si="170"/>
        <v>49408.353000000003</v>
      </c>
      <c r="I1595" s="221">
        <f t="shared" si="171"/>
        <v>174208.353</v>
      </c>
      <c r="J1595" s="252">
        <v>124800</v>
      </c>
      <c r="K1595" s="252"/>
      <c r="L1595" s="229"/>
      <c r="M1595" s="229">
        <f>G1595</f>
        <v>49408.353000000003</v>
      </c>
      <c r="N1595" s="229"/>
      <c r="O1595" s="229"/>
      <c r="P1595" s="422"/>
      <c r="Q1595" s="425">
        <f t="shared" si="164"/>
        <v>0</v>
      </c>
    </row>
    <row r="1596" spans="1:17" hidden="1" outlineLevel="2" x14ac:dyDescent="0.25">
      <c r="A1596" s="133"/>
      <c r="B1596" s="280" t="s">
        <v>871</v>
      </c>
      <c r="C1596" s="115"/>
      <c r="D1596" s="109"/>
      <c r="E1596" s="109"/>
      <c r="F1596" s="109"/>
      <c r="G1596" s="109"/>
      <c r="H1596" s="109"/>
      <c r="I1596" s="221"/>
      <c r="J1596" s="109"/>
      <c r="K1596" s="109"/>
      <c r="L1596" s="109"/>
      <c r="M1596" s="109"/>
      <c r="N1596" s="109"/>
      <c r="O1596" s="109"/>
      <c r="P1596" s="422"/>
      <c r="Q1596" s="425">
        <f t="shared" si="164"/>
        <v>0</v>
      </c>
    </row>
    <row r="1597" spans="1:17" hidden="1" outlineLevel="2" x14ac:dyDescent="0.25">
      <c r="A1597" s="133">
        <f>A1595+1</f>
        <v>57</v>
      </c>
      <c r="B1597" s="281" t="s">
        <v>6887</v>
      </c>
      <c r="C1597" s="134" t="s">
        <v>6820</v>
      </c>
      <c r="D1597" s="109">
        <v>65</v>
      </c>
      <c r="E1597" s="109"/>
      <c r="F1597" s="109"/>
      <c r="G1597" s="109"/>
      <c r="H1597" s="109"/>
      <c r="I1597" s="221"/>
      <c r="J1597" s="109"/>
      <c r="K1597" s="109"/>
      <c r="L1597" s="109"/>
      <c r="M1597" s="109"/>
      <c r="N1597" s="109"/>
      <c r="O1597" s="109"/>
      <c r="P1597" s="422"/>
      <c r="Q1597" s="425">
        <f t="shared" si="164"/>
        <v>0</v>
      </c>
    </row>
    <row r="1598" spans="1:17" hidden="1" outlineLevel="2" x14ac:dyDescent="0.25">
      <c r="A1598" s="133">
        <f t="shared" ref="A1598:A1615" si="172">A1597+1</f>
        <v>58</v>
      </c>
      <c r="B1598" s="281" t="s">
        <v>872</v>
      </c>
      <c r="C1598" s="134" t="s">
        <v>6820</v>
      </c>
      <c r="D1598" s="109">
        <v>70</v>
      </c>
      <c r="E1598" s="109"/>
      <c r="F1598" s="109"/>
      <c r="G1598" s="109"/>
      <c r="H1598" s="109"/>
      <c r="I1598" s="221"/>
      <c r="J1598" s="109"/>
      <c r="K1598" s="109"/>
      <c r="L1598" s="109"/>
      <c r="M1598" s="109"/>
      <c r="N1598" s="109"/>
      <c r="O1598" s="109"/>
      <c r="P1598" s="422"/>
      <c r="Q1598" s="425">
        <f t="shared" si="164"/>
        <v>0</v>
      </c>
    </row>
    <row r="1599" spans="1:17" hidden="1" outlineLevel="2" x14ac:dyDescent="0.25">
      <c r="A1599" s="133">
        <f t="shared" si="172"/>
        <v>59</v>
      </c>
      <c r="B1599" s="281" t="s">
        <v>873</v>
      </c>
      <c r="C1599" s="134" t="s">
        <v>188</v>
      </c>
      <c r="D1599" s="109">
        <v>97.2</v>
      </c>
      <c r="E1599" s="109"/>
      <c r="F1599" s="109"/>
      <c r="G1599" s="109"/>
      <c r="H1599" s="109"/>
      <c r="I1599" s="221"/>
      <c r="J1599" s="109"/>
      <c r="K1599" s="109"/>
      <c r="L1599" s="109"/>
      <c r="M1599" s="109"/>
      <c r="N1599" s="109"/>
      <c r="O1599" s="109"/>
      <c r="P1599" s="422"/>
      <c r="Q1599" s="425">
        <f t="shared" si="164"/>
        <v>0</v>
      </c>
    </row>
    <row r="1600" spans="1:17" hidden="1" outlineLevel="2" x14ac:dyDescent="0.25">
      <c r="A1600" s="133">
        <f t="shared" si="172"/>
        <v>60</v>
      </c>
      <c r="B1600" s="281" t="s">
        <v>840</v>
      </c>
      <c r="C1600" s="134" t="s">
        <v>31</v>
      </c>
      <c r="D1600" s="109">
        <v>16</v>
      </c>
      <c r="E1600" s="109"/>
      <c r="F1600" s="109"/>
      <c r="G1600" s="109"/>
      <c r="H1600" s="109"/>
      <c r="I1600" s="221"/>
      <c r="J1600" s="109"/>
      <c r="K1600" s="109"/>
      <c r="L1600" s="109"/>
      <c r="M1600" s="109"/>
      <c r="N1600" s="109"/>
      <c r="O1600" s="109"/>
      <c r="P1600" s="422"/>
      <c r="Q1600" s="425">
        <f t="shared" si="164"/>
        <v>0</v>
      </c>
    </row>
    <row r="1601" spans="1:17" hidden="1" outlineLevel="2" x14ac:dyDescent="0.25">
      <c r="A1601" s="133">
        <f t="shared" si="172"/>
        <v>61</v>
      </c>
      <c r="B1601" s="281" t="s">
        <v>841</v>
      </c>
      <c r="C1601" s="134" t="s">
        <v>31</v>
      </c>
      <c r="D1601" s="109">
        <v>179</v>
      </c>
      <c r="E1601" s="109"/>
      <c r="F1601" s="109"/>
      <c r="G1601" s="109"/>
      <c r="H1601" s="109"/>
      <c r="I1601" s="221"/>
      <c r="J1601" s="109"/>
      <c r="K1601" s="109"/>
      <c r="L1601" s="109"/>
      <c r="M1601" s="109"/>
      <c r="N1601" s="109"/>
      <c r="O1601" s="109"/>
      <c r="P1601" s="422"/>
      <c r="Q1601" s="425">
        <f t="shared" si="164"/>
        <v>0</v>
      </c>
    </row>
    <row r="1602" spans="1:17" hidden="1" outlineLevel="2" x14ac:dyDescent="0.25">
      <c r="A1602" s="133">
        <f t="shared" si="172"/>
        <v>62</v>
      </c>
      <c r="B1602" s="281" t="s">
        <v>842</v>
      </c>
      <c r="C1602" s="134" t="s">
        <v>31</v>
      </c>
      <c r="D1602" s="109">
        <v>358</v>
      </c>
      <c r="E1602" s="109"/>
      <c r="F1602" s="109"/>
      <c r="G1602" s="109"/>
      <c r="H1602" s="109"/>
      <c r="I1602" s="221"/>
      <c r="J1602" s="109"/>
      <c r="K1602" s="109"/>
      <c r="L1602" s="109"/>
      <c r="M1602" s="109"/>
      <c r="N1602" s="109"/>
      <c r="O1602" s="109"/>
      <c r="P1602" s="422"/>
      <c r="Q1602" s="425">
        <f t="shared" si="164"/>
        <v>0</v>
      </c>
    </row>
    <row r="1603" spans="1:17" hidden="1" outlineLevel="2" x14ac:dyDescent="0.25">
      <c r="A1603" s="133">
        <f t="shared" si="172"/>
        <v>63</v>
      </c>
      <c r="B1603" s="281" t="s">
        <v>843</v>
      </c>
      <c r="C1603" s="134" t="s">
        <v>31</v>
      </c>
      <c r="D1603" s="109">
        <v>715</v>
      </c>
      <c r="E1603" s="109"/>
      <c r="F1603" s="109"/>
      <c r="G1603" s="109"/>
      <c r="H1603" s="109"/>
      <c r="I1603" s="221"/>
      <c r="J1603" s="109"/>
      <c r="K1603" s="109"/>
      <c r="L1603" s="109"/>
      <c r="M1603" s="109"/>
      <c r="N1603" s="109"/>
      <c r="O1603" s="109"/>
      <c r="P1603" s="422"/>
      <c r="Q1603" s="425">
        <f t="shared" si="164"/>
        <v>0</v>
      </c>
    </row>
    <row r="1604" spans="1:17" hidden="1" outlineLevel="2" x14ac:dyDescent="0.25">
      <c r="A1604" s="133">
        <f t="shared" si="172"/>
        <v>64</v>
      </c>
      <c r="B1604" s="281" t="s">
        <v>844</v>
      </c>
      <c r="C1604" s="134" t="s">
        <v>31</v>
      </c>
      <c r="D1604" s="109">
        <v>715</v>
      </c>
      <c r="E1604" s="109"/>
      <c r="F1604" s="109"/>
      <c r="G1604" s="109"/>
      <c r="H1604" s="109"/>
      <c r="I1604" s="221"/>
      <c r="J1604" s="109"/>
      <c r="K1604" s="109"/>
      <c r="L1604" s="109"/>
      <c r="M1604" s="109"/>
      <c r="N1604" s="109"/>
      <c r="O1604" s="109"/>
      <c r="P1604" s="422"/>
      <c r="Q1604" s="425">
        <f t="shared" si="164"/>
        <v>0</v>
      </c>
    </row>
    <row r="1605" spans="1:17" hidden="1" outlineLevel="2" x14ac:dyDescent="0.25">
      <c r="A1605" s="133">
        <f t="shared" si="172"/>
        <v>65</v>
      </c>
      <c r="B1605" s="281" t="s">
        <v>6818</v>
      </c>
      <c r="C1605" s="134" t="s">
        <v>31</v>
      </c>
      <c r="D1605" s="109">
        <v>1431</v>
      </c>
      <c r="E1605" s="109"/>
      <c r="F1605" s="109"/>
      <c r="G1605" s="109"/>
      <c r="H1605" s="109"/>
      <c r="I1605" s="221"/>
      <c r="J1605" s="109"/>
      <c r="K1605" s="109"/>
      <c r="L1605" s="109"/>
      <c r="M1605" s="109"/>
      <c r="N1605" s="109"/>
      <c r="O1605" s="109"/>
      <c r="P1605" s="422"/>
      <c r="Q1605" s="425">
        <f t="shared" si="164"/>
        <v>0</v>
      </c>
    </row>
    <row r="1606" spans="1:17" hidden="1" outlineLevel="2" x14ac:dyDescent="0.25">
      <c r="A1606" s="133">
        <f t="shared" si="172"/>
        <v>66</v>
      </c>
      <c r="B1606" s="281" t="s">
        <v>845</v>
      </c>
      <c r="C1606" s="134" t="s">
        <v>31</v>
      </c>
      <c r="D1606" s="109">
        <v>715</v>
      </c>
      <c r="E1606" s="109"/>
      <c r="F1606" s="109"/>
      <c r="G1606" s="109"/>
      <c r="H1606" s="109"/>
      <c r="I1606" s="221"/>
      <c r="J1606" s="109"/>
      <c r="K1606" s="109"/>
      <c r="L1606" s="109"/>
      <c r="M1606" s="109"/>
      <c r="N1606" s="109"/>
      <c r="O1606" s="109"/>
      <c r="P1606" s="422"/>
      <c r="Q1606" s="425">
        <f t="shared" si="164"/>
        <v>0</v>
      </c>
    </row>
    <row r="1607" spans="1:17" hidden="1" outlineLevel="2" x14ac:dyDescent="0.25">
      <c r="A1607" s="133">
        <f t="shared" si="172"/>
        <v>67</v>
      </c>
      <c r="B1607" s="281" t="s">
        <v>846</v>
      </c>
      <c r="C1607" s="134" t="s">
        <v>31</v>
      </c>
      <c r="D1607" s="109">
        <v>715</v>
      </c>
      <c r="E1607" s="109"/>
      <c r="F1607" s="109"/>
      <c r="G1607" s="109"/>
      <c r="H1607" s="109"/>
      <c r="I1607" s="221"/>
      <c r="J1607" s="109"/>
      <c r="K1607" s="109"/>
      <c r="L1607" s="109"/>
      <c r="M1607" s="109"/>
      <c r="N1607" s="109"/>
      <c r="O1607" s="109"/>
      <c r="P1607" s="422"/>
      <c r="Q1607" s="425">
        <f t="shared" ref="Q1607:Q1645" si="173">(E1607+G1607)*P1607</f>
        <v>0</v>
      </c>
    </row>
    <row r="1608" spans="1:17" hidden="1" outlineLevel="2" x14ac:dyDescent="0.25">
      <c r="A1608" s="133">
        <f t="shared" si="172"/>
        <v>68</v>
      </c>
      <c r="B1608" s="281" t="s">
        <v>847</v>
      </c>
      <c r="C1608" s="134" t="s">
        <v>31</v>
      </c>
      <c r="D1608" s="109">
        <v>715</v>
      </c>
      <c r="E1608" s="109"/>
      <c r="F1608" s="109"/>
      <c r="G1608" s="109"/>
      <c r="H1608" s="109"/>
      <c r="I1608" s="221"/>
      <c r="J1608" s="109"/>
      <c r="K1608" s="109"/>
      <c r="L1608" s="109"/>
      <c r="M1608" s="109"/>
      <c r="N1608" s="109"/>
      <c r="O1608" s="109"/>
      <c r="P1608" s="422"/>
      <c r="Q1608" s="425">
        <f t="shared" si="173"/>
        <v>0</v>
      </c>
    </row>
    <row r="1609" spans="1:17" hidden="1" outlineLevel="2" x14ac:dyDescent="0.25">
      <c r="A1609" s="133">
        <f t="shared" si="172"/>
        <v>69</v>
      </c>
      <c r="B1609" s="281" t="s">
        <v>848</v>
      </c>
      <c r="C1609" s="134" t="s">
        <v>31</v>
      </c>
      <c r="D1609" s="109">
        <v>358</v>
      </c>
      <c r="E1609" s="109"/>
      <c r="F1609" s="109"/>
      <c r="G1609" s="109"/>
      <c r="H1609" s="109"/>
      <c r="I1609" s="221"/>
      <c r="J1609" s="109"/>
      <c r="K1609" s="109"/>
      <c r="L1609" s="109"/>
      <c r="M1609" s="109"/>
      <c r="N1609" s="109"/>
      <c r="O1609" s="109"/>
      <c r="P1609" s="422"/>
      <c r="Q1609" s="425">
        <f t="shared" si="173"/>
        <v>0</v>
      </c>
    </row>
    <row r="1610" spans="1:17" hidden="1" outlineLevel="2" x14ac:dyDescent="0.25">
      <c r="A1610" s="133">
        <f t="shared" si="172"/>
        <v>70</v>
      </c>
      <c r="B1610" s="281" t="s">
        <v>849</v>
      </c>
      <c r="C1610" s="134" t="s">
        <v>31</v>
      </c>
      <c r="D1610" s="109">
        <v>358</v>
      </c>
      <c r="E1610" s="109"/>
      <c r="F1610" s="109"/>
      <c r="G1610" s="109"/>
      <c r="H1610" s="109"/>
      <c r="I1610" s="221"/>
      <c r="J1610" s="109"/>
      <c r="K1610" s="109"/>
      <c r="L1610" s="109"/>
      <c r="M1610" s="109"/>
      <c r="N1610" s="109"/>
      <c r="O1610" s="109"/>
      <c r="P1610" s="422"/>
      <c r="Q1610" s="425">
        <f t="shared" si="173"/>
        <v>0</v>
      </c>
    </row>
    <row r="1611" spans="1:17" hidden="1" outlineLevel="2" x14ac:dyDescent="0.25">
      <c r="A1611" s="133">
        <f t="shared" si="172"/>
        <v>71</v>
      </c>
      <c r="B1611" s="281" t="s">
        <v>850</v>
      </c>
      <c r="C1611" s="134" t="s">
        <v>31</v>
      </c>
      <c r="D1611" s="109">
        <v>31</v>
      </c>
      <c r="E1611" s="109"/>
      <c r="F1611" s="109"/>
      <c r="G1611" s="109"/>
      <c r="H1611" s="109"/>
      <c r="I1611" s="221"/>
      <c r="J1611" s="109"/>
      <c r="K1611" s="109"/>
      <c r="L1611" s="109"/>
      <c r="M1611" s="109"/>
      <c r="N1611" s="109"/>
      <c r="O1611" s="109"/>
      <c r="P1611" s="422"/>
      <c r="Q1611" s="425">
        <f t="shared" si="173"/>
        <v>0</v>
      </c>
    </row>
    <row r="1612" spans="1:17" hidden="1" outlineLevel="2" x14ac:dyDescent="0.25">
      <c r="A1612" s="133">
        <f t="shared" si="172"/>
        <v>72</v>
      </c>
      <c r="B1612" s="281" t="s">
        <v>851</v>
      </c>
      <c r="C1612" s="134" t="s">
        <v>31</v>
      </c>
      <c r="D1612" s="109">
        <v>93</v>
      </c>
      <c r="E1612" s="109"/>
      <c r="F1612" s="109"/>
      <c r="G1612" s="109"/>
      <c r="H1612" s="109"/>
      <c r="I1612" s="221"/>
      <c r="J1612" s="109"/>
      <c r="K1612" s="109"/>
      <c r="L1612" s="109"/>
      <c r="M1612" s="109"/>
      <c r="N1612" s="109"/>
      <c r="O1612" s="109"/>
      <c r="P1612" s="422"/>
      <c r="Q1612" s="425">
        <f t="shared" si="173"/>
        <v>0</v>
      </c>
    </row>
    <row r="1613" spans="1:17" hidden="1" outlineLevel="2" x14ac:dyDescent="0.25">
      <c r="A1613" s="133">
        <f t="shared" si="172"/>
        <v>73</v>
      </c>
      <c r="B1613" s="322" t="s">
        <v>874</v>
      </c>
      <c r="C1613" s="143" t="s">
        <v>176</v>
      </c>
      <c r="D1613" s="270">
        <f>194.4*4.79</f>
        <v>931.17600000000004</v>
      </c>
      <c r="E1613" s="109"/>
      <c r="F1613" s="109"/>
      <c r="G1613" s="109"/>
      <c r="H1613" s="109"/>
      <c r="I1613" s="221"/>
      <c r="J1613" s="109"/>
      <c r="K1613" s="109"/>
      <c r="L1613" s="109"/>
      <c r="M1613" s="109"/>
      <c r="N1613" s="109"/>
      <c r="O1613" s="109"/>
      <c r="P1613" s="422"/>
      <c r="Q1613" s="425">
        <f t="shared" si="173"/>
        <v>0</v>
      </c>
    </row>
    <row r="1614" spans="1:17" hidden="1" outlineLevel="2" x14ac:dyDescent="0.25">
      <c r="A1614" s="133">
        <f t="shared" si="172"/>
        <v>74</v>
      </c>
      <c r="B1614" s="322" t="s">
        <v>875</v>
      </c>
      <c r="C1614" s="143" t="s">
        <v>176</v>
      </c>
      <c r="D1614" s="270">
        <f>194.4*4.81</f>
        <v>935.06399999999996</v>
      </c>
      <c r="E1614" s="109"/>
      <c r="F1614" s="109"/>
      <c r="G1614" s="109"/>
      <c r="H1614" s="109"/>
      <c r="I1614" s="221"/>
      <c r="J1614" s="109"/>
      <c r="K1614" s="109"/>
      <c r="L1614" s="109"/>
      <c r="M1614" s="109"/>
      <c r="N1614" s="109"/>
      <c r="O1614" s="109"/>
      <c r="P1614" s="422"/>
      <c r="Q1614" s="425">
        <f t="shared" si="173"/>
        <v>0</v>
      </c>
    </row>
    <row r="1615" spans="1:17" hidden="1" outlineLevel="2" x14ac:dyDescent="0.25">
      <c r="A1615" s="133">
        <f t="shared" si="172"/>
        <v>75</v>
      </c>
      <c r="B1615" s="281" t="s">
        <v>854</v>
      </c>
      <c r="C1615" s="134" t="s">
        <v>855</v>
      </c>
      <c r="D1615" s="115">
        <v>69</v>
      </c>
      <c r="E1615" s="109"/>
      <c r="F1615" s="109"/>
      <c r="G1615" s="109"/>
      <c r="H1615" s="109"/>
      <c r="I1615" s="221"/>
      <c r="J1615" s="109"/>
      <c r="K1615" s="109"/>
      <c r="L1615" s="109"/>
      <c r="M1615" s="109"/>
      <c r="N1615" s="109"/>
      <c r="O1615" s="109"/>
      <c r="P1615" s="422"/>
      <c r="Q1615" s="425">
        <f t="shared" si="173"/>
        <v>0</v>
      </c>
    </row>
    <row r="1616" spans="1:17" hidden="1" outlineLevel="2" x14ac:dyDescent="0.25">
      <c r="A1616" s="133">
        <f>A1614+1</f>
        <v>75</v>
      </c>
      <c r="B1616" s="281" t="s">
        <v>856</v>
      </c>
      <c r="C1616" s="134" t="s">
        <v>307</v>
      </c>
      <c r="D1616" s="109">
        <v>1</v>
      </c>
      <c r="E1616" s="109"/>
      <c r="F1616" s="109"/>
      <c r="G1616" s="109"/>
      <c r="H1616" s="109"/>
      <c r="I1616" s="221"/>
      <c r="J1616" s="109"/>
      <c r="K1616" s="109"/>
      <c r="L1616" s="109"/>
      <c r="M1616" s="109"/>
      <c r="N1616" s="109"/>
      <c r="O1616" s="109"/>
      <c r="P1616" s="422"/>
      <c r="Q1616" s="425">
        <f t="shared" si="173"/>
        <v>0</v>
      </c>
    </row>
    <row r="1617" spans="1:261" hidden="1" outlineLevel="2" x14ac:dyDescent="0.25">
      <c r="A1617" s="133"/>
      <c r="B1617" s="280" t="s">
        <v>866</v>
      </c>
      <c r="C1617" s="323" t="s">
        <v>31</v>
      </c>
      <c r="D1617" s="324">
        <v>1</v>
      </c>
      <c r="E1617" s="109"/>
      <c r="F1617" s="109"/>
      <c r="G1617" s="109"/>
      <c r="H1617" s="109"/>
      <c r="I1617" s="221"/>
      <c r="J1617" s="109"/>
      <c r="K1617" s="109"/>
      <c r="L1617" s="109"/>
      <c r="M1617" s="109"/>
      <c r="N1617" s="109"/>
      <c r="O1617" s="109"/>
      <c r="P1617" s="422"/>
      <c r="Q1617" s="425">
        <f t="shared" si="173"/>
        <v>0</v>
      </c>
    </row>
    <row r="1618" spans="1:261" hidden="1" outlineLevel="2" x14ac:dyDescent="0.25">
      <c r="A1618" s="133">
        <f>A1616+1</f>
        <v>76</v>
      </c>
      <c r="B1618" s="281" t="s">
        <v>6811</v>
      </c>
      <c r="C1618" s="134" t="s">
        <v>176</v>
      </c>
      <c r="D1618" s="109">
        <f>4*44</f>
        <v>176</v>
      </c>
      <c r="E1618" s="109"/>
      <c r="F1618" s="109"/>
      <c r="G1618" s="109"/>
      <c r="H1618" s="109"/>
      <c r="I1618" s="221"/>
      <c r="J1618" s="109"/>
      <c r="K1618" s="109"/>
      <c r="L1618" s="109"/>
      <c r="M1618" s="109"/>
      <c r="N1618" s="109"/>
      <c r="O1618" s="109"/>
      <c r="P1618" s="422"/>
      <c r="Q1618" s="425">
        <f t="shared" si="173"/>
        <v>0</v>
      </c>
    </row>
    <row r="1619" spans="1:261" hidden="1" outlineLevel="2" x14ac:dyDescent="0.25">
      <c r="A1619" s="133">
        <f>A1618+1</f>
        <v>77</v>
      </c>
      <c r="B1619" s="281" t="s">
        <v>6812</v>
      </c>
      <c r="C1619" s="134" t="s">
        <v>176</v>
      </c>
      <c r="D1619" s="109">
        <f>4*14.13</f>
        <v>56.52</v>
      </c>
      <c r="E1619" s="109"/>
      <c r="F1619" s="109"/>
      <c r="G1619" s="109"/>
      <c r="H1619" s="109"/>
      <c r="I1619" s="221"/>
      <c r="J1619" s="109"/>
      <c r="K1619" s="109"/>
      <c r="L1619" s="109"/>
      <c r="M1619" s="109"/>
      <c r="N1619" s="109"/>
      <c r="O1619" s="109"/>
      <c r="P1619" s="422"/>
      <c r="Q1619" s="425">
        <f t="shared" si="173"/>
        <v>0</v>
      </c>
    </row>
    <row r="1620" spans="1:261" hidden="1" outlineLevel="2" x14ac:dyDescent="0.25">
      <c r="A1620" s="133">
        <f>A1619+1</f>
        <v>78</v>
      </c>
      <c r="B1620" s="322" t="s">
        <v>867</v>
      </c>
      <c r="C1620" s="134" t="s">
        <v>31</v>
      </c>
      <c r="D1620" s="109">
        <v>2</v>
      </c>
      <c r="E1620" s="109"/>
      <c r="F1620" s="109"/>
      <c r="G1620" s="109"/>
      <c r="H1620" s="109"/>
      <c r="I1620" s="221"/>
      <c r="J1620" s="109"/>
      <c r="K1620" s="109"/>
      <c r="L1620" s="109"/>
      <c r="M1620" s="109"/>
      <c r="N1620" s="109"/>
      <c r="O1620" s="109"/>
      <c r="P1620" s="422"/>
      <c r="Q1620" s="425">
        <f t="shared" si="173"/>
        <v>0</v>
      </c>
    </row>
    <row r="1621" spans="1:261" hidden="1" outlineLevel="2" x14ac:dyDescent="0.25">
      <c r="A1621" s="145">
        <f>A1620+1</f>
        <v>79</v>
      </c>
      <c r="B1621" s="322" t="s">
        <v>868</v>
      </c>
      <c r="C1621" s="134" t="s">
        <v>31</v>
      </c>
      <c r="D1621" s="109">
        <v>2</v>
      </c>
      <c r="E1621" s="109"/>
      <c r="F1621" s="109"/>
      <c r="G1621" s="109"/>
      <c r="H1621" s="109"/>
      <c r="I1621" s="221"/>
      <c r="J1621" s="109"/>
      <c r="K1621" s="109"/>
      <c r="L1621" s="109"/>
      <c r="M1621" s="109"/>
      <c r="N1621" s="109"/>
      <c r="O1621" s="109"/>
      <c r="P1621" s="422"/>
      <c r="Q1621" s="425">
        <f t="shared" si="173"/>
        <v>0</v>
      </c>
    </row>
    <row r="1622" spans="1:261" s="147" customFormat="1" hidden="1" outlineLevel="1" x14ac:dyDescent="0.25">
      <c r="A1622" s="326"/>
      <c r="B1622" s="327" t="s">
        <v>876</v>
      </c>
      <c r="C1622" s="328"/>
      <c r="D1622" s="146"/>
      <c r="E1622" s="146"/>
      <c r="F1622" s="146">
        <f>F1582+F1545+F1513+F1481</f>
        <v>37448849.832400002</v>
      </c>
      <c r="G1622" s="146"/>
      <c r="H1622" s="146">
        <f>H1582+H1545+H1513+H1481</f>
        <v>47516454.300020993</v>
      </c>
      <c r="I1622" s="329">
        <f>I1582+I1545+I1513+I1481</f>
        <v>84965304.132421017</v>
      </c>
      <c r="J1622" s="146"/>
      <c r="K1622" s="146"/>
      <c r="L1622" s="146"/>
      <c r="M1622" s="146"/>
      <c r="N1622" s="146"/>
      <c r="O1622" s="146"/>
      <c r="P1622" s="424"/>
      <c r="Q1622" s="425">
        <f t="shared" si="173"/>
        <v>0</v>
      </c>
      <c r="R1622" s="420"/>
      <c r="S1622" s="420"/>
      <c r="T1622" s="420"/>
      <c r="U1622" s="420"/>
      <c r="V1622" s="420"/>
      <c r="W1622" s="420"/>
      <c r="X1622" s="420"/>
      <c r="Y1622" s="420"/>
      <c r="Z1622" s="420"/>
      <c r="AA1622" s="420"/>
      <c r="AB1622" s="420"/>
      <c r="AC1622" s="420"/>
      <c r="AD1622" s="420"/>
      <c r="AE1622" s="420"/>
      <c r="AF1622" s="420"/>
      <c r="AG1622" s="420"/>
      <c r="AH1622" s="420"/>
      <c r="AI1622" s="420"/>
      <c r="AJ1622" s="420"/>
      <c r="AK1622" s="420"/>
      <c r="AL1622" s="420"/>
      <c r="AM1622" s="420"/>
      <c r="AN1622" s="420"/>
      <c r="AO1622" s="420"/>
      <c r="AP1622" s="420"/>
      <c r="AQ1622" s="420"/>
      <c r="AR1622" s="420"/>
      <c r="AS1622" s="420"/>
      <c r="AT1622" s="420"/>
      <c r="AU1622" s="420"/>
      <c r="AV1622" s="420"/>
      <c r="AW1622" s="420"/>
      <c r="AX1622" s="420"/>
      <c r="AY1622" s="420"/>
      <c r="AZ1622" s="420"/>
      <c r="BA1622" s="420"/>
      <c r="BB1622" s="420"/>
      <c r="BC1622" s="420"/>
      <c r="BD1622" s="420"/>
      <c r="BE1622" s="420"/>
      <c r="BF1622" s="420"/>
      <c r="BG1622" s="420"/>
      <c r="BH1622" s="420"/>
      <c r="BI1622" s="420"/>
      <c r="BJ1622" s="420"/>
      <c r="BK1622" s="420"/>
      <c r="BL1622" s="420"/>
      <c r="BM1622" s="420"/>
      <c r="BN1622" s="420"/>
      <c r="BO1622" s="420"/>
      <c r="BP1622" s="420"/>
      <c r="BQ1622" s="420"/>
      <c r="BR1622" s="420"/>
      <c r="BS1622" s="420"/>
      <c r="BT1622" s="420"/>
      <c r="BU1622" s="420"/>
      <c r="BV1622" s="420"/>
      <c r="BW1622" s="420"/>
      <c r="BX1622" s="420"/>
      <c r="BY1622" s="420"/>
      <c r="BZ1622" s="420"/>
      <c r="CA1622" s="420"/>
      <c r="CB1622" s="420"/>
      <c r="CC1622" s="420"/>
      <c r="CD1622" s="420"/>
      <c r="CE1622" s="420"/>
      <c r="CF1622" s="420"/>
      <c r="CG1622" s="420"/>
      <c r="CH1622" s="420"/>
      <c r="CI1622" s="420"/>
      <c r="CJ1622" s="420"/>
      <c r="CK1622" s="420"/>
      <c r="CL1622" s="420"/>
      <c r="CM1622" s="420"/>
      <c r="CN1622" s="420"/>
      <c r="CO1622" s="420"/>
      <c r="CP1622" s="420"/>
      <c r="CQ1622" s="420"/>
      <c r="CR1622" s="420"/>
      <c r="CS1622" s="420"/>
      <c r="CT1622" s="420"/>
      <c r="CU1622" s="420"/>
      <c r="CV1622" s="420"/>
      <c r="CW1622" s="420"/>
      <c r="CX1622" s="420"/>
      <c r="CY1622" s="420"/>
      <c r="CZ1622" s="420"/>
      <c r="DA1622" s="420"/>
      <c r="DB1622" s="420"/>
      <c r="DC1622" s="420"/>
      <c r="DD1622" s="420"/>
      <c r="DE1622" s="420"/>
      <c r="DF1622" s="420"/>
      <c r="DG1622" s="420"/>
      <c r="DH1622" s="420"/>
      <c r="DI1622" s="420"/>
      <c r="DJ1622" s="420"/>
      <c r="DK1622" s="420"/>
      <c r="DL1622" s="420"/>
      <c r="DM1622" s="420"/>
      <c r="DN1622" s="420"/>
      <c r="DO1622" s="420"/>
      <c r="DP1622" s="420"/>
      <c r="DQ1622" s="420"/>
      <c r="DR1622" s="420"/>
      <c r="DS1622" s="420"/>
      <c r="DT1622" s="420"/>
      <c r="DU1622" s="420"/>
      <c r="DV1622" s="420"/>
      <c r="DW1622" s="420"/>
      <c r="DX1622" s="420"/>
      <c r="DY1622" s="420"/>
      <c r="DZ1622" s="420"/>
      <c r="EA1622" s="420"/>
      <c r="EB1622" s="420"/>
      <c r="EC1622" s="420"/>
      <c r="ED1622" s="420"/>
      <c r="EE1622" s="420"/>
      <c r="EF1622" s="420"/>
      <c r="EG1622" s="420"/>
      <c r="EH1622" s="420"/>
      <c r="EI1622" s="420"/>
      <c r="EJ1622" s="420"/>
      <c r="EK1622" s="420"/>
      <c r="EL1622" s="420"/>
      <c r="EM1622" s="420"/>
      <c r="EN1622" s="420"/>
      <c r="EO1622" s="420"/>
      <c r="EP1622" s="420"/>
      <c r="EQ1622" s="420"/>
      <c r="ER1622" s="420"/>
      <c r="ES1622" s="420"/>
      <c r="ET1622" s="420"/>
      <c r="EU1622" s="420"/>
      <c r="EV1622" s="420"/>
      <c r="EW1622" s="420"/>
      <c r="EX1622" s="420"/>
      <c r="EY1622" s="420"/>
      <c r="EZ1622" s="420"/>
      <c r="FA1622" s="420"/>
      <c r="FB1622" s="420"/>
      <c r="FC1622" s="420"/>
      <c r="FD1622" s="420"/>
      <c r="FE1622" s="420"/>
      <c r="FF1622" s="420"/>
      <c r="FG1622" s="420"/>
      <c r="FH1622" s="420"/>
      <c r="FI1622" s="420"/>
      <c r="FJ1622" s="420"/>
      <c r="FK1622" s="420"/>
      <c r="FL1622" s="420"/>
      <c r="FM1622" s="420"/>
      <c r="FN1622" s="420"/>
      <c r="FO1622" s="420"/>
      <c r="FP1622" s="420"/>
      <c r="FQ1622" s="420"/>
      <c r="FR1622" s="420"/>
      <c r="FS1622" s="420"/>
      <c r="FT1622" s="420"/>
      <c r="FU1622" s="420"/>
      <c r="FV1622" s="420"/>
      <c r="FW1622" s="420"/>
      <c r="FX1622" s="420"/>
      <c r="FY1622" s="420"/>
      <c r="FZ1622" s="420"/>
      <c r="GA1622" s="420"/>
      <c r="GB1622" s="420"/>
      <c r="GC1622" s="420"/>
      <c r="GD1622" s="420"/>
      <c r="GE1622" s="420"/>
      <c r="GF1622" s="420"/>
      <c r="GG1622" s="420"/>
      <c r="GH1622" s="420"/>
      <c r="GI1622" s="420"/>
      <c r="GJ1622" s="420"/>
      <c r="GK1622" s="420"/>
      <c r="GL1622" s="420"/>
      <c r="GM1622" s="420"/>
      <c r="GN1622" s="420"/>
      <c r="GO1622" s="420"/>
      <c r="GP1622" s="420"/>
      <c r="GQ1622" s="420"/>
      <c r="GR1622" s="420"/>
      <c r="GS1622" s="420"/>
      <c r="GT1622" s="420"/>
      <c r="GU1622" s="420"/>
      <c r="GV1622" s="420"/>
      <c r="GW1622" s="420"/>
      <c r="GX1622" s="420"/>
      <c r="GY1622" s="420"/>
      <c r="GZ1622" s="420"/>
      <c r="HA1622" s="420"/>
      <c r="HB1622" s="420"/>
      <c r="HC1622" s="420"/>
      <c r="HD1622" s="420"/>
      <c r="HE1622" s="420"/>
      <c r="HF1622" s="420"/>
      <c r="HG1622" s="420"/>
      <c r="HH1622" s="420"/>
      <c r="HI1622" s="420"/>
      <c r="HJ1622" s="420"/>
      <c r="HK1622" s="420"/>
      <c r="HL1622" s="420"/>
      <c r="HM1622" s="420"/>
      <c r="HN1622" s="420"/>
      <c r="HO1622" s="420"/>
      <c r="HP1622" s="420"/>
      <c r="HQ1622" s="420"/>
      <c r="HR1622" s="420"/>
      <c r="HS1622" s="420"/>
      <c r="HT1622" s="420"/>
      <c r="HU1622" s="420"/>
      <c r="HV1622" s="420"/>
      <c r="HW1622" s="420"/>
      <c r="HX1622" s="420"/>
      <c r="HY1622" s="420"/>
      <c r="HZ1622" s="420"/>
      <c r="IA1622" s="420"/>
      <c r="IB1622" s="420"/>
      <c r="IC1622" s="420"/>
      <c r="ID1622" s="420"/>
      <c r="IE1622" s="420"/>
      <c r="IF1622" s="420"/>
      <c r="IG1622" s="420"/>
      <c r="IH1622" s="420"/>
      <c r="II1622" s="420"/>
      <c r="IJ1622" s="420"/>
      <c r="IK1622" s="420"/>
      <c r="IL1622" s="420"/>
      <c r="IM1622" s="420"/>
      <c r="IN1622" s="420"/>
      <c r="IO1622" s="420"/>
      <c r="IP1622" s="420"/>
      <c r="IQ1622" s="420"/>
      <c r="IR1622" s="420"/>
      <c r="IS1622" s="420"/>
      <c r="IT1622" s="420"/>
      <c r="IU1622" s="420"/>
      <c r="IV1622" s="420"/>
      <c r="IW1622" s="420"/>
      <c r="IX1622" s="420"/>
      <c r="IY1622" s="420"/>
      <c r="IZ1622" s="420"/>
      <c r="JA1622" s="420"/>
    </row>
    <row r="1623" spans="1:261" ht="25.5" collapsed="1" x14ac:dyDescent="0.25">
      <c r="A1623" s="362">
        <v>4</v>
      </c>
      <c r="B1623" s="363" t="s">
        <v>877</v>
      </c>
      <c r="C1623" s="364"/>
      <c r="D1623" s="365"/>
      <c r="E1623" s="365"/>
      <c r="F1623" s="367"/>
      <c r="G1623" s="365"/>
      <c r="H1623" s="367"/>
      <c r="I1623" s="366"/>
      <c r="J1623" s="367"/>
      <c r="K1623" s="367"/>
      <c r="L1623" s="368"/>
      <c r="M1623" s="368"/>
      <c r="N1623" s="368"/>
      <c r="O1623" s="368"/>
      <c r="P1623" s="422"/>
      <c r="Q1623" s="425">
        <f t="shared" si="173"/>
        <v>0</v>
      </c>
    </row>
    <row r="1624" spans="1:261" x14ac:dyDescent="0.25">
      <c r="A1624" s="339" t="s">
        <v>878</v>
      </c>
      <c r="B1624" s="340" t="s">
        <v>879</v>
      </c>
      <c r="C1624" s="342"/>
      <c r="D1624" s="342"/>
      <c r="E1624" s="342"/>
      <c r="F1624" s="342">
        <f>SUM(F1625:F1645)</f>
        <v>935809.37800320017</v>
      </c>
      <c r="G1624" s="342"/>
      <c r="H1624" s="342">
        <f>SUM(H1625:H1645)</f>
        <v>556205.56000000017</v>
      </c>
      <c r="I1624" s="343">
        <f>SUM(I1625:I1645)</f>
        <v>1492014.9380032001</v>
      </c>
      <c r="J1624" s="344"/>
      <c r="K1624" s="344"/>
      <c r="L1624" s="345"/>
      <c r="M1624" s="345"/>
      <c r="N1624" s="345"/>
      <c r="O1624" s="345"/>
      <c r="P1624" s="422"/>
      <c r="Q1624" s="343">
        <f>SUM(Q1625:Q1645)</f>
        <v>0</v>
      </c>
    </row>
    <row r="1625" spans="1:261" ht="25.5" hidden="1" outlineLevel="1" x14ac:dyDescent="0.25">
      <c r="A1625" s="149">
        <v>1</v>
      </c>
      <c r="B1625" s="290" t="s">
        <v>880</v>
      </c>
      <c r="C1625" s="150" t="s">
        <v>188</v>
      </c>
      <c r="D1625" s="116">
        <v>72</v>
      </c>
      <c r="E1625" s="116">
        <v>1918.4687999999999</v>
      </c>
      <c r="F1625" s="116">
        <f>E1625*D1625</f>
        <v>138129.7536</v>
      </c>
      <c r="G1625" s="116">
        <v>923.06500000000028</v>
      </c>
      <c r="H1625" s="116">
        <f>G1625*D1625</f>
        <v>66460.680000000022</v>
      </c>
      <c r="I1625" s="271">
        <f t="shared" ref="I1625:I1645" si="174">H1625+F1625</f>
        <v>204590.43360000002</v>
      </c>
      <c r="J1625" s="216">
        <v>1918.4687999999999</v>
      </c>
      <c r="K1625" s="216">
        <f>'ВСЕ СМЕТЫ КДС'!G9054+'ВСЕ СМЕТЫ КДС'!G9059+'ВСЕ СМЕТЫ КДС'!G9064</f>
        <v>2099.7508398767704</v>
      </c>
      <c r="L1625" s="153">
        <f>((J1625/(K1625/100))-100)/100</f>
        <v>-8.6335024343845254E-2</v>
      </c>
      <c r="M1625" s="216">
        <f>G1625</f>
        <v>923.06500000000028</v>
      </c>
      <c r="N1625" s="216">
        <f>'ВСЕ СМЕТЫ КДС'!G9060+'ВСЕ СМЕТЫ КДС'!G9055</f>
        <v>1183.4589264215565</v>
      </c>
      <c r="O1625" s="153">
        <f>((M1625/(N1625/100))-100)/100</f>
        <v>-0.22002785276960424</v>
      </c>
      <c r="P1625" s="422"/>
      <c r="Q1625" s="425">
        <f t="shared" si="173"/>
        <v>0</v>
      </c>
    </row>
    <row r="1626" spans="1:261" ht="25.5" hidden="1" outlineLevel="1" x14ac:dyDescent="0.25">
      <c r="A1626" s="149">
        <f>A1625+1</f>
        <v>2</v>
      </c>
      <c r="B1626" s="290" t="s">
        <v>881</v>
      </c>
      <c r="C1626" s="150" t="s">
        <v>188</v>
      </c>
      <c r="D1626" s="116">
        <v>36</v>
      </c>
      <c r="E1626" s="116">
        <v>2793.7584000000002</v>
      </c>
      <c r="F1626" s="116">
        <f>E1626*D1626</f>
        <v>100575.3024</v>
      </c>
      <c r="G1626" s="116">
        <v>8448.9600000000009</v>
      </c>
      <c r="H1626" s="116">
        <f>G1626*D1626</f>
        <v>304162.56000000006</v>
      </c>
      <c r="I1626" s="271">
        <f t="shared" si="174"/>
        <v>404737.86240000004</v>
      </c>
      <c r="J1626" s="216">
        <v>2793.7584000000002</v>
      </c>
      <c r="K1626" s="216">
        <f>'ВСЕ СМЕТЫ КДС'!G9074+'ВСЕ СМЕТЫ КДС'!G9079+'ВСЕ СМЕТЫ КДС'!G9083</f>
        <v>3252.8395631013996</v>
      </c>
      <c r="L1626" s="153">
        <f>((J1626/(K1626/100))-100)/100</f>
        <v>-0.14113243343108237</v>
      </c>
      <c r="M1626" s="216">
        <f>G1626</f>
        <v>8448.9600000000009</v>
      </c>
      <c r="N1626" s="216">
        <f>'ВСЕ СМЕТЫ КДС'!G9075+'ВСЕ СМЕТЫ КДС'!G9084+'ВСЕ СМЕТЫ КДС'!G9089</f>
        <v>7109.6631201093014</v>
      </c>
      <c r="O1626" s="153">
        <f>((M1626/(N1626/100))-100)/100</f>
        <v>0.18837698175917353</v>
      </c>
      <c r="P1626" s="422"/>
      <c r="Q1626" s="425">
        <f t="shared" si="173"/>
        <v>0</v>
      </c>
    </row>
    <row r="1627" spans="1:261" ht="25.5" hidden="1" outlineLevel="1" x14ac:dyDescent="0.25">
      <c r="A1627" s="149">
        <f t="shared" ref="A1627:A1645" si="175">A1626+1</f>
        <v>3</v>
      </c>
      <c r="B1627" s="290" t="s">
        <v>882</v>
      </c>
      <c r="C1627" s="150" t="s">
        <v>31</v>
      </c>
      <c r="D1627" s="116">
        <v>3</v>
      </c>
      <c r="E1627" s="116">
        <v>78955</v>
      </c>
      <c r="F1627" s="116">
        <f>E1627*D1627</f>
        <v>236865</v>
      </c>
      <c r="G1627" s="116">
        <v>48788.666666666664</v>
      </c>
      <c r="H1627" s="116">
        <v>146366</v>
      </c>
      <c r="I1627" s="271">
        <f>H1627+F1627</f>
        <v>383231</v>
      </c>
      <c r="J1627" s="216">
        <v>78955</v>
      </c>
      <c r="K1627" s="216">
        <f>'ВСЕ СМЕТЫ КДС'!G9102</f>
        <v>67771.310592061447</v>
      </c>
      <c r="L1627" s="153">
        <f>((J1627/(K1627/100))-100)/100</f>
        <v>0.16502099945000295</v>
      </c>
      <c r="M1627" s="216">
        <f>H1627/3</f>
        <v>48788.666666666664</v>
      </c>
      <c r="N1627" s="216">
        <f>'ВСЕ СМЕТЫ КДС'!G9103+'ВСЕ СМЕТЫ КДС'!G9104+'ВСЕ СМЕТЫ КДС'!G9105+'ВСЕ СМЕТЫ КДС'!G9106+'ВСЕ СМЕТЫ КДС'!G9107+'ВСЕ СМЕТЫ КДС'!G9108</f>
        <v>17593.33576605696</v>
      </c>
      <c r="O1627" s="153">
        <f>((M1627/(N1627/100))-100)/100</f>
        <v>1.7731333793330561</v>
      </c>
      <c r="P1627" s="422"/>
      <c r="Q1627" s="425">
        <f t="shared" si="173"/>
        <v>0</v>
      </c>
    </row>
    <row r="1628" spans="1:261" hidden="1" outlineLevel="2" x14ac:dyDescent="0.25">
      <c r="A1628" s="149"/>
      <c r="B1628" s="399" t="s">
        <v>883</v>
      </c>
      <c r="C1628" s="151" t="s">
        <v>31</v>
      </c>
      <c r="D1628" s="272">
        <v>3</v>
      </c>
      <c r="E1628" s="116"/>
      <c r="F1628" s="272"/>
      <c r="G1628" s="116"/>
      <c r="H1628" s="272"/>
      <c r="I1628" s="273"/>
      <c r="J1628" s="274"/>
      <c r="K1628" s="274"/>
      <c r="L1628" s="231"/>
      <c r="M1628" s="231"/>
      <c r="N1628" s="231"/>
      <c r="O1628" s="231"/>
      <c r="P1628" s="422"/>
      <c r="Q1628" s="425">
        <f t="shared" si="173"/>
        <v>0</v>
      </c>
    </row>
    <row r="1629" spans="1:261" hidden="1" outlineLevel="2" x14ac:dyDescent="0.25">
      <c r="A1629" s="149"/>
      <c r="B1629" s="400" t="s">
        <v>884</v>
      </c>
      <c r="C1629" s="152" t="s">
        <v>31</v>
      </c>
      <c r="D1629" s="272">
        <v>2</v>
      </c>
      <c r="E1629" s="116"/>
      <c r="F1629" s="272"/>
      <c r="G1629" s="116"/>
      <c r="H1629" s="272"/>
      <c r="I1629" s="273"/>
      <c r="J1629" s="274"/>
      <c r="K1629" s="274"/>
      <c r="L1629" s="231"/>
      <c r="M1629" s="231"/>
      <c r="N1629" s="231"/>
      <c r="O1629" s="231"/>
      <c r="P1629" s="422"/>
      <c r="Q1629" s="425">
        <f t="shared" si="173"/>
        <v>0</v>
      </c>
    </row>
    <row r="1630" spans="1:261" hidden="1" outlineLevel="2" x14ac:dyDescent="0.25">
      <c r="A1630" s="149"/>
      <c r="B1630" s="399" t="s">
        <v>885</v>
      </c>
      <c r="C1630" s="151" t="s">
        <v>31</v>
      </c>
      <c r="D1630" s="272">
        <v>1</v>
      </c>
      <c r="E1630" s="116"/>
      <c r="F1630" s="272"/>
      <c r="G1630" s="116"/>
      <c r="H1630" s="272"/>
      <c r="I1630" s="273"/>
      <c r="J1630" s="274"/>
      <c r="K1630" s="274"/>
      <c r="L1630" s="231"/>
      <c r="M1630" s="231"/>
      <c r="N1630" s="231"/>
      <c r="O1630" s="231"/>
      <c r="P1630" s="422"/>
      <c r="Q1630" s="425">
        <f t="shared" si="173"/>
        <v>0</v>
      </c>
    </row>
    <row r="1631" spans="1:261" hidden="1" outlineLevel="2" x14ac:dyDescent="0.25">
      <c r="A1631" s="149"/>
      <c r="B1631" s="399" t="s">
        <v>886</v>
      </c>
      <c r="C1631" s="151" t="s">
        <v>31</v>
      </c>
      <c r="D1631" s="272">
        <v>3</v>
      </c>
      <c r="E1631" s="116"/>
      <c r="F1631" s="272"/>
      <c r="G1631" s="116"/>
      <c r="H1631" s="272"/>
      <c r="I1631" s="273"/>
      <c r="J1631" s="274"/>
      <c r="K1631" s="274"/>
      <c r="L1631" s="231"/>
      <c r="M1631" s="231"/>
      <c r="N1631" s="231"/>
      <c r="O1631" s="231"/>
      <c r="P1631" s="422"/>
      <c r="Q1631" s="425">
        <f t="shared" si="173"/>
        <v>0</v>
      </c>
    </row>
    <row r="1632" spans="1:261" hidden="1" outlineLevel="2" x14ac:dyDescent="0.25">
      <c r="A1632" s="149"/>
      <c r="B1632" s="399" t="s">
        <v>887</v>
      </c>
      <c r="C1632" s="151" t="s">
        <v>31</v>
      </c>
      <c r="D1632" s="272">
        <v>3</v>
      </c>
      <c r="E1632" s="116"/>
      <c r="F1632" s="272"/>
      <c r="G1632" s="116"/>
      <c r="H1632" s="272"/>
      <c r="I1632" s="273"/>
      <c r="J1632" s="274"/>
      <c r="K1632" s="274"/>
      <c r="L1632" s="231"/>
      <c r="M1632" s="231"/>
      <c r="N1632" s="231"/>
      <c r="O1632" s="231"/>
      <c r="P1632" s="422"/>
      <c r="Q1632" s="425">
        <f t="shared" si="173"/>
        <v>0</v>
      </c>
    </row>
    <row r="1633" spans="1:17" hidden="1" outlineLevel="2" x14ac:dyDescent="0.25">
      <c r="A1633" s="149"/>
      <c r="B1633" s="399" t="s">
        <v>888</v>
      </c>
      <c r="C1633" s="151" t="s">
        <v>31</v>
      </c>
      <c r="D1633" s="272">
        <f>3+4+1</f>
        <v>8</v>
      </c>
      <c r="E1633" s="116"/>
      <c r="F1633" s="272"/>
      <c r="G1633" s="116"/>
      <c r="H1633" s="272"/>
      <c r="I1633" s="273"/>
      <c r="J1633" s="274"/>
      <c r="K1633" s="274"/>
      <c r="L1633" s="231"/>
      <c r="M1633" s="231"/>
      <c r="N1633" s="231"/>
      <c r="O1633" s="231"/>
      <c r="P1633" s="422"/>
      <c r="Q1633" s="425">
        <f t="shared" si="173"/>
        <v>0</v>
      </c>
    </row>
    <row r="1634" spans="1:17" hidden="1" outlineLevel="2" x14ac:dyDescent="0.25">
      <c r="A1634" s="149"/>
      <c r="B1634" s="399" t="s">
        <v>889</v>
      </c>
      <c r="C1634" s="151" t="s">
        <v>31</v>
      </c>
      <c r="D1634" s="272">
        <v>3</v>
      </c>
      <c r="E1634" s="116"/>
      <c r="F1634" s="272"/>
      <c r="G1634" s="116"/>
      <c r="H1634" s="272"/>
      <c r="I1634" s="273"/>
      <c r="J1634" s="274"/>
      <c r="K1634" s="274"/>
      <c r="L1634" s="231"/>
      <c r="M1634" s="231"/>
      <c r="N1634" s="231"/>
      <c r="O1634" s="231"/>
      <c r="P1634" s="422"/>
      <c r="Q1634" s="425">
        <f t="shared" si="173"/>
        <v>0</v>
      </c>
    </row>
    <row r="1635" spans="1:17" hidden="1" outlineLevel="1" x14ac:dyDescent="0.25">
      <c r="A1635" s="149">
        <f>A1627+1</f>
        <v>4</v>
      </c>
      <c r="B1635" s="330" t="s">
        <v>890</v>
      </c>
      <c r="C1635" s="150" t="s">
        <v>31</v>
      </c>
      <c r="D1635" s="116">
        <v>1</v>
      </c>
      <c r="E1635" s="116">
        <v>4059.5328000000004</v>
      </c>
      <c r="F1635" s="116">
        <f t="shared" ref="F1635:F1645" si="176">E1635*D1635</f>
        <v>4059.5328000000004</v>
      </c>
      <c r="G1635" s="116">
        <v>3397.68</v>
      </c>
      <c r="H1635" s="116">
        <f t="shared" ref="H1635:H1645" si="177">G1635*D1635</f>
        <v>3397.68</v>
      </c>
      <c r="I1635" s="271">
        <f t="shared" si="174"/>
        <v>7457.2128000000002</v>
      </c>
      <c r="J1635" s="252">
        <v>4059.5328000000004</v>
      </c>
      <c r="K1635" s="252"/>
      <c r="L1635" s="229"/>
      <c r="M1635" s="229">
        <f t="shared" ref="M1635:M1645" si="178">G1635</f>
        <v>3397.68</v>
      </c>
      <c r="N1635" s="229"/>
      <c r="O1635" s="229"/>
      <c r="P1635" s="422"/>
      <c r="Q1635" s="425">
        <f t="shared" si="173"/>
        <v>0</v>
      </c>
    </row>
    <row r="1636" spans="1:17" hidden="1" outlineLevel="1" x14ac:dyDescent="0.25">
      <c r="A1636" s="149">
        <f t="shared" si="175"/>
        <v>5</v>
      </c>
      <c r="B1636" s="330" t="s">
        <v>891</v>
      </c>
      <c r="C1636" s="150" t="s">
        <v>31</v>
      </c>
      <c r="D1636" s="116">
        <v>1</v>
      </c>
      <c r="E1636" s="116">
        <v>2754.1440000000002</v>
      </c>
      <c r="F1636" s="116">
        <f t="shared" si="176"/>
        <v>2754.1440000000002</v>
      </c>
      <c r="G1636" s="116">
        <v>1121.1200000000001</v>
      </c>
      <c r="H1636" s="116">
        <f t="shared" si="177"/>
        <v>1121.1200000000001</v>
      </c>
      <c r="I1636" s="271">
        <f t="shared" si="174"/>
        <v>3875.2640000000001</v>
      </c>
      <c r="J1636" s="252">
        <v>2754.1440000000002</v>
      </c>
      <c r="K1636" s="252"/>
      <c r="L1636" s="229"/>
      <c r="M1636" s="229">
        <f t="shared" si="178"/>
        <v>1121.1200000000001</v>
      </c>
      <c r="N1636" s="229"/>
      <c r="O1636" s="229"/>
      <c r="P1636" s="422"/>
      <c r="Q1636" s="425">
        <f t="shared" si="173"/>
        <v>0</v>
      </c>
    </row>
    <row r="1637" spans="1:17" ht="25.5" hidden="1" outlineLevel="1" x14ac:dyDescent="0.25">
      <c r="A1637" s="149">
        <f t="shared" si="175"/>
        <v>6</v>
      </c>
      <c r="B1637" s="290" t="s">
        <v>6888</v>
      </c>
      <c r="C1637" s="150" t="s">
        <v>31</v>
      </c>
      <c r="D1637" s="116">
        <v>5</v>
      </c>
      <c r="E1637" s="116">
        <v>6442.0559999999996</v>
      </c>
      <c r="F1637" s="116">
        <f t="shared" si="176"/>
        <v>32210.28</v>
      </c>
      <c r="G1637" s="116">
        <v>2333.7600000000002</v>
      </c>
      <c r="H1637" s="116">
        <f t="shared" si="177"/>
        <v>11668.800000000001</v>
      </c>
      <c r="I1637" s="271">
        <f t="shared" si="174"/>
        <v>43879.08</v>
      </c>
      <c r="J1637" s="252">
        <v>6442.0559999999996</v>
      </c>
      <c r="K1637" s="252"/>
      <c r="L1637" s="229"/>
      <c r="M1637" s="229">
        <f t="shared" si="178"/>
        <v>2333.7600000000002</v>
      </c>
      <c r="N1637" s="229"/>
      <c r="O1637" s="229"/>
      <c r="P1637" s="422"/>
      <c r="Q1637" s="425">
        <f t="shared" si="173"/>
        <v>0</v>
      </c>
    </row>
    <row r="1638" spans="1:17" ht="25.5" hidden="1" outlineLevel="1" x14ac:dyDescent="0.25">
      <c r="A1638" s="149">
        <f t="shared" si="175"/>
        <v>7</v>
      </c>
      <c r="B1638" s="330" t="s">
        <v>6834</v>
      </c>
      <c r="C1638" s="150" t="s">
        <v>6814</v>
      </c>
      <c r="D1638" s="116">
        <v>2.4</v>
      </c>
      <c r="E1638" s="116">
        <v>671.55840000000001</v>
      </c>
      <c r="F1638" s="116">
        <f t="shared" si="176"/>
        <v>1611.7401600000001</v>
      </c>
      <c r="G1638" s="116">
        <v>0</v>
      </c>
      <c r="H1638" s="116">
        <f t="shared" si="177"/>
        <v>0</v>
      </c>
      <c r="I1638" s="271">
        <f t="shared" si="174"/>
        <v>1611.7401600000001</v>
      </c>
      <c r="J1638" s="252">
        <v>671.55840000000001</v>
      </c>
      <c r="K1638" s="252"/>
      <c r="L1638" s="229"/>
      <c r="M1638" s="229">
        <f t="shared" si="178"/>
        <v>0</v>
      </c>
      <c r="N1638" s="229"/>
      <c r="O1638" s="229"/>
      <c r="P1638" s="422"/>
      <c r="Q1638" s="425">
        <f t="shared" si="173"/>
        <v>0</v>
      </c>
    </row>
    <row r="1639" spans="1:17" ht="25.5" hidden="1" outlineLevel="1" x14ac:dyDescent="0.25">
      <c r="A1639" s="149">
        <f t="shared" si="175"/>
        <v>8</v>
      </c>
      <c r="B1639" s="290" t="s">
        <v>6889</v>
      </c>
      <c r="C1639" s="150" t="s">
        <v>6820</v>
      </c>
      <c r="D1639" s="116">
        <v>2.2999999999999998</v>
      </c>
      <c r="E1639" s="116">
        <v>17405.925984000001</v>
      </c>
      <c r="F1639" s="116">
        <f t="shared" si="176"/>
        <v>40033.629763199999</v>
      </c>
      <c r="G1639" s="116">
        <v>6006</v>
      </c>
      <c r="H1639" s="116">
        <f t="shared" si="177"/>
        <v>13813.8</v>
      </c>
      <c r="I1639" s="271">
        <f t="shared" si="174"/>
        <v>53847.429763199994</v>
      </c>
      <c r="J1639" s="252">
        <v>17405.925984000001</v>
      </c>
      <c r="K1639" s="252"/>
      <c r="L1639" s="229"/>
      <c r="M1639" s="229">
        <f t="shared" si="178"/>
        <v>6006</v>
      </c>
      <c r="N1639" s="229"/>
      <c r="O1639" s="229"/>
      <c r="P1639" s="422"/>
      <c r="Q1639" s="425">
        <f t="shared" si="173"/>
        <v>0</v>
      </c>
    </row>
    <row r="1640" spans="1:17" hidden="1" outlineLevel="1" x14ac:dyDescent="0.25">
      <c r="A1640" s="149">
        <f t="shared" si="175"/>
        <v>9</v>
      </c>
      <c r="B1640" s="290" t="s">
        <v>892</v>
      </c>
      <c r="C1640" s="150" t="s">
        <v>6820</v>
      </c>
      <c r="D1640" s="116">
        <v>0.8</v>
      </c>
      <c r="E1640" s="116">
        <v>2601.3455999999996</v>
      </c>
      <c r="F1640" s="116">
        <f t="shared" si="176"/>
        <v>2081.0764799999997</v>
      </c>
      <c r="G1640" s="116">
        <v>2059.2000000000003</v>
      </c>
      <c r="H1640" s="116">
        <f t="shared" si="177"/>
        <v>1647.3600000000004</v>
      </c>
      <c r="I1640" s="271">
        <f t="shared" si="174"/>
        <v>3728.4364800000003</v>
      </c>
      <c r="J1640" s="252">
        <v>2601.3455999999996</v>
      </c>
      <c r="K1640" s="252"/>
      <c r="L1640" s="229"/>
      <c r="M1640" s="229">
        <f t="shared" si="178"/>
        <v>2059.2000000000003</v>
      </c>
      <c r="N1640" s="229"/>
      <c r="O1640" s="229"/>
      <c r="P1640" s="422"/>
      <c r="Q1640" s="425">
        <f t="shared" si="173"/>
        <v>0</v>
      </c>
    </row>
    <row r="1641" spans="1:17" hidden="1" outlineLevel="1" x14ac:dyDescent="0.25">
      <c r="A1641" s="149">
        <f t="shared" si="175"/>
        <v>10</v>
      </c>
      <c r="B1641" s="290" t="s">
        <v>893</v>
      </c>
      <c r="C1641" s="150" t="s">
        <v>6820</v>
      </c>
      <c r="D1641" s="116">
        <v>3.5</v>
      </c>
      <c r="E1641" s="116">
        <v>2682.4607999999998</v>
      </c>
      <c r="F1641" s="116">
        <f t="shared" si="176"/>
        <v>9388.612799999999</v>
      </c>
      <c r="G1641" s="116">
        <v>2162.1600000000003</v>
      </c>
      <c r="H1641" s="116">
        <f t="shared" si="177"/>
        <v>7567.5600000000013</v>
      </c>
      <c r="I1641" s="271">
        <f t="shared" si="174"/>
        <v>16956.1728</v>
      </c>
      <c r="J1641" s="252">
        <v>2682.4607999999998</v>
      </c>
      <c r="K1641" s="252"/>
      <c r="L1641" s="229"/>
      <c r="M1641" s="229">
        <f t="shared" si="178"/>
        <v>2162.1600000000003</v>
      </c>
      <c r="N1641" s="229"/>
      <c r="O1641" s="229"/>
      <c r="P1641" s="422"/>
      <c r="Q1641" s="425">
        <f t="shared" si="173"/>
        <v>0</v>
      </c>
    </row>
    <row r="1642" spans="1:17" hidden="1" outlineLevel="1" x14ac:dyDescent="0.25">
      <c r="A1642" s="149">
        <f t="shared" si="175"/>
        <v>11</v>
      </c>
      <c r="B1642" s="290" t="s">
        <v>894</v>
      </c>
      <c r="C1642" s="150" t="s">
        <v>6814</v>
      </c>
      <c r="D1642" s="116">
        <v>25.3</v>
      </c>
      <c r="E1642" s="116">
        <v>297.108</v>
      </c>
      <c r="F1642" s="116">
        <f t="shared" si="176"/>
        <v>7516.8324000000002</v>
      </c>
      <c r="G1642" s="116">
        <v>0</v>
      </c>
      <c r="H1642" s="116">
        <f t="shared" si="177"/>
        <v>0</v>
      </c>
      <c r="I1642" s="271">
        <f t="shared" si="174"/>
        <v>7516.8324000000002</v>
      </c>
      <c r="J1642" s="252">
        <v>297.108</v>
      </c>
      <c r="K1642" s="252"/>
      <c r="L1642" s="229"/>
      <c r="M1642" s="229">
        <f t="shared" si="178"/>
        <v>0</v>
      </c>
      <c r="N1642" s="229"/>
      <c r="O1642" s="229"/>
      <c r="P1642" s="422"/>
      <c r="Q1642" s="425">
        <f t="shared" si="173"/>
        <v>0</v>
      </c>
    </row>
    <row r="1643" spans="1:17" ht="25.5" hidden="1" outlineLevel="1" x14ac:dyDescent="0.25">
      <c r="A1643" s="149">
        <f t="shared" si="175"/>
        <v>12</v>
      </c>
      <c r="B1643" s="290" t="s">
        <v>895</v>
      </c>
      <c r="C1643" s="150" t="s">
        <v>6814</v>
      </c>
      <c r="D1643" s="116">
        <v>50.6</v>
      </c>
      <c r="E1643" s="116">
        <v>594.21600000000001</v>
      </c>
      <c r="F1643" s="116">
        <f t="shared" si="176"/>
        <v>30067.329600000001</v>
      </c>
      <c r="G1643" s="116">
        <v>0</v>
      </c>
      <c r="H1643" s="116">
        <f t="shared" si="177"/>
        <v>0</v>
      </c>
      <c r="I1643" s="271">
        <f t="shared" si="174"/>
        <v>30067.329600000001</v>
      </c>
      <c r="J1643" s="252">
        <v>594.21600000000001</v>
      </c>
      <c r="K1643" s="252"/>
      <c r="L1643" s="229"/>
      <c r="M1643" s="229">
        <f t="shared" si="178"/>
        <v>0</v>
      </c>
      <c r="N1643" s="229"/>
      <c r="O1643" s="229"/>
      <c r="P1643" s="422"/>
      <c r="Q1643" s="425">
        <f t="shared" si="173"/>
        <v>0</v>
      </c>
    </row>
    <row r="1644" spans="1:17" hidden="1" outlineLevel="1" x14ac:dyDescent="0.25">
      <c r="A1644" s="149">
        <f t="shared" si="175"/>
        <v>13</v>
      </c>
      <c r="B1644" s="290" t="s">
        <v>896</v>
      </c>
      <c r="C1644" s="150" t="s">
        <v>6814</v>
      </c>
      <c r="D1644" s="116">
        <v>120</v>
      </c>
      <c r="E1644" s="116">
        <v>2716.4160000000002</v>
      </c>
      <c r="F1644" s="116">
        <f t="shared" si="176"/>
        <v>325969.92000000004</v>
      </c>
      <c r="G1644" s="116">
        <v>0</v>
      </c>
      <c r="H1644" s="116">
        <f t="shared" si="177"/>
        <v>0</v>
      </c>
      <c r="I1644" s="271">
        <f t="shared" si="174"/>
        <v>325969.92000000004</v>
      </c>
      <c r="J1644" s="252">
        <v>2716.4160000000002</v>
      </c>
      <c r="K1644" s="252"/>
      <c r="L1644" s="229"/>
      <c r="M1644" s="229">
        <f t="shared" si="178"/>
        <v>0</v>
      </c>
      <c r="N1644" s="229"/>
      <c r="O1644" s="229"/>
      <c r="P1644" s="422"/>
      <c r="Q1644" s="425">
        <f t="shared" si="173"/>
        <v>0</v>
      </c>
    </row>
    <row r="1645" spans="1:17" hidden="1" outlineLevel="1" x14ac:dyDescent="0.25">
      <c r="A1645" s="149">
        <f t="shared" si="175"/>
        <v>14</v>
      </c>
      <c r="B1645" s="290" t="s">
        <v>897</v>
      </c>
      <c r="C1645" s="150" t="s">
        <v>188</v>
      </c>
      <c r="D1645" s="116">
        <v>2</v>
      </c>
      <c r="E1645" s="116">
        <v>2273.1120000000001</v>
      </c>
      <c r="F1645" s="116">
        <f t="shared" si="176"/>
        <v>4546.2240000000002</v>
      </c>
      <c r="G1645" s="116">
        <v>0</v>
      </c>
      <c r="H1645" s="116">
        <f t="shared" si="177"/>
        <v>0</v>
      </c>
      <c r="I1645" s="271">
        <f t="shared" si="174"/>
        <v>4546.2240000000002</v>
      </c>
      <c r="J1645" s="252">
        <v>2273.1120000000001</v>
      </c>
      <c r="K1645" s="252"/>
      <c r="L1645" s="229"/>
      <c r="M1645" s="229">
        <f t="shared" si="178"/>
        <v>0</v>
      </c>
      <c r="N1645" s="229"/>
      <c r="O1645" s="229"/>
      <c r="P1645" s="422"/>
      <c r="Q1645" s="425">
        <f t="shared" si="173"/>
        <v>0</v>
      </c>
    </row>
    <row r="1646" spans="1:17" ht="21" collapsed="1" x14ac:dyDescent="0.25">
      <c r="A1646" s="405"/>
      <c r="B1646" s="406"/>
      <c r="C1646" s="407"/>
      <c r="D1646" s="408"/>
      <c r="E1646" s="409" t="s">
        <v>898</v>
      </c>
      <c r="F1646" s="409">
        <f>F1624+F1480+F1467+F1443+F1396+F1377+F1338+F1214+F1178+F1161+F1087+F1063+F976+F963+F942+F926+F867+F702+F396+F344+F225+F179+F4</f>
        <v>218825662.84115821</v>
      </c>
      <c r="G1646" s="409"/>
      <c r="H1646" s="409">
        <f>H1624+H1480+H1467+H1443+H1396+H1377+H1338+H1214+H1178+H1161+H1087+H1063+H976+H963+H942+H926+H867+H702+H396+H344+H225+H179+H4</f>
        <v>295074337.40027493</v>
      </c>
      <c r="I1646" s="409">
        <f>I1624+I1480+I1467+I1443+I1396+I1377+I1338+I1214+I1178+I1161+I1087+I1063+I976+I963+I942+I926+I867+I702+I396+I344+I225+I179+I4</f>
        <v>513900000.24143326</v>
      </c>
      <c r="J1646" s="331"/>
      <c r="K1646" s="331"/>
      <c r="L1646" s="332"/>
      <c r="M1646" s="332"/>
      <c r="N1646" s="332"/>
      <c r="O1646" s="332"/>
      <c r="P1646" s="422"/>
      <c r="Q1646" s="430">
        <f>Q4+Q179+Q225+Q344+Q396+Q702+Q867+Q926+Q942+Q963+Q976+Q1063+Q1087+Q1161+Q1178+Q1214+Q1338+Q1377+Q1396+Q1443+Q1467+Q1480+Q1624</f>
        <v>12617823.908960002</v>
      </c>
    </row>
    <row r="1647" spans="1:17" x14ac:dyDescent="0.25">
      <c r="A1647" s="120"/>
      <c r="B1647" s="333"/>
      <c r="C1647" s="125"/>
      <c r="D1647" s="110"/>
      <c r="E1647" s="110"/>
      <c r="F1647" s="110"/>
      <c r="G1647" s="110"/>
      <c r="H1647" s="110"/>
      <c r="I1647" s="110"/>
      <c r="J1647" s="401"/>
      <c r="K1647" s="401"/>
      <c r="L1647" s="402"/>
      <c r="M1647" s="402"/>
      <c r="N1647" s="402"/>
      <c r="O1647" s="402"/>
    </row>
  </sheetData>
  <mergeCells count="7">
    <mergeCell ref="I1:I2"/>
    <mergeCell ref="A1:A2"/>
    <mergeCell ref="B1:B2"/>
    <mergeCell ref="C1:C2"/>
    <mergeCell ref="D1:D2"/>
    <mergeCell ref="E1:F1"/>
    <mergeCell ref="G1:H1"/>
  </mergeCells>
  <conditionalFormatting sqref="A13">
    <cfRule type="duplicateValues" dxfId="117" priority="58" stopIfTrue="1"/>
  </conditionalFormatting>
  <conditionalFormatting sqref="B12">
    <cfRule type="duplicateValues" dxfId="116" priority="57" stopIfTrue="1"/>
  </conditionalFormatting>
  <conditionalFormatting sqref="B24">
    <cfRule type="duplicateValues" dxfId="115" priority="56" stopIfTrue="1"/>
  </conditionalFormatting>
  <conditionalFormatting sqref="B25">
    <cfRule type="duplicateValues" dxfId="114" priority="55" stopIfTrue="1"/>
  </conditionalFormatting>
  <conditionalFormatting sqref="B26">
    <cfRule type="duplicateValues" dxfId="113" priority="54" stopIfTrue="1"/>
  </conditionalFormatting>
  <conditionalFormatting sqref="B27">
    <cfRule type="duplicateValues" dxfId="112" priority="53" stopIfTrue="1"/>
  </conditionalFormatting>
  <conditionalFormatting sqref="B28">
    <cfRule type="duplicateValues" dxfId="111" priority="52" stopIfTrue="1"/>
  </conditionalFormatting>
  <conditionalFormatting sqref="B29">
    <cfRule type="duplicateValues" dxfId="110" priority="51" stopIfTrue="1"/>
  </conditionalFormatting>
  <conditionalFormatting sqref="B31">
    <cfRule type="duplicateValues" dxfId="109" priority="50" stopIfTrue="1"/>
  </conditionalFormatting>
  <conditionalFormatting sqref="B113">
    <cfRule type="duplicateValues" dxfId="108" priority="47" stopIfTrue="1"/>
  </conditionalFormatting>
  <conditionalFormatting sqref="B114">
    <cfRule type="duplicateValues" dxfId="107" priority="46" stopIfTrue="1"/>
  </conditionalFormatting>
  <conditionalFormatting sqref="B142">
    <cfRule type="duplicateValues" dxfId="106" priority="45" stopIfTrue="1"/>
  </conditionalFormatting>
  <conditionalFormatting sqref="B143">
    <cfRule type="duplicateValues" dxfId="105" priority="44" stopIfTrue="1"/>
  </conditionalFormatting>
  <conditionalFormatting sqref="B157">
    <cfRule type="duplicateValues" dxfId="104" priority="49" stopIfTrue="1"/>
  </conditionalFormatting>
  <conditionalFormatting sqref="B158">
    <cfRule type="duplicateValues" dxfId="103" priority="48" stopIfTrue="1"/>
  </conditionalFormatting>
  <conditionalFormatting sqref="B188">
    <cfRule type="duplicateValues" dxfId="102" priority="43" stopIfTrue="1"/>
  </conditionalFormatting>
  <conditionalFormatting sqref="B1024">
    <cfRule type="duplicateValues" dxfId="101" priority="24" stopIfTrue="1"/>
  </conditionalFormatting>
  <conditionalFormatting sqref="B1025">
    <cfRule type="duplicateValues" dxfId="100" priority="25" stopIfTrue="1"/>
  </conditionalFormatting>
  <conditionalFormatting sqref="B1026">
    <cfRule type="duplicateValues" dxfId="99" priority="26" stopIfTrue="1"/>
  </conditionalFormatting>
  <conditionalFormatting sqref="B1027">
    <cfRule type="duplicateValues" dxfId="98" priority="27" stopIfTrue="1"/>
  </conditionalFormatting>
  <conditionalFormatting sqref="B1028">
    <cfRule type="duplicateValues" dxfId="97" priority="28" stopIfTrue="1"/>
  </conditionalFormatting>
  <conditionalFormatting sqref="B1029">
    <cfRule type="duplicateValues" dxfId="96" priority="18" stopIfTrue="1"/>
  </conditionalFormatting>
  <conditionalFormatting sqref="B1030">
    <cfRule type="duplicateValues" dxfId="95" priority="19" stopIfTrue="1"/>
  </conditionalFormatting>
  <conditionalFormatting sqref="B1031">
    <cfRule type="duplicateValues" dxfId="94" priority="20" stopIfTrue="1"/>
  </conditionalFormatting>
  <conditionalFormatting sqref="B1032">
    <cfRule type="duplicateValues" dxfId="93" priority="21" stopIfTrue="1"/>
  </conditionalFormatting>
  <conditionalFormatting sqref="B1033">
    <cfRule type="duplicateValues" dxfId="92" priority="22" stopIfTrue="1"/>
  </conditionalFormatting>
  <conditionalFormatting sqref="B1034">
    <cfRule type="duplicateValues" dxfId="91" priority="23" stopIfTrue="1"/>
  </conditionalFormatting>
  <conditionalFormatting sqref="B1035:B1036">
    <cfRule type="duplicateValues" dxfId="90" priority="29" stopIfTrue="1"/>
  </conditionalFormatting>
  <conditionalFormatting sqref="B1037">
    <cfRule type="duplicateValues" dxfId="89" priority="30" stopIfTrue="1"/>
  </conditionalFormatting>
  <conditionalFormatting sqref="B1038">
    <cfRule type="duplicateValues" dxfId="88" priority="39" stopIfTrue="1"/>
  </conditionalFormatting>
  <conditionalFormatting sqref="B1039">
    <cfRule type="duplicateValues" dxfId="87" priority="40" stopIfTrue="1"/>
  </conditionalFormatting>
  <conditionalFormatting sqref="B1040">
    <cfRule type="duplicateValues" dxfId="86" priority="41" stopIfTrue="1"/>
  </conditionalFormatting>
  <conditionalFormatting sqref="B1043">
    <cfRule type="duplicateValues" dxfId="85" priority="38" stopIfTrue="1"/>
  </conditionalFormatting>
  <conditionalFormatting sqref="B1044">
    <cfRule type="duplicateValues" dxfId="84" priority="37" stopIfTrue="1"/>
  </conditionalFormatting>
  <conditionalFormatting sqref="B1045">
    <cfRule type="duplicateValues" dxfId="83" priority="36" stopIfTrue="1"/>
  </conditionalFormatting>
  <conditionalFormatting sqref="B1046">
    <cfRule type="duplicateValues" dxfId="82" priority="35" stopIfTrue="1"/>
  </conditionalFormatting>
  <conditionalFormatting sqref="B1047:B1048">
    <cfRule type="duplicateValues" dxfId="81" priority="34" stopIfTrue="1"/>
  </conditionalFormatting>
  <conditionalFormatting sqref="B1050:B1051">
    <cfRule type="duplicateValues" dxfId="80" priority="33" stopIfTrue="1"/>
  </conditionalFormatting>
  <conditionalFormatting sqref="B1052">
    <cfRule type="duplicateValues" dxfId="79" priority="32" stopIfTrue="1"/>
  </conditionalFormatting>
  <conditionalFormatting sqref="B1053 B1055:B1062">
    <cfRule type="duplicateValues" dxfId="78" priority="31" stopIfTrue="1"/>
  </conditionalFormatting>
  <conditionalFormatting sqref="B1123:B1128 B1156:B1157 B1130 B1142 B1149 B1159:B1160 B1158:D1158">
    <cfRule type="duplicateValues" dxfId="77" priority="42" stopIfTrue="1"/>
  </conditionalFormatting>
  <conditionalFormatting sqref="L1112:L1113 L1115:L1117 L1120:L1121 L978:L1110 O978:O1110 L4:L976 O1:O976 L1123:L1124 L1126 O1112:O1124 O1126 L1128:L1048576 O1128:O1048576">
    <cfRule type="cellIs" dxfId="76" priority="14" operator="lessThan">
      <formula>0</formula>
    </cfRule>
    <cfRule type="cellIs" dxfId="75" priority="17" operator="greaterThan">
      <formula>0.3</formula>
    </cfRule>
  </conditionalFormatting>
  <conditionalFormatting sqref="L1:L2 L1114 L1118:L1119 L1122">
    <cfRule type="cellIs" dxfId="74" priority="15" operator="lessThan">
      <formula>0</formula>
    </cfRule>
    <cfRule type="cellIs" dxfId="73" priority="16" operator="greaterThan">
      <formula>0.3</formula>
    </cfRule>
  </conditionalFormatting>
  <conditionalFormatting sqref="L1:L1124 L1126:L1048576">
    <cfRule type="cellIs" dxfId="72" priority="13" operator="greaterThan">
      <formula>0.31</formula>
    </cfRule>
  </conditionalFormatting>
  <conditionalFormatting sqref="O1347:O1355">
    <cfRule type="cellIs" dxfId="71" priority="12" operator="greaterThan">
      <formula>0.31</formula>
    </cfRule>
  </conditionalFormatting>
  <conditionalFormatting sqref="O1361">
    <cfRule type="cellIs" dxfId="70" priority="11" operator="greaterThan">
      <formula>0.31</formula>
    </cfRule>
  </conditionalFormatting>
  <conditionalFormatting sqref="O1361">
    <cfRule type="cellIs" dxfId="69" priority="10" operator="greaterThan">
      <formula>0.31</formula>
    </cfRule>
  </conditionalFormatting>
  <conditionalFormatting sqref="O1347:O1355">
    <cfRule type="cellIs" dxfId="68" priority="9" operator="greaterThan">
      <formula>0.31</formula>
    </cfRule>
  </conditionalFormatting>
  <conditionalFormatting sqref="O1359">
    <cfRule type="cellIs" dxfId="67" priority="8" operator="greaterThan">
      <formula>0.31</formula>
    </cfRule>
  </conditionalFormatting>
  <conditionalFormatting sqref="O1359">
    <cfRule type="cellIs" dxfId="66" priority="7" operator="greaterThan">
      <formula>0.31</formula>
    </cfRule>
  </conditionalFormatting>
  <conditionalFormatting sqref="O1359">
    <cfRule type="cellIs" dxfId="65" priority="6" operator="greaterThan">
      <formula>0.31</formula>
    </cfRule>
  </conditionalFormatting>
  <conditionalFormatting sqref="O1359">
    <cfRule type="cellIs" dxfId="64" priority="5" operator="greaterThan">
      <formula>0.31</formula>
    </cfRule>
  </conditionalFormatting>
  <conditionalFormatting sqref="O1370">
    <cfRule type="cellIs" dxfId="63" priority="4" operator="greaterThan">
      <formula>0.31</formula>
    </cfRule>
  </conditionalFormatting>
  <conditionalFormatting sqref="O1370">
    <cfRule type="cellIs" dxfId="62" priority="3" operator="greaterThan">
      <formula>0.31</formula>
    </cfRule>
  </conditionalFormatting>
  <conditionalFormatting sqref="B30">
    <cfRule type="duplicateValues" dxfId="61" priority="59" stopIfTrue="1"/>
  </conditionalFormatting>
  <conditionalFormatting sqref="O1370">
    <cfRule type="cellIs" dxfId="60" priority="2" operator="greaterThan">
      <formula>0.31</formula>
    </cfRule>
  </conditionalFormatting>
  <conditionalFormatting sqref="O1370">
    <cfRule type="cellIs" dxfId="59" priority="1" operator="greaterThan">
      <formula>0.31</formula>
    </cfRule>
  </conditionalFormatting>
  <pageMargins left="0.7" right="0.7" top="0.75" bottom="0.75" header="0.3" footer="0.3"/>
  <pageSetup paperSize="9" orientation="portrait" horizontalDpi="4294967293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A1647"/>
  <sheetViews>
    <sheetView zoomScale="85" zoomScaleNormal="85" workbookViewId="0">
      <pane ySplit="2" topLeftCell="A3" activePane="bottomLeft" state="frozen"/>
      <selection pane="bottomLeft" activeCell="A133" sqref="A133:XFD133"/>
    </sheetView>
  </sheetViews>
  <sheetFormatPr defaultRowHeight="15.75" outlineLevelRow="3" outlineLevelCol="1" x14ac:dyDescent="0.25"/>
  <cols>
    <col min="1" max="1" width="11.85546875" style="234" bestFit="1" customWidth="1"/>
    <col min="2" max="2" width="58.42578125" style="334" customWidth="1"/>
    <col min="3" max="3" width="7.85546875" style="234" bestFit="1" customWidth="1" outlineLevel="1"/>
    <col min="4" max="4" width="12.5703125" style="412" customWidth="1" outlineLevel="1"/>
    <col min="5" max="5" width="15.42578125" style="296" customWidth="1"/>
    <col min="6" max="6" width="17.5703125" style="296" customWidth="1"/>
    <col min="7" max="7" width="13.42578125" style="296" customWidth="1"/>
    <col min="8" max="9" width="13.28515625" style="296" customWidth="1"/>
    <col min="10" max="11" width="15.85546875" style="404" hidden="1" customWidth="1"/>
    <col min="12" max="12" width="12.140625" style="403" hidden="1" customWidth="1"/>
    <col min="13" max="13" width="15.5703125" style="403" hidden="1" customWidth="1"/>
    <col min="14" max="14" width="15.7109375" style="403" hidden="1" customWidth="1"/>
    <col min="15" max="15" width="14.85546875" style="403" hidden="1" customWidth="1"/>
    <col min="16" max="16" width="20.28515625" style="421" customWidth="1"/>
    <col min="17" max="17" width="36.140625" style="426" customWidth="1"/>
    <col min="18" max="261" width="9.140625" style="395"/>
    <col min="262" max="16384" width="9.140625" style="95"/>
  </cols>
  <sheetData>
    <row r="1" spans="1:261" ht="63" x14ac:dyDescent="0.25">
      <c r="A1" s="433" t="s">
        <v>0</v>
      </c>
      <c r="B1" s="435" t="s">
        <v>1</v>
      </c>
      <c r="C1" s="437" t="s">
        <v>2</v>
      </c>
      <c r="D1" s="437" t="s">
        <v>3</v>
      </c>
      <c r="E1" s="440" t="s">
        <v>4</v>
      </c>
      <c r="F1" s="441"/>
      <c r="G1" s="440" t="s">
        <v>5</v>
      </c>
      <c r="H1" s="441"/>
      <c r="I1" s="431" t="s">
        <v>6</v>
      </c>
      <c r="J1" s="335" t="s">
        <v>7</v>
      </c>
      <c r="K1" s="248" t="s">
        <v>8</v>
      </c>
      <c r="L1" s="94" t="s">
        <v>9</v>
      </c>
      <c r="M1" s="336" t="s">
        <v>10</v>
      </c>
      <c r="N1" s="94" t="s">
        <v>11</v>
      </c>
      <c r="O1" s="336" t="s">
        <v>12</v>
      </c>
      <c r="P1" s="427" t="s">
        <v>6948</v>
      </c>
      <c r="Q1" s="428" t="s">
        <v>6949</v>
      </c>
    </row>
    <row r="2" spans="1:261" x14ac:dyDescent="0.25">
      <c r="A2" s="434"/>
      <c r="B2" s="436"/>
      <c r="C2" s="438"/>
      <c r="D2" s="439"/>
      <c r="E2" s="413" t="s">
        <v>13</v>
      </c>
      <c r="F2" s="413" t="s">
        <v>14</v>
      </c>
      <c r="G2" s="413" t="s">
        <v>15</v>
      </c>
      <c r="H2" s="413" t="s">
        <v>14</v>
      </c>
      <c r="I2" s="432"/>
      <c r="J2" s="96"/>
      <c r="K2" s="96"/>
      <c r="L2" s="96"/>
      <c r="M2" s="96"/>
      <c r="N2" s="96"/>
      <c r="O2" s="97"/>
      <c r="P2" s="427"/>
      <c r="Q2" s="428"/>
    </row>
    <row r="3" spans="1:261" ht="25.5" x14ac:dyDescent="0.25">
      <c r="A3" s="362">
        <v>1</v>
      </c>
      <c r="B3" s="363" t="s">
        <v>18</v>
      </c>
      <c r="C3" s="364"/>
      <c r="D3" s="365"/>
      <c r="E3" s="365"/>
      <c r="F3" s="365"/>
      <c r="G3" s="365"/>
      <c r="H3" s="365"/>
      <c r="I3" s="366"/>
      <c r="J3" s="367"/>
      <c r="K3" s="367"/>
      <c r="L3" s="368"/>
      <c r="M3" s="368"/>
      <c r="N3" s="368"/>
      <c r="O3" s="368"/>
      <c r="P3" s="422"/>
      <c r="Q3" s="425"/>
    </row>
    <row r="4" spans="1:261" s="181" customFormat="1" x14ac:dyDescent="0.25">
      <c r="A4" s="339" t="s">
        <v>19</v>
      </c>
      <c r="B4" s="340" t="s">
        <v>20</v>
      </c>
      <c r="C4" s="341"/>
      <c r="D4" s="342"/>
      <c r="E4" s="342"/>
      <c r="F4" s="342">
        <f>SUM(F5:F178)</f>
        <v>22129692.975504998</v>
      </c>
      <c r="G4" s="342"/>
      <c r="H4" s="342">
        <f>SUM(H5:H178)</f>
        <v>20718895.625329997</v>
      </c>
      <c r="I4" s="342">
        <f>SUM(I5:I178)</f>
        <v>42848588.600835003</v>
      </c>
      <c r="J4" s="344"/>
      <c r="K4" s="344"/>
      <c r="L4" s="345"/>
      <c r="M4" s="345"/>
      <c r="N4" s="345"/>
      <c r="O4" s="345"/>
      <c r="P4" s="422"/>
      <c r="Q4" s="342">
        <f>SUM(Q5:Q178)</f>
        <v>6249316.2539999997</v>
      </c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395"/>
      <c r="BZ4" s="395"/>
      <c r="CA4" s="395"/>
      <c r="CB4" s="395"/>
      <c r="CC4" s="395"/>
      <c r="CD4" s="395"/>
      <c r="CE4" s="395"/>
      <c r="CF4" s="395"/>
      <c r="CG4" s="395"/>
      <c r="CH4" s="395"/>
      <c r="CI4" s="395"/>
      <c r="CJ4" s="395"/>
      <c r="CK4" s="395"/>
      <c r="CL4" s="395"/>
      <c r="CM4" s="395"/>
      <c r="CN4" s="395"/>
      <c r="CO4" s="395"/>
      <c r="CP4" s="395"/>
      <c r="CQ4" s="395"/>
      <c r="CR4" s="395"/>
      <c r="CS4" s="395"/>
      <c r="CT4" s="395"/>
      <c r="CU4" s="395"/>
      <c r="CV4" s="395"/>
      <c r="CW4" s="395"/>
      <c r="CX4" s="395"/>
      <c r="CY4" s="395"/>
      <c r="CZ4" s="395"/>
      <c r="DA4" s="395"/>
      <c r="DB4" s="395"/>
      <c r="DC4" s="395"/>
      <c r="DD4" s="395"/>
      <c r="DE4" s="395"/>
      <c r="DF4" s="395"/>
      <c r="DG4" s="395"/>
      <c r="DH4" s="395"/>
      <c r="DI4" s="395"/>
      <c r="DJ4" s="395"/>
      <c r="DK4" s="395"/>
      <c r="DL4" s="395"/>
      <c r="DM4" s="395"/>
      <c r="DN4" s="395"/>
      <c r="DO4" s="395"/>
      <c r="DP4" s="395"/>
      <c r="DQ4" s="395"/>
      <c r="DR4" s="395"/>
      <c r="DS4" s="395"/>
      <c r="DT4" s="395"/>
      <c r="DU4" s="395"/>
      <c r="DV4" s="395"/>
      <c r="DW4" s="395"/>
      <c r="DX4" s="395"/>
      <c r="DY4" s="395"/>
      <c r="DZ4" s="395"/>
      <c r="EA4" s="395"/>
      <c r="EB4" s="395"/>
      <c r="EC4" s="395"/>
      <c r="ED4" s="395"/>
      <c r="EE4" s="395"/>
      <c r="EF4" s="395"/>
      <c r="EG4" s="395"/>
      <c r="EH4" s="395"/>
      <c r="EI4" s="395"/>
      <c r="EJ4" s="395"/>
      <c r="EK4" s="395"/>
      <c r="EL4" s="395"/>
      <c r="EM4" s="395"/>
      <c r="EN4" s="395"/>
      <c r="EO4" s="395"/>
      <c r="EP4" s="395"/>
      <c r="EQ4" s="395"/>
      <c r="ER4" s="395"/>
      <c r="ES4" s="395"/>
      <c r="ET4" s="395"/>
      <c r="EU4" s="395"/>
      <c r="EV4" s="395"/>
      <c r="EW4" s="395"/>
      <c r="EX4" s="395"/>
      <c r="EY4" s="395"/>
      <c r="EZ4" s="395"/>
      <c r="FA4" s="395"/>
      <c r="FB4" s="395"/>
      <c r="FC4" s="395"/>
      <c r="FD4" s="395"/>
      <c r="FE4" s="395"/>
      <c r="FF4" s="395"/>
      <c r="FG4" s="395"/>
      <c r="FH4" s="395"/>
      <c r="FI4" s="395"/>
      <c r="FJ4" s="395"/>
      <c r="FK4" s="395"/>
      <c r="FL4" s="395"/>
      <c r="FM4" s="395"/>
      <c r="FN4" s="395"/>
      <c r="FO4" s="395"/>
      <c r="FP4" s="395"/>
      <c r="FQ4" s="395"/>
      <c r="FR4" s="395"/>
      <c r="FS4" s="395"/>
      <c r="FT4" s="395"/>
      <c r="FU4" s="395"/>
      <c r="FV4" s="395"/>
      <c r="FW4" s="395"/>
      <c r="FX4" s="395"/>
      <c r="FY4" s="395"/>
      <c r="FZ4" s="395"/>
      <c r="GA4" s="395"/>
      <c r="GB4" s="395"/>
      <c r="GC4" s="395"/>
      <c r="GD4" s="395"/>
      <c r="GE4" s="395"/>
      <c r="GF4" s="395"/>
      <c r="GG4" s="395"/>
      <c r="GH4" s="395"/>
      <c r="GI4" s="395"/>
      <c r="GJ4" s="395"/>
      <c r="GK4" s="395"/>
      <c r="GL4" s="395"/>
      <c r="GM4" s="395"/>
      <c r="GN4" s="395"/>
      <c r="GO4" s="395"/>
      <c r="GP4" s="395"/>
      <c r="GQ4" s="395"/>
      <c r="GR4" s="395"/>
      <c r="GS4" s="395"/>
      <c r="GT4" s="395"/>
      <c r="GU4" s="395"/>
      <c r="GV4" s="395"/>
      <c r="GW4" s="395"/>
      <c r="GX4" s="395"/>
      <c r="GY4" s="395"/>
      <c r="GZ4" s="395"/>
      <c r="HA4" s="395"/>
      <c r="HB4" s="395"/>
      <c r="HC4" s="395"/>
      <c r="HD4" s="395"/>
      <c r="HE4" s="395"/>
      <c r="HF4" s="395"/>
      <c r="HG4" s="395"/>
      <c r="HH4" s="395"/>
      <c r="HI4" s="395"/>
      <c r="HJ4" s="395"/>
      <c r="HK4" s="395"/>
      <c r="HL4" s="395"/>
      <c r="HM4" s="395"/>
      <c r="HN4" s="395"/>
      <c r="HO4" s="395"/>
      <c r="HP4" s="395"/>
      <c r="HQ4" s="395"/>
      <c r="HR4" s="395"/>
      <c r="HS4" s="395"/>
      <c r="HT4" s="395"/>
      <c r="HU4" s="395"/>
      <c r="HV4" s="395"/>
      <c r="HW4" s="395"/>
      <c r="HX4" s="395"/>
      <c r="HY4" s="395"/>
      <c r="HZ4" s="395"/>
      <c r="IA4" s="395"/>
      <c r="IB4" s="395"/>
      <c r="IC4" s="395"/>
      <c r="ID4" s="395"/>
      <c r="IE4" s="395"/>
      <c r="IF4" s="395"/>
      <c r="IG4" s="395"/>
      <c r="IH4" s="395"/>
      <c r="II4" s="395"/>
      <c r="IJ4" s="395"/>
      <c r="IK4" s="395"/>
      <c r="IL4" s="395"/>
      <c r="IM4" s="395"/>
      <c r="IN4" s="395"/>
      <c r="IO4" s="395"/>
      <c r="IP4" s="395"/>
      <c r="IQ4" s="395"/>
      <c r="IR4" s="395"/>
      <c r="IS4" s="395"/>
      <c r="IT4" s="395"/>
      <c r="IU4" s="395"/>
      <c r="IV4" s="395"/>
      <c r="IW4" s="395"/>
      <c r="IX4" s="395"/>
      <c r="IY4" s="395"/>
      <c r="IZ4" s="395"/>
      <c r="JA4" s="395"/>
    </row>
    <row r="5" spans="1:261" s="101" customFormat="1" hidden="1" outlineLevel="1" x14ac:dyDescent="0.25">
      <c r="A5" s="371"/>
      <c r="B5" s="275" t="s">
        <v>21</v>
      </c>
      <c r="C5" s="99"/>
      <c r="D5" s="100"/>
      <c r="E5" s="100"/>
      <c r="F5" s="127"/>
      <c r="G5" s="127"/>
      <c r="H5" s="127"/>
      <c r="I5" s="276"/>
      <c r="J5" s="252"/>
      <c r="K5" s="252"/>
      <c r="L5" s="229"/>
      <c r="M5" s="229"/>
      <c r="N5" s="229"/>
      <c r="O5" s="229"/>
      <c r="P5" s="422"/>
      <c r="Q5" s="42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  <c r="AE5" s="415"/>
      <c r="AF5" s="415"/>
      <c r="AG5" s="415"/>
      <c r="AH5" s="415"/>
      <c r="AI5" s="415"/>
      <c r="AJ5" s="415"/>
      <c r="AK5" s="415"/>
      <c r="AL5" s="415"/>
      <c r="AM5" s="415"/>
      <c r="AN5" s="415"/>
      <c r="AO5" s="415"/>
      <c r="AP5" s="415"/>
      <c r="AQ5" s="415"/>
      <c r="AR5" s="415"/>
      <c r="AS5" s="415"/>
      <c r="AT5" s="415"/>
      <c r="AU5" s="415"/>
      <c r="AV5" s="415"/>
      <c r="AW5" s="415"/>
      <c r="AX5" s="415"/>
      <c r="AY5" s="415"/>
      <c r="AZ5" s="415"/>
      <c r="BA5" s="415"/>
      <c r="BB5" s="415"/>
      <c r="BC5" s="415"/>
      <c r="BD5" s="415"/>
      <c r="BE5" s="415"/>
      <c r="BF5" s="415"/>
      <c r="BG5" s="415"/>
      <c r="BH5" s="415"/>
      <c r="BI5" s="415"/>
      <c r="BJ5" s="415"/>
      <c r="BK5" s="415"/>
      <c r="BL5" s="415"/>
      <c r="BM5" s="415"/>
      <c r="BN5" s="415"/>
      <c r="BO5" s="415"/>
      <c r="BP5" s="415"/>
      <c r="BQ5" s="415"/>
      <c r="BR5" s="415"/>
      <c r="BS5" s="415"/>
      <c r="BT5" s="415"/>
      <c r="BU5" s="415"/>
      <c r="BV5" s="415"/>
      <c r="BW5" s="415"/>
      <c r="BX5" s="415"/>
      <c r="BY5" s="415"/>
      <c r="BZ5" s="415"/>
      <c r="CA5" s="415"/>
      <c r="CB5" s="415"/>
      <c r="CC5" s="415"/>
      <c r="CD5" s="415"/>
      <c r="CE5" s="415"/>
      <c r="CF5" s="415"/>
      <c r="CG5" s="415"/>
      <c r="CH5" s="415"/>
      <c r="CI5" s="415"/>
      <c r="CJ5" s="415"/>
      <c r="CK5" s="415"/>
      <c r="CL5" s="415"/>
      <c r="CM5" s="415"/>
      <c r="CN5" s="415"/>
      <c r="CO5" s="415"/>
      <c r="CP5" s="415"/>
      <c r="CQ5" s="415"/>
      <c r="CR5" s="415"/>
      <c r="CS5" s="415"/>
      <c r="CT5" s="415"/>
      <c r="CU5" s="415"/>
      <c r="CV5" s="415"/>
      <c r="CW5" s="415"/>
      <c r="CX5" s="415"/>
      <c r="CY5" s="415"/>
      <c r="CZ5" s="415"/>
      <c r="DA5" s="415"/>
      <c r="DB5" s="415"/>
      <c r="DC5" s="415"/>
      <c r="DD5" s="415"/>
      <c r="DE5" s="415"/>
      <c r="DF5" s="415"/>
      <c r="DG5" s="415"/>
      <c r="DH5" s="415"/>
      <c r="DI5" s="415"/>
      <c r="DJ5" s="415"/>
      <c r="DK5" s="415"/>
      <c r="DL5" s="415"/>
      <c r="DM5" s="415"/>
      <c r="DN5" s="415"/>
      <c r="DO5" s="415"/>
      <c r="DP5" s="415"/>
      <c r="DQ5" s="415"/>
      <c r="DR5" s="415"/>
      <c r="DS5" s="415"/>
      <c r="DT5" s="415"/>
      <c r="DU5" s="415"/>
      <c r="DV5" s="415"/>
      <c r="DW5" s="415"/>
      <c r="DX5" s="415"/>
      <c r="DY5" s="415"/>
      <c r="DZ5" s="415"/>
      <c r="EA5" s="415"/>
      <c r="EB5" s="415"/>
      <c r="EC5" s="415"/>
      <c r="ED5" s="415"/>
      <c r="EE5" s="415"/>
      <c r="EF5" s="415"/>
      <c r="EG5" s="415"/>
      <c r="EH5" s="415"/>
      <c r="EI5" s="415"/>
      <c r="EJ5" s="415"/>
      <c r="EK5" s="415"/>
      <c r="EL5" s="415"/>
      <c r="EM5" s="415"/>
      <c r="EN5" s="415"/>
      <c r="EO5" s="415"/>
      <c r="EP5" s="415"/>
      <c r="EQ5" s="415"/>
      <c r="ER5" s="415"/>
      <c r="ES5" s="415"/>
      <c r="ET5" s="415"/>
      <c r="EU5" s="415"/>
      <c r="EV5" s="415"/>
      <c r="EW5" s="415"/>
      <c r="EX5" s="415"/>
      <c r="EY5" s="415"/>
      <c r="EZ5" s="415"/>
      <c r="FA5" s="415"/>
      <c r="FB5" s="415"/>
      <c r="FC5" s="415"/>
      <c r="FD5" s="415"/>
      <c r="FE5" s="415"/>
      <c r="FF5" s="415"/>
      <c r="FG5" s="415"/>
      <c r="FH5" s="415"/>
      <c r="FI5" s="415"/>
      <c r="FJ5" s="415"/>
      <c r="FK5" s="415"/>
      <c r="FL5" s="415"/>
      <c r="FM5" s="415"/>
      <c r="FN5" s="415"/>
      <c r="FO5" s="415"/>
      <c r="FP5" s="415"/>
      <c r="FQ5" s="415"/>
      <c r="FR5" s="415"/>
      <c r="FS5" s="415"/>
      <c r="FT5" s="415"/>
      <c r="FU5" s="415"/>
      <c r="FV5" s="415"/>
      <c r="FW5" s="415"/>
      <c r="FX5" s="415"/>
      <c r="FY5" s="415"/>
      <c r="FZ5" s="415"/>
      <c r="GA5" s="415"/>
      <c r="GB5" s="415"/>
      <c r="GC5" s="415"/>
      <c r="GD5" s="415"/>
      <c r="GE5" s="415"/>
      <c r="GF5" s="415"/>
      <c r="GG5" s="415"/>
      <c r="GH5" s="415"/>
      <c r="GI5" s="415"/>
      <c r="GJ5" s="415"/>
      <c r="GK5" s="415"/>
      <c r="GL5" s="415"/>
      <c r="GM5" s="415"/>
      <c r="GN5" s="415"/>
      <c r="GO5" s="415"/>
      <c r="GP5" s="415"/>
      <c r="GQ5" s="415"/>
      <c r="GR5" s="415"/>
      <c r="GS5" s="415"/>
      <c r="GT5" s="415"/>
      <c r="GU5" s="415"/>
      <c r="GV5" s="415"/>
      <c r="GW5" s="415"/>
      <c r="GX5" s="415"/>
      <c r="GY5" s="415"/>
      <c r="GZ5" s="415"/>
      <c r="HA5" s="415"/>
      <c r="HB5" s="415"/>
      <c r="HC5" s="415"/>
      <c r="HD5" s="415"/>
      <c r="HE5" s="415"/>
      <c r="HF5" s="415"/>
      <c r="HG5" s="415"/>
      <c r="HH5" s="415"/>
      <c r="HI5" s="415"/>
      <c r="HJ5" s="415"/>
      <c r="HK5" s="415"/>
      <c r="HL5" s="415"/>
      <c r="HM5" s="415"/>
      <c r="HN5" s="415"/>
      <c r="HO5" s="415"/>
      <c r="HP5" s="415"/>
      <c r="HQ5" s="415"/>
      <c r="HR5" s="415"/>
      <c r="HS5" s="415"/>
      <c r="HT5" s="415"/>
      <c r="HU5" s="415"/>
      <c r="HV5" s="415"/>
      <c r="HW5" s="415"/>
      <c r="HX5" s="415"/>
      <c r="HY5" s="415"/>
      <c r="HZ5" s="415"/>
      <c r="IA5" s="415"/>
      <c r="IB5" s="415"/>
      <c r="IC5" s="415"/>
      <c r="ID5" s="415"/>
      <c r="IE5" s="415"/>
      <c r="IF5" s="415"/>
      <c r="IG5" s="415"/>
      <c r="IH5" s="415"/>
      <c r="II5" s="415"/>
      <c r="IJ5" s="415"/>
      <c r="IK5" s="415"/>
      <c r="IL5" s="415"/>
      <c r="IM5" s="415"/>
      <c r="IN5" s="415"/>
      <c r="IO5" s="415"/>
      <c r="IP5" s="415"/>
      <c r="IQ5" s="415"/>
      <c r="IR5" s="415"/>
      <c r="IS5" s="415"/>
      <c r="IT5" s="415"/>
      <c r="IU5" s="415"/>
      <c r="IV5" s="415"/>
      <c r="IW5" s="415"/>
      <c r="IX5" s="415"/>
      <c r="IY5" s="415"/>
      <c r="IZ5" s="415"/>
      <c r="JA5" s="415"/>
    </row>
    <row r="6" spans="1:261" s="103" customFormat="1" hidden="1" outlineLevel="1" x14ac:dyDescent="0.25">
      <c r="A6" s="346"/>
      <c r="B6" s="347" t="s">
        <v>22</v>
      </c>
      <c r="C6" s="346" t="s">
        <v>855</v>
      </c>
      <c r="D6" s="388">
        <v>0.44</v>
      </c>
      <c r="E6" s="338">
        <v>49415</v>
      </c>
      <c r="F6" s="233">
        <f>E6*D6</f>
        <v>21742.6</v>
      </c>
      <c r="G6" s="233">
        <v>0</v>
      </c>
      <c r="H6" s="233">
        <f>G6*D6</f>
        <v>0</v>
      </c>
      <c r="I6" s="337">
        <f>F6+H6</f>
        <v>21742.6</v>
      </c>
      <c r="J6" s="250">
        <v>49415</v>
      </c>
      <c r="K6" s="250">
        <f>'ВСЕ СМЕТЫ КДС'!G723</f>
        <v>42524.839476740766</v>
      </c>
      <c r="L6" s="153">
        <f>J6/K6-1</f>
        <v>0.16202672621557701</v>
      </c>
      <c r="M6" s="229">
        <f>G6</f>
        <v>0</v>
      </c>
      <c r="N6" s="229"/>
      <c r="O6" s="229"/>
      <c r="P6" s="427">
        <v>0.44</v>
      </c>
      <c r="Q6" s="428">
        <f>(E6+G6)*P6</f>
        <v>21742.6</v>
      </c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5"/>
      <c r="AS6" s="415"/>
      <c r="AT6" s="415"/>
      <c r="AU6" s="415"/>
      <c r="AV6" s="415"/>
      <c r="AW6" s="415"/>
      <c r="AX6" s="415"/>
      <c r="AY6" s="415"/>
      <c r="AZ6" s="415"/>
      <c r="BA6" s="415"/>
      <c r="BB6" s="415"/>
      <c r="BC6" s="415"/>
      <c r="BD6" s="415"/>
      <c r="BE6" s="415"/>
      <c r="BF6" s="415"/>
      <c r="BG6" s="415"/>
      <c r="BH6" s="415"/>
      <c r="BI6" s="415"/>
      <c r="BJ6" s="415"/>
      <c r="BK6" s="415"/>
      <c r="BL6" s="415"/>
      <c r="BM6" s="415"/>
      <c r="BN6" s="415"/>
      <c r="BO6" s="415"/>
      <c r="BP6" s="415"/>
      <c r="BQ6" s="415"/>
      <c r="BR6" s="415"/>
      <c r="BS6" s="415"/>
      <c r="BT6" s="415"/>
      <c r="BU6" s="415"/>
      <c r="BV6" s="415"/>
      <c r="BW6" s="415"/>
      <c r="BX6" s="415"/>
      <c r="BY6" s="415"/>
      <c r="BZ6" s="415"/>
      <c r="CA6" s="415"/>
      <c r="CB6" s="415"/>
      <c r="CC6" s="415"/>
      <c r="CD6" s="415"/>
      <c r="CE6" s="415"/>
      <c r="CF6" s="415"/>
      <c r="CG6" s="415"/>
      <c r="CH6" s="415"/>
      <c r="CI6" s="415"/>
      <c r="CJ6" s="415"/>
      <c r="CK6" s="415"/>
      <c r="CL6" s="415"/>
      <c r="CM6" s="415"/>
      <c r="CN6" s="415"/>
      <c r="CO6" s="415"/>
      <c r="CP6" s="415"/>
      <c r="CQ6" s="415"/>
      <c r="CR6" s="415"/>
      <c r="CS6" s="415"/>
      <c r="CT6" s="415"/>
      <c r="CU6" s="415"/>
      <c r="CV6" s="415"/>
      <c r="CW6" s="415"/>
      <c r="CX6" s="415"/>
      <c r="CY6" s="415"/>
      <c r="CZ6" s="415"/>
      <c r="DA6" s="415"/>
      <c r="DB6" s="415"/>
      <c r="DC6" s="415"/>
      <c r="DD6" s="415"/>
      <c r="DE6" s="415"/>
      <c r="DF6" s="415"/>
      <c r="DG6" s="415"/>
      <c r="DH6" s="415"/>
      <c r="DI6" s="415"/>
      <c r="DJ6" s="415"/>
      <c r="DK6" s="415"/>
      <c r="DL6" s="415"/>
      <c r="DM6" s="415"/>
      <c r="DN6" s="415"/>
      <c r="DO6" s="415"/>
      <c r="DP6" s="415"/>
      <c r="DQ6" s="415"/>
      <c r="DR6" s="415"/>
      <c r="DS6" s="415"/>
      <c r="DT6" s="415"/>
      <c r="DU6" s="415"/>
      <c r="DV6" s="415"/>
      <c r="DW6" s="415"/>
      <c r="DX6" s="415"/>
      <c r="DY6" s="415"/>
      <c r="DZ6" s="415"/>
      <c r="EA6" s="415"/>
      <c r="EB6" s="415"/>
      <c r="EC6" s="415"/>
      <c r="ED6" s="415"/>
      <c r="EE6" s="415"/>
      <c r="EF6" s="415"/>
      <c r="EG6" s="415"/>
      <c r="EH6" s="415"/>
      <c r="EI6" s="415"/>
      <c r="EJ6" s="415"/>
      <c r="EK6" s="415"/>
      <c r="EL6" s="415"/>
      <c r="EM6" s="415"/>
      <c r="EN6" s="415"/>
      <c r="EO6" s="415"/>
      <c r="EP6" s="415"/>
      <c r="EQ6" s="415"/>
      <c r="ER6" s="415"/>
      <c r="ES6" s="415"/>
      <c r="ET6" s="415"/>
      <c r="EU6" s="415"/>
      <c r="EV6" s="415"/>
      <c r="EW6" s="415"/>
      <c r="EX6" s="415"/>
      <c r="EY6" s="415"/>
      <c r="EZ6" s="415"/>
      <c r="FA6" s="415"/>
      <c r="FB6" s="415"/>
      <c r="FC6" s="415"/>
      <c r="FD6" s="415"/>
      <c r="FE6" s="415"/>
      <c r="FF6" s="415"/>
      <c r="FG6" s="415"/>
      <c r="FH6" s="415"/>
      <c r="FI6" s="415"/>
      <c r="FJ6" s="415"/>
      <c r="FK6" s="415"/>
      <c r="FL6" s="415"/>
      <c r="FM6" s="415"/>
      <c r="FN6" s="415"/>
      <c r="FO6" s="415"/>
      <c r="FP6" s="415"/>
      <c r="FQ6" s="415"/>
      <c r="FR6" s="415"/>
      <c r="FS6" s="415"/>
      <c r="FT6" s="415"/>
      <c r="FU6" s="415"/>
      <c r="FV6" s="415"/>
      <c r="FW6" s="415"/>
      <c r="FX6" s="415"/>
      <c r="FY6" s="415"/>
      <c r="FZ6" s="415"/>
      <c r="GA6" s="415"/>
      <c r="GB6" s="415"/>
      <c r="GC6" s="415"/>
      <c r="GD6" s="415"/>
      <c r="GE6" s="415"/>
      <c r="GF6" s="415"/>
      <c r="GG6" s="415"/>
      <c r="GH6" s="415"/>
      <c r="GI6" s="415"/>
      <c r="GJ6" s="415"/>
      <c r="GK6" s="415"/>
      <c r="GL6" s="415"/>
      <c r="GM6" s="415"/>
      <c r="GN6" s="415"/>
      <c r="GO6" s="415"/>
      <c r="GP6" s="415"/>
      <c r="GQ6" s="415"/>
      <c r="GR6" s="415"/>
      <c r="GS6" s="415"/>
      <c r="GT6" s="415"/>
      <c r="GU6" s="415"/>
      <c r="GV6" s="415"/>
      <c r="GW6" s="415"/>
      <c r="GX6" s="415"/>
      <c r="GY6" s="415"/>
      <c r="GZ6" s="415"/>
      <c r="HA6" s="415"/>
      <c r="HB6" s="415"/>
      <c r="HC6" s="415"/>
      <c r="HD6" s="415"/>
      <c r="HE6" s="415"/>
      <c r="HF6" s="415"/>
      <c r="HG6" s="415"/>
      <c r="HH6" s="415"/>
      <c r="HI6" s="415"/>
      <c r="HJ6" s="415"/>
      <c r="HK6" s="415"/>
      <c r="HL6" s="415"/>
      <c r="HM6" s="415"/>
      <c r="HN6" s="415"/>
      <c r="HO6" s="415"/>
      <c r="HP6" s="415"/>
      <c r="HQ6" s="415"/>
      <c r="HR6" s="415"/>
      <c r="HS6" s="415"/>
      <c r="HT6" s="415"/>
      <c r="HU6" s="415"/>
      <c r="HV6" s="415"/>
      <c r="HW6" s="415"/>
      <c r="HX6" s="415"/>
      <c r="HY6" s="415"/>
      <c r="HZ6" s="415"/>
      <c r="IA6" s="415"/>
      <c r="IB6" s="415"/>
      <c r="IC6" s="415"/>
      <c r="ID6" s="415"/>
      <c r="IE6" s="415"/>
      <c r="IF6" s="415"/>
      <c r="IG6" s="415"/>
      <c r="IH6" s="415"/>
      <c r="II6" s="415"/>
      <c r="IJ6" s="415"/>
      <c r="IK6" s="415"/>
      <c r="IL6" s="415"/>
      <c r="IM6" s="415"/>
      <c r="IN6" s="415"/>
      <c r="IO6" s="415"/>
      <c r="IP6" s="415"/>
      <c r="IQ6" s="415"/>
      <c r="IR6" s="415"/>
      <c r="IS6" s="415"/>
      <c r="IT6" s="415"/>
      <c r="IU6" s="415"/>
      <c r="IV6" s="415"/>
      <c r="IW6" s="415"/>
      <c r="IX6" s="415"/>
      <c r="IY6" s="415"/>
      <c r="IZ6" s="415"/>
      <c r="JA6" s="415"/>
    </row>
    <row r="7" spans="1:261" s="101" customFormat="1" hidden="1" outlineLevel="1" x14ac:dyDescent="0.25">
      <c r="A7" s="99"/>
      <c r="B7" s="275" t="s">
        <v>23</v>
      </c>
      <c r="C7" s="99" t="s">
        <v>6814</v>
      </c>
      <c r="D7" s="100">
        <v>389.4</v>
      </c>
      <c r="E7" s="251">
        <v>990.36</v>
      </c>
      <c r="F7" s="142">
        <f>E7*D7</f>
        <v>385646.18400000001</v>
      </c>
      <c r="G7" s="142">
        <v>0</v>
      </c>
      <c r="H7" s="142">
        <f>G7*D7</f>
        <v>0</v>
      </c>
      <c r="I7" s="227">
        <f>F7+H7</f>
        <v>385646.18400000001</v>
      </c>
      <c r="J7" s="252">
        <v>990.36</v>
      </c>
      <c r="K7" s="252"/>
      <c r="L7" s="229"/>
      <c r="M7" s="229">
        <f t="shared" ref="M7:M70" si="0">G7</f>
        <v>0</v>
      </c>
      <c r="N7" s="229"/>
      <c r="O7" s="229"/>
      <c r="P7" s="427">
        <v>389.4</v>
      </c>
      <c r="Q7" s="428">
        <f t="shared" ref="Q7:Q70" si="1">(E7+G7)*P7</f>
        <v>385646.18400000001</v>
      </c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415"/>
      <c r="BE7" s="415"/>
      <c r="BF7" s="415"/>
      <c r="BG7" s="415"/>
      <c r="BH7" s="415"/>
      <c r="BI7" s="415"/>
      <c r="BJ7" s="415"/>
      <c r="BK7" s="415"/>
      <c r="BL7" s="415"/>
      <c r="BM7" s="415"/>
      <c r="BN7" s="415"/>
      <c r="BO7" s="415"/>
      <c r="BP7" s="415"/>
      <c r="BQ7" s="415"/>
      <c r="BR7" s="415"/>
      <c r="BS7" s="415"/>
      <c r="BT7" s="415"/>
      <c r="BU7" s="415"/>
      <c r="BV7" s="415"/>
      <c r="BW7" s="415"/>
      <c r="BX7" s="415"/>
      <c r="BY7" s="415"/>
      <c r="BZ7" s="415"/>
      <c r="CA7" s="415"/>
      <c r="CB7" s="415"/>
      <c r="CC7" s="415"/>
      <c r="CD7" s="415"/>
      <c r="CE7" s="415"/>
      <c r="CF7" s="415"/>
      <c r="CG7" s="415"/>
      <c r="CH7" s="415"/>
      <c r="CI7" s="415"/>
      <c r="CJ7" s="415"/>
      <c r="CK7" s="415"/>
      <c r="CL7" s="415"/>
      <c r="CM7" s="415"/>
      <c r="CN7" s="415"/>
      <c r="CO7" s="415"/>
      <c r="CP7" s="415"/>
      <c r="CQ7" s="415"/>
      <c r="CR7" s="415"/>
      <c r="CS7" s="415"/>
      <c r="CT7" s="415"/>
      <c r="CU7" s="415"/>
      <c r="CV7" s="415"/>
      <c r="CW7" s="415"/>
      <c r="CX7" s="415"/>
      <c r="CY7" s="415"/>
      <c r="CZ7" s="415"/>
      <c r="DA7" s="415"/>
      <c r="DB7" s="415"/>
      <c r="DC7" s="415"/>
      <c r="DD7" s="415"/>
      <c r="DE7" s="415"/>
      <c r="DF7" s="415"/>
      <c r="DG7" s="415"/>
      <c r="DH7" s="415"/>
      <c r="DI7" s="415"/>
      <c r="DJ7" s="415"/>
      <c r="DK7" s="415"/>
      <c r="DL7" s="415"/>
      <c r="DM7" s="415"/>
      <c r="DN7" s="415"/>
      <c r="DO7" s="415"/>
      <c r="DP7" s="415"/>
      <c r="DQ7" s="415"/>
      <c r="DR7" s="415"/>
      <c r="DS7" s="415"/>
      <c r="DT7" s="415"/>
      <c r="DU7" s="415"/>
      <c r="DV7" s="415"/>
      <c r="DW7" s="415"/>
      <c r="DX7" s="415"/>
      <c r="DY7" s="415"/>
      <c r="DZ7" s="415"/>
      <c r="EA7" s="415"/>
      <c r="EB7" s="415"/>
      <c r="EC7" s="415"/>
      <c r="ED7" s="415"/>
      <c r="EE7" s="415"/>
      <c r="EF7" s="415"/>
      <c r="EG7" s="415"/>
      <c r="EH7" s="415"/>
      <c r="EI7" s="415"/>
      <c r="EJ7" s="415"/>
      <c r="EK7" s="415"/>
      <c r="EL7" s="415"/>
      <c r="EM7" s="415"/>
      <c r="EN7" s="415"/>
      <c r="EO7" s="415"/>
      <c r="EP7" s="415"/>
      <c r="EQ7" s="415"/>
      <c r="ER7" s="415"/>
      <c r="ES7" s="415"/>
      <c r="ET7" s="415"/>
      <c r="EU7" s="415"/>
      <c r="EV7" s="415"/>
      <c r="EW7" s="415"/>
      <c r="EX7" s="415"/>
      <c r="EY7" s="415"/>
      <c r="EZ7" s="415"/>
      <c r="FA7" s="415"/>
      <c r="FB7" s="415"/>
      <c r="FC7" s="415"/>
      <c r="FD7" s="415"/>
      <c r="FE7" s="415"/>
      <c r="FF7" s="415"/>
      <c r="FG7" s="415"/>
      <c r="FH7" s="415"/>
      <c r="FI7" s="415"/>
      <c r="FJ7" s="415"/>
      <c r="FK7" s="415"/>
      <c r="FL7" s="415"/>
      <c r="FM7" s="415"/>
      <c r="FN7" s="415"/>
      <c r="FO7" s="415"/>
      <c r="FP7" s="415"/>
      <c r="FQ7" s="415"/>
      <c r="FR7" s="415"/>
      <c r="FS7" s="415"/>
      <c r="FT7" s="415"/>
      <c r="FU7" s="415"/>
      <c r="FV7" s="415"/>
      <c r="FW7" s="415"/>
      <c r="FX7" s="415"/>
      <c r="FY7" s="415"/>
      <c r="FZ7" s="415"/>
      <c r="GA7" s="415"/>
      <c r="GB7" s="415"/>
      <c r="GC7" s="415"/>
      <c r="GD7" s="415"/>
      <c r="GE7" s="415"/>
      <c r="GF7" s="415"/>
      <c r="GG7" s="415"/>
      <c r="GH7" s="415"/>
      <c r="GI7" s="415"/>
      <c r="GJ7" s="415"/>
      <c r="GK7" s="415"/>
      <c r="GL7" s="415"/>
      <c r="GM7" s="415"/>
      <c r="GN7" s="415"/>
      <c r="GO7" s="415"/>
      <c r="GP7" s="415"/>
      <c r="GQ7" s="415"/>
      <c r="GR7" s="415"/>
      <c r="GS7" s="415"/>
      <c r="GT7" s="415"/>
      <c r="GU7" s="415"/>
      <c r="GV7" s="415"/>
      <c r="GW7" s="415"/>
      <c r="GX7" s="415"/>
      <c r="GY7" s="415"/>
      <c r="GZ7" s="415"/>
      <c r="HA7" s="415"/>
      <c r="HB7" s="415"/>
      <c r="HC7" s="415"/>
      <c r="HD7" s="415"/>
      <c r="HE7" s="415"/>
      <c r="HF7" s="415"/>
      <c r="HG7" s="415"/>
      <c r="HH7" s="415"/>
      <c r="HI7" s="415"/>
      <c r="HJ7" s="415"/>
      <c r="HK7" s="415"/>
      <c r="HL7" s="415"/>
      <c r="HM7" s="415"/>
      <c r="HN7" s="415"/>
      <c r="HO7" s="415"/>
      <c r="HP7" s="415"/>
      <c r="HQ7" s="415"/>
      <c r="HR7" s="415"/>
      <c r="HS7" s="415"/>
      <c r="HT7" s="415"/>
      <c r="HU7" s="415"/>
      <c r="HV7" s="415"/>
      <c r="HW7" s="415"/>
      <c r="HX7" s="415"/>
      <c r="HY7" s="415"/>
      <c r="HZ7" s="415"/>
      <c r="IA7" s="415"/>
      <c r="IB7" s="415"/>
      <c r="IC7" s="415"/>
      <c r="ID7" s="415"/>
      <c r="IE7" s="415"/>
      <c r="IF7" s="415"/>
      <c r="IG7" s="415"/>
      <c r="IH7" s="415"/>
      <c r="II7" s="415"/>
      <c r="IJ7" s="415"/>
      <c r="IK7" s="415"/>
      <c r="IL7" s="415"/>
      <c r="IM7" s="415"/>
      <c r="IN7" s="415"/>
      <c r="IO7" s="415"/>
      <c r="IP7" s="415"/>
      <c r="IQ7" s="415"/>
      <c r="IR7" s="415"/>
      <c r="IS7" s="415"/>
      <c r="IT7" s="415"/>
      <c r="IU7" s="415"/>
      <c r="IV7" s="415"/>
      <c r="IW7" s="415"/>
      <c r="IX7" s="415"/>
      <c r="IY7" s="415"/>
      <c r="IZ7" s="415"/>
      <c r="JA7" s="415"/>
    </row>
    <row r="8" spans="1:261" s="101" customFormat="1" hidden="1" outlineLevel="1" x14ac:dyDescent="0.25">
      <c r="A8" s="348"/>
      <c r="B8" s="355" t="s">
        <v>24</v>
      </c>
      <c r="C8" s="348" t="s">
        <v>855</v>
      </c>
      <c r="D8" s="410">
        <v>0.34</v>
      </c>
      <c r="E8" s="357">
        <v>95478</v>
      </c>
      <c r="F8" s="358">
        <f>E8*D8</f>
        <v>32462.520000000004</v>
      </c>
      <c r="G8" s="358">
        <v>229000</v>
      </c>
      <c r="H8" s="358">
        <f>G8*D8</f>
        <v>77860</v>
      </c>
      <c r="I8" s="359">
        <f>F8+H8</f>
        <v>110322.52</v>
      </c>
      <c r="J8" s="253">
        <v>95478</v>
      </c>
      <c r="K8" s="249">
        <f>'ВСЕ СМЕТЫ КДС'!G2447</f>
        <v>81128.973360842108</v>
      </c>
      <c r="L8" s="153">
        <f>J8/K8-1</f>
        <v>0.17686685834586968</v>
      </c>
      <c r="M8" s="107">
        <v>229000</v>
      </c>
      <c r="N8" s="104">
        <f>'ВСЕ СМЕТЫ КДС'!G2448+'ВСЕ СМЕТЫ КДС'!G2449</f>
        <v>124240.49759826942</v>
      </c>
      <c r="O8" s="153">
        <f>M8/N8-1</f>
        <v>0.84319931444954066</v>
      </c>
      <c r="P8" s="422"/>
      <c r="Q8" s="425">
        <f t="shared" si="1"/>
        <v>0</v>
      </c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  <c r="AC8" s="415"/>
      <c r="AD8" s="415"/>
      <c r="AE8" s="415"/>
      <c r="AF8" s="415"/>
      <c r="AG8" s="415"/>
      <c r="AH8" s="415"/>
      <c r="AI8" s="415"/>
      <c r="AJ8" s="415"/>
      <c r="AK8" s="415"/>
      <c r="AL8" s="415"/>
      <c r="AM8" s="415"/>
      <c r="AN8" s="415"/>
      <c r="AO8" s="415"/>
      <c r="AP8" s="415"/>
      <c r="AQ8" s="415"/>
      <c r="AR8" s="415"/>
      <c r="AS8" s="415"/>
      <c r="AT8" s="415"/>
      <c r="AU8" s="415"/>
      <c r="AV8" s="415"/>
      <c r="AW8" s="415"/>
      <c r="AX8" s="415"/>
      <c r="AY8" s="415"/>
      <c r="AZ8" s="415"/>
      <c r="BA8" s="415"/>
      <c r="BB8" s="415"/>
      <c r="BC8" s="415"/>
      <c r="BD8" s="415"/>
      <c r="BE8" s="415"/>
      <c r="BF8" s="415"/>
      <c r="BG8" s="415"/>
      <c r="BH8" s="415"/>
      <c r="BI8" s="415"/>
      <c r="BJ8" s="415"/>
      <c r="BK8" s="415"/>
      <c r="BL8" s="415"/>
      <c r="BM8" s="415"/>
      <c r="BN8" s="415"/>
      <c r="BO8" s="415"/>
      <c r="BP8" s="415"/>
      <c r="BQ8" s="415"/>
      <c r="BR8" s="415"/>
      <c r="BS8" s="415"/>
      <c r="BT8" s="415"/>
      <c r="BU8" s="415"/>
      <c r="BV8" s="415"/>
      <c r="BW8" s="415"/>
      <c r="BX8" s="415"/>
      <c r="BY8" s="415"/>
      <c r="BZ8" s="415"/>
      <c r="CA8" s="415"/>
      <c r="CB8" s="415"/>
      <c r="CC8" s="415"/>
      <c r="CD8" s="415"/>
      <c r="CE8" s="415"/>
      <c r="CF8" s="415"/>
      <c r="CG8" s="415"/>
      <c r="CH8" s="415"/>
      <c r="CI8" s="415"/>
      <c r="CJ8" s="415"/>
      <c r="CK8" s="415"/>
      <c r="CL8" s="415"/>
      <c r="CM8" s="415"/>
      <c r="CN8" s="415"/>
      <c r="CO8" s="415"/>
      <c r="CP8" s="415"/>
      <c r="CQ8" s="415"/>
      <c r="CR8" s="415"/>
      <c r="CS8" s="415"/>
      <c r="CT8" s="415"/>
      <c r="CU8" s="415"/>
      <c r="CV8" s="415"/>
      <c r="CW8" s="415"/>
      <c r="CX8" s="415"/>
      <c r="CY8" s="415"/>
      <c r="CZ8" s="415"/>
      <c r="DA8" s="415"/>
      <c r="DB8" s="415"/>
      <c r="DC8" s="415"/>
      <c r="DD8" s="415"/>
      <c r="DE8" s="415"/>
      <c r="DF8" s="415"/>
      <c r="DG8" s="415"/>
      <c r="DH8" s="415"/>
      <c r="DI8" s="415"/>
      <c r="DJ8" s="415"/>
      <c r="DK8" s="415"/>
      <c r="DL8" s="415"/>
      <c r="DM8" s="415"/>
      <c r="DN8" s="415"/>
      <c r="DO8" s="415"/>
      <c r="DP8" s="415"/>
      <c r="DQ8" s="415"/>
      <c r="DR8" s="415"/>
      <c r="DS8" s="415"/>
      <c r="DT8" s="415"/>
      <c r="DU8" s="415"/>
      <c r="DV8" s="415"/>
      <c r="DW8" s="415"/>
      <c r="DX8" s="415"/>
      <c r="DY8" s="415"/>
      <c r="DZ8" s="415"/>
      <c r="EA8" s="415"/>
      <c r="EB8" s="415"/>
      <c r="EC8" s="415"/>
      <c r="ED8" s="415"/>
      <c r="EE8" s="415"/>
      <c r="EF8" s="415"/>
      <c r="EG8" s="415"/>
      <c r="EH8" s="415"/>
      <c r="EI8" s="415"/>
      <c r="EJ8" s="415"/>
      <c r="EK8" s="415"/>
      <c r="EL8" s="415"/>
      <c r="EM8" s="415"/>
      <c r="EN8" s="415"/>
      <c r="EO8" s="415"/>
      <c r="EP8" s="415"/>
      <c r="EQ8" s="415"/>
      <c r="ER8" s="415"/>
      <c r="ES8" s="415"/>
      <c r="ET8" s="415"/>
      <c r="EU8" s="415"/>
      <c r="EV8" s="415"/>
      <c r="EW8" s="415"/>
      <c r="EX8" s="415"/>
      <c r="EY8" s="415"/>
      <c r="EZ8" s="415"/>
      <c r="FA8" s="415"/>
      <c r="FB8" s="415"/>
      <c r="FC8" s="415"/>
      <c r="FD8" s="415"/>
      <c r="FE8" s="415"/>
      <c r="FF8" s="415"/>
      <c r="FG8" s="415"/>
      <c r="FH8" s="415"/>
      <c r="FI8" s="415"/>
      <c r="FJ8" s="415"/>
      <c r="FK8" s="415"/>
      <c r="FL8" s="415"/>
      <c r="FM8" s="415"/>
      <c r="FN8" s="415"/>
      <c r="FO8" s="415"/>
      <c r="FP8" s="415"/>
      <c r="FQ8" s="415"/>
      <c r="FR8" s="415"/>
      <c r="FS8" s="415"/>
      <c r="FT8" s="415"/>
      <c r="FU8" s="415"/>
      <c r="FV8" s="415"/>
      <c r="FW8" s="415"/>
      <c r="FX8" s="415"/>
      <c r="FY8" s="415"/>
      <c r="FZ8" s="415"/>
      <c r="GA8" s="415"/>
      <c r="GB8" s="415"/>
      <c r="GC8" s="415"/>
      <c r="GD8" s="415"/>
      <c r="GE8" s="415"/>
      <c r="GF8" s="415"/>
      <c r="GG8" s="415"/>
      <c r="GH8" s="415"/>
      <c r="GI8" s="415"/>
      <c r="GJ8" s="415"/>
      <c r="GK8" s="415"/>
      <c r="GL8" s="415"/>
      <c r="GM8" s="415"/>
      <c r="GN8" s="415"/>
      <c r="GO8" s="415"/>
      <c r="GP8" s="415"/>
      <c r="GQ8" s="415"/>
      <c r="GR8" s="415"/>
      <c r="GS8" s="415"/>
      <c r="GT8" s="415"/>
      <c r="GU8" s="415"/>
      <c r="GV8" s="415"/>
      <c r="GW8" s="415"/>
      <c r="GX8" s="415"/>
      <c r="GY8" s="415"/>
      <c r="GZ8" s="415"/>
      <c r="HA8" s="415"/>
      <c r="HB8" s="415"/>
      <c r="HC8" s="415"/>
      <c r="HD8" s="415"/>
      <c r="HE8" s="415"/>
      <c r="HF8" s="415"/>
      <c r="HG8" s="415"/>
      <c r="HH8" s="415"/>
      <c r="HI8" s="415"/>
      <c r="HJ8" s="415"/>
      <c r="HK8" s="415"/>
      <c r="HL8" s="415"/>
      <c r="HM8" s="415"/>
      <c r="HN8" s="415"/>
      <c r="HO8" s="415"/>
      <c r="HP8" s="415"/>
      <c r="HQ8" s="415"/>
      <c r="HR8" s="415"/>
      <c r="HS8" s="415"/>
      <c r="HT8" s="415"/>
      <c r="HU8" s="415"/>
      <c r="HV8" s="415"/>
      <c r="HW8" s="415"/>
      <c r="HX8" s="415"/>
      <c r="HY8" s="415"/>
      <c r="HZ8" s="415"/>
      <c r="IA8" s="415"/>
      <c r="IB8" s="415"/>
      <c r="IC8" s="415"/>
      <c r="ID8" s="415"/>
      <c r="IE8" s="415"/>
      <c r="IF8" s="415"/>
      <c r="IG8" s="415"/>
      <c r="IH8" s="415"/>
      <c r="II8" s="415"/>
      <c r="IJ8" s="415"/>
      <c r="IK8" s="415"/>
      <c r="IL8" s="415"/>
      <c r="IM8" s="415"/>
      <c r="IN8" s="415"/>
      <c r="IO8" s="415"/>
      <c r="IP8" s="415"/>
      <c r="IQ8" s="415"/>
      <c r="IR8" s="415"/>
      <c r="IS8" s="415"/>
      <c r="IT8" s="415"/>
      <c r="IU8" s="415"/>
      <c r="IV8" s="415"/>
      <c r="IW8" s="415"/>
      <c r="IX8" s="415"/>
      <c r="IY8" s="415"/>
      <c r="IZ8" s="415"/>
      <c r="JA8" s="415"/>
    </row>
    <row r="9" spans="1:261" s="101" customFormat="1" hidden="1" outlineLevel="2" x14ac:dyDescent="0.25">
      <c r="A9" s="99"/>
      <c r="B9" s="275" t="s">
        <v>25</v>
      </c>
      <c r="C9" s="99" t="s">
        <v>6890</v>
      </c>
      <c r="D9" s="127">
        <v>30.2</v>
      </c>
      <c r="E9" s="251">
        <v>0</v>
      </c>
      <c r="F9" s="142"/>
      <c r="G9" s="142">
        <v>0</v>
      </c>
      <c r="H9" s="142"/>
      <c r="I9" s="227"/>
      <c r="J9" s="252">
        <v>0</v>
      </c>
      <c r="K9" s="252"/>
      <c r="L9" s="229"/>
      <c r="M9" s="229">
        <f t="shared" si="0"/>
        <v>0</v>
      </c>
      <c r="N9" s="229"/>
      <c r="O9" s="229"/>
      <c r="P9" s="422"/>
      <c r="Q9" s="425">
        <f t="shared" si="1"/>
        <v>0</v>
      </c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  <c r="AC9" s="415"/>
      <c r="AD9" s="415"/>
      <c r="AE9" s="415"/>
      <c r="AF9" s="415"/>
      <c r="AG9" s="415"/>
      <c r="AH9" s="415"/>
      <c r="AI9" s="415"/>
      <c r="AJ9" s="415"/>
      <c r="AK9" s="415"/>
      <c r="AL9" s="415"/>
      <c r="AM9" s="415"/>
      <c r="AN9" s="415"/>
      <c r="AO9" s="415"/>
      <c r="AP9" s="415"/>
      <c r="AQ9" s="415"/>
      <c r="AR9" s="415"/>
      <c r="AS9" s="415"/>
      <c r="AT9" s="415"/>
      <c r="AU9" s="415"/>
      <c r="AV9" s="415"/>
      <c r="AW9" s="415"/>
      <c r="AX9" s="415"/>
      <c r="AY9" s="415"/>
      <c r="AZ9" s="415"/>
      <c r="BA9" s="415"/>
      <c r="BB9" s="415"/>
      <c r="BC9" s="415"/>
      <c r="BD9" s="415"/>
      <c r="BE9" s="415"/>
      <c r="BF9" s="415"/>
      <c r="BG9" s="415"/>
      <c r="BH9" s="415"/>
      <c r="BI9" s="415"/>
      <c r="BJ9" s="415"/>
      <c r="BK9" s="415"/>
      <c r="BL9" s="415"/>
      <c r="BM9" s="415"/>
      <c r="BN9" s="415"/>
      <c r="BO9" s="415"/>
      <c r="BP9" s="415"/>
      <c r="BQ9" s="415"/>
      <c r="BR9" s="415"/>
      <c r="BS9" s="415"/>
      <c r="BT9" s="415"/>
      <c r="BU9" s="415"/>
      <c r="BV9" s="415"/>
      <c r="BW9" s="415"/>
      <c r="BX9" s="415"/>
      <c r="BY9" s="415"/>
      <c r="BZ9" s="415"/>
      <c r="CA9" s="415"/>
      <c r="CB9" s="415"/>
      <c r="CC9" s="415"/>
      <c r="CD9" s="415"/>
      <c r="CE9" s="415"/>
      <c r="CF9" s="415"/>
      <c r="CG9" s="415"/>
      <c r="CH9" s="415"/>
      <c r="CI9" s="415"/>
      <c r="CJ9" s="415"/>
      <c r="CK9" s="415"/>
      <c r="CL9" s="415"/>
      <c r="CM9" s="415"/>
      <c r="CN9" s="415"/>
      <c r="CO9" s="415"/>
      <c r="CP9" s="415"/>
      <c r="CQ9" s="415"/>
      <c r="CR9" s="415"/>
      <c r="CS9" s="415"/>
      <c r="CT9" s="415"/>
      <c r="CU9" s="415"/>
      <c r="CV9" s="415"/>
      <c r="CW9" s="415"/>
      <c r="CX9" s="415"/>
      <c r="CY9" s="415"/>
      <c r="CZ9" s="415"/>
      <c r="DA9" s="415"/>
      <c r="DB9" s="415"/>
      <c r="DC9" s="415"/>
      <c r="DD9" s="415"/>
      <c r="DE9" s="415"/>
      <c r="DF9" s="415"/>
      <c r="DG9" s="415"/>
      <c r="DH9" s="415"/>
      <c r="DI9" s="415"/>
      <c r="DJ9" s="415"/>
      <c r="DK9" s="415"/>
      <c r="DL9" s="415"/>
      <c r="DM9" s="415"/>
      <c r="DN9" s="415"/>
      <c r="DO9" s="415"/>
      <c r="DP9" s="415"/>
      <c r="DQ9" s="415"/>
      <c r="DR9" s="415"/>
      <c r="DS9" s="415"/>
      <c r="DT9" s="415"/>
      <c r="DU9" s="415"/>
      <c r="DV9" s="415"/>
      <c r="DW9" s="415"/>
      <c r="DX9" s="415"/>
      <c r="DY9" s="415"/>
      <c r="DZ9" s="415"/>
      <c r="EA9" s="415"/>
      <c r="EB9" s="415"/>
      <c r="EC9" s="415"/>
      <c r="ED9" s="415"/>
      <c r="EE9" s="415"/>
      <c r="EF9" s="415"/>
      <c r="EG9" s="415"/>
      <c r="EH9" s="415"/>
      <c r="EI9" s="415"/>
      <c r="EJ9" s="415"/>
      <c r="EK9" s="415"/>
      <c r="EL9" s="415"/>
      <c r="EM9" s="415"/>
      <c r="EN9" s="415"/>
      <c r="EO9" s="415"/>
      <c r="EP9" s="415"/>
      <c r="EQ9" s="415"/>
      <c r="ER9" s="415"/>
      <c r="ES9" s="415"/>
      <c r="ET9" s="415"/>
      <c r="EU9" s="415"/>
      <c r="EV9" s="415"/>
      <c r="EW9" s="415"/>
      <c r="EX9" s="415"/>
      <c r="EY9" s="415"/>
      <c r="EZ9" s="415"/>
      <c r="FA9" s="415"/>
      <c r="FB9" s="415"/>
      <c r="FC9" s="415"/>
      <c r="FD9" s="415"/>
      <c r="FE9" s="415"/>
      <c r="FF9" s="415"/>
      <c r="FG9" s="415"/>
      <c r="FH9" s="415"/>
      <c r="FI9" s="415"/>
      <c r="FJ9" s="415"/>
      <c r="FK9" s="415"/>
      <c r="FL9" s="415"/>
      <c r="FM9" s="415"/>
      <c r="FN9" s="415"/>
      <c r="FO9" s="415"/>
      <c r="FP9" s="415"/>
      <c r="FQ9" s="415"/>
      <c r="FR9" s="415"/>
      <c r="FS9" s="415"/>
      <c r="FT9" s="415"/>
      <c r="FU9" s="415"/>
      <c r="FV9" s="415"/>
      <c r="FW9" s="415"/>
      <c r="FX9" s="415"/>
      <c r="FY9" s="415"/>
      <c r="FZ9" s="415"/>
      <c r="GA9" s="415"/>
      <c r="GB9" s="415"/>
      <c r="GC9" s="415"/>
      <c r="GD9" s="415"/>
      <c r="GE9" s="415"/>
      <c r="GF9" s="415"/>
      <c r="GG9" s="415"/>
      <c r="GH9" s="415"/>
      <c r="GI9" s="415"/>
      <c r="GJ9" s="415"/>
      <c r="GK9" s="415"/>
      <c r="GL9" s="415"/>
      <c r="GM9" s="415"/>
      <c r="GN9" s="415"/>
      <c r="GO9" s="415"/>
      <c r="GP9" s="415"/>
      <c r="GQ9" s="415"/>
      <c r="GR9" s="415"/>
      <c r="GS9" s="415"/>
      <c r="GT9" s="415"/>
      <c r="GU9" s="415"/>
      <c r="GV9" s="415"/>
      <c r="GW9" s="415"/>
      <c r="GX9" s="415"/>
      <c r="GY9" s="415"/>
      <c r="GZ9" s="415"/>
      <c r="HA9" s="415"/>
      <c r="HB9" s="415"/>
      <c r="HC9" s="415"/>
      <c r="HD9" s="415"/>
      <c r="HE9" s="415"/>
      <c r="HF9" s="415"/>
      <c r="HG9" s="415"/>
      <c r="HH9" s="415"/>
      <c r="HI9" s="415"/>
      <c r="HJ9" s="415"/>
      <c r="HK9" s="415"/>
      <c r="HL9" s="415"/>
      <c r="HM9" s="415"/>
      <c r="HN9" s="415"/>
      <c r="HO9" s="415"/>
      <c r="HP9" s="415"/>
      <c r="HQ9" s="415"/>
      <c r="HR9" s="415"/>
      <c r="HS9" s="415"/>
      <c r="HT9" s="415"/>
      <c r="HU9" s="415"/>
      <c r="HV9" s="415"/>
      <c r="HW9" s="415"/>
      <c r="HX9" s="415"/>
      <c r="HY9" s="415"/>
      <c r="HZ9" s="415"/>
      <c r="IA9" s="415"/>
      <c r="IB9" s="415"/>
      <c r="IC9" s="415"/>
      <c r="ID9" s="415"/>
      <c r="IE9" s="415"/>
      <c r="IF9" s="415"/>
      <c r="IG9" s="415"/>
      <c r="IH9" s="415"/>
      <c r="II9" s="415"/>
      <c r="IJ9" s="415"/>
      <c r="IK9" s="415"/>
      <c r="IL9" s="415"/>
      <c r="IM9" s="415"/>
      <c r="IN9" s="415"/>
      <c r="IO9" s="415"/>
      <c r="IP9" s="415"/>
      <c r="IQ9" s="415"/>
      <c r="IR9" s="415"/>
      <c r="IS9" s="415"/>
      <c r="IT9" s="415"/>
      <c r="IU9" s="415"/>
      <c r="IV9" s="415"/>
      <c r="IW9" s="415"/>
      <c r="IX9" s="415"/>
      <c r="IY9" s="415"/>
      <c r="IZ9" s="415"/>
      <c r="JA9" s="415"/>
    </row>
    <row r="10" spans="1:261" s="101" customFormat="1" hidden="1" outlineLevel="2" x14ac:dyDescent="0.25">
      <c r="A10" s="99"/>
      <c r="B10" s="275" t="s">
        <v>26</v>
      </c>
      <c r="C10" s="99" t="s">
        <v>6890</v>
      </c>
      <c r="D10" s="127">
        <v>3.6</v>
      </c>
      <c r="E10" s="251">
        <v>0</v>
      </c>
      <c r="F10" s="142"/>
      <c r="G10" s="142">
        <v>0</v>
      </c>
      <c r="H10" s="142"/>
      <c r="I10" s="227"/>
      <c r="J10" s="252">
        <v>0</v>
      </c>
      <c r="K10" s="252"/>
      <c r="L10" s="229"/>
      <c r="M10" s="229">
        <f t="shared" si="0"/>
        <v>0</v>
      </c>
      <c r="N10" s="229"/>
      <c r="O10" s="229"/>
      <c r="P10" s="422"/>
      <c r="Q10" s="425">
        <f t="shared" si="1"/>
        <v>0</v>
      </c>
      <c r="R10" s="415"/>
      <c r="S10" s="415"/>
      <c r="T10" s="415"/>
      <c r="U10" s="415"/>
      <c r="V10" s="415"/>
      <c r="W10" s="415"/>
      <c r="X10" s="415"/>
      <c r="Y10" s="415"/>
      <c r="Z10" s="415"/>
      <c r="AA10" s="415"/>
      <c r="AB10" s="415"/>
      <c r="AC10" s="415"/>
      <c r="AD10" s="415"/>
      <c r="AE10" s="415"/>
      <c r="AF10" s="415"/>
      <c r="AG10" s="415"/>
      <c r="AH10" s="415"/>
      <c r="AI10" s="415"/>
      <c r="AJ10" s="415"/>
      <c r="AK10" s="415"/>
      <c r="AL10" s="415"/>
      <c r="AM10" s="415"/>
      <c r="AN10" s="415"/>
      <c r="AO10" s="415"/>
      <c r="AP10" s="415"/>
      <c r="AQ10" s="415"/>
      <c r="AR10" s="415"/>
      <c r="AS10" s="415"/>
      <c r="AT10" s="415"/>
      <c r="AU10" s="415"/>
      <c r="AV10" s="415"/>
      <c r="AW10" s="415"/>
      <c r="AX10" s="415"/>
      <c r="AY10" s="415"/>
      <c r="AZ10" s="415"/>
      <c r="BA10" s="415"/>
      <c r="BB10" s="415"/>
      <c r="BC10" s="415"/>
      <c r="BD10" s="415"/>
      <c r="BE10" s="415"/>
      <c r="BF10" s="415"/>
      <c r="BG10" s="415"/>
      <c r="BH10" s="415"/>
      <c r="BI10" s="415"/>
      <c r="BJ10" s="415"/>
      <c r="BK10" s="415"/>
      <c r="BL10" s="415"/>
      <c r="BM10" s="415"/>
      <c r="BN10" s="415"/>
      <c r="BO10" s="415"/>
      <c r="BP10" s="415"/>
      <c r="BQ10" s="415"/>
      <c r="BR10" s="415"/>
      <c r="BS10" s="415"/>
      <c r="BT10" s="415"/>
      <c r="BU10" s="415"/>
      <c r="BV10" s="415"/>
      <c r="BW10" s="415"/>
      <c r="BX10" s="415"/>
      <c r="BY10" s="415"/>
      <c r="BZ10" s="415"/>
      <c r="CA10" s="415"/>
      <c r="CB10" s="415"/>
      <c r="CC10" s="415"/>
      <c r="CD10" s="415"/>
      <c r="CE10" s="415"/>
      <c r="CF10" s="415"/>
      <c r="CG10" s="415"/>
      <c r="CH10" s="415"/>
      <c r="CI10" s="415"/>
      <c r="CJ10" s="415"/>
      <c r="CK10" s="415"/>
      <c r="CL10" s="415"/>
      <c r="CM10" s="415"/>
      <c r="CN10" s="415"/>
      <c r="CO10" s="415"/>
      <c r="CP10" s="415"/>
      <c r="CQ10" s="415"/>
      <c r="CR10" s="415"/>
      <c r="CS10" s="415"/>
      <c r="CT10" s="415"/>
      <c r="CU10" s="415"/>
      <c r="CV10" s="415"/>
      <c r="CW10" s="415"/>
      <c r="CX10" s="415"/>
      <c r="CY10" s="415"/>
      <c r="CZ10" s="415"/>
      <c r="DA10" s="415"/>
      <c r="DB10" s="415"/>
      <c r="DC10" s="415"/>
      <c r="DD10" s="415"/>
      <c r="DE10" s="415"/>
      <c r="DF10" s="415"/>
      <c r="DG10" s="415"/>
      <c r="DH10" s="415"/>
      <c r="DI10" s="415"/>
      <c r="DJ10" s="415"/>
      <c r="DK10" s="415"/>
      <c r="DL10" s="415"/>
      <c r="DM10" s="415"/>
      <c r="DN10" s="415"/>
      <c r="DO10" s="415"/>
      <c r="DP10" s="415"/>
      <c r="DQ10" s="415"/>
      <c r="DR10" s="415"/>
      <c r="DS10" s="415"/>
      <c r="DT10" s="415"/>
      <c r="DU10" s="415"/>
      <c r="DV10" s="415"/>
      <c r="DW10" s="415"/>
      <c r="DX10" s="415"/>
      <c r="DY10" s="415"/>
      <c r="DZ10" s="415"/>
      <c r="EA10" s="415"/>
      <c r="EB10" s="415"/>
      <c r="EC10" s="415"/>
      <c r="ED10" s="415"/>
      <c r="EE10" s="415"/>
      <c r="EF10" s="415"/>
      <c r="EG10" s="415"/>
      <c r="EH10" s="415"/>
      <c r="EI10" s="415"/>
      <c r="EJ10" s="415"/>
      <c r="EK10" s="415"/>
      <c r="EL10" s="415"/>
      <c r="EM10" s="415"/>
      <c r="EN10" s="415"/>
      <c r="EO10" s="415"/>
      <c r="EP10" s="415"/>
      <c r="EQ10" s="415"/>
      <c r="ER10" s="415"/>
      <c r="ES10" s="415"/>
      <c r="ET10" s="415"/>
      <c r="EU10" s="415"/>
      <c r="EV10" s="415"/>
      <c r="EW10" s="415"/>
      <c r="EX10" s="415"/>
      <c r="EY10" s="415"/>
      <c r="EZ10" s="415"/>
      <c r="FA10" s="415"/>
      <c r="FB10" s="415"/>
      <c r="FC10" s="415"/>
      <c r="FD10" s="415"/>
      <c r="FE10" s="415"/>
      <c r="FF10" s="415"/>
      <c r="FG10" s="415"/>
      <c r="FH10" s="415"/>
      <c r="FI10" s="415"/>
      <c r="FJ10" s="415"/>
      <c r="FK10" s="415"/>
      <c r="FL10" s="415"/>
      <c r="FM10" s="415"/>
      <c r="FN10" s="415"/>
      <c r="FO10" s="415"/>
      <c r="FP10" s="415"/>
      <c r="FQ10" s="415"/>
      <c r="FR10" s="415"/>
      <c r="FS10" s="415"/>
      <c r="FT10" s="415"/>
      <c r="FU10" s="415"/>
      <c r="FV10" s="415"/>
      <c r="FW10" s="415"/>
      <c r="FX10" s="415"/>
      <c r="FY10" s="415"/>
      <c r="FZ10" s="415"/>
      <c r="GA10" s="415"/>
      <c r="GB10" s="415"/>
      <c r="GC10" s="415"/>
      <c r="GD10" s="415"/>
      <c r="GE10" s="415"/>
      <c r="GF10" s="415"/>
      <c r="GG10" s="415"/>
      <c r="GH10" s="415"/>
      <c r="GI10" s="415"/>
      <c r="GJ10" s="415"/>
      <c r="GK10" s="415"/>
      <c r="GL10" s="415"/>
      <c r="GM10" s="415"/>
      <c r="GN10" s="415"/>
      <c r="GO10" s="415"/>
      <c r="GP10" s="415"/>
      <c r="GQ10" s="415"/>
      <c r="GR10" s="415"/>
      <c r="GS10" s="415"/>
      <c r="GT10" s="415"/>
      <c r="GU10" s="415"/>
      <c r="GV10" s="415"/>
      <c r="GW10" s="415"/>
      <c r="GX10" s="415"/>
      <c r="GY10" s="415"/>
      <c r="GZ10" s="415"/>
      <c r="HA10" s="415"/>
      <c r="HB10" s="415"/>
      <c r="HC10" s="415"/>
      <c r="HD10" s="415"/>
      <c r="HE10" s="415"/>
      <c r="HF10" s="415"/>
      <c r="HG10" s="415"/>
      <c r="HH10" s="415"/>
      <c r="HI10" s="415"/>
      <c r="HJ10" s="415"/>
      <c r="HK10" s="415"/>
      <c r="HL10" s="415"/>
      <c r="HM10" s="415"/>
      <c r="HN10" s="415"/>
      <c r="HO10" s="415"/>
      <c r="HP10" s="415"/>
      <c r="HQ10" s="415"/>
      <c r="HR10" s="415"/>
      <c r="HS10" s="415"/>
      <c r="HT10" s="415"/>
      <c r="HU10" s="415"/>
      <c r="HV10" s="415"/>
      <c r="HW10" s="415"/>
      <c r="HX10" s="415"/>
      <c r="HY10" s="415"/>
      <c r="HZ10" s="415"/>
      <c r="IA10" s="415"/>
      <c r="IB10" s="415"/>
      <c r="IC10" s="415"/>
      <c r="ID10" s="415"/>
      <c r="IE10" s="415"/>
      <c r="IF10" s="415"/>
      <c r="IG10" s="415"/>
      <c r="IH10" s="415"/>
      <c r="II10" s="415"/>
      <c r="IJ10" s="415"/>
      <c r="IK10" s="415"/>
      <c r="IL10" s="415"/>
      <c r="IM10" s="415"/>
      <c r="IN10" s="415"/>
      <c r="IO10" s="415"/>
      <c r="IP10" s="415"/>
      <c r="IQ10" s="415"/>
      <c r="IR10" s="415"/>
      <c r="IS10" s="415"/>
      <c r="IT10" s="415"/>
      <c r="IU10" s="415"/>
      <c r="IV10" s="415"/>
      <c r="IW10" s="415"/>
      <c r="IX10" s="415"/>
      <c r="IY10" s="415"/>
      <c r="IZ10" s="415"/>
      <c r="JA10" s="415"/>
    </row>
    <row r="11" spans="1:261" s="101" customFormat="1" hidden="1" outlineLevel="2" x14ac:dyDescent="0.25">
      <c r="A11" s="99"/>
      <c r="B11" s="275" t="s">
        <v>27</v>
      </c>
      <c r="C11" s="99" t="s">
        <v>6814</v>
      </c>
      <c r="D11" s="127">
        <v>0.38</v>
      </c>
      <c r="E11" s="251">
        <v>0</v>
      </c>
      <c r="F11" s="142"/>
      <c r="G11" s="142">
        <v>0</v>
      </c>
      <c r="H11" s="142"/>
      <c r="I11" s="227"/>
      <c r="J11" s="252">
        <v>0</v>
      </c>
      <c r="K11" s="252"/>
      <c r="L11" s="229"/>
      <c r="M11" s="229">
        <f t="shared" si="0"/>
        <v>0</v>
      </c>
      <c r="N11" s="229"/>
      <c r="O11" s="229"/>
      <c r="P11" s="422"/>
      <c r="Q11" s="425">
        <f t="shared" si="1"/>
        <v>0</v>
      </c>
      <c r="R11" s="415"/>
      <c r="S11" s="415"/>
      <c r="T11" s="415"/>
      <c r="U11" s="415"/>
      <c r="V11" s="415"/>
      <c r="W11" s="415"/>
      <c r="X11" s="415"/>
      <c r="Y11" s="415"/>
      <c r="Z11" s="415"/>
      <c r="AA11" s="415"/>
      <c r="AB11" s="415"/>
      <c r="AC11" s="415"/>
      <c r="AD11" s="415"/>
      <c r="AE11" s="415"/>
      <c r="AF11" s="415"/>
      <c r="AG11" s="415"/>
      <c r="AH11" s="415"/>
      <c r="AI11" s="415"/>
      <c r="AJ11" s="415"/>
      <c r="AK11" s="415"/>
      <c r="AL11" s="415"/>
      <c r="AM11" s="415"/>
      <c r="AN11" s="415"/>
      <c r="AO11" s="415"/>
      <c r="AP11" s="415"/>
      <c r="AQ11" s="415"/>
      <c r="AR11" s="415"/>
      <c r="AS11" s="415"/>
      <c r="AT11" s="415"/>
      <c r="AU11" s="415"/>
      <c r="AV11" s="415"/>
      <c r="AW11" s="415"/>
      <c r="AX11" s="415"/>
      <c r="AY11" s="415"/>
      <c r="AZ11" s="415"/>
      <c r="BA11" s="415"/>
      <c r="BB11" s="415"/>
      <c r="BC11" s="415"/>
      <c r="BD11" s="415"/>
      <c r="BE11" s="415"/>
      <c r="BF11" s="415"/>
      <c r="BG11" s="415"/>
      <c r="BH11" s="415"/>
      <c r="BI11" s="415"/>
      <c r="BJ11" s="415"/>
      <c r="BK11" s="415"/>
      <c r="BL11" s="415"/>
      <c r="BM11" s="415"/>
      <c r="BN11" s="415"/>
      <c r="BO11" s="415"/>
      <c r="BP11" s="415"/>
      <c r="BQ11" s="415"/>
      <c r="BR11" s="415"/>
      <c r="BS11" s="415"/>
      <c r="BT11" s="415"/>
      <c r="BU11" s="415"/>
      <c r="BV11" s="415"/>
      <c r="BW11" s="415"/>
      <c r="BX11" s="415"/>
      <c r="BY11" s="415"/>
      <c r="BZ11" s="415"/>
      <c r="CA11" s="415"/>
      <c r="CB11" s="415"/>
      <c r="CC11" s="415"/>
      <c r="CD11" s="415"/>
      <c r="CE11" s="415"/>
      <c r="CF11" s="415"/>
      <c r="CG11" s="415"/>
      <c r="CH11" s="415"/>
      <c r="CI11" s="415"/>
      <c r="CJ11" s="415"/>
      <c r="CK11" s="415"/>
      <c r="CL11" s="415"/>
      <c r="CM11" s="415"/>
      <c r="CN11" s="415"/>
      <c r="CO11" s="415"/>
      <c r="CP11" s="415"/>
      <c r="CQ11" s="415"/>
      <c r="CR11" s="415"/>
      <c r="CS11" s="415"/>
      <c r="CT11" s="415"/>
      <c r="CU11" s="415"/>
      <c r="CV11" s="415"/>
      <c r="CW11" s="415"/>
      <c r="CX11" s="415"/>
      <c r="CY11" s="415"/>
      <c r="CZ11" s="415"/>
      <c r="DA11" s="415"/>
      <c r="DB11" s="415"/>
      <c r="DC11" s="415"/>
      <c r="DD11" s="415"/>
      <c r="DE11" s="415"/>
      <c r="DF11" s="415"/>
      <c r="DG11" s="415"/>
      <c r="DH11" s="415"/>
      <c r="DI11" s="415"/>
      <c r="DJ11" s="415"/>
      <c r="DK11" s="415"/>
      <c r="DL11" s="415"/>
      <c r="DM11" s="415"/>
      <c r="DN11" s="415"/>
      <c r="DO11" s="415"/>
      <c r="DP11" s="415"/>
      <c r="DQ11" s="415"/>
      <c r="DR11" s="415"/>
      <c r="DS11" s="415"/>
      <c r="DT11" s="415"/>
      <c r="DU11" s="415"/>
      <c r="DV11" s="415"/>
      <c r="DW11" s="415"/>
      <c r="DX11" s="415"/>
      <c r="DY11" s="415"/>
      <c r="DZ11" s="415"/>
      <c r="EA11" s="415"/>
      <c r="EB11" s="415"/>
      <c r="EC11" s="415"/>
      <c r="ED11" s="415"/>
      <c r="EE11" s="415"/>
      <c r="EF11" s="415"/>
      <c r="EG11" s="415"/>
      <c r="EH11" s="415"/>
      <c r="EI11" s="415"/>
      <c r="EJ11" s="415"/>
      <c r="EK11" s="415"/>
      <c r="EL11" s="415"/>
      <c r="EM11" s="415"/>
      <c r="EN11" s="415"/>
      <c r="EO11" s="415"/>
      <c r="EP11" s="415"/>
      <c r="EQ11" s="415"/>
      <c r="ER11" s="415"/>
      <c r="ES11" s="415"/>
      <c r="ET11" s="415"/>
      <c r="EU11" s="415"/>
      <c r="EV11" s="415"/>
      <c r="EW11" s="415"/>
      <c r="EX11" s="415"/>
      <c r="EY11" s="415"/>
      <c r="EZ11" s="415"/>
      <c r="FA11" s="415"/>
      <c r="FB11" s="415"/>
      <c r="FC11" s="415"/>
      <c r="FD11" s="415"/>
      <c r="FE11" s="415"/>
      <c r="FF11" s="415"/>
      <c r="FG11" s="415"/>
      <c r="FH11" s="415"/>
      <c r="FI11" s="415"/>
      <c r="FJ11" s="415"/>
      <c r="FK11" s="415"/>
      <c r="FL11" s="415"/>
      <c r="FM11" s="415"/>
      <c r="FN11" s="415"/>
      <c r="FO11" s="415"/>
      <c r="FP11" s="415"/>
      <c r="FQ11" s="415"/>
      <c r="FR11" s="415"/>
      <c r="FS11" s="415"/>
      <c r="FT11" s="415"/>
      <c r="FU11" s="415"/>
      <c r="FV11" s="415"/>
      <c r="FW11" s="415"/>
      <c r="FX11" s="415"/>
      <c r="FY11" s="415"/>
      <c r="FZ11" s="415"/>
      <c r="GA11" s="415"/>
      <c r="GB11" s="415"/>
      <c r="GC11" s="415"/>
      <c r="GD11" s="415"/>
      <c r="GE11" s="415"/>
      <c r="GF11" s="415"/>
      <c r="GG11" s="415"/>
      <c r="GH11" s="415"/>
      <c r="GI11" s="415"/>
      <c r="GJ11" s="415"/>
      <c r="GK11" s="415"/>
      <c r="GL11" s="415"/>
      <c r="GM11" s="415"/>
      <c r="GN11" s="415"/>
      <c r="GO11" s="415"/>
      <c r="GP11" s="415"/>
      <c r="GQ11" s="415"/>
      <c r="GR11" s="415"/>
      <c r="GS11" s="415"/>
      <c r="GT11" s="415"/>
      <c r="GU11" s="415"/>
      <c r="GV11" s="415"/>
      <c r="GW11" s="415"/>
      <c r="GX11" s="415"/>
      <c r="GY11" s="415"/>
      <c r="GZ11" s="415"/>
      <c r="HA11" s="415"/>
      <c r="HB11" s="415"/>
      <c r="HC11" s="415"/>
      <c r="HD11" s="415"/>
      <c r="HE11" s="415"/>
      <c r="HF11" s="415"/>
      <c r="HG11" s="415"/>
      <c r="HH11" s="415"/>
      <c r="HI11" s="415"/>
      <c r="HJ11" s="415"/>
      <c r="HK11" s="415"/>
      <c r="HL11" s="415"/>
      <c r="HM11" s="415"/>
      <c r="HN11" s="415"/>
      <c r="HO11" s="415"/>
      <c r="HP11" s="415"/>
      <c r="HQ11" s="415"/>
      <c r="HR11" s="415"/>
      <c r="HS11" s="415"/>
      <c r="HT11" s="415"/>
      <c r="HU11" s="415"/>
      <c r="HV11" s="415"/>
      <c r="HW11" s="415"/>
      <c r="HX11" s="415"/>
      <c r="HY11" s="415"/>
      <c r="HZ11" s="415"/>
      <c r="IA11" s="415"/>
      <c r="IB11" s="415"/>
      <c r="IC11" s="415"/>
      <c r="ID11" s="415"/>
      <c r="IE11" s="415"/>
      <c r="IF11" s="415"/>
      <c r="IG11" s="415"/>
      <c r="IH11" s="415"/>
      <c r="II11" s="415"/>
      <c r="IJ11" s="415"/>
      <c r="IK11" s="415"/>
      <c r="IL11" s="415"/>
      <c r="IM11" s="415"/>
      <c r="IN11" s="415"/>
      <c r="IO11" s="415"/>
      <c r="IP11" s="415"/>
      <c r="IQ11" s="415"/>
      <c r="IR11" s="415"/>
      <c r="IS11" s="415"/>
      <c r="IT11" s="415"/>
      <c r="IU11" s="415"/>
      <c r="IV11" s="415"/>
      <c r="IW11" s="415"/>
      <c r="IX11" s="415"/>
      <c r="IY11" s="415"/>
      <c r="IZ11" s="415"/>
      <c r="JA11" s="415"/>
    </row>
    <row r="12" spans="1:261" s="105" customFormat="1" hidden="1" outlineLevel="1" x14ac:dyDescent="0.25">
      <c r="A12" s="348"/>
      <c r="B12" s="355" t="s">
        <v>28</v>
      </c>
      <c r="C12" s="348" t="s">
        <v>6814</v>
      </c>
      <c r="D12" s="356">
        <v>389.4</v>
      </c>
      <c r="E12" s="357">
        <v>2711</v>
      </c>
      <c r="F12" s="358">
        <f>E12*D12</f>
        <v>1055663.3999999999</v>
      </c>
      <c r="G12" s="358">
        <v>6573</v>
      </c>
      <c r="H12" s="358">
        <f>G12*D12</f>
        <v>2559526.1999999997</v>
      </c>
      <c r="I12" s="359">
        <f>F12+H12</f>
        <v>3615189.5999999996</v>
      </c>
      <c r="J12" s="249">
        <v>2711</v>
      </c>
      <c r="K12" s="249">
        <f>'ВСЕ СМЕТЫ КДС'!G50+'ВСЕ СМЕТЫ КДС'!G55+'ВСЕ СМЕТЫ КДС'!G60+'ВСЕ СМЕТЫ КДС'!G72</f>
        <v>2097.9088783924785</v>
      </c>
      <c r="L12" s="153">
        <f>J12/K12-1</f>
        <v>0.29223915677276802</v>
      </c>
      <c r="M12" s="104">
        <v>6573</v>
      </c>
      <c r="N12" s="104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2" s="153">
        <f>M12/N12-1</f>
        <v>-0.11083943058562351</v>
      </c>
      <c r="P12" s="422"/>
      <c r="Q12" s="425">
        <f t="shared" si="1"/>
        <v>0</v>
      </c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  <c r="AC12" s="415"/>
      <c r="AD12" s="415"/>
      <c r="AE12" s="415"/>
      <c r="AF12" s="415"/>
      <c r="AG12" s="415"/>
      <c r="AH12" s="415"/>
      <c r="AI12" s="415"/>
      <c r="AJ12" s="415"/>
      <c r="AK12" s="415"/>
      <c r="AL12" s="415"/>
      <c r="AM12" s="415"/>
      <c r="AN12" s="415"/>
      <c r="AO12" s="415"/>
      <c r="AP12" s="415"/>
      <c r="AQ12" s="415"/>
      <c r="AR12" s="415"/>
      <c r="AS12" s="415"/>
      <c r="AT12" s="415"/>
      <c r="AU12" s="415"/>
      <c r="AV12" s="415"/>
      <c r="AW12" s="415"/>
      <c r="AX12" s="415"/>
      <c r="AY12" s="415"/>
      <c r="AZ12" s="415"/>
      <c r="BA12" s="415"/>
      <c r="BB12" s="415"/>
      <c r="BC12" s="415"/>
      <c r="BD12" s="415"/>
      <c r="BE12" s="415"/>
      <c r="BF12" s="415"/>
      <c r="BG12" s="415"/>
      <c r="BH12" s="415"/>
      <c r="BI12" s="415"/>
      <c r="BJ12" s="415"/>
      <c r="BK12" s="415"/>
      <c r="BL12" s="415"/>
      <c r="BM12" s="415"/>
      <c r="BN12" s="415"/>
      <c r="BO12" s="415"/>
      <c r="BP12" s="415"/>
      <c r="BQ12" s="415"/>
      <c r="BR12" s="415"/>
      <c r="BS12" s="415"/>
      <c r="BT12" s="415"/>
      <c r="BU12" s="415"/>
      <c r="BV12" s="415"/>
      <c r="BW12" s="415"/>
      <c r="BX12" s="415"/>
      <c r="BY12" s="415"/>
      <c r="BZ12" s="415"/>
      <c r="CA12" s="415"/>
      <c r="CB12" s="415"/>
      <c r="CC12" s="415"/>
      <c r="CD12" s="415"/>
      <c r="CE12" s="415"/>
      <c r="CF12" s="415"/>
      <c r="CG12" s="415"/>
      <c r="CH12" s="415"/>
      <c r="CI12" s="415"/>
      <c r="CJ12" s="415"/>
      <c r="CK12" s="415"/>
      <c r="CL12" s="415"/>
      <c r="CM12" s="415"/>
      <c r="CN12" s="415"/>
      <c r="CO12" s="415"/>
      <c r="CP12" s="415"/>
      <c r="CQ12" s="415"/>
      <c r="CR12" s="415"/>
      <c r="CS12" s="415"/>
      <c r="CT12" s="415"/>
      <c r="CU12" s="415"/>
      <c r="CV12" s="415"/>
      <c r="CW12" s="415"/>
      <c r="CX12" s="415"/>
      <c r="CY12" s="415"/>
      <c r="CZ12" s="415"/>
      <c r="DA12" s="415"/>
      <c r="DB12" s="415"/>
      <c r="DC12" s="415"/>
      <c r="DD12" s="415"/>
      <c r="DE12" s="415"/>
      <c r="DF12" s="415"/>
      <c r="DG12" s="415"/>
      <c r="DH12" s="415"/>
      <c r="DI12" s="415"/>
      <c r="DJ12" s="415"/>
      <c r="DK12" s="415"/>
      <c r="DL12" s="415"/>
      <c r="DM12" s="415"/>
      <c r="DN12" s="415"/>
      <c r="DO12" s="415"/>
      <c r="DP12" s="415"/>
      <c r="DQ12" s="415"/>
      <c r="DR12" s="415"/>
      <c r="DS12" s="415"/>
      <c r="DT12" s="415"/>
      <c r="DU12" s="415"/>
      <c r="DV12" s="415"/>
      <c r="DW12" s="415"/>
      <c r="DX12" s="415"/>
      <c r="DY12" s="415"/>
      <c r="DZ12" s="415"/>
      <c r="EA12" s="415"/>
      <c r="EB12" s="415"/>
      <c r="EC12" s="415"/>
      <c r="ED12" s="415"/>
      <c r="EE12" s="415"/>
      <c r="EF12" s="415"/>
      <c r="EG12" s="415"/>
      <c r="EH12" s="415"/>
      <c r="EI12" s="415"/>
      <c r="EJ12" s="415"/>
      <c r="EK12" s="415"/>
      <c r="EL12" s="415"/>
      <c r="EM12" s="415"/>
      <c r="EN12" s="415"/>
      <c r="EO12" s="415"/>
      <c r="EP12" s="415"/>
      <c r="EQ12" s="415"/>
      <c r="ER12" s="415"/>
      <c r="ES12" s="415"/>
      <c r="ET12" s="415"/>
      <c r="EU12" s="415"/>
      <c r="EV12" s="415"/>
      <c r="EW12" s="415"/>
      <c r="EX12" s="415"/>
      <c r="EY12" s="415"/>
      <c r="EZ12" s="415"/>
      <c r="FA12" s="415"/>
      <c r="FB12" s="415"/>
      <c r="FC12" s="415"/>
      <c r="FD12" s="415"/>
      <c r="FE12" s="415"/>
      <c r="FF12" s="415"/>
      <c r="FG12" s="415"/>
      <c r="FH12" s="415"/>
      <c r="FI12" s="415"/>
      <c r="FJ12" s="415"/>
      <c r="FK12" s="415"/>
      <c r="FL12" s="415"/>
      <c r="FM12" s="415"/>
      <c r="FN12" s="415"/>
      <c r="FO12" s="415"/>
      <c r="FP12" s="415"/>
      <c r="FQ12" s="415"/>
      <c r="FR12" s="415"/>
      <c r="FS12" s="415"/>
      <c r="FT12" s="415"/>
      <c r="FU12" s="415"/>
      <c r="FV12" s="415"/>
      <c r="FW12" s="415"/>
      <c r="FX12" s="415"/>
      <c r="FY12" s="415"/>
      <c r="FZ12" s="415"/>
      <c r="GA12" s="415"/>
      <c r="GB12" s="415"/>
      <c r="GC12" s="415"/>
      <c r="GD12" s="415"/>
      <c r="GE12" s="415"/>
      <c r="GF12" s="415"/>
      <c r="GG12" s="415"/>
      <c r="GH12" s="415"/>
      <c r="GI12" s="415"/>
      <c r="GJ12" s="415"/>
      <c r="GK12" s="415"/>
      <c r="GL12" s="415"/>
      <c r="GM12" s="415"/>
      <c r="GN12" s="415"/>
      <c r="GO12" s="415"/>
      <c r="GP12" s="415"/>
      <c r="GQ12" s="415"/>
      <c r="GR12" s="415"/>
      <c r="GS12" s="415"/>
      <c r="GT12" s="415"/>
      <c r="GU12" s="415"/>
      <c r="GV12" s="415"/>
      <c r="GW12" s="415"/>
      <c r="GX12" s="415"/>
      <c r="GY12" s="415"/>
      <c r="GZ12" s="415"/>
      <c r="HA12" s="415"/>
      <c r="HB12" s="415"/>
      <c r="HC12" s="415"/>
      <c r="HD12" s="415"/>
      <c r="HE12" s="415"/>
      <c r="HF12" s="415"/>
      <c r="HG12" s="415"/>
      <c r="HH12" s="415"/>
      <c r="HI12" s="415"/>
      <c r="HJ12" s="415"/>
      <c r="HK12" s="415"/>
      <c r="HL12" s="415"/>
      <c r="HM12" s="415"/>
      <c r="HN12" s="415"/>
      <c r="HO12" s="415"/>
      <c r="HP12" s="415"/>
      <c r="HQ12" s="415"/>
      <c r="HR12" s="415"/>
      <c r="HS12" s="415"/>
      <c r="HT12" s="415"/>
      <c r="HU12" s="415"/>
      <c r="HV12" s="415"/>
      <c r="HW12" s="415"/>
      <c r="HX12" s="415"/>
      <c r="HY12" s="415"/>
      <c r="HZ12" s="415"/>
      <c r="IA12" s="415"/>
      <c r="IB12" s="415"/>
      <c r="IC12" s="415"/>
      <c r="ID12" s="415"/>
      <c r="IE12" s="415"/>
      <c r="IF12" s="415"/>
      <c r="IG12" s="415"/>
      <c r="IH12" s="415"/>
      <c r="II12" s="415"/>
      <c r="IJ12" s="415"/>
      <c r="IK12" s="415"/>
      <c r="IL12" s="415"/>
      <c r="IM12" s="415"/>
      <c r="IN12" s="415"/>
      <c r="IO12" s="415"/>
      <c r="IP12" s="415"/>
      <c r="IQ12" s="415"/>
      <c r="IR12" s="415"/>
      <c r="IS12" s="415"/>
      <c r="IT12" s="415"/>
      <c r="IU12" s="415"/>
      <c r="IV12" s="415"/>
      <c r="IW12" s="415"/>
      <c r="IX12" s="415"/>
      <c r="IY12" s="415"/>
      <c r="IZ12" s="415"/>
      <c r="JA12" s="415"/>
    </row>
    <row r="13" spans="1:261" s="101" customFormat="1" hidden="1" outlineLevel="1" x14ac:dyDescent="0.25">
      <c r="A13" s="348"/>
      <c r="B13" s="355" t="s">
        <v>29</v>
      </c>
      <c r="C13" s="348"/>
      <c r="D13" s="356"/>
      <c r="E13" s="357"/>
      <c r="F13" s="358"/>
      <c r="G13" s="358"/>
      <c r="H13" s="358"/>
      <c r="I13" s="359"/>
      <c r="J13" s="252"/>
      <c r="K13" s="252"/>
      <c r="L13" s="229"/>
      <c r="M13" s="229">
        <f t="shared" si="0"/>
        <v>0</v>
      </c>
      <c r="N13" s="229"/>
      <c r="O13" s="229"/>
      <c r="P13" s="422"/>
      <c r="Q13" s="425">
        <f t="shared" si="1"/>
        <v>0</v>
      </c>
      <c r="R13" s="415"/>
      <c r="S13" s="415"/>
      <c r="T13" s="415"/>
      <c r="U13" s="415"/>
      <c r="V13" s="415"/>
      <c r="W13" s="415"/>
      <c r="X13" s="415"/>
      <c r="Y13" s="415"/>
      <c r="Z13" s="415"/>
      <c r="AA13" s="415"/>
      <c r="AB13" s="415"/>
      <c r="AC13" s="415"/>
      <c r="AD13" s="415"/>
      <c r="AE13" s="415"/>
      <c r="AF13" s="415"/>
      <c r="AG13" s="415"/>
      <c r="AH13" s="415"/>
      <c r="AI13" s="415"/>
      <c r="AJ13" s="415"/>
      <c r="AK13" s="415"/>
      <c r="AL13" s="415"/>
      <c r="AM13" s="415"/>
      <c r="AN13" s="415"/>
      <c r="AO13" s="415"/>
      <c r="AP13" s="415"/>
      <c r="AQ13" s="415"/>
      <c r="AR13" s="415"/>
      <c r="AS13" s="415"/>
      <c r="AT13" s="415"/>
      <c r="AU13" s="415"/>
      <c r="AV13" s="415"/>
      <c r="AW13" s="415"/>
      <c r="AX13" s="415"/>
      <c r="AY13" s="415"/>
      <c r="AZ13" s="415"/>
      <c r="BA13" s="415"/>
      <c r="BB13" s="415"/>
      <c r="BC13" s="415"/>
      <c r="BD13" s="415"/>
      <c r="BE13" s="415"/>
      <c r="BF13" s="415"/>
      <c r="BG13" s="415"/>
      <c r="BH13" s="415"/>
      <c r="BI13" s="415"/>
      <c r="BJ13" s="415"/>
      <c r="BK13" s="415"/>
      <c r="BL13" s="415"/>
      <c r="BM13" s="415"/>
      <c r="BN13" s="415"/>
      <c r="BO13" s="415"/>
      <c r="BP13" s="415"/>
      <c r="BQ13" s="415"/>
      <c r="BR13" s="415"/>
      <c r="BS13" s="415"/>
      <c r="BT13" s="415"/>
      <c r="BU13" s="415"/>
      <c r="BV13" s="415"/>
      <c r="BW13" s="415"/>
      <c r="BX13" s="415"/>
      <c r="BY13" s="415"/>
      <c r="BZ13" s="415"/>
      <c r="CA13" s="415"/>
      <c r="CB13" s="415"/>
      <c r="CC13" s="415"/>
      <c r="CD13" s="415"/>
      <c r="CE13" s="415"/>
      <c r="CF13" s="415"/>
      <c r="CG13" s="415"/>
      <c r="CH13" s="415"/>
      <c r="CI13" s="415"/>
      <c r="CJ13" s="415"/>
      <c r="CK13" s="415"/>
      <c r="CL13" s="415"/>
      <c r="CM13" s="415"/>
      <c r="CN13" s="415"/>
      <c r="CO13" s="415"/>
      <c r="CP13" s="415"/>
      <c r="CQ13" s="415"/>
      <c r="CR13" s="415"/>
      <c r="CS13" s="415"/>
      <c r="CT13" s="415"/>
      <c r="CU13" s="415"/>
      <c r="CV13" s="415"/>
      <c r="CW13" s="415"/>
      <c r="CX13" s="415"/>
      <c r="CY13" s="415"/>
      <c r="CZ13" s="415"/>
      <c r="DA13" s="415"/>
      <c r="DB13" s="415"/>
      <c r="DC13" s="415"/>
      <c r="DD13" s="415"/>
      <c r="DE13" s="415"/>
      <c r="DF13" s="415"/>
      <c r="DG13" s="415"/>
      <c r="DH13" s="415"/>
      <c r="DI13" s="415"/>
      <c r="DJ13" s="415"/>
      <c r="DK13" s="415"/>
      <c r="DL13" s="415"/>
      <c r="DM13" s="415"/>
      <c r="DN13" s="415"/>
      <c r="DO13" s="415"/>
      <c r="DP13" s="415"/>
      <c r="DQ13" s="415"/>
      <c r="DR13" s="415"/>
      <c r="DS13" s="415"/>
      <c r="DT13" s="415"/>
      <c r="DU13" s="415"/>
      <c r="DV13" s="415"/>
      <c r="DW13" s="415"/>
      <c r="DX13" s="415"/>
      <c r="DY13" s="415"/>
      <c r="DZ13" s="415"/>
      <c r="EA13" s="415"/>
      <c r="EB13" s="415"/>
      <c r="EC13" s="415"/>
      <c r="ED13" s="415"/>
      <c r="EE13" s="415"/>
      <c r="EF13" s="415"/>
      <c r="EG13" s="415"/>
      <c r="EH13" s="415"/>
      <c r="EI13" s="415"/>
      <c r="EJ13" s="415"/>
      <c r="EK13" s="415"/>
      <c r="EL13" s="415"/>
      <c r="EM13" s="415"/>
      <c r="EN13" s="415"/>
      <c r="EO13" s="415"/>
      <c r="EP13" s="415"/>
      <c r="EQ13" s="415"/>
      <c r="ER13" s="415"/>
      <c r="ES13" s="415"/>
      <c r="ET13" s="415"/>
      <c r="EU13" s="415"/>
      <c r="EV13" s="415"/>
      <c r="EW13" s="415"/>
      <c r="EX13" s="415"/>
      <c r="EY13" s="415"/>
      <c r="EZ13" s="415"/>
      <c r="FA13" s="415"/>
      <c r="FB13" s="415"/>
      <c r="FC13" s="415"/>
      <c r="FD13" s="415"/>
      <c r="FE13" s="415"/>
      <c r="FF13" s="415"/>
      <c r="FG13" s="415"/>
      <c r="FH13" s="415"/>
      <c r="FI13" s="415"/>
      <c r="FJ13" s="415"/>
      <c r="FK13" s="415"/>
      <c r="FL13" s="415"/>
      <c r="FM13" s="415"/>
      <c r="FN13" s="415"/>
      <c r="FO13" s="415"/>
      <c r="FP13" s="415"/>
      <c r="FQ13" s="415"/>
      <c r="FR13" s="415"/>
      <c r="FS13" s="415"/>
      <c r="FT13" s="415"/>
      <c r="FU13" s="415"/>
      <c r="FV13" s="415"/>
      <c r="FW13" s="415"/>
      <c r="FX13" s="415"/>
      <c r="FY13" s="415"/>
      <c r="FZ13" s="415"/>
      <c r="GA13" s="415"/>
      <c r="GB13" s="415"/>
      <c r="GC13" s="415"/>
      <c r="GD13" s="415"/>
      <c r="GE13" s="415"/>
      <c r="GF13" s="415"/>
      <c r="GG13" s="415"/>
      <c r="GH13" s="415"/>
      <c r="GI13" s="415"/>
      <c r="GJ13" s="415"/>
      <c r="GK13" s="415"/>
      <c r="GL13" s="415"/>
      <c r="GM13" s="415"/>
      <c r="GN13" s="415"/>
      <c r="GO13" s="415"/>
      <c r="GP13" s="415"/>
      <c r="GQ13" s="415"/>
      <c r="GR13" s="415"/>
      <c r="GS13" s="415"/>
      <c r="GT13" s="415"/>
      <c r="GU13" s="415"/>
      <c r="GV13" s="415"/>
      <c r="GW13" s="415"/>
      <c r="GX13" s="415"/>
      <c r="GY13" s="415"/>
      <c r="GZ13" s="415"/>
      <c r="HA13" s="415"/>
      <c r="HB13" s="415"/>
      <c r="HC13" s="415"/>
      <c r="HD13" s="415"/>
      <c r="HE13" s="415"/>
      <c r="HF13" s="415"/>
      <c r="HG13" s="415"/>
      <c r="HH13" s="415"/>
      <c r="HI13" s="415"/>
      <c r="HJ13" s="415"/>
      <c r="HK13" s="415"/>
      <c r="HL13" s="415"/>
      <c r="HM13" s="415"/>
      <c r="HN13" s="415"/>
      <c r="HO13" s="415"/>
      <c r="HP13" s="415"/>
      <c r="HQ13" s="415"/>
      <c r="HR13" s="415"/>
      <c r="HS13" s="415"/>
      <c r="HT13" s="415"/>
      <c r="HU13" s="415"/>
      <c r="HV13" s="415"/>
      <c r="HW13" s="415"/>
      <c r="HX13" s="415"/>
      <c r="HY13" s="415"/>
      <c r="HZ13" s="415"/>
      <c r="IA13" s="415"/>
      <c r="IB13" s="415"/>
      <c r="IC13" s="415"/>
      <c r="ID13" s="415"/>
      <c r="IE13" s="415"/>
      <c r="IF13" s="415"/>
      <c r="IG13" s="415"/>
      <c r="IH13" s="415"/>
      <c r="II13" s="415"/>
      <c r="IJ13" s="415"/>
      <c r="IK13" s="415"/>
      <c r="IL13" s="415"/>
      <c r="IM13" s="415"/>
      <c r="IN13" s="415"/>
      <c r="IO13" s="415"/>
      <c r="IP13" s="415"/>
      <c r="IQ13" s="415"/>
      <c r="IR13" s="415"/>
      <c r="IS13" s="415"/>
      <c r="IT13" s="415"/>
      <c r="IU13" s="415"/>
      <c r="IV13" s="415"/>
      <c r="IW13" s="415"/>
      <c r="IX13" s="415"/>
      <c r="IY13" s="415"/>
      <c r="IZ13" s="415"/>
      <c r="JA13" s="415"/>
    </row>
    <row r="14" spans="1:261" s="101" customFormat="1" ht="51" hidden="1" outlineLevel="1" x14ac:dyDescent="0.25">
      <c r="A14" s="99"/>
      <c r="B14" s="275" t="s">
        <v>6903</v>
      </c>
      <c r="C14" s="99" t="s">
        <v>6814</v>
      </c>
      <c r="D14" s="100">
        <v>536</v>
      </c>
      <c r="E14" s="251">
        <v>4955</v>
      </c>
      <c r="F14" s="142">
        <f>E14*D14</f>
        <v>2655880</v>
      </c>
      <c r="G14" s="142">
        <v>4501</v>
      </c>
      <c r="H14" s="142">
        <f>G14*D14</f>
        <v>2412536</v>
      </c>
      <c r="I14" s="227">
        <f>F14+H14</f>
        <v>5068416</v>
      </c>
      <c r="J14" s="249">
        <v>4955</v>
      </c>
      <c r="K14" s="249">
        <f>'ВСЕ СМЕТЫ КДС'!G2421</f>
        <v>3958.6381067421053</v>
      </c>
      <c r="L14" s="153">
        <f>J14/K14-1</f>
        <v>0.25169309908904114</v>
      </c>
      <c r="M14" s="104">
        <v>4501</v>
      </c>
      <c r="N14" s="104">
        <f>'ВСЕ СМЕТЫ КДС'!G2422+'ВСЕ СМЕТЫ КДС'!G2423</f>
        <v>3603.3152124884027</v>
      </c>
      <c r="O14" s="153">
        <f>M14/N14-1</f>
        <v>0.2491274658404552</v>
      </c>
      <c r="P14" s="427">
        <v>536</v>
      </c>
      <c r="Q14" s="428">
        <f t="shared" si="1"/>
        <v>5068416</v>
      </c>
      <c r="R14" s="415"/>
      <c r="S14" s="415"/>
      <c r="T14" s="415"/>
      <c r="U14" s="415"/>
      <c r="V14" s="415"/>
      <c r="W14" s="415"/>
      <c r="X14" s="415"/>
      <c r="Y14" s="415"/>
      <c r="Z14" s="415"/>
      <c r="AA14" s="415"/>
      <c r="AB14" s="415"/>
      <c r="AC14" s="415"/>
      <c r="AD14" s="415"/>
      <c r="AE14" s="415"/>
      <c r="AF14" s="415"/>
      <c r="AG14" s="415"/>
      <c r="AH14" s="415"/>
      <c r="AI14" s="415"/>
      <c r="AJ14" s="415"/>
      <c r="AK14" s="415"/>
      <c r="AL14" s="415"/>
      <c r="AM14" s="415"/>
      <c r="AN14" s="415"/>
      <c r="AO14" s="415"/>
      <c r="AP14" s="415"/>
      <c r="AQ14" s="415"/>
      <c r="AR14" s="415"/>
      <c r="AS14" s="415"/>
      <c r="AT14" s="415"/>
      <c r="AU14" s="415"/>
      <c r="AV14" s="415"/>
      <c r="AW14" s="415"/>
      <c r="AX14" s="415"/>
      <c r="AY14" s="415"/>
      <c r="AZ14" s="415"/>
      <c r="BA14" s="415"/>
      <c r="BB14" s="415"/>
      <c r="BC14" s="415"/>
      <c r="BD14" s="415"/>
      <c r="BE14" s="415"/>
      <c r="BF14" s="415"/>
      <c r="BG14" s="415"/>
      <c r="BH14" s="415"/>
      <c r="BI14" s="415"/>
      <c r="BJ14" s="415"/>
      <c r="BK14" s="415"/>
      <c r="BL14" s="415"/>
      <c r="BM14" s="415"/>
      <c r="BN14" s="415"/>
      <c r="BO14" s="415"/>
      <c r="BP14" s="415"/>
      <c r="BQ14" s="415"/>
      <c r="BR14" s="415"/>
      <c r="BS14" s="415"/>
      <c r="BT14" s="415"/>
      <c r="BU14" s="415"/>
      <c r="BV14" s="415"/>
      <c r="BW14" s="415"/>
      <c r="BX14" s="415"/>
      <c r="BY14" s="415"/>
      <c r="BZ14" s="415"/>
      <c r="CA14" s="415"/>
      <c r="CB14" s="415"/>
      <c r="CC14" s="415"/>
      <c r="CD14" s="415"/>
      <c r="CE14" s="415"/>
      <c r="CF14" s="415"/>
      <c r="CG14" s="415"/>
      <c r="CH14" s="415"/>
      <c r="CI14" s="415"/>
      <c r="CJ14" s="415"/>
      <c r="CK14" s="415"/>
      <c r="CL14" s="415"/>
      <c r="CM14" s="415"/>
      <c r="CN14" s="415"/>
      <c r="CO14" s="415"/>
      <c r="CP14" s="415"/>
      <c r="CQ14" s="415"/>
      <c r="CR14" s="415"/>
      <c r="CS14" s="415"/>
      <c r="CT14" s="415"/>
      <c r="CU14" s="415"/>
      <c r="CV14" s="415"/>
      <c r="CW14" s="415"/>
      <c r="CX14" s="415"/>
      <c r="CY14" s="415"/>
      <c r="CZ14" s="415"/>
      <c r="DA14" s="415"/>
      <c r="DB14" s="415"/>
      <c r="DC14" s="415"/>
      <c r="DD14" s="415"/>
      <c r="DE14" s="415"/>
      <c r="DF14" s="415"/>
      <c r="DG14" s="415"/>
      <c r="DH14" s="415"/>
      <c r="DI14" s="415"/>
      <c r="DJ14" s="415"/>
      <c r="DK14" s="415"/>
      <c r="DL14" s="415"/>
      <c r="DM14" s="415"/>
      <c r="DN14" s="415"/>
      <c r="DO14" s="415"/>
      <c r="DP14" s="415"/>
      <c r="DQ14" s="415"/>
      <c r="DR14" s="415"/>
      <c r="DS14" s="415"/>
      <c r="DT14" s="415"/>
      <c r="DU14" s="415"/>
      <c r="DV14" s="415"/>
      <c r="DW14" s="415"/>
      <c r="DX14" s="415"/>
      <c r="DY14" s="415"/>
      <c r="DZ14" s="415"/>
      <c r="EA14" s="415"/>
      <c r="EB14" s="415"/>
      <c r="EC14" s="415"/>
      <c r="ED14" s="415"/>
      <c r="EE14" s="415"/>
      <c r="EF14" s="415"/>
      <c r="EG14" s="415"/>
      <c r="EH14" s="415"/>
      <c r="EI14" s="415"/>
      <c r="EJ14" s="415"/>
      <c r="EK14" s="415"/>
      <c r="EL14" s="415"/>
      <c r="EM14" s="415"/>
      <c r="EN14" s="415"/>
      <c r="EO14" s="415"/>
      <c r="EP14" s="415"/>
      <c r="EQ14" s="415"/>
      <c r="ER14" s="415"/>
      <c r="ES14" s="415"/>
      <c r="ET14" s="415"/>
      <c r="EU14" s="415"/>
      <c r="EV14" s="415"/>
      <c r="EW14" s="415"/>
      <c r="EX14" s="415"/>
      <c r="EY14" s="415"/>
      <c r="EZ14" s="415"/>
      <c r="FA14" s="415"/>
      <c r="FB14" s="415"/>
      <c r="FC14" s="415"/>
      <c r="FD14" s="415"/>
      <c r="FE14" s="415"/>
      <c r="FF14" s="415"/>
      <c r="FG14" s="415"/>
      <c r="FH14" s="415"/>
      <c r="FI14" s="415"/>
      <c r="FJ14" s="415"/>
      <c r="FK14" s="415"/>
      <c r="FL14" s="415"/>
      <c r="FM14" s="415"/>
      <c r="FN14" s="415"/>
      <c r="FO14" s="415"/>
      <c r="FP14" s="415"/>
      <c r="FQ14" s="415"/>
      <c r="FR14" s="415"/>
      <c r="FS14" s="415"/>
      <c r="FT14" s="415"/>
      <c r="FU14" s="415"/>
      <c r="FV14" s="415"/>
      <c r="FW14" s="415"/>
      <c r="FX14" s="415"/>
      <c r="FY14" s="415"/>
      <c r="FZ14" s="415"/>
      <c r="GA14" s="415"/>
      <c r="GB14" s="415"/>
      <c r="GC14" s="415"/>
      <c r="GD14" s="415"/>
      <c r="GE14" s="415"/>
      <c r="GF14" s="415"/>
      <c r="GG14" s="415"/>
      <c r="GH14" s="415"/>
      <c r="GI14" s="415"/>
      <c r="GJ14" s="415"/>
      <c r="GK14" s="415"/>
      <c r="GL14" s="415"/>
      <c r="GM14" s="415"/>
      <c r="GN14" s="415"/>
      <c r="GO14" s="415"/>
      <c r="GP14" s="415"/>
      <c r="GQ14" s="415"/>
      <c r="GR14" s="415"/>
      <c r="GS14" s="415"/>
      <c r="GT14" s="415"/>
      <c r="GU14" s="415"/>
      <c r="GV14" s="415"/>
      <c r="GW14" s="415"/>
      <c r="GX14" s="415"/>
      <c r="GY14" s="415"/>
      <c r="GZ14" s="415"/>
      <c r="HA14" s="415"/>
      <c r="HB14" s="415"/>
      <c r="HC14" s="415"/>
      <c r="HD14" s="415"/>
      <c r="HE14" s="415"/>
      <c r="HF14" s="415"/>
      <c r="HG14" s="415"/>
      <c r="HH14" s="415"/>
      <c r="HI14" s="415"/>
      <c r="HJ14" s="415"/>
      <c r="HK14" s="415"/>
      <c r="HL14" s="415"/>
      <c r="HM14" s="415"/>
      <c r="HN14" s="415"/>
      <c r="HO14" s="415"/>
      <c r="HP14" s="415"/>
      <c r="HQ14" s="415"/>
      <c r="HR14" s="415"/>
      <c r="HS14" s="415"/>
      <c r="HT14" s="415"/>
      <c r="HU14" s="415"/>
      <c r="HV14" s="415"/>
      <c r="HW14" s="415"/>
      <c r="HX14" s="415"/>
      <c r="HY14" s="415"/>
      <c r="HZ14" s="415"/>
      <c r="IA14" s="415"/>
      <c r="IB14" s="415"/>
      <c r="IC14" s="415"/>
      <c r="ID14" s="415"/>
      <c r="IE14" s="415"/>
      <c r="IF14" s="415"/>
      <c r="IG14" s="415"/>
      <c r="IH14" s="415"/>
      <c r="II14" s="415"/>
      <c r="IJ14" s="415"/>
      <c r="IK14" s="415"/>
      <c r="IL14" s="415"/>
      <c r="IM14" s="415"/>
      <c r="IN14" s="415"/>
      <c r="IO14" s="415"/>
      <c r="IP14" s="415"/>
      <c r="IQ14" s="415"/>
      <c r="IR14" s="415"/>
      <c r="IS14" s="415"/>
      <c r="IT14" s="415"/>
      <c r="IU14" s="415"/>
      <c r="IV14" s="415"/>
      <c r="IW14" s="415"/>
      <c r="IX14" s="415"/>
      <c r="IY14" s="415"/>
      <c r="IZ14" s="415"/>
      <c r="JA14" s="415"/>
    </row>
    <row r="15" spans="1:261" s="106" customFormat="1" hidden="1" outlineLevel="1" x14ac:dyDescent="0.25">
      <c r="A15" s="99"/>
      <c r="B15" s="275" t="s">
        <v>30</v>
      </c>
      <c r="C15" s="99" t="s">
        <v>31</v>
      </c>
      <c r="D15" s="100">
        <v>2</v>
      </c>
      <c r="E15" s="251">
        <v>8577.880000000001</v>
      </c>
      <c r="F15" s="142">
        <f>E15*D15</f>
        <v>17155.760000000002</v>
      </c>
      <c r="G15" s="142">
        <v>4657.25</v>
      </c>
      <c r="H15" s="142">
        <f>G15*D15</f>
        <v>9314.5</v>
      </c>
      <c r="I15" s="227">
        <f>F15+H15</f>
        <v>26470.260000000002</v>
      </c>
      <c r="J15" s="252">
        <v>8577.880000000001</v>
      </c>
      <c r="K15" s="252"/>
      <c r="L15" s="229"/>
      <c r="M15" s="229">
        <f t="shared" si="0"/>
        <v>4657.25</v>
      </c>
      <c r="N15" s="229"/>
      <c r="O15" s="229"/>
      <c r="P15" s="423"/>
      <c r="Q15" s="425">
        <f t="shared" si="1"/>
        <v>0</v>
      </c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  <c r="AL15" s="416"/>
      <c r="AM15" s="416"/>
      <c r="AN15" s="416"/>
      <c r="AO15" s="416"/>
      <c r="AP15" s="416"/>
      <c r="AQ15" s="416"/>
      <c r="AR15" s="416"/>
      <c r="AS15" s="416"/>
      <c r="AT15" s="416"/>
      <c r="AU15" s="416"/>
      <c r="AV15" s="416"/>
      <c r="AW15" s="416"/>
      <c r="AX15" s="416"/>
      <c r="AY15" s="416"/>
      <c r="AZ15" s="416"/>
      <c r="BA15" s="416"/>
      <c r="BB15" s="416"/>
      <c r="BC15" s="416"/>
      <c r="BD15" s="416"/>
      <c r="BE15" s="416"/>
      <c r="BF15" s="416"/>
      <c r="BG15" s="416"/>
      <c r="BH15" s="416"/>
      <c r="BI15" s="416"/>
      <c r="BJ15" s="416"/>
      <c r="BK15" s="416"/>
      <c r="BL15" s="416"/>
      <c r="BM15" s="416"/>
      <c r="BN15" s="416"/>
      <c r="BO15" s="416"/>
      <c r="BP15" s="416"/>
      <c r="BQ15" s="416"/>
      <c r="BR15" s="416"/>
      <c r="BS15" s="416"/>
      <c r="BT15" s="416"/>
      <c r="BU15" s="416"/>
      <c r="BV15" s="416"/>
      <c r="BW15" s="416"/>
      <c r="BX15" s="416"/>
      <c r="BY15" s="416"/>
      <c r="BZ15" s="416"/>
      <c r="CA15" s="416"/>
      <c r="CB15" s="416"/>
      <c r="CC15" s="416"/>
      <c r="CD15" s="416"/>
      <c r="CE15" s="416"/>
      <c r="CF15" s="416"/>
      <c r="CG15" s="416"/>
      <c r="CH15" s="416"/>
      <c r="CI15" s="416"/>
      <c r="CJ15" s="416"/>
      <c r="CK15" s="416"/>
      <c r="CL15" s="416"/>
      <c r="CM15" s="416"/>
      <c r="CN15" s="416"/>
      <c r="CO15" s="416"/>
      <c r="CP15" s="416"/>
      <c r="CQ15" s="416"/>
      <c r="CR15" s="416"/>
      <c r="CS15" s="416"/>
      <c r="CT15" s="416"/>
      <c r="CU15" s="416"/>
      <c r="CV15" s="416"/>
      <c r="CW15" s="416"/>
      <c r="CX15" s="416"/>
      <c r="CY15" s="416"/>
      <c r="CZ15" s="416"/>
      <c r="DA15" s="416"/>
      <c r="DB15" s="416"/>
      <c r="DC15" s="416"/>
      <c r="DD15" s="416"/>
      <c r="DE15" s="416"/>
      <c r="DF15" s="416"/>
      <c r="DG15" s="416"/>
      <c r="DH15" s="416"/>
      <c r="DI15" s="416"/>
      <c r="DJ15" s="416"/>
      <c r="DK15" s="416"/>
      <c r="DL15" s="416"/>
      <c r="DM15" s="416"/>
      <c r="DN15" s="416"/>
      <c r="DO15" s="416"/>
      <c r="DP15" s="416"/>
      <c r="DQ15" s="416"/>
      <c r="DR15" s="416"/>
      <c r="DS15" s="416"/>
      <c r="DT15" s="416"/>
      <c r="DU15" s="416"/>
      <c r="DV15" s="416"/>
      <c r="DW15" s="416"/>
      <c r="DX15" s="416"/>
      <c r="DY15" s="416"/>
      <c r="DZ15" s="416"/>
      <c r="EA15" s="416"/>
      <c r="EB15" s="416"/>
      <c r="EC15" s="416"/>
      <c r="ED15" s="416"/>
      <c r="EE15" s="416"/>
      <c r="EF15" s="416"/>
      <c r="EG15" s="416"/>
      <c r="EH15" s="416"/>
      <c r="EI15" s="416"/>
      <c r="EJ15" s="416"/>
      <c r="EK15" s="416"/>
      <c r="EL15" s="416"/>
      <c r="EM15" s="416"/>
      <c r="EN15" s="416"/>
      <c r="EO15" s="416"/>
      <c r="EP15" s="416"/>
      <c r="EQ15" s="416"/>
      <c r="ER15" s="416"/>
      <c r="ES15" s="416"/>
      <c r="ET15" s="416"/>
      <c r="EU15" s="416"/>
      <c r="EV15" s="416"/>
      <c r="EW15" s="416"/>
      <c r="EX15" s="416"/>
      <c r="EY15" s="416"/>
      <c r="EZ15" s="416"/>
      <c r="FA15" s="416"/>
      <c r="FB15" s="416"/>
      <c r="FC15" s="416"/>
      <c r="FD15" s="416"/>
      <c r="FE15" s="416"/>
      <c r="FF15" s="416"/>
      <c r="FG15" s="416"/>
      <c r="FH15" s="416"/>
      <c r="FI15" s="416"/>
      <c r="FJ15" s="416"/>
      <c r="FK15" s="416"/>
      <c r="FL15" s="416"/>
      <c r="FM15" s="416"/>
      <c r="FN15" s="416"/>
      <c r="FO15" s="416"/>
      <c r="FP15" s="416"/>
      <c r="FQ15" s="416"/>
      <c r="FR15" s="416"/>
      <c r="FS15" s="416"/>
      <c r="FT15" s="416"/>
      <c r="FU15" s="416"/>
      <c r="FV15" s="416"/>
      <c r="FW15" s="416"/>
      <c r="FX15" s="416"/>
      <c r="FY15" s="416"/>
      <c r="FZ15" s="416"/>
      <c r="GA15" s="416"/>
      <c r="GB15" s="416"/>
      <c r="GC15" s="416"/>
      <c r="GD15" s="416"/>
      <c r="GE15" s="416"/>
      <c r="GF15" s="416"/>
      <c r="GG15" s="416"/>
      <c r="GH15" s="416"/>
      <c r="GI15" s="416"/>
      <c r="GJ15" s="416"/>
      <c r="GK15" s="416"/>
      <c r="GL15" s="416"/>
      <c r="GM15" s="416"/>
      <c r="GN15" s="416"/>
      <c r="GO15" s="416"/>
      <c r="GP15" s="416"/>
      <c r="GQ15" s="416"/>
      <c r="GR15" s="416"/>
      <c r="GS15" s="416"/>
      <c r="GT15" s="416"/>
      <c r="GU15" s="416"/>
      <c r="GV15" s="416"/>
      <c r="GW15" s="416"/>
      <c r="GX15" s="416"/>
      <c r="GY15" s="416"/>
      <c r="GZ15" s="416"/>
      <c r="HA15" s="416"/>
      <c r="HB15" s="416"/>
      <c r="HC15" s="416"/>
      <c r="HD15" s="416"/>
      <c r="HE15" s="416"/>
      <c r="HF15" s="416"/>
      <c r="HG15" s="416"/>
      <c r="HH15" s="416"/>
      <c r="HI15" s="416"/>
      <c r="HJ15" s="416"/>
      <c r="HK15" s="416"/>
      <c r="HL15" s="416"/>
      <c r="HM15" s="416"/>
      <c r="HN15" s="416"/>
      <c r="HO15" s="416"/>
      <c r="HP15" s="416"/>
      <c r="HQ15" s="416"/>
      <c r="HR15" s="416"/>
      <c r="HS15" s="416"/>
      <c r="HT15" s="416"/>
      <c r="HU15" s="416"/>
      <c r="HV15" s="416"/>
      <c r="HW15" s="416"/>
      <c r="HX15" s="416"/>
      <c r="HY15" s="416"/>
      <c r="HZ15" s="416"/>
      <c r="IA15" s="416"/>
      <c r="IB15" s="416"/>
      <c r="IC15" s="416"/>
      <c r="ID15" s="416"/>
      <c r="IE15" s="416"/>
      <c r="IF15" s="416"/>
      <c r="IG15" s="416"/>
      <c r="IH15" s="416"/>
      <c r="II15" s="416"/>
      <c r="IJ15" s="416"/>
      <c r="IK15" s="416"/>
      <c r="IL15" s="416"/>
      <c r="IM15" s="416"/>
      <c r="IN15" s="416"/>
      <c r="IO15" s="416"/>
      <c r="IP15" s="416"/>
      <c r="IQ15" s="416"/>
      <c r="IR15" s="416"/>
      <c r="IS15" s="416"/>
      <c r="IT15" s="416"/>
      <c r="IU15" s="416"/>
      <c r="IV15" s="416"/>
      <c r="IW15" s="416"/>
      <c r="IX15" s="416"/>
      <c r="IY15" s="416"/>
      <c r="IZ15" s="416"/>
      <c r="JA15" s="416"/>
    </row>
    <row r="16" spans="1:261" s="101" customFormat="1" hidden="1" outlineLevel="2" x14ac:dyDescent="0.25">
      <c r="A16" s="99"/>
      <c r="B16" s="275" t="s">
        <v>32</v>
      </c>
      <c r="C16" s="99" t="s">
        <v>31</v>
      </c>
      <c r="D16" s="100">
        <v>1</v>
      </c>
      <c r="E16" s="251"/>
      <c r="F16" s="142"/>
      <c r="G16" s="142"/>
      <c r="H16" s="142"/>
      <c r="I16" s="227"/>
      <c r="J16" s="252"/>
      <c r="K16" s="252"/>
      <c r="L16" s="229"/>
      <c r="M16" s="229">
        <f t="shared" si="0"/>
        <v>0</v>
      </c>
      <c r="N16" s="229"/>
      <c r="O16" s="229"/>
      <c r="P16" s="422"/>
      <c r="Q16" s="425">
        <f t="shared" si="1"/>
        <v>0</v>
      </c>
      <c r="R16" s="415"/>
      <c r="S16" s="415"/>
      <c r="T16" s="415"/>
      <c r="U16" s="415"/>
      <c r="V16" s="415"/>
      <c r="W16" s="415"/>
      <c r="X16" s="415"/>
      <c r="Y16" s="415"/>
      <c r="Z16" s="415"/>
      <c r="AA16" s="415"/>
      <c r="AB16" s="415"/>
      <c r="AC16" s="415"/>
      <c r="AD16" s="415"/>
      <c r="AE16" s="415"/>
      <c r="AF16" s="415"/>
      <c r="AG16" s="415"/>
      <c r="AH16" s="415"/>
      <c r="AI16" s="415"/>
      <c r="AJ16" s="415"/>
      <c r="AK16" s="415"/>
      <c r="AL16" s="415"/>
      <c r="AM16" s="415"/>
      <c r="AN16" s="415"/>
      <c r="AO16" s="415"/>
      <c r="AP16" s="415"/>
      <c r="AQ16" s="415"/>
      <c r="AR16" s="415"/>
      <c r="AS16" s="415"/>
      <c r="AT16" s="415"/>
      <c r="AU16" s="415"/>
      <c r="AV16" s="415"/>
      <c r="AW16" s="415"/>
      <c r="AX16" s="415"/>
      <c r="AY16" s="415"/>
      <c r="AZ16" s="415"/>
      <c r="BA16" s="415"/>
      <c r="BB16" s="415"/>
      <c r="BC16" s="415"/>
      <c r="BD16" s="415"/>
      <c r="BE16" s="415"/>
      <c r="BF16" s="415"/>
      <c r="BG16" s="415"/>
      <c r="BH16" s="415"/>
      <c r="BI16" s="415"/>
      <c r="BJ16" s="415"/>
      <c r="BK16" s="415"/>
      <c r="BL16" s="415"/>
      <c r="BM16" s="415"/>
      <c r="BN16" s="415"/>
      <c r="BO16" s="415"/>
      <c r="BP16" s="415"/>
      <c r="BQ16" s="415"/>
      <c r="BR16" s="415"/>
      <c r="BS16" s="415"/>
      <c r="BT16" s="415"/>
      <c r="BU16" s="415"/>
      <c r="BV16" s="415"/>
      <c r="BW16" s="415"/>
      <c r="BX16" s="415"/>
      <c r="BY16" s="415"/>
      <c r="BZ16" s="415"/>
      <c r="CA16" s="415"/>
      <c r="CB16" s="415"/>
      <c r="CC16" s="415"/>
      <c r="CD16" s="415"/>
      <c r="CE16" s="415"/>
      <c r="CF16" s="415"/>
      <c r="CG16" s="415"/>
      <c r="CH16" s="415"/>
      <c r="CI16" s="415"/>
      <c r="CJ16" s="415"/>
      <c r="CK16" s="415"/>
      <c r="CL16" s="415"/>
      <c r="CM16" s="415"/>
      <c r="CN16" s="415"/>
      <c r="CO16" s="415"/>
      <c r="CP16" s="415"/>
      <c r="CQ16" s="415"/>
      <c r="CR16" s="415"/>
      <c r="CS16" s="415"/>
      <c r="CT16" s="415"/>
      <c r="CU16" s="415"/>
      <c r="CV16" s="415"/>
      <c r="CW16" s="415"/>
      <c r="CX16" s="415"/>
      <c r="CY16" s="415"/>
      <c r="CZ16" s="415"/>
      <c r="DA16" s="415"/>
      <c r="DB16" s="415"/>
      <c r="DC16" s="415"/>
      <c r="DD16" s="415"/>
      <c r="DE16" s="415"/>
      <c r="DF16" s="415"/>
      <c r="DG16" s="415"/>
      <c r="DH16" s="415"/>
      <c r="DI16" s="415"/>
      <c r="DJ16" s="415"/>
      <c r="DK16" s="415"/>
      <c r="DL16" s="415"/>
      <c r="DM16" s="415"/>
      <c r="DN16" s="415"/>
      <c r="DO16" s="415"/>
      <c r="DP16" s="415"/>
      <c r="DQ16" s="415"/>
      <c r="DR16" s="415"/>
      <c r="DS16" s="415"/>
      <c r="DT16" s="415"/>
      <c r="DU16" s="415"/>
      <c r="DV16" s="415"/>
      <c r="DW16" s="415"/>
      <c r="DX16" s="415"/>
      <c r="DY16" s="415"/>
      <c r="DZ16" s="415"/>
      <c r="EA16" s="415"/>
      <c r="EB16" s="415"/>
      <c r="EC16" s="415"/>
      <c r="ED16" s="415"/>
      <c r="EE16" s="415"/>
      <c r="EF16" s="415"/>
      <c r="EG16" s="415"/>
      <c r="EH16" s="415"/>
      <c r="EI16" s="415"/>
      <c r="EJ16" s="415"/>
      <c r="EK16" s="415"/>
      <c r="EL16" s="415"/>
      <c r="EM16" s="415"/>
      <c r="EN16" s="415"/>
      <c r="EO16" s="415"/>
      <c r="EP16" s="415"/>
      <c r="EQ16" s="415"/>
      <c r="ER16" s="415"/>
      <c r="ES16" s="415"/>
      <c r="ET16" s="415"/>
      <c r="EU16" s="415"/>
      <c r="EV16" s="415"/>
      <c r="EW16" s="415"/>
      <c r="EX16" s="415"/>
      <c r="EY16" s="415"/>
      <c r="EZ16" s="415"/>
      <c r="FA16" s="415"/>
      <c r="FB16" s="415"/>
      <c r="FC16" s="415"/>
      <c r="FD16" s="415"/>
      <c r="FE16" s="415"/>
      <c r="FF16" s="415"/>
      <c r="FG16" s="415"/>
      <c r="FH16" s="415"/>
      <c r="FI16" s="415"/>
      <c r="FJ16" s="415"/>
      <c r="FK16" s="415"/>
      <c r="FL16" s="415"/>
      <c r="FM16" s="415"/>
      <c r="FN16" s="415"/>
      <c r="FO16" s="415"/>
      <c r="FP16" s="415"/>
      <c r="FQ16" s="415"/>
      <c r="FR16" s="415"/>
      <c r="FS16" s="415"/>
      <c r="FT16" s="415"/>
      <c r="FU16" s="415"/>
      <c r="FV16" s="415"/>
      <c r="FW16" s="415"/>
      <c r="FX16" s="415"/>
      <c r="FY16" s="415"/>
      <c r="FZ16" s="415"/>
      <c r="GA16" s="415"/>
      <c r="GB16" s="415"/>
      <c r="GC16" s="415"/>
      <c r="GD16" s="415"/>
      <c r="GE16" s="415"/>
      <c r="GF16" s="415"/>
      <c r="GG16" s="415"/>
      <c r="GH16" s="415"/>
      <c r="GI16" s="415"/>
      <c r="GJ16" s="415"/>
      <c r="GK16" s="415"/>
      <c r="GL16" s="415"/>
      <c r="GM16" s="415"/>
      <c r="GN16" s="415"/>
      <c r="GO16" s="415"/>
      <c r="GP16" s="415"/>
      <c r="GQ16" s="415"/>
      <c r="GR16" s="415"/>
      <c r="GS16" s="415"/>
      <c r="GT16" s="415"/>
      <c r="GU16" s="415"/>
      <c r="GV16" s="415"/>
      <c r="GW16" s="415"/>
      <c r="GX16" s="415"/>
      <c r="GY16" s="415"/>
      <c r="GZ16" s="415"/>
      <c r="HA16" s="415"/>
      <c r="HB16" s="415"/>
      <c r="HC16" s="415"/>
      <c r="HD16" s="415"/>
      <c r="HE16" s="415"/>
      <c r="HF16" s="415"/>
      <c r="HG16" s="415"/>
      <c r="HH16" s="415"/>
      <c r="HI16" s="415"/>
      <c r="HJ16" s="415"/>
      <c r="HK16" s="415"/>
      <c r="HL16" s="415"/>
      <c r="HM16" s="415"/>
      <c r="HN16" s="415"/>
      <c r="HO16" s="415"/>
      <c r="HP16" s="415"/>
      <c r="HQ16" s="415"/>
      <c r="HR16" s="415"/>
      <c r="HS16" s="415"/>
      <c r="HT16" s="415"/>
      <c r="HU16" s="415"/>
      <c r="HV16" s="415"/>
      <c r="HW16" s="415"/>
      <c r="HX16" s="415"/>
      <c r="HY16" s="415"/>
      <c r="HZ16" s="415"/>
      <c r="IA16" s="415"/>
      <c r="IB16" s="415"/>
      <c r="IC16" s="415"/>
      <c r="ID16" s="415"/>
      <c r="IE16" s="415"/>
      <c r="IF16" s="415"/>
      <c r="IG16" s="415"/>
      <c r="IH16" s="415"/>
      <c r="II16" s="415"/>
      <c r="IJ16" s="415"/>
      <c r="IK16" s="415"/>
      <c r="IL16" s="415"/>
      <c r="IM16" s="415"/>
      <c r="IN16" s="415"/>
      <c r="IO16" s="415"/>
      <c r="IP16" s="415"/>
      <c r="IQ16" s="415"/>
      <c r="IR16" s="415"/>
      <c r="IS16" s="415"/>
      <c r="IT16" s="415"/>
      <c r="IU16" s="415"/>
      <c r="IV16" s="415"/>
      <c r="IW16" s="415"/>
      <c r="IX16" s="415"/>
      <c r="IY16" s="415"/>
      <c r="IZ16" s="415"/>
      <c r="JA16" s="415"/>
    </row>
    <row r="17" spans="1:261" s="101" customFormat="1" hidden="1" outlineLevel="2" x14ac:dyDescent="0.25">
      <c r="A17" s="99"/>
      <c r="B17" s="275" t="s">
        <v>6835</v>
      </c>
      <c r="C17" s="99" t="s">
        <v>31</v>
      </c>
      <c r="D17" s="100">
        <v>1</v>
      </c>
      <c r="E17" s="251"/>
      <c r="F17" s="142"/>
      <c r="G17" s="142"/>
      <c r="H17" s="142"/>
      <c r="I17" s="227"/>
      <c r="J17" s="252"/>
      <c r="K17" s="252"/>
      <c r="L17" s="229"/>
      <c r="M17" s="229">
        <f t="shared" si="0"/>
        <v>0</v>
      </c>
      <c r="N17" s="229"/>
      <c r="O17" s="229"/>
      <c r="P17" s="422"/>
      <c r="Q17" s="425">
        <f t="shared" si="1"/>
        <v>0</v>
      </c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415"/>
      <c r="AC17" s="415"/>
      <c r="AD17" s="415"/>
      <c r="AE17" s="415"/>
      <c r="AF17" s="415"/>
      <c r="AG17" s="415"/>
      <c r="AH17" s="415"/>
      <c r="AI17" s="415"/>
      <c r="AJ17" s="415"/>
      <c r="AK17" s="415"/>
      <c r="AL17" s="415"/>
      <c r="AM17" s="415"/>
      <c r="AN17" s="415"/>
      <c r="AO17" s="415"/>
      <c r="AP17" s="415"/>
      <c r="AQ17" s="415"/>
      <c r="AR17" s="415"/>
      <c r="AS17" s="415"/>
      <c r="AT17" s="415"/>
      <c r="AU17" s="415"/>
      <c r="AV17" s="415"/>
      <c r="AW17" s="415"/>
      <c r="AX17" s="415"/>
      <c r="AY17" s="415"/>
      <c r="AZ17" s="415"/>
      <c r="BA17" s="415"/>
      <c r="BB17" s="415"/>
      <c r="BC17" s="415"/>
      <c r="BD17" s="415"/>
      <c r="BE17" s="415"/>
      <c r="BF17" s="415"/>
      <c r="BG17" s="415"/>
      <c r="BH17" s="415"/>
      <c r="BI17" s="415"/>
      <c r="BJ17" s="415"/>
      <c r="BK17" s="415"/>
      <c r="BL17" s="415"/>
      <c r="BM17" s="415"/>
      <c r="BN17" s="415"/>
      <c r="BO17" s="415"/>
      <c r="BP17" s="415"/>
      <c r="BQ17" s="415"/>
      <c r="BR17" s="415"/>
      <c r="BS17" s="415"/>
      <c r="BT17" s="415"/>
      <c r="BU17" s="415"/>
      <c r="BV17" s="415"/>
      <c r="BW17" s="415"/>
      <c r="BX17" s="415"/>
      <c r="BY17" s="415"/>
      <c r="BZ17" s="415"/>
      <c r="CA17" s="415"/>
      <c r="CB17" s="415"/>
      <c r="CC17" s="415"/>
      <c r="CD17" s="415"/>
      <c r="CE17" s="415"/>
      <c r="CF17" s="415"/>
      <c r="CG17" s="415"/>
      <c r="CH17" s="415"/>
      <c r="CI17" s="415"/>
      <c r="CJ17" s="415"/>
      <c r="CK17" s="415"/>
      <c r="CL17" s="415"/>
      <c r="CM17" s="415"/>
      <c r="CN17" s="415"/>
      <c r="CO17" s="415"/>
      <c r="CP17" s="415"/>
      <c r="CQ17" s="415"/>
      <c r="CR17" s="415"/>
      <c r="CS17" s="415"/>
      <c r="CT17" s="415"/>
      <c r="CU17" s="415"/>
      <c r="CV17" s="415"/>
      <c r="CW17" s="415"/>
      <c r="CX17" s="415"/>
      <c r="CY17" s="415"/>
      <c r="CZ17" s="415"/>
      <c r="DA17" s="415"/>
      <c r="DB17" s="415"/>
      <c r="DC17" s="415"/>
      <c r="DD17" s="415"/>
      <c r="DE17" s="415"/>
      <c r="DF17" s="415"/>
      <c r="DG17" s="415"/>
      <c r="DH17" s="415"/>
      <c r="DI17" s="415"/>
      <c r="DJ17" s="415"/>
      <c r="DK17" s="415"/>
      <c r="DL17" s="415"/>
      <c r="DM17" s="415"/>
      <c r="DN17" s="415"/>
      <c r="DO17" s="415"/>
      <c r="DP17" s="415"/>
      <c r="DQ17" s="415"/>
      <c r="DR17" s="415"/>
      <c r="DS17" s="415"/>
      <c r="DT17" s="415"/>
      <c r="DU17" s="415"/>
      <c r="DV17" s="415"/>
      <c r="DW17" s="415"/>
      <c r="DX17" s="415"/>
      <c r="DY17" s="415"/>
      <c r="DZ17" s="415"/>
      <c r="EA17" s="415"/>
      <c r="EB17" s="415"/>
      <c r="EC17" s="415"/>
      <c r="ED17" s="415"/>
      <c r="EE17" s="415"/>
      <c r="EF17" s="415"/>
      <c r="EG17" s="415"/>
      <c r="EH17" s="415"/>
      <c r="EI17" s="415"/>
      <c r="EJ17" s="415"/>
      <c r="EK17" s="415"/>
      <c r="EL17" s="415"/>
      <c r="EM17" s="415"/>
      <c r="EN17" s="415"/>
      <c r="EO17" s="415"/>
      <c r="EP17" s="415"/>
      <c r="EQ17" s="415"/>
      <c r="ER17" s="415"/>
      <c r="ES17" s="415"/>
      <c r="ET17" s="415"/>
      <c r="EU17" s="415"/>
      <c r="EV17" s="415"/>
      <c r="EW17" s="415"/>
      <c r="EX17" s="415"/>
      <c r="EY17" s="415"/>
      <c r="EZ17" s="415"/>
      <c r="FA17" s="415"/>
      <c r="FB17" s="415"/>
      <c r="FC17" s="415"/>
      <c r="FD17" s="415"/>
      <c r="FE17" s="415"/>
      <c r="FF17" s="415"/>
      <c r="FG17" s="415"/>
      <c r="FH17" s="415"/>
      <c r="FI17" s="415"/>
      <c r="FJ17" s="415"/>
      <c r="FK17" s="415"/>
      <c r="FL17" s="415"/>
      <c r="FM17" s="415"/>
      <c r="FN17" s="415"/>
      <c r="FO17" s="415"/>
      <c r="FP17" s="415"/>
      <c r="FQ17" s="415"/>
      <c r="FR17" s="415"/>
      <c r="FS17" s="415"/>
      <c r="FT17" s="415"/>
      <c r="FU17" s="415"/>
      <c r="FV17" s="415"/>
      <c r="FW17" s="415"/>
      <c r="FX17" s="415"/>
      <c r="FY17" s="415"/>
      <c r="FZ17" s="415"/>
      <c r="GA17" s="415"/>
      <c r="GB17" s="415"/>
      <c r="GC17" s="415"/>
      <c r="GD17" s="415"/>
      <c r="GE17" s="415"/>
      <c r="GF17" s="415"/>
      <c r="GG17" s="415"/>
      <c r="GH17" s="415"/>
      <c r="GI17" s="415"/>
      <c r="GJ17" s="415"/>
      <c r="GK17" s="415"/>
      <c r="GL17" s="415"/>
      <c r="GM17" s="415"/>
      <c r="GN17" s="415"/>
      <c r="GO17" s="415"/>
      <c r="GP17" s="415"/>
      <c r="GQ17" s="415"/>
      <c r="GR17" s="415"/>
      <c r="GS17" s="415"/>
      <c r="GT17" s="415"/>
      <c r="GU17" s="415"/>
      <c r="GV17" s="415"/>
      <c r="GW17" s="415"/>
      <c r="GX17" s="415"/>
      <c r="GY17" s="415"/>
      <c r="GZ17" s="415"/>
      <c r="HA17" s="415"/>
      <c r="HB17" s="415"/>
      <c r="HC17" s="415"/>
      <c r="HD17" s="415"/>
      <c r="HE17" s="415"/>
      <c r="HF17" s="415"/>
      <c r="HG17" s="415"/>
      <c r="HH17" s="415"/>
      <c r="HI17" s="415"/>
      <c r="HJ17" s="415"/>
      <c r="HK17" s="415"/>
      <c r="HL17" s="415"/>
      <c r="HM17" s="415"/>
      <c r="HN17" s="415"/>
      <c r="HO17" s="415"/>
      <c r="HP17" s="415"/>
      <c r="HQ17" s="415"/>
      <c r="HR17" s="415"/>
      <c r="HS17" s="415"/>
      <c r="HT17" s="415"/>
      <c r="HU17" s="415"/>
      <c r="HV17" s="415"/>
      <c r="HW17" s="415"/>
      <c r="HX17" s="415"/>
      <c r="HY17" s="415"/>
      <c r="HZ17" s="415"/>
      <c r="IA17" s="415"/>
      <c r="IB17" s="415"/>
      <c r="IC17" s="415"/>
      <c r="ID17" s="415"/>
      <c r="IE17" s="415"/>
      <c r="IF17" s="415"/>
      <c r="IG17" s="415"/>
      <c r="IH17" s="415"/>
      <c r="II17" s="415"/>
      <c r="IJ17" s="415"/>
      <c r="IK17" s="415"/>
      <c r="IL17" s="415"/>
      <c r="IM17" s="415"/>
      <c r="IN17" s="415"/>
      <c r="IO17" s="415"/>
      <c r="IP17" s="415"/>
      <c r="IQ17" s="415"/>
      <c r="IR17" s="415"/>
      <c r="IS17" s="415"/>
      <c r="IT17" s="415"/>
      <c r="IU17" s="415"/>
      <c r="IV17" s="415"/>
      <c r="IW17" s="415"/>
      <c r="IX17" s="415"/>
      <c r="IY17" s="415"/>
      <c r="IZ17" s="415"/>
      <c r="JA17" s="415"/>
    </row>
    <row r="18" spans="1:261" s="101" customFormat="1" hidden="1" outlineLevel="2" x14ac:dyDescent="0.25">
      <c r="A18" s="99"/>
      <c r="B18" s="275" t="s">
        <v>33</v>
      </c>
      <c r="C18" s="99" t="s">
        <v>855</v>
      </c>
      <c r="D18" s="112">
        <v>0.08</v>
      </c>
      <c r="E18" s="251"/>
      <c r="F18" s="142"/>
      <c r="G18" s="142"/>
      <c r="H18" s="142"/>
      <c r="I18" s="227"/>
      <c r="J18" s="252"/>
      <c r="K18" s="252"/>
      <c r="L18" s="229"/>
      <c r="M18" s="229">
        <f t="shared" si="0"/>
        <v>0</v>
      </c>
      <c r="N18" s="229"/>
      <c r="O18" s="229"/>
      <c r="P18" s="422"/>
      <c r="Q18" s="425">
        <f t="shared" si="1"/>
        <v>0</v>
      </c>
      <c r="R18" s="415"/>
      <c r="S18" s="415"/>
      <c r="T18" s="415"/>
      <c r="U18" s="415"/>
      <c r="V18" s="415"/>
      <c r="W18" s="415"/>
      <c r="X18" s="415"/>
      <c r="Y18" s="415"/>
      <c r="Z18" s="415"/>
      <c r="AA18" s="415"/>
      <c r="AB18" s="415"/>
      <c r="AC18" s="415"/>
      <c r="AD18" s="415"/>
      <c r="AE18" s="415"/>
      <c r="AF18" s="415"/>
      <c r="AG18" s="415"/>
      <c r="AH18" s="415"/>
      <c r="AI18" s="415"/>
      <c r="AJ18" s="415"/>
      <c r="AK18" s="415"/>
      <c r="AL18" s="415"/>
      <c r="AM18" s="415"/>
      <c r="AN18" s="415"/>
      <c r="AO18" s="415"/>
      <c r="AP18" s="415"/>
      <c r="AQ18" s="415"/>
      <c r="AR18" s="415"/>
      <c r="AS18" s="415"/>
      <c r="AT18" s="415"/>
      <c r="AU18" s="415"/>
      <c r="AV18" s="415"/>
      <c r="AW18" s="415"/>
      <c r="AX18" s="415"/>
      <c r="AY18" s="415"/>
      <c r="AZ18" s="415"/>
      <c r="BA18" s="415"/>
      <c r="BB18" s="415"/>
      <c r="BC18" s="415"/>
      <c r="BD18" s="415"/>
      <c r="BE18" s="415"/>
      <c r="BF18" s="415"/>
      <c r="BG18" s="415"/>
      <c r="BH18" s="415"/>
      <c r="BI18" s="415"/>
      <c r="BJ18" s="415"/>
      <c r="BK18" s="415"/>
      <c r="BL18" s="415"/>
      <c r="BM18" s="415"/>
      <c r="BN18" s="415"/>
      <c r="BO18" s="415"/>
      <c r="BP18" s="415"/>
      <c r="BQ18" s="415"/>
      <c r="BR18" s="415"/>
      <c r="BS18" s="415"/>
      <c r="BT18" s="415"/>
      <c r="BU18" s="415"/>
      <c r="BV18" s="415"/>
      <c r="BW18" s="415"/>
      <c r="BX18" s="415"/>
      <c r="BY18" s="415"/>
      <c r="BZ18" s="415"/>
      <c r="CA18" s="415"/>
      <c r="CB18" s="415"/>
      <c r="CC18" s="415"/>
      <c r="CD18" s="415"/>
      <c r="CE18" s="415"/>
      <c r="CF18" s="415"/>
      <c r="CG18" s="415"/>
      <c r="CH18" s="415"/>
      <c r="CI18" s="415"/>
      <c r="CJ18" s="415"/>
      <c r="CK18" s="415"/>
      <c r="CL18" s="415"/>
      <c r="CM18" s="415"/>
      <c r="CN18" s="415"/>
      <c r="CO18" s="415"/>
      <c r="CP18" s="415"/>
      <c r="CQ18" s="415"/>
      <c r="CR18" s="415"/>
      <c r="CS18" s="415"/>
      <c r="CT18" s="415"/>
      <c r="CU18" s="415"/>
      <c r="CV18" s="415"/>
      <c r="CW18" s="415"/>
      <c r="CX18" s="415"/>
      <c r="CY18" s="415"/>
      <c r="CZ18" s="415"/>
      <c r="DA18" s="415"/>
      <c r="DB18" s="415"/>
      <c r="DC18" s="415"/>
      <c r="DD18" s="415"/>
      <c r="DE18" s="415"/>
      <c r="DF18" s="415"/>
      <c r="DG18" s="415"/>
      <c r="DH18" s="415"/>
      <c r="DI18" s="415"/>
      <c r="DJ18" s="415"/>
      <c r="DK18" s="415"/>
      <c r="DL18" s="415"/>
      <c r="DM18" s="415"/>
      <c r="DN18" s="415"/>
      <c r="DO18" s="415"/>
      <c r="DP18" s="415"/>
      <c r="DQ18" s="415"/>
      <c r="DR18" s="415"/>
      <c r="DS18" s="415"/>
      <c r="DT18" s="415"/>
      <c r="DU18" s="415"/>
      <c r="DV18" s="415"/>
      <c r="DW18" s="415"/>
      <c r="DX18" s="415"/>
      <c r="DY18" s="415"/>
      <c r="DZ18" s="415"/>
      <c r="EA18" s="415"/>
      <c r="EB18" s="415"/>
      <c r="EC18" s="415"/>
      <c r="ED18" s="415"/>
      <c r="EE18" s="415"/>
      <c r="EF18" s="415"/>
      <c r="EG18" s="415"/>
      <c r="EH18" s="415"/>
      <c r="EI18" s="415"/>
      <c r="EJ18" s="415"/>
      <c r="EK18" s="415"/>
      <c r="EL18" s="415"/>
      <c r="EM18" s="415"/>
      <c r="EN18" s="415"/>
      <c r="EO18" s="415"/>
      <c r="EP18" s="415"/>
      <c r="EQ18" s="415"/>
      <c r="ER18" s="415"/>
      <c r="ES18" s="415"/>
      <c r="ET18" s="415"/>
      <c r="EU18" s="415"/>
      <c r="EV18" s="415"/>
      <c r="EW18" s="415"/>
      <c r="EX18" s="415"/>
      <c r="EY18" s="415"/>
      <c r="EZ18" s="415"/>
      <c r="FA18" s="415"/>
      <c r="FB18" s="415"/>
      <c r="FC18" s="415"/>
      <c r="FD18" s="415"/>
      <c r="FE18" s="415"/>
      <c r="FF18" s="415"/>
      <c r="FG18" s="415"/>
      <c r="FH18" s="415"/>
      <c r="FI18" s="415"/>
      <c r="FJ18" s="415"/>
      <c r="FK18" s="415"/>
      <c r="FL18" s="415"/>
      <c r="FM18" s="415"/>
      <c r="FN18" s="415"/>
      <c r="FO18" s="415"/>
      <c r="FP18" s="415"/>
      <c r="FQ18" s="415"/>
      <c r="FR18" s="415"/>
      <c r="FS18" s="415"/>
      <c r="FT18" s="415"/>
      <c r="FU18" s="415"/>
      <c r="FV18" s="415"/>
      <c r="FW18" s="415"/>
      <c r="FX18" s="415"/>
      <c r="FY18" s="415"/>
      <c r="FZ18" s="415"/>
      <c r="GA18" s="415"/>
      <c r="GB18" s="415"/>
      <c r="GC18" s="415"/>
      <c r="GD18" s="415"/>
      <c r="GE18" s="415"/>
      <c r="GF18" s="415"/>
      <c r="GG18" s="415"/>
      <c r="GH18" s="415"/>
      <c r="GI18" s="415"/>
      <c r="GJ18" s="415"/>
      <c r="GK18" s="415"/>
      <c r="GL18" s="415"/>
      <c r="GM18" s="415"/>
      <c r="GN18" s="415"/>
      <c r="GO18" s="415"/>
      <c r="GP18" s="415"/>
      <c r="GQ18" s="415"/>
      <c r="GR18" s="415"/>
      <c r="GS18" s="415"/>
      <c r="GT18" s="415"/>
      <c r="GU18" s="415"/>
      <c r="GV18" s="415"/>
      <c r="GW18" s="415"/>
      <c r="GX18" s="415"/>
      <c r="GY18" s="415"/>
      <c r="GZ18" s="415"/>
      <c r="HA18" s="415"/>
      <c r="HB18" s="415"/>
      <c r="HC18" s="415"/>
      <c r="HD18" s="415"/>
      <c r="HE18" s="415"/>
      <c r="HF18" s="415"/>
      <c r="HG18" s="415"/>
      <c r="HH18" s="415"/>
      <c r="HI18" s="415"/>
      <c r="HJ18" s="415"/>
      <c r="HK18" s="415"/>
      <c r="HL18" s="415"/>
      <c r="HM18" s="415"/>
      <c r="HN18" s="415"/>
      <c r="HO18" s="415"/>
      <c r="HP18" s="415"/>
      <c r="HQ18" s="415"/>
      <c r="HR18" s="415"/>
      <c r="HS18" s="415"/>
      <c r="HT18" s="415"/>
      <c r="HU18" s="415"/>
      <c r="HV18" s="415"/>
      <c r="HW18" s="415"/>
      <c r="HX18" s="415"/>
      <c r="HY18" s="415"/>
      <c r="HZ18" s="415"/>
      <c r="IA18" s="415"/>
      <c r="IB18" s="415"/>
      <c r="IC18" s="415"/>
      <c r="ID18" s="415"/>
      <c r="IE18" s="415"/>
      <c r="IF18" s="415"/>
      <c r="IG18" s="415"/>
      <c r="IH18" s="415"/>
      <c r="II18" s="415"/>
      <c r="IJ18" s="415"/>
      <c r="IK18" s="415"/>
      <c r="IL18" s="415"/>
      <c r="IM18" s="415"/>
      <c r="IN18" s="415"/>
      <c r="IO18" s="415"/>
      <c r="IP18" s="415"/>
      <c r="IQ18" s="415"/>
      <c r="IR18" s="415"/>
      <c r="IS18" s="415"/>
      <c r="IT18" s="415"/>
      <c r="IU18" s="415"/>
      <c r="IV18" s="415"/>
      <c r="IW18" s="415"/>
      <c r="IX18" s="415"/>
      <c r="IY18" s="415"/>
      <c r="IZ18" s="415"/>
      <c r="JA18" s="415"/>
    </row>
    <row r="19" spans="1:261" s="101" customFormat="1" hidden="1" outlineLevel="1" x14ac:dyDescent="0.25">
      <c r="A19" s="348"/>
      <c r="B19" s="349" t="s">
        <v>34</v>
      </c>
      <c r="C19" s="350"/>
      <c r="D19" s="351"/>
      <c r="E19" s="352"/>
      <c r="F19" s="353"/>
      <c r="G19" s="353"/>
      <c r="H19" s="353"/>
      <c r="I19" s="354"/>
      <c r="J19" s="252"/>
      <c r="K19" s="252"/>
      <c r="L19" s="229"/>
      <c r="M19" s="229">
        <f t="shared" si="0"/>
        <v>0</v>
      </c>
      <c r="N19" s="229"/>
      <c r="O19" s="229"/>
      <c r="P19" s="422"/>
      <c r="Q19" s="425">
        <f t="shared" si="1"/>
        <v>0</v>
      </c>
      <c r="R19" s="415"/>
      <c r="S19" s="415"/>
      <c r="T19" s="415"/>
      <c r="U19" s="415"/>
      <c r="V19" s="415"/>
      <c r="W19" s="415"/>
      <c r="X19" s="415"/>
      <c r="Y19" s="415"/>
      <c r="Z19" s="415"/>
      <c r="AA19" s="415"/>
      <c r="AB19" s="415"/>
      <c r="AC19" s="415"/>
      <c r="AD19" s="415"/>
      <c r="AE19" s="415"/>
      <c r="AF19" s="415"/>
      <c r="AG19" s="415"/>
      <c r="AH19" s="415"/>
      <c r="AI19" s="415"/>
      <c r="AJ19" s="415"/>
      <c r="AK19" s="415"/>
      <c r="AL19" s="415"/>
      <c r="AM19" s="415"/>
      <c r="AN19" s="415"/>
      <c r="AO19" s="415"/>
      <c r="AP19" s="415"/>
      <c r="AQ19" s="415"/>
      <c r="AR19" s="415"/>
      <c r="AS19" s="415"/>
      <c r="AT19" s="415"/>
      <c r="AU19" s="415"/>
      <c r="AV19" s="415"/>
      <c r="AW19" s="415"/>
      <c r="AX19" s="415"/>
      <c r="AY19" s="415"/>
      <c r="AZ19" s="415"/>
      <c r="BA19" s="415"/>
      <c r="BB19" s="415"/>
      <c r="BC19" s="415"/>
      <c r="BD19" s="415"/>
      <c r="BE19" s="415"/>
      <c r="BF19" s="415"/>
      <c r="BG19" s="415"/>
      <c r="BH19" s="415"/>
      <c r="BI19" s="415"/>
      <c r="BJ19" s="415"/>
      <c r="BK19" s="415"/>
      <c r="BL19" s="415"/>
      <c r="BM19" s="415"/>
      <c r="BN19" s="415"/>
      <c r="BO19" s="415"/>
      <c r="BP19" s="415"/>
      <c r="BQ19" s="415"/>
      <c r="BR19" s="415"/>
      <c r="BS19" s="415"/>
      <c r="BT19" s="415"/>
      <c r="BU19" s="415"/>
      <c r="BV19" s="415"/>
      <c r="BW19" s="415"/>
      <c r="BX19" s="415"/>
      <c r="BY19" s="415"/>
      <c r="BZ19" s="415"/>
      <c r="CA19" s="415"/>
      <c r="CB19" s="415"/>
      <c r="CC19" s="415"/>
      <c r="CD19" s="415"/>
      <c r="CE19" s="415"/>
      <c r="CF19" s="415"/>
      <c r="CG19" s="415"/>
      <c r="CH19" s="415"/>
      <c r="CI19" s="415"/>
      <c r="CJ19" s="415"/>
      <c r="CK19" s="415"/>
      <c r="CL19" s="415"/>
      <c r="CM19" s="415"/>
      <c r="CN19" s="415"/>
      <c r="CO19" s="415"/>
      <c r="CP19" s="415"/>
      <c r="CQ19" s="415"/>
      <c r="CR19" s="415"/>
      <c r="CS19" s="415"/>
      <c r="CT19" s="415"/>
      <c r="CU19" s="415"/>
      <c r="CV19" s="415"/>
      <c r="CW19" s="415"/>
      <c r="CX19" s="415"/>
      <c r="CY19" s="415"/>
      <c r="CZ19" s="415"/>
      <c r="DA19" s="415"/>
      <c r="DB19" s="415"/>
      <c r="DC19" s="415"/>
      <c r="DD19" s="415"/>
      <c r="DE19" s="415"/>
      <c r="DF19" s="415"/>
      <c r="DG19" s="415"/>
      <c r="DH19" s="415"/>
      <c r="DI19" s="415"/>
      <c r="DJ19" s="415"/>
      <c r="DK19" s="415"/>
      <c r="DL19" s="415"/>
      <c r="DM19" s="415"/>
      <c r="DN19" s="415"/>
      <c r="DO19" s="415"/>
      <c r="DP19" s="415"/>
      <c r="DQ19" s="415"/>
      <c r="DR19" s="415"/>
      <c r="DS19" s="415"/>
      <c r="DT19" s="415"/>
      <c r="DU19" s="415"/>
      <c r="DV19" s="415"/>
      <c r="DW19" s="415"/>
      <c r="DX19" s="415"/>
      <c r="DY19" s="415"/>
      <c r="DZ19" s="415"/>
      <c r="EA19" s="415"/>
      <c r="EB19" s="415"/>
      <c r="EC19" s="415"/>
      <c r="ED19" s="415"/>
      <c r="EE19" s="415"/>
      <c r="EF19" s="415"/>
      <c r="EG19" s="415"/>
      <c r="EH19" s="415"/>
      <c r="EI19" s="415"/>
      <c r="EJ19" s="415"/>
      <c r="EK19" s="415"/>
      <c r="EL19" s="415"/>
      <c r="EM19" s="415"/>
      <c r="EN19" s="415"/>
      <c r="EO19" s="415"/>
      <c r="EP19" s="415"/>
      <c r="EQ19" s="415"/>
      <c r="ER19" s="415"/>
      <c r="ES19" s="415"/>
      <c r="ET19" s="415"/>
      <c r="EU19" s="415"/>
      <c r="EV19" s="415"/>
      <c r="EW19" s="415"/>
      <c r="EX19" s="415"/>
      <c r="EY19" s="415"/>
      <c r="EZ19" s="415"/>
      <c r="FA19" s="415"/>
      <c r="FB19" s="415"/>
      <c r="FC19" s="415"/>
      <c r="FD19" s="415"/>
      <c r="FE19" s="415"/>
      <c r="FF19" s="415"/>
      <c r="FG19" s="415"/>
      <c r="FH19" s="415"/>
      <c r="FI19" s="415"/>
      <c r="FJ19" s="415"/>
      <c r="FK19" s="415"/>
      <c r="FL19" s="415"/>
      <c r="FM19" s="415"/>
      <c r="FN19" s="415"/>
      <c r="FO19" s="415"/>
      <c r="FP19" s="415"/>
      <c r="FQ19" s="415"/>
      <c r="FR19" s="415"/>
      <c r="FS19" s="415"/>
      <c r="FT19" s="415"/>
      <c r="FU19" s="415"/>
      <c r="FV19" s="415"/>
      <c r="FW19" s="415"/>
      <c r="FX19" s="415"/>
      <c r="FY19" s="415"/>
      <c r="FZ19" s="415"/>
      <c r="GA19" s="415"/>
      <c r="GB19" s="415"/>
      <c r="GC19" s="415"/>
      <c r="GD19" s="415"/>
      <c r="GE19" s="415"/>
      <c r="GF19" s="415"/>
      <c r="GG19" s="415"/>
      <c r="GH19" s="415"/>
      <c r="GI19" s="415"/>
      <c r="GJ19" s="415"/>
      <c r="GK19" s="415"/>
      <c r="GL19" s="415"/>
      <c r="GM19" s="415"/>
      <c r="GN19" s="415"/>
      <c r="GO19" s="415"/>
      <c r="GP19" s="415"/>
      <c r="GQ19" s="415"/>
      <c r="GR19" s="415"/>
      <c r="GS19" s="415"/>
      <c r="GT19" s="415"/>
      <c r="GU19" s="415"/>
      <c r="GV19" s="415"/>
      <c r="GW19" s="415"/>
      <c r="GX19" s="415"/>
      <c r="GY19" s="415"/>
      <c r="GZ19" s="415"/>
      <c r="HA19" s="415"/>
      <c r="HB19" s="415"/>
      <c r="HC19" s="415"/>
      <c r="HD19" s="415"/>
      <c r="HE19" s="415"/>
      <c r="HF19" s="415"/>
      <c r="HG19" s="415"/>
      <c r="HH19" s="415"/>
      <c r="HI19" s="415"/>
      <c r="HJ19" s="415"/>
      <c r="HK19" s="415"/>
      <c r="HL19" s="415"/>
      <c r="HM19" s="415"/>
      <c r="HN19" s="415"/>
      <c r="HO19" s="415"/>
      <c r="HP19" s="415"/>
      <c r="HQ19" s="415"/>
      <c r="HR19" s="415"/>
      <c r="HS19" s="415"/>
      <c r="HT19" s="415"/>
      <c r="HU19" s="415"/>
      <c r="HV19" s="415"/>
      <c r="HW19" s="415"/>
      <c r="HX19" s="415"/>
      <c r="HY19" s="415"/>
      <c r="HZ19" s="415"/>
      <c r="IA19" s="415"/>
      <c r="IB19" s="415"/>
      <c r="IC19" s="415"/>
      <c r="ID19" s="415"/>
      <c r="IE19" s="415"/>
      <c r="IF19" s="415"/>
      <c r="IG19" s="415"/>
      <c r="IH19" s="415"/>
      <c r="II19" s="415"/>
      <c r="IJ19" s="415"/>
      <c r="IK19" s="415"/>
      <c r="IL19" s="415"/>
      <c r="IM19" s="415"/>
      <c r="IN19" s="415"/>
      <c r="IO19" s="415"/>
      <c r="IP19" s="415"/>
      <c r="IQ19" s="415"/>
      <c r="IR19" s="415"/>
      <c r="IS19" s="415"/>
      <c r="IT19" s="415"/>
      <c r="IU19" s="415"/>
      <c r="IV19" s="415"/>
      <c r="IW19" s="415"/>
      <c r="IX19" s="415"/>
      <c r="IY19" s="415"/>
      <c r="IZ19" s="415"/>
      <c r="JA19" s="415"/>
    </row>
    <row r="20" spans="1:261" s="101" customFormat="1" hidden="1" outlineLevel="1" x14ac:dyDescent="0.25">
      <c r="A20" s="99"/>
      <c r="B20" s="275" t="s">
        <v>35</v>
      </c>
      <c r="C20" s="99" t="s">
        <v>6814</v>
      </c>
      <c r="D20" s="100">
        <v>301.39999999999998</v>
      </c>
      <c r="E20" s="251">
        <v>3957.0696000000007</v>
      </c>
      <c r="F20" s="142">
        <f t="shared" ref="F20:F27" si="2">E20*D20</f>
        <v>1192660.7774400001</v>
      </c>
      <c r="G20" s="142"/>
      <c r="H20" s="142">
        <f t="shared" ref="H20:H27" si="3">G20*D20</f>
        <v>0</v>
      </c>
      <c r="I20" s="227">
        <f t="shared" ref="I20:I27" si="4">F20+H20</f>
        <v>1192660.7774400001</v>
      </c>
      <c r="J20" s="253">
        <v>3957.0696000000007</v>
      </c>
      <c r="K20" s="253">
        <f>'ВСЕ СМЕТЫ КДС'!G2937</f>
        <v>3234.1160622992224</v>
      </c>
      <c r="L20" s="153">
        <f>J20/K20-1</f>
        <v>0.2235397628824769</v>
      </c>
      <c r="M20" s="107"/>
      <c r="N20" s="107"/>
      <c r="O20" s="153"/>
      <c r="P20" s="422"/>
      <c r="Q20" s="425">
        <f t="shared" si="1"/>
        <v>0</v>
      </c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  <c r="AC20" s="415"/>
      <c r="AD20" s="415"/>
      <c r="AE20" s="415"/>
      <c r="AF20" s="415"/>
      <c r="AG20" s="415"/>
      <c r="AH20" s="415"/>
      <c r="AI20" s="415"/>
      <c r="AJ20" s="415"/>
      <c r="AK20" s="415"/>
      <c r="AL20" s="415"/>
      <c r="AM20" s="415"/>
      <c r="AN20" s="415"/>
      <c r="AO20" s="415"/>
      <c r="AP20" s="415"/>
      <c r="AQ20" s="415"/>
      <c r="AR20" s="415"/>
      <c r="AS20" s="415"/>
      <c r="AT20" s="415"/>
      <c r="AU20" s="415"/>
      <c r="AV20" s="415"/>
      <c r="AW20" s="415"/>
      <c r="AX20" s="415"/>
      <c r="AY20" s="415"/>
      <c r="AZ20" s="415"/>
      <c r="BA20" s="415"/>
      <c r="BB20" s="415"/>
      <c r="BC20" s="415"/>
      <c r="BD20" s="415"/>
      <c r="BE20" s="415"/>
      <c r="BF20" s="415"/>
      <c r="BG20" s="415"/>
      <c r="BH20" s="415"/>
      <c r="BI20" s="415"/>
      <c r="BJ20" s="415"/>
      <c r="BK20" s="415"/>
      <c r="BL20" s="415"/>
      <c r="BM20" s="415"/>
      <c r="BN20" s="415"/>
      <c r="BO20" s="415"/>
      <c r="BP20" s="415"/>
      <c r="BQ20" s="415"/>
      <c r="BR20" s="415"/>
      <c r="BS20" s="415"/>
      <c r="BT20" s="415"/>
      <c r="BU20" s="415"/>
      <c r="BV20" s="415"/>
      <c r="BW20" s="415"/>
      <c r="BX20" s="415"/>
      <c r="BY20" s="415"/>
      <c r="BZ20" s="415"/>
      <c r="CA20" s="415"/>
      <c r="CB20" s="415"/>
      <c r="CC20" s="415"/>
      <c r="CD20" s="415"/>
      <c r="CE20" s="415"/>
      <c r="CF20" s="415"/>
      <c r="CG20" s="415"/>
      <c r="CH20" s="415"/>
      <c r="CI20" s="415"/>
      <c r="CJ20" s="415"/>
      <c r="CK20" s="415"/>
      <c r="CL20" s="415"/>
      <c r="CM20" s="415"/>
      <c r="CN20" s="415"/>
      <c r="CO20" s="415"/>
      <c r="CP20" s="415"/>
      <c r="CQ20" s="415"/>
      <c r="CR20" s="415"/>
      <c r="CS20" s="415"/>
      <c r="CT20" s="415"/>
      <c r="CU20" s="415"/>
      <c r="CV20" s="415"/>
      <c r="CW20" s="415"/>
      <c r="CX20" s="415"/>
      <c r="CY20" s="415"/>
      <c r="CZ20" s="415"/>
      <c r="DA20" s="415"/>
      <c r="DB20" s="415"/>
      <c r="DC20" s="415"/>
      <c r="DD20" s="415"/>
      <c r="DE20" s="415"/>
      <c r="DF20" s="415"/>
      <c r="DG20" s="415"/>
      <c r="DH20" s="415"/>
      <c r="DI20" s="415"/>
      <c r="DJ20" s="415"/>
      <c r="DK20" s="415"/>
      <c r="DL20" s="415"/>
      <c r="DM20" s="415"/>
      <c r="DN20" s="415"/>
      <c r="DO20" s="415"/>
      <c r="DP20" s="415"/>
      <c r="DQ20" s="415"/>
      <c r="DR20" s="415"/>
      <c r="DS20" s="415"/>
      <c r="DT20" s="415"/>
      <c r="DU20" s="415"/>
      <c r="DV20" s="415"/>
      <c r="DW20" s="415"/>
      <c r="DX20" s="415"/>
      <c r="DY20" s="415"/>
      <c r="DZ20" s="415"/>
      <c r="EA20" s="415"/>
      <c r="EB20" s="415"/>
      <c r="EC20" s="415"/>
      <c r="ED20" s="415"/>
      <c r="EE20" s="415"/>
      <c r="EF20" s="415"/>
      <c r="EG20" s="415"/>
      <c r="EH20" s="415"/>
      <c r="EI20" s="415"/>
      <c r="EJ20" s="415"/>
      <c r="EK20" s="415"/>
      <c r="EL20" s="415"/>
      <c r="EM20" s="415"/>
      <c r="EN20" s="415"/>
      <c r="EO20" s="415"/>
      <c r="EP20" s="415"/>
      <c r="EQ20" s="415"/>
      <c r="ER20" s="415"/>
      <c r="ES20" s="415"/>
      <c r="ET20" s="415"/>
      <c r="EU20" s="415"/>
      <c r="EV20" s="415"/>
      <c r="EW20" s="415"/>
      <c r="EX20" s="415"/>
      <c r="EY20" s="415"/>
      <c r="EZ20" s="415"/>
      <c r="FA20" s="415"/>
      <c r="FB20" s="415"/>
      <c r="FC20" s="415"/>
      <c r="FD20" s="415"/>
      <c r="FE20" s="415"/>
      <c r="FF20" s="415"/>
      <c r="FG20" s="415"/>
      <c r="FH20" s="415"/>
      <c r="FI20" s="415"/>
      <c r="FJ20" s="415"/>
      <c r="FK20" s="415"/>
      <c r="FL20" s="415"/>
      <c r="FM20" s="415"/>
      <c r="FN20" s="415"/>
      <c r="FO20" s="415"/>
      <c r="FP20" s="415"/>
      <c r="FQ20" s="415"/>
      <c r="FR20" s="415"/>
      <c r="FS20" s="415"/>
      <c r="FT20" s="415"/>
      <c r="FU20" s="415"/>
      <c r="FV20" s="415"/>
      <c r="FW20" s="415"/>
      <c r="FX20" s="415"/>
      <c r="FY20" s="415"/>
      <c r="FZ20" s="415"/>
      <c r="GA20" s="415"/>
      <c r="GB20" s="415"/>
      <c r="GC20" s="415"/>
      <c r="GD20" s="415"/>
      <c r="GE20" s="415"/>
      <c r="GF20" s="415"/>
      <c r="GG20" s="415"/>
      <c r="GH20" s="415"/>
      <c r="GI20" s="415"/>
      <c r="GJ20" s="415"/>
      <c r="GK20" s="415"/>
      <c r="GL20" s="415"/>
      <c r="GM20" s="415"/>
      <c r="GN20" s="415"/>
      <c r="GO20" s="415"/>
      <c r="GP20" s="415"/>
      <c r="GQ20" s="415"/>
      <c r="GR20" s="415"/>
      <c r="GS20" s="415"/>
      <c r="GT20" s="415"/>
      <c r="GU20" s="415"/>
      <c r="GV20" s="415"/>
      <c r="GW20" s="415"/>
      <c r="GX20" s="415"/>
      <c r="GY20" s="415"/>
      <c r="GZ20" s="415"/>
      <c r="HA20" s="415"/>
      <c r="HB20" s="415"/>
      <c r="HC20" s="415"/>
      <c r="HD20" s="415"/>
      <c r="HE20" s="415"/>
      <c r="HF20" s="415"/>
      <c r="HG20" s="415"/>
      <c r="HH20" s="415"/>
      <c r="HI20" s="415"/>
      <c r="HJ20" s="415"/>
      <c r="HK20" s="415"/>
      <c r="HL20" s="415"/>
      <c r="HM20" s="415"/>
      <c r="HN20" s="415"/>
      <c r="HO20" s="415"/>
      <c r="HP20" s="415"/>
      <c r="HQ20" s="415"/>
      <c r="HR20" s="415"/>
      <c r="HS20" s="415"/>
      <c r="HT20" s="415"/>
      <c r="HU20" s="415"/>
      <c r="HV20" s="415"/>
      <c r="HW20" s="415"/>
      <c r="HX20" s="415"/>
      <c r="HY20" s="415"/>
      <c r="HZ20" s="415"/>
      <c r="IA20" s="415"/>
      <c r="IB20" s="415"/>
      <c r="IC20" s="415"/>
      <c r="ID20" s="415"/>
      <c r="IE20" s="415"/>
      <c r="IF20" s="415"/>
      <c r="IG20" s="415"/>
      <c r="IH20" s="415"/>
      <c r="II20" s="415"/>
      <c r="IJ20" s="415"/>
      <c r="IK20" s="415"/>
      <c r="IL20" s="415"/>
      <c r="IM20" s="415"/>
      <c r="IN20" s="415"/>
      <c r="IO20" s="415"/>
      <c r="IP20" s="415"/>
      <c r="IQ20" s="415"/>
      <c r="IR20" s="415"/>
      <c r="IS20" s="415"/>
      <c r="IT20" s="415"/>
      <c r="IU20" s="415"/>
      <c r="IV20" s="415"/>
      <c r="IW20" s="415"/>
      <c r="IX20" s="415"/>
      <c r="IY20" s="415"/>
      <c r="IZ20" s="415"/>
      <c r="JA20" s="415"/>
    </row>
    <row r="21" spans="1:261" s="101" customFormat="1" hidden="1" outlineLevel="1" x14ac:dyDescent="0.25">
      <c r="A21" s="99"/>
      <c r="B21" s="275" t="s">
        <v>36</v>
      </c>
      <c r="C21" s="99" t="s">
        <v>6814</v>
      </c>
      <c r="D21" s="100">
        <v>168.8</v>
      </c>
      <c r="E21" s="251">
        <v>1131.7614000000001</v>
      </c>
      <c r="F21" s="142">
        <f t="shared" si="2"/>
        <v>191041.32432000001</v>
      </c>
      <c r="G21" s="142">
        <v>3051.3912000000005</v>
      </c>
      <c r="H21" s="142">
        <f t="shared" si="3"/>
        <v>515074.8345600001</v>
      </c>
      <c r="I21" s="227">
        <f t="shared" si="4"/>
        <v>706116.15888000012</v>
      </c>
      <c r="J21" s="252">
        <v>1131.7614000000001</v>
      </c>
      <c r="K21" s="252"/>
      <c r="L21" s="229"/>
      <c r="M21" s="229">
        <f t="shared" si="0"/>
        <v>3051.3912000000005</v>
      </c>
      <c r="N21" s="229"/>
      <c r="O21" s="229"/>
      <c r="P21" s="422"/>
      <c r="Q21" s="425">
        <f t="shared" si="1"/>
        <v>0</v>
      </c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415"/>
      <c r="AG21" s="415"/>
      <c r="AH21" s="415"/>
      <c r="AI21" s="415"/>
      <c r="AJ21" s="415"/>
      <c r="AK21" s="415"/>
      <c r="AL21" s="415"/>
      <c r="AM21" s="415"/>
      <c r="AN21" s="415"/>
      <c r="AO21" s="415"/>
      <c r="AP21" s="415"/>
      <c r="AQ21" s="415"/>
      <c r="AR21" s="415"/>
      <c r="AS21" s="415"/>
      <c r="AT21" s="415"/>
      <c r="AU21" s="415"/>
      <c r="AV21" s="415"/>
      <c r="AW21" s="415"/>
      <c r="AX21" s="415"/>
      <c r="AY21" s="415"/>
      <c r="AZ21" s="415"/>
      <c r="BA21" s="415"/>
      <c r="BB21" s="415"/>
      <c r="BC21" s="415"/>
      <c r="BD21" s="415"/>
      <c r="BE21" s="415"/>
      <c r="BF21" s="415"/>
      <c r="BG21" s="415"/>
      <c r="BH21" s="415"/>
      <c r="BI21" s="415"/>
      <c r="BJ21" s="415"/>
      <c r="BK21" s="415"/>
      <c r="BL21" s="415"/>
      <c r="BM21" s="415"/>
      <c r="BN21" s="415"/>
      <c r="BO21" s="415"/>
      <c r="BP21" s="415"/>
      <c r="BQ21" s="415"/>
      <c r="BR21" s="415"/>
      <c r="BS21" s="415"/>
      <c r="BT21" s="415"/>
      <c r="BU21" s="415"/>
      <c r="BV21" s="415"/>
      <c r="BW21" s="415"/>
      <c r="BX21" s="415"/>
      <c r="BY21" s="415"/>
      <c r="BZ21" s="415"/>
      <c r="CA21" s="415"/>
      <c r="CB21" s="415"/>
      <c r="CC21" s="415"/>
      <c r="CD21" s="415"/>
      <c r="CE21" s="415"/>
      <c r="CF21" s="415"/>
      <c r="CG21" s="415"/>
      <c r="CH21" s="415"/>
      <c r="CI21" s="415"/>
      <c r="CJ21" s="415"/>
      <c r="CK21" s="415"/>
      <c r="CL21" s="415"/>
      <c r="CM21" s="415"/>
      <c r="CN21" s="415"/>
      <c r="CO21" s="415"/>
      <c r="CP21" s="415"/>
      <c r="CQ21" s="415"/>
      <c r="CR21" s="415"/>
      <c r="CS21" s="415"/>
      <c r="CT21" s="415"/>
      <c r="CU21" s="415"/>
      <c r="CV21" s="415"/>
      <c r="CW21" s="415"/>
      <c r="CX21" s="415"/>
      <c r="CY21" s="415"/>
      <c r="CZ21" s="415"/>
      <c r="DA21" s="415"/>
      <c r="DB21" s="415"/>
      <c r="DC21" s="415"/>
      <c r="DD21" s="415"/>
      <c r="DE21" s="415"/>
      <c r="DF21" s="415"/>
      <c r="DG21" s="415"/>
      <c r="DH21" s="415"/>
      <c r="DI21" s="415"/>
      <c r="DJ21" s="415"/>
      <c r="DK21" s="415"/>
      <c r="DL21" s="415"/>
      <c r="DM21" s="415"/>
      <c r="DN21" s="415"/>
      <c r="DO21" s="415"/>
      <c r="DP21" s="415"/>
      <c r="DQ21" s="415"/>
      <c r="DR21" s="415"/>
      <c r="DS21" s="415"/>
      <c r="DT21" s="415"/>
      <c r="DU21" s="415"/>
      <c r="DV21" s="415"/>
      <c r="DW21" s="415"/>
      <c r="DX21" s="415"/>
      <c r="DY21" s="415"/>
      <c r="DZ21" s="415"/>
      <c r="EA21" s="415"/>
      <c r="EB21" s="415"/>
      <c r="EC21" s="415"/>
      <c r="ED21" s="415"/>
      <c r="EE21" s="415"/>
      <c r="EF21" s="415"/>
      <c r="EG21" s="415"/>
      <c r="EH21" s="415"/>
      <c r="EI21" s="415"/>
      <c r="EJ21" s="415"/>
      <c r="EK21" s="415"/>
      <c r="EL21" s="415"/>
      <c r="EM21" s="415"/>
      <c r="EN21" s="415"/>
      <c r="EO21" s="415"/>
      <c r="EP21" s="415"/>
      <c r="EQ21" s="415"/>
      <c r="ER21" s="415"/>
      <c r="ES21" s="415"/>
      <c r="ET21" s="415"/>
      <c r="EU21" s="415"/>
      <c r="EV21" s="415"/>
      <c r="EW21" s="415"/>
      <c r="EX21" s="415"/>
      <c r="EY21" s="415"/>
      <c r="EZ21" s="415"/>
      <c r="FA21" s="415"/>
      <c r="FB21" s="415"/>
      <c r="FC21" s="415"/>
      <c r="FD21" s="415"/>
      <c r="FE21" s="415"/>
      <c r="FF21" s="415"/>
      <c r="FG21" s="415"/>
      <c r="FH21" s="415"/>
      <c r="FI21" s="415"/>
      <c r="FJ21" s="415"/>
      <c r="FK21" s="415"/>
      <c r="FL21" s="415"/>
      <c r="FM21" s="415"/>
      <c r="FN21" s="415"/>
      <c r="FO21" s="415"/>
      <c r="FP21" s="415"/>
      <c r="FQ21" s="415"/>
      <c r="FR21" s="415"/>
      <c r="FS21" s="415"/>
      <c r="FT21" s="415"/>
      <c r="FU21" s="415"/>
      <c r="FV21" s="415"/>
      <c r="FW21" s="415"/>
      <c r="FX21" s="415"/>
      <c r="FY21" s="415"/>
      <c r="FZ21" s="415"/>
      <c r="GA21" s="415"/>
      <c r="GB21" s="415"/>
      <c r="GC21" s="415"/>
      <c r="GD21" s="415"/>
      <c r="GE21" s="415"/>
      <c r="GF21" s="415"/>
      <c r="GG21" s="415"/>
      <c r="GH21" s="415"/>
      <c r="GI21" s="415"/>
      <c r="GJ21" s="415"/>
      <c r="GK21" s="415"/>
      <c r="GL21" s="415"/>
      <c r="GM21" s="415"/>
      <c r="GN21" s="415"/>
      <c r="GO21" s="415"/>
      <c r="GP21" s="415"/>
      <c r="GQ21" s="415"/>
      <c r="GR21" s="415"/>
      <c r="GS21" s="415"/>
      <c r="GT21" s="415"/>
      <c r="GU21" s="415"/>
      <c r="GV21" s="415"/>
      <c r="GW21" s="415"/>
      <c r="GX21" s="415"/>
      <c r="GY21" s="415"/>
      <c r="GZ21" s="415"/>
      <c r="HA21" s="415"/>
      <c r="HB21" s="415"/>
      <c r="HC21" s="415"/>
      <c r="HD21" s="415"/>
      <c r="HE21" s="415"/>
      <c r="HF21" s="415"/>
      <c r="HG21" s="415"/>
      <c r="HH21" s="415"/>
      <c r="HI21" s="415"/>
      <c r="HJ21" s="415"/>
      <c r="HK21" s="415"/>
      <c r="HL21" s="415"/>
      <c r="HM21" s="415"/>
      <c r="HN21" s="415"/>
      <c r="HO21" s="415"/>
      <c r="HP21" s="415"/>
      <c r="HQ21" s="415"/>
      <c r="HR21" s="415"/>
      <c r="HS21" s="415"/>
      <c r="HT21" s="415"/>
      <c r="HU21" s="415"/>
      <c r="HV21" s="415"/>
      <c r="HW21" s="415"/>
      <c r="HX21" s="415"/>
      <c r="HY21" s="415"/>
      <c r="HZ21" s="415"/>
      <c r="IA21" s="415"/>
      <c r="IB21" s="415"/>
      <c r="IC21" s="415"/>
      <c r="ID21" s="415"/>
      <c r="IE21" s="415"/>
      <c r="IF21" s="415"/>
      <c r="IG21" s="415"/>
      <c r="IH21" s="415"/>
      <c r="II21" s="415"/>
      <c r="IJ21" s="415"/>
      <c r="IK21" s="415"/>
      <c r="IL21" s="415"/>
      <c r="IM21" s="415"/>
      <c r="IN21" s="415"/>
      <c r="IO21" s="415"/>
      <c r="IP21" s="415"/>
      <c r="IQ21" s="415"/>
      <c r="IR21" s="415"/>
      <c r="IS21" s="415"/>
      <c r="IT21" s="415"/>
      <c r="IU21" s="415"/>
      <c r="IV21" s="415"/>
      <c r="IW21" s="415"/>
      <c r="IX21" s="415"/>
      <c r="IY21" s="415"/>
      <c r="IZ21" s="415"/>
      <c r="JA21" s="415"/>
    </row>
    <row r="22" spans="1:261" s="101" customFormat="1" hidden="1" outlineLevel="1" x14ac:dyDescent="0.25">
      <c r="A22" s="99"/>
      <c r="B22" s="275" t="s">
        <v>37</v>
      </c>
      <c r="C22" s="99" t="s">
        <v>6814</v>
      </c>
      <c r="D22" s="127">
        <v>111.8</v>
      </c>
      <c r="E22" s="251">
        <v>7888.9800000000014</v>
      </c>
      <c r="F22" s="142">
        <f t="shared" si="2"/>
        <v>881987.96400000015</v>
      </c>
      <c r="G22" s="142"/>
      <c r="H22" s="142">
        <f t="shared" si="3"/>
        <v>0</v>
      </c>
      <c r="I22" s="227">
        <f t="shared" si="4"/>
        <v>881987.96400000015</v>
      </c>
      <c r="J22" s="253">
        <v>7888.9800000000014</v>
      </c>
      <c r="K22" s="253">
        <f>'ВСЕ СМЕТЫ КДС'!G2933</f>
        <v>4145.7898119950487</v>
      </c>
      <c r="L22" s="153">
        <f>J22/K22-1</f>
        <v>0.90288952352932816</v>
      </c>
      <c r="M22" s="107"/>
      <c r="N22" s="107"/>
      <c r="O22" s="107"/>
      <c r="P22" s="422"/>
      <c r="Q22" s="425">
        <f t="shared" si="1"/>
        <v>0</v>
      </c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  <c r="AC22" s="415"/>
      <c r="AD22" s="415"/>
      <c r="AE22" s="415"/>
      <c r="AF22" s="415"/>
      <c r="AG22" s="415"/>
      <c r="AH22" s="415"/>
      <c r="AI22" s="415"/>
      <c r="AJ22" s="415"/>
      <c r="AK22" s="415"/>
      <c r="AL22" s="415"/>
      <c r="AM22" s="415"/>
      <c r="AN22" s="415"/>
      <c r="AO22" s="415"/>
      <c r="AP22" s="415"/>
      <c r="AQ22" s="415"/>
      <c r="AR22" s="415"/>
      <c r="AS22" s="415"/>
      <c r="AT22" s="415"/>
      <c r="AU22" s="415"/>
      <c r="AV22" s="415"/>
      <c r="AW22" s="415"/>
      <c r="AX22" s="415"/>
      <c r="AY22" s="415"/>
      <c r="AZ22" s="415"/>
      <c r="BA22" s="415"/>
      <c r="BB22" s="415"/>
      <c r="BC22" s="415"/>
      <c r="BD22" s="415"/>
      <c r="BE22" s="415"/>
      <c r="BF22" s="415"/>
      <c r="BG22" s="415"/>
      <c r="BH22" s="415"/>
      <c r="BI22" s="415"/>
      <c r="BJ22" s="415"/>
      <c r="BK22" s="415"/>
      <c r="BL22" s="415"/>
      <c r="BM22" s="415"/>
      <c r="BN22" s="415"/>
      <c r="BO22" s="415"/>
      <c r="BP22" s="415"/>
      <c r="BQ22" s="415"/>
      <c r="BR22" s="415"/>
      <c r="BS22" s="415"/>
      <c r="BT22" s="415"/>
      <c r="BU22" s="415"/>
      <c r="BV22" s="415"/>
      <c r="BW22" s="415"/>
      <c r="BX22" s="415"/>
      <c r="BY22" s="415"/>
      <c r="BZ22" s="415"/>
      <c r="CA22" s="415"/>
      <c r="CB22" s="415"/>
      <c r="CC22" s="415"/>
      <c r="CD22" s="415"/>
      <c r="CE22" s="415"/>
      <c r="CF22" s="415"/>
      <c r="CG22" s="415"/>
      <c r="CH22" s="415"/>
      <c r="CI22" s="415"/>
      <c r="CJ22" s="415"/>
      <c r="CK22" s="415"/>
      <c r="CL22" s="415"/>
      <c r="CM22" s="415"/>
      <c r="CN22" s="415"/>
      <c r="CO22" s="415"/>
      <c r="CP22" s="415"/>
      <c r="CQ22" s="415"/>
      <c r="CR22" s="415"/>
      <c r="CS22" s="415"/>
      <c r="CT22" s="415"/>
      <c r="CU22" s="415"/>
      <c r="CV22" s="415"/>
      <c r="CW22" s="415"/>
      <c r="CX22" s="415"/>
      <c r="CY22" s="415"/>
      <c r="CZ22" s="415"/>
      <c r="DA22" s="415"/>
      <c r="DB22" s="415"/>
      <c r="DC22" s="415"/>
      <c r="DD22" s="415"/>
      <c r="DE22" s="415"/>
      <c r="DF22" s="415"/>
      <c r="DG22" s="415"/>
      <c r="DH22" s="415"/>
      <c r="DI22" s="415"/>
      <c r="DJ22" s="415"/>
      <c r="DK22" s="415"/>
      <c r="DL22" s="415"/>
      <c r="DM22" s="415"/>
      <c r="DN22" s="415"/>
      <c r="DO22" s="415"/>
      <c r="DP22" s="415"/>
      <c r="DQ22" s="415"/>
      <c r="DR22" s="415"/>
      <c r="DS22" s="415"/>
      <c r="DT22" s="415"/>
      <c r="DU22" s="415"/>
      <c r="DV22" s="415"/>
      <c r="DW22" s="415"/>
      <c r="DX22" s="415"/>
      <c r="DY22" s="415"/>
      <c r="DZ22" s="415"/>
      <c r="EA22" s="415"/>
      <c r="EB22" s="415"/>
      <c r="EC22" s="415"/>
      <c r="ED22" s="415"/>
      <c r="EE22" s="415"/>
      <c r="EF22" s="415"/>
      <c r="EG22" s="415"/>
      <c r="EH22" s="415"/>
      <c r="EI22" s="415"/>
      <c r="EJ22" s="415"/>
      <c r="EK22" s="415"/>
      <c r="EL22" s="415"/>
      <c r="EM22" s="415"/>
      <c r="EN22" s="415"/>
      <c r="EO22" s="415"/>
      <c r="EP22" s="415"/>
      <c r="EQ22" s="415"/>
      <c r="ER22" s="415"/>
      <c r="ES22" s="415"/>
      <c r="ET22" s="415"/>
      <c r="EU22" s="415"/>
      <c r="EV22" s="415"/>
      <c r="EW22" s="415"/>
      <c r="EX22" s="415"/>
      <c r="EY22" s="415"/>
      <c r="EZ22" s="415"/>
      <c r="FA22" s="415"/>
      <c r="FB22" s="415"/>
      <c r="FC22" s="415"/>
      <c r="FD22" s="415"/>
      <c r="FE22" s="415"/>
      <c r="FF22" s="415"/>
      <c r="FG22" s="415"/>
      <c r="FH22" s="415"/>
      <c r="FI22" s="415"/>
      <c r="FJ22" s="415"/>
      <c r="FK22" s="415"/>
      <c r="FL22" s="415"/>
      <c r="FM22" s="415"/>
      <c r="FN22" s="415"/>
      <c r="FO22" s="415"/>
      <c r="FP22" s="415"/>
      <c r="FQ22" s="415"/>
      <c r="FR22" s="415"/>
      <c r="FS22" s="415"/>
      <c r="FT22" s="415"/>
      <c r="FU22" s="415"/>
      <c r="FV22" s="415"/>
      <c r="FW22" s="415"/>
      <c r="FX22" s="415"/>
      <c r="FY22" s="415"/>
      <c r="FZ22" s="415"/>
      <c r="GA22" s="415"/>
      <c r="GB22" s="415"/>
      <c r="GC22" s="415"/>
      <c r="GD22" s="415"/>
      <c r="GE22" s="415"/>
      <c r="GF22" s="415"/>
      <c r="GG22" s="415"/>
      <c r="GH22" s="415"/>
      <c r="GI22" s="415"/>
      <c r="GJ22" s="415"/>
      <c r="GK22" s="415"/>
      <c r="GL22" s="415"/>
      <c r="GM22" s="415"/>
      <c r="GN22" s="415"/>
      <c r="GO22" s="415"/>
      <c r="GP22" s="415"/>
      <c r="GQ22" s="415"/>
      <c r="GR22" s="415"/>
      <c r="GS22" s="415"/>
      <c r="GT22" s="415"/>
      <c r="GU22" s="415"/>
      <c r="GV22" s="415"/>
      <c r="GW22" s="415"/>
      <c r="GX22" s="415"/>
      <c r="GY22" s="415"/>
      <c r="GZ22" s="415"/>
      <c r="HA22" s="415"/>
      <c r="HB22" s="415"/>
      <c r="HC22" s="415"/>
      <c r="HD22" s="415"/>
      <c r="HE22" s="415"/>
      <c r="HF22" s="415"/>
      <c r="HG22" s="415"/>
      <c r="HH22" s="415"/>
      <c r="HI22" s="415"/>
      <c r="HJ22" s="415"/>
      <c r="HK22" s="415"/>
      <c r="HL22" s="415"/>
      <c r="HM22" s="415"/>
      <c r="HN22" s="415"/>
      <c r="HO22" s="415"/>
      <c r="HP22" s="415"/>
      <c r="HQ22" s="415"/>
      <c r="HR22" s="415"/>
      <c r="HS22" s="415"/>
      <c r="HT22" s="415"/>
      <c r="HU22" s="415"/>
      <c r="HV22" s="415"/>
      <c r="HW22" s="415"/>
      <c r="HX22" s="415"/>
      <c r="HY22" s="415"/>
      <c r="HZ22" s="415"/>
      <c r="IA22" s="415"/>
      <c r="IB22" s="415"/>
      <c r="IC22" s="415"/>
      <c r="ID22" s="415"/>
      <c r="IE22" s="415"/>
      <c r="IF22" s="415"/>
      <c r="IG22" s="415"/>
      <c r="IH22" s="415"/>
      <c r="II22" s="415"/>
      <c r="IJ22" s="415"/>
      <c r="IK22" s="415"/>
      <c r="IL22" s="415"/>
      <c r="IM22" s="415"/>
      <c r="IN22" s="415"/>
      <c r="IO22" s="415"/>
      <c r="IP22" s="415"/>
      <c r="IQ22" s="415"/>
      <c r="IR22" s="415"/>
      <c r="IS22" s="415"/>
      <c r="IT22" s="415"/>
      <c r="IU22" s="415"/>
      <c r="IV22" s="415"/>
      <c r="IW22" s="415"/>
      <c r="IX22" s="415"/>
      <c r="IY22" s="415"/>
      <c r="IZ22" s="415"/>
      <c r="JA22" s="415"/>
    </row>
    <row r="23" spans="1:261" s="101" customFormat="1" ht="25.5" hidden="1" outlineLevel="1" x14ac:dyDescent="0.25">
      <c r="A23" s="99"/>
      <c r="B23" s="275" t="s">
        <v>38</v>
      </c>
      <c r="C23" s="99" t="s">
        <v>6814</v>
      </c>
      <c r="D23" s="100">
        <v>206.75</v>
      </c>
      <c r="E23" s="251">
        <v>1134.7875000000001</v>
      </c>
      <c r="F23" s="142">
        <f t="shared" si="2"/>
        <v>234617.31562500002</v>
      </c>
      <c r="G23" s="142">
        <v>719.08980000000008</v>
      </c>
      <c r="H23" s="142">
        <f t="shared" si="3"/>
        <v>148671.81615000003</v>
      </c>
      <c r="I23" s="227">
        <f t="shared" si="4"/>
        <v>383289.13177500002</v>
      </c>
      <c r="J23" s="252">
        <v>1134.7875000000001</v>
      </c>
      <c r="K23" s="252"/>
      <c r="L23" s="229"/>
      <c r="M23" s="229">
        <f>G23</f>
        <v>719.08980000000008</v>
      </c>
      <c r="N23" s="229"/>
      <c r="O23" s="229"/>
      <c r="P23" s="422"/>
      <c r="Q23" s="425">
        <f t="shared" si="1"/>
        <v>0</v>
      </c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415"/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5"/>
      <c r="BF23" s="415"/>
      <c r="BG23" s="415"/>
      <c r="BH23" s="415"/>
      <c r="BI23" s="415"/>
      <c r="BJ23" s="415"/>
      <c r="BK23" s="415"/>
      <c r="BL23" s="415"/>
      <c r="BM23" s="415"/>
      <c r="BN23" s="415"/>
      <c r="BO23" s="415"/>
      <c r="BP23" s="415"/>
      <c r="BQ23" s="415"/>
      <c r="BR23" s="415"/>
      <c r="BS23" s="415"/>
      <c r="BT23" s="415"/>
      <c r="BU23" s="415"/>
      <c r="BV23" s="415"/>
      <c r="BW23" s="415"/>
      <c r="BX23" s="415"/>
      <c r="BY23" s="415"/>
      <c r="BZ23" s="415"/>
      <c r="CA23" s="415"/>
      <c r="CB23" s="415"/>
      <c r="CC23" s="415"/>
      <c r="CD23" s="415"/>
      <c r="CE23" s="415"/>
      <c r="CF23" s="415"/>
      <c r="CG23" s="415"/>
      <c r="CH23" s="415"/>
      <c r="CI23" s="415"/>
      <c r="CJ23" s="415"/>
      <c r="CK23" s="415"/>
      <c r="CL23" s="415"/>
      <c r="CM23" s="415"/>
      <c r="CN23" s="415"/>
      <c r="CO23" s="415"/>
      <c r="CP23" s="415"/>
      <c r="CQ23" s="415"/>
      <c r="CR23" s="415"/>
      <c r="CS23" s="415"/>
      <c r="CT23" s="415"/>
      <c r="CU23" s="415"/>
      <c r="CV23" s="415"/>
      <c r="CW23" s="415"/>
      <c r="CX23" s="415"/>
      <c r="CY23" s="415"/>
      <c r="CZ23" s="415"/>
      <c r="DA23" s="415"/>
      <c r="DB23" s="415"/>
      <c r="DC23" s="415"/>
      <c r="DD23" s="415"/>
      <c r="DE23" s="415"/>
      <c r="DF23" s="415"/>
      <c r="DG23" s="415"/>
      <c r="DH23" s="415"/>
      <c r="DI23" s="415"/>
      <c r="DJ23" s="415"/>
      <c r="DK23" s="415"/>
      <c r="DL23" s="415"/>
      <c r="DM23" s="415"/>
      <c r="DN23" s="415"/>
      <c r="DO23" s="415"/>
      <c r="DP23" s="415"/>
      <c r="DQ23" s="415"/>
      <c r="DR23" s="415"/>
      <c r="DS23" s="415"/>
      <c r="DT23" s="415"/>
      <c r="DU23" s="415"/>
      <c r="DV23" s="415"/>
      <c r="DW23" s="415"/>
      <c r="DX23" s="415"/>
      <c r="DY23" s="415"/>
      <c r="DZ23" s="415"/>
      <c r="EA23" s="415"/>
      <c r="EB23" s="415"/>
      <c r="EC23" s="415"/>
      <c r="ED23" s="415"/>
      <c r="EE23" s="415"/>
      <c r="EF23" s="415"/>
      <c r="EG23" s="415"/>
      <c r="EH23" s="415"/>
      <c r="EI23" s="415"/>
      <c r="EJ23" s="415"/>
      <c r="EK23" s="415"/>
      <c r="EL23" s="415"/>
      <c r="EM23" s="415"/>
      <c r="EN23" s="415"/>
      <c r="EO23" s="415"/>
      <c r="EP23" s="415"/>
      <c r="EQ23" s="415"/>
      <c r="ER23" s="415"/>
      <c r="ES23" s="415"/>
      <c r="ET23" s="415"/>
      <c r="EU23" s="415"/>
      <c r="EV23" s="415"/>
      <c r="EW23" s="415"/>
      <c r="EX23" s="415"/>
      <c r="EY23" s="415"/>
      <c r="EZ23" s="415"/>
      <c r="FA23" s="415"/>
      <c r="FB23" s="415"/>
      <c r="FC23" s="415"/>
      <c r="FD23" s="415"/>
      <c r="FE23" s="415"/>
      <c r="FF23" s="415"/>
      <c r="FG23" s="415"/>
      <c r="FH23" s="415"/>
      <c r="FI23" s="415"/>
      <c r="FJ23" s="415"/>
      <c r="FK23" s="415"/>
      <c r="FL23" s="415"/>
      <c r="FM23" s="415"/>
      <c r="FN23" s="415"/>
      <c r="FO23" s="415"/>
      <c r="FP23" s="415"/>
      <c r="FQ23" s="415"/>
      <c r="FR23" s="415"/>
      <c r="FS23" s="415"/>
      <c r="FT23" s="415"/>
      <c r="FU23" s="415"/>
      <c r="FV23" s="415"/>
      <c r="FW23" s="415"/>
      <c r="FX23" s="415"/>
      <c r="FY23" s="415"/>
      <c r="FZ23" s="415"/>
      <c r="GA23" s="415"/>
      <c r="GB23" s="415"/>
      <c r="GC23" s="415"/>
      <c r="GD23" s="415"/>
      <c r="GE23" s="415"/>
      <c r="GF23" s="415"/>
      <c r="GG23" s="415"/>
      <c r="GH23" s="415"/>
      <c r="GI23" s="415"/>
      <c r="GJ23" s="415"/>
      <c r="GK23" s="415"/>
      <c r="GL23" s="415"/>
      <c r="GM23" s="415"/>
      <c r="GN23" s="415"/>
      <c r="GO23" s="415"/>
      <c r="GP23" s="415"/>
      <c r="GQ23" s="415"/>
      <c r="GR23" s="415"/>
      <c r="GS23" s="415"/>
      <c r="GT23" s="415"/>
      <c r="GU23" s="415"/>
      <c r="GV23" s="415"/>
      <c r="GW23" s="415"/>
      <c r="GX23" s="415"/>
      <c r="GY23" s="415"/>
      <c r="GZ23" s="415"/>
      <c r="HA23" s="415"/>
      <c r="HB23" s="415"/>
      <c r="HC23" s="415"/>
      <c r="HD23" s="415"/>
      <c r="HE23" s="415"/>
      <c r="HF23" s="415"/>
      <c r="HG23" s="415"/>
      <c r="HH23" s="415"/>
      <c r="HI23" s="415"/>
      <c r="HJ23" s="415"/>
      <c r="HK23" s="415"/>
      <c r="HL23" s="415"/>
      <c r="HM23" s="415"/>
      <c r="HN23" s="415"/>
      <c r="HO23" s="415"/>
      <c r="HP23" s="415"/>
      <c r="HQ23" s="415"/>
      <c r="HR23" s="415"/>
      <c r="HS23" s="415"/>
      <c r="HT23" s="415"/>
      <c r="HU23" s="415"/>
      <c r="HV23" s="415"/>
      <c r="HW23" s="415"/>
      <c r="HX23" s="415"/>
      <c r="HY23" s="415"/>
      <c r="HZ23" s="415"/>
      <c r="IA23" s="415"/>
      <c r="IB23" s="415"/>
      <c r="IC23" s="415"/>
      <c r="ID23" s="415"/>
      <c r="IE23" s="415"/>
      <c r="IF23" s="415"/>
      <c r="IG23" s="415"/>
      <c r="IH23" s="415"/>
      <c r="II23" s="415"/>
      <c r="IJ23" s="415"/>
      <c r="IK23" s="415"/>
      <c r="IL23" s="415"/>
      <c r="IM23" s="415"/>
      <c r="IN23" s="415"/>
      <c r="IO23" s="415"/>
      <c r="IP23" s="415"/>
      <c r="IQ23" s="415"/>
      <c r="IR23" s="415"/>
      <c r="IS23" s="415"/>
      <c r="IT23" s="415"/>
      <c r="IU23" s="415"/>
      <c r="IV23" s="415"/>
      <c r="IW23" s="415"/>
      <c r="IX23" s="415"/>
      <c r="IY23" s="415"/>
      <c r="IZ23" s="415"/>
      <c r="JA23" s="415"/>
    </row>
    <row r="24" spans="1:261" s="101" customFormat="1" hidden="1" outlineLevel="1" x14ac:dyDescent="0.25">
      <c r="A24" s="102"/>
      <c r="B24" s="277" t="s">
        <v>39</v>
      </c>
      <c r="C24" s="102" t="s">
        <v>6814</v>
      </c>
      <c r="D24" s="100">
        <v>69.400000000000006</v>
      </c>
      <c r="E24" s="251">
        <v>888.18000000000006</v>
      </c>
      <c r="F24" s="142">
        <f t="shared" si="2"/>
        <v>61639.69200000001</v>
      </c>
      <c r="G24" s="142">
        <v>462.8</v>
      </c>
      <c r="H24" s="142">
        <f t="shared" si="3"/>
        <v>32118.320000000003</v>
      </c>
      <c r="I24" s="227">
        <f t="shared" si="4"/>
        <v>93758.012000000017</v>
      </c>
      <c r="J24" s="252">
        <v>888.18000000000006</v>
      </c>
      <c r="K24" s="252"/>
      <c r="L24" s="229"/>
      <c r="M24" s="229">
        <f>G24</f>
        <v>462.8</v>
      </c>
      <c r="N24" s="229"/>
      <c r="O24" s="229"/>
      <c r="P24" s="422"/>
      <c r="Q24" s="425">
        <f t="shared" si="1"/>
        <v>0</v>
      </c>
      <c r="R24" s="415"/>
      <c r="S24" s="415"/>
      <c r="T24" s="415"/>
      <c r="U24" s="415"/>
      <c r="V24" s="415"/>
      <c r="W24" s="415"/>
      <c r="X24" s="415"/>
      <c r="Y24" s="415"/>
      <c r="Z24" s="415"/>
      <c r="AA24" s="415"/>
      <c r="AB24" s="415"/>
      <c r="AC24" s="415"/>
      <c r="AD24" s="415"/>
      <c r="AE24" s="415"/>
      <c r="AF24" s="415"/>
      <c r="AG24" s="415"/>
      <c r="AH24" s="415"/>
      <c r="AI24" s="415"/>
      <c r="AJ24" s="415"/>
      <c r="AK24" s="415"/>
      <c r="AL24" s="415"/>
      <c r="AM24" s="415"/>
      <c r="AN24" s="415"/>
      <c r="AO24" s="415"/>
      <c r="AP24" s="415"/>
      <c r="AQ24" s="415"/>
      <c r="AR24" s="415"/>
      <c r="AS24" s="415"/>
      <c r="AT24" s="415"/>
      <c r="AU24" s="415"/>
      <c r="AV24" s="415"/>
      <c r="AW24" s="415"/>
      <c r="AX24" s="415"/>
      <c r="AY24" s="415"/>
      <c r="AZ24" s="415"/>
      <c r="BA24" s="415"/>
      <c r="BB24" s="415"/>
      <c r="BC24" s="415"/>
      <c r="BD24" s="415"/>
      <c r="BE24" s="415"/>
      <c r="BF24" s="415"/>
      <c r="BG24" s="415"/>
      <c r="BH24" s="415"/>
      <c r="BI24" s="415"/>
      <c r="BJ24" s="415"/>
      <c r="BK24" s="415"/>
      <c r="BL24" s="415"/>
      <c r="BM24" s="415"/>
      <c r="BN24" s="415"/>
      <c r="BO24" s="415"/>
      <c r="BP24" s="415"/>
      <c r="BQ24" s="415"/>
      <c r="BR24" s="415"/>
      <c r="BS24" s="415"/>
      <c r="BT24" s="415"/>
      <c r="BU24" s="415"/>
      <c r="BV24" s="415"/>
      <c r="BW24" s="415"/>
      <c r="BX24" s="415"/>
      <c r="BY24" s="415"/>
      <c r="BZ24" s="415"/>
      <c r="CA24" s="415"/>
      <c r="CB24" s="415"/>
      <c r="CC24" s="415"/>
      <c r="CD24" s="415"/>
      <c r="CE24" s="415"/>
      <c r="CF24" s="415"/>
      <c r="CG24" s="415"/>
      <c r="CH24" s="415"/>
      <c r="CI24" s="415"/>
      <c r="CJ24" s="415"/>
      <c r="CK24" s="415"/>
      <c r="CL24" s="415"/>
      <c r="CM24" s="415"/>
      <c r="CN24" s="415"/>
      <c r="CO24" s="415"/>
      <c r="CP24" s="415"/>
      <c r="CQ24" s="415"/>
      <c r="CR24" s="415"/>
      <c r="CS24" s="415"/>
      <c r="CT24" s="415"/>
      <c r="CU24" s="415"/>
      <c r="CV24" s="415"/>
      <c r="CW24" s="415"/>
      <c r="CX24" s="415"/>
      <c r="CY24" s="415"/>
      <c r="CZ24" s="415"/>
      <c r="DA24" s="415"/>
      <c r="DB24" s="415"/>
      <c r="DC24" s="415"/>
      <c r="DD24" s="415"/>
      <c r="DE24" s="415"/>
      <c r="DF24" s="415"/>
      <c r="DG24" s="415"/>
      <c r="DH24" s="415"/>
      <c r="DI24" s="415"/>
      <c r="DJ24" s="415"/>
      <c r="DK24" s="415"/>
      <c r="DL24" s="415"/>
      <c r="DM24" s="415"/>
      <c r="DN24" s="415"/>
      <c r="DO24" s="415"/>
      <c r="DP24" s="415"/>
      <c r="DQ24" s="415"/>
      <c r="DR24" s="415"/>
      <c r="DS24" s="415"/>
      <c r="DT24" s="415"/>
      <c r="DU24" s="415"/>
      <c r="DV24" s="415"/>
      <c r="DW24" s="415"/>
      <c r="DX24" s="415"/>
      <c r="DY24" s="415"/>
      <c r="DZ24" s="415"/>
      <c r="EA24" s="415"/>
      <c r="EB24" s="415"/>
      <c r="EC24" s="415"/>
      <c r="ED24" s="415"/>
      <c r="EE24" s="415"/>
      <c r="EF24" s="415"/>
      <c r="EG24" s="415"/>
      <c r="EH24" s="415"/>
      <c r="EI24" s="415"/>
      <c r="EJ24" s="415"/>
      <c r="EK24" s="415"/>
      <c r="EL24" s="415"/>
      <c r="EM24" s="415"/>
      <c r="EN24" s="415"/>
      <c r="EO24" s="415"/>
      <c r="EP24" s="415"/>
      <c r="EQ24" s="415"/>
      <c r="ER24" s="415"/>
      <c r="ES24" s="415"/>
      <c r="ET24" s="415"/>
      <c r="EU24" s="415"/>
      <c r="EV24" s="415"/>
      <c r="EW24" s="415"/>
      <c r="EX24" s="415"/>
      <c r="EY24" s="415"/>
      <c r="EZ24" s="415"/>
      <c r="FA24" s="415"/>
      <c r="FB24" s="415"/>
      <c r="FC24" s="415"/>
      <c r="FD24" s="415"/>
      <c r="FE24" s="415"/>
      <c r="FF24" s="415"/>
      <c r="FG24" s="415"/>
      <c r="FH24" s="415"/>
      <c r="FI24" s="415"/>
      <c r="FJ24" s="415"/>
      <c r="FK24" s="415"/>
      <c r="FL24" s="415"/>
      <c r="FM24" s="415"/>
      <c r="FN24" s="415"/>
      <c r="FO24" s="415"/>
      <c r="FP24" s="415"/>
      <c r="FQ24" s="415"/>
      <c r="FR24" s="415"/>
      <c r="FS24" s="415"/>
      <c r="FT24" s="415"/>
      <c r="FU24" s="415"/>
      <c r="FV24" s="415"/>
      <c r="FW24" s="415"/>
      <c r="FX24" s="415"/>
      <c r="FY24" s="415"/>
      <c r="FZ24" s="415"/>
      <c r="GA24" s="415"/>
      <c r="GB24" s="415"/>
      <c r="GC24" s="415"/>
      <c r="GD24" s="415"/>
      <c r="GE24" s="415"/>
      <c r="GF24" s="415"/>
      <c r="GG24" s="415"/>
      <c r="GH24" s="415"/>
      <c r="GI24" s="415"/>
      <c r="GJ24" s="415"/>
      <c r="GK24" s="415"/>
      <c r="GL24" s="415"/>
      <c r="GM24" s="415"/>
      <c r="GN24" s="415"/>
      <c r="GO24" s="415"/>
      <c r="GP24" s="415"/>
      <c r="GQ24" s="415"/>
      <c r="GR24" s="415"/>
      <c r="GS24" s="415"/>
      <c r="GT24" s="415"/>
      <c r="GU24" s="415"/>
      <c r="GV24" s="415"/>
      <c r="GW24" s="415"/>
      <c r="GX24" s="415"/>
      <c r="GY24" s="415"/>
      <c r="GZ24" s="415"/>
      <c r="HA24" s="415"/>
      <c r="HB24" s="415"/>
      <c r="HC24" s="415"/>
      <c r="HD24" s="415"/>
      <c r="HE24" s="415"/>
      <c r="HF24" s="415"/>
      <c r="HG24" s="415"/>
      <c r="HH24" s="415"/>
      <c r="HI24" s="415"/>
      <c r="HJ24" s="415"/>
      <c r="HK24" s="415"/>
      <c r="HL24" s="415"/>
      <c r="HM24" s="415"/>
      <c r="HN24" s="415"/>
      <c r="HO24" s="415"/>
      <c r="HP24" s="415"/>
      <c r="HQ24" s="415"/>
      <c r="HR24" s="415"/>
      <c r="HS24" s="415"/>
      <c r="HT24" s="415"/>
      <c r="HU24" s="415"/>
      <c r="HV24" s="415"/>
      <c r="HW24" s="415"/>
      <c r="HX24" s="415"/>
      <c r="HY24" s="415"/>
      <c r="HZ24" s="415"/>
      <c r="IA24" s="415"/>
      <c r="IB24" s="415"/>
      <c r="IC24" s="415"/>
      <c r="ID24" s="415"/>
      <c r="IE24" s="415"/>
      <c r="IF24" s="415"/>
      <c r="IG24" s="415"/>
      <c r="IH24" s="415"/>
      <c r="II24" s="415"/>
      <c r="IJ24" s="415"/>
      <c r="IK24" s="415"/>
      <c r="IL24" s="415"/>
      <c r="IM24" s="415"/>
      <c r="IN24" s="415"/>
      <c r="IO24" s="415"/>
      <c r="IP24" s="415"/>
      <c r="IQ24" s="415"/>
      <c r="IR24" s="415"/>
      <c r="IS24" s="415"/>
      <c r="IT24" s="415"/>
      <c r="IU24" s="415"/>
      <c r="IV24" s="415"/>
      <c r="IW24" s="415"/>
      <c r="IX24" s="415"/>
      <c r="IY24" s="415"/>
      <c r="IZ24" s="415"/>
      <c r="JA24" s="415"/>
    </row>
    <row r="25" spans="1:261" s="101" customFormat="1" hidden="1" outlineLevel="1" x14ac:dyDescent="0.25">
      <c r="A25" s="102"/>
      <c r="B25" s="277" t="s">
        <v>40</v>
      </c>
      <c r="C25" s="102" t="s">
        <v>6814</v>
      </c>
      <c r="D25" s="100">
        <v>69.400000000000006</v>
      </c>
      <c r="E25" s="251">
        <v>1277.25</v>
      </c>
      <c r="F25" s="142">
        <f t="shared" si="2"/>
        <v>88641.150000000009</v>
      </c>
      <c r="G25" s="142">
        <v>397.78700000000003</v>
      </c>
      <c r="H25" s="142">
        <f t="shared" si="3"/>
        <v>27606.417800000003</v>
      </c>
      <c r="I25" s="227">
        <f t="shared" si="4"/>
        <v>116247.56780000002</v>
      </c>
      <c r="J25" s="252">
        <v>1277.25</v>
      </c>
      <c r="K25" s="252"/>
      <c r="L25" s="229"/>
      <c r="M25" s="229">
        <f>G25</f>
        <v>397.78700000000003</v>
      </c>
      <c r="N25" s="229"/>
      <c r="O25" s="229"/>
      <c r="P25" s="422"/>
      <c r="Q25" s="425">
        <f t="shared" si="1"/>
        <v>0</v>
      </c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415"/>
      <c r="AD25" s="415"/>
      <c r="AE25" s="415"/>
      <c r="AF25" s="415"/>
      <c r="AG25" s="415"/>
      <c r="AH25" s="415"/>
      <c r="AI25" s="415"/>
      <c r="AJ25" s="415"/>
      <c r="AK25" s="415"/>
      <c r="AL25" s="415"/>
      <c r="AM25" s="415"/>
      <c r="AN25" s="415"/>
      <c r="AO25" s="415"/>
      <c r="AP25" s="415"/>
      <c r="AQ25" s="415"/>
      <c r="AR25" s="415"/>
      <c r="AS25" s="415"/>
      <c r="AT25" s="415"/>
      <c r="AU25" s="415"/>
      <c r="AV25" s="415"/>
      <c r="AW25" s="415"/>
      <c r="AX25" s="415"/>
      <c r="AY25" s="415"/>
      <c r="AZ25" s="415"/>
      <c r="BA25" s="415"/>
      <c r="BB25" s="415"/>
      <c r="BC25" s="415"/>
      <c r="BD25" s="415"/>
      <c r="BE25" s="415"/>
      <c r="BF25" s="415"/>
      <c r="BG25" s="415"/>
      <c r="BH25" s="415"/>
      <c r="BI25" s="415"/>
      <c r="BJ25" s="415"/>
      <c r="BK25" s="415"/>
      <c r="BL25" s="415"/>
      <c r="BM25" s="415"/>
      <c r="BN25" s="415"/>
      <c r="BO25" s="415"/>
      <c r="BP25" s="415"/>
      <c r="BQ25" s="415"/>
      <c r="BR25" s="415"/>
      <c r="BS25" s="415"/>
      <c r="BT25" s="415"/>
      <c r="BU25" s="415"/>
      <c r="BV25" s="415"/>
      <c r="BW25" s="415"/>
      <c r="BX25" s="415"/>
      <c r="BY25" s="415"/>
      <c r="BZ25" s="415"/>
      <c r="CA25" s="415"/>
      <c r="CB25" s="415"/>
      <c r="CC25" s="415"/>
      <c r="CD25" s="415"/>
      <c r="CE25" s="415"/>
      <c r="CF25" s="415"/>
      <c r="CG25" s="415"/>
      <c r="CH25" s="415"/>
      <c r="CI25" s="415"/>
      <c r="CJ25" s="415"/>
      <c r="CK25" s="415"/>
      <c r="CL25" s="415"/>
      <c r="CM25" s="415"/>
      <c r="CN25" s="415"/>
      <c r="CO25" s="415"/>
      <c r="CP25" s="415"/>
      <c r="CQ25" s="415"/>
      <c r="CR25" s="415"/>
      <c r="CS25" s="415"/>
      <c r="CT25" s="415"/>
      <c r="CU25" s="415"/>
      <c r="CV25" s="415"/>
      <c r="CW25" s="415"/>
      <c r="CX25" s="415"/>
      <c r="CY25" s="415"/>
      <c r="CZ25" s="415"/>
      <c r="DA25" s="415"/>
      <c r="DB25" s="415"/>
      <c r="DC25" s="415"/>
      <c r="DD25" s="415"/>
      <c r="DE25" s="415"/>
      <c r="DF25" s="415"/>
      <c r="DG25" s="415"/>
      <c r="DH25" s="415"/>
      <c r="DI25" s="415"/>
      <c r="DJ25" s="415"/>
      <c r="DK25" s="415"/>
      <c r="DL25" s="415"/>
      <c r="DM25" s="415"/>
      <c r="DN25" s="415"/>
      <c r="DO25" s="415"/>
      <c r="DP25" s="415"/>
      <c r="DQ25" s="415"/>
      <c r="DR25" s="415"/>
      <c r="DS25" s="415"/>
      <c r="DT25" s="415"/>
      <c r="DU25" s="415"/>
      <c r="DV25" s="415"/>
      <c r="DW25" s="415"/>
      <c r="DX25" s="415"/>
      <c r="DY25" s="415"/>
      <c r="DZ25" s="415"/>
      <c r="EA25" s="415"/>
      <c r="EB25" s="415"/>
      <c r="EC25" s="415"/>
      <c r="ED25" s="415"/>
      <c r="EE25" s="415"/>
      <c r="EF25" s="415"/>
      <c r="EG25" s="415"/>
      <c r="EH25" s="415"/>
      <c r="EI25" s="415"/>
      <c r="EJ25" s="415"/>
      <c r="EK25" s="415"/>
      <c r="EL25" s="415"/>
      <c r="EM25" s="415"/>
      <c r="EN25" s="415"/>
      <c r="EO25" s="415"/>
      <c r="EP25" s="415"/>
      <c r="EQ25" s="415"/>
      <c r="ER25" s="415"/>
      <c r="ES25" s="415"/>
      <c r="ET25" s="415"/>
      <c r="EU25" s="415"/>
      <c r="EV25" s="415"/>
      <c r="EW25" s="415"/>
      <c r="EX25" s="415"/>
      <c r="EY25" s="415"/>
      <c r="EZ25" s="415"/>
      <c r="FA25" s="415"/>
      <c r="FB25" s="415"/>
      <c r="FC25" s="415"/>
      <c r="FD25" s="415"/>
      <c r="FE25" s="415"/>
      <c r="FF25" s="415"/>
      <c r="FG25" s="415"/>
      <c r="FH25" s="415"/>
      <c r="FI25" s="415"/>
      <c r="FJ25" s="415"/>
      <c r="FK25" s="415"/>
      <c r="FL25" s="415"/>
      <c r="FM25" s="415"/>
      <c r="FN25" s="415"/>
      <c r="FO25" s="415"/>
      <c r="FP25" s="415"/>
      <c r="FQ25" s="415"/>
      <c r="FR25" s="415"/>
      <c r="FS25" s="415"/>
      <c r="FT25" s="415"/>
      <c r="FU25" s="415"/>
      <c r="FV25" s="415"/>
      <c r="FW25" s="415"/>
      <c r="FX25" s="415"/>
      <c r="FY25" s="415"/>
      <c r="FZ25" s="415"/>
      <c r="GA25" s="415"/>
      <c r="GB25" s="415"/>
      <c r="GC25" s="415"/>
      <c r="GD25" s="415"/>
      <c r="GE25" s="415"/>
      <c r="GF25" s="415"/>
      <c r="GG25" s="415"/>
      <c r="GH25" s="415"/>
      <c r="GI25" s="415"/>
      <c r="GJ25" s="415"/>
      <c r="GK25" s="415"/>
      <c r="GL25" s="415"/>
      <c r="GM25" s="415"/>
      <c r="GN25" s="415"/>
      <c r="GO25" s="415"/>
      <c r="GP25" s="415"/>
      <c r="GQ25" s="415"/>
      <c r="GR25" s="415"/>
      <c r="GS25" s="415"/>
      <c r="GT25" s="415"/>
      <c r="GU25" s="415"/>
      <c r="GV25" s="415"/>
      <c r="GW25" s="415"/>
      <c r="GX25" s="415"/>
      <c r="GY25" s="415"/>
      <c r="GZ25" s="415"/>
      <c r="HA25" s="415"/>
      <c r="HB25" s="415"/>
      <c r="HC25" s="415"/>
      <c r="HD25" s="415"/>
      <c r="HE25" s="415"/>
      <c r="HF25" s="415"/>
      <c r="HG25" s="415"/>
      <c r="HH25" s="415"/>
      <c r="HI25" s="415"/>
      <c r="HJ25" s="415"/>
      <c r="HK25" s="415"/>
      <c r="HL25" s="415"/>
      <c r="HM25" s="415"/>
      <c r="HN25" s="415"/>
      <c r="HO25" s="415"/>
      <c r="HP25" s="415"/>
      <c r="HQ25" s="415"/>
      <c r="HR25" s="415"/>
      <c r="HS25" s="415"/>
      <c r="HT25" s="415"/>
      <c r="HU25" s="415"/>
      <c r="HV25" s="415"/>
      <c r="HW25" s="415"/>
      <c r="HX25" s="415"/>
      <c r="HY25" s="415"/>
      <c r="HZ25" s="415"/>
      <c r="IA25" s="415"/>
      <c r="IB25" s="415"/>
      <c r="IC25" s="415"/>
      <c r="ID25" s="415"/>
      <c r="IE25" s="415"/>
      <c r="IF25" s="415"/>
      <c r="IG25" s="415"/>
      <c r="IH25" s="415"/>
      <c r="II25" s="415"/>
      <c r="IJ25" s="415"/>
      <c r="IK25" s="415"/>
      <c r="IL25" s="415"/>
      <c r="IM25" s="415"/>
      <c r="IN25" s="415"/>
      <c r="IO25" s="415"/>
      <c r="IP25" s="415"/>
      <c r="IQ25" s="415"/>
      <c r="IR25" s="415"/>
      <c r="IS25" s="415"/>
      <c r="IT25" s="415"/>
      <c r="IU25" s="415"/>
      <c r="IV25" s="415"/>
      <c r="IW25" s="415"/>
      <c r="IX25" s="415"/>
      <c r="IY25" s="415"/>
      <c r="IZ25" s="415"/>
      <c r="JA25" s="415"/>
    </row>
    <row r="26" spans="1:261" s="101" customFormat="1" hidden="1" outlineLevel="1" x14ac:dyDescent="0.25">
      <c r="A26" s="99"/>
      <c r="B26" s="275" t="s">
        <v>6836</v>
      </c>
      <c r="C26" s="99" t="s">
        <v>6814</v>
      </c>
      <c r="D26" s="100">
        <f>69.4*2</f>
        <v>138.80000000000001</v>
      </c>
      <c r="E26" s="251">
        <v>635.48100000000011</v>
      </c>
      <c r="F26" s="142">
        <f t="shared" si="2"/>
        <v>88204.762800000026</v>
      </c>
      <c r="G26" s="142">
        <v>740.96879999999999</v>
      </c>
      <c r="H26" s="142">
        <f t="shared" si="3"/>
        <v>102846.46944</v>
      </c>
      <c r="I26" s="227">
        <f t="shared" si="4"/>
        <v>191051.23224000004</v>
      </c>
      <c r="J26" s="252">
        <v>635.48100000000011</v>
      </c>
      <c r="K26" s="252"/>
      <c r="L26" s="229"/>
      <c r="M26" s="229">
        <f>G26</f>
        <v>740.96879999999999</v>
      </c>
      <c r="N26" s="229"/>
      <c r="O26" s="229"/>
      <c r="P26" s="422"/>
      <c r="Q26" s="425">
        <f t="shared" si="1"/>
        <v>0</v>
      </c>
      <c r="R26" s="415"/>
      <c r="S26" s="415"/>
      <c r="T26" s="415"/>
      <c r="U26" s="415"/>
      <c r="V26" s="415"/>
      <c r="W26" s="415"/>
      <c r="X26" s="415"/>
      <c r="Y26" s="415"/>
      <c r="Z26" s="415"/>
      <c r="AA26" s="415"/>
      <c r="AB26" s="415"/>
      <c r="AC26" s="415"/>
      <c r="AD26" s="415"/>
      <c r="AE26" s="415"/>
      <c r="AF26" s="415"/>
      <c r="AG26" s="415"/>
      <c r="AH26" s="415"/>
      <c r="AI26" s="415"/>
      <c r="AJ26" s="415"/>
      <c r="AK26" s="415"/>
      <c r="AL26" s="415"/>
      <c r="AM26" s="415"/>
      <c r="AN26" s="415"/>
      <c r="AO26" s="415"/>
      <c r="AP26" s="415"/>
      <c r="AQ26" s="415"/>
      <c r="AR26" s="415"/>
      <c r="AS26" s="415"/>
      <c r="AT26" s="415"/>
      <c r="AU26" s="415"/>
      <c r="AV26" s="415"/>
      <c r="AW26" s="415"/>
      <c r="AX26" s="415"/>
      <c r="AY26" s="415"/>
      <c r="AZ26" s="415"/>
      <c r="BA26" s="415"/>
      <c r="BB26" s="415"/>
      <c r="BC26" s="415"/>
      <c r="BD26" s="415"/>
      <c r="BE26" s="415"/>
      <c r="BF26" s="415"/>
      <c r="BG26" s="415"/>
      <c r="BH26" s="415"/>
      <c r="BI26" s="415"/>
      <c r="BJ26" s="415"/>
      <c r="BK26" s="415"/>
      <c r="BL26" s="415"/>
      <c r="BM26" s="415"/>
      <c r="BN26" s="415"/>
      <c r="BO26" s="415"/>
      <c r="BP26" s="415"/>
      <c r="BQ26" s="415"/>
      <c r="BR26" s="415"/>
      <c r="BS26" s="415"/>
      <c r="BT26" s="415"/>
      <c r="BU26" s="415"/>
      <c r="BV26" s="415"/>
      <c r="BW26" s="415"/>
      <c r="BX26" s="415"/>
      <c r="BY26" s="415"/>
      <c r="BZ26" s="415"/>
      <c r="CA26" s="415"/>
      <c r="CB26" s="415"/>
      <c r="CC26" s="415"/>
      <c r="CD26" s="415"/>
      <c r="CE26" s="415"/>
      <c r="CF26" s="415"/>
      <c r="CG26" s="415"/>
      <c r="CH26" s="415"/>
      <c r="CI26" s="415"/>
      <c r="CJ26" s="415"/>
      <c r="CK26" s="415"/>
      <c r="CL26" s="415"/>
      <c r="CM26" s="415"/>
      <c r="CN26" s="415"/>
      <c r="CO26" s="415"/>
      <c r="CP26" s="415"/>
      <c r="CQ26" s="415"/>
      <c r="CR26" s="415"/>
      <c r="CS26" s="415"/>
      <c r="CT26" s="415"/>
      <c r="CU26" s="415"/>
      <c r="CV26" s="415"/>
      <c r="CW26" s="415"/>
      <c r="CX26" s="415"/>
      <c r="CY26" s="415"/>
      <c r="CZ26" s="415"/>
      <c r="DA26" s="415"/>
      <c r="DB26" s="415"/>
      <c r="DC26" s="415"/>
      <c r="DD26" s="415"/>
      <c r="DE26" s="415"/>
      <c r="DF26" s="415"/>
      <c r="DG26" s="415"/>
      <c r="DH26" s="415"/>
      <c r="DI26" s="415"/>
      <c r="DJ26" s="415"/>
      <c r="DK26" s="415"/>
      <c r="DL26" s="415"/>
      <c r="DM26" s="415"/>
      <c r="DN26" s="415"/>
      <c r="DO26" s="415"/>
      <c r="DP26" s="415"/>
      <c r="DQ26" s="415"/>
      <c r="DR26" s="415"/>
      <c r="DS26" s="415"/>
      <c r="DT26" s="415"/>
      <c r="DU26" s="415"/>
      <c r="DV26" s="415"/>
      <c r="DW26" s="415"/>
      <c r="DX26" s="415"/>
      <c r="DY26" s="415"/>
      <c r="DZ26" s="415"/>
      <c r="EA26" s="415"/>
      <c r="EB26" s="415"/>
      <c r="EC26" s="415"/>
      <c r="ED26" s="415"/>
      <c r="EE26" s="415"/>
      <c r="EF26" s="415"/>
      <c r="EG26" s="415"/>
      <c r="EH26" s="415"/>
      <c r="EI26" s="415"/>
      <c r="EJ26" s="415"/>
      <c r="EK26" s="415"/>
      <c r="EL26" s="415"/>
      <c r="EM26" s="415"/>
      <c r="EN26" s="415"/>
      <c r="EO26" s="415"/>
      <c r="EP26" s="415"/>
      <c r="EQ26" s="415"/>
      <c r="ER26" s="415"/>
      <c r="ES26" s="415"/>
      <c r="ET26" s="415"/>
      <c r="EU26" s="415"/>
      <c r="EV26" s="415"/>
      <c r="EW26" s="415"/>
      <c r="EX26" s="415"/>
      <c r="EY26" s="415"/>
      <c r="EZ26" s="415"/>
      <c r="FA26" s="415"/>
      <c r="FB26" s="415"/>
      <c r="FC26" s="415"/>
      <c r="FD26" s="415"/>
      <c r="FE26" s="415"/>
      <c r="FF26" s="415"/>
      <c r="FG26" s="415"/>
      <c r="FH26" s="415"/>
      <c r="FI26" s="415"/>
      <c r="FJ26" s="415"/>
      <c r="FK26" s="415"/>
      <c r="FL26" s="415"/>
      <c r="FM26" s="415"/>
      <c r="FN26" s="415"/>
      <c r="FO26" s="415"/>
      <c r="FP26" s="415"/>
      <c r="FQ26" s="415"/>
      <c r="FR26" s="415"/>
      <c r="FS26" s="415"/>
      <c r="FT26" s="415"/>
      <c r="FU26" s="415"/>
      <c r="FV26" s="415"/>
      <c r="FW26" s="415"/>
      <c r="FX26" s="415"/>
      <c r="FY26" s="415"/>
      <c r="FZ26" s="415"/>
      <c r="GA26" s="415"/>
      <c r="GB26" s="415"/>
      <c r="GC26" s="415"/>
      <c r="GD26" s="415"/>
      <c r="GE26" s="415"/>
      <c r="GF26" s="415"/>
      <c r="GG26" s="415"/>
      <c r="GH26" s="415"/>
      <c r="GI26" s="415"/>
      <c r="GJ26" s="415"/>
      <c r="GK26" s="415"/>
      <c r="GL26" s="415"/>
      <c r="GM26" s="415"/>
      <c r="GN26" s="415"/>
      <c r="GO26" s="415"/>
      <c r="GP26" s="415"/>
      <c r="GQ26" s="415"/>
      <c r="GR26" s="415"/>
      <c r="GS26" s="415"/>
      <c r="GT26" s="415"/>
      <c r="GU26" s="415"/>
      <c r="GV26" s="415"/>
      <c r="GW26" s="415"/>
      <c r="GX26" s="415"/>
      <c r="GY26" s="415"/>
      <c r="GZ26" s="415"/>
      <c r="HA26" s="415"/>
      <c r="HB26" s="415"/>
      <c r="HC26" s="415"/>
      <c r="HD26" s="415"/>
      <c r="HE26" s="415"/>
      <c r="HF26" s="415"/>
      <c r="HG26" s="415"/>
      <c r="HH26" s="415"/>
      <c r="HI26" s="415"/>
      <c r="HJ26" s="415"/>
      <c r="HK26" s="415"/>
      <c r="HL26" s="415"/>
      <c r="HM26" s="415"/>
      <c r="HN26" s="415"/>
      <c r="HO26" s="415"/>
      <c r="HP26" s="415"/>
      <c r="HQ26" s="415"/>
      <c r="HR26" s="415"/>
      <c r="HS26" s="415"/>
      <c r="HT26" s="415"/>
      <c r="HU26" s="415"/>
      <c r="HV26" s="415"/>
      <c r="HW26" s="415"/>
      <c r="HX26" s="415"/>
      <c r="HY26" s="415"/>
      <c r="HZ26" s="415"/>
      <c r="IA26" s="415"/>
      <c r="IB26" s="415"/>
      <c r="IC26" s="415"/>
      <c r="ID26" s="415"/>
      <c r="IE26" s="415"/>
      <c r="IF26" s="415"/>
      <c r="IG26" s="415"/>
      <c r="IH26" s="415"/>
      <c r="II26" s="415"/>
      <c r="IJ26" s="415"/>
      <c r="IK26" s="415"/>
      <c r="IL26" s="415"/>
      <c r="IM26" s="415"/>
      <c r="IN26" s="415"/>
      <c r="IO26" s="415"/>
      <c r="IP26" s="415"/>
      <c r="IQ26" s="415"/>
      <c r="IR26" s="415"/>
      <c r="IS26" s="415"/>
      <c r="IT26" s="415"/>
      <c r="IU26" s="415"/>
      <c r="IV26" s="415"/>
      <c r="IW26" s="415"/>
      <c r="IX26" s="415"/>
      <c r="IY26" s="415"/>
      <c r="IZ26" s="415"/>
      <c r="JA26" s="415"/>
    </row>
    <row r="27" spans="1:261" s="101" customFormat="1" hidden="1" outlineLevel="1" x14ac:dyDescent="0.25">
      <c r="A27" s="99"/>
      <c r="B27" s="275" t="s">
        <v>41</v>
      </c>
      <c r="C27" s="99" t="s">
        <v>6814</v>
      </c>
      <c r="D27" s="100">
        <f>69.4*2</f>
        <v>138.80000000000001</v>
      </c>
      <c r="E27" s="251">
        <v>75.652500000000018</v>
      </c>
      <c r="F27" s="142">
        <f t="shared" si="2"/>
        <v>10500.567000000003</v>
      </c>
      <c r="G27" s="142">
        <v>42.299400000000006</v>
      </c>
      <c r="H27" s="142">
        <f t="shared" si="3"/>
        <v>5871.1567200000009</v>
      </c>
      <c r="I27" s="227">
        <f t="shared" si="4"/>
        <v>16371.723720000004</v>
      </c>
      <c r="J27" s="252">
        <v>75.652500000000018</v>
      </c>
      <c r="K27" s="252"/>
      <c r="L27" s="229"/>
      <c r="M27" s="229">
        <f>G27</f>
        <v>42.299400000000006</v>
      </c>
      <c r="N27" s="229"/>
      <c r="O27" s="229"/>
      <c r="P27" s="422"/>
      <c r="Q27" s="425">
        <f t="shared" si="1"/>
        <v>0</v>
      </c>
      <c r="R27" s="415"/>
      <c r="S27" s="415"/>
      <c r="T27" s="415"/>
      <c r="U27" s="415"/>
      <c r="V27" s="415"/>
      <c r="W27" s="415"/>
      <c r="X27" s="415"/>
      <c r="Y27" s="415"/>
      <c r="Z27" s="415"/>
      <c r="AA27" s="415"/>
      <c r="AB27" s="415"/>
      <c r="AC27" s="415"/>
      <c r="AD27" s="415"/>
      <c r="AE27" s="415"/>
      <c r="AF27" s="415"/>
      <c r="AG27" s="415"/>
      <c r="AH27" s="415"/>
      <c r="AI27" s="415"/>
      <c r="AJ27" s="415"/>
      <c r="AK27" s="415"/>
      <c r="AL27" s="415"/>
      <c r="AM27" s="415"/>
      <c r="AN27" s="415"/>
      <c r="AO27" s="415"/>
      <c r="AP27" s="415"/>
      <c r="AQ27" s="415"/>
      <c r="AR27" s="415"/>
      <c r="AS27" s="415"/>
      <c r="AT27" s="415"/>
      <c r="AU27" s="415"/>
      <c r="AV27" s="415"/>
      <c r="AW27" s="415"/>
      <c r="AX27" s="415"/>
      <c r="AY27" s="415"/>
      <c r="AZ27" s="415"/>
      <c r="BA27" s="415"/>
      <c r="BB27" s="415"/>
      <c r="BC27" s="415"/>
      <c r="BD27" s="415"/>
      <c r="BE27" s="415"/>
      <c r="BF27" s="415"/>
      <c r="BG27" s="415"/>
      <c r="BH27" s="415"/>
      <c r="BI27" s="415"/>
      <c r="BJ27" s="415"/>
      <c r="BK27" s="415"/>
      <c r="BL27" s="415"/>
      <c r="BM27" s="415"/>
      <c r="BN27" s="415"/>
      <c r="BO27" s="415"/>
      <c r="BP27" s="415"/>
      <c r="BQ27" s="415"/>
      <c r="BR27" s="415"/>
      <c r="BS27" s="415"/>
      <c r="BT27" s="415"/>
      <c r="BU27" s="415"/>
      <c r="BV27" s="415"/>
      <c r="BW27" s="415"/>
      <c r="BX27" s="415"/>
      <c r="BY27" s="415"/>
      <c r="BZ27" s="415"/>
      <c r="CA27" s="415"/>
      <c r="CB27" s="415"/>
      <c r="CC27" s="415"/>
      <c r="CD27" s="415"/>
      <c r="CE27" s="415"/>
      <c r="CF27" s="415"/>
      <c r="CG27" s="415"/>
      <c r="CH27" s="415"/>
      <c r="CI27" s="415"/>
      <c r="CJ27" s="415"/>
      <c r="CK27" s="415"/>
      <c r="CL27" s="415"/>
      <c r="CM27" s="415"/>
      <c r="CN27" s="415"/>
      <c r="CO27" s="415"/>
      <c r="CP27" s="415"/>
      <c r="CQ27" s="415"/>
      <c r="CR27" s="415"/>
      <c r="CS27" s="415"/>
      <c r="CT27" s="415"/>
      <c r="CU27" s="415"/>
      <c r="CV27" s="415"/>
      <c r="CW27" s="415"/>
      <c r="CX27" s="415"/>
      <c r="CY27" s="415"/>
      <c r="CZ27" s="415"/>
      <c r="DA27" s="415"/>
      <c r="DB27" s="415"/>
      <c r="DC27" s="415"/>
      <c r="DD27" s="415"/>
      <c r="DE27" s="415"/>
      <c r="DF27" s="415"/>
      <c r="DG27" s="415"/>
      <c r="DH27" s="415"/>
      <c r="DI27" s="415"/>
      <c r="DJ27" s="415"/>
      <c r="DK27" s="415"/>
      <c r="DL27" s="415"/>
      <c r="DM27" s="415"/>
      <c r="DN27" s="415"/>
      <c r="DO27" s="415"/>
      <c r="DP27" s="415"/>
      <c r="DQ27" s="415"/>
      <c r="DR27" s="415"/>
      <c r="DS27" s="415"/>
      <c r="DT27" s="415"/>
      <c r="DU27" s="415"/>
      <c r="DV27" s="415"/>
      <c r="DW27" s="415"/>
      <c r="DX27" s="415"/>
      <c r="DY27" s="415"/>
      <c r="DZ27" s="415"/>
      <c r="EA27" s="415"/>
      <c r="EB27" s="415"/>
      <c r="EC27" s="415"/>
      <c r="ED27" s="415"/>
      <c r="EE27" s="415"/>
      <c r="EF27" s="415"/>
      <c r="EG27" s="415"/>
      <c r="EH27" s="415"/>
      <c r="EI27" s="415"/>
      <c r="EJ27" s="415"/>
      <c r="EK27" s="415"/>
      <c r="EL27" s="415"/>
      <c r="EM27" s="415"/>
      <c r="EN27" s="415"/>
      <c r="EO27" s="415"/>
      <c r="EP27" s="415"/>
      <c r="EQ27" s="415"/>
      <c r="ER27" s="415"/>
      <c r="ES27" s="415"/>
      <c r="ET27" s="415"/>
      <c r="EU27" s="415"/>
      <c r="EV27" s="415"/>
      <c r="EW27" s="415"/>
      <c r="EX27" s="415"/>
      <c r="EY27" s="415"/>
      <c r="EZ27" s="415"/>
      <c r="FA27" s="415"/>
      <c r="FB27" s="415"/>
      <c r="FC27" s="415"/>
      <c r="FD27" s="415"/>
      <c r="FE27" s="415"/>
      <c r="FF27" s="415"/>
      <c r="FG27" s="415"/>
      <c r="FH27" s="415"/>
      <c r="FI27" s="415"/>
      <c r="FJ27" s="415"/>
      <c r="FK27" s="415"/>
      <c r="FL27" s="415"/>
      <c r="FM27" s="415"/>
      <c r="FN27" s="415"/>
      <c r="FO27" s="415"/>
      <c r="FP27" s="415"/>
      <c r="FQ27" s="415"/>
      <c r="FR27" s="415"/>
      <c r="FS27" s="415"/>
      <c r="FT27" s="415"/>
      <c r="FU27" s="415"/>
      <c r="FV27" s="415"/>
      <c r="FW27" s="415"/>
      <c r="FX27" s="415"/>
      <c r="FY27" s="415"/>
      <c r="FZ27" s="415"/>
      <c r="GA27" s="415"/>
      <c r="GB27" s="415"/>
      <c r="GC27" s="415"/>
      <c r="GD27" s="415"/>
      <c r="GE27" s="415"/>
      <c r="GF27" s="415"/>
      <c r="GG27" s="415"/>
      <c r="GH27" s="415"/>
      <c r="GI27" s="415"/>
      <c r="GJ27" s="415"/>
      <c r="GK27" s="415"/>
      <c r="GL27" s="415"/>
      <c r="GM27" s="415"/>
      <c r="GN27" s="415"/>
      <c r="GO27" s="415"/>
      <c r="GP27" s="415"/>
      <c r="GQ27" s="415"/>
      <c r="GR27" s="415"/>
      <c r="GS27" s="415"/>
      <c r="GT27" s="415"/>
      <c r="GU27" s="415"/>
      <c r="GV27" s="415"/>
      <c r="GW27" s="415"/>
      <c r="GX27" s="415"/>
      <c r="GY27" s="415"/>
      <c r="GZ27" s="415"/>
      <c r="HA27" s="415"/>
      <c r="HB27" s="415"/>
      <c r="HC27" s="415"/>
      <c r="HD27" s="415"/>
      <c r="HE27" s="415"/>
      <c r="HF27" s="415"/>
      <c r="HG27" s="415"/>
      <c r="HH27" s="415"/>
      <c r="HI27" s="415"/>
      <c r="HJ27" s="415"/>
      <c r="HK27" s="415"/>
      <c r="HL27" s="415"/>
      <c r="HM27" s="415"/>
      <c r="HN27" s="415"/>
      <c r="HO27" s="415"/>
      <c r="HP27" s="415"/>
      <c r="HQ27" s="415"/>
      <c r="HR27" s="415"/>
      <c r="HS27" s="415"/>
      <c r="HT27" s="415"/>
      <c r="HU27" s="415"/>
      <c r="HV27" s="415"/>
      <c r="HW27" s="415"/>
      <c r="HX27" s="415"/>
      <c r="HY27" s="415"/>
      <c r="HZ27" s="415"/>
      <c r="IA27" s="415"/>
      <c r="IB27" s="415"/>
      <c r="IC27" s="415"/>
      <c r="ID27" s="415"/>
      <c r="IE27" s="415"/>
      <c r="IF27" s="415"/>
      <c r="IG27" s="415"/>
      <c r="IH27" s="415"/>
      <c r="II27" s="415"/>
      <c r="IJ27" s="415"/>
      <c r="IK27" s="415"/>
      <c r="IL27" s="415"/>
      <c r="IM27" s="415"/>
      <c r="IN27" s="415"/>
      <c r="IO27" s="415"/>
      <c r="IP27" s="415"/>
      <c r="IQ27" s="415"/>
      <c r="IR27" s="415"/>
      <c r="IS27" s="415"/>
      <c r="IT27" s="415"/>
      <c r="IU27" s="415"/>
      <c r="IV27" s="415"/>
      <c r="IW27" s="415"/>
      <c r="IX27" s="415"/>
      <c r="IY27" s="415"/>
      <c r="IZ27" s="415"/>
      <c r="JA27" s="415"/>
    </row>
    <row r="28" spans="1:261" s="101" customFormat="1" hidden="1" outlineLevel="1" x14ac:dyDescent="0.25">
      <c r="A28" s="348"/>
      <c r="B28" s="349" t="s">
        <v>42</v>
      </c>
      <c r="C28" s="348"/>
      <c r="D28" s="356"/>
      <c r="E28" s="357"/>
      <c r="F28" s="358"/>
      <c r="G28" s="358"/>
      <c r="H28" s="358"/>
      <c r="I28" s="359"/>
      <c r="J28" s="252"/>
      <c r="K28" s="252"/>
      <c r="L28" s="229"/>
      <c r="M28" s="229"/>
      <c r="N28" s="229"/>
      <c r="O28" s="229"/>
      <c r="P28" s="422"/>
      <c r="Q28" s="425">
        <f t="shared" si="1"/>
        <v>0</v>
      </c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  <c r="AF28" s="415"/>
      <c r="AG28" s="415"/>
      <c r="AH28" s="415"/>
      <c r="AI28" s="415"/>
      <c r="AJ28" s="415"/>
      <c r="AK28" s="415"/>
      <c r="AL28" s="415"/>
      <c r="AM28" s="415"/>
      <c r="AN28" s="415"/>
      <c r="AO28" s="415"/>
      <c r="AP28" s="415"/>
      <c r="AQ28" s="415"/>
      <c r="AR28" s="415"/>
      <c r="AS28" s="415"/>
      <c r="AT28" s="415"/>
      <c r="AU28" s="415"/>
      <c r="AV28" s="415"/>
      <c r="AW28" s="415"/>
      <c r="AX28" s="415"/>
      <c r="AY28" s="415"/>
      <c r="AZ28" s="415"/>
      <c r="BA28" s="415"/>
      <c r="BB28" s="415"/>
      <c r="BC28" s="415"/>
      <c r="BD28" s="415"/>
      <c r="BE28" s="415"/>
      <c r="BF28" s="415"/>
      <c r="BG28" s="415"/>
      <c r="BH28" s="415"/>
      <c r="BI28" s="415"/>
      <c r="BJ28" s="415"/>
      <c r="BK28" s="415"/>
      <c r="BL28" s="415"/>
      <c r="BM28" s="415"/>
      <c r="BN28" s="415"/>
      <c r="BO28" s="415"/>
      <c r="BP28" s="415"/>
      <c r="BQ28" s="415"/>
      <c r="BR28" s="415"/>
      <c r="BS28" s="415"/>
      <c r="BT28" s="415"/>
      <c r="BU28" s="415"/>
      <c r="BV28" s="415"/>
      <c r="BW28" s="415"/>
      <c r="BX28" s="415"/>
      <c r="BY28" s="415"/>
      <c r="BZ28" s="415"/>
      <c r="CA28" s="415"/>
      <c r="CB28" s="415"/>
      <c r="CC28" s="415"/>
      <c r="CD28" s="415"/>
      <c r="CE28" s="415"/>
      <c r="CF28" s="415"/>
      <c r="CG28" s="415"/>
      <c r="CH28" s="415"/>
      <c r="CI28" s="415"/>
      <c r="CJ28" s="415"/>
      <c r="CK28" s="415"/>
      <c r="CL28" s="415"/>
      <c r="CM28" s="415"/>
      <c r="CN28" s="415"/>
      <c r="CO28" s="415"/>
      <c r="CP28" s="415"/>
      <c r="CQ28" s="415"/>
      <c r="CR28" s="415"/>
      <c r="CS28" s="415"/>
      <c r="CT28" s="415"/>
      <c r="CU28" s="415"/>
      <c r="CV28" s="415"/>
      <c r="CW28" s="415"/>
      <c r="CX28" s="415"/>
      <c r="CY28" s="415"/>
      <c r="CZ28" s="415"/>
      <c r="DA28" s="415"/>
      <c r="DB28" s="415"/>
      <c r="DC28" s="415"/>
      <c r="DD28" s="415"/>
      <c r="DE28" s="415"/>
      <c r="DF28" s="415"/>
      <c r="DG28" s="415"/>
      <c r="DH28" s="415"/>
      <c r="DI28" s="415"/>
      <c r="DJ28" s="415"/>
      <c r="DK28" s="415"/>
      <c r="DL28" s="415"/>
      <c r="DM28" s="415"/>
      <c r="DN28" s="415"/>
      <c r="DO28" s="415"/>
      <c r="DP28" s="415"/>
      <c r="DQ28" s="415"/>
      <c r="DR28" s="415"/>
      <c r="DS28" s="415"/>
      <c r="DT28" s="415"/>
      <c r="DU28" s="415"/>
      <c r="DV28" s="415"/>
      <c r="DW28" s="415"/>
      <c r="DX28" s="415"/>
      <c r="DY28" s="415"/>
      <c r="DZ28" s="415"/>
      <c r="EA28" s="415"/>
      <c r="EB28" s="415"/>
      <c r="EC28" s="415"/>
      <c r="ED28" s="415"/>
      <c r="EE28" s="415"/>
      <c r="EF28" s="415"/>
      <c r="EG28" s="415"/>
      <c r="EH28" s="415"/>
      <c r="EI28" s="415"/>
      <c r="EJ28" s="415"/>
      <c r="EK28" s="415"/>
      <c r="EL28" s="415"/>
      <c r="EM28" s="415"/>
      <c r="EN28" s="415"/>
      <c r="EO28" s="415"/>
      <c r="EP28" s="415"/>
      <c r="EQ28" s="415"/>
      <c r="ER28" s="415"/>
      <c r="ES28" s="415"/>
      <c r="ET28" s="415"/>
      <c r="EU28" s="415"/>
      <c r="EV28" s="415"/>
      <c r="EW28" s="415"/>
      <c r="EX28" s="415"/>
      <c r="EY28" s="415"/>
      <c r="EZ28" s="415"/>
      <c r="FA28" s="415"/>
      <c r="FB28" s="415"/>
      <c r="FC28" s="415"/>
      <c r="FD28" s="415"/>
      <c r="FE28" s="415"/>
      <c r="FF28" s="415"/>
      <c r="FG28" s="415"/>
      <c r="FH28" s="415"/>
      <c r="FI28" s="415"/>
      <c r="FJ28" s="415"/>
      <c r="FK28" s="415"/>
      <c r="FL28" s="415"/>
      <c r="FM28" s="415"/>
      <c r="FN28" s="415"/>
      <c r="FO28" s="415"/>
      <c r="FP28" s="415"/>
      <c r="FQ28" s="415"/>
      <c r="FR28" s="415"/>
      <c r="FS28" s="415"/>
      <c r="FT28" s="415"/>
      <c r="FU28" s="415"/>
      <c r="FV28" s="415"/>
      <c r="FW28" s="415"/>
      <c r="FX28" s="415"/>
      <c r="FY28" s="415"/>
      <c r="FZ28" s="415"/>
      <c r="GA28" s="415"/>
      <c r="GB28" s="415"/>
      <c r="GC28" s="415"/>
      <c r="GD28" s="415"/>
      <c r="GE28" s="415"/>
      <c r="GF28" s="415"/>
      <c r="GG28" s="415"/>
      <c r="GH28" s="415"/>
      <c r="GI28" s="415"/>
      <c r="GJ28" s="415"/>
      <c r="GK28" s="415"/>
      <c r="GL28" s="415"/>
      <c r="GM28" s="415"/>
      <c r="GN28" s="415"/>
      <c r="GO28" s="415"/>
      <c r="GP28" s="415"/>
      <c r="GQ28" s="415"/>
      <c r="GR28" s="415"/>
      <c r="GS28" s="415"/>
      <c r="GT28" s="415"/>
      <c r="GU28" s="415"/>
      <c r="GV28" s="415"/>
      <c r="GW28" s="415"/>
      <c r="GX28" s="415"/>
      <c r="GY28" s="415"/>
      <c r="GZ28" s="415"/>
      <c r="HA28" s="415"/>
      <c r="HB28" s="415"/>
      <c r="HC28" s="415"/>
      <c r="HD28" s="415"/>
      <c r="HE28" s="415"/>
      <c r="HF28" s="415"/>
      <c r="HG28" s="415"/>
      <c r="HH28" s="415"/>
      <c r="HI28" s="415"/>
      <c r="HJ28" s="415"/>
      <c r="HK28" s="415"/>
      <c r="HL28" s="415"/>
      <c r="HM28" s="415"/>
      <c r="HN28" s="415"/>
      <c r="HO28" s="415"/>
      <c r="HP28" s="415"/>
      <c r="HQ28" s="415"/>
      <c r="HR28" s="415"/>
      <c r="HS28" s="415"/>
      <c r="HT28" s="415"/>
      <c r="HU28" s="415"/>
      <c r="HV28" s="415"/>
      <c r="HW28" s="415"/>
      <c r="HX28" s="415"/>
      <c r="HY28" s="415"/>
      <c r="HZ28" s="415"/>
      <c r="IA28" s="415"/>
      <c r="IB28" s="415"/>
      <c r="IC28" s="415"/>
      <c r="ID28" s="415"/>
      <c r="IE28" s="415"/>
      <c r="IF28" s="415"/>
      <c r="IG28" s="415"/>
      <c r="IH28" s="415"/>
      <c r="II28" s="415"/>
      <c r="IJ28" s="415"/>
      <c r="IK28" s="415"/>
      <c r="IL28" s="415"/>
      <c r="IM28" s="415"/>
      <c r="IN28" s="415"/>
      <c r="IO28" s="415"/>
      <c r="IP28" s="415"/>
      <c r="IQ28" s="415"/>
      <c r="IR28" s="415"/>
      <c r="IS28" s="415"/>
      <c r="IT28" s="415"/>
      <c r="IU28" s="415"/>
      <c r="IV28" s="415"/>
      <c r="IW28" s="415"/>
      <c r="IX28" s="415"/>
      <c r="IY28" s="415"/>
      <c r="IZ28" s="415"/>
      <c r="JA28" s="415"/>
    </row>
    <row r="29" spans="1:261" s="101" customFormat="1" hidden="1" outlineLevel="1" x14ac:dyDescent="0.25">
      <c r="A29" s="99"/>
      <c r="B29" s="275" t="s">
        <v>43</v>
      </c>
      <c r="C29" s="99" t="s">
        <v>6814</v>
      </c>
      <c r="D29" s="100">
        <v>352.5</v>
      </c>
      <c r="E29" s="251">
        <v>378.26249999999999</v>
      </c>
      <c r="F29" s="142">
        <f>E29*D29</f>
        <v>133337.53125</v>
      </c>
      <c r="G29" s="142">
        <v>72.930000000000007</v>
      </c>
      <c r="H29" s="142">
        <f>G29*D29</f>
        <v>25707.825000000001</v>
      </c>
      <c r="I29" s="227">
        <f>F29+H29</f>
        <v>159045.35625000001</v>
      </c>
      <c r="J29" s="252">
        <v>378.26249999999999</v>
      </c>
      <c r="K29" s="252"/>
      <c r="L29" s="229"/>
      <c r="M29" s="229">
        <f>G29</f>
        <v>72.930000000000007</v>
      </c>
      <c r="N29" s="229"/>
      <c r="O29" s="229"/>
      <c r="P29" s="422"/>
      <c r="Q29" s="425">
        <f t="shared" si="1"/>
        <v>0</v>
      </c>
      <c r="R29" s="415"/>
      <c r="S29" s="415"/>
      <c r="T29" s="415"/>
      <c r="U29" s="415"/>
      <c r="V29" s="415"/>
      <c r="W29" s="415"/>
      <c r="X29" s="415"/>
      <c r="Y29" s="415"/>
      <c r="Z29" s="415"/>
      <c r="AA29" s="415"/>
      <c r="AB29" s="415"/>
      <c r="AC29" s="415"/>
      <c r="AD29" s="415"/>
      <c r="AE29" s="415"/>
      <c r="AF29" s="415"/>
      <c r="AG29" s="415"/>
      <c r="AH29" s="415"/>
      <c r="AI29" s="415"/>
      <c r="AJ29" s="415"/>
      <c r="AK29" s="415"/>
      <c r="AL29" s="415"/>
      <c r="AM29" s="415"/>
      <c r="AN29" s="415"/>
      <c r="AO29" s="415"/>
      <c r="AP29" s="415"/>
      <c r="AQ29" s="415"/>
      <c r="AR29" s="415"/>
      <c r="AS29" s="415"/>
      <c r="AT29" s="415"/>
      <c r="AU29" s="415"/>
      <c r="AV29" s="415"/>
      <c r="AW29" s="415"/>
      <c r="AX29" s="415"/>
      <c r="AY29" s="415"/>
      <c r="AZ29" s="415"/>
      <c r="BA29" s="415"/>
      <c r="BB29" s="415"/>
      <c r="BC29" s="415"/>
      <c r="BD29" s="415"/>
      <c r="BE29" s="415"/>
      <c r="BF29" s="415"/>
      <c r="BG29" s="415"/>
      <c r="BH29" s="415"/>
      <c r="BI29" s="415"/>
      <c r="BJ29" s="415"/>
      <c r="BK29" s="415"/>
      <c r="BL29" s="415"/>
      <c r="BM29" s="415"/>
      <c r="BN29" s="415"/>
      <c r="BO29" s="415"/>
      <c r="BP29" s="415"/>
      <c r="BQ29" s="415"/>
      <c r="BR29" s="415"/>
      <c r="BS29" s="415"/>
      <c r="BT29" s="415"/>
      <c r="BU29" s="415"/>
      <c r="BV29" s="415"/>
      <c r="BW29" s="415"/>
      <c r="BX29" s="415"/>
      <c r="BY29" s="415"/>
      <c r="BZ29" s="415"/>
      <c r="CA29" s="415"/>
      <c r="CB29" s="415"/>
      <c r="CC29" s="415"/>
      <c r="CD29" s="415"/>
      <c r="CE29" s="415"/>
      <c r="CF29" s="415"/>
      <c r="CG29" s="415"/>
      <c r="CH29" s="415"/>
      <c r="CI29" s="415"/>
      <c r="CJ29" s="415"/>
      <c r="CK29" s="415"/>
      <c r="CL29" s="415"/>
      <c r="CM29" s="415"/>
      <c r="CN29" s="415"/>
      <c r="CO29" s="415"/>
      <c r="CP29" s="415"/>
      <c r="CQ29" s="415"/>
      <c r="CR29" s="415"/>
      <c r="CS29" s="415"/>
      <c r="CT29" s="415"/>
      <c r="CU29" s="415"/>
      <c r="CV29" s="415"/>
      <c r="CW29" s="415"/>
      <c r="CX29" s="415"/>
      <c r="CY29" s="415"/>
      <c r="CZ29" s="415"/>
      <c r="DA29" s="415"/>
      <c r="DB29" s="415"/>
      <c r="DC29" s="415"/>
      <c r="DD29" s="415"/>
      <c r="DE29" s="415"/>
      <c r="DF29" s="415"/>
      <c r="DG29" s="415"/>
      <c r="DH29" s="415"/>
      <c r="DI29" s="415"/>
      <c r="DJ29" s="415"/>
      <c r="DK29" s="415"/>
      <c r="DL29" s="415"/>
      <c r="DM29" s="415"/>
      <c r="DN29" s="415"/>
      <c r="DO29" s="415"/>
      <c r="DP29" s="415"/>
      <c r="DQ29" s="415"/>
      <c r="DR29" s="415"/>
      <c r="DS29" s="415"/>
      <c r="DT29" s="415"/>
      <c r="DU29" s="415"/>
      <c r="DV29" s="415"/>
      <c r="DW29" s="415"/>
      <c r="DX29" s="415"/>
      <c r="DY29" s="415"/>
      <c r="DZ29" s="415"/>
      <c r="EA29" s="415"/>
      <c r="EB29" s="415"/>
      <c r="EC29" s="415"/>
      <c r="ED29" s="415"/>
      <c r="EE29" s="415"/>
      <c r="EF29" s="415"/>
      <c r="EG29" s="415"/>
      <c r="EH29" s="415"/>
      <c r="EI29" s="415"/>
      <c r="EJ29" s="415"/>
      <c r="EK29" s="415"/>
      <c r="EL29" s="415"/>
      <c r="EM29" s="415"/>
      <c r="EN29" s="415"/>
      <c r="EO29" s="415"/>
      <c r="EP29" s="415"/>
      <c r="EQ29" s="415"/>
      <c r="ER29" s="415"/>
      <c r="ES29" s="415"/>
      <c r="ET29" s="415"/>
      <c r="EU29" s="415"/>
      <c r="EV29" s="415"/>
      <c r="EW29" s="415"/>
      <c r="EX29" s="415"/>
      <c r="EY29" s="415"/>
      <c r="EZ29" s="415"/>
      <c r="FA29" s="415"/>
      <c r="FB29" s="415"/>
      <c r="FC29" s="415"/>
      <c r="FD29" s="415"/>
      <c r="FE29" s="415"/>
      <c r="FF29" s="415"/>
      <c r="FG29" s="415"/>
      <c r="FH29" s="415"/>
      <c r="FI29" s="415"/>
      <c r="FJ29" s="415"/>
      <c r="FK29" s="415"/>
      <c r="FL29" s="415"/>
      <c r="FM29" s="415"/>
      <c r="FN29" s="415"/>
      <c r="FO29" s="415"/>
      <c r="FP29" s="415"/>
      <c r="FQ29" s="415"/>
      <c r="FR29" s="415"/>
      <c r="FS29" s="415"/>
      <c r="FT29" s="415"/>
      <c r="FU29" s="415"/>
      <c r="FV29" s="415"/>
      <c r="FW29" s="415"/>
      <c r="FX29" s="415"/>
      <c r="FY29" s="415"/>
      <c r="FZ29" s="415"/>
      <c r="GA29" s="415"/>
      <c r="GB29" s="415"/>
      <c r="GC29" s="415"/>
      <c r="GD29" s="415"/>
      <c r="GE29" s="415"/>
      <c r="GF29" s="415"/>
      <c r="GG29" s="415"/>
      <c r="GH29" s="415"/>
      <c r="GI29" s="415"/>
      <c r="GJ29" s="415"/>
      <c r="GK29" s="415"/>
      <c r="GL29" s="415"/>
      <c r="GM29" s="415"/>
      <c r="GN29" s="415"/>
      <c r="GO29" s="415"/>
      <c r="GP29" s="415"/>
      <c r="GQ29" s="415"/>
      <c r="GR29" s="415"/>
      <c r="GS29" s="415"/>
      <c r="GT29" s="415"/>
      <c r="GU29" s="415"/>
      <c r="GV29" s="415"/>
      <c r="GW29" s="415"/>
      <c r="GX29" s="415"/>
      <c r="GY29" s="415"/>
      <c r="GZ29" s="415"/>
      <c r="HA29" s="415"/>
      <c r="HB29" s="415"/>
      <c r="HC29" s="415"/>
      <c r="HD29" s="415"/>
      <c r="HE29" s="415"/>
      <c r="HF29" s="415"/>
      <c r="HG29" s="415"/>
      <c r="HH29" s="415"/>
      <c r="HI29" s="415"/>
      <c r="HJ29" s="415"/>
      <c r="HK29" s="415"/>
      <c r="HL29" s="415"/>
      <c r="HM29" s="415"/>
      <c r="HN29" s="415"/>
      <c r="HO29" s="415"/>
      <c r="HP29" s="415"/>
      <c r="HQ29" s="415"/>
      <c r="HR29" s="415"/>
      <c r="HS29" s="415"/>
      <c r="HT29" s="415"/>
      <c r="HU29" s="415"/>
      <c r="HV29" s="415"/>
      <c r="HW29" s="415"/>
      <c r="HX29" s="415"/>
      <c r="HY29" s="415"/>
      <c r="HZ29" s="415"/>
      <c r="IA29" s="415"/>
      <c r="IB29" s="415"/>
      <c r="IC29" s="415"/>
      <c r="ID29" s="415"/>
      <c r="IE29" s="415"/>
      <c r="IF29" s="415"/>
      <c r="IG29" s="415"/>
      <c r="IH29" s="415"/>
      <c r="II29" s="415"/>
      <c r="IJ29" s="415"/>
      <c r="IK29" s="415"/>
      <c r="IL29" s="415"/>
      <c r="IM29" s="415"/>
      <c r="IN29" s="415"/>
      <c r="IO29" s="415"/>
      <c r="IP29" s="415"/>
      <c r="IQ29" s="415"/>
      <c r="IR29" s="415"/>
      <c r="IS29" s="415"/>
      <c r="IT29" s="415"/>
      <c r="IU29" s="415"/>
      <c r="IV29" s="415"/>
      <c r="IW29" s="415"/>
      <c r="IX29" s="415"/>
      <c r="IY29" s="415"/>
      <c r="IZ29" s="415"/>
      <c r="JA29" s="415"/>
    </row>
    <row r="30" spans="1:261" s="101" customFormat="1" hidden="1" outlineLevel="1" x14ac:dyDescent="0.25">
      <c r="A30" s="99"/>
      <c r="B30" s="275" t="s">
        <v>44</v>
      </c>
      <c r="C30" s="99" t="s">
        <v>6820</v>
      </c>
      <c r="D30" s="127">
        <v>7.87</v>
      </c>
      <c r="E30" s="251">
        <v>13208</v>
      </c>
      <c r="F30" s="142">
        <f>E30*D30</f>
        <v>103946.96</v>
      </c>
      <c r="G30" s="142">
        <v>14998</v>
      </c>
      <c r="H30" s="142">
        <f>G30*D30</f>
        <v>118034.26</v>
      </c>
      <c r="I30" s="227">
        <f>F30+H30</f>
        <v>221981.22</v>
      </c>
      <c r="J30" s="253">
        <v>13208</v>
      </c>
      <c r="K30" s="253">
        <f>'ВСЕ СМЕТЫ КДС'!H2546+'ВСЕ СМЕТЫ КДС'!H2551</f>
        <v>9964.3624491154715</v>
      </c>
      <c r="L30" s="155">
        <f>((J30/(K30/100))-100)/100</f>
        <v>0.32552384233799758</v>
      </c>
      <c r="M30" s="107">
        <v>14998</v>
      </c>
      <c r="N30" s="107">
        <f>'ВСЕ СМЕТЫ КДС'!H2547+'ВСЕ СМЕТЫ КДС'!H2548+'ВСЕ СМЕТЫ КДС'!H2552</f>
        <v>13280.662480058978</v>
      </c>
      <c r="O30" s="155">
        <f>((M30/(N30/100))-100)/100</f>
        <v>0.12931113357632695</v>
      </c>
      <c r="P30" s="422"/>
      <c r="Q30" s="425">
        <f t="shared" si="1"/>
        <v>0</v>
      </c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  <c r="AC30" s="415"/>
      <c r="AD30" s="415"/>
      <c r="AE30" s="415"/>
      <c r="AF30" s="415"/>
      <c r="AG30" s="415"/>
      <c r="AH30" s="415"/>
      <c r="AI30" s="415"/>
      <c r="AJ30" s="415"/>
      <c r="AK30" s="415"/>
      <c r="AL30" s="415"/>
      <c r="AM30" s="415"/>
      <c r="AN30" s="415"/>
      <c r="AO30" s="415"/>
      <c r="AP30" s="415"/>
      <c r="AQ30" s="415"/>
      <c r="AR30" s="415"/>
      <c r="AS30" s="415"/>
      <c r="AT30" s="415"/>
      <c r="AU30" s="415"/>
      <c r="AV30" s="415"/>
      <c r="AW30" s="415"/>
      <c r="AX30" s="415"/>
      <c r="AY30" s="415"/>
      <c r="AZ30" s="415"/>
      <c r="BA30" s="415"/>
      <c r="BB30" s="415"/>
      <c r="BC30" s="415"/>
      <c r="BD30" s="415"/>
      <c r="BE30" s="415"/>
      <c r="BF30" s="415"/>
      <c r="BG30" s="415"/>
      <c r="BH30" s="415"/>
      <c r="BI30" s="415"/>
      <c r="BJ30" s="415"/>
      <c r="BK30" s="415"/>
      <c r="BL30" s="415"/>
      <c r="BM30" s="415"/>
      <c r="BN30" s="415"/>
      <c r="BO30" s="415"/>
      <c r="BP30" s="415"/>
      <c r="BQ30" s="415"/>
      <c r="BR30" s="415"/>
      <c r="BS30" s="415"/>
      <c r="BT30" s="415"/>
      <c r="BU30" s="415"/>
      <c r="BV30" s="415"/>
      <c r="BW30" s="415"/>
      <c r="BX30" s="415"/>
      <c r="BY30" s="415"/>
      <c r="BZ30" s="415"/>
      <c r="CA30" s="415"/>
      <c r="CB30" s="415"/>
      <c r="CC30" s="415"/>
      <c r="CD30" s="415"/>
      <c r="CE30" s="415"/>
      <c r="CF30" s="415"/>
      <c r="CG30" s="415"/>
      <c r="CH30" s="415"/>
      <c r="CI30" s="415"/>
      <c r="CJ30" s="415"/>
      <c r="CK30" s="415"/>
      <c r="CL30" s="415"/>
      <c r="CM30" s="415"/>
      <c r="CN30" s="415"/>
      <c r="CO30" s="415"/>
      <c r="CP30" s="415"/>
      <c r="CQ30" s="415"/>
      <c r="CR30" s="415"/>
      <c r="CS30" s="415"/>
      <c r="CT30" s="415"/>
      <c r="CU30" s="415"/>
      <c r="CV30" s="415"/>
      <c r="CW30" s="415"/>
      <c r="CX30" s="415"/>
      <c r="CY30" s="415"/>
      <c r="CZ30" s="415"/>
      <c r="DA30" s="415"/>
      <c r="DB30" s="415"/>
      <c r="DC30" s="415"/>
      <c r="DD30" s="415"/>
      <c r="DE30" s="415"/>
      <c r="DF30" s="415"/>
      <c r="DG30" s="415"/>
      <c r="DH30" s="415"/>
      <c r="DI30" s="415"/>
      <c r="DJ30" s="415"/>
      <c r="DK30" s="415"/>
      <c r="DL30" s="415"/>
      <c r="DM30" s="415"/>
      <c r="DN30" s="415"/>
      <c r="DO30" s="415"/>
      <c r="DP30" s="415"/>
      <c r="DQ30" s="415"/>
      <c r="DR30" s="415"/>
      <c r="DS30" s="415"/>
      <c r="DT30" s="415"/>
      <c r="DU30" s="415"/>
      <c r="DV30" s="415"/>
      <c r="DW30" s="415"/>
      <c r="DX30" s="415"/>
      <c r="DY30" s="415"/>
      <c r="DZ30" s="415"/>
      <c r="EA30" s="415"/>
      <c r="EB30" s="415"/>
      <c r="EC30" s="415"/>
      <c r="ED30" s="415"/>
      <c r="EE30" s="415"/>
      <c r="EF30" s="415"/>
      <c r="EG30" s="415"/>
      <c r="EH30" s="415"/>
      <c r="EI30" s="415"/>
      <c r="EJ30" s="415"/>
      <c r="EK30" s="415"/>
      <c r="EL30" s="415"/>
      <c r="EM30" s="415"/>
      <c r="EN30" s="415"/>
      <c r="EO30" s="415"/>
      <c r="EP30" s="415"/>
      <c r="EQ30" s="415"/>
      <c r="ER30" s="415"/>
      <c r="ES30" s="415"/>
      <c r="ET30" s="415"/>
      <c r="EU30" s="415"/>
      <c r="EV30" s="415"/>
      <c r="EW30" s="415"/>
      <c r="EX30" s="415"/>
      <c r="EY30" s="415"/>
      <c r="EZ30" s="415"/>
      <c r="FA30" s="415"/>
      <c r="FB30" s="415"/>
      <c r="FC30" s="415"/>
      <c r="FD30" s="415"/>
      <c r="FE30" s="415"/>
      <c r="FF30" s="415"/>
      <c r="FG30" s="415"/>
      <c r="FH30" s="415"/>
      <c r="FI30" s="415"/>
      <c r="FJ30" s="415"/>
      <c r="FK30" s="415"/>
      <c r="FL30" s="415"/>
      <c r="FM30" s="415"/>
      <c r="FN30" s="415"/>
      <c r="FO30" s="415"/>
      <c r="FP30" s="415"/>
      <c r="FQ30" s="415"/>
      <c r="FR30" s="415"/>
      <c r="FS30" s="415"/>
      <c r="FT30" s="415"/>
      <c r="FU30" s="415"/>
      <c r="FV30" s="415"/>
      <c r="FW30" s="415"/>
      <c r="FX30" s="415"/>
      <c r="FY30" s="415"/>
      <c r="FZ30" s="415"/>
      <c r="GA30" s="415"/>
      <c r="GB30" s="415"/>
      <c r="GC30" s="415"/>
      <c r="GD30" s="415"/>
      <c r="GE30" s="415"/>
      <c r="GF30" s="415"/>
      <c r="GG30" s="415"/>
      <c r="GH30" s="415"/>
      <c r="GI30" s="415"/>
      <c r="GJ30" s="415"/>
      <c r="GK30" s="415"/>
      <c r="GL30" s="415"/>
      <c r="GM30" s="415"/>
      <c r="GN30" s="415"/>
      <c r="GO30" s="415"/>
      <c r="GP30" s="415"/>
      <c r="GQ30" s="415"/>
      <c r="GR30" s="415"/>
      <c r="GS30" s="415"/>
      <c r="GT30" s="415"/>
      <c r="GU30" s="415"/>
      <c r="GV30" s="415"/>
      <c r="GW30" s="415"/>
      <c r="GX30" s="415"/>
      <c r="GY30" s="415"/>
      <c r="GZ30" s="415"/>
      <c r="HA30" s="415"/>
      <c r="HB30" s="415"/>
      <c r="HC30" s="415"/>
      <c r="HD30" s="415"/>
      <c r="HE30" s="415"/>
      <c r="HF30" s="415"/>
      <c r="HG30" s="415"/>
      <c r="HH30" s="415"/>
      <c r="HI30" s="415"/>
      <c r="HJ30" s="415"/>
      <c r="HK30" s="415"/>
      <c r="HL30" s="415"/>
      <c r="HM30" s="415"/>
      <c r="HN30" s="415"/>
      <c r="HO30" s="415"/>
      <c r="HP30" s="415"/>
      <c r="HQ30" s="415"/>
      <c r="HR30" s="415"/>
      <c r="HS30" s="415"/>
      <c r="HT30" s="415"/>
      <c r="HU30" s="415"/>
      <c r="HV30" s="415"/>
      <c r="HW30" s="415"/>
      <c r="HX30" s="415"/>
      <c r="HY30" s="415"/>
      <c r="HZ30" s="415"/>
      <c r="IA30" s="415"/>
      <c r="IB30" s="415"/>
      <c r="IC30" s="415"/>
      <c r="ID30" s="415"/>
      <c r="IE30" s="415"/>
      <c r="IF30" s="415"/>
      <c r="IG30" s="415"/>
      <c r="IH30" s="415"/>
      <c r="II30" s="415"/>
      <c r="IJ30" s="415"/>
      <c r="IK30" s="415"/>
      <c r="IL30" s="415"/>
      <c r="IM30" s="415"/>
      <c r="IN30" s="415"/>
      <c r="IO30" s="415"/>
      <c r="IP30" s="415"/>
      <c r="IQ30" s="415"/>
      <c r="IR30" s="415"/>
      <c r="IS30" s="415"/>
      <c r="IT30" s="415"/>
      <c r="IU30" s="415"/>
      <c r="IV30" s="415"/>
      <c r="IW30" s="415"/>
      <c r="IX30" s="415"/>
      <c r="IY30" s="415"/>
      <c r="IZ30" s="415"/>
      <c r="JA30" s="415"/>
    </row>
    <row r="31" spans="1:261" s="101" customFormat="1" ht="25.5" hidden="1" outlineLevel="1" x14ac:dyDescent="0.25">
      <c r="A31" s="99"/>
      <c r="B31" s="275" t="s">
        <v>45</v>
      </c>
      <c r="C31" s="99" t="s">
        <v>855</v>
      </c>
      <c r="D31" s="310"/>
      <c r="E31" s="251"/>
      <c r="F31" s="142"/>
      <c r="G31" s="142"/>
      <c r="H31" s="142"/>
      <c r="I31" s="227"/>
      <c r="J31" s="252"/>
      <c r="K31" s="252"/>
      <c r="L31" s="229"/>
      <c r="M31" s="229"/>
      <c r="N31" s="229"/>
      <c r="O31" s="229"/>
      <c r="P31" s="422"/>
      <c r="Q31" s="425">
        <f t="shared" si="1"/>
        <v>0</v>
      </c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  <c r="AC31" s="415"/>
      <c r="AD31" s="415"/>
      <c r="AE31" s="415"/>
      <c r="AF31" s="415"/>
      <c r="AG31" s="415"/>
      <c r="AH31" s="415"/>
      <c r="AI31" s="415"/>
      <c r="AJ31" s="415"/>
      <c r="AK31" s="415"/>
      <c r="AL31" s="415"/>
      <c r="AM31" s="415"/>
      <c r="AN31" s="415"/>
      <c r="AO31" s="415"/>
      <c r="AP31" s="415"/>
      <c r="AQ31" s="415"/>
      <c r="AR31" s="415"/>
      <c r="AS31" s="415"/>
      <c r="AT31" s="415"/>
      <c r="AU31" s="415"/>
      <c r="AV31" s="415"/>
      <c r="AW31" s="415"/>
      <c r="AX31" s="415"/>
      <c r="AY31" s="415"/>
      <c r="AZ31" s="415"/>
      <c r="BA31" s="415"/>
      <c r="BB31" s="415"/>
      <c r="BC31" s="415"/>
      <c r="BD31" s="415"/>
      <c r="BE31" s="415"/>
      <c r="BF31" s="415"/>
      <c r="BG31" s="415"/>
      <c r="BH31" s="415"/>
      <c r="BI31" s="415"/>
      <c r="BJ31" s="415"/>
      <c r="BK31" s="415"/>
      <c r="BL31" s="415"/>
      <c r="BM31" s="415"/>
      <c r="BN31" s="415"/>
      <c r="BO31" s="415"/>
      <c r="BP31" s="415"/>
      <c r="BQ31" s="415"/>
      <c r="BR31" s="415"/>
      <c r="BS31" s="415"/>
      <c r="BT31" s="415"/>
      <c r="BU31" s="415"/>
      <c r="BV31" s="415"/>
      <c r="BW31" s="415"/>
      <c r="BX31" s="415"/>
      <c r="BY31" s="415"/>
      <c r="BZ31" s="415"/>
      <c r="CA31" s="415"/>
      <c r="CB31" s="415"/>
      <c r="CC31" s="415"/>
      <c r="CD31" s="415"/>
      <c r="CE31" s="415"/>
      <c r="CF31" s="415"/>
      <c r="CG31" s="415"/>
      <c r="CH31" s="415"/>
      <c r="CI31" s="415"/>
      <c r="CJ31" s="415"/>
      <c r="CK31" s="415"/>
      <c r="CL31" s="415"/>
      <c r="CM31" s="415"/>
      <c r="CN31" s="415"/>
      <c r="CO31" s="415"/>
      <c r="CP31" s="415"/>
      <c r="CQ31" s="415"/>
      <c r="CR31" s="415"/>
      <c r="CS31" s="415"/>
      <c r="CT31" s="415"/>
      <c r="CU31" s="415"/>
      <c r="CV31" s="415"/>
      <c r="CW31" s="415"/>
      <c r="CX31" s="415"/>
      <c r="CY31" s="415"/>
      <c r="CZ31" s="415"/>
      <c r="DA31" s="415"/>
      <c r="DB31" s="415"/>
      <c r="DC31" s="415"/>
      <c r="DD31" s="415"/>
      <c r="DE31" s="415"/>
      <c r="DF31" s="415"/>
      <c r="DG31" s="415"/>
      <c r="DH31" s="415"/>
      <c r="DI31" s="415"/>
      <c r="DJ31" s="415"/>
      <c r="DK31" s="415"/>
      <c r="DL31" s="415"/>
      <c r="DM31" s="415"/>
      <c r="DN31" s="415"/>
      <c r="DO31" s="415"/>
      <c r="DP31" s="415"/>
      <c r="DQ31" s="415"/>
      <c r="DR31" s="415"/>
      <c r="DS31" s="415"/>
      <c r="DT31" s="415"/>
      <c r="DU31" s="415"/>
      <c r="DV31" s="415"/>
      <c r="DW31" s="415"/>
      <c r="DX31" s="415"/>
      <c r="DY31" s="415"/>
      <c r="DZ31" s="415"/>
      <c r="EA31" s="415"/>
      <c r="EB31" s="415"/>
      <c r="EC31" s="415"/>
      <c r="ED31" s="415"/>
      <c r="EE31" s="415"/>
      <c r="EF31" s="415"/>
      <c r="EG31" s="415"/>
      <c r="EH31" s="415"/>
      <c r="EI31" s="415"/>
      <c r="EJ31" s="415"/>
      <c r="EK31" s="415"/>
      <c r="EL31" s="415"/>
      <c r="EM31" s="415"/>
      <c r="EN31" s="415"/>
      <c r="EO31" s="415"/>
      <c r="EP31" s="415"/>
      <c r="EQ31" s="415"/>
      <c r="ER31" s="415"/>
      <c r="ES31" s="415"/>
      <c r="ET31" s="415"/>
      <c r="EU31" s="415"/>
      <c r="EV31" s="415"/>
      <c r="EW31" s="415"/>
      <c r="EX31" s="415"/>
      <c r="EY31" s="415"/>
      <c r="EZ31" s="415"/>
      <c r="FA31" s="415"/>
      <c r="FB31" s="415"/>
      <c r="FC31" s="415"/>
      <c r="FD31" s="415"/>
      <c r="FE31" s="415"/>
      <c r="FF31" s="415"/>
      <c r="FG31" s="415"/>
      <c r="FH31" s="415"/>
      <c r="FI31" s="415"/>
      <c r="FJ31" s="415"/>
      <c r="FK31" s="415"/>
      <c r="FL31" s="415"/>
      <c r="FM31" s="415"/>
      <c r="FN31" s="415"/>
      <c r="FO31" s="415"/>
      <c r="FP31" s="415"/>
      <c r="FQ31" s="415"/>
      <c r="FR31" s="415"/>
      <c r="FS31" s="415"/>
      <c r="FT31" s="415"/>
      <c r="FU31" s="415"/>
      <c r="FV31" s="415"/>
      <c r="FW31" s="415"/>
      <c r="FX31" s="415"/>
      <c r="FY31" s="415"/>
      <c r="FZ31" s="415"/>
      <c r="GA31" s="415"/>
      <c r="GB31" s="415"/>
      <c r="GC31" s="415"/>
      <c r="GD31" s="415"/>
      <c r="GE31" s="415"/>
      <c r="GF31" s="415"/>
      <c r="GG31" s="415"/>
      <c r="GH31" s="415"/>
      <c r="GI31" s="415"/>
      <c r="GJ31" s="415"/>
      <c r="GK31" s="415"/>
      <c r="GL31" s="415"/>
      <c r="GM31" s="415"/>
      <c r="GN31" s="415"/>
      <c r="GO31" s="415"/>
      <c r="GP31" s="415"/>
      <c r="GQ31" s="415"/>
      <c r="GR31" s="415"/>
      <c r="GS31" s="415"/>
      <c r="GT31" s="415"/>
      <c r="GU31" s="415"/>
      <c r="GV31" s="415"/>
      <c r="GW31" s="415"/>
      <c r="GX31" s="415"/>
      <c r="GY31" s="415"/>
      <c r="GZ31" s="415"/>
      <c r="HA31" s="415"/>
      <c r="HB31" s="415"/>
      <c r="HC31" s="415"/>
      <c r="HD31" s="415"/>
      <c r="HE31" s="415"/>
      <c r="HF31" s="415"/>
      <c r="HG31" s="415"/>
      <c r="HH31" s="415"/>
      <c r="HI31" s="415"/>
      <c r="HJ31" s="415"/>
      <c r="HK31" s="415"/>
      <c r="HL31" s="415"/>
      <c r="HM31" s="415"/>
      <c r="HN31" s="415"/>
      <c r="HO31" s="415"/>
      <c r="HP31" s="415"/>
      <c r="HQ31" s="415"/>
      <c r="HR31" s="415"/>
      <c r="HS31" s="415"/>
      <c r="HT31" s="415"/>
      <c r="HU31" s="415"/>
      <c r="HV31" s="415"/>
      <c r="HW31" s="415"/>
      <c r="HX31" s="415"/>
      <c r="HY31" s="415"/>
      <c r="HZ31" s="415"/>
      <c r="IA31" s="415"/>
      <c r="IB31" s="415"/>
      <c r="IC31" s="415"/>
      <c r="ID31" s="415"/>
      <c r="IE31" s="415"/>
      <c r="IF31" s="415"/>
      <c r="IG31" s="415"/>
      <c r="IH31" s="415"/>
      <c r="II31" s="415"/>
      <c r="IJ31" s="415"/>
      <c r="IK31" s="415"/>
      <c r="IL31" s="415"/>
      <c r="IM31" s="415"/>
      <c r="IN31" s="415"/>
      <c r="IO31" s="415"/>
      <c r="IP31" s="415"/>
      <c r="IQ31" s="415"/>
      <c r="IR31" s="415"/>
      <c r="IS31" s="415"/>
      <c r="IT31" s="415"/>
      <c r="IU31" s="415"/>
      <c r="IV31" s="415"/>
      <c r="IW31" s="415"/>
      <c r="IX31" s="415"/>
      <c r="IY31" s="415"/>
      <c r="IZ31" s="415"/>
      <c r="JA31" s="415"/>
    </row>
    <row r="32" spans="1:261" s="101" customFormat="1" hidden="1" outlineLevel="1" x14ac:dyDescent="0.25">
      <c r="A32" s="99"/>
      <c r="B32" s="275" t="s">
        <v>6837</v>
      </c>
      <c r="C32" s="99" t="s">
        <v>6814</v>
      </c>
      <c r="D32" s="127">
        <v>187.8</v>
      </c>
      <c r="E32" s="251">
        <v>4772</v>
      </c>
      <c r="F32" s="142">
        <f t="shared" ref="F32:F40" si="5">E32*D32</f>
        <v>896181.60000000009</v>
      </c>
      <c r="G32" s="142">
        <v>2131</v>
      </c>
      <c r="H32" s="142">
        <f t="shared" ref="H32:H40" si="6">G32*D32</f>
        <v>400201.80000000005</v>
      </c>
      <c r="I32" s="227">
        <f t="shared" ref="I32:I40" si="7">F32+H32</f>
        <v>1296383.4000000001</v>
      </c>
      <c r="J32" s="253">
        <v>4772</v>
      </c>
      <c r="K32" s="253">
        <f>'ВСЕ СМЕТЫ КДС'!G2630</f>
        <v>4493.8080613878928</v>
      </c>
      <c r="L32" s="155">
        <f>((J32/(K32/100))-100)/100</f>
        <v>6.1905612080411884E-2</v>
      </c>
      <c r="M32" s="107">
        <v>2131</v>
      </c>
      <c r="N32" s="107">
        <f>'ВСЕ СМЕТЫ КДС'!G2631+'ВСЕ СМЕТЫ КДС'!G2632+'ВСЕ СМЕТЫ КДС'!G2633</f>
        <v>1873.2230653223382</v>
      </c>
      <c r="O32" s="155">
        <f>((M32/(N32/100))-100)/100</f>
        <v>0.13761144598831024</v>
      </c>
      <c r="P32" s="422"/>
      <c r="Q32" s="425">
        <f t="shared" si="1"/>
        <v>0</v>
      </c>
      <c r="R32" s="415"/>
      <c r="S32" s="415"/>
      <c r="T32" s="415"/>
      <c r="U32" s="415"/>
      <c r="V32" s="415"/>
      <c r="W32" s="415"/>
      <c r="X32" s="415"/>
      <c r="Y32" s="415"/>
      <c r="Z32" s="415"/>
      <c r="AA32" s="415"/>
      <c r="AB32" s="415"/>
      <c r="AC32" s="415"/>
      <c r="AD32" s="415"/>
      <c r="AE32" s="415"/>
      <c r="AF32" s="415"/>
      <c r="AG32" s="415"/>
      <c r="AH32" s="415"/>
      <c r="AI32" s="415"/>
      <c r="AJ32" s="415"/>
      <c r="AK32" s="415"/>
      <c r="AL32" s="415"/>
      <c r="AM32" s="415"/>
      <c r="AN32" s="415"/>
      <c r="AO32" s="415"/>
      <c r="AP32" s="415"/>
      <c r="AQ32" s="415"/>
      <c r="AR32" s="415"/>
      <c r="AS32" s="415"/>
      <c r="AT32" s="415"/>
      <c r="AU32" s="415"/>
      <c r="AV32" s="415"/>
      <c r="AW32" s="415"/>
      <c r="AX32" s="415"/>
      <c r="AY32" s="415"/>
      <c r="AZ32" s="415"/>
      <c r="BA32" s="415"/>
      <c r="BB32" s="415"/>
      <c r="BC32" s="415"/>
      <c r="BD32" s="415"/>
      <c r="BE32" s="415"/>
      <c r="BF32" s="415"/>
      <c r="BG32" s="415"/>
      <c r="BH32" s="415"/>
      <c r="BI32" s="415"/>
      <c r="BJ32" s="415"/>
      <c r="BK32" s="415"/>
      <c r="BL32" s="415"/>
      <c r="BM32" s="415"/>
      <c r="BN32" s="415"/>
      <c r="BO32" s="415"/>
      <c r="BP32" s="415"/>
      <c r="BQ32" s="415"/>
      <c r="BR32" s="415"/>
      <c r="BS32" s="415"/>
      <c r="BT32" s="415"/>
      <c r="BU32" s="415"/>
      <c r="BV32" s="415"/>
      <c r="BW32" s="415"/>
      <c r="BX32" s="415"/>
      <c r="BY32" s="415"/>
      <c r="BZ32" s="415"/>
      <c r="CA32" s="415"/>
      <c r="CB32" s="415"/>
      <c r="CC32" s="415"/>
      <c r="CD32" s="415"/>
      <c r="CE32" s="415"/>
      <c r="CF32" s="415"/>
      <c r="CG32" s="415"/>
      <c r="CH32" s="415"/>
      <c r="CI32" s="415"/>
      <c r="CJ32" s="415"/>
      <c r="CK32" s="415"/>
      <c r="CL32" s="415"/>
      <c r="CM32" s="415"/>
      <c r="CN32" s="415"/>
      <c r="CO32" s="415"/>
      <c r="CP32" s="415"/>
      <c r="CQ32" s="415"/>
      <c r="CR32" s="415"/>
      <c r="CS32" s="415"/>
      <c r="CT32" s="415"/>
      <c r="CU32" s="415"/>
      <c r="CV32" s="415"/>
      <c r="CW32" s="415"/>
      <c r="CX32" s="415"/>
      <c r="CY32" s="415"/>
      <c r="CZ32" s="415"/>
      <c r="DA32" s="415"/>
      <c r="DB32" s="415"/>
      <c r="DC32" s="415"/>
      <c r="DD32" s="415"/>
      <c r="DE32" s="415"/>
      <c r="DF32" s="415"/>
      <c r="DG32" s="415"/>
      <c r="DH32" s="415"/>
      <c r="DI32" s="415"/>
      <c r="DJ32" s="415"/>
      <c r="DK32" s="415"/>
      <c r="DL32" s="415"/>
      <c r="DM32" s="415"/>
      <c r="DN32" s="415"/>
      <c r="DO32" s="415"/>
      <c r="DP32" s="415"/>
      <c r="DQ32" s="415"/>
      <c r="DR32" s="415"/>
      <c r="DS32" s="415"/>
      <c r="DT32" s="415"/>
      <c r="DU32" s="415"/>
      <c r="DV32" s="415"/>
      <c r="DW32" s="415"/>
      <c r="DX32" s="415"/>
      <c r="DY32" s="415"/>
      <c r="DZ32" s="415"/>
      <c r="EA32" s="415"/>
      <c r="EB32" s="415"/>
      <c r="EC32" s="415"/>
      <c r="ED32" s="415"/>
      <c r="EE32" s="415"/>
      <c r="EF32" s="415"/>
      <c r="EG32" s="415"/>
      <c r="EH32" s="415"/>
      <c r="EI32" s="415"/>
      <c r="EJ32" s="415"/>
      <c r="EK32" s="415"/>
      <c r="EL32" s="415"/>
      <c r="EM32" s="415"/>
      <c r="EN32" s="415"/>
      <c r="EO32" s="415"/>
      <c r="EP32" s="415"/>
      <c r="EQ32" s="415"/>
      <c r="ER32" s="415"/>
      <c r="ES32" s="415"/>
      <c r="ET32" s="415"/>
      <c r="EU32" s="415"/>
      <c r="EV32" s="415"/>
      <c r="EW32" s="415"/>
      <c r="EX32" s="415"/>
      <c r="EY32" s="415"/>
      <c r="EZ32" s="415"/>
      <c r="FA32" s="415"/>
      <c r="FB32" s="415"/>
      <c r="FC32" s="415"/>
      <c r="FD32" s="415"/>
      <c r="FE32" s="415"/>
      <c r="FF32" s="415"/>
      <c r="FG32" s="415"/>
      <c r="FH32" s="415"/>
      <c r="FI32" s="415"/>
      <c r="FJ32" s="415"/>
      <c r="FK32" s="415"/>
      <c r="FL32" s="415"/>
      <c r="FM32" s="415"/>
      <c r="FN32" s="415"/>
      <c r="FO32" s="415"/>
      <c r="FP32" s="415"/>
      <c r="FQ32" s="415"/>
      <c r="FR32" s="415"/>
      <c r="FS32" s="415"/>
      <c r="FT32" s="415"/>
      <c r="FU32" s="415"/>
      <c r="FV32" s="415"/>
      <c r="FW32" s="415"/>
      <c r="FX32" s="415"/>
      <c r="FY32" s="415"/>
      <c r="FZ32" s="415"/>
      <c r="GA32" s="415"/>
      <c r="GB32" s="415"/>
      <c r="GC32" s="415"/>
      <c r="GD32" s="415"/>
      <c r="GE32" s="415"/>
      <c r="GF32" s="415"/>
      <c r="GG32" s="415"/>
      <c r="GH32" s="415"/>
      <c r="GI32" s="415"/>
      <c r="GJ32" s="415"/>
      <c r="GK32" s="415"/>
      <c r="GL32" s="415"/>
      <c r="GM32" s="415"/>
      <c r="GN32" s="415"/>
      <c r="GO32" s="415"/>
      <c r="GP32" s="415"/>
      <c r="GQ32" s="415"/>
      <c r="GR32" s="415"/>
      <c r="GS32" s="415"/>
      <c r="GT32" s="415"/>
      <c r="GU32" s="415"/>
      <c r="GV32" s="415"/>
      <c r="GW32" s="415"/>
      <c r="GX32" s="415"/>
      <c r="GY32" s="415"/>
      <c r="GZ32" s="415"/>
      <c r="HA32" s="415"/>
      <c r="HB32" s="415"/>
      <c r="HC32" s="415"/>
      <c r="HD32" s="415"/>
      <c r="HE32" s="415"/>
      <c r="HF32" s="415"/>
      <c r="HG32" s="415"/>
      <c r="HH32" s="415"/>
      <c r="HI32" s="415"/>
      <c r="HJ32" s="415"/>
      <c r="HK32" s="415"/>
      <c r="HL32" s="415"/>
      <c r="HM32" s="415"/>
      <c r="HN32" s="415"/>
      <c r="HO32" s="415"/>
      <c r="HP32" s="415"/>
      <c r="HQ32" s="415"/>
      <c r="HR32" s="415"/>
      <c r="HS32" s="415"/>
      <c r="HT32" s="415"/>
      <c r="HU32" s="415"/>
      <c r="HV32" s="415"/>
      <c r="HW32" s="415"/>
      <c r="HX32" s="415"/>
      <c r="HY32" s="415"/>
      <c r="HZ32" s="415"/>
      <c r="IA32" s="415"/>
      <c r="IB32" s="415"/>
      <c r="IC32" s="415"/>
      <c r="ID32" s="415"/>
      <c r="IE32" s="415"/>
      <c r="IF32" s="415"/>
      <c r="IG32" s="415"/>
      <c r="IH32" s="415"/>
      <c r="II32" s="415"/>
      <c r="IJ32" s="415"/>
      <c r="IK32" s="415"/>
      <c r="IL32" s="415"/>
      <c r="IM32" s="415"/>
      <c r="IN32" s="415"/>
      <c r="IO32" s="415"/>
      <c r="IP32" s="415"/>
      <c r="IQ32" s="415"/>
      <c r="IR32" s="415"/>
      <c r="IS32" s="415"/>
      <c r="IT32" s="415"/>
      <c r="IU32" s="415"/>
      <c r="IV32" s="415"/>
      <c r="IW32" s="415"/>
      <c r="IX32" s="415"/>
      <c r="IY32" s="415"/>
      <c r="IZ32" s="415"/>
      <c r="JA32" s="415"/>
    </row>
    <row r="33" spans="1:261" s="101" customFormat="1" hidden="1" outlineLevel="1" x14ac:dyDescent="0.25">
      <c r="A33" s="99"/>
      <c r="B33" s="275" t="s">
        <v>46</v>
      </c>
      <c r="C33" s="99" t="s">
        <v>6814</v>
      </c>
      <c r="D33" s="127">
        <v>332.1</v>
      </c>
      <c r="E33" s="251">
        <v>2629</v>
      </c>
      <c r="F33" s="142">
        <f t="shared" si="5"/>
        <v>873090.9</v>
      </c>
      <c r="G33" s="142">
        <v>3034</v>
      </c>
      <c r="H33" s="142">
        <f t="shared" si="6"/>
        <v>1007591.4</v>
      </c>
      <c r="I33" s="227">
        <f t="shared" si="7"/>
        <v>1880682.3</v>
      </c>
      <c r="J33" s="253">
        <v>2629</v>
      </c>
      <c r="K33" s="253">
        <f>'ВСЕ СМЕТЫ КДС'!G1819</f>
        <v>2095.5979169709967</v>
      </c>
      <c r="L33" s="153">
        <f>J33/K33-1</f>
        <v>0.25453455489208987</v>
      </c>
      <c r="M33" s="107">
        <v>3034</v>
      </c>
      <c r="N33" s="107">
        <f>'ВСЕ СМЕТЫ КДС'!G1820+'ВСЕ СМЕТЫ КДС'!G1821+'ВСЕ СМЕТЫ КДС'!G1822</f>
        <v>1760.3577792050244</v>
      </c>
      <c r="O33" s="155">
        <f>((M33/(N33/100))-100)/100</f>
        <v>0.72351327431299273</v>
      </c>
      <c r="P33" s="422"/>
      <c r="Q33" s="425">
        <f t="shared" si="1"/>
        <v>0</v>
      </c>
      <c r="R33" s="415"/>
      <c r="S33" s="415"/>
      <c r="T33" s="415"/>
      <c r="U33" s="415"/>
      <c r="V33" s="415"/>
      <c r="W33" s="415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5"/>
      <c r="AJ33" s="415"/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5"/>
      <c r="BA33" s="415"/>
      <c r="BB33" s="415"/>
      <c r="BC33" s="415"/>
      <c r="BD33" s="415"/>
      <c r="BE33" s="415"/>
      <c r="BF33" s="415"/>
      <c r="BG33" s="415"/>
      <c r="BH33" s="415"/>
      <c r="BI33" s="415"/>
      <c r="BJ33" s="415"/>
      <c r="BK33" s="415"/>
      <c r="BL33" s="415"/>
      <c r="BM33" s="415"/>
      <c r="BN33" s="415"/>
      <c r="BO33" s="415"/>
      <c r="BP33" s="415"/>
      <c r="BQ33" s="415"/>
      <c r="BR33" s="415"/>
      <c r="BS33" s="415"/>
      <c r="BT33" s="415"/>
      <c r="BU33" s="415"/>
      <c r="BV33" s="415"/>
      <c r="BW33" s="415"/>
      <c r="BX33" s="415"/>
      <c r="BY33" s="415"/>
      <c r="BZ33" s="415"/>
      <c r="CA33" s="415"/>
      <c r="CB33" s="415"/>
      <c r="CC33" s="415"/>
      <c r="CD33" s="415"/>
      <c r="CE33" s="415"/>
      <c r="CF33" s="415"/>
      <c r="CG33" s="415"/>
      <c r="CH33" s="415"/>
      <c r="CI33" s="415"/>
      <c r="CJ33" s="415"/>
      <c r="CK33" s="415"/>
      <c r="CL33" s="415"/>
      <c r="CM33" s="415"/>
      <c r="CN33" s="415"/>
      <c r="CO33" s="415"/>
      <c r="CP33" s="415"/>
      <c r="CQ33" s="415"/>
      <c r="CR33" s="415"/>
      <c r="CS33" s="415"/>
      <c r="CT33" s="415"/>
      <c r="CU33" s="415"/>
      <c r="CV33" s="415"/>
      <c r="CW33" s="415"/>
      <c r="CX33" s="415"/>
      <c r="CY33" s="415"/>
      <c r="CZ33" s="415"/>
      <c r="DA33" s="415"/>
      <c r="DB33" s="415"/>
      <c r="DC33" s="415"/>
      <c r="DD33" s="415"/>
      <c r="DE33" s="415"/>
      <c r="DF33" s="415"/>
      <c r="DG33" s="415"/>
      <c r="DH33" s="415"/>
      <c r="DI33" s="415"/>
      <c r="DJ33" s="415"/>
      <c r="DK33" s="415"/>
      <c r="DL33" s="415"/>
      <c r="DM33" s="415"/>
      <c r="DN33" s="415"/>
      <c r="DO33" s="415"/>
      <c r="DP33" s="415"/>
      <c r="DQ33" s="415"/>
      <c r="DR33" s="415"/>
      <c r="DS33" s="415"/>
      <c r="DT33" s="415"/>
      <c r="DU33" s="415"/>
      <c r="DV33" s="415"/>
      <c r="DW33" s="415"/>
      <c r="DX33" s="415"/>
      <c r="DY33" s="415"/>
      <c r="DZ33" s="415"/>
      <c r="EA33" s="415"/>
      <c r="EB33" s="415"/>
      <c r="EC33" s="415"/>
      <c r="ED33" s="415"/>
      <c r="EE33" s="415"/>
      <c r="EF33" s="415"/>
      <c r="EG33" s="415"/>
      <c r="EH33" s="415"/>
      <c r="EI33" s="415"/>
      <c r="EJ33" s="415"/>
      <c r="EK33" s="415"/>
      <c r="EL33" s="415"/>
      <c r="EM33" s="415"/>
      <c r="EN33" s="415"/>
      <c r="EO33" s="415"/>
      <c r="EP33" s="415"/>
      <c r="EQ33" s="415"/>
      <c r="ER33" s="415"/>
      <c r="ES33" s="415"/>
      <c r="ET33" s="415"/>
      <c r="EU33" s="415"/>
      <c r="EV33" s="415"/>
      <c r="EW33" s="415"/>
      <c r="EX33" s="415"/>
      <c r="EY33" s="415"/>
      <c r="EZ33" s="415"/>
      <c r="FA33" s="415"/>
      <c r="FB33" s="415"/>
      <c r="FC33" s="415"/>
      <c r="FD33" s="415"/>
      <c r="FE33" s="415"/>
      <c r="FF33" s="415"/>
      <c r="FG33" s="415"/>
      <c r="FH33" s="415"/>
      <c r="FI33" s="415"/>
      <c r="FJ33" s="415"/>
      <c r="FK33" s="415"/>
      <c r="FL33" s="415"/>
      <c r="FM33" s="415"/>
      <c r="FN33" s="415"/>
      <c r="FO33" s="415"/>
      <c r="FP33" s="415"/>
      <c r="FQ33" s="415"/>
      <c r="FR33" s="415"/>
      <c r="FS33" s="415"/>
      <c r="FT33" s="415"/>
      <c r="FU33" s="415"/>
      <c r="FV33" s="415"/>
      <c r="FW33" s="415"/>
      <c r="FX33" s="415"/>
      <c r="FY33" s="415"/>
      <c r="FZ33" s="415"/>
      <c r="GA33" s="415"/>
      <c r="GB33" s="415"/>
      <c r="GC33" s="415"/>
      <c r="GD33" s="415"/>
      <c r="GE33" s="415"/>
      <c r="GF33" s="415"/>
      <c r="GG33" s="415"/>
      <c r="GH33" s="415"/>
      <c r="GI33" s="415"/>
      <c r="GJ33" s="415"/>
      <c r="GK33" s="415"/>
      <c r="GL33" s="415"/>
      <c r="GM33" s="415"/>
      <c r="GN33" s="415"/>
      <c r="GO33" s="415"/>
      <c r="GP33" s="415"/>
      <c r="GQ33" s="415"/>
      <c r="GR33" s="415"/>
      <c r="GS33" s="415"/>
      <c r="GT33" s="415"/>
      <c r="GU33" s="415"/>
      <c r="GV33" s="415"/>
      <c r="GW33" s="415"/>
      <c r="GX33" s="415"/>
      <c r="GY33" s="415"/>
      <c r="GZ33" s="415"/>
      <c r="HA33" s="415"/>
      <c r="HB33" s="415"/>
      <c r="HC33" s="415"/>
      <c r="HD33" s="415"/>
      <c r="HE33" s="415"/>
      <c r="HF33" s="415"/>
      <c r="HG33" s="415"/>
      <c r="HH33" s="415"/>
      <c r="HI33" s="415"/>
      <c r="HJ33" s="415"/>
      <c r="HK33" s="415"/>
      <c r="HL33" s="415"/>
      <c r="HM33" s="415"/>
      <c r="HN33" s="415"/>
      <c r="HO33" s="415"/>
      <c r="HP33" s="415"/>
      <c r="HQ33" s="415"/>
      <c r="HR33" s="415"/>
      <c r="HS33" s="415"/>
      <c r="HT33" s="415"/>
      <c r="HU33" s="415"/>
      <c r="HV33" s="415"/>
      <c r="HW33" s="415"/>
      <c r="HX33" s="415"/>
      <c r="HY33" s="415"/>
      <c r="HZ33" s="415"/>
      <c r="IA33" s="415"/>
      <c r="IB33" s="415"/>
      <c r="IC33" s="415"/>
      <c r="ID33" s="415"/>
      <c r="IE33" s="415"/>
      <c r="IF33" s="415"/>
      <c r="IG33" s="415"/>
      <c r="IH33" s="415"/>
      <c r="II33" s="415"/>
      <c r="IJ33" s="415"/>
      <c r="IK33" s="415"/>
      <c r="IL33" s="415"/>
      <c r="IM33" s="415"/>
      <c r="IN33" s="415"/>
      <c r="IO33" s="415"/>
      <c r="IP33" s="415"/>
      <c r="IQ33" s="415"/>
      <c r="IR33" s="415"/>
      <c r="IS33" s="415"/>
      <c r="IT33" s="415"/>
      <c r="IU33" s="415"/>
      <c r="IV33" s="415"/>
      <c r="IW33" s="415"/>
      <c r="IX33" s="415"/>
      <c r="IY33" s="415"/>
      <c r="IZ33" s="415"/>
      <c r="JA33" s="415"/>
    </row>
    <row r="34" spans="1:261" s="101" customFormat="1" hidden="1" outlineLevel="1" x14ac:dyDescent="0.25">
      <c r="A34" s="99"/>
      <c r="B34" s="275" t="s">
        <v>47</v>
      </c>
      <c r="C34" s="99" t="s">
        <v>6814</v>
      </c>
      <c r="D34" s="127">
        <v>121.8</v>
      </c>
      <c r="E34" s="251">
        <v>708.10739999999998</v>
      </c>
      <c r="F34" s="142">
        <f t="shared" si="5"/>
        <v>86247.481319999992</v>
      </c>
      <c r="G34" s="142">
        <v>2641.5246000000002</v>
      </c>
      <c r="H34" s="142">
        <f t="shared" si="6"/>
        <v>321737.69628000003</v>
      </c>
      <c r="I34" s="227">
        <f t="shared" si="7"/>
        <v>407985.17760000005</v>
      </c>
      <c r="J34" s="252">
        <v>708.10739999999998</v>
      </c>
      <c r="K34" s="252"/>
      <c r="L34" s="229"/>
      <c r="M34" s="229">
        <f>G34</f>
        <v>2641.5246000000002</v>
      </c>
      <c r="N34" s="229"/>
      <c r="O34" s="229"/>
      <c r="P34" s="422"/>
      <c r="Q34" s="425">
        <f t="shared" si="1"/>
        <v>0</v>
      </c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5"/>
      <c r="AJ34" s="415"/>
      <c r="AK34" s="415"/>
      <c r="AL34" s="415"/>
      <c r="AM34" s="415"/>
      <c r="AN34" s="415"/>
      <c r="AO34" s="415"/>
      <c r="AP34" s="415"/>
      <c r="AQ34" s="415"/>
      <c r="AR34" s="415"/>
      <c r="AS34" s="415"/>
      <c r="AT34" s="415"/>
      <c r="AU34" s="415"/>
      <c r="AV34" s="415"/>
      <c r="AW34" s="415"/>
      <c r="AX34" s="415"/>
      <c r="AY34" s="415"/>
      <c r="AZ34" s="415"/>
      <c r="BA34" s="415"/>
      <c r="BB34" s="415"/>
      <c r="BC34" s="415"/>
      <c r="BD34" s="415"/>
      <c r="BE34" s="415"/>
      <c r="BF34" s="415"/>
      <c r="BG34" s="415"/>
      <c r="BH34" s="415"/>
      <c r="BI34" s="415"/>
      <c r="BJ34" s="415"/>
      <c r="BK34" s="415"/>
      <c r="BL34" s="415"/>
      <c r="BM34" s="415"/>
      <c r="BN34" s="415"/>
      <c r="BO34" s="415"/>
      <c r="BP34" s="415"/>
      <c r="BQ34" s="415"/>
      <c r="BR34" s="415"/>
      <c r="BS34" s="415"/>
      <c r="BT34" s="415"/>
      <c r="BU34" s="415"/>
      <c r="BV34" s="415"/>
      <c r="BW34" s="415"/>
      <c r="BX34" s="415"/>
      <c r="BY34" s="415"/>
      <c r="BZ34" s="415"/>
      <c r="CA34" s="415"/>
      <c r="CB34" s="415"/>
      <c r="CC34" s="415"/>
      <c r="CD34" s="415"/>
      <c r="CE34" s="415"/>
      <c r="CF34" s="415"/>
      <c r="CG34" s="415"/>
      <c r="CH34" s="415"/>
      <c r="CI34" s="415"/>
      <c r="CJ34" s="415"/>
      <c r="CK34" s="415"/>
      <c r="CL34" s="415"/>
      <c r="CM34" s="415"/>
      <c r="CN34" s="415"/>
      <c r="CO34" s="415"/>
      <c r="CP34" s="415"/>
      <c r="CQ34" s="415"/>
      <c r="CR34" s="415"/>
      <c r="CS34" s="415"/>
      <c r="CT34" s="415"/>
      <c r="CU34" s="415"/>
      <c r="CV34" s="415"/>
      <c r="CW34" s="415"/>
      <c r="CX34" s="415"/>
      <c r="CY34" s="415"/>
      <c r="CZ34" s="415"/>
      <c r="DA34" s="415"/>
      <c r="DB34" s="415"/>
      <c r="DC34" s="415"/>
      <c r="DD34" s="415"/>
      <c r="DE34" s="415"/>
      <c r="DF34" s="415"/>
      <c r="DG34" s="415"/>
      <c r="DH34" s="415"/>
      <c r="DI34" s="415"/>
      <c r="DJ34" s="415"/>
      <c r="DK34" s="415"/>
      <c r="DL34" s="415"/>
      <c r="DM34" s="415"/>
      <c r="DN34" s="415"/>
      <c r="DO34" s="415"/>
      <c r="DP34" s="415"/>
      <c r="DQ34" s="415"/>
      <c r="DR34" s="415"/>
      <c r="DS34" s="415"/>
      <c r="DT34" s="415"/>
      <c r="DU34" s="415"/>
      <c r="DV34" s="415"/>
      <c r="DW34" s="415"/>
      <c r="DX34" s="415"/>
      <c r="DY34" s="415"/>
      <c r="DZ34" s="415"/>
      <c r="EA34" s="415"/>
      <c r="EB34" s="415"/>
      <c r="EC34" s="415"/>
      <c r="ED34" s="415"/>
      <c r="EE34" s="415"/>
      <c r="EF34" s="415"/>
      <c r="EG34" s="415"/>
      <c r="EH34" s="415"/>
      <c r="EI34" s="415"/>
      <c r="EJ34" s="415"/>
      <c r="EK34" s="415"/>
      <c r="EL34" s="415"/>
      <c r="EM34" s="415"/>
      <c r="EN34" s="415"/>
      <c r="EO34" s="415"/>
      <c r="EP34" s="415"/>
      <c r="EQ34" s="415"/>
      <c r="ER34" s="415"/>
      <c r="ES34" s="415"/>
      <c r="ET34" s="415"/>
      <c r="EU34" s="415"/>
      <c r="EV34" s="415"/>
      <c r="EW34" s="415"/>
      <c r="EX34" s="415"/>
      <c r="EY34" s="415"/>
      <c r="EZ34" s="415"/>
      <c r="FA34" s="415"/>
      <c r="FB34" s="415"/>
      <c r="FC34" s="415"/>
      <c r="FD34" s="415"/>
      <c r="FE34" s="415"/>
      <c r="FF34" s="415"/>
      <c r="FG34" s="415"/>
      <c r="FH34" s="415"/>
      <c r="FI34" s="415"/>
      <c r="FJ34" s="415"/>
      <c r="FK34" s="415"/>
      <c r="FL34" s="415"/>
      <c r="FM34" s="415"/>
      <c r="FN34" s="415"/>
      <c r="FO34" s="415"/>
      <c r="FP34" s="415"/>
      <c r="FQ34" s="415"/>
      <c r="FR34" s="415"/>
      <c r="FS34" s="415"/>
      <c r="FT34" s="415"/>
      <c r="FU34" s="415"/>
      <c r="FV34" s="415"/>
      <c r="FW34" s="415"/>
      <c r="FX34" s="415"/>
      <c r="FY34" s="415"/>
      <c r="FZ34" s="415"/>
      <c r="GA34" s="415"/>
      <c r="GB34" s="415"/>
      <c r="GC34" s="415"/>
      <c r="GD34" s="415"/>
      <c r="GE34" s="415"/>
      <c r="GF34" s="415"/>
      <c r="GG34" s="415"/>
      <c r="GH34" s="415"/>
      <c r="GI34" s="415"/>
      <c r="GJ34" s="415"/>
      <c r="GK34" s="415"/>
      <c r="GL34" s="415"/>
      <c r="GM34" s="415"/>
      <c r="GN34" s="415"/>
      <c r="GO34" s="415"/>
      <c r="GP34" s="415"/>
      <c r="GQ34" s="415"/>
      <c r="GR34" s="415"/>
      <c r="GS34" s="415"/>
      <c r="GT34" s="415"/>
      <c r="GU34" s="415"/>
      <c r="GV34" s="415"/>
      <c r="GW34" s="415"/>
      <c r="GX34" s="415"/>
      <c r="GY34" s="415"/>
      <c r="GZ34" s="415"/>
      <c r="HA34" s="415"/>
      <c r="HB34" s="415"/>
      <c r="HC34" s="415"/>
      <c r="HD34" s="415"/>
      <c r="HE34" s="415"/>
      <c r="HF34" s="415"/>
      <c r="HG34" s="415"/>
      <c r="HH34" s="415"/>
      <c r="HI34" s="415"/>
      <c r="HJ34" s="415"/>
      <c r="HK34" s="415"/>
      <c r="HL34" s="415"/>
      <c r="HM34" s="415"/>
      <c r="HN34" s="415"/>
      <c r="HO34" s="415"/>
      <c r="HP34" s="415"/>
      <c r="HQ34" s="415"/>
      <c r="HR34" s="415"/>
      <c r="HS34" s="415"/>
      <c r="HT34" s="415"/>
      <c r="HU34" s="415"/>
      <c r="HV34" s="415"/>
      <c r="HW34" s="415"/>
      <c r="HX34" s="415"/>
      <c r="HY34" s="415"/>
      <c r="HZ34" s="415"/>
      <c r="IA34" s="415"/>
      <c r="IB34" s="415"/>
      <c r="IC34" s="415"/>
      <c r="ID34" s="415"/>
      <c r="IE34" s="415"/>
      <c r="IF34" s="415"/>
      <c r="IG34" s="415"/>
      <c r="IH34" s="415"/>
      <c r="II34" s="415"/>
      <c r="IJ34" s="415"/>
      <c r="IK34" s="415"/>
      <c r="IL34" s="415"/>
      <c r="IM34" s="415"/>
      <c r="IN34" s="415"/>
      <c r="IO34" s="415"/>
      <c r="IP34" s="415"/>
      <c r="IQ34" s="415"/>
      <c r="IR34" s="415"/>
      <c r="IS34" s="415"/>
      <c r="IT34" s="415"/>
      <c r="IU34" s="415"/>
      <c r="IV34" s="415"/>
      <c r="IW34" s="415"/>
      <c r="IX34" s="415"/>
      <c r="IY34" s="415"/>
      <c r="IZ34" s="415"/>
      <c r="JA34" s="415"/>
    </row>
    <row r="35" spans="1:261" s="101" customFormat="1" hidden="1" outlineLevel="1" x14ac:dyDescent="0.25">
      <c r="A35" s="99"/>
      <c r="B35" s="275" t="s">
        <v>48</v>
      </c>
      <c r="C35" s="99" t="s">
        <v>6814</v>
      </c>
      <c r="D35" s="127">
        <v>141.30000000000001</v>
      </c>
      <c r="E35" s="251">
        <v>680.87250000000006</v>
      </c>
      <c r="F35" s="142">
        <f t="shared" si="5"/>
        <v>96207.284250000012</v>
      </c>
      <c r="G35" s="142">
        <v>1083.7398000000001</v>
      </c>
      <c r="H35" s="142">
        <f t="shared" si="6"/>
        <v>153132.43374000001</v>
      </c>
      <c r="I35" s="227">
        <f t="shared" si="7"/>
        <v>249339.71799000003</v>
      </c>
      <c r="J35" s="252">
        <v>680.87250000000006</v>
      </c>
      <c r="K35" s="252"/>
      <c r="L35" s="229"/>
      <c r="M35" s="229">
        <f>G35</f>
        <v>1083.7398000000001</v>
      </c>
      <c r="N35" s="229"/>
      <c r="O35" s="229"/>
      <c r="P35" s="422"/>
      <c r="Q35" s="425">
        <f t="shared" si="1"/>
        <v>0</v>
      </c>
      <c r="R35" s="415"/>
      <c r="S35" s="415"/>
      <c r="T35" s="415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5"/>
      <c r="AJ35" s="415"/>
      <c r="AK35" s="415"/>
      <c r="AL35" s="415"/>
      <c r="AM35" s="415"/>
      <c r="AN35" s="415"/>
      <c r="AO35" s="415"/>
      <c r="AP35" s="415"/>
      <c r="AQ35" s="415"/>
      <c r="AR35" s="415"/>
      <c r="AS35" s="415"/>
      <c r="AT35" s="415"/>
      <c r="AU35" s="415"/>
      <c r="AV35" s="415"/>
      <c r="AW35" s="415"/>
      <c r="AX35" s="415"/>
      <c r="AY35" s="415"/>
      <c r="AZ35" s="415"/>
      <c r="BA35" s="415"/>
      <c r="BB35" s="415"/>
      <c r="BC35" s="415"/>
      <c r="BD35" s="415"/>
      <c r="BE35" s="415"/>
      <c r="BF35" s="415"/>
      <c r="BG35" s="415"/>
      <c r="BH35" s="415"/>
      <c r="BI35" s="415"/>
      <c r="BJ35" s="415"/>
      <c r="BK35" s="415"/>
      <c r="BL35" s="415"/>
      <c r="BM35" s="415"/>
      <c r="BN35" s="415"/>
      <c r="BO35" s="415"/>
      <c r="BP35" s="415"/>
      <c r="BQ35" s="415"/>
      <c r="BR35" s="415"/>
      <c r="BS35" s="415"/>
      <c r="BT35" s="415"/>
      <c r="BU35" s="415"/>
      <c r="BV35" s="415"/>
      <c r="BW35" s="415"/>
      <c r="BX35" s="415"/>
      <c r="BY35" s="415"/>
      <c r="BZ35" s="415"/>
      <c r="CA35" s="415"/>
      <c r="CB35" s="415"/>
      <c r="CC35" s="415"/>
      <c r="CD35" s="415"/>
      <c r="CE35" s="415"/>
      <c r="CF35" s="415"/>
      <c r="CG35" s="415"/>
      <c r="CH35" s="415"/>
      <c r="CI35" s="415"/>
      <c r="CJ35" s="415"/>
      <c r="CK35" s="415"/>
      <c r="CL35" s="415"/>
      <c r="CM35" s="415"/>
      <c r="CN35" s="415"/>
      <c r="CO35" s="415"/>
      <c r="CP35" s="415"/>
      <c r="CQ35" s="415"/>
      <c r="CR35" s="415"/>
      <c r="CS35" s="415"/>
      <c r="CT35" s="415"/>
      <c r="CU35" s="415"/>
      <c r="CV35" s="415"/>
      <c r="CW35" s="415"/>
      <c r="CX35" s="415"/>
      <c r="CY35" s="415"/>
      <c r="CZ35" s="415"/>
      <c r="DA35" s="415"/>
      <c r="DB35" s="415"/>
      <c r="DC35" s="415"/>
      <c r="DD35" s="415"/>
      <c r="DE35" s="415"/>
      <c r="DF35" s="415"/>
      <c r="DG35" s="415"/>
      <c r="DH35" s="415"/>
      <c r="DI35" s="415"/>
      <c r="DJ35" s="415"/>
      <c r="DK35" s="415"/>
      <c r="DL35" s="415"/>
      <c r="DM35" s="415"/>
      <c r="DN35" s="415"/>
      <c r="DO35" s="415"/>
      <c r="DP35" s="415"/>
      <c r="DQ35" s="415"/>
      <c r="DR35" s="415"/>
      <c r="DS35" s="415"/>
      <c r="DT35" s="415"/>
      <c r="DU35" s="415"/>
      <c r="DV35" s="415"/>
      <c r="DW35" s="415"/>
      <c r="DX35" s="415"/>
      <c r="DY35" s="415"/>
      <c r="DZ35" s="415"/>
      <c r="EA35" s="415"/>
      <c r="EB35" s="415"/>
      <c r="EC35" s="415"/>
      <c r="ED35" s="415"/>
      <c r="EE35" s="415"/>
      <c r="EF35" s="415"/>
      <c r="EG35" s="415"/>
      <c r="EH35" s="415"/>
      <c r="EI35" s="415"/>
      <c r="EJ35" s="415"/>
      <c r="EK35" s="415"/>
      <c r="EL35" s="415"/>
      <c r="EM35" s="415"/>
      <c r="EN35" s="415"/>
      <c r="EO35" s="415"/>
      <c r="EP35" s="415"/>
      <c r="EQ35" s="415"/>
      <c r="ER35" s="415"/>
      <c r="ES35" s="415"/>
      <c r="ET35" s="415"/>
      <c r="EU35" s="415"/>
      <c r="EV35" s="415"/>
      <c r="EW35" s="415"/>
      <c r="EX35" s="415"/>
      <c r="EY35" s="415"/>
      <c r="EZ35" s="415"/>
      <c r="FA35" s="415"/>
      <c r="FB35" s="415"/>
      <c r="FC35" s="415"/>
      <c r="FD35" s="415"/>
      <c r="FE35" s="415"/>
      <c r="FF35" s="415"/>
      <c r="FG35" s="415"/>
      <c r="FH35" s="415"/>
      <c r="FI35" s="415"/>
      <c r="FJ35" s="415"/>
      <c r="FK35" s="415"/>
      <c r="FL35" s="415"/>
      <c r="FM35" s="415"/>
      <c r="FN35" s="415"/>
      <c r="FO35" s="415"/>
      <c r="FP35" s="415"/>
      <c r="FQ35" s="415"/>
      <c r="FR35" s="415"/>
      <c r="FS35" s="415"/>
      <c r="FT35" s="415"/>
      <c r="FU35" s="415"/>
      <c r="FV35" s="415"/>
      <c r="FW35" s="415"/>
      <c r="FX35" s="415"/>
      <c r="FY35" s="415"/>
      <c r="FZ35" s="415"/>
      <c r="GA35" s="415"/>
      <c r="GB35" s="415"/>
      <c r="GC35" s="415"/>
      <c r="GD35" s="415"/>
      <c r="GE35" s="415"/>
      <c r="GF35" s="415"/>
      <c r="GG35" s="415"/>
      <c r="GH35" s="415"/>
      <c r="GI35" s="415"/>
      <c r="GJ35" s="415"/>
      <c r="GK35" s="415"/>
      <c r="GL35" s="415"/>
      <c r="GM35" s="415"/>
      <c r="GN35" s="415"/>
      <c r="GO35" s="415"/>
      <c r="GP35" s="415"/>
      <c r="GQ35" s="415"/>
      <c r="GR35" s="415"/>
      <c r="GS35" s="415"/>
      <c r="GT35" s="415"/>
      <c r="GU35" s="415"/>
      <c r="GV35" s="415"/>
      <c r="GW35" s="415"/>
      <c r="GX35" s="415"/>
      <c r="GY35" s="415"/>
      <c r="GZ35" s="415"/>
      <c r="HA35" s="415"/>
      <c r="HB35" s="415"/>
      <c r="HC35" s="415"/>
      <c r="HD35" s="415"/>
      <c r="HE35" s="415"/>
      <c r="HF35" s="415"/>
      <c r="HG35" s="415"/>
      <c r="HH35" s="415"/>
      <c r="HI35" s="415"/>
      <c r="HJ35" s="415"/>
      <c r="HK35" s="415"/>
      <c r="HL35" s="415"/>
      <c r="HM35" s="415"/>
      <c r="HN35" s="415"/>
      <c r="HO35" s="415"/>
      <c r="HP35" s="415"/>
      <c r="HQ35" s="415"/>
      <c r="HR35" s="415"/>
      <c r="HS35" s="415"/>
      <c r="HT35" s="415"/>
      <c r="HU35" s="415"/>
      <c r="HV35" s="415"/>
      <c r="HW35" s="415"/>
      <c r="HX35" s="415"/>
      <c r="HY35" s="415"/>
      <c r="HZ35" s="415"/>
      <c r="IA35" s="415"/>
      <c r="IB35" s="415"/>
      <c r="IC35" s="415"/>
      <c r="ID35" s="415"/>
      <c r="IE35" s="415"/>
      <c r="IF35" s="415"/>
      <c r="IG35" s="415"/>
      <c r="IH35" s="415"/>
      <c r="II35" s="415"/>
      <c r="IJ35" s="415"/>
      <c r="IK35" s="415"/>
      <c r="IL35" s="415"/>
      <c r="IM35" s="415"/>
      <c r="IN35" s="415"/>
      <c r="IO35" s="415"/>
      <c r="IP35" s="415"/>
      <c r="IQ35" s="415"/>
      <c r="IR35" s="415"/>
      <c r="IS35" s="415"/>
      <c r="IT35" s="415"/>
      <c r="IU35" s="415"/>
      <c r="IV35" s="415"/>
      <c r="IW35" s="415"/>
      <c r="IX35" s="415"/>
      <c r="IY35" s="415"/>
      <c r="IZ35" s="415"/>
      <c r="JA35" s="415"/>
    </row>
    <row r="36" spans="1:261" s="101" customFormat="1" hidden="1" outlineLevel="1" x14ac:dyDescent="0.25">
      <c r="A36" s="99"/>
      <c r="B36" s="275" t="s">
        <v>49</v>
      </c>
      <c r="C36" s="99" t="s">
        <v>6814</v>
      </c>
      <c r="D36" s="127">
        <v>355.6</v>
      </c>
      <c r="E36" s="251">
        <v>3576</v>
      </c>
      <c r="F36" s="142">
        <f t="shared" si="5"/>
        <v>1271625.6000000001</v>
      </c>
      <c r="G36" s="142">
        <v>1630</v>
      </c>
      <c r="H36" s="142">
        <f t="shared" si="6"/>
        <v>579628</v>
      </c>
      <c r="I36" s="227">
        <f t="shared" si="7"/>
        <v>1851253.6</v>
      </c>
      <c r="J36" s="253">
        <v>3576</v>
      </c>
      <c r="K36" s="253">
        <f>'ВСЕ СМЕТЫ КДС'!G1944+'ВСЕ СМЕТЫ КДС'!G1949+'ВСЕ СМЕТЫ КДС'!G1954</f>
        <v>3056.5545937379902</v>
      </c>
      <c r="L36" s="153">
        <f>J36/K36-1</f>
        <v>0.1699447499894835</v>
      </c>
      <c r="M36" s="107">
        <v>1630</v>
      </c>
      <c r="N36" s="107">
        <f>'ВСЕ СМЕТЫ КДС'!G1945+'ВСЕ СМЕТЫ КДС'!G1950+'ВСЕ СМЕТЫ КДС'!G1955</f>
        <v>1317.1459893243236</v>
      </c>
      <c r="O36" s="153">
        <f>M36/N36-1</f>
        <v>0.23752417212018062</v>
      </c>
      <c r="P36" s="422"/>
      <c r="Q36" s="425">
        <f t="shared" si="1"/>
        <v>0</v>
      </c>
      <c r="R36" s="415"/>
      <c r="S36" s="415"/>
      <c r="T36" s="415"/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5"/>
      <c r="AJ36" s="415"/>
      <c r="AK36" s="415"/>
      <c r="AL36" s="415"/>
      <c r="AM36" s="415"/>
      <c r="AN36" s="415"/>
      <c r="AO36" s="415"/>
      <c r="AP36" s="415"/>
      <c r="AQ36" s="415"/>
      <c r="AR36" s="415"/>
      <c r="AS36" s="415"/>
      <c r="AT36" s="415"/>
      <c r="AU36" s="415"/>
      <c r="AV36" s="415"/>
      <c r="AW36" s="415"/>
      <c r="AX36" s="415"/>
      <c r="AY36" s="415"/>
      <c r="AZ36" s="415"/>
      <c r="BA36" s="415"/>
      <c r="BB36" s="415"/>
      <c r="BC36" s="415"/>
      <c r="BD36" s="415"/>
      <c r="BE36" s="415"/>
      <c r="BF36" s="415"/>
      <c r="BG36" s="415"/>
      <c r="BH36" s="415"/>
      <c r="BI36" s="415"/>
      <c r="BJ36" s="415"/>
      <c r="BK36" s="415"/>
      <c r="BL36" s="415"/>
      <c r="BM36" s="415"/>
      <c r="BN36" s="415"/>
      <c r="BO36" s="415"/>
      <c r="BP36" s="415"/>
      <c r="BQ36" s="415"/>
      <c r="BR36" s="415"/>
      <c r="BS36" s="415"/>
      <c r="BT36" s="415"/>
      <c r="BU36" s="415"/>
      <c r="BV36" s="415"/>
      <c r="BW36" s="415"/>
      <c r="BX36" s="415"/>
      <c r="BY36" s="415"/>
      <c r="BZ36" s="415"/>
      <c r="CA36" s="415"/>
      <c r="CB36" s="415"/>
      <c r="CC36" s="415"/>
      <c r="CD36" s="415"/>
      <c r="CE36" s="415"/>
      <c r="CF36" s="415"/>
      <c r="CG36" s="415"/>
      <c r="CH36" s="415"/>
      <c r="CI36" s="415"/>
      <c r="CJ36" s="415"/>
      <c r="CK36" s="415"/>
      <c r="CL36" s="415"/>
      <c r="CM36" s="415"/>
      <c r="CN36" s="415"/>
      <c r="CO36" s="415"/>
      <c r="CP36" s="415"/>
      <c r="CQ36" s="415"/>
      <c r="CR36" s="415"/>
      <c r="CS36" s="415"/>
      <c r="CT36" s="415"/>
      <c r="CU36" s="415"/>
      <c r="CV36" s="415"/>
      <c r="CW36" s="415"/>
      <c r="CX36" s="415"/>
      <c r="CY36" s="415"/>
      <c r="CZ36" s="415"/>
      <c r="DA36" s="415"/>
      <c r="DB36" s="415"/>
      <c r="DC36" s="415"/>
      <c r="DD36" s="415"/>
      <c r="DE36" s="415"/>
      <c r="DF36" s="415"/>
      <c r="DG36" s="415"/>
      <c r="DH36" s="415"/>
      <c r="DI36" s="415"/>
      <c r="DJ36" s="415"/>
      <c r="DK36" s="415"/>
      <c r="DL36" s="415"/>
      <c r="DM36" s="415"/>
      <c r="DN36" s="415"/>
      <c r="DO36" s="415"/>
      <c r="DP36" s="415"/>
      <c r="DQ36" s="415"/>
      <c r="DR36" s="415"/>
      <c r="DS36" s="415"/>
      <c r="DT36" s="415"/>
      <c r="DU36" s="415"/>
      <c r="DV36" s="415"/>
      <c r="DW36" s="415"/>
      <c r="DX36" s="415"/>
      <c r="DY36" s="415"/>
      <c r="DZ36" s="415"/>
      <c r="EA36" s="415"/>
      <c r="EB36" s="415"/>
      <c r="EC36" s="415"/>
      <c r="ED36" s="415"/>
      <c r="EE36" s="415"/>
      <c r="EF36" s="415"/>
      <c r="EG36" s="415"/>
      <c r="EH36" s="415"/>
      <c r="EI36" s="415"/>
      <c r="EJ36" s="415"/>
      <c r="EK36" s="415"/>
      <c r="EL36" s="415"/>
      <c r="EM36" s="415"/>
      <c r="EN36" s="415"/>
      <c r="EO36" s="415"/>
      <c r="EP36" s="415"/>
      <c r="EQ36" s="415"/>
      <c r="ER36" s="415"/>
      <c r="ES36" s="415"/>
      <c r="ET36" s="415"/>
      <c r="EU36" s="415"/>
      <c r="EV36" s="415"/>
      <c r="EW36" s="415"/>
      <c r="EX36" s="415"/>
      <c r="EY36" s="415"/>
      <c r="EZ36" s="415"/>
      <c r="FA36" s="415"/>
      <c r="FB36" s="415"/>
      <c r="FC36" s="415"/>
      <c r="FD36" s="415"/>
      <c r="FE36" s="415"/>
      <c r="FF36" s="415"/>
      <c r="FG36" s="415"/>
      <c r="FH36" s="415"/>
      <c r="FI36" s="415"/>
      <c r="FJ36" s="415"/>
      <c r="FK36" s="415"/>
      <c r="FL36" s="415"/>
      <c r="FM36" s="415"/>
      <c r="FN36" s="415"/>
      <c r="FO36" s="415"/>
      <c r="FP36" s="415"/>
      <c r="FQ36" s="415"/>
      <c r="FR36" s="415"/>
      <c r="FS36" s="415"/>
      <c r="FT36" s="415"/>
      <c r="FU36" s="415"/>
      <c r="FV36" s="415"/>
      <c r="FW36" s="415"/>
      <c r="FX36" s="415"/>
      <c r="FY36" s="415"/>
      <c r="FZ36" s="415"/>
      <c r="GA36" s="415"/>
      <c r="GB36" s="415"/>
      <c r="GC36" s="415"/>
      <c r="GD36" s="415"/>
      <c r="GE36" s="415"/>
      <c r="GF36" s="415"/>
      <c r="GG36" s="415"/>
      <c r="GH36" s="415"/>
      <c r="GI36" s="415"/>
      <c r="GJ36" s="415"/>
      <c r="GK36" s="415"/>
      <c r="GL36" s="415"/>
      <c r="GM36" s="415"/>
      <c r="GN36" s="415"/>
      <c r="GO36" s="415"/>
      <c r="GP36" s="415"/>
      <c r="GQ36" s="415"/>
      <c r="GR36" s="415"/>
      <c r="GS36" s="415"/>
      <c r="GT36" s="415"/>
      <c r="GU36" s="415"/>
      <c r="GV36" s="415"/>
      <c r="GW36" s="415"/>
      <c r="GX36" s="415"/>
      <c r="GY36" s="415"/>
      <c r="GZ36" s="415"/>
      <c r="HA36" s="415"/>
      <c r="HB36" s="415"/>
      <c r="HC36" s="415"/>
      <c r="HD36" s="415"/>
      <c r="HE36" s="415"/>
      <c r="HF36" s="415"/>
      <c r="HG36" s="415"/>
      <c r="HH36" s="415"/>
      <c r="HI36" s="415"/>
      <c r="HJ36" s="415"/>
      <c r="HK36" s="415"/>
      <c r="HL36" s="415"/>
      <c r="HM36" s="415"/>
      <c r="HN36" s="415"/>
      <c r="HO36" s="415"/>
      <c r="HP36" s="415"/>
      <c r="HQ36" s="415"/>
      <c r="HR36" s="415"/>
      <c r="HS36" s="415"/>
      <c r="HT36" s="415"/>
      <c r="HU36" s="415"/>
      <c r="HV36" s="415"/>
      <c r="HW36" s="415"/>
      <c r="HX36" s="415"/>
      <c r="HY36" s="415"/>
      <c r="HZ36" s="415"/>
      <c r="IA36" s="415"/>
      <c r="IB36" s="415"/>
      <c r="IC36" s="415"/>
      <c r="ID36" s="415"/>
      <c r="IE36" s="415"/>
      <c r="IF36" s="415"/>
      <c r="IG36" s="415"/>
      <c r="IH36" s="415"/>
      <c r="II36" s="415"/>
      <c r="IJ36" s="415"/>
      <c r="IK36" s="415"/>
      <c r="IL36" s="415"/>
      <c r="IM36" s="415"/>
      <c r="IN36" s="415"/>
      <c r="IO36" s="415"/>
      <c r="IP36" s="415"/>
      <c r="IQ36" s="415"/>
      <c r="IR36" s="415"/>
      <c r="IS36" s="415"/>
      <c r="IT36" s="415"/>
      <c r="IU36" s="415"/>
      <c r="IV36" s="415"/>
      <c r="IW36" s="415"/>
      <c r="IX36" s="415"/>
      <c r="IY36" s="415"/>
      <c r="IZ36" s="415"/>
      <c r="JA36" s="415"/>
    </row>
    <row r="37" spans="1:261" s="101" customFormat="1" hidden="1" outlineLevel="1" x14ac:dyDescent="0.25">
      <c r="A37" s="99"/>
      <c r="B37" s="275" t="s">
        <v>6838</v>
      </c>
      <c r="C37" s="99" t="s">
        <v>6814</v>
      </c>
      <c r="D37" s="100">
        <v>2</v>
      </c>
      <c r="E37" s="251">
        <v>4149</v>
      </c>
      <c r="F37" s="142">
        <f t="shared" si="5"/>
        <v>8298</v>
      </c>
      <c r="G37" s="142">
        <v>2131</v>
      </c>
      <c r="H37" s="142">
        <f t="shared" si="6"/>
        <v>4262</v>
      </c>
      <c r="I37" s="227">
        <f t="shared" si="7"/>
        <v>12560</v>
      </c>
      <c r="J37" s="253">
        <v>4149</v>
      </c>
      <c r="K37" s="253">
        <f>K32</f>
        <v>4493.8080613878928</v>
      </c>
      <c r="L37" s="153">
        <f>J37/K37-1</f>
        <v>-7.6729592514327427E-2</v>
      </c>
      <c r="M37" s="107">
        <v>2131</v>
      </c>
      <c r="N37" s="107">
        <f>N32</f>
        <v>1873.2230653223382</v>
      </c>
      <c r="O37" s="153">
        <f>M37/N37-1</f>
        <v>0.13761144598831021</v>
      </c>
      <c r="P37" s="422"/>
      <c r="Q37" s="425">
        <f t="shared" si="1"/>
        <v>0</v>
      </c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5"/>
      <c r="AJ37" s="415"/>
      <c r="AK37" s="415"/>
      <c r="AL37" s="415"/>
      <c r="AM37" s="415"/>
      <c r="AN37" s="415"/>
      <c r="AO37" s="415"/>
      <c r="AP37" s="415"/>
      <c r="AQ37" s="415"/>
      <c r="AR37" s="415"/>
      <c r="AS37" s="415"/>
      <c r="AT37" s="415"/>
      <c r="AU37" s="415"/>
      <c r="AV37" s="415"/>
      <c r="AW37" s="415"/>
      <c r="AX37" s="415"/>
      <c r="AY37" s="415"/>
      <c r="AZ37" s="415"/>
      <c r="BA37" s="415"/>
      <c r="BB37" s="415"/>
      <c r="BC37" s="415"/>
      <c r="BD37" s="415"/>
      <c r="BE37" s="415"/>
      <c r="BF37" s="415"/>
      <c r="BG37" s="415"/>
      <c r="BH37" s="415"/>
      <c r="BI37" s="415"/>
      <c r="BJ37" s="415"/>
      <c r="BK37" s="415"/>
      <c r="BL37" s="415"/>
      <c r="BM37" s="415"/>
      <c r="BN37" s="415"/>
      <c r="BO37" s="415"/>
      <c r="BP37" s="415"/>
      <c r="BQ37" s="415"/>
      <c r="BR37" s="415"/>
      <c r="BS37" s="415"/>
      <c r="BT37" s="415"/>
      <c r="BU37" s="415"/>
      <c r="BV37" s="415"/>
      <c r="BW37" s="415"/>
      <c r="BX37" s="415"/>
      <c r="BY37" s="415"/>
      <c r="BZ37" s="415"/>
      <c r="CA37" s="415"/>
      <c r="CB37" s="415"/>
      <c r="CC37" s="415"/>
      <c r="CD37" s="415"/>
      <c r="CE37" s="415"/>
      <c r="CF37" s="415"/>
      <c r="CG37" s="415"/>
      <c r="CH37" s="415"/>
      <c r="CI37" s="415"/>
      <c r="CJ37" s="415"/>
      <c r="CK37" s="415"/>
      <c r="CL37" s="415"/>
      <c r="CM37" s="415"/>
      <c r="CN37" s="415"/>
      <c r="CO37" s="415"/>
      <c r="CP37" s="415"/>
      <c r="CQ37" s="415"/>
      <c r="CR37" s="415"/>
      <c r="CS37" s="415"/>
      <c r="CT37" s="415"/>
      <c r="CU37" s="415"/>
      <c r="CV37" s="415"/>
      <c r="CW37" s="415"/>
      <c r="CX37" s="415"/>
      <c r="CY37" s="415"/>
      <c r="CZ37" s="415"/>
      <c r="DA37" s="415"/>
      <c r="DB37" s="415"/>
      <c r="DC37" s="415"/>
      <c r="DD37" s="415"/>
      <c r="DE37" s="415"/>
      <c r="DF37" s="415"/>
      <c r="DG37" s="415"/>
      <c r="DH37" s="415"/>
      <c r="DI37" s="415"/>
      <c r="DJ37" s="415"/>
      <c r="DK37" s="415"/>
      <c r="DL37" s="415"/>
      <c r="DM37" s="415"/>
      <c r="DN37" s="415"/>
      <c r="DO37" s="415"/>
      <c r="DP37" s="415"/>
      <c r="DQ37" s="415"/>
      <c r="DR37" s="415"/>
      <c r="DS37" s="415"/>
      <c r="DT37" s="415"/>
      <c r="DU37" s="415"/>
      <c r="DV37" s="415"/>
      <c r="DW37" s="415"/>
      <c r="DX37" s="415"/>
      <c r="DY37" s="415"/>
      <c r="DZ37" s="415"/>
      <c r="EA37" s="415"/>
      <c r="EB37" s="415"/>
      <c r="EC37" s="415"/>
      <c r="ED37" s="415"/>
      <c r="EE37" s="415"/>
      <c r="EF37" s="415"/>
      <c r="EG37" s="415"/>
      <c r="EH37" s="415"/>
      <c r="EI37" s="415"/>
      <c r="EJ37" s="415"/>
      <c r="EK37" s="415"/>
      <c r="EL37" s="415"/>
      <c r="EM37" s="415"/>
      <c r="EN37" s="415"/>
      <c r="EO37" s="415"/>
      <c r="EP37" s="415"/>
      <c r="EQ37" s="415"/>
      <c r="ER37" s="415"/>
      <c r="ES37" s="415"/>
      <c r="ET37" s="415"/>
      <c r="EU37" s="415"/>
      <c r="EV37" s="415"/>
      <c r="EW37" s="415"/>
      <c r="EX37" s="415"/>
      <c r="EY37" s="415"/>
      <c r="EZ37" s="415"/>
      <c r="FA37" s="415"/>
      <c r="FB37" s="415"/>
      <c r="FC37" s="415"/>
      <c r="FD37" s="415"/>
      <c r="FE37" s="415"/>
      <c r="FF37" s="415"/>
      <c r="FG37" s="415"/>
      <c r="FH37" s="415"/>
      <c r="FI37" s="415"/>
      <c r="FJ37" s="415"/>
      <c r="FK37" s="415"/>
      <c r="FL37" s="415"/>
      <c r="FM37" s="415"/>
      <c r="FN37" s="415"/>
      <c r="FO37" s="415"/>
      <c r="FP37" s="415"/>
      <c r="FQ37" s="415"/>
      <c r="FR37" s="415"/>
      <c r="FS37" s="415"/>
      <c r="FT37" s="415"/>
      <c r="FU37" s="415"/>
      <c r="FV37" s="415"/>
      <c r="FW37" s="415"/>
      <c r="FX37" s="415"/>
      <c r="FY37" s="415"/>
      <c r="FZ37" s="415"/>
      <c r="GA37" s="415"/>
      <c r="GB37" s="415"/>
      <c r="GC37" s="415"/>
      <c r="GD37" s="415"/>
      <c r="GE37" s="415"/>
      <c r="GF37" s="415"/>
      <c r="GG37" s="415"/>
      <c r="GH37" s="415"/>
      <c r="GI37" s="415"/>
      <c r="GJ37" s="415"/>
      <c r="GK37" s="415"/>
      <c r="GL37" s="415"/>
      <c r="GM37" s="415"/>
      <c r="GN37" s="415"/>
      <c r="GO37" s="415"/>
      <c r="GP37" s="415"/>
      <c r="GQ37" s="415"/>
      <c r="GR37" s="415"/>
      <c r="GS37" s="415"/>
      <c r="GT37" s="415"/>
      <c r="GU37" s="415"/>
      <c r="GV37" s="415"/>
      <c r="GW37" s="415"/>
      <c r="GX37" s="415"/>
      <c r="GY37" s="415"/>
      <c r="GZ37" s="415"/>
      <c r="HA37" s="415"/>
      <c r="HB37" s="415"/>
      <c r="HC37" s="415"/>
      <c r="HD37" s="415"/>
      <c r="HE37" s="415"/>
      <c r="HF37" s="415"/>
      <c r="HG37" s="415"/>
      <c r="HH37" s="415"/>
      <c r="HI37" s="415"/>
      <c r="HJ37" s="415"/>
      <c r="HK37" s="415"/>
      <c r="HL37" s="415"/>
      <c r="HM37" s="415"/>
      <c r="HN37" s="415"/>
      <c r="HO37" s="415"/>
      <c r="HP37" s="415"/>
      <c r="HQ37" s="415"/>
      <c r="HR37" s="415"/>
      <c r="HS37" s="415"/>
      <c r="HT37" s="415"/>
      <c r="HU37" s="415"/>
      <c r="HV37" s="415"/>
      <c r="HW37" s="415"/>
      <c r="HX37" s="415"/>
      <c r="HY37" s="415"/>
      <c r="HZ37" s="415"/>
      <c r="IA37" s="415"/>
      <c r="IB37" s="415"/>
      <c r="IC37" s="415"/>
      <c r="ID37" s="415"/>
      <c r="IE37" s="415"/>
      <c r="IF37" s="415"/>
      <c r="IG37" s="415"/>
      <c r="IH37" s="415"/>
      <c r="II37" s="415"/>
      <c r="IJ37" s="415"/>
      <c r="IK37" s="415"/>
      <c r="IL37" s="415"/>
      <c r="IM37" s="415"/>
      <c r="IN37" s="415"/>
      <c r="IO37" s="415"/>
      <c r="IP37" s="415"/>
      <c r="IQ37" s="415"/>
      <c r="IR37" s="415"/>
      <c r="IS37" s="415"/>
      <c r="IT37" s="415"/>
      <c r="IU37" s="415"/>
      <c r="IV37" s="415"/>
      <c r="IW37" s="415"/>
      <c r="IX37" s="415"/>
      <c r="IY37" s="415"/>
      <c r="IZ37" s="415"/>
      <c r="JA37" s="415"/>
    </row>
    <row r="38" spans="1:261" s="101" customFormat="1" ht="25.5" hidden="1" outlineLevel="1" x14ac:dyDescent="0.25">
      <c r="A38" s="99"/>
      <c r="B38" s="275" t="s">
        <v>50</v>
      </c>
      <c r="C38" s="99" t="s">
        <v>6814</v>
      </c>
      <c r="D38" s="127">
        <v>141.30000000000001</v>
      </c>
      <c r="E38" s="251">
        <v>3470</v>
      </c>
      <c r="F38" s="142">
        <f t="shared" si="5"/>
        <v>490311.00000000006</v>
      </c>
      <c r="G38" s="142">
        <v>1590</v>
      </c>
      <c r="H38" s="142">
        <f t="shared" si="6"/>
        <v>224667.00000000003</v>
      </c>
      <c r="I38" s="227">
        <f t="shared" si="7"/>
        <v>714978.00000000012</v>
      </c>
      <c r="J38" s="253">
        <v>3470</v>
      </c>
      <c r="K38" s="253">
        <f>'ВСЕ СМЕТЫ КДС'!G1944+('ВСЕ СМЕТЫ КДС'!G1949/6*5)+'ВСЕ СМЕТЫ КДС'!G1954</f>
        <v>2670.2963958388691</v>
      </c>
      <c r="L38" s="153">
        <f>J38/K38-1</f>
        <v>0.29948121317442933</v>
      </c>
      <c r="M38" s="107">
        <v>1590</v>
      </c>
      <c r="N38" s="107">
        <f>'ВСЕ СМЕТЫ КДС'!G1945+('ВСЕ СМЕТЫ КДС'!G1950/6*5)+'ВСЕ СМЕТЫ КДС'!G1955</f>
        <v>1230.1416926413754</v>
      </c>
      <c r="O38" s="153">
        <f>M38/N38-1</f>
        <v>0.29253403043834125</v>
      </c>
      <c r="P38" s="422"/>
      <c r="Q38" s="425">
        <f t="shared" si="1"/>
        <v>0</v>
      </c>
      <c r="R38" s="415"/>
      <c r="S38" s="415"/>
      <c r="T38" s="415"/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5"/>
      <c r="AJ38" s="415"/>
      <c r="AK38" s="415"/>
      <c r="AL38" s="415"/>
      <c r="AM38" s="415"/>
      <c r="AN38" s="415"/>
      <c r="AO38" s="415"/>
      <c r="AP38" s="415"/>
      <c r="AQ38" s="415"/>
      <c r="AR38" s="415"/>
      <c r="AS38" s="415"/>
      <c r="AT38" s="415"/>
      <c r="AU38" s="415"/>
      <c r="AV38" s="415"/>
      <c r="AW38" s="415"/>
      <c r="AX38" s="415"/>
      <c r="AY38" s="415"/>
      <c r="AZ38" s="415"/>
      <c r="BA38" s="415"/>
      <c r="BB38" s="415"/>
      <c r="BC38" s="415"/>
      <c r="BD38" s="415"/>
      <c r="BE38" s="415"/>
      <c r="BF38" s="415"/>
      <c r="BG38" s="415"/>
      <c r="BH38" s="415"/>
      <c r="BI38" s="415"/>
      <c r="BJ38" s="415"/>
      <c r="BK38" s="415"/>
      <c r="BL38" s="415"/>
      <c r="BM38" s="415"/>
      <c r="BN38" s="415"/>
      <c r="BO38" s="415"/>
      <c r="BP38" s="415"/>
      <c r="BQ38" s="415"/>
      <c r="BR38" s="415"/>
      <c r="BS38" s="415"/>
      <c r="BT38" s="415"/>
      <c r="BU38" s="415"/>
      <c r="BV38" s="415"/>
      <c r="BW38" s="415"/>
      <c r="BX38" s="415"/>
      <c r="BY38" s="415"/>
      <c r="BZ38" s="415"/>
      <c r="CA38" s="415"/>
      <c r="CB38" s="415"/>
      <c r="CC38" s="415"/>
      <c r="CD38" s="415"/>
      <c r="CE38" s="415"/>
      <c r="CF38" s="415"/>
      <c r="CG38" s="415"/>
      <c r="CH38" s="415"/>
      <c r="CI38" s="415"/>
      <c r="CJ38" s="415"/>
      <c r="CK38" s="415"/>
      <c r="CL38" s="415"/>
      <c r="CM38" s="415"/>
      <c r="CN38" s="415"/>
      <c r="CO38" s="415"/>
      <c r="CP38" s="415"/>
      <c r="CQ38" s="415"/>
      <c r="CR38" s="415"/>
      <c r="CS38" s="415"/>
      <c r="CT38" s="415"/>
      <c r="CU38" s="415"/>
      <c r="CV38" s="415"/>
      <c r="CW38" s="415"/>
      <c r="CX38" s="415"/>
      <c r="CY38" s="415"/>
      <c r="CZ38" s="415"/>
      <c r="DA38" s="415"/>
      <c r="DB38" s="415"/>
      <c r="DC38" s="415"/>
      <c r="DD38" s="415"/>
      <c r="DE38" s="415"/>
      <c r="DF38" s="415"/>
      <c r="DG38" s="415"/>
      <c r="DH38" s="415"/>
      <c r="DI38" s="415"/>
      <c r="DJ38" s="415"/>
      <c r="DK38" s="415"/>
      <c r="DL38" s="415"/>
      <c r="DM38" s="415"/>
      <c r="DN38" s="415"/>
      <c r="DO38" s="415"/>
      <c r="DP38" s="415"/>
      <c r="DQ38" s="415"/>
      <c r="DR38" s="415"/>
      <c r="DS38" s="415"/>
      <c r="DT38" s="415"/>
      <c r="DU38" s="415"/>
      <c r="DV38" s="415"/>
      <c r="DW38" s="415"/>
      <c r="DX38" s="415"/>
      <c r="DY38" s="415"/>
      <c r="DZ38" s="415"/>
      <c r="EA38" s="415"/>
      <c r="EB38" s="415"/>
      <c r="EC38" s="415"/>
      <c r="ED38" s="415"/>
      <c r="EE38" s="415"/>
      <c r="EF38" s="415"/>
      <c r="EG38" s="415"/>
      <c r="EH38" s="415"/>
      <c r="EI38" s="415"/>
      <c r="EJ38" s="415"/>
      <c r="EK38" s="415"/>
      <c r="EL38" s="415"/>
      <c r="EM38" s="415"/>
      <c r="EN38" s="415"/>
      <c r="EO38" s="415"/>
      <c r="EP38" s="415"/>
      <c r="EQ38" s="415"/>
      <c r="ER38" s="415"/>
      <c r="ES38" s="415"/>
      <c r="ET38" s="415"/>
      <c r="EU38" s="415"/>
      <c r="EV38" s="415"/>
      <c r="EW38" s="415"/>
      <c r="EX38" s="415"/>
      <c r="EY38" s="415"/>
      <c r="EZ38" s="415"/>
      <c r="FA38" s="415"/>
      <c r="FB38" s="415"/>
      <c r="FC38" s="415"/>
      <c r="FD38" s="415"/>
      <c r="FE38" s="415"/>
      <c r="FF38" s="415"/>
      <c r="FG38" s="415"/>
      <c r="FH38" s="415"/>
      <c r="FI38" s="415"/>
      <c r="FJ38" s="415"/>
      <c r="FK38" s="415"/>
      <c r="FL38" s="415"/>
      <c r="FM38" s="415"/>
      <c r="FN38" s="415"/>
      <c r="FO38" s="415"/>
      <c r="FP38" s="415"/>
      <c r="FQ38" s="415"/>
      <c r="FR38" s="415"/>
      <c r="FS38" s="415"/>
      <c r="FT38" s="415"/>
      <c r="FU38" s="415"/>
      <c r="FV38" s="415"/>
      <c r="FW38" s="415"/>
      <c r="FX38" s="415"/>
      <c r="FY38" s="415"/>
      <c r="FZ38" s="415"/>
      <c r="GA38" s="415"/>
      <c r="GB38" s="415"/>
      <c r="GC38" s="415"/>
      <c r="GD38" s="415"/>
      <c r="GE38" s="415"/>
      <c r="GF38" s="415"/>
      <c r="GG38" s="415"/>
      <c r="GH38" s="415"/>
      <c r="GI38" s="415"/>
      <c r="GJ38" s="415"/>
      <c r="GK38" s="415"/>
      <c r="GL38" s="415"/>
      <c r="GM38" s="415"/>
      <c r="GN38" s="415"/>
      <c r="GO38" s="415"/>
      <c r="GP38" s="415"/>
      <c r="GQ38" s="415"/>
      <c r="GR38" s="415"/>
      <c r="GS38" s="415"/>
      <c r="GT38" s="415"/>
      <c r="GU38" s="415"/>
      <c r="GV38" s="415"/>
      <c r="GW38" s="415"/>
      <c r="GX38" s="415"/>
      <c r="GY38" s="415"/>
      <c r="GZ38" s="415"/>
      <c r="HA38" s="415"/>
      <c r="HB38" s="415"/>
      <c r="HC38" s="415"/>
      <c r="HD38" s="415"/>
      <c r="HE38" s="415"/>
      <c r="HF38" s="415"/>
      <c r="HG38" s="415"/>
      <c r="HH38" s="415"/>
      <c r="HI38" s="415"/>
      <c r="HJ38" s="415"/>
      <c r="HK38" s="415"/>
      <c r="HL38" s="415"/>
      <c r="HM38" s="415"/>
      <c r="HN38" s="415"/>
      <c r="HO38" s="415"/>
      <c r="HP38" s="415"/>
      <c r="HQ38" s="415"/>
      <c r="HR38" s="415"/>
      <c r="HS38" s="415"/>
      <c r="HT38" s="415"/>
      <c r="HU38" s="415"/>
      <c r="HV38" s="415"/>
      <c r="HW38" s="415"/>
      <c r="HX38" s="415"/>
      <c r="HY38" s="415"/>
      <c r="HZ38" s="415"/>
      <c r="IA38" s="415"/>
      <c r="IB38" s="415"/>
      <c r="IC38" s="415"/>
      <c r="ID38" s="415"/>
      <c r="IE38" s="415"/>
      <c r="IF38" s="415"/>
      <c r="IG38" s="415"/>
      <c r="IH38" s="415"/>
      <c r="II38" s="415"/>
      <c r="IJ38" s="415"/>
      <c r="IK38" s="415"/>
      <c r="IL38" s="415"/>
      <c r="IM38" s="415"/>
      <c r="IN38" s="415"/>
      <c r="IO38" s="415"/>
      <c r="IP38" s="415"/>
      <c r="IQ38" s="415"/>
      <c r="IR38" s="415"/>
      <c r="IS38" s="415"/>
      <c r="IT38" s="415"/>
      <c r="IU38" s="415"/>
      <c r="IV38" s="415"/>
      <c r="IW38" s="415"/>
      <c r="IX38" s="415"/>
      <c r="IY38" s="415"/>
      <c r="IZ38" s="415"/>
      <c r="JA38" s="415"/>
    </row>
    <row r="39" spans="1:261" s="101" customFormat="1" hidden="1" outlineLevel="1" x14ac:dyDescent="0.25">
      <c r="A39" s="99"/>
      <c r="B39" s="275" t="s">
        <v>51</v>
      </c>
      <c r="C39" s="99" t="s">
        <v>6814</v>
      </c>
      <c r="D39" s="100">
        <v>1140.5999999999999</v>
      </c>
      <c r="E39" s="251">
        <v>75.652500000000018</v>
      </c>
      <c r="F39" s="142">
        <f t="shared" si="5"/>
        <v>86289.241500000018</v>
      </c>
      <c r="G39" s="142">
        <v>42.299400000000006</v>
      </c>
      <c r="H39" s="142">
        <f t="shared" si="6"/>
        <v>48246.695640000005</v>
      </c>
      <c r="I39" s="227">
        <f t="shared" si="7"/>
        <v>134535.93714000002</v>
      </c>
      <c r="J39" s="252">
        <v>75.652500000000018</v>
      </c>
      <c r="K39" s="252"/>
      <c r="L39" s="229"/>
      <c r="M39" s="229">
        <f t="shared" si="0"/>
        <v>42.299400000000006</v>
      </c>
      <c r="N39" s="229"/>
      <c r="O39" s="229"/>
      <c r="P39" s="422"/>
      <c r="Q39" s="425">
        <f t="shared" si="1"/>
        <v>0</v>
      </c>
      <c r="R39" s="415"/>
      <c r="S39" s="415"/>
      <c r="T39" s="415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5"/>
      <c r="AJ39" s="415"/>
      <c r="AK39" s="415"/>
      <c r="AL39" s="415"/>
      <c r="AM39" s="415"/>
      <c r="AN39" s="415"/>
      <c r="AO39" s="415"/>
      <c r="AP39" s="415"/>
      <c r="AQ39" s="415"/>
      <c r="AR39" s="415"/>
      <c r="AS39" s="415"/>
      <c r="AT39" s="415"/>
      <c r="AU39" s="415"/>
      <c r="AV39" s="415"/>
      <c r="AW39" s="415"/>
      <c r="AX39" s="415"/>
      <c r="AY39" s="415"/>
      <c r="AZ39" s="415"/>
      <c r="BA39" s="415"/>
      <c r="BB39" s="415"/>
      <c r="BC39" s="415"/>
      <c r="BD39" s="415"/>
      <c r="BE39" s="415"/>
      <c r="BF39" s="415"/>
      <c r="BG39" s="415"/>
      <c r="BH39" s="415"/>
      <c r="BI39" s="415"/>
      <c r="BJ39" s="415"/>
      <c r="BK39" s="415"/>
      <c r="BL39" s="415"/>
      <c r="BM39" s="415"/>
      <c r="BN39" s="415"/>
      <c r="BO39" s="415"/>
      <c r="BP39" s="415"/>
      <c r="BQ39" s="415"/>
      <c r="BR39" s="415"/>
      <c r="BS39" s="415"/>
      <c r="BT39" s="415"/>
      <c r="BU39" s="415"/>
      <c r="BV39" s="415"/>
      <c r="BW39" s="415"/>
      <c r="BX39" s="415"/>
      <c r="BY39" s="415"/>
      <c r="BZ39" s="415"/>
      <c r="CA39" s="415"/>
      <c r="CB39" s="415"/>
      <c r="CC39" s="415"/>
      <c r="CD39" s="415"/>
      <c r="CE39" s="415"/>
      <c r="CF39" s="415"/>
      <c r="CG39" s="415"/>
      <c r="CH39" s="415"/>
      <c r="CI39" s="415"/>
      <c r="CJ39" s="415"/>
      <c r="CK39" s="415"/>
      <c r="CL39" s="415"/>
      <c r="CM39" s="415"/>
      <c r="CN39" s="415"/>
      <c r="CO39" s="415"/>
      <c r="CP39" s="415"/>
      <c r="CQ39" s="415"/>
      <c r="CR39" s="415"/>
      <c r="CS39" s="415"/>
      <c r="CT39" s="415"/>
      <c r="CU39" s="415"/>
      <c r="CV39" s="415"/>
      <c r="CW39" s="415"/>
      <c r="CX39" s="415"/>
      <c r="CY39" s="415"/>
      <c r="CZ39" s="415"/>
      <c r="DA39" s="415"/>
      <c r="DB39" s="415"/>
      <c r="DC39" s="415"/>
      <c r="DD39" s="415"/>
      <c r="DE39" s="415"/>
      <c r="DF39" s="415"/>
      <c r="DG39" s="415"/>
      <c r="DH39" s="415"/>
      <c r="DI39" s="415"/>
      <c r="DJ39" s="415"/>
      <c r="DK39" s="415"/>
      <c r="DL39" s="415"/>
      <c r="DM39" s="415"/>
      <c r="DN39" s="415"/>
      <c r="DO39" s="415"/>
      <c r="DP39" s="415"/>
      <c r="DQ39" s="415"/>
      <c r="DR39" s="415"/>
      <c r="DS39" s="415"/>
      <c r="DT39" s="415"/>
      <c r="DU39" s="415"/>
      <c r="DV39" s="415"/>
      <c r="DW39" s="415"/>
      <c r="DX39" s="415"/>
      <c r="DY39" s="415"/>
      <c r="DZ39" s="415"/>
      <c r="EA39" s="415"/>
      <c r="EB39" s="415"/>
      <c r="EC39" s="415"/>
      <c r="ED39" s="415"/>
      <c r="EE39" s="415"/>
      <c r="EF39" s="415"/>
      <c r="EG39" s="415"/>
      <c r="EH39" s="415"/>
      <c r="EI39" s="415"/>
      <c r="EJ39" s="415"/>
      <c r="EK39" s="415"/>
      <c r="EL39" s="415"/>
      <c r="EM39" s="415"/>
      <c r="EN39" s="415"/>
      <c r="EO39" s="415"/>
      <c r="EP39" s="415"/>
      <c r="EQ39" s="415"/>
      <c r="ER39" s="415"/>
      <c r="ES39" s="415"/>
      <c r="ET39" s="415"/>
      <c r="EU39" s="415"/>
      <c r="EV39" s="415"/>
      <c r="EW39" s="415"/>
      <c r="EX39" s="415"/>
      <c r="EY39" s="415"/>
      <c r="EZ39" s="415"/>
      <c r="FA39" s="415"/>
      <c r="FB39" s="415"/>
      <c r="FC39" s="415"/>
      <c r="FD39" s="415"/>
      <c r="FE39" s="415"/>
      <c r="FF39" s="415"/>
      <c r="FG39" s="415"/>
      <c r="FH39" s="415"/>
      <c r="FI39" s="415"/>
      <c r="FJ39" s="415"/>
      <c r="FK39" s="415"/>
      <c r="FL39" s="415"/>
      <c r="FM39" s="415"/>
      <c r="FN39" s="415"/>
      <c r="FO39" s="415"/>
      <c r="FP39" s="415"/>
      <c r="FQ39" s="415"/>
      <c r="FR39" s="415"/>
      <c r="FS39" s="415"/>
      <c r="FT39" s="415"/>
      <c r="FU39" s="415"/>
      <c r="FV39" s="415"/>
      <c r="FW39" s="415"/>
      <c r="FX39" s="415"/>
      <c r="FY39" s="415"/>
      <c r="FZ39" s="415"/>
      <c r="GA39" s="415"/>
      <c r="GB39" s="415"/>
      <c r="GC39" s="415"/>
      <c r="GD39" s="415"/>
      <c r="GE39" s="415"/>
      <c r="GF39" s="415"/>
      <c r="GG39" s="415"/>
      <c r="GH39" s="415"/>
      <c r="GI39" s="415"/>
      <c r="GJ39" s="415"/>
      <c r="GK39" s="415"/>
      <c r="GL39" s="415"/>
      <c r="GM39" s="415"/>
      <c r="GN39" s="415"/>
      <c r="GO39" s="415"/>
      <c r="GP39" s="415"/>
      <c r="GQ39" s="415"/>
      <c r="GR39" s="415"/>
      <c r="GS39" s="415"/>
      <c r="GT39" s="415"/>
      <c r="GU39" s="415"/>
      <c r="GV39" s="415"/>
      <c r="GW39" s="415"/>
      <c r="GX39" s="415"/>
      <c r="GY39" s="415"/>
      <c r="GZ39" s="415"/>
      <c r="HA39" s="415"/>
      <c r="HB39" s="415"/>
      <c r="HC39" s="415"/>
      <c r="HD39" s="415"/>
      <c r="HE39" s="415"/>
      <c r="HF39" s="415"/>
      <c r="HG39" s="415"/>
      <c r="HH39" s="415"/>
      <c r="HI39" s="415"/>
      <c r="HJ39" s="415"/>
      <c r="HK39" s="415"/>
      <c r="HL39" s="415"/>
      <c r="HM39" s="415"/>
      <c r="HN39" s="415"/>
      <c r="HO39" s="415"/>
      <c r="HP39" s="415"/>
      <c r="HQ39" s="415"/>
      <c r="HR39" s="415"/>
      <c r="HS39" s="415"/>
      <c r="HT39" s="415"/>
      <c r="HU39" s="415"/>
      <c r="HV39" s="415"/>
      <c r="HW39" s="415"/>
      <c r="HX39" s="415"/>
      <c r="HY39" s="415"/>
      <c r="HZ39" s="415"/>
      <c r="IA39" s="415"/>
      <c r="IB39" s="415"/>
      <c r="IC39" s="415"/>
      <c r="ID39" s="415"/>
      <c r="IE39" s="415"/>
      <c r="IF39" s="415"/>
      <c r="IG39" s="415"/>
      <c r="IH39" s="415"/>
      <c r="II39" s="415"/>
      <c r="IJ39" s="415"/>
      <c r="IK39" s="415"/>
      <c r="IL39" s="415"/>
      <c r="IM39" s="415"/>
      <c r="IN39" s="415"/>
      <c r="IO39" s="415"/>
      <c r="IP39" s="415"/>
      <c r="IQ39" s="415"/>
      <c r="IR39" s="415"/>
      <c r="IS39" s="415"/>
      <c r="IT39" s="415"/>
      <c r="IU39" s="415"/>
      <c r="IV39" s="415"/>
      <c r="IW39" s="415"/>
      <c r="IX39" s="415"/>
      <c r="IY39" s="415"/>
      <c r="IZ39" s="415"/>
      <c r="JA39" s="415"/>
    </row>
    <row r="40" spans="1:261" s="106" customFormat="1" hidden="1" outlineLevel="1" x14ac:dyDescent="0.25">
      <c r="A40" s="348"/>
      <c r="B40" s="355" t="s">
        <v>52</v>
      </c>
      <c r="C40" s="348" t="s">
        <v>6814</v>
      </c>
      <c r="D40" s="356">
        <v>1194.52</v>
      </c>
      <c r="E40" s="357">
        <v>4448.1898168301914</v>
      </c>
      <c r="F40" s="358">
        <f t="shared" si="5"/>
        <v>5313451.7</v>
      </c>
      <c r="G40" s="358">
        <v>3702.4359575394305</v>
      </c>
      <c r="H40" s="358">
        <f t="shared" si="6"/>
        <v>4422633.8000000007</v>
      </c>
      <c r="I40" s="359">
        <f t="shared" si="7"/>
        <v>9736085.5</v>
      </c>
      <c r="J40" s="357">
        <v>4448.1898168301914</v>
      </c>
      <c r="K40" s="357"/>
      <c r="L40" s="372"/>
      <c r="M40" s="372">
        <f t="shared" si="0"/>
        <v>3702.4359575394305</v>
      </c>
      <c r="N40" s="372"/>
      <c r="O40" s="372"/>
      <c r="P40" s="423"/>
      <c r="Q40" s="425">
        <f t="shared" si="1"/>
        <v>0</v>
      </c>
      <c r="R40" s="416"/>
      <c r="S40" s="416"/>
      <c r="T40" s="416"/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6"/>
      <c r="AJ40" s="416"/>
      <c r="AK40" s="416"/>
      <c r="AL40" s="416"/>
      <c r="AM40" s="416"/>
      <c r="AN40" s="416"/>
      <c r="AO40" s="416"/>
      <c r="AP40" s="416"/>
      <c r="AQ40" s="416"/>
      <c r="AR40" s="416"/>
      <c r="AS40" s="416"/>
      <c r="AT40" s="416"/>
      <c r="AU40" s="416"/>
      <c r="AV40" s="416"/>
      <c r="AW40" s="416"/>
      <c r="AX40" s="416"/>
      <c r="AY40" s="416"/>
      <c r="AZ40" s="416"/>
      <c r="BA40" s="416"/>
      <c r="BB40" s="416"/>
      <c r="BC40" s="416"/>
      <c r="BD40" s="416"/>
      <c r="BE40" s="416"/>
      <c r="BF40" s="416"/>
      <c r="BG40" s="416"/>
      <c r="BH40" s="416"/>
      <c r="BI40" s="416"/>
      <c r="BJ40" s="416"/>
      <c r="BK40" s="416"/>
      <c r="BL40" s="416"/>
      <c r="BM40" s="416"/>
      <c r="BN40" s="416"/>
      <c r="BO40" s="416"/>
      <c r="BP40" s="416"/>
      <c r="BQ40" s="416"/>
      <c r="BR40" s="416"/>
      <c r="BS40" s="416"/>
      <c r="BT40" s="416"/>
      <c r="BU40" s="416"/>
      <c r="BV40" s="416"/>
      <c r="BW40" s="416"/>
      <c r="BX40" s="416"/>
      <c r="BY40" s="416"/>
      <c r="BZ40" s="416"/>
      <c r="CA40" s="416"/>
      <c r="CB40" s="416"/>
      <c r="CC40" s="416"/>
      <c r="CD40" s="416"/>
      <c r="CE40" s="416"/>
      <c r="CF40" s="416"/>
      <c r="CG40" s="416"/>
      <c r="CH40" s="416"/>
      <c r="CI40" s="416"/>
      <c r="CJ40" s="416"/>
      <c r="CK40" s="416"/>
      <c r="CL40" s="416"/>
      <c r="CM40" s="416"/>
      <c r="CN40" s="416"/>
      <c r="CO40" s="416"/>
      <c r="CP40" s="416"/>
      <c r="CQ40" s="416"/>
      <c r="CR40" s="416"/>
      <c r="CS40" s="416"/>
      <c r="CT40" s="416"/>
      <c r="CU40" s="416"/>
      <c r="CV40" s="416"/>
      <c r="CW40" s="416"/>
      <c r="CX40" s="416"/>
      <c r="CY40" s="416"/>
      <c r="CZ40" s="416"/>
      <c r="DA40" s="416"/>
      <c r="DB40" s="416"/>
      <c r="DC40" s="416"/>
      <c r="DD40" s="416"/>
      <c r="DE40" s="416"/>
      <c r="DF40" s="416"/>
      <c r="DG40" s="416"/>
      <c r="DH40" s="416"/>
      <c r="DI40" s="416"/>
      <c r="DJ40" s="416"/>
      <c r="DK40" s="416"/>
      <c r="DL40" s="416"/>
      <c r="DM40" s="416"/>
      <c r="DN40" s="416"/>
      <c r="DO40" s="416"/>
      <c r="DP40" s="416"/>
      <c r="DQ40" s="416"/>
      <c r="DR40" s="416"/>
      <c r="DS40" s="416"/>
      <c r="DT40" s="416"/>
      <c r="DU40" s="416"/>
      <c r="DV40" s="416"/>
      <c r="DW40" s="416"/>
      <c r="DX40" s="416"/>
      <c r="DY40" s="416"/>
      <c r="DZ40" s="416"/>
      <c r="EA40" s="416"/>
      <c r="EB40" s="416"/>
      <c r="EC40" s="416"/>
      <c r="ED40" s="416"/>
      <c r="EE40" s="416"/>
      <c r="EF40" s="416"/>
      <c r="EG40" s="416"/>
      <c r="EH40" s="416"/>
      <c r="EI40" s="416"/>
      <c r="EJ40" s="416"/>
      <c r="EK40" s="416"/>
      <c r="EL40" s="416"/>
      <c r="EM40" s="416"/>
      <c r="EN40" s="416"/>
      <c r="EO40" s="416"/>
      <c r="EP40" s="416"/>
      <c r="EQ40" s="416"/>
      <c r="ER40" s="416"/>
      <c r="ES40" s="416"/>
      <c r="ET40" s="416"/>
      <c r="EU40" s="416"/>
      <c r="EV40" s="416"/>
      <c r="EW40" s="416"/>
      <c r="EX40" s="416"/>
      <c r="EY40" s="416"/>
      <c r="EZ40" s="416"/>
      <c r="FA40" s="416"/>
      <c r="FB40" s="416"/>
      <c r="FC40" s="416"/>
      <c r="FD40" s="416"/>
      <c r="FE40" s="416"/>
      <c r="FF40" s="416"/>
      <c r="FG40" s="416"/>
      <c r="FH40" s="416"/>
      <c r="FI40" s="416"/>
      <c r="FJ40" s="416"/>
      <c r="FK40" s="416"/>
      <c r="FL40" s="416"/>
      <c r="FM40" s="416"/>
      <c r="FN40" s="416"/>
      <c r="FO40" s="416"/>
      <c r="FP40" s="416"/>
      <c r="FQ40" s="416"/>
      <c r="FR40" s="416"/>
      <c r="FS40" s="416"/>
      <c r="FT40" s="416"/>
      <c r="FU40" s="416"/>
      <c r="FV40" s="416"/>
      <c r="FW40" s="416"/>
      <c r="FX40" s="416"/>
      <c r="FY40" s="416"/>
      <c r="FZ40" s="416"/>
      <c r="GA40" s="416"/>
      <c r="GB40" s="416"/>
      <c r="GC40" s="416"/>
      <c r="GD40" s="416"/>
      <c r="GE40" s="416"/>
      <c r="GF40" s="416"/>
      <c r="GG40" s="416"/>
      <c r="GH40" s="416"/>
      <c r="GI40" s="416"/>
      <c r="GJ40" s="416"/>
      <c r="GK40" s="416"/>
      <c r="GL40" s="416"/>
      <c r="GM40" s="416"/>
      <c r="GN40" s="416"/>
      <c r="GO40" s="416"/>
      <c r="GP40" s="416"/>
      <c r="GQ40" s="416"/>
      <c r="GR40" s="416"/>
      <c r="GS40" s="416"/>
      <c r="GT40" s="416"/>
      <c r="GU40" s="416"/>
      <c r="GV40" s="416"/>
      <c r="GW40" s="416"/>
      <c r="GX40" s="416"/>
      <c r="GY40" s="416"/>
      <c r="GZ40" s="416"/>
      <c r="HA40" s="416"/>
      <c r="HB40" s="416"/>
      <c r="HC40" s="416"/>
      <c r="HD40" s="416"/>
      <c r="HE40" s="416"/>
      <c r="HF40" s="416"/>
      <c r="HG40" s="416"/>
      <c r="HH40" s="416"/>
      <c r="HI40" s="416"/>
      <c r="HJ40" s="416"/>
      <c r="HK40" s="416"/>
      <c r="HL40" s="416"/>
      <c r="HM40" s="416"/>
      <c r="HN40" s="416"/>
      <c r="HO40" s="416"/>
      <c r="HP40" s="416"/>
      <c r="HQ40" s="416"/>
      <c r="HR40" s="416"/>
      <c r="HS40" s="416"/>
      <c r="HT40" s="416"/>
      <c r="HU40" s="416"/>
      <c r="HV40" s="416"/>
      <c r="HW40" s="416"/>
      <c r="HX40" s="416"/>
      <c r="HY40" s="416"/>
      <c r="HZ40" s="416"/>
      <c r="IA40" s="416"/>
      <c r="IB40" s="416"/>
      <c r="IC40" s="416"/>
      <c r="ID40" s="416"/>
      <c r="IE40" s="416"/>
      <c r="IF40" s="416"/>
      <c r="IG40" s="416"/>
      <c r="IH40" s="416"/>
      <c r="II40" s="416"/>
      <c r="IJ40" s="416"/>
      <c r="IK40" s="416"/>
      <c r="IL40" s="416"/>
      <c r="IM40" s="416"/>
      <c r="IN40" s="416"/>
      <c r="IO40" s="416"/>
      <c r="IP40" s="416"/>
      <c r="IQ40" s="416"/>
      <c r="IR40" s="416"/>
      <c r="IS40" s="416"/>
      <c r="IT40" s="416"/>
      <c r="IU40" s="416"/>
      <c r="IV40" s="416"/>
      <c r="IW40" s="416"/>
      <c r="IX40" s="416"/>
      <c r="IY40" s="416"/>
      <c r="IZ40" s="416"/>
      <c r="JA40" s="416"/>
    </row>
    <row r="41" spans="1:261" s="101" customFormat="1" hidden="1" outlineLevel="2" x14ac:dyDescent="0.25">
      <c r="A41" s="99"/>
      <c r="B41" s="275" t="s">
        <v>53</v>
      </c>
      <c r="C41" s="99" t="s">
        <v>6814</v>
      </c>
      <c r="D41" s="100">
        <v>154.97</v>
      </c>
      <c r="E41" s="251"/>
      <c r="F41" s="142"/>
      <c r="G41" s="142"/>
      <c r="H41" s="142"/>
      <c r="I41" s="227"/>
      <c r="J41" s="252"/>
      <c r="K41" s="252"/>
      <c r="L41" s="229"/>
      <c r="M41" s="229">
        <f t="shared" si="0"/>
        <v>0</v>
      </c>
      <c r="N41" s="229"/>
      <c r="O41" s="229"/>
      <c r="P41" s="422"/>
      <c r="Q41" s="425">
        <f t="shared" si="1"/>
        <v>0</v>
      </c>
      <c r="R41" s="415"/>
      <c r="S41" s="415"/>
      <c r="T41" s="415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5"/>
      <c r="AJ41" s="415"/>
      <c r="AK41" s="415"/>
      <c r="AL41" s="415"/>
      <c r="AM41" s="415"/>
      <c r="AN41" s="415"/>
      <c r="AO41" s="415"/>
      <c r="AP41" s="415"/>
      <c r="AQ41" s="415"/>
      <c r="AR41" s="415"/>
      <c r="AS41" s="415"/>
      <c r="AT41" s="415"/>
      <c r="AU41" s="415"/>
      <c r="AV41" s="415"/>
      <c r="AW41" s="415"/>
      <c r="AX41" s="415"/>
      <c r="AY41" s="415"/>
      <c r="AZ41" s="415"/>
      <c r="BA41" s="415"/>
      <c r="BB41" s="415"/>
      <c r="BC41" s="415"/>
      <c r="BD41" s="415"/>
      <c r="BE41" s="415"/>
      <c r="BF41" s="415"/>
      <c r="BG41" s="415"/>
      <c r="BH41" s="415"/>
      <c r="BI41" s="415"/>
      <c r="BJ41" s="415"/>
      <c r="BK41" s="415"/>
      <c r="BL41" s="415"/>
      <c r="BM41" s="415"/>
      <c r="BN41" s="415"/>
      <c r="BO41" s="415"/>
      <c r="BP41" s="415"/>
      <c r="BQ41" s="415"/>
      <c r="BR41" s="415"/>
      <c r="BS41" s="415"/>
      <c r="BT41" s="415"/>
      <c r="BU41" s="415"/>
      <c r="BV41" s="415"/>
      <c r="BW41" s="415"/>
      <c r="BX41" s="415"/>
      <c r="BY41" s="415"/>
      <c r="BZ41" s="415"/>
      <c r="CA41" s="415"/>
      <c r="CB41" s="415"/>
      <c r="CC41" s="415"/>
      <c r="CD41" s="415"/>
      <c r="CE41" s="415"/>
      <c r="CF41" s="415"/>
      <c r="CG41" s="415"/>
      <c r="CH41" s="415"/>
      <c r="CI41" s="415"/>
      <c r="CJ41" s="415"/>
      <c r="CK41" s="415"/>
      <c r="CL41" s="415"/>
      <c r="CM41" s="415"/>
      <c r="CN41" s="415"/>
      <c r="CO41" s="415"/>
      <c r="CP41" s="415"/>
      <c r="CQ41" s="415"/>
      <c r="CR41" s="415"/>
      <c r="CS41" s="415"/>
      <c r="CT41" s="415"/>
      <c r="CU41" s="415"/>
      <c r="CV41" s="415"/>
      <c r="CW41" s="415"/>
      <c r="CX41" s="415"/>
      <c r="CY41" s="415"/>
      <c r="CZ41" s="415"/>
      <c r="DA41" s="415"/>
      <c r="DB41" s="415"/>
      <c r="DC41" s="415"/>
      <c r="DD41" s="415"/>
      <c r="DE41" s="415"/>
      <c r="DF41" s="415"/>
      <c r="DG41" s="415"/>
      <c r="DH41" s="415"/>
      <c r="DI41" s="415"/>
      <c r="DJ41" s="415"/>
      <c r="DK41" s="415"/>
      <c r="DL41" s="415"/>
      <c r="DM41" s="415"/>
      <c r="DN41" s="415"/>
      <c r="DO41" s="415"/>
      <c r="DP41" s="415"/>
      <c r="DQ41" s="415"/>
      <c r="DR41" s="415"/>
      <c r="DS41" s="415"/>
      <c r="DT41" s="415"/>
      <c r="DU41" s="415"/>
      <c r="DV41" s="415"/>
      <c r="DW41" s="415"/>
      <c r="DX41" s="415"/>
      <c r="DY41" s="415"/>
      <c r="DZ41" s="415"/>
      <c r="EA41" s="415"/>
      <c r="EB41" s="415"/>
      <c r="EC41" s="415"/>
      <c r="ED41" s="415"/>
      <c r="EE41" s="415"/>
      <c r="EF41" s="415"/>
      <c r="EG41" s="415"/>
      <c r="EH41" s="415"/>
      <c r="EI41" s="415"/>
      <c r="EJ41" s="415"/>
      <c r="EK41" s="415"/>
      <c r="EL41" s="415"/>
      <c r="EM41" s="415"/>
      <c r="EN41" s="415"/>
      <c r="EO41" s="415"/>
      <c r="EP41" s="415"/>
      <c r="EQ41" s="415"/>
      <c r="ER41" s="415"/>
      <c r="ES41" s="415"/>
      <c r="ET41" s="415"/>
      <c r="EU41" s="415"/>
      <c r="EV41" s="415"/>
      <c r="EW41" s="415"/>
      <c r="EX41" s="415"/>
      <c r="EY41" s="415"/>
      <c r="EZ41" s="415"/>
      <c r="FA41" s="415"/>
      <c r="FB41" s="415"/>
      <c r="FC41" s="415"/>
      <c r="FD41" s="415"/>
      <c r="FE41" s="415"/>
      <c r="FF41" s="415"/>
      <c r="FG41" s="415"/>
      <c r="FH41" s="415"/>
      <c r="FI41" s="415"/>
      <c r="FJ41" s="415"/>
      <c r="FK41" s="415"/>
      <c r="FL41" s="415"/>
      <c r="FM41" s="415"/>
      <c r="FN41" s="415"/>
      <c r="FO41" s="415"/>
      <c r="FP41" s="415"/>
      <c r="FQ41" s="415"/>
      <c r="FR41" s="415"/>
      <c r="FS41" s="415"/>
      <c r="FT41" s="415"/>
      <c r="FU41" s="415"/>
      <c r="FV41" s="415"/>
      <c r="FW41" s="415"/>
      <c r="FX41" s="415"/>
      <c r="FY41" s="415"/>
      <c r="FZ41" s="415"/>
      <c r="GA41" s="415"/>
      <c r="GB41" s="415"/>
      <c r="GC41" s="415"/>
      <c r="GD41" s="415"/>
      <c r="GE41" s="415"/>
      <c r="GF41" s="415"/>
      <c r="GG41" s="415"/>
      <c r="GH41" s="415"/>
      <c r="GI41" s="415"/>
      <c r="GJ41" s="415"/>
      <c r="GK41" s="415"/>
      <c r="GL41" s="415"/>
      <c r="GM41" s="415"/>
      <c r="GN41" s="415"/>
      <c r="GO41" s="415"/>
      <c r="GP41" s="415"/>
      <c r="GQ41" s="415"/>
      <c r="GR41" s="415"/>
      <c r="GS41" s="415"/>
      <c r="GT41" s="415"/>
      <c r="GU41" s="415"/>
      <c r="GV41" s="415"/>
      <c r="GW41" s="415"/>
      <c r="GX41" s="415"/>
      <c r="GY41" s="415"/>
      <c r="GZ41" s="415"/>
      <c r="HA41" s="415"/>
      <c r="HB41" s="415"/>
      <c r="HC41" s="415"/>
      <c r="HD41" s="415"/>
      <c r="HE41" s="415"/>
      <c r="HF41" s="415"/>
      <c r="HG41" s="415"/>
      <c r="HH41" s="415"/>
      <c r="HI41" s="415"/>
      <c r="HJ41" s="415"/>
      <c r="HK41" s="415"/>
      <c r="HL41" s="415"/>
      <c r="HM41" s="415"/>
      <c r="HN41" s="415"/>
      <c r="HO41" s="415"/>
      <c r="HP41" s="415"/>
      <c r="HQ41" s="415"/>
      <c r="HR41" s="415"/>
      <c r="HS41" s="415"/>
      <c r="HT41" s="415"/>
      <c r="HU41" s="415"/>
      <c r="HV41" s="415"/>
      <c r="HW41" s="415"/>
      <c r="HX41" s="415"/>
      <c r="HY41" s="415"/>
      <c r="HZ41" s="415"/>
      <c r="IA41" s="415"/>
      <c r="IB41" s="415"/>
      <c r="IC41" s="415"/>
      <c r="ID41" s="415"/>
      <c r="IE41" s="415"/>
      <c r="IF41" s="415"/>
      <c r="IG41" s="415"/>
      <c r="IH41" s="415"/>
      <c r="II41" s="415"/>
      <c r="IJ41" s="415"/>
      <c r="IK41" s="415"/>
      <c r="IL41" s="415"/>
      <c r="IM41" s="415"/>
      <c r="IN41" s="415"/>
      <c r="IO41" s="415"/>
      <c r="IP41" s="415"/>
      <c r="IQ41" s="415"/>
      <c r="IR41" s="415"/>
      <c r="IS41" s="415"/>
      <c r="IT41" s="415"/>
      <c r="IU41" s="415"/>
      <c r="IV41" s="415"/>
      <c r="IW41" s="415"/>
      <c r="IX41" s="415"/>
      <c r="IY41" s="415"/>
      <c r="IZ41" s="415"/>
      <c r="JA41" s="415"/>
    </row>
    <row r="42" spans="1:261" s="101" customFormat="1" hidden="1" outlineLevel="2" x14ac:dyDescent="0.25">
      <c r="A42" s="99"/>
      <c r="B42" s="275" t="s">
        <v>54</v>
      </c>
      <c r="C42" s="99" t="s">
        <v>6814</v>
      </c>
      <c r="D42" s="127">
        <v>115.3</v>
      </c>
      <c r="E42" s="251"/>
      <c r="F42" s="142"/>
      <c r="G42" s="142"/>
      <c r="H42" s="142"/>
      <c r="I42" s="227"/>
      <c r="J42" s="252"/>
      <c r="K42" s="252"/>
      <c r="L42" s="229"/>
      <c r="M42" s="229">
        <f t="shared" si="0"/>
        <v>0</v>
      </c>
      <c r="N42" s="229"/>
      <c r="O42" s="229"/>
      <c r="P42" s="427">
        <v>98.58</v>
      </c>
      <c r="Q42" s="428">
        <f t="shared" si="1"/>
        <v>0</v>
      </c>
      <c r="R42" s="415"/>
      <c r="S42" s="415"/>
      <c r="T42" s="415"/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5"/>
      <c r="AJ42" s="415"/>
      <c r="AK42" s="415"/>
      <c r="AL42" s="415"/>
      <c r="AM42" s="415"/>
      <c r="AN42" s="415"/>
      <c r="AO42" s="415"/>
      <c r="AP42" s="415"/>
      <c r="AQ42" s="415"/>
      <c r="AR42" s="415"/>
      <c r="AS42" s="415"/>
      <c r="AT42" s="415"/>
      <c r="AU42" s="415"/>
      <c r="AV42" s="415"/>
      <c r="AW42" s="415"/>
      <c r="AX42" s="415"/>
      <c r="AY42" s="415"/>
      <c r="AZ42" s="415"/>
      <c r="BA42" s="415"/>
      <c r="BB42" s="415"/>
      <c r="BC42" s="415"/>
      <c r="BD42" s="415"/>
      <c r="BE42" s="415"/>
      <c r="BF42" s="415"/>
      <c r="BG42" s="415"/>
      <c r="BH42" s="415"/>
      <c r="BI42" s="415"/>
      <c r="BJ42" s="415"/>
      <c r="BK42" s="415"/>
      <c r="BL42" s="415"/>
      <c r="BM42" s="415"/>
      <c r="BN42" s="415"/>
      <c r="BO42" s="415"/>
      <c r="BP42" s="415"/>
      <c r="BQ42" s="415"/>
      <c r="BR42" s="415"/>
      <c r="BS42" s="415"/>
      <c r="BT42" s="415"/>
      <c r="BU42" s="415"/>
      <c r="BV42" s="415"/>
      <c r="BW42" s="415"/>
      <c r="BX42" s="415"/>
      <c r="BY42" s="415"/>
      <c r="BZ42" s="415"/>
      <c r="CA42" s="415"/>
      <c r="CB42" s="415"/>
      <c r="CC42" s="415"/>
      <c r="CD42" s="415"/>
      <c r="CE42" s="415"/>
      <c r="CF42" s="415"/>
      <c r="CG42" s="415"/>
      <c r="CH42" s="415"/>
      <c r="CI42" s="415"/>
      <c r="CJ42" s="415"/>
      <c r="CK42" s="415"/>
      <c r="CL42" s="415"/>
      <c r="CM42" s="415"/>
      <c r="CN42" s="415"/>
      <c r="CO42" s="415"/>
      <c r="CP42" s="415"/>
      <c r="CQ42" s="415"/>
      <c r="CR42" s="415"/>
      <c r="CS42" s="415"/>
      <c r="CT42" s="415"/>
      <c r="CU42" s="415"/>
      <c r="CV42" s="415"/>
      <c r="CW42" s="415"/>
      <c r="CX42" s="415"/>
      <c r="CY42" s="415"/>
      <c r="CZ42" s="415"/>
      <c r="DA42" s="415"/>
      <c r="DB42" s="415"/>
      <c r="DC42" s="415"/>
      <c r="DD42" s="415"/>
      <c r="DE42" s="415"/>
      <c r="DF42" s="415"/>
      <c r="DG42" s="415"/>
      <c r="DH42" s="415"/>
      <c r="DI42" s="415"/>
      <c r="DJ42" s="415"/>
      <c r="DK42" s="415"/>
      <c r="DL42" s="415"/>
      <c r="DM42" s="415"/>
      <c r="DN42" s="415"/>
      <c r="DO42" s="415"/>
      <c r="DP42" s="415"/>
      <c r="DQ42" s="415"/>
      <c r="DR42" s="415"/>
      <c r="DS42" s="415"/>
      <c r="DT42" s="415"/>
      <c r="DU42" s="415"/>
      <c r="DV42" s="415"/>
      <c r="DW42" s="415"/>
      <c r="DX42" s="415"/>
      <c r="DY42" s="415"/>
      <c r="DZ42" s="415"/>
      <c r="EA42" s="415"/>
      <c r="EB42" s="415"/>
      <c r="EC42" s="415"/>
      <c r="ED42" s="415"/>
      <c r="EE42" s="415"/>
      <c r="EF42" s="415"/>
      <c r="EG42" s="415"/>
      <c r="EH42" s="415"/>
      <c r="EI42" s="415"/>
      <c r="EJ42" s="415"/>
      <c r="EK42" s="415"/>
      <c r="EL42" s="415"/>
      <c r="EM42" s="415"/>
      <c r="EN42" s="415"/>
      <c r="EO42" s="415"/>
      <c r="EP42" s="415"/>
      <c r="EQ42" s="415"/>
      <c r="ER42" s="415"/>
      <c r="ES42" s="415"/>
      <c r="ET42" s="415"/>
      <c r="EU42" s="415"/>
      <c r="EV42" s="415"/>
      <c r="EW42" s="415"/>
      <c r="EX42" s="415"/>
      <c r="EY42" s="415"/>
      <c r="EZ42" s="415"/>
      <c r="FA42" s="415"/>
      <c r="FB42" s="415"/>
      <c r="FC42" s="415"/>
      <c r="FD42" s="415"/>
      <c r="FE42" s="415"/>
      <c r="FF42" s="415"/>
      <c r="FG42" s="415"/>
      <c r="FH42" s="415"/>
      <c r="FI42" s="415"/>
      <c r="FJ42" s="415"/>
      <c r="FK42" s="415"/>
      <c r="FL42" s="415"/>
      <c r="FM42" s="415"/>
      <c r="FN42" s="415"/>
      <c r="FO42" s="415"/>
      <c r="FP42" s="415"/>
      <c r="FQ42" s="415"/>
      <c r="FR42" s="415"/>
      <c r="FS42" s="415"/>
      <c r="FT42" s="415"/>
      <c r="FU42" s="415"/>
      <c r="FV42" s="415"/>
      <c r="FW42" s="415"/>
      <c r="FX42" s="415"/>
      <c r="FY42" s="415"/>
      <c r="FZ42" s="415"/>
      <c r="GA42" s="415"/>
      <c r="GB42" s="415"/>
      <c r="GC42" s="415"/>
      <c r="GD42" s="415"/>
      <c r="GE42" s="415"/>
      <c r="GF42" s="415"/>
      <c r="GG42" s="415"/>
      <c r="GH42" s="415"/>
      <c r="GI42" s="415"/>
      <c r="GJ42" s="415"/>
      <c r="GK42" s="415"/>
      <c r="GL42" s="415"/>
      <c r="GM42" s="415"/>
      <c r="GN42" s="415"/>
      <c r="GO42" s="415"/>
      <c r="GP42" s="415"/>
      <c r="GQ42" s="415"/>
      <c r="GR42" s="415"/>
      <c r="GS42" s="415"/>
      <c r="GT42" s="415"/>
      <c r="GU42" s="415"/>
      <c r="GV42" s="415"/>
      <c r="GW42" s="415"/>
      <c r="GX42" s="415"/>
      <c r="GY42" s="415"/>
      <c r="GZ42" s="415"/>
      <c r="HA42" s="415"/>
      <c r="HB42" s="415"/>
      <c r="HC42" s="415"/>
      <c r="HD42" s="415"/>
      <c r="HE42" s="415"/>
      <c r="HF42" s="415"/>
      <c r="HG42" s="415"/>
      <c r="HH42" s="415"/>
      <c r="HI42" s="415"/>
      <c r="HJ42" s="415"/>
      <c r="HK42" s="415"/>
      <c r="HL42" s="415"/>
      <c r="HM42" s="415"/>
      <c r="HN42" s="415"/>
      <c r="HO42" s="415"/>
      <c r="HP42" s="415"/>
      <c r="HQ42" s="415"/>
      <c r="HR42" s="415"/>
      <c r="HS42" s="415"/>
      <c r="HT42" s="415"/>
      <c r="HU42" s="415"/>
      <c r="HV42" s="415"/>
      <c r="HW42" s="415"/>
      <c r="HX42" s="415"/>
      <c r="HY42" s="415"/>
      <c r="HZ42" s="415"/>
      <c r="IA42" s="415"/>
      <c r="IB42" s="415"/>
      <c r="IC42" s="415"/>
      <c r="ID42" s="415"/>
      <c r="IE42" s="415"/>
      <c r="IF42" s="415"/>
      <c r="IG42" s="415"/>
      <c r="IH42" s="415"/>
      <c r="II42" s="415"/>
      <c r="IJ42" s="415"/>
      <c r="IK42" s="415"/>
      <c r="IL42" s="415"/>
      <c r="IM42" s="415"/>
      <c r="IN42" s="415"/>
      <c r="IO42" s="415"/>
      <c r="IP42" s="415"/>
      <c r="IQ42" s="415"/>
      <c r="IR42" s="415"/>
      <c r="IS42" s="415"/>
      <c r="IT42" s="415"/>
      <c r="IU42" s="415"/>
      <c r="IV42" s="415"/>
      <c r="IW42" s="415"/>
      <c r="IX42" s="415"/>
      <c r="IY42" s="415"/>
      <c r="IZ42" s="415"/>
      <c r="JA42" s="415"/>
    </row>
    <row r="43" spans="1:261" s="101" customFormat="1" hidden="1" outlineLevel="2" x14ac:dyDescent="0.25">
      <c r="A43" s="99"/>
      <c r="B43" s="275" t="s">
        <v>55</v>
      </c>
      <c r="C43" s="99" t="s">
        <v>6814</v>
      </c>
      <c r="D43" s="127">
        <v>84.16</v>
      </c>
      <c r="E43" s="251"/>
      <c r="F43" s="142"/>
      <c r="G43" s="142"/>
      <c r="H43" s="142"/>
      <c r="I43" s="227"/>
      <c r="J43" s="252"/>
      <c r="K43" s="252"/>
      <c r="L43" s="229"/>
      <c r="M43" s="229">
        <f t="shared" si="0"/>
        <v>0</v>
      </c>
      <c r="N43" s="229"/>
      <c r="O43" s="229"/>
      <c r="P43" s="422"/>
      <c r="Q43" s="425">
        <f t="shared" si="1"/>
        <v>0</v>
      </c>
      <c r="R43" s="415"/>
      <c r="S43" s="415"/>
      <c r="T43" s="415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5"/>
      <c r="AJ43" s="415"/>
      <c r="AK43" s="415"/>
      <c r="AL43" s="415"/>
      <c r="AM43" s="415"/>
      <c r="AN43" s="415"/>
      <c r="AO43" s="415"/>
      <c r="AP43" s="415"/>
      <c r="AQ43" s="415"/>
      <c r="AR43" s="415"/>
      <c r="AS43" s="415"/>
      <c r="AT43" s="415"/>
      <c r="AU43" s="415"/>
      <c r="AV43" s="415"/>
      <c r="AW43" s="415"/>
      <c r="AX43" s="415"/>
      <c r="AY43" s="415"/>
      <c r="AZ43" s="415"/>
      <c r="BA43" s="415"/>
      <c r="BB43" s="415"/>
      <c r="BC43" s="415"/>
      <c r="BD43" s="415"/>
      <c r="BE43" s="415"/>
      <c r="BF43" s="415"/>
      <c r="BG43" s="415"/>
      <c r="BH43" s="415"/>
      <c r="BI43" s="415"/>
      <c r="BJ43" s="415"/>
      <c r="BK43" s="415"/>
      <c r="BL43" s="415"/>
      <c r="BM43" s="415"/>
      <c r="BN43" s="415"/>
      <c r="BO43" s="415"/>
      <c r="BP43" s="415"/>
      <c r="BQ43" s="415"/>
      <c r="BR43" s="415"/>
      <c r="BS43" s="415"/>
      <c r="BT43" s="415"/>
      <c r="BU43" s="415"/>
      <c r="BV43" s="415"/>
      <c r="BW43" s="415"/>
      <c r="BX43" s="415"/>
      <c r="BY43" s="415"/>
      <c r="BZ43" s="415"/>
      <c r="CA43" s="415"/>
      <c r="CB43" s="415"/>
      <c r="CC43" s="415"/>
      <c r="CD43" s="415"/>
      <c r="CE43" s="415"/>
      <c r="CF43" s="415"/>
      <c r="CG43" s="415"/>
      <c r="CH43" s="415"/>
      <c r="CI43" s="415"/>
      <c r="CJ43" s="415"/>
      <c r="CK43" s="415"/>
      <c r="CL43" s="415"/>
      <c r="CM43" s="415"/>
      <c r="CN43" s="415"/>
      <c r="CO43" s="415"/>
      <c r="CP43" s="415"/>
      <c r="CQ43" s="415"/>
      <c r="CR43" s="415"/>
      <c r="CS43" s="415"/>
      <c r="CT43" s="415"/>
      <c r="CU43" s="415"/>
      <c r="CV43" s="415"/>
      <c r="CW43" s="415"/>
      <c r="CX43" s="415"/>
      <c r="CY43" s="415"/>
      <c r="CZ43" s="415"/>
      <c r="DA43" s="415"/>
      <c r="DB43" s="415"/>
      <c r="DC43" s="415"/>
      <c r="DD43" s="415"/>
      <c r="DE43" s="415"/>
      <c r="DF43" s="415"/>
      <c r="DG43" s="415"/>
      <c r="DH43" s="415"/>
      <c r="DI43" s="415"/>
      <c r="DJ43" s="415"/>
      <c r="DK43" s="415"/>
      <c r="DL43" s="415"/>
      <c r="DM43" s="415"/>
      <c r="DN43" s="415"/>
      <c r="DO43" s="415"/>
      <c r="DP43" s="415"/>
      <c r="DQ43" s="415"/>
      <c r="DR43" s="415"/>
      <c r="DS43" s="415"/>
      <c r="DT43" s="415"/>
      <c r="DU43" s="415"/>
      <c r="DV43" s="415"/>
      <c r="DW43" s="415"/>
      <c r="DX43" s="415"/>
      <c r="DY43" s="415"/>
      <c r="DZ43" s="415"/>
      <c r="EA43" s="415"/>
      <c r="EB43" s="415"/>
      <c r="EC43" s="415"/>
      <c r="ED43" s="415"/>
      <c r="EE43" s="415"/>
      <c r="EF43" s="415"/>
      <c r="EG43" s="415"/>
      <c r="EH43" s="415"/>
      <c r="EI43" s="415"/>
      <c r="EJ43" s="415"/>
      <c r="EK43" s="415"/>
      <c r="EL43" s="415"/>
      <c r="EM43" s="415"/>
      <c r="EN43" s="415"/>
      <c r="EO43" s="415"/>
      <c r="EP43" s="415"/>
      <c r="EQ43" s="415"/>
      <c r="ER43" s="415"/>
      <c r="ES43" s="415"/>
      <c r="ET43" s="415"/>
      <c r="EU43" s="415"/>
      <c r="EV43" s="415"/>
      <c r="EW43" s="415"/>
      <c r="EX43" s="415"/>
      <c r="EY43" s="415"/>
      <c r="EZ43" s="415"/>
      <c r="FA43" s="415"/>
      <c r="FB43" s="415"/>
      <c r="FC43" s="415"/>
      <c r="FD43" s="415"/>
      <c r="FE43" s="415"/>
      <c r="FF43" s="415"/>
      <c r="FG43" s="415"/>
      <c r="FH43" s="415"/>
      <c r="FI43" s="415"/>
      <c r="FJ43" s="415"/>
      <c r="FK43" s="415"/>
      <c r="FL43" s="415"/>
      <c r="FM43" s="415"/>
      <c r="FN43" s="415"/>
      <c r="FO43" s="415"/>
      <c r="FP43" s="415"/>
      <c r="FQ43" s="415"/>
      <c r="FR43" s="415"/>
      <c r="FS43" s="415"/>
      <c r="FT43" s="415"/>
      <c r="FU43" s="415"/>
      <c r="FV43" s="415"/>
      <c r="FW43" s="415"/>
      <c r="FX43" s="415"/>
      <c r="FY43" s="415"/>
      <c r="FZ43" s="415"/>
      <c r="GA43" s="415"/>
      <c r="GB43" s="415"/>
      <c r="GC43" s="415"/>
      <c r="GD43" s="415"/>
      <c r="GE43" s="415"/>
      <c r="GF43" s="415"/>
      <c r="GG43" s="415"/>
      <c r="GH43" s="415"/>
      <c r="GI43" s="415"/>
      <c r="GJ43" s="415"/>
      <c r="GK43" s="415"/>
      <c r="GL43" s="415"/>
      <c r="GM43" s="415"/>
      <c r="GN43" s="415"/>
      <c r="GO43" s="415"/>
      <c r="GP43" s="415"/>
      <c r="GQ43" s="415"/>
      <c r="GR43" s="415"/>
      <c r="GS43" s="415"/>
      <c r="GT43" s="415"/>
      <c r="GU43" s="415"/>
      <c r="GV43" s="415"/>
      <c r="GW43" s="415"/>
      <c r="GX43" s="415"/>
      <c r="GY43" s="415"/>
      <c r="GZ43" s="415"/>
      <c r="HA43" s="415"/>
      <c r="HB43" s="415"/>
      <c r="HC43" s="415"/>
      <c r="HD43" s="415"/>
      <c r="HE43" s="415"/>
      <c r="HF43" s="415"/>
      <c r="HG43" s="415"/>
      <c r="HH43" s="415"/>
      <c r="HI43" s="415"/>
      <c r="HJ43" s="415"/>
      <c r="HK43" s="415"/>
      <c r="HL43" s="415"/>
      <c r="HM43" s="415"/>
      <c r="HN43" s="415"/>
      <c r="HO43" s="415"/>
      <c r="HP43" s="415"/>
      <c r="HQ43" s="415"/>
      <c r="HR43" s="415"/>
      <c r="HS43" s="415"/>
      <c r="HT43" s="415"/>
      <c r="HU43" s="415"/>
      <c r="HV43" s="415"/>
      <c r="HW43" s="415"/>
      <c r="HX43" s="415"/>
      <c r="HY43" s="415"/>
      <c r="HZ43" s="415"/>
      <c r="IA43" s="415"/>
      <c r="IB43" s="415"/>
      <c r="IC43" s="415"/>
      <c r="ID43" s="415"/>
      <c r="IE43" s="415"/>
      <c r="IF43" s="415"/>
      <c r="IG43" s="415"/>
      <c r="IH43" s="415"/>
      <c r="II43" s="415"/>
      <c r="IJ43" s="415"/>
      <c r="IK43" s="415"/>
      <c r="IL43" s="415"/>
      <c r="IM43" s="415"/>
      <c r="IN43" s="415"/>
      <c r="IO43" s="415"/>
      <c r="IP43" s="415"/>
      <c r="IQ43" s="415"/>
      <c r="IR43" s="415"/>
      <c r="IS43" s="415"/>
      <c r="IT43" s="415"/>
      <c r="IU43" s="415"/>
      <c r="IV43" s="415"/>
      <c r="IW43" s="415"/>
      <c r="IX43" s="415"/>
      <c r="IY43" s="415"/>
      <c r="IZ43" s="415"/>
      <c r="JA43" s="415"/>
    </row>
    <row r="44" spans="1:261" s="101" customFormat="1" hidden="1" outlineLevel="2" x14ac:dyDescent="0.25">
      <c r="A44" s="102"/>
      <c r="B44" s="277" t="s">
        <v>56</v>
      </c>
      <c r="C44" s="102" t="s">
        <v>6814</v>
      </c>
      <c r="D44" s="127">
        <v>1194.52</v>
      </c>
      <c r="E44" s="251"/>
      <c r="F44" s="142"/>
      <c r="G44" s="142"/>
      <c r="H44" s="142"/>
      <c r="I44" s="227"/>
      <c r="J44" s="252"/>
      <c r="K44" s="252"/>
      <c r="L44" s="229"/>
      <c r="M44" s="229">
        <f t="shared" si="0"/>
        <v>0</v>
      </c>
      <c r="N44" s="229"/>
      <c r="O44" s="229"/>
      <c r="P44" s="422"/>
      <c r="Q44" s="425">
        <f t="shared" si="1"/>
        <v>0</v>
      </c>
      <c r="R44" s="415"/>
      <c r="S44" s="415"/>
      <c r="T44" s="415"/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5"/>
      <c r="AJ44" s="415"/>
      <c r="AK44" s="415"/>
      <c r="AL44" s="415"/>
      <c r="AM44" s="415"/>
      <c r="AN44" s="415"/>
      <c r="AO44" s="415"/>
      <c r="AP44" s="415"/>
      <c r="AQ44" s="415"/>
      <c r="AR44" s="415"/>
      <c r="AS44" s="415"/>
      <c r="AT44" s="415"/>
      <c r="AU44" s="415"/>
      <c r="AV44" s="415"/>
      <c r="AW44" s="415"/>
      <c r="AX44" s="415"/>
      <c r="AY44" s="415"/>
      <c r="AZ44" s="415"/>
      <c r="BA44" s="415"/>
      <c r="BB44" s="415"/>
      <c r="BC44" s="415"/>
      <c r="BD44" s="415"/>
      <c r="BE44" s="415"/>
      <c r="BF44" s="415"/>
      <c r="BG44" s="415"/>
      <c r="BH44" s="415"/>
      <c r="BI44" s="415"/>
      <c r="BJ44" s="415"/>
      <c r="BK44" s="415"/>
      <c r="BL44" s="415"/>
      <c r="BM44" s="415"/>
      <c r="BN44" s="415"/>
      <c r="BO44" s="415"/>
      <c r="BP44" s="415"/>
      <c r="BQ44" s="415"/>
      <c r="BR44" s="415"/>
      <c r="BS44" s="415"/>
      <c r="BT44" s="415"/>
      <c r="BU44" s="415"/>
      <c r="BV44" s="415"/>
      <c r="BW44" s="415"/>
      <c r="BX44" s="415"/>
      <c r="BY44" s="415"/>
      <c r="BZ44" s="415"/>
      <c r="CA44" s="415"/>
      <c r="CB44" s="415"/>
      <c r="CC44" s="415"/>
      <c r="CD44" s="415"/>
      <c r="CE44" s="415"/>
      <c r="CF44" s="415"/>
      <c r="CG44" s="415"/>
      <c r="CH44" s="415"/>
      <c r="CI44" s="415"/>
      <c r="CJ44" s="415"/>
      <c r="CK44" s="415"/>
      <c r="CL44" s="415"/>
      <c r="CM44" s="415"/>
      <c r="CN44" s="415"/>
      <c r="CO44" s="415"/>
      <c r="CP44" s="415"/>
      <c r="CQ44" s="415"/>
      <c r="CR44" s="415"/>
      <c r="CS44" s="415"/>
      <c r="CT44" s="415"/>
      <c r="CU44" s="415"/>
      <c r="CV44" s="415"/>
      <c r="CW44" s="415"/>
      <c r="CX44" s="415"/>
      <c r="CY44" s="415"/>
      <c r="CZ44" s="415"/>
      <c r="DA44" s="415"/>
      <c r="DB44" s="415"/>
      <c r="DC44" s="415"/>
      <c r="DD44" s="415"/>
      <c r="DE44" s="415"/>
      <c r="DF44" s="415"/>
      <c r="DG44" s="415"/>
      <c r="DH44" s="415"/>
      <c r="DI44" s="415"/>
      <c r="DJ44" s="415"/>
      <c r="DK44" s="415"/>
      <c r="DL44" s="415"/>
      <c r="DM44" s="415"/>
      <c r="DN44" s="415"/>
      <c r="DO44" s="415"/>
      <c r="DP44" s="415"/>
      <c r="DQ44" s="415"/>
      <c r="DR44" s="415"/>
      <c r="DS44" s="415"/>
      <c r="DT44" s="415"/>
      <c r="DU44" s="415"/>
      <c r="DV44" s="415"/>
      <c r="DW44" s="415"/>
      <c r="DX44" s="415"/>
      <c r="DY44" s="415"/>
      <c r="DZ44" s="415"/>
      <c r="EA44" s="415"/>
      <c r="EB44" s="415"/>
      <c r="EC44" s="415"/>
      <c r="ED44" s="415"/>
      <c r="EE44" s="415"/>
      <c r="EF44" s="415"/>
      <c r="EG44" s="415"/>
      <c r="EH44" s="415"/>
      <c r="EI44" s="415"/>
      <c r="EJ44" s="415"/>
      <c r="EK44" s="415"/>
      <c r="EL44" s="415"/>
      <c r="EM44" s="415"/>
      <c r="EN44" s="415"/>
      <c r="EO44" s="415"/>
      <c r="EP44" s="415"/>
      <c r="EQ44" s="415"/>
      <c r="ER44" s="415"/>
      <c r="ES44" s="415"/>
      <c r="ET44" s="415"/>
      <c r="EU44" s="415"/>
      <c r="EV44" s="415"/>
      <c r="EW44" s="415"/>
      <c r="EX44" s="415"/>
      <c r="EY44" s="415"/>
      <c r="EZ44" s="415"/>
      <c r="FA44" s="415"/>
      <c r="FB44" s="415"/>
      <c r="FC44" s="415"/>
      <c r="FD44" s="415"/>
      <c r="FE44" s="415"/>
      <c r="FF44" s="415"/>
      <c r="FG44" s="415"/>
      <c r="FH44" s="415"/>
      <c r="FI44" s="415"/>
      <c r="FJ44" s="415"/>
      <c r="FK44" s="415"/>
      <c r="FL44" s="415"/>
      <c r="FM44" s="415"/>
      <c r="FN44" s="415"/>
      <c r="FO44" s="415"/>
      <c r="FP44" s="415"/>
      <c r="FQ44" s="415"/>
      <c r="FR44" s="415"/>
      <c r="FS44" s="415"/>
      <c r="FT44" s="415"/>
      <c r="FU44" s="415"/>
      <c r="FV44" s="415"/>
      <c r="FW44" s="415"/>
      <c r="FX44" s="415"/>
      <c r="FY44" s="415"/>
      <c r="FZ44" s="415"/>
      <c r="GA44" s="415"/>
      <c r="GB44" s="415"/>
      <c r="GC44" s="415"/>
      <c r="GD44" s="415"/>
      <c r="GE44" s="415"/>
      <c r="GF44" s="415"/>
      <c r="GG44" s="415"/>
      <c r="GH44" s="415"/>
      <c r="GI44" s="415"/>
      <c r="GJ44" s="415"/>
      <c r="GK44" s="415"/>
      <c r="GL44" s="415"/>
      <c r="GM44" s="415"/>
      <c r="GN44" s="415"/>
      <c r="GO44" s="415"/>
      <c r="GP44" s="415"/>
      <c r="GQ44" s="415"/>
      <c r="GR44" s="415"/>
      <c r="GS44" s="415"/>
      <c r="GT44" s="415"/>
      <c r="GU44" s="415"/>
      <c r="GV44" s="415"/>
      <c r="GW44" s="415"/>
      <c r="GX44" s="415"/>
      <c r="GY44" s="415"/>
      <c r="GZ44" s="415"/>
      <c r="HA44" s="415"/>
      <c r="HB44" s="415"/>
      <c r="HC44" s="415"/>
      <c r="HD44" s="415"/>
      <c r="HE44" s="415"/>
      <c r="HF44" s="415"/>
      <c r="HG44" s="415"/>
      <c r="HH44" s="415"/>
      <c r="HI44" s="415"/>
      <c r="HJ44" s="415"/>
      <c r="HK44" s="415"/>
      <c r="HL44" s="415"/>
      <c r="HM44" s="415"/>
      <c r="HN44" s="415"/>
      <c r="HO44" s="415"/>
      <c r="HP44" s="415"/>
      <c r="HQ44" s="415"/>
      <c r="HR44" s="415"/>
      <c r="HS44" s="415"/>
      <c r="HT44" s="415"/>
      <c r="HU44" s="415"/>
      <c r="HV44" s="415"/>
      <c r="HW44" s="415"/>
      <c r="HX44" s="415"/>
      <c r="HY44" s="415"/>
      <c r="HZ44" s="415"/>
      <c r="IA44" s="415"/>
      <c r="IB44" s="415"/>
      <c r="IC44" s="415"/>
      <c r="ID44" s="415"/>
      <c r="IE44" s="415"/>
      <c r="IF44" s="415"/>
      <c r="IG44" s="415"/>
      <c r="IH44" s="415"/>
      <c r="II44" s="415"/>
      <c r="IJ44" s="415"/>
      <c r="IK44" s="415"/>
      <c r="IL44" s="415"/>
      <c r="IM44" s="415"/>
      <c r="IN44" s="415"/>
      <c r="IO44" s="415"/>
      <c r="IP44" s="415"/>
      <c r="IQ44" s="415"/>
      <c r="IR44" s="415"/>
      <c r="IS44" s="415"/>
      <c r="IT44" s="415"/>
      <c r="IU44" s="415"/>
      <c r="IV44" s="415"/>
      <c r="IW44" s="415"/>
      <c r="IX44" s="415"/>
      <c r="IY44" s="415"/>
      <c r="IZ44" s="415"/>
      <c r="JA44" s="415"/>
    </row>
    <row r="45" spans="1:261" s="101" customFormat="1" hidden="1" outlineLevel="2" x14ac:dyDescent="0.25">
      <c r="A45" s="102"/>
      <c r="B45" s="277" t="s">
        <v>39</v>
      </c>
      <c r="C45" s="102" t="s">
        <v>6814</v>
      </c>
      <c r="D45" s="127">
        <v>1194.52</v>
      </c>
      <c r="E45" s="251"/>
      <c r="F45" s="142"/>
      <c r="G45" s="142"/>
      <c r="H45" s="142"/>
      <c r="I45" s="227"/>
      <c r="J45" s="252"/>
      <c r="K45" s="252"/>
      <c r="L45" s="229"/>
      <c r="M45" s="229">
        <f t="shared" si="0"/>
        <v>0</v>
      </c>
      <c r="N45" s="229"/>
      <c r="O45" s="229"/>
      <c r="P45" s="422"/>
      <c r="Q45" s="425">
        <f t="shared" si="1"/>
        <v>0</v>
      </c>
      <c r="R45" s="415"/>
      <c r="S45" s="415"/>
      <c r="T45" s="415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5"/>
      <c r="AJ45" s="415"/>
      <c r="AK45" s="415"/>
      <c r="AL45" s="415"/>
      <c r="AM45" s="415"/>
      <c r="AN45" s="415"/>
      <c r="AO45" s="415"/>
      <c r="AP45" s="415"/>
      <c r="AQ45" s="415"/>
      <c r="AR45" s="415"/>
      <c r="AS45" s="415"/>
      <c r="AT45" s="415"/>
      <c r="AU45" s="415"/>
      <c r="AV45" s="415"/>
      <c r="AW45" s="415"/>
      <c r="AX45" s="415"/>
      <c r="AY45" s="415"/>
      <c r="AZ45" s="415"/>
      <c r="BA45" s="415"/>
      <c r="BB45" s="415"/>
      <c r="BC45" s="415"/>
      <c r="BD45" s="415"/>
      <c r="BE45" s="415"/>
      <c r="BF45" s="415"/>
      <c r="BG45" s="415"/>
      <c r="BH45" s="415"/>
      <c r="BI45" s="415"/>
      <c r="BJ45" s="415"/>
      <c r="BK45" s="415"/>
      <c r="BL45" s="415"/>
      <c r="BM45" s="415"/>
      <c r="BN45" s="415"/>
      <c r="BO45" s="415"/>
      <c r="BP45" s="415"/>
      <c r="BQ45" s="415"/>
      <c r="BR45" s="415"/>
      <c r="BS45" s="415"/>
      <c r="BT45" s="415"/>
      <c r="BU45" s="415"/>
      <c r="BV45" s="415"/>
      <c r="BW45" s="415"/>
      <c r="BX45" s="415"/>
      <c r="BY45" s="415"/>
      <c r="BZ45" s="415"/>
      <c r="CA45" s="415"/>
      <c r="CB45" s="415"/>
      <c r="CC45" s="415"/>
      <c r="CD45" s="415"/>
      <c r="CE45" s="415"/>
      <c r="CF45" s="415"/>
      <c r="CG45" s="415"/>
      <c r="CH45" s="415"/>
      <c r="CI45" s="415"/>
      <c r="CJ45" s="415"/>
      <c r="CK45" s="415"/>
      <c r="CL45" s="415"/>
      <c r="CM45" s="415"/>
      <c r="CN45" s="415"/>
      <c r="CO45" s="415"/>
      <c r="CP45" s="415"/>
      <c r="CQ45" s="415"/>
      <c r="CR45" s="415"/>
      <c r="CS45" s="415"/>
      <c r="CT45" s="415"/>
      <c r="CU45" s="415"/>
      <c r="CV45" s="415"/>
      <c r="CW45" s="415"/>
      <c r="CX45" s="415"/>
      <c r="CY45" s="415"/>
      <c r="CZ45" s="415"/>
      <c r="DA45" s="415"/>
      <c r="DB45" s="415"/>
      <c r="DC45" s="415"/>
      <c r="DD45" s="415"/>
      <c r="DE45" s="415"/>
      <c r="DF45" s="415"/>
      <c r="DG45" s="415"/>
      <c r="DH45" s="415"/>
      <c r="DI45" s="415"/>
      <c r="DJ45" s="415"/>
      <c r="DK45" s="415"/>
      <c r="DL45" s="415"/>
      <c r="DM45" s="415"/>
      <c r="DN45" s="415"/>
      <c r="DO45" s="415"/>
      <c r="DP45" s="415"/>
      <c r="DQ45" s="415"/>
      <c r="DR45" s="415"/>
      <c r="DS45" s="415"/>
      <c r="DT45" s="415"/>
      <c r="DU45" s="415"/>
      <c r="DV45" s="415"/>
      <c r="DW45" s="415"/>
      <c r="DX45" s="415"/>
      <c r="DY45" s="415"/>
      <c r="DZ45" s="415"/>
      <c r="EA45" s="415"/>
      <c r="EB45" s="415"/>
      <c r="EC45" s="415"/>
      <c r="ED45" s="415"/>
      <c r="EE45" s="415"/>
      <c r="EF45" s="415"/>
      <c r="EG45" s="415"/>
      <c r="EH45" s="415"/>
      <c r="EI45" s="415"/>
      <c r="EJ45" s="415"/>
      <c r="EK45" s="415"/>
      <c r="EL45" s="415"/>
      <c r="EM45" s="415"/>
      <c r="EN45" s="415"/>
      <c r="EO45" s="415"/>
      <c r="EP45" s="415"/>
      <c r="EQ45" s="415"/>
      <c r="ER45" s="415"/>
      <c r="ES45" s="415"/>
      <c r="ET45" s="415"/>
      <c r="EU45" s="415"/>
      <c r="EV45" s="415"/>
      <c r="EW45" s="415"/>
      <c r="EX45" s="415"/>
      <c r="EY45" s="415"/>
      <c r="EZ45" s="415"/>
      <c r="FA45" s="415"/>
      <c r="FB45" s="415"/>
      <c r="FC45" s="415"/>
      <c r="FD45" s="415"/>
      <c r="FE45" s="415"/>
      <c r="FF45" s="415"/>
      <c r="FG45" s="415"/>
      <c r="FH45" s="415"/>
      <c r="FI45" s="415"/>
      <c r="FJ45" s="415"/>
      <c r="FK45" s="415"/>
      <c r="FL45" s="415"/>
      <c r="FM45" s="415"/>
      <c r="FN45" s="415"/>
      <c r="FO45" s="415"/>
      <c r="FP45" s="415"/>
      <c r="FQ45" s="415"/>
      <c r="FR45" s="415"/>
      <c r="FS45" s="415"/>
      <c r="FT45" s="415"/>
      <c r="FU45" s="415"/>
      <c r="FV45" s="415"/>
      <c r="FW45" s="415"/>
      <c r="FX45" s="415"/>
      <c r="FY45" s="415"/>
      <c r="FZ45" s="415"/>
      <c r="GA45" s="415"/>
      <c r="GB45" s="415"/>
      <c r="GC45" s="415"/>
      <c r="GD45" s="415"/>
      <c r="GE45" s="415"/>
      <c r="GF45" s="415"/>
      <c r="GG45" s="415"/>
      <c r="GH45" s="415"/>
      <c r="GI45" s="415"/>
      <c r="GJ45" s="415"/>
      <c r="GK45" s="415"/>
      <c r="GL45" s="415"/>
      <c r="GM45" s="415"/>
      <c r="GN45" s="415"/>
      <c r="GO45" s="415"/>
      <c r="GP45" s="415"/>
      <c r="GQ45" s="415"/>
      <c r="GR45" s="415"/>
      <c r="GS45" s="415"/>
      <c r="GT45" s="415"/>
      <c r="GU45" s="415"/>
      <c r="GV45" s="415"/>
      <c r="GW45" s="415"/>
      <c r="GX45" s="415"/>
      <c r="GY45" s="415"/>
      <c r="GZ45" s="415"/>
      <c r="HA45" s="415"/>
      <c r="HB45" s="415"/>
      <c r="HC45" s="415"/>
      <c r="HD45" s="415"/>
      <c r="HE45" s="415"/>
      <c r="HF45" s="415"/>
      <c r="HG45" s="415"/>
      <c r="HH45" s="415"/>
      <c r="HI45" s="415"/>
      <c r="HJ45" s="415"/>
      <c r="HK45" s="415"/>
      <c r="HL45" s="415"/>
      <c r="HM45" s="415"/>
      <c r="HN45" s="415"/>
      <c r="HO45" s="415"/>
      <c r="HP45" s="415"/>
      <c r="HQ45" s="415"/>
      <c r="HR45" s="415"/>
      <c r="HS45" s="415"/>
      <c r="HT45" s="415"/>
      <c r="HU45" s="415"/>
      <c r="HV45" s="415"/>
      <c r="HW45" s="415"/>
      <c r="HX45" s="415"/>
      <c r="HY45" s="415"/>
      <c r="HZ45" s="415"/>
      <c r="IA45" s="415"/>
      <c r="IB45" s="415"/>
      <c r="IC45" s="415"/>
      <c r="ID45" s="415"/>
      <c r="IE45" s="415"/>
      <c r="IF45" s="415"/>
      <c r="IG45" s="415"/>
      <c r="IH45" s="415"/>
      <c r="II45" s="415"/>
      <c r="IJ45" s="415"/>
      <c r="IK45" s="415"/>
      <c r="IL45" s="415"/>
      <c r="IM45" s="415"/>
      <c r="IN45" s="415"/>
      <c r="IO45" s="415"/>
      <c r="IP45" s="415"/>
      <c r="IQ45" s="415"/>
      <c r="IR45" s="415"/>
      <c r="IS45" s="415"/>
      <c r="IT45" s="415"/>
      <c r="IU45" s="415"/>
      <c r="IV45" s="415"/>
      <c r="IW45" s="415"/>
      <c r="IX45" s="415"/>
      <c r="IY45" s="415"/>
      <c r="IZ45" s="415"/>
      <c r="JA45" s="415"/>
    </row>
    <row r="46" spans="1:261" s="101" customFormat="1" hidden="1" outlineLevel="2" x14ac:dyDescent="0.25">
      <c r="A46" s="102"/>
      <c r="B46" s="277" t="s">
        <v>40</v>
      </c>
      <c r="C46" s="102" t="s">
        <v>6814</v>
      </c>
      <c r="D46" s="127">
        <v>1194.52</v>
      </c>
      <c r="E46" s="251"/>
      <c r="F46" s="142"/>
      <c r="G46" s="142"/>
      <c r="H46" s="142"/>
      <c r="I46" s="227"/>
      <c r="J46" s="252"/>
      <c r="K46" s="252"/>
      <c r="L46" s="229"/>
      <c r="M46" s="229">
        <f t="shared" si="0"/>
        <v>0</v>
      </c>
      <c r="N46" s="229"/>
      <c r="O46" s="229"/>
      <c r="P46" s="422"/>
      <c r="Q46" s="425">
        <f t="shared" si="1"/>
        <v>0</v>
      </c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5"/>
      <c r="AJ46" s="415"/>
      <c r="AK46" s="415"/>
      <c r="AL46" s="415"/>
      <c r="AM46" s="415"/>
      <c r="AN46" s="415"/>
      <c r="AO46" s="415"/>
      <c r="AP46" s="415"/>
      <c r="AQ46" s="415"/>
      <c r="AR46" s="415"/>
      <c r="AS46" s="415"/>
      <c r="AT46" s="415"/>
      <c r="AU46" s="415"/>
      <c r="AV46" s="415"/>
      <c r="AW46" s="415"/>
      <c r="AX46" s="415"/>
      <c r="AY46" s="415"/>
      <c r="AZ46" s="415"/>
      <c r="BA46" s="415"/>
      <c r="BB46" s="415"/>
      <c r="BC46" s="415"/>
      <c r="BD46" s="415"/>
      <c r="BE46" s="415"/>
      <c r="BF46" s="415"/>
      <c r="BG46" s="415"/>
      <c r="BH46" s="415"/>
      <c r="BI46" s="415"/>
      <c r="BJ46" s="415"/>
      <c r="BK46" s="415"/>
      <c r="BL46" s="415"/>
      <c r="BM46" s="415"/>
      <c r="BN46" s="415"/>
      <c r="BO46" s="415"/>
      <c r="BP46" s="415"/>
      <c r="BQ46" s="415"/>
      <c r="BR46" s="415"/>
      <c r="BS46" s="415"/>
      <c r="BT46" s="415"/>
      <c r="BU46" s="415"/>
      <c r="BV46" s="415"/>
      <c r="BW46" s="415"/>
      <c r="BX46" s="415"/>
      <c r="BY46" s="415"/>
      <c r="BZ46" s="415"/>
      <c r="CA46" s="415"/>
      <c r="CB46" s="415"/>
      <c r="CC46" s="415"/>
      <c r="CD46" s="415"/>
      <c r="CE46" s="415"/>
      <c r="CF46" s="415"/>
      <c r="CG46" s="415"/>
      <c r="CH46" s="415"/>
      <c r="CI46" s="415"/>
      <c r="CJ46" s="415"/>
      <c r="CK46" s="415"/>
      <c r="CL46" s="415"/>
      <c r="CM46" s="415"/>
      <c r="CN46" s="415"/>
      <c r="CO46" s="415"/>
      <c r="CP46" s="415"/>
      <c r="CQ46" s="415"/>
      <c r="CR46" s="415"/>
      <c r="CS46" s="415"/>
      <c r="CT46" s="415"/>
      <c r="CU46" s="415"/>
      <c r="CV46" s="415"/>
      <c r="CW46" s="415"/>
      <c r="CX46" s="415"/>
      <c r="CY46" s="415"/>
      <c r="CZ46" s="415"/>
      <c r="DA46" s="415"/>
      <c r="DB46" s="415"/>
      <c r="DC46" s="415"/>
      <c r="DD46" s="415"/>
      <c r="DE46" s="415"/>
      <c r="DF46" s="415"/>
      <c r="DG46" s="415"/>
      <c r="DH46" s="415"/>
      <c r="DI46" s="415"/>
      <c r="DJ46" s="415"/>
      <c r="DK46" s="415"/>
      <c r="DL46" s="415"/>
      <c r="DM46" s="415"/>
      <c r="DN46" s="415"/>
      <c r="DO46" s="415"/>
      <c r="DP46" s="415"/>
      <c r="DQ46" s="415"/>
      <c r="DR46" s="415"/>
      <c r="DS46" s="415"/>
      <c r="DT46" s="415"/>
      <c r="DU46" s="415"/>
      <c r="DV46" s="415"/>
      <c r="DW46" s="415"/>
      <c r="DX46" s="415"/>
      <c r="DY46" s="415"/>
      <c r="DZ46" s="415"/>
      <c r="EA46" s="415"/>
      <c r="EB46" s="415"/>
      <c r="EC46" s="415"/>
      <c r="ED46" s="415"/>
      <c r="EE46" s="415"/>
      <c r="EF46" s="415"/>
      <c r="EG46" s="415"/>
      <c r="EH46" s="415"/>
      <c r="EI46" s="415"/>
      <c r="EJ46" s="415"/>
      <c r="EK46" s="415"/>
      <c r="EL46" s="415"/>
      <c r="EM46" s="415"/>
      <c r="EN46" s="415"/>
      <c r="EO46" s="415"/>
      <c r="EP46" s="415"/>
      <c r="EQ46" s="415"/>
      <c r="ER46" s="415"/>
      <c r="ES46" s="415"/>
      <c r="ET46" s="415"/>
      <c r="EU46" s="415"/>
      <c r="EV46" s="415"/>
      <c r="EW46" s="415"/>
      <c r="EX46" s="415"/>
      <c r="EY46" s="415"/>
      <c r="EZ46" s="415"/>
      <c r="FA46" s="415"/>
      <c r="FB46" s="415"/>
      <c r="FC46" s="415"/>
      <c r="FD46" s="415"/>
      <c r="FE46" s="415"/>
      <c r="FF46" s="415"/>
      <c r="FG46" s="415"/>
      <c r="FH46" s="415"/>
      <c r="FI46" s="415"/>
      <c r="FJ46" s="415"/>
      <c r="FK46" s="415"/>
      <c r="FL46" s="415"/>
      <c r="FM46" s="415"/>
      <c r="FN46" s="415"/>
      <c r="FO46" s="415"/>
      <c r="FP46" s="415"/>
      <c r="FQ46" s="415"/>
      <c r="FR46" s="415"/>
      <c r="FS46" s="415"/>
      <c r="FT46" s="415"/>
      <c r="FU46" s="415"/>
      <c r="FV46" s="415"/>
      <c r="FW46" s="415"/>
      <c r="FX46" s="415"/>
      <c r="FY46" s="415"/>
      <c r="FZ46" s="415"/>
      <c r="GA46" s="415"/>
      <c r="GB46" s="415"/>
      <c r="GC46" s="415"/>
      <c r="GD46" s="415"/>
      <c r="GE46" s="415"/>
      <c r="GF46" s="415"/>
      <c r="GG46" s="415"/>
      <c r="GH46" s="415"/>
      <c r="GI46" s="415"/>
      <c r="GJ46" s="415"/>
      <c r="GK46" s="415"/>
      <c r="GL46" s="415"/>
      <c r="GM46" s="415"/>
      <c r="GN46" s="415"/>
      <c r="GO46" s="415"/>
      <c r="GP46" s="415"/>
      <c r="GQ46" s="415"/>
      <c r="GR46" s="415"/>
      <c r="GS46" s="415"/>
      <c r="GT46" s="415"/>
      <c r="GU46" s="415"/>
      <c r="GV46" s="415"/>
      <c r="GW46" s="415"/>
      <c r="GX46" s="415"/>
      <c r="GY46" s="415"/>
      <c r="GZ46" s="415"/>
      <c r="HA46" s="415"/>
      <c r="HB46" s="415"/>
      <c r="HC46" s="415"/>
      <c r="HD46" s="415"/>
      <c r="HE46" s="415"/>
      <c r="HF46" s="415"/>
      <c r="HG46" s="415"/>
      <c r="HH46" s="415"/>
      <c r="HI46" s="415"/>
      <c r="HJ46" s="415"/>
      <c r="HK46" s="415"/>
      <c r="HL46" s="415"/>
      <c r="HM46" s="415"/>
      <c r="HN46" s="415"/>
      <c r="HO46" s="415"/>
      <c r="HP46" s="415"/>
      <c r="HQ46" s="415"/>
      <c r="HR46" s="415"/>
      <c r="HS46" s="415"/>
      <c r="HT46" s="415"/>
      <c r="HU46" s="415"/>
      <c r="HV46" s="415"/>
      <c r="HW46" s="415"/>
      <c r="HX46" s="415"/>
      <c r="HY46" s="415"/>
      <c r="HZ46" s="415"/>
      <c r="IA46" s="415"/>
      <c r="IB46" s="415"/>
      <c r="IC46" s="415"/>
      <c r="ID46" s="415"/>
      <c r="IE46" s="415"/>
      <c r="IF46" s="415"/>
      <c r="IG46" s="415"/>
      <c r="IH46" s="415"/>
      <c r="II46" s="415"/>
      <c r="IJ46" s="415"/>
      <c r="IK46" s="415"/>
      <c r="IL46" s="415"/>
      <c r="IM46" s="415"/>
      <c r="IN46" s="415"/>
      <c r="IO46" s="415"/>
      <c r="IP46" s="415"/>
      <c r="IQ46" s="415"/>
      <c r="IR46" s="415"/>
      <c r="IS46" s="415"/>
      <c r="IT46" s="415"/>
      <c r="IU46" s="415"/>
      <c r="IV46" s="415"/>
      <c r="IW46" s="415"/>
      <c r="IX46" s="415"/>
      <c r="IY46" s="415"/>
      <c r="IZ46" s="415"/>
      <c r="JA46" s="415"/>
    </row>
    <row r="47" spans="1:261" s="101" customFormat="1" hidden="1" outlineLevel="2" x14ac:dyDescent="0.25">
      <c r="A47" s="102"/>
      <c r="B47" s="277" t="s">
        <v>56</v>
      </c>
      <c r="C47" s="102" t="s">
        <v>6814</v>
      </c>
      <c r="D47" s="127">
        <v>1194.52</v>
      </c>
      <c r="E47" s="251"/>
      <c r="F47" s="142"/>
      <c r="G47" s="142"/>
      <c r="H47" s="142"/>
      <c r="I47" s="227"/>
      <c r="J47" s="252"/>
      <c r="K47" s="252"/>
      <c r="L47" s="229"/>
      <c r="M47" s="229">
        <f t="shared" si="0"/>
        <v>0</v>
      </c>
      <c r="N47" s="229"/>
      <c r="O47" s="229"/>
      <c r="P47" s="422"/>
      <c r="Q47" s="425">
        <f t="shared" si="1"/>
        <v>0</v>
      </c>
      <c r="R47" s="415"/>
      <c r="S47" s="415"/>
      <c r="T47" s="415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5"/>
      <c r="AJ47" s="415"/>
      <c r="AK47" s="415"/>
      <c r="AL47" s="415"/>
      <c r="AM47" s="415"/>
      <c r="AN47" s="415"/>
      <c r="AO47" s="415"/>
      <c r="AP47" s="415"/>
      <c r="AQ47" s="415"/>
      <c r="AR47" s="415"/>
      <c r="AS47" s="415"/>
      <c r="AT47" s="415"/>
      <c r="AU47" s="415"/>
      <c r="AV47" s="415"/>
      <c r="AW47" s="415"/>
      <c r="AX47" s="415"/>
      <c r="AY47" s="415"/>
      <c r="AZ47" s="415"/>
      <c r="BA47" s="415"/>
      <c r="BB47" s="415"/>
      <c r="BC47" s="415"/>
      <c r="BD47" s="415"/>
      <c r="BE47" s="415"/>
      <c r="BF47" s="415"/>
      <c r="BG47" s="415"/>
      <c r="BH47" s="415"/>
      <c r="BI47" s="415"/>
      <c r="BJ47" s="415"/>
      <c r="BK47" s="415"/>
      <c r="BL47" s="415"/>
      <c r="BM47" s="415"/>
      <c r="BN47" s="415"/>
      <c r="BO47" s="415"/>
      <c r="BP47" s="415"/>
      <c r="BQ47" s="415"/>
      <c r="BR47" s="415"/>
      <c r="BS47" s="415"/>
      <c r="BT47" s="415"/>
      <c r="BU47" s="415"/>
      <c r="BV47" s="415"/>
      <c r="BW47" s="415"/>
      <c r="BX47" s="415"/>
      <c r="BY47" s="415"/>
      <c r="BZ47" s="415"/>
      <c r="CA47" s="415"/>
      <c r="CB47" s="415"/>
      <c r="CC47" s="415"/>
      <c r="CD47" s="415"/>
      <c r="CE47" s="415"/>
      <c r="CF47" s="415"/>
      <c r="CG47" s="415"/>
      <c r="CH47" s="415"/>
      <c r="CI47" s="415"/>
      <c r="CJ47" s="415"/>
      <c r="CK47" s="415"/>
      <c r="CL47" s="415"/>
      <c r="CM47" s="415"/>
      <c r="CN47" s="415"/>
      <c r="CO47" s="415"/>
      <c r="CP47" s="415"/>
      <c r="CQ47" s="415"/>
      <c r="CR47" s="415"/>
      <c r="CS47" s="415"/>
      <c r="CT47" s="415"/>
      <c r="CU47" s="415"/>
      <c r="CV47" s="415"/>
      <c r="CW47" s="415"/>
      <c r="CX47" s="415"/>
      <c r="CY47" s="415"/>
      <c r="CZ47" s="415"/>
      <c r="DA47" s="415"/>
      <c r="DB47" s="415"/>
      <c r="DC47" s="415"/>
      <c r="DD47" s="415"/>
      <c r="DE47" s="415"/>
      <c r="DF47" s="415"/>
      <c r="DG47" s="415"/>
      <c r="DH47" s="415"/>
      <c r="DI47" s="415"/>
      <c r="DJ47" s="415"/>
      <c r="DK47" s="415"/>
      <c r="DL47" s="415"/>
      <c r="DM47" s="415"/>
      <c r="DN47" s="415"/>
      <c r="DO47" s="415"/>
      <c r="DP47" s="415"/>
      <c r="DQ47" s="415"/>
      <c r="DR47" s="415"/>
      <c r="DS47" s="415"/>
      <c r="DT47" s="415"/>
      <c r="DU47" s="415"/>
      <c r="DV47" s="415"/>
      <c r="DW47" s="415"/>
      <c r="DX47" s="415"/>
      <c r="DY47" s="415"/>
      <c r="DZ47" s="415"/>
      <c r="EA47" s="415"/>
      <c r="EB47" s="415"/>
      <c r="EC47" s="415"/>
      <c r="ED47" s="415"/>
      <c r="EE47" s="415"/>
      <c r="EF47" s="415"/>
      <c r="EG47" s="415"/>
      <c r="EH47" s="415"/>
      <c r="EI47" s="415"/>
      <c r="EJ47" s="415"/>
      <c r="EK47" s="415"/>
      <c r="EL47" s="415"/>
      <c r="EM47" s="415"/>
      <c r="EN47" s="415"/>
      <c r="EO47" s="415"/>
      <c r="EP47" s="415"/>
      <c r="EQ47" s="415"/>
      <c r="ER47" s="415"/>
      <c r="ES47" s="415"/>
      <c r="ET47" s="415"/>
      <c r="EU47" s="415"/>
      <c r="EV47" s="415"/>
      <c r="EW47" s="415"/>
      <c r="EX47" s="415"/>
      <c r="EY47" s="415"/>
      <c r="EZ47" s="415"/>
      <c r="FA47" s="415"/>
      <c r="FB47" s="415"/>
      <c r="FC47" s="415"/>
      <c r="FD47" s="415"/>
      <c r="FE47" s="415"/>
      <c r="FF47" s="415"/>
      <c r="FG47" s="415"/>
      <c r="FH47" s="415"/>
      <c r="FI47" s="415"/>
      <c r="FJ47" s="415"/>
      <c r="FK47" s="415"/>
      <c r="FL47" s="415"/>
      <c r="FM47" s="415"/>
      <c r="FN47" s="415"/>
      <c r="FO47" s="415"/>
      <c r="FP47" s="415"/>
      <c r="FQ47" s="415"/>
      <c r="FR47" s="415"/>
      <c r="FS47" s="415"/>
      <c r="FT47" s="415"/>
      <c r="FU47" s="415"/>
      <c r="FV47" s="415"/>
      <c r="FW47" s="415"/>
      <c r="FX47" s="415"/>
      <c r="FY47" s="415"/>
      <c r="FZ47" s="415"/>
      <c r="GA47" s="415"/>
      <c r="GB47" s="415"/>
      <c r="GC47" s="415"/>
      <c r="GD47" s="415"/>
      <c r="GE47" s="415"/>
      <c r="GF47" s="415"/>
      <c r="GG47" s="415"/>
      <c r="GH47" s="415"/>
      <c r="GI47" s="415"/>
      <c r="GJ47" s="415"/>
      <c r="GK47" s="415"/>
      <c r="GL47" s="415"/>
      <c r="GM47" s="415"/>
      <c r="GN47" s="415"/>
      <c r="GO47" s="415"/>
      <c r="GP47" s="415"/>
      <c r="GQ47" s="415"/>
      <c r="GR47" s="415"/>
      <c r="GS47" s="415"/>
      <c r="GT47" s="415"/>
      <c r="GU47" s="415"/>
      <c r="GV47" s="415"/>
      <c r="GW47" s="415"/>
      <c r="GX47" s="415"/>
      <c r="GY47" s="415"/>
      <c r="GZ47" s="415"/>
      <c r="HA47" s="415"/>
      <c r="HB47" s="415"/>
      <c r="HC47" s="415"/>
      <c r="HD47" s="415"/>
      <c r="HE47" s="415"/>
      <c r="HF47" s="415"/>
      <c r="HG47" s="415"/>
      <c r="HH47" s="415"/>
      <c r="HI47" s="415"/>
      <c r="HJ47" s="415"/>
      <c r="HK47" s="415"/>
      <c r="HL47" s="415"/>
      <c r="HM47" s="415"/>
      <c r="HN47" s="415"/>
      <c r="HO47" s="415"/>
      <c r="HP47" s="415"/>
      <c r="HQ47" s="415"/>
      <c r="HR47" s="415"/>
      <c r="HS47" s="415"/>
      <c r="HT47" s="415"/>
      <c r="HU47" s="415"/>
      <c r="HV47" s="415"/>
      <c r="HW47" s="415"/>
      <c r="HX47" s="415"/>
      <c r="HY47" s="415"/>
      <c r="HZ47" s="415"/>
      <c r="IA47" s="415"/>
      <c r="IB47" s="415"/>
      <c r="IC47" s="415"/>
      <c r="ID47" s="415"/>
      <c r="IE47" s="415"/>
      <c r="IF47" s="415"/>
      <c r="IG47" s="415"/>
      <c r="IH47" s="415"/>
      <c r="II47" s="415"/>
      <c r="IJ47" s="415"/>
      <c r="IK47" s="415"/>
      <c r="IL47" s="415"/>
      <c r="IM47" s="415"/>
      <c r="IN47" s="415"/>
      <c r="IO47" s="415"/>
      <c r="IP47" s="415"/>
      <c r="IQ47" s="415"/>
      <c r="IR47" s="415"/>
      <c r="IS47" s="415"/>
      <c r="IT47" s="415"/>
      <c r="IU47" s="415"/>
      <c r="IV47" s="415"/>
      <c r="IW47" s="415"/>
      <c r="IX47" s="415"/>
      <c r="IY47" s="415"/>
      <c r="IZ47" s="415"/>
      <c r="JA47" s="415"/>
    </row>
    <row r="48" spans="1:261" s="101" customFormat="1" ht="25.5" hidden="1" outlineLevel="2" x14ac:dyDescent="0.25">
      <c r="A48" s="99"/>
      <c r="B48" s="275" t="s">
        <v>57</v>
      </c>
      <c r="C48" s="99" t="s">
        <v>6814</v>
      </c>
      <c r="D48" s="127">
        <v>717.03</v>
      </c>
      <c r="E48" s="251"/>
      <c r="F48" s="142"/>
      <c r="G48" s="142"/>
      <c r="H48" s="142"/>
      <c r="I48" s="227"/>
      <c r="J48" s="252"/>
      <c r="K48" s="252"/>
      <c r="L48" s="229"/>
      <c r="M48" s="229">
        <f t="shared" si="0"/>
        <v>0</v>
      </c>
      <c r="N48" s="229"/>
      <c r="O48" s="229"/>
      <c r="P48" s="422"/>
      <c r="Q48" s="425">
        <f t="shared" si="1"/>
        <v>0</v>
      </c>
      <c r="R48" s="415"/>
      <c r="S48" s="415"/>
      <c r="T48" s="415"/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5"/>
      <c r="AJ48" s="415"/>
      <c r="AK48" s="415"/>
      <c r="AL48" s="415"/>
      <c r="AM48" s="415"/>
      <c r="AN48" s="415"/>
      <c r="AO48" s="415"/>
      <c r="AP48" s="415"/>
      <c r="AQ48" s="415"/>
      <c r="AR48" s="415"/>
      <c r="AS48" s="415"/>
      <c r="AT48" s="415"/>
      <c r="AU48" s="415"/>
      <c r="AV48" s="415"/>
      <c r="AW48" s="415"/>
      <c r="AX48" s="415"/>
      <c r="AY48" s="415"/>
      <c r="AZ48" s="415"/>
      <c r="BA48" s="415"/>
      <c r="BB48" s="415"/>
      <c r="BC48" s="415"/>
      <c r="BD48" s="415"/>
      <c r="BE48" s="415"/>
      <c r="BF48" s="415"/>
      <c r="BG48" s="415"/>
      <c r="BH48" s="415"/>
      <c r="BI48" s="415"/>
      <c r="BJ48" s="415"/>
      <c r="BK48" s="415"/>
      <c r="BL48" s="415"/>
      <c r="BM48" s="415"/>
      <c r="BN48" s="415"/>
      <c r="BO48" s="415"/>
      <c r="BP48" s="415"/>
      <c r="BQ48" s="415"/>
      <c r="BR48" s="415"/>
      <c r="BS48" s="415"/>
      <c r="BT48" s="415"/>
      <c r="BU48" s="415"/>
      <c r="BV48" s="415"/>
      <c r="BW48" s="415"/>
      <c r="BX48" s="415"/>
      <c r="BY48" s="415"/>
      <c r="BZ48" s="415"/>
      <c r="CA48" s="415"/>
      <c r="CB48" s="415"/>
      <c r="CC48" s="415"/>
      <c r="CD48" s="415"/>
      <c r="CE48" s="415"/>
      <c r="CF48" s="415"/>
      <c r="CG48" s="415"/>
      <c r="CH48" s="415"/>
      <c r="CI48" s="415"/>
      <c r="CJ48" s="415"/>
      <c r="CK48" s="415"/>
      <c r="CL48" s="415"/>
      <c r="CM48" s="415"/>
      <c r="CN48" s="415"/>
      <c r="CO48" s="415"/>
      <c r="CP48" s="415"/>
      <c r="CQ48" s="415"/>
      <c r="CR48" s="415"/>
      <c r="CS48" s="415"/>
      <c r="CT48" s="415"/>
      <c r="CU48" s="415"/>
      <c r="CV48" s="415"/>
      <c r="CW48" s="415"/>
      <c r="CX48" s="415"/>
      <c r="CY48" s="415"/>
      <c r="CZ48" s="415"/>
      <c r="DA48" s="415"/>
      <c r="DB48" s="415"/>
      <c r="DC48" s="415"/>
      <c r="DD48" s="415"/>
      <c r="DE48" s="415"/>
      <c r="DF48" s="415"/>
      <c r="DG48" s="415"/>
      <c r="DH48" s="415"/>
      <c r="DI48" s="415"/>
      <c r="DJ48" s="415"/>
      <c r="DK48" s="415"/>
      <c r="DL48" s="415"/>
      <c r="DM48" s="415"/>
      <c r="DN48" s="415"/>
      <c r="DO48" s="415"/>
      <c r="DP48" s="415"/>
      <c r="DQ48" s="415"/>
      <c r="DR48" s="415"/>
      <c r="DS48" s="415"/>
      <c r="DT48" s="415"/>
      <c r="DU48" s="415"/>
      <c r="DV48" s="415"/>
      <c r="DW48" s="415"/>
      <c r="DX48" s="415"/>
      <c r="DY48" s="415"/>
      <c r="DZ48" s="415"/>
      <c r="EA48" s="415"/>
      <c r="EB48" s="415"/>
      <c r="EC48" s="415"/>
      <c r="ED48" s="415"/>
      <c r="EE48" s="415"/>
      <c r="EF48" s="415"/>
      <c r="EG48" s="415"/>
      <c r="EH48" s="415"/>
      <c r="EI48" s="415"/>
      <c r="EJ48" s="415"/>
      <c r="EK48" s="415"/>
      <c r="EL48" s="415"/>
      <c r="EM48" s="415"/>
      <c r="EN48" s="415"/>
      <c r="EO48" s="415"/>
      <c r="EP48" s="415"/>
      <c r="EQ48" s="415"/>
      <c r="ER48" s="415"/>
      <c r="ES48" s="415"/>
      <c r="ET48" s="415"/>
      <c r="EU48" s="415"/>
      <c r="EV48" s="415"/>
      <c r="EW48" s="415"/>
      <c r="EX48" s="415"/>
      <c r="EY48" s="415"/>
      <c r="EZ48" s="415"/>
      <c r="FA48" s="415"/>
      <c r="FB48" s="415"/>
      <c r="FC48" s="415"/>
      <c r="FD48" s="415"/>
      <c r="FE48" s="415"/>
      <c r="FF48" s="415"/>
      <c r="FG48" s="415"/>
      <c r="FH48" s="415"/>
      <c r="FI48" s="415"/>
      <c r="FJ48" s="415"/>
      <c r="FK48" s="415"/>
      <c r="FL48" s="415"/>
      <c r="FM48" s="415"/>
      <c r="FN48" s="415"/>
      <c r="FO48" s="415"/>
      <c r="FP48" s="415"/>
      <c r="FQ48" s="415"/>
      <c r="FR48" s="415"/>
      <c r="FS48" s="415"/>
      <c r="FT48" s="415"/>
      <c r="FU48" s="415"/>
      <c r="FV48" s="415"/>
      <c r="FW48" s="415"/>
      <c r="FX48" s="415"/>
      <c r="FY48" s="415"/>
      <c r="FZ48" s="415"/>
      <c r="GA48" s="415"/>
      <c r="GB48" s="415"/>
      <c r="GC48" s="415"/>
      <c r="GD48" s="415"/>
      <c r="GE48" s="415"/>
      <c r="GF48" s="415"/>
      <c r="GG48" s="415"/>
      <c r="GH48" s="415"/>
      <c r="GI48" s="415"/>
      <c r="GJ48" s="415"/>
      <c r="GK48" s="415"/>
      <c r="GL48" s="415"/>
      <c r="GM48" s="415"/>
      <c r="GN48" s="415"/>
      <c r="GO48" s="415"/>
      <c r="GP48" s="415"/>
      <c r="GQ48" s="415"/>
      <c r="GR48" s="415"/>
      <c r="GS48" s="415"/>
      <c r="GT48" s="415"/>
      <c r="GU48" s="415"/>
      <c r="GV48" s="415"/>
      <c r="GW48" s="415"/>
      <c r="GX48" s="415"/>
      <c r="GY48" s="415"/>
      <c r="GZ48" s="415"/>
      <c r="HA48" s="415"/>
      <c r="HB48" s="415"/>
      <c r="HC48" s="415"/>
      <c r="HD48" s="415"/>
      <c r="HE48" s="415"/>
      <c r="HF48" s="415"/>
      <c r="HG48" s="415"/>
      <c r="HH48" s="415"/>
      <c r="HI48" s="415"/>
      <c r="HJ48" s="415"/>
      <c r="HK48" s="415"/>
      <c r="HL48" s="415"/>
      <c r="HM48" s="415"/>
      <c r="HN48" s="415"/>
      <c r="HO48" s="415"/>
      <c r="HP48" s="415"/>
      <c r="HQ48" s="415"/>
      <c r="HR48" s="415"/>
      <c r="HS48" s="415"/>
      <c r="HT48" s="415"/>
      <c r="HU48" s="415"/>
      <c r="HV48" s="415"/>
      <c r="HW48" s="415"/>
      <c r="HX48" s="415"/>
      <c r="HY48" s="415"/>
      <c r="HZ48" s="415"/>
      <c r="IA48" s="415"/>
      <c r="IB48" s="415"/>
      <c r="IC48" s="415"/>
      <c r="ID48" s="415"/>
      <c r="IE48" s="415"/>
      <c r="IF48" s="415"/>
      <c r="IG48" s="415"/>
      <c r="IH48" s="415"/>
      <c r="II48" s="415"/>
      <c r="IJ48" s="415"/>
      <c r="IK48" s="415"/>
      <c r="IL48" s="415"/>
      <c r="IM48" s="415"/>
      <c r="IN48" s="415"/>
      <c r="IO48" s="415"/>
      <c r="IP48" s="415"/>
      <c r="IQ48" s="415"/>
      <c r="IR48" s="415"/>
      <c r="IS48" s="415"/>
      <c r="IT48" s="415"/>
      <c r="IU48" s="415"/>
      <c r="IV48" s="415"/>
      <c r="IW48" s="415"/>
      <c r="IX48" s="415"/>
      <c r="IY48" s="415"/>
      <c r="IZ48" s="415"/>
      <c r="JA48" s="415"/>
    </row>
    <row r="49" spans="1:261" s="101" customFormat="1" hidden="1" outlineLevel="2" x14ac:dyDescent="0.25">
      <c r="A49" s="99"/>
      <c r="B49" s="275" t="s">
        <v>58</v>
      </c>
      <c r="C49" s="99" t="s">
        <v>6814</v>
      </c>
      <c r="D49" s="127">
        <v>420.6</v>
      </c>
      <c r="E49" s="251"/>
      <c r="F49" s="142"/>
      <c r="G49" s="142"/>
      <c r="H49" s="142"/>
      <c r="I49" s="227"/>
      <c r="J49" s="252"/>
      <c r="K49" s="252"/>
      <c r="L49" s="229"/>
      <c r="M49" s="229">
        <f t="shared" si="0"/>
        <v>0</v>
      </c>
      <c r="N49" s="229"/>
      <c r="O49" s="229"/>
      <c r="P49" s="422"/>
      <c r="Q49" s="425">
        <f t="shared" si="1"/>
        <v>0</v>
      </c>
      <c r="R49" s="415"/>
      <c r="S49" s="415"/>
      <c r="T49" s="415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5"/>
      <c r="AJ49" s="415"/>
      <c r="AK49" s="415"/>
      <c r="AL49" s="415"/>
      <c r="AM49" s="415"/>
      <c r="AN49" s="415"/>
      <c r="AO49" s="415"/>
      <c r="AP49" s="415"/>
      <c r="AQ49" s="415"/>
      <c r="AR49" s="415"/>
      <c r="AS49" s="415"/>
      <c r="AT49" s="415"/>
      <c r="AU49" s="415"/>
      <c r="AV49" s="415"/>
      <c r="AW49" s="415"/>
      <c r="AX49" s="415"/>
      <c r="AY49" s="415"/>
      <c r="AZ49" s="415"/>
      <c r="BA49" s="415"/>
      <c r="BB49" s="415"/>
      <c r="BC49" s="415"/>
      <c r="BD49" s="415"/>
      <c r="BE49" s="415"/>
      <c r="BF49" s="415"/>
      <c r="BG49" s="415"/>
      <c r="BH49" s="415"/>
      <c r="BI49" s="415"/>
      <c r="BJ49" s="415"/>
      <c r="BK49" s="415"/>
      <c r="BL49" s="415"/>
      <c r="BM49" s="415"/>
      <c r="BN49" s="415"/>
      <c r="BO49" s="415"/>
      <c r="BP49" s="415"/>
      <c r="BQ49" s="415"/>
      <c r="BR49" s="415"/>
      <c r="BS49" s="415"/>
      <c r="BT49" s="415"/>
      <c r="BU49" s="415"/>
      <c r="BV49" s="415"/>
      <c r="BW49" s="415"/>
      <c r="BX49" s="415"/>
      <c r="BY49" s="415"/>
      <c r="BZ49" s="415"/>
      <c r="CA49" s="415"/>
      <c r="CB49" s="415"/>
      <c r="CC49" s="415"/>
      <c r="CD49" s="415"/>
      <c r="CE49" s="415"/>
      <c r="CF49" s="415"/>
      <c r="CG49" s="415"/>
      <c r="CH49" s="415"/>
      <c r="CI49" s="415"/>
      <c r="CJ49" s="415"/>
      <c r="CK49" s="415"/>
      <c r="CL49" s="415"/>
      <c r="CM49" s="415"/>
      <c r="CN49" s="415"/>
      <c r="CO49" s="415"/>
      <c r="CP49" s="415"/>
      <c r="CQ49" s="415"/>
      <c r="CR49" s="415"/>
      <c r="CS49" s="415"/>
      <c r="CT49" s="415"/>
      <c r="CU49" s="415"/>
      <c r="CV49" s="415"/>
      <c r="CW49" s="415"/>
      <c r="CX49" s="415"/>
      <c r="CY49" s="415"/>
      <c r="CZ49" s="415"/>
      <c r="DA49" s="415"/>
      <c r="DB49" s="415"/>
      <c r="DC49" s="415"/>
      <c r="DD49" s="415"/>
      <c r="DE49" s="415"/>
      <c r="DF49" s="415"/>
      <c r="DG49" s="415"/>
      <c r="DH49" s="415"/>
      <c r="DI49" s="415"/>
      <c r="DJ49" s="415"/>
      <c r="DK49" s="415"/>
      <c r="DL49" s="415"/>
      <c r="DM49" s="415"/>
      <c r="DN49" s="415"/>
      <c r="DO49" s="415"/>
      <c r="DP49" s="415"/>
      <c r="DQ49" s="415"/>
      <c r="DR49" s="415"/>
      <c r="DS49" s="415"/>
      <c r="DT49" s="415"/>
      <c r="DU49" s="415"/>
      <c r="DV49" s="415"/>
      <c r="DW49" s="415"/>
      <c r="DX49" s="415"/>
      <c r="DY49" s="415"/>
      <c r="DZ49" s="415"/>
      <c r="EA49" s="415"/>
      <c r="EB49" s="415"/>
      <c r="EC49" s="415"/>
      <c r="ED49" s="415"/>
      <c r="EE49" s="415"/>
      <c r="EF49" s="415"/>
      <c r="EG49" s="415"/>
      <c r="EH49" s="415"/>
      <c r="EI49" s="415"/>
      <c r="EJ49" s="415"/>
      <c r="EK49" s="415"/>
      <c r="EL49" s="415"/>
      <c r="EM49" s="415"/>
      <c r="EN49" s="415"/>
      <c r="EO49" s="415"/>
      <c r="EP49" s="415"/>
      <c r="EQ49" s="415"/>
      <c r="ER49" s="415"/>
      <c r="ES49" s="415"/>
      <c r="ET49" s="415"/>
      <c r="EU49" s="415"/>
      <c r="EV49" s="415"/>
      <c r="EW49" s="415"/>
      <c r="EX49" s="415"/>
      <c r="EY49" s="415"/>
      <c r="EZ49" s="415"/>
      <c r="FA49" s="415"/>
      <c r="FB49" s="415"/>
      <c r="FC49" s="415"/>
      <c r="FD49" s="415"/>
      <c r="FE49" s="415"/>
      <c r="FF49" s="415"/>
      <c r="FG49" s="415"/>
      <c r="FH49" s="415"/>
      <c r="FI49" s="415"/>
      <c r="FJ49" s="415"/>
      <c r="FK49" s="415"/>
      <c r="FL49" s="415"/>
      <c r="FM49" s="415"/>
      <c r="FN49" s="415"/>
      <c r="FO49" s="415"/>
      <c r="FP49" s="415"/>
      <c r="FQ49" s="415"/>
      <c r="FR49" s="415"/>
      <c r="FS49" s="415"/>
      <c r="FT49" s="415"/>
      <c r="FU49" s="415"/>
      <c r="FV49" s="415"/>
      <c r="FW49" s="415"/>
      <c r="FX49" s="415"/>
      <c r="FY49" s="415"/>
      <c r="FZ49" s="415"/>
      <c r="GA49" s="415"/>
      <c r="GB49" s="415"/>
      <c r="GC49" s="415"/>
      <c r="GD49" s="415"/>
      <c r="GE49" s="415"/>
      <c r="GF49" s="415"/>
      <c r="GG49" s="415"/>
      <c r="GH49" s="415"/>
      <c r="GI49" s="415"/>
      <c r="GJ49" s="415"/>
      <c r="GK49" s="415"/>
      <c r="GL49" s="415"/>
      <c r="GM49" s="415"/>
      <c r="GN49" s="415"/>
      <c r="GO49" s="415"/>
      <c r="GP49" s="415"/>
      <c r="GQ49" s="415"/>
      <c r="GR49" s="415"/>
      <c r="GS49" s="415"/>
      <c r="GT49" s="415"/>
      <c r="GU49" s="415"/>
      <c r="GV49" s="415"/>
      <c r="GW49" s="415"/>
      <c r="GX49" s="415"/>
      <c r="GY49" s="415"/>
      <c r="GZ49" s="415"/>
      <c r="HA49" s="415"/>
      <c r="HB49" s="415"/>
      <c r="HC49" s="415"/>
      <c r="HD49" s="415"/>
      <c r="HE49" s="415"/>
      <c r="HF49" s="415"/>
      <c r="HG49" s="415"/>
      <c r="HH49" s="415"/>
      <c r="HI49" s="415"/>
      <c r="HJ49" s="415"/>
      <c r="HK49" s="415"/>
      <c r="HL49" s="415"/>
      <c r="HM49" s="415"/>
      <c r="HN49" s="415"/>
      <c r="HO49" s="415"/>
      <c r="HP49" s="415"/>
      <c r="HQ49" s="415"/>
      <c r="HR49" s="415"/>
      <c r="HS49" s="415"/>
      <c r="HT49" s="415"/>
      <c r="HU49" s="415"/>
      <c r="HV49" s="415"/>
      <c r="HW49" s="415"/>
      <c r="HX49" s="415"/>
      <c r="HY49" s="415"/>
      <c r="HZ49" s="415"/>
      <c r="IA49" s="415"/>
      <c r="IB49" s="415"/>
      <c r="IC49" s="415"/>
      <c r="ID49" s="415"/>
      <c r="IE49" s="415"/>
      <c r="IF49" s="415"/>
      <c r="IG49" s="415"/>
      <c r="IH49" s="415"/>
      <c r="II49" s="415"/>
      <c r="IJ49" s="415"/>
      <c r="IK49" s="415"/>
      <c r="IL49" s="415"/>
      <c r="IM49" s="415"/>
      <c r="IN49" s="415"/>
      <c r="IO49" s="415"/>
      <c r="IP49" s="415"/>
      <c r="IQ49" s="415"/>
      <c r="IR49" s="415"/>
      <c r="IS49" s="415"/>
      <c r="IT49" s="415"/>
      <c r="IU49" s="415"/>
      <c r="IV49" s="415"/>
      <c r="IW49" s="415"/>
      <c r="IX49" s="415"/>
      <c r="IY49" s="415"/>
      <c r="IZ49" s="415"/>
      <c r="JA49" s="415"/>
    </row>
    <row r="50" spans="1:261" s="101" customFormat="1" hidden="1" outlineLevel="2" x14ac:dyDescent="0.25">
      <c r="A50" s="99"/>
      <c r="B50" s="275" t="s">
        <v>59</v>
      </c>
      <c r="C50" s="99" t="s">
        <v>6814</v>
      </c>
      <c r="D50" s="127">
        <v>297.2</v>
      </c>
      <c r="E50" s="251"/>
      <c r="F50" s="142"/>
      <c r="G50" s="142"/>
      <c r="H50" s="142"/>
      <c r="I50" s="227"/>
      <c r="J50" s="252"/>
      <c r="K50" s="252"/>
      <c r="L50" s="229"/>
      <c r="M50" s="229">
        <f t="shared" si="0"/>
        <v>0</v>
      </c>
      <c r="N50" s="229"/>
      <c r="O50" s="229"/>
      <c r="P50" s="422"/>
      <c r="Q50" s="425">
        <f t="shared" si="1"/>
        <v>0</v>
      </c>
      <c r="R50" s="415"/>
      <c r="S50" s="415"/>
      <c r="T50" s="415"/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5"/>
      <c r="AJ50" s="415"/>
      <c r="AK50" s="415"/>
      <c r="AL50" s="415"/>
      <c r="AM50" s="415"/>
      <c r="AN50" s="415"/>
      <c r="AO50" s="415"/>
      <c r="AP50" s="415"/>
      <c r="AQ50" s="415"/>
      <c r="AR50" s="415"/>
      <c r="AS50" s="415"/>
      <c r="AT50" s="415"/>
      <c r="AU50" s="415"/>
      <c r="AV50" s="415"/>
      <c r="AW50" s="415"/>
      <c r="AX50" s="415"/>
      <c r="AY50" s="415"/>
      <c r="AZ50" s="415"/>
      <c r="BA50" s="415"/>
      <c r="BB50" s="415"/>
      <c r="BC50" s="415"/>
      <c r="BD50" s="415"/>
      <c r="BE50" s="415"/>
      <c r="BF50" s="415"/>
      <c r="BG50" s="415"/>
      <c r="BH50" s="415"/>
      <c r="BI50" s="415"/>
      <c r="BJ50" s="415"/>
      <c r="BK50" s="415"/>
      <c r="BL50" s="415"/>
      <c r="BM50" s="415"/>
      <c r="BN50" s="415"/>
      <c r="BO50" s="415"/>
      <c r="BP50" s="415"/>
      <c r="BQ50" s="415"/>
      <c r="BR50" s="415"/>
      <c r="BS50" s="415"/>
      <c r="BT50" s="415"/>
      <c r="BU50" s="415"/>
      <c r="BV50" s="415"/>
      <c r="BW50" s="415"/>
      <c r="BX50" s="415"/>
      <c r="BY50" s="415"/>
      <c r="BZ50" s="415"/>
      <c r="CA50" s="415"/>
      <c r="CB50" s="415"/>
      <c r="CC50" s="415"/>
      <c r="CD50" s="415"/>
      <c r="CE50" s="415"/>
      <c r="CF50" s="415"/>
      <c r="CG50" s="415"/>
      <c r="CH50" s="415"/>
      <c r="CI50" s="415"/>
      <c r="CJ50" s="415"/>
      <c r="CK50" s="415"/>
      <c r="CL50" s="415"/>
      <c r="CM50" s="415"/>
      <c r="CN50" s="415"/>
      <c r="CO50" s="415"/>
      <c r="CP50" s="415"/>
      <c r="CQ50" s="415"/>
      <c r="CR50" s="415"/>
      <c r="CS50" s="415"/>
      <c r="CT50" s="415"/>
      <c r="CU50" s="415"/>
      <c r="CV50" s="415"/>
      <c r="CW50" s="415"/>
      <c r="CX50" s="415"/>
      <c r="CY50" s="415"/>
      <c r="CZ50" s="415"/>
      <c r="DA50" s="415"/>
      <c r="DB50" s="415"/>
      <c r="DC50" s="415"/>
      <c r="DD50" s="415"/>
      <c r="DE50" s="415"/>
      <c r="DF50" s="415"/>
      <c r="DG50" s="415"/>
      <c r="DH50" s="415"/>
      <c r="DI50" s="415"/>
      <c r="DJ50" s="415"/>
      <c r="DK50" s="415"/>
      <c r="DL50" s="415"/>
      <c r="DM50" s="415"/>
      <c r="DN50" s="415"/>
      <c r="DO50" s="415"/>
      <c r="DP50" s="415"/>
      <c r="DQ50" s="415"/>
      <c r="DR50" s="415"/>
      <c r="DS50" s="415"/>
      <c r="DT50" s="415"/>
      <c r="DU50" s="415"/>
      <c r="DV50" s="415"/>
      <c r="DW50" s="415"/>
      <c r="DX50" s="415"/>
      <c r="DY50" s="415"/>
      <c r="DZ50" s="415"/>
      <c r="EA50" s="415"/>
      <c r="EB50" s="415"/>
      <c r="EC50" s="415"/>
      <c r="ED50" s="415"/>
      <c r="EE50" s="415"/>
      <c r="EF50" s="415"/>
      <c r="EG50" s="415"/>
      <c r="EH50" s="415"/>
      <c r="EI50" s="415"/>
      <c r="EJ50" s="415"/>
      <c r="EK50" s="415"/>
      <c r="EL50" s="415"/>
      <c r="EM50" s="415"/>
      <c r="EN50" s="415"/>
      <c r="EO50" s="415"/>
      <c r="EP50" s="415"/>
      <c r="EQ50" s="415"/>
      <c r="ER50" s="415"/>
      <c r="ES50" s="415"/>
      <c r="ET50" s="415"/>
      <c r="EU50" s="415"/>
      <c r="EV50" s="415"/>
      <c r="EW50" s="415"/>
      <c r="EX50" s="415"/>
      <c r="EY50" s="415"/>
      <c r="EZ50" s="415"/>
      <c r="FA50" s="415"/>
      <c r="FB50" s="415"/>
      <c r="FC50" s="415"/>
      <c r="FD50" s="415"/>
      <c r="FE50" s="415"/>
      <c r="FF50" s="415"/>
      <c r="FG50" s="415"/>
      <c r="FH50" s="415"/>
      <c r="FI50" s="415"/>
      <c r="FJ50" s="415"/>
      <c r="FK50" s="415"/>
      <c r="FL50" s="415"/>
      <c r="FM50" s="415"/>
      <c r="FN50" s="415"/>
      <c r="FO50" s="415"/>
      <c r="FP50" s="415"/>
      <c r="FQ50" s="415"/>
      <c r="FR50" s="415"/>
      <c r="FS50" s="415"/>
      <c r="FT50" s="415"/>
      <c r="FU50" s="415"/>
      <c r="FV50" s="415"/>
      <c r="FW50" s="415"/>
      <c r="FX50" s="415"/>
      <c r="FY50" s="415"/>
      <c r="FZ50" s="415"/>
      <c r="GA50" s="415"/>
      <c r="GB50" s="415"/>
      <c r="GC50" s="415"/>
      <c r="GD50" s="415"/>
      <c r="GE50" s="415"/>
      <c r="GF50" s="415"/>
      <c r="GG50" s="415"/>
      <c r="GH50" s="415"/>
      <c r="GI50" s="415"/>
      <c r="GJ50" s="415"/>
      <c r="GK50" s="415"/>
      <c r="GL50" s="415"/>
      <c r="GM50" s="415"/>
      <c r="GN50" s="415"/>
      <c r="GO50" s="415"/>
      <c r="GP50" s="415"/>
      <c r="GQ50" s="415"/>
      <c r="GR50" s="415"/>
      <c r="GS50" s="415"/>
      <c r="GT50" s="415"/>
      <c r="GU50" s="415"/>
      <c r="GV50" s="415"/>
      <c r="GW50" s="415"/>
      <c r="GX50" s="415"/>
      <c r="GY50" s="415"/>
      <c r="GZ50" s="415"/>
      <c r="HA50" s="415"/>
      <c r="HB50" s="415"/>
      <c r="HC50" s="415"/>
      <c r="HD50" s="415"/>
      <c r="HE50" s="415"/>
      <c r="HF50" s="415"/>
      <c r="HG50" s="415"/>
      <c r="HH50" s="415"/>
      <c r="HI50" s="415"/>
      <c r="HJ50" s="415"/>
      <c r="HK50" s="415"/>
      <c r="HL50" s="415"/>
      <c r="HM50" s="415"/>
      <c r="HN50" s="415"/>
      <c r="HO50" s="415"/>
      <c r="HP50" s="415"/>
      <c r="HQ50" s="415"/>
      <c r="HR50" s="415"/>
      <c r="HS50" s="415"/>
      <c r="HT50" s="415"/>
      <c r="HU50" s="415"/>
      <c r="HV50" s="415"/>
      <c r="HW50" s="415"/>
      <c r="HX50" s="415"/>
      <c r="HY50" s="415"/>
      <c r="HZ50" s="415"/>
      <c r="IA50" s="415"/>
      <c r="IB50" s="415"/>
      <c r="IC50" s="415"/>
      <c r="ID50" s="415"/>
      <c r="IE50" s="415"/>
      <c r="IF50" s="415"/>
      <c r="IG50" s="415"/>
      <c r="IH50" s="415"/>
      <c r="II50" s="415"/>
      <c r="IJ50" s="415"/>
      <c r="IK50" s="415"/>
      <c r="IL50" s="415"/>
      <c r="IM50" s="415"/>
      <c r="IN50" s="415"/>
      <c r="IO50" s="415"/>
      <c r="IP50" s="415"/>
      <c r="IQ50" s="415"/>
      <c r="IR50" s="415"/>
      <c r="IS50" s="415"/>
      <c r="IT50" s="415"/>
      <c r="IU50" s="415"/>
      <c r="IV50" s="415"/>
      <c r="IW50" s="415"/>
      <c r="IX50" s="415"/>
      <c r="IY50" s="415"/>
      <c r="IZ50" s="415"/>
      <c r="JA50" s="415"/>
    </row>
    <row r="51" spans="1:261" s="101" customFormat="1" hidden="1" outlineLevel="2" x14ac:dyDescent="0.25">
      <c r="A51" s="99"/>
      <c r="B51" s="275" t="s">
        <v>60</v>
      </c>
      <c r="C51" s="99" t="s">
        <v>6814</v>
      </c>
      <c r="D51" s="127">
        <v>297.2</v>
      </c>
      <c r="E51" s="251"/>
      <c r="F51" s="142"/>
      <c r="G51" s="142"/>
      <c r="H51" s="142"/>
      <c r="I51" s="227"/>
      <c r="J51" s="252"/>
      <c r="K51" s="252"/>
      <c r="L51" s="229"/>
      <c r="M51" s="229">
        <f t="shared" si="0"/>
        <v>0</v>
      </c>
      <c r="N51" s="229"/>
      <c r="O51" s="229"/>
      <c r="P51" s="422"/>
      <c r="Q51" s="425">
        <f t="shared" si="1"/>
        <v>0</v>
      </c>
      <c r="R51" s="415"/>
      <c r="S51" s="415"/>
      <c r="T51" s="415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5"/>
      <c r="AJ51" s="415"/>
      <c r="AK51" s="415"/>
      <c r="AL51" s="415"/>
      <c r="AM51" s="415"/>
      <c r="AN51" s="415"/>
      <c r="AO51" s="415"/>
      <c r="AP51" s="415"/>
      <c r="AQ51" s="415"/>
      <c r="AR51" s="415"/>
      <c r="AS51" s="415"/>
      <c r="AT51" s="415"/>
      <c r="AU51" s="415"/>
      <c r="AV51" s="415"/>
      <c r="AW51" s="415"/>
      <c r="AX51" s="415"/>
      <c r="AY51" s="415"/>
      <c r="AZ51" s="415"/>
      <c r="BA51" s="415"/>
      <c r="BB51" s="415"/>
      <c r="BC51" s="415"/>
      <c r="BD51" s="415"/>
      <c r="BE51" s="415"/>
      <c r="BF51" s="415"/>
      <c r="BG51" s="415"/>
      <c r="BH51" s="415"/>
      <c r="BI51" s="415"/>
      <c r="BJ51" s="415"/>
      <c r="BK51" s="415"/>
      <c r="BL51" s="415"/>
      <c r="BM51" s="415"/>
      <c r="BN51" s="415"/>
      <c r="BO51" s="415"/>
      <c r="BP51" s="415"/>
      <c r="BQ51" s="415"/>
      <c r="BR51" s="415"/>
      <c r="BS51" s="415"/>
      <c r="BT51" s="415"/>
      <c r="BU51" s="415"/>
      <c r="BV51" s="415"/>
      <c r="BW51" s="415"/>
      <c r="BX51" s="415"/>
      <c r="BY51" s="415"/>
      <c r="BZ51" s="415"/>
      <c r="CA51" s="415"/>
      <c r="CB51" s="415"/>
      <c r="CC51" s="415"/>
      <c r="CD51" s="415"/>
      <c r="CE51" s="415"/>
      <c r="CF51" s="415"/>
      <c r="CG51" s="415"/>
      <c r="CH51" s="415"/>
      <c r="CI51" s="415"/>
      <c r="CJ51" s="415"/>
      <c r="CK51" s="415"/>
      <c r="CL51" s="415"/>
      <c r="CM51" s="415"/>
      <c r="CN51" s="415"/>
      <c r="CO51" s="415"/>
      <c r="CP51" s="415"/>
      <c r="CQ51" s="415"/>
      <c r="CR51" s="415"/>
      <c r="CS51" s="415"/>
      <c r="CT51" s="415"/>
      <c r="CU51" s="415"/>
      <c r="CV51" s="415"/>
      <c r="CW51" s="415"/>
      <c r="CX51" s="415"/>
      <c r="CY51" s="415"/>
      <c r="CZ51" s="415"/>
      <c r="DA51" s="415"/>
      <c r="DB51" s="415"/>
      <c r="DC51" s="415"/>
      <c r="DD51" s="415"/>
      <c r="DE51" s="415"/>
      <c r="DF51" s="415"/>
      <c r="DG51" s="415"/>
      <c r="DH51" s="415"/>
      <c r="DI51" s="415"/>
      <c r="DJ51" s="415"/>
      <c r="DK51" s="415"/>
      <c r="DL51" s="415"/>
      <c r="DM51" s="415"/>
      <c r="DN51" s="415"/>
      <c r="DO51" s="415"/>
      <c r="DP51" s="415"/>
      <c r="DQ51" s="415"/>
      <c r="DR51" s="415"/>
      <c r="DS51" s="415"/>
      <c r="DT51" s="415"/>
      <c r="DU51" s="415"/>
      <c r="DV51" s="415"/>
      <c r="DW51" s="415"/>
      <c r="DX51" s="415"/>
      <c r="DY51" s="415"/>
      <c r="DZ51" s="415"/>
      <c r="EA51" s="415"/>
      <c r="EB51" s="415"/>
      <c r="EC51" s="415"/>
      <c r="ED51" s="415"/>
      <c r="EE51" s="415"/>
      <c r="EF51" s="415"/>
      <c r="EG51" s="415"/>
      <c r="EH51" s="415"/>
      <c r="EI51" s="415"/>
      <c r="EJ51" s="415"/>
      <c r="EK51" s="415"/>
      <c r="EL51" s="415"/>
      <c r="EM51" s="415"/>
      <c r="EN51" s="415"/>
      <c r="EO51" s="415"/>
      <c r="EP51" s="415"/>
      <c r="EQ51" s="415"/>
      <c r="ER51" s="415"/>
      <c r="ES51" s="415"/>
      <c r="ET51" s="415"/>
      <c r="EU51" s="415"/>
      <c r="EV51" s="415"/>
      <c r="EW51" s="415"/>
      <c r="EX51" s="415"/>
      <c r="EY51" s="415"/>
      <c r="EZ51" s="415"/>
      <c r="FA51" s="415"/>
      <c r="FB51" s="415"/>
      <c r="FC51" s="415"/>
      <c r="FD51" s="415"/>
      <c r="FE51" s="415"/>
      <c r="FF51" s="415"/>
      <c r="FG51" s="415"/>
      <c r="FH51" s="415"/>
      <c r="FI51" s="415"/>
      <c r="FJ51" s="415"/>
      <c r="FK51" s="415"/>
      <c r="FL51" s="415"/>
      <c r="FM51" s="415"/>
      <c r="FN51" s="415"/>
      <c r="FO51" s="415"/>
      <c r="FP51" s="415"/>
      <c r="FQ51" s="415"/>
      <c r="FR51" s="415"/>
      <c r="FS51" s="415"/>
      <c r="FT51" s="415"/>
      <c r="FU51" s="415"/>
      <c r="FV51" s="415"/>
      <c r="FW51" s="415"/>
      <c r="FX51" s="415"/>
      <c r="FY51" s="415"/>
      <c r="FZ51" s="415"/>
      <c r="GA51" s="415"/>
      <c r="GB51" s="415"/>
      <c r="GC51" s="415"/>
      <c r="GD51" s="415"/>
      <c r="GE51" s="415"/>
      <c r="GF51" s="415"/>
      <c r="GG51" s="415"/>
      <c r="GH51" s="415"/>
      <c r="GI51" s="415"/>
      <c r="GJ51" s="415"/>
      <c r="GK51" s="415"/>
      <c r="GL51" s="415"/>
      <c r="GM51" s="415"/>
      <c r="GN51" s="415"/>
      <c r="GO51" s="415"/>
      <c r="GP51" s="415"/>
      <c r="GQ51" s="415"/>
      <c r="GR51" s="415"/>
      <c r="GS51" s="415"/>
      <c r="GT51" s="415"/>
      <c r="GU51" s="415"/>
      <c r="GV51" s="415"/>
      <c r="GW51" s="415"/>
      <c r="GX51" s="415"/>
      <c r="GY51" s="415"/>
      <c r="GZ51" s="415"/>
      <c r="HA51" s="415"/>
      <c r="HB51" s="415"/>
      <c r="HC51" s="415"/>
      <c r="HD51" s="415"/>
      <c r="HE51" s="415"/>
      <c r="HF51" s="415"/>
      <c r="HG51" s="415"/>
      <c r="HH51" s="415"/>
      <c r="HI51" s="415"/>
      <c r="HJ51" s="415"/>
      <c r="HK51" s="415"/>
      <c r="HL51" s="415"/>
      <c r="HM51" s="415"/>
      <c r="HN51" s="415"/>
      <c r="HO51" s="415"/>
      <c r="HP51" s="415"/>
      <c r="HQ51" s="415"/>
      <c r="HR51" s="415"/>
      <c r="HS51" s="415"/>
      <c r="HT51" s="415"/>
      <c r="HU51" s="415"/>
      <c r="HV51" s="415"/>
      <c r="HW51" s="415"/>
      <c r="HX51" s="415"/>
      <c r="HY51" s="415"/>
      <c r="HZ51" s="415"/>
      <c r="IA51" s="415"/>
      <c r="IB51" s="415"/>
      <c r="IC51" s="415"/>
      <c r="ID51" s="415"/>
      <c r="IE51" s="415"/>
      <c r="IF51" s="415"/>
      <c r="IG51" s="415"/>
      <c r="IH51" s="415"/>
      <c r="II51" s="415"/>
      <c r="IJ51" s="415"/>
      <c r="IK51" s="415"/>
      <c r="IL51" s="415"/>
      <c r="IM51" s="415"/>
      <c r="IN51" s="415"/>
      <c r="IO51" s="415"/>
      <c r="IP51" s="415"/>
      <c r="IQ51" s="415"/>
      <c r="IR51" s="415"/>
      <c r="IS51" s="415"/>
      <c r="IT51" s="415"/>
      <c r="IU51" s="415"/>
      <c r="IV51" s="415"/>
      <c r="IW51" s="415"/>
      <c r="IX51" s="415"/>
      <c r="IY51" s="415"/>
      <c r="IZ51" s="415"/>
      <c r="JA51" s="415"/>
    </row>
    <row r="52" spans="1:261" s="101" customFormat="1" hidden="1" outlineLevel="2" x14ac:dyDescent="0.25">
      <c r="A52" s="99"/>
      <c r="B52" s="275" t="s">
        <v>6839</v>
      </c>
      <c r="C52" s="99" t="s">
        <v>6814</v>
      </c>
      <c r="D52" s="100">
        <v>211.32</v>
      </c>
      <c r="E52" s="251"/>
      <c r="F52" s="142"/>
      <c r="G52" s="142"/>
      <c r="H52" s="142"/>
      <c r="I52" s="227"/>
      <c r="J52" s="252"/>
      <c r="K52" s="252"/>
      <c r="L52" s="229"/>
      <c r="M52" s="229">
        <f t="shared" si="0"/>
        <v>0</v>
      </c>
      <c r="N52" s="229"/>
      <c r="O52" s="229"/>
      <c r="P52" s="422"/>
      <c r="Q52" s="425">
        <f t="shared" si="1"/>
        <v>0</v>
      </c>
      <c r="R52" s="415"/>
      <c r="S52" s="415"/>
      <c r="T52" s="415"/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5"/>
      <c r="AJ52" s="415"/>
      <c r="AK52" s="415"/>
      <c r="AL52" s="415"/>
      <c r="AM52" s="415"/>
      <c r="AN52" s="415"/>
      <c r="AO52" s="415"/>
      <c r="AP52" s="415"/>
      <c r="AQ52" s="415"/>
      <c r="AR52" s="415"/>
      <c r="AS52" s="415"/>
      <c r="AT52" s="415"/>
      <c r="AU52" s="415"/>
      <c r="AV52" s="415"/>
      <c r="AW52" s="415"/>
      <c r="AX52" s="415"/>
      <c r="AY52" s="415"/>
      <c r="AZ52" s="415"/>
      <c r="BA52" s="415"/>
      <c r="BB52" s="415"/>
      <c r="BC52" s="415"/>
      <c r="BD52" s="415"/>
      <c r="BE52" s="415"/>
      <c r="BF52" s="415"/>
      <c r="BG52" s="415"/>
      <c r="BH52" s="415"/>
      <c r="BI52" s="415"/>
      <c r="BJ52" s="415"/>
      <c r="BK52" s="415"/>
      <c r="BL52" s="415"/>
      <c r="BM52" s="415"/>
      <c r="BN52" s="415"/>
      <c r="BO52" s="415"/>
      <c r="BP52" s="415"/>
      <c r="BQ52" s="415"/>
      <c r="BR52" s="415"/>
      <c r="BS52" s="415"/>
      <c r="BT52" s="415"/>
      <c r="BU52" s="415"/>
      <c r="BV52" s="415"/>
      <c r="BW52" s="415"/>
      <c r="BX52" s="415"/>
      <c r="BY52" s="415"/>
      <c r="BZ52" s="415"/>
      <c r="CA52" s="415"/>
      <c r="CB52" s="415"/>
      <c r="CC52" s="415"/>
      <c r="CD52" s="415"/>
      <c r="CE52" s="415"/>
      <c r="CF52" s="415"/>
      <c r="CG52" s="415"/>
      <c r="CH52" s="415"/>
      <c r="CI52" s="415"/>
      <c r="CJ52" s="415"/>
      <c r="CK52" s="415"/>
      <c r="CL52" s="415"/>
      <c r="CM52" s="415"/>
      <c r="CN52" s="415"/>
      <c r="CO52" s="415"/>
      <c r="CP52" s="415"/>
      <c r="CQ52" s="415"/>
      <c r="CR52" s="415"/>
      <c r="CS52" s="415"/>
      <c r="CT52" s="415"/>
      <c r="CU52" s="415"/>
      <c r="CV52" s="415"/>
      <c r="CW52" s="415"/>
      <c r="CX52" s="415"/>
      <c r="CY52" s="415"/>
      <c r="CZ52" s="415"/>
      <c r="DA52" s="415"/>
      <c r="DB52" s="415"/>
      <c r="DC52" s="415"/>
      <c r="DD52" s="415"/>
      <c r="DE52" s="415"/>
      <c r="DF52" s="415"/>
      <c r="DG52" s="415"/>
      <c r="DH52" s="415"/>
      <c r="DI52" s="415"/>
      <c r="DJ52" s="415"/>
      <c r="DK52" s="415"/>
      <c r="DL52" s="415"/>
      <c r="DM52" s="415"/>
      <c r="DN52" s="415"/>
      <c r="DO52" s="415"/>
      <c r="DP52" s="415"/>
      <c r="DQ52" s="415"/>
      <c r="DR52" s="415"/>
      <c r="DS52" s="415"/>
      <c r="DT52" s="415"/>
      <c r="DU52" s="415"/>
      <c r="DV52" s="415"/>
      <c r="DW52" s="415"/>
      <c r="DX52" s="415"/>
      <c r="DY52" s="415"/>
      <c r="DZ52" s="415"/>
      <c r="EA52" s="415"/>
      <c r="EB52" s="415"/>
      <c r="EC52" s="415"/>
      <c r="ED52" s="415"/>
      <c r="EE52" s="415"/>
      <c r="EF52" s="415"/>
      <c r="EG52" s="415"/>
      <c r="EH52" s="415"/>
      <c r="EI52" s="415"/>
      <c r="EJ52" s="415"/>
      <c r="EK52" s="415"/>
      <c r="EL52" s="415"/>
      <c r="EM52" s="415"/>
      <c r="EN52" s="415"/>
      <c r="EO52" s="415"/>
      <c r="EP52" s="415"/>
      <c r="EQ52" s="415"/>
      <c r="ER52" s="415"/>
      <c r="ES52" s="415"/>
      <c r="ET52" s="415"/>
      <c r="EU52" s="415"/>
      <c r="EV52" s="415"/>
      <c r="EW52" s="415"/>
      <c r="EX52" s="415"/>
      <c r="EY52" s="415"/>
      <c r="EZ52" s="415"/>
      <c r="FA52" s="415"/>
      <c r="FB52" s="415"/>
      <c r="FC52" s="415"/>
      <c r="FD52" s="415"/>
      <c r="FE52" s="415"/>
      <c r="FF52" s="415"/>
      <c r="FG52" s="415"/>
      <c r="FH52" s="415"/>
      <c r="FI52" s="415"/>
      <c r="FJ52" s="415"/>
      <c r="FK52" s="415"/>
      <c r="FL52" s="415"/>
      <c r="FM52" s="415"/>
      <c r="FN52" s="415"/>
      <c r="FO52" s="415"/>
      <c r="FP52" s="415"/>
      <c r="FQ52" s="415"/>
      <c r="FR52" s="415"/>
      <c r="FS52" s="415"/>
      <c r="FT52" s="415"/>
      <c r="FU52" s="415"/>
      <c r="FV52" s="415"/>
      <c r="FW52" s="415"/>
      <c r="FX52" s="415"/>
      <c r="FY52" s="415"/>
      <c r="FZ52" s="415"/>
      <c r="GA52" s="415"/>
      <c r="GB52" s="415"/>
      <c r="GC52" s="415"/>
      <c r="GD52" s="415"/>
      <c r="GE52" s="415"/>
      <c r="GF52" s="415"/>
      <c r="GG52" s="415"/>
      <c r="GH52" s="415"/>
      <c r="GI52" s="415"/>
      <c r="GJ52" s="415"/>
      <c r="GK52" s="415"/>
      <c r="GL52" s="415"/>
      <c r="GM52" s="415"/>
      <c r="GN52" s="415"/>
      <c r="GO52" s="415"/>
      <c r="GP52" s="415"/>
      <c r="GQ52" s="415"/>
      <c r="GR52" s="415"/>
      <c r="GS52" s="415"/>
      <c r="GT52" s="415"/>
      <c r="GU52" s="415"/>
      <c r="GV52" s="415"/>
      <c r="GW52" s="415"/>
      <c r="GX52" s="415"/>
      <c r="GY52" s="415"/>
      <c r="GZ52" s="415"/>
      <c r="HA52" s="415"/>
      <c r="HB52" s="415"/>
      <c r="HC52" s="415"/>
      <c r="HD52" s="415"/>
      <c r="HE52" s="415"/>
      <c r="HF52" s="415"/>
      <c r="HG52" s="415"/>
      <c r="HH52" s="415"/>
      <c r="HI52" s="415"/>
      <c r="HJ52" s="415"/>
      <c r="HK52" s="415"/>
      <c r="HL52" s="415"/>
      <c r="HM52" s="415"/>
      <c r="HN52" s="415"/>
      <c r="HO52" s="415"/>
      <c r="HP52" s="415"/>
      <c r="HQ52" s="415"/>
      <c r="HR52" s="415"/>
      <c r="HS52" s="415"/>
      <c r="HT52" s="415"/>
      <c r="HU52" s="415"/>
      <c r="HV52" s="415"/>
      <c r="HW52" s="415"/>
      <c r="HX52" s="415"/>
      <c r="HY52" s="415"/>
      <c r="HZ52" s="415"/>
      <c r="IA52" s="415"/>
      <c r="IB52" s="415"/>
      <c r="IC52" s="415"/>
      <c r="ID52" s="415"/>
      <c r="IE52" s="415"/>
      <c r="IF52" s="415"/>
      <c r="IG52" s="415"/>
      <c r="IH52" s="415"/>
      <c r="II52" s="415"/>
      <c r="IJ52" s="415"/>
      <c r="IK52" s="415"/>
      <c r="IL52" s="415"/>
      <c r="IM52" s="415"/>
      <c r="IN52" s="415"/>
      <c r="IO52" s="415"/>
      <c r="IP52" s="415"/>
      <c r="IQ52" s="415"/>
      <c r="IR52" s="415"/>
      <c r="IS52" s="415"/>
      <c r="IT52" s="415"/>
      <c r="IU52" s="415"/>
      <c r="IV52" s="415"/>
      <c r="IW52" s="415"/>
      <c r="IX52" s="415"/>
      <c r="IY52" s="415"/>
      <c r="IZ52" s="415"/>
      <c r="JA52" s="415"/>
    </row>
    <row r="53" spans="1:261" s="108" customFormat="1" hidden="1" outlineLevel="1" x14ac:dyDescent="0.25">
      <c r="A53" s="348"/>
      <c r="B53" s="355" t="s">
        <v>61</v>
      </c>
      <c r="C53" s="348" t="s">
        <v>31</v>
      </c>
      <c r="D53" s="356">
        <v>11</v>
      </c>
      <c r="E53" s="357">
        <v>34209</v>
      </c>
      <c r="F53" s="358">
        <f>E53*D53</f>
        <v>376299</v>
      </c>
      <c r="G53" s="358">
        <v>89433</v>
      </c>
      <c r="H53" s="358">
        <f>G53*D53</f>
        <v>983763</v>
      </c>
      <c r="I53" s="359">
        <f>F53+H53</f>
        <v>1360062</v>
      </c>
      <c r="J53" s="253">
        <v>34209</v>
      </c>
      <c r="K53" s="253">
        <f>'ВСЕ СМЕТЫ КДС'!$I$600</f>
        <v>28021.078320588655</v>
      </c>
      <c r="L53" s="153">
        <f>((J53/(K53/100))-100)/100</f>
        <v>0.22083096191429333</v>
      </c>
      <c r="M53" s="107">
        <v>89433</v>
      </c>
      <c r="N53" s="107">
        <f>'ВСЕ СМЕТЫ КДС'!$I$601</f>
        <v>22972.258823791908</v>
      </c>
      <c r="O53" s="153">
        <f>((M53/(N53/100))-100)/100</f>
        <v>2.8930869047747296</v>
      </c>
      <c r="P53" s="423"/>
      <c r="Q53" s="425">
        <f t="shared" si="1"/>
        <v>0</v>
      </c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6"/>
      <c r="AJ53" s="416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416"/>
      <c r="AW53" s="416"/>
      <c r="AX53" s="416"/>
      <c r="AY53" s="416"/>
      <c r="AZ53" s="416"/>
      <c r="BA53" s="416"/>
      <c r="BB53" s="416"/>
      <c r="BC53" s="416"/>
      <c r="BD53" s="416"/>
      <c r="BE53" s="416"/>
      <c r="BF53" s="416"/>
      <c r="BG53" s="416"/>
      <c r="BH53" s="416"/>
      <c r="BI53" s="416"/>
      <c r="BJ53" s="416"/>
      <c r="BK53" s="416"/>
      <c r="BL53" s="416"/>
      <c r="BM53" s="416"/>
      <c r="BN53" s="416"/>
      <c r="BO53" s="416"/>
      <c r="BP53" s="416"/>
      <c r="BQ53" s="416"/>
      <c r="BR53" s="416"/>
      <c r="BS53" s="416"/>
      <c r="BT53" s="416"/>
      <c r="BU53" s="416"/>
      <c r="BV53" s="416"/>
      <c r="BW53" s="416"/>
      <c r="BX53" s="416"/>
      <c r="BY53" s="416"/>
      <c r="BZ53" s="416"/>
      <c r="CA53" s="416"/>
      <c r="CB53" s="416"/>
      <c r="CC53" s="416"/>
      <c r="CD53" s="416"/>
      <c r="CE53" s="416"/>
      <c r="CF53" s="416"/>
      <c r="CG53" s="416"/>
      <c r="CH53" s="416"/>
      <c r="CI53" s="416"/>
      <c r="CJ53" s="416"/>
      <c r="CK53" s="416"/>
      <c r="CL53" s="416"/>
      <c r="CM53" s="416"/>
      <c r="CN53" s="416"/>
      <c r="CO53" s="416"/>
      <c r="CP53" s="416"/>
      <c r="CQ53" s="416"/>
      <c r="CR53" s="416"/>
      <c r="CS53" s="416"/>
      <c r="CT53" s="416"/>
      <c r="CU53" s="416"/>
      <c r="CV53" s="416"/>
      <c r="CW53" s="416"/>
      <c r="CX53" s="416"/>
      <c r="CY53" s="416"/>
      <c r="CZ53" s="416"/>
      <c r="DA53" s="416"/>
      <c r="DB53" s="416"/>
      <c r="DC53" s="416"/>
      <c r="DD53" s="416"/>
      <c r="DE53" s="416"/>
      <c r="DF53" s="416"/>
      <c r="DG53" s="416"/>
      <c r="DH53" s="416"/>
      <c r="DI53" s="416"/>
      <c r="DJ53" s="416"/>
      <c r="DK53" s="416"/>
      <c r="DL53" s="416"/>
      <c r="DM53" s="416"/>
      <c r="DN53" s="416"/>
      <c r="DO53" s="416"/>
      <c r="DP53" s="416"/>
      <c r="DQ53" s="416"/>
      <c r="DR53" s="416"/>
      <c r="DS53" s="416"/>
      <c r="DT53" s="416"/>
      <c r="DU53" s="416"/>
      <c r="DV53" s="416"/>
      <c r="DW53" s="416"/>
      <c r="DX53" s="416"/>
      <c r="DY53" s="416"/>
      <c r="DZ53" s="416"/>
      <c r="EA53" s="416"/>
      <c r="EB53" s="416"/>
      <c r="EC53" s="416"/>
      <c r="ED53" s="416"/>
      <c r="EE53" s="416"/>
      <c r="EF53" s="416"/>
      <c r="EG53" s="416"/>
      <c r="EH53" s="416"/>
      <c r="EI53" s="416"/>
      <c r="EJ53" s="416"/>
      <c r="EK53" s="416"/>
      <c r="EL53" s="416"/>
      <c r="EM53" s="416"/>
      <c r="EN53" s="416"/>
      <c r="EO53" s="416"/>
      <c r="EP53" s="416"/>
      <c r="EQ53" s="416"/>
      <c r="ER53" s="416"/>
      <c r="ES53" s="416"/>
      <c r="ET53" s="416"/>
      <c r="EU53" s="416"/>
      <c r="EV53" s="416"/>
      <c r="EW53" s="416"/>
      <c r="EX53" s="416"/>
      <c r="EY53" s="416"/>
      <c r="EZ53" s="416"/>
      <c r="FA53" s="416"/>
      <c r="FB53" s="416"/>
      <c r="FC53" s="416"/>
      <c r="FD53" s="416"/>
      <c r="FE53" s="416"/>
      <c r="FF53" s="416"/>
      <c r="FG53" s="416"/>
      <c r="FH53" s="416"/>
      <c r="FI53" s="416"/>
      <c r="FJ53" s="416"/>
      <c r="FK53" s="416"/>
      <c r="FL53" s="416"/>
      <c r="FM53" s="416"/>
      <c r="FN53" s="416"/>
      <c r="FO53" s="416"/>
      <c r="FP53" s="416"/>
      <c r="FQ53" s="416"/>
      <c r="FR53" s="416"/>
      <c r="FS53" s="416"/>
      <c r="FT53" s="416"/>
      <c r="FU53" s="416"/>
      <c r="FV53" s="416"/>
      <c r="FW53" s="416"/>
      <c r="FX53" s="416"/>
      <c r="FY53" s="416"/>
      <c r="FZ53" s="416"/>
      <c r="GA53" s="416"/>
      <c r="GB53" s="416"/>
      <c r="GC53" s="416"/>
      <c r="GD53" s="416"/>
      <c r="GE53" s="416"/>
      <c r="GF53" s="416"/>
      <c r="GG53" s="416"/>
      <c r="GH53" s="416"/>
      <c r="GI53" s="416"/>
      <c r="GJ53" s="416"/>
      <c r="GK53" s="416"/>
      <c r="GL53" s="416"/>
      <c r="GM53" s="416"/>
      <c r="GN53" s="416"/>
      <c r="GO53" s="416"/>
      <c r="GP53" s="416"/>
      <c r="GQ53" s="416"/>
      <c r="GR53" s="416"/>
      <c r="GS53" s="416"/>
      <c r="GT53" s="416"/>
      <c r="GU53" s="416"/>
      <c r="GV53" s="416"/>
      <c r="GW53" s="416"/>
      <c r="GX53" s="416"/>
      <c r="GY53" s="416"/>
      <c r="GZ53" s="416"/>
      <c r="HA53" s="416"/>
      <c r="HB53" s="416"/>
      <c r="HC53" s="416"/>
      <c r="HD53" s="416"/>
      <c r="HE53" s="416"/>
      <c r="HF53" s="416"/>
      <c r="HG53" s="416"/>
      <c r="HH53" s="416"/>
      <c r="HI53" s="416"/>
      <c r="HJ53" s="416"/>
      <c r="HK53" s="416"/>
      <c r="HL53" s="416"/>
      <c r="HM53" s="416"/>
      <c r="HN53" s="416"/>
      <c r="HO53" s="416"/>
      <c r="HP53" s="416"/>
      <c r="HQ53" s="416"/>
      <c r="HR53" s="416"/>
      <c r="HS53" s="416"/>
      <c r="HT53" s="416"/>
      <c r="HU53" s="416"/>
      <c r="HV53" s="416"/>
      <c r="HW53" s="416"/>
      <c r="HX53" s="416"/>
      <c r="HY53" s="416"/>
      <c r="HZ53" s="416"/>
      <c r="IA53" s="416"/>
      <c r="IB53" s="416"/>
      <c r="IC53" s="416"/>
      <c r="ID53" s="416"/>
      <c r="IE53" s="416"/>
      <c r="IF53" s="416"/>
      <c r="IG53" s="416"/>
      <c r="IH53" s="416"/>
      <c r="II53" s="416"/>
      <c r="IJ53" s="416"/>
      <c r="IK53" s="416"/>
      <c r="IL53" s="416"/>
      <c r="IM53" s="416"/>
      <c r="IN53" s="416"/>
      <c r="IO53" s="416"/>
      <c r="IP53" s="416"/>
      <c r="IQ53" s="416"/>
      <c r="IR53" s="416"/>
      <c r="IS53" s="416"/>
      <c r="IT53" s="416"/>
      <c r="IU53" s="416"/>
      <c r="IV53" s="416"/>
      <c r="IW53" s="416"/>
      <c r="IX53" s="416"/>
      <c r="IY53" s="416"/>
      <c r="IZ53" s="416"/>
      <c r="JA53" s="416"/>
    </row>
    <row r="54" spans="1:261" s="108" customFormat="1" hidden="1" outlineLevel="1" x14ac:dyDescent="0.25">
      <c r="A54" s="348"/>
      <c r="B54" s="355" t="s">
        <v>62</v>
      </c>
      <c r="C54" s="348" t="s">
        <v>31</v>
      </c>
      <c r="D54" s="356">
        <v>6</v>
      </c>
      <c r="E54" s="357">
        <v>18204</v>
      </c>
      <c r="F54" s="358">
        <f>E54*D54</f>
        <v>109224</v>
      </c>
      <c r="G54" s="358">
        <v>79865</v>
      </c>
      <c r="H54" s="358">
        <f>G54*D54</f>
        <v>479190</v>
      </c>
      <c r="I54" s="359">
        <f>F54+H54</f>
        <v>588414</v>
      </c>
      <c r="J54" s="253">
        <v>18204</v>
      </c>
      <c r="K54" s="253">
        <f>'ВСЕ СМЕТЫ КДС'!$H$600</f>
        <v>14256.33809293107</v>
      </c>
      <c r="L54" s="153">
        <f>((J54/(K54/100))-100)/100</f>
        <v>0.27690574405122703</v>
      </c>
      <c r="M54" s="107">
        <v>79865</v>
      </c>
      <c r="N54" s="107">
        <f>'ВСЕ СМЕТЫ КДС'!$H$601</f>
        <v>11687.640454209917</v>
      </c>
      <c r="O54" s="153">
        <f>((M54/(N54/100))-100)/100</f>
        <v>5.8332868651201908</v>
      </c>
      <c r="P54" s="423"/>
      <c r="Q54" s="425">
        <f t="shared" si="1"/>
        <v>0</v>
      </c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AQ54" s="416"/>
      <c r="AR54" s="416"/>
      <c r="AS54" s="416"/>
      <c r="AT54" s="416"/>
      <c r="AU54" s="416"/>
      <c r="AV54" s="416"/>
      <c r="AW54" s="416"/>
      <c r="AX54" s="416"/>
      <c r="AY54" s="416"/>
      <c r="AZ54" s="416"/>
      <c r="BA54" s="416"/>
      <c r="BB54" s="416"/>
      <c r="BC54" s="416"/>
      <c r="BD54" s="416"/>
      <c r="BE54" s="416"/>
      <c r="BF54" s="416"/>
      <c r="BG54" s="416"/>
      <c r="BH54" s="416"/>
      <c r="BI54" s="416"/>
      <c r="BJ54" s="416"/>
      <c r="BK54" s="416"/>
      <c r="BL54" s="416"/>
      <c r="BM54" s="416"/>
      <c r="BN54" s="416"/>
      <c r="BO54" s="416"/>
      <c r="BP54" s="416"/>
      <c r="BQ54" s="416"/>
      <c r="BR54" s="416"/>
      <c r="BS54" s="416"/>
      <c r="BT54" s="416"/>
      <c r="BU54" s="416"/>
      <c r="BV54" s="416"/>
      <c r="BW54" s="416"/>
      <c r="BX54" s="416"/>
      <c r="BY54" s="416"/>
      <c r="BZ54" s="416"/>
      <c r="CA54" s="416"/>
      <c r="CB54" s="416"/>
      <c r="CC54" s="416"/>
      <c r="CD54" s="416"/>
      <c r="CE54" s="416"/>
      <c r="CF54" s="416"/>
      <c r="CG54" s="416"/>
      <c r="CH54" s="416"/>
      <c r="CI54" s="416"/>
      <c r="CJ54" s="416"/>
      <c r="CK54" s="416"/>
      <c r="CL54" s="416"/>
      <c r="CM54" s="416"/>
      <c r="CN54" s="416"/>
      <c r="CO54" s="416"/>
      <c r="CP54" s="416"/>
      <c r="CQ54" s="416"/>
      <c r="CR54" s="416"/>
      <c r="CS54" s="416"/>
      <c r="CT54" s="416"/>
      <c r="CU54" s="416"/>
      <c r="CV54" s="416"/>
      <c r="CW54" s="416"/>
      <c r="CX54" s="416"/>
      <c r="CY54" s="416"/>
      <c r="CZ54" s="416"/>
      <c r="DA54" s="416"/>
      <c r="DB54" s="416"/>
      <c r="DC54" s="416"/>
      <c r="DD54" s="416"/>
      <c r="DE54" s="416"/>
      <c r="DF54" s="416"/>
      <c r="DG54" s="416"/>
      <c r="DH54" s="416"/>
      <c r="DI54" s="416"/>
      <c r="DJ54" s="416"/>
      <c r="DK54" s="416"/>
      <c r="DL54" s="416"/>
      <c r="DM54" s="416"/>
      <c r="DN54" s="416"/>
      <c r="DO54" s="416"/>
      <c r="DP54" s="416"/>
      <c r="DQ54" s="416"/>
      <c r="DR54" s="416"/>
      <c r="DS54" s="416"/>
      <c r="DT54" s="416"/>
      <c r="DU54" s="416"/>
      <c r="DV54" s="416"/>
      <c r="DW54" s="416"/>
      <c r="DX54" s="416"/>
      <c r="DY54" s="416"/>
      <c r="DZ54" s="416"/>
      <c r="EA54" s="416"/>
      <c r="EB54" s="416"/>
      <c r="EC54" s="416"/>
      <c r="ED54" s="416"/>
      <c r="EE54" s="416"/>
      <c r="EF54" s="416"/>
      <c r="EG54" s="416"/>
      <c r="EH54" s="416"/>
      <c r="EI54" s="416"/>
      <c r="EJ54" s="416"/>
      <c r="EK54" s="416"/>
      <c r="EL54" s="416"/>
      <c r="EM54" s="416"/>
      <c r="EN54" s="416"/>
      <c r="EO54" s="416"/>
      <c r="EP54" s="416"/>
      <c r="EQ54" s="416"/>
      <c r="ER54" s="416"/>
      <c r="ES54" s="416"/>
      <c r="ET54" s="416"/>
      <c r="EU54" s="416"/>
      <c r="EV54" s="416"/>
      <c r="EW54" s="416"/>
      <c r="EX54" s="416"/>
      <c r="EY54" s="416"/>
      <c r="EZ54" s="416"/>
      <c r="FA54" s="416"/>
      <c r="FB54" s="416"/>
      <c r="FC54" s="416"/>
      <c r="FD54" s="416"/>
      <c r="FE54" s="416"/>
      <c r="FF54" s="416"/>
      <c r="FG54" s="416"/>
      <c r="FH54" s="416"/>
      <c r="FI54" s="416"/>
      <c r="FJ54" s="416"/>
      <c r="FK54" s="416"/>
      <c r="FL54" s="416"/>
      <c r="FM54" s="416"/>
      <c r="FN54" s="416"/>
      <c r="FO54" s="416"/>
      <c r="FP54" s="416"/>
      <c r="FQ54" s="416"/>
      <c r="FR54" s="416"/>
      <c r="FS54" s="416"/>
      <c r="FT54" s="416"/>
      <c r="FU54" s="416"/>
      <c r="FV54" s="416"/>
      <c r="FW54" s="416"/>
      <c r="FX54" s="416"/>
      <c r="FY54" s="416"/>
      <c r="FZ54" s="416"/>
      <c r="GA54" s="416"/>
      <c r="GB54" s="416"/>
      <c r="GC54" s="416"/>
      <c r="GD54" s="416"/>
      <c r="GE54" s="416"/>
      <c r="GF54" s="416"/>
      <c r="GG54" s="416"/>
      <c r="GH54" s="416"/>
      <c r="GI54" s="416"/>
      <c r="GJ54" s="416"/>
      <c r="GK54" s="416"/>
      <c r="GL54" s="416"/>
      <c r="GM54" s="416"/>
      <c r="GN54" s="416"/>
      <c r="GO54" s="416"/>
      <c r="GP54" s="416"/>
      <c r="GQ54" s="416"/>
      <c r="GR54" s="416"/>
      <c r="GS54" s="416"/>
      <c r="GT54" s="416"/>
      <c r="GU54" s="416"/>
      <c r="GV54" s="416"/>
      <c r="GW54" s="416"/>
      <c r="GX54" s="416"/>
      <c r="GY54" s="416"/>
      <c r="GZ54" s="416"/>
      <c r="HA54" s="416"/>
      <c r="HB54" s="416"/>
      <c r="HC54" s="416"/>
      <c r="HD54" s="416"/>
      <c r="HE54" s="416"/>
      <c r="HF54" s="416"/>
      <c r="HG54" s="416"/>
      <c r="HH54" s="416"/>
      <c r="HI54" s="416"/>
      <c r="HJ54" s="416"/>
      <c r="HK54" s="416"/>
      <c r="HL54" s="416"/>
      <c r="HM54" s="416"/>
      <c r="HN54" s="416"/>
      <c r="HO54" s="416"/>
      <c r="HP54" s="416"/>
      <c r="HQ54" s="416"/>
      <c r="HR54" s="416"/>
      <c r="HS54" s="416"/>
      <c r="HT54" s="416"/>
      <c r="HU54" s="416"/>
      <c r="HV54" s="416"/>
      <c r="HW54" s="416"/>
      <c r="HX54" s="416"/>
      <c r="HY54" s="416"/>
      <c r="HZ54" s="416"/>
      <c r="IA54" s="416"/>
      <c r="IB54" s="416"/>
      <c r="IC54" s="416"/>
      <c r="ID54" s="416"/>
      <c r="IE54" s="416"/>
      <c r="IF54" s="416"/>
      <c r="IG54" s="416"/>
      <c r="IH54" s="416"/>
      <c r="II54" s="416"/>
      <c r="IJ54" s="416"/>
      <c r="IK54" s="416"/>
      <c r="IL54" s="416"/>
      <c r="IM54" s="416"/>
      <c r="IN54" s="416"/>
      <c r="IO54" s="416"/>
      <c r="IP54" s="416"/>
      <c r="IQ54" s="416"/>
      <c r="IR54" s="416"/>
      <c r="IS54" s="416"/>
      <c r="IT54" s="416"/>
      <c r="IU54" s="416"/>
      <c r="IV54" s="416"/>
      <c r="IW54" s="416"/>
      <c r="IX54" s="416"/>
      <c r="IY54" s="416"/>
      <c r="IZ54" s="416"/>
      <c r="JA54" s="416"/>
    </row>
    <row r="55" spans="1:261" s="106" customFormat="1" hidden="1" outlineLevel="1" x14ac:dyDescent="0.25">
      <c r="A55" s="348"/>
      <c r="B55" s="355" t="s">
        <v>63</v>
      </c>
      <c r="C55" s="348" t="s">
        <v>31</v>
      </c>
      <c r="D55" s="356">
        <v>42</v>
      </c>
      <c r="E55" s="357">
        <v>14176</v>
      </c>
      <c r="F55" s="358">
        <f>E55*D55</f>
        <v>595392</v>
      </c>
      <c r="G55" s="358">
        <v>34900</v>
      </c>
      <c r="H55" s="358">
        <f>G55*D55</f>
        <v>1465800</v>
      </c>
      <c r="I55" s="359">
        <f>F55+H55</f>
        <v>2061192</v>
      </c>
      <c r="J55" s="253">
        <v>14176</v>
      </c>
      <c r="K55" s="253">
        <f>'ВСЕ СМЕТЫ КДС'!$J$583</f>
        <v>12896.313937123088</v>
      </c>
      <c r="L55" s="153">
        <f>((J55/(K55/100))-100)/100</f>
        <v>9.9228823764380539E-2</v>
      </c>
      <c r="M55" s="107">
        <v>34900</v>
      </c>
      <c r="N55" s="107">
        <f>'ВСЕ СМЕТЫ КДС'!$L$583</f>
        <v>27398.312164595354</v>
      </c>
      <c r="O55" s="153">
        <f>((M55/(N55/100))-100)/100</f>
        <v>0.27380109367096267</v>
      </c>
      <c r="P55" s="423"/>
      <c r="Q55" s="425">
        <f t="shared" si="1"/>
        <v>0</v>
      </c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416"/>
      <c r="AK55" s="416"/>
      <c r="AL55" s="416"/>
      <c r="AM55" s="416"/>
      <c r="AN55" s="416"/>
      <c r="AO55" s="416"/>
      <c r="AP55" s="416"/>
      <c r="AQ55" s="416"/>
      <c r="AR55" s="416"/>
      <c r="AS55" s="416"/>
      <c r="AT55" s="416"/>
      <c r="AU55" s="416"/>
      <c r="AV55" s="416"/>
      <c r="AW55" s="416"/>
      <c r="AX55" s="416"/>
      <c r="AY55" s="416"/>
      <c r="AZ55" s="416"/>
      <c r="BA55" s="416"/>
      <c r="BB55" s="416"/>
      <c r="BC55" s="416"/>
      <c r="BD55" s="416"/>
      <c r="BE55" s="416"/>
      <c r="BF55" s="416"/>
      <c r="BG55" s="416"/>
      <c r="BH55" s="416"/>
      <c r="BI55" s="416"/>
      <c r="BJ55" s="416"/>
      <c r="BK55" s="416"/>
      <c r="BL55" s="416"/>
      <c r="BM55" s="416"/>
      <c r="BN55" s="416"/>
      <c r="BO55" s="416"/>
      <c r="BP55" s="416"/>
      <c r="BQ55" s="416"/>
      <c r="BR55" s="416"/>
      <c r="BS55" s="416"/>
      <c r="BT55" s="416"/>
      <c r="BU55" s="416"/>
      <c r="BV55" s="416"/>
      <c r="BW55" s="416"/>
      <c r="BX55" s="416"/>
      <c r="BY55" s="416"/>
      <c r="BZ55" s="416"/>
      <c r="CA55" s="416"/>
      <c r="CB55" s="416"/>
      <c r="CC55" s="416"/>
      <c r="CD55" s="416"/>
      <c r="CE55" s="416"/>
      <c r="CF55" s="416"/>
      <c r="CG55" s="416"/>
      <c r="CH55" s="416"/>
      <c r="CI55" s="416"/>
      <c r="CJ55" s="416"/>
      <c r="CK55" s="416"/>
      <c r="CL55" s="416"/>
      <c r="CM55" s="416"/>
      <c r="CN55" s="416"/>
      <c r="CO55" s="416"/>
      <c r="CP55" s="416"/>
      <c r="CQ55" s="416"/>
      <c r="CR55" s="416"/>
      <c r="CS55" s="416"/>
      <c r="CT55" s="416"/>
      <c r="CU55" s="416"/>
      <c r="CV55" s="416"/>
      <c r="CW55" s="416"/>
      <c r="CX55" s="416"/>
      <c r="CY55" s="416"/>
      <c r="CZ55" s="416"/>
      <c r="DA55" s="416"/>
      <c r="DB55" s="416"/>
      <c r="DC55" s="416"/>
      <c r="DD55" s="416"/>
      <c r="DE55" s="416"/>
      <c r="DF55" s="416"/>
      <c r="DG55" s="416"/>
      <c r="DH55" s="416"/>
      <c r="DI55" s="416"/>
      <c r="DJ55" s="416"/>
      <c r="DK55" s="416"/>
      <c r="DL55" s="416"/>
      <c r="DM55" s="416"/>
      <c r="DN55" s="416"/>
      <c r="DO55" s="416"/>
      <c r="DP55" s="416"/>
      <c r="DQ55" s="416"/>
      <c r="DR55" s="416"/>
      <c r="DS55" s="416"/>
      <c r="DT55" s="416"/>
      <c r="DU55" s="416"/>
      <c r="DV55" s="416"/>
      <c r="DW55" s="416"/>
      <c r="DX55" s="416"/>
      <c r="DY55" s="416"/>
      <c r="DZ55" s="416"/>
      <c r="EA55" s="416"/>
      <c r="EB55" s="416"/>
      <c r="EC55" s="416"/>
      <c r="ED55" s="416"/>
      <c r="EE55" s="416"/>
      <c r="EF55" s="416"/>
      <c r="EG55" s="416"/>
      <c r="EH55" s="416"/>
      <c r="EI55" s="416"/>
      <c r="EJ55" s="416"/>
      <c r="EK55" s="416"/>
      <c r="EL55" s="416"/>
      <c r="EM55" s="416"/>
      <c r="EN55" s="416"/>
      <c r="EO55" s="416"/>
      <c r="EP55" s="416"/>
      <c r="EQ55" s="416"/>
      <c r="ER55" s="416"/>
      <c r="ES55" s="416"/>
      <c r="ET55" s="416"/>
      <c r="EU55" s="416"/>
      <c r="EV55" s="416"/>
      <c r="EW55" s="416"/>
      <c r="EX55" s="416"/>
      <c r="EY55" s="416"/>
      <c r="EZ55" s="416"/>
      <c r="FA55" s="416"/>
      <c r="FB55" s="416"/>
      <c r="FC55" s="416"/>
      <c r="FD55" s="416"/>
      <c r="FE55" s="416"/>
      <c r="FF55" s="416"/>
      <c r="FG55" s="416"/>
      <c r="FH55" s="416"/>
      <c r="FI55" s="416"/>
      <c r="FJ55" s="416"/>
      <c r="FK55" s="416"/>
      <c r="FL55" s="416"/>
      <c r="FM55" s="416"/>
      <c r="FN55" s="416"/>
      <c r="FO55" s="416"/>
      <c r="FP55" s="416"/>
      <c r="FQ55" s="416"/>
      <c r="FR55" s="416"/>
      <c r="FS55" s="416"/>
      <c r="FT55" s="416"/>
      <c r="FU55" s="416"/>
      <c r="FV55" s="416"/>
      <c r="FW55" s="416"/>
      <c r="FX55" s="416"/>
      <c r="FY55" s="416"/>
      <c r="FZ55" s="416"/>
      <c r="GA55" s="416"/>
      <c r="GB55" s="416"/>
      <c r="GC55" s="416"/>
      <c r="GD55" s="416"/>
      <c r="GE55" s="416"/>
      <c r="GF55" s="416"/>
      <c r="GG55" s="416"/>
      <c r="GH55" s="416"/>
      <c r="GI55" s="416"/>
      <c r="GJ55" s="416"/>
      <c r="GK55" s="416"/>
      <c r="GL55" s="416"/>
      <c r="GM55" s="416"/>
      <c r="GN55" s="416"/>
      <c r="GO55" s="416"/>
      <c r="GP55" s="416"/>
      <c r="GQ55" s="416"/>
      <c r="GR55" s="416"/>
      <c r="GS55" s="416"/>
      <c r="GT55" s="416"/>
      <c r="GU55" s="416"/>
      <c r="GV55" s="416"/>
      <c r="GW55" s="416"/>
      <c r="GX55" s="416"/>
      <c r="GY55" s="416"/>
      <c r="GZ55" s="416"/>
      <c r="HA55" s="416"/>
      <c r="HB55" s="416"/>
      <c r="HC55" s="416"/>
      <c r="HD55" s="416"/>
      <c r="HE55" s="416"/>
      <c r="HF55" s="416"/>
      <c r="HG55" s="416"/>
      <c r="HH55" s="416"/>
      <c r="HI55" s="416"/>
      <c r="HJ55" s="416"/>
      <c r="HK55" s="416"/>
      <c r="HL55" s="416"/>
      <c r="HM55" s="416"/>
      <c r="HN55" s="416"/>
      <c r="HO55" s="416"/>
      <c r="HP55" s="416"/>
      <c r="HQ55" s="416"/>
      <c r="HR55" s="416"/>
      <c r="HS55" s="416"/>
      <c r="HT55" s="416"/>
      <c r="HU55" s="416"/>
      <c r="HV55" s="416"/>
      <c r="HW55" s="416"/>
      <c r="HX55" s="416"/>
      <c r="HY55" s="416"/>
      <c r="HZ55" s="416"/>
      <c r="IA55" s="416"/>
      <c r="IB55" s="416"/>
      <c r="IC55" s="416"/>
      <c r="ID55" s="416"/>
      <c r="IE55" s="416"/>
      <c r="IF55" s="416"/>
      <c r="IG55" s="416"/>
      <c r="IH55" s="416"/>
      <c r="II55" s="416"/>
      <c r="IJ55" s="416"/>
      <c r="IK55" s="416"/>
      <c r="IL55" s="416"/>
      <c r="IM55" s="416"/>
      <c r="IN55" s="416"/>
      <c r="IO55" s="416"/>
      <c r="IP55" s="416"/>
      <c r="IQ55" s="416"/>
      <c r="IR55" s="416"/>
      <c r="IS55" s="416"/>
      <c r="IT55" s="416"/>
      <c r="IU55" s="416"/>
      <c r="IV55" s="416"/>
      <c r="IW55" s="416"/>
      <c r="IX55" s="416"/>
      <c r="IY55" s="416"/>
      <c r="IZ55" s="416"/>
      <c r="JA55" s="416"/>
    </row>
    <row r="56" spans="1:261" s="101" customFormat="1" ht="51" hidden="1" outlineLevel="2" x14ac:dyDescent="0.25">
      <c r="A56" s="99"/>
      <c r="B56" s="275" t="s">
        <v>64</v>
      </c>
      <c r="C56" s="99" t="s">
        <v>31</v>
      </c>
      <c r="D56" s="100">
        <v>4</v>
      </c>
      <c r="E56" s="251">
        <v>0</v>
      </c>
      <c r="F56" s="142"/>
      <c r="G56" s="142">
        <v>0</v>
      </c>
      <c r="H56" s="142"/>
      <c r="I56" s="227"/>
      <c r="J56" s="252">
        <v>0</v>
      </c>
      <c r="K56" s="252"/>
      <c r="L56" s="229"/>
      <c r="M56" s="229">
        <f t="shared" si="0"/>
        <v>0</v>
      </c>
      <c r="N56" s="229"/>
      <c r="O56" s="229"/>
      <c r="P56" s="422"/>
      <c r="Q56" s="425">
        <f t="shared" si="1"/>
        <v>0</v>
      </c>
      <c r="R56" s="415"/>
      <c r="S56" s="415"/>
      <c r="T56" s="415"/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5"/>
      <c r="AJ56" s="415"/>
      <c r="AK56" s="415"/>
      <c r="AL56" s="415"/>
      <c r="AM56" s="415"/>
      <c r="AN56" s="415"/>
      <c r="AO56" s="415"/>
      <c r="AP56" s="415"/>
      <c r="AQ56" s="415"/>
      <c r="AR56" s="415"/>
      <c r="AS56" s="415"/>
      <c r="AT56" s="415"/>
      <c r="AU56" s="415"/>
      <c r="AV56" s="415"/>
      <c r="AW56" s="415"/>
      <c r="AX56" s="415"/>
      <c r="AY56" s="415"/>
      <c r="AZ56" s="415"/>
      <c r="BA56" s="415"/>
      <c r="BB56" s="415"/>
      <c r="BC56" s="415"/>
      <c r="BD56" s="415"/>
      <c r="BE56" s="415"/>
      <c r="BF56" s="415"/>
      <c r="BG56" s="415"/>
      <c r="BH56" s="415"/>
      <c r="BI56" s="415"/>
      <c r="BJ56" s="415"/>
      <c r="BK56" s="415"/>
      <c r="BL56" s="415"/>
      <c r="BM56" s="415"/>
      <c r="BN56" s="415"/>
      <c r="BO56" s="415"/>
      <c r="BP56" s="415"/>
      <c r="BQ56" s="415"/>
      <c r="BR56" s="415"/>
      <c r="BS56" s="415"/>
      <c r="BT56" s="415"/>
      <c r="BU56" s="415"/>
      <c r="BV56" s="415"/>
      <c r="BW56" s="415"/>
      <c r="BX56" s="415"/>
      <c r="BY56" s="415"/>
      <c r="BZ56" s="415"/>
      <c r="CA56" s="415"/>
      <c r="CB56" s="415"/>
      <c r="CC56" s="415"/>
      <c r="CD56" s="415"/>
      <c r="CE56" s="415"/>
      <c r="CF56" s="415"/>
      <c r="CG56" s="415"/>
      <c r="CH56" s="415"/>
      <c r="CI56" s="415"/>
      <c r="CJ56" s="415"/>
      <c r="CK56" s="415"/>
      <c r="CL56" s="415"/>
      <c r="CM56" s="415"/>
      <c r="CN56" s="415"/>
      <c r="CO56" s="415"/>
      <c r="CP56" s="415"/>
      <c r="CQ56" s="415"/>
      <c r="CR56" s="415"/>
      <c r="CS56" s="415"/>
      <c r="CT56" s="415"/>
      <c r="CU56" s="415"/>
      <c r="CV56" s="415"/>
      <c r="CW56" s="415"/>
      <c r="CX56" s="415"/>
      <c r="CY56" s="415"/>
      <c r="CZ56" s="415"/>
      <c r="DA56" s="415"/>
      <c r="DB56" s="415"/>
      <c r="DC56" s="415"/>
      <c r="DD56" s="415"/>
      <c r="DE56" s="415"/>
      <c r="DF56" s="415"/>
      <c r="DG56" s="415"/>
      <c r="DH56" s="415"/>
      <c r="DI56" s="415"/>
      <c r="DJ56" s="415"/>
      <c r="DK56" s="415"/>
      <c r="DL56" s="415"/>
      <c r="DM56" s="415"/>
      <c r="DN56" s="415"/>
      <c r="DO56" s="415"/>
      <c r="DP56" s="415"/>
      <c r="DQ56" s="415"/>
      <c r="DR56" s="415"/>
      <c r="DS56" s="415"/>
      <c r="DT56" s="415"/>
      <c r="DU56" s="415"/>
      <c r="DV56" s="415"/>
      <c r="DW56" s="415"/>
      <c r="DX56" s="415"/>
      <c r="DY56" s="415"/>
      <c r="DZ56" s="415"/>
      <c r="EA56" s="415"/>
      <c r="EB56" s="415"/>
      <c r="EC56" s="415"/>
      <c r="ED56" s="415"/>
      <c r="EE56" s="415"/>
      <c r="EF56" s="415"/>
      <c r="EG56" s="415"/>
      <c r="EH56" s="415"/>
      <c r="EI56" s="415"/>
      <c r="EJ56" s="415"/>
      <c r="EK56" s="415"/>
      <c r="EL56" s="415"/>
      <c r="EM56" s="415"/>
      <c r="EN56" s="415"/>
      <c r="EO56" s="415"/>
      <c r="EP56" s="415"/>
      <c r="EQ56" s="415"/>
      <c r="ER56" s="415"/>
      <c r="ES56" s="415"/>
      <c r="ET56" s="415"/>
      <c r="EU56" s="415"/>
      <c r="EV56" s="415"/>
      <c r="EW56" s="415"/>
      <c r="EX56" s="415"/>
      <c r="EY56" s="415"/>
      <c r="EZ56" s="415"/>
      <c r="FA56" s="415"/>
      <c r="FB56" s="415"/>
      <c r="FC56" s="415"/>
      <c r="FD56" s="415"/>
      <c r="FE56" s="415"/>
      <c r="FF56" s="415"/>
      <c r="FG56" s="415"/>
      <c r="FH56" s="415"/>
      <c r="FI56" s="415"/>
      <c r="FJ56" s="415"/>
      <c r="FK56" s="415"/>
      <c r="FL56" s="415"/>
      <c r="FM56" s="415"/>
      <c r="FN56" s="415"/>
      <c r="FO56" s="415"/>
      <c r="FP56" s="415"/>
      <c r="FQ56" s="415"/>
      <c r="FR56" s="415"/>
      <c r="FS56" s="415"/>
      <c r="FT56" s="415"/>
      <c r="FU56" s="415"/>
      <c r="FV56" s="415"/>
      <c r="FW56" s="415"/>
      <c r="FX56" s="415"/>
      <c r="FY56" s="415"/>
      <c r="FZ56" s="415"/>
      <c r="GA56" s="415"/>
      <c r="GB56" s="415"/>
      <c r="GC56" s="415"/>
      <c r="GD56" s="415"/>
      <c r="GE56" s="415"/>
      <c r="GF56" s="415"/>
      <c r="GG56" s="415"/>
      <c r="GH56" s="415"/>
      <c r="GI56" s="415"/>
      <c r="GJ56" s="415"/>
      <c r="GK56" s="415"/>
      <c r="GL56" s="415"/>
      <c r="GM56" s="415"/>
      <c r="GN56" s="415"/>
      <c r="GO56" s="415"/>
      <c r="GP56" s="415"/>
      <c r="GQ56" s="415"/>
      <c r="GR56" s="415"/>
      <c r="GS56" s="415"/>
      <c r="GT56" s="415"/>
      <c r="GU56" s="415"/>
      <c r="GV56" s="415"/>
      <c r="GW56" s="415"/>
      <c r="GX56" s="415"/>
      <c r="GY56" s="415"/>
      <c r="GZ56" s="415"/>
      <c r="HA56" s="415"/>
      <c r="HB56" s="415"/>
      <c r="HC56" s="415"/>
      <c r="HD56" s="415"/>
      <c r="HE56" s="415"/>
      <c r="HF56" s="415"/>
      <c r="HG56" s="415"/>
      <c r="HH56" s="415"/>
      <c r="HI56" s="415"/>
      <c r="HJ56" s="415"/>
      <c r="HK56" s="415"/>
      <c r="HL56" s="415"/>
      <c r="HM56" s="415"/>
      <c r="HN56" s="415"/>
      <c r="HO56" s="415"/>
      <c r="HP56" s="415"/>
      <c r="HQ56" s="415"/>
      <c r="HR56" s="415"/>
      <c r="HS56" s="415"/>
      <c r="HT56" s="415"/>
      <c r="HU56" s="415"/>
      <c r="HV56" s="415"/>
      <c r="HW56" s="415"/>
      <c r="HX56" s="415"/>
      <c r="HY56" s="415"/>
      <c r="HZ56" s="415"/>
      <c r="IA56" s="415"/>
      <c r="IB56" s="415"/>
      <c r="IC56" s="415"/>
      <c r="ID56" s="415"/>
      <c r="IE56" s="415"/>
      <c r="IF56" s="415"/>
      <c r="IG56" s="415"/>
      <c r="IH56" s="415"/>
      <c r="II56" s="415"/>
      <c r="IJ56" s="415"/>
      <c r="IK56" s="415"/>
      <c r="IL56" s="415"/>
      <c r="IM56" s="415"/>
      <c r="IN56" s="415"/>
      <c r="IO56" s="415"/>
      <c r="IP56" s="415"/>
      <c r="IQ56" s="415"/>
      <c r="IR56" s="415"/>
      <c r="IS56" s="415"/>
      <c r="IT56" s="415"/>
      <c r="IU56" s="415"/>
      <c r="IV56" s="415"/>
      <c r="IW56" s="415"/>
      <c r="IX56" s="415"/>
      <c r="IY56" s="415"/>
      <c r="IZ56" s="415"/>
      <c r="JA56" s="415"/>
    </row>
    <row r="57" spans="1:261" s="101" customFormat="1" ht="38.25" hidden="1" outlineLevel="2" x14ac:dyDescent="0.25">
      <c r="A57" s="99"/>
      <c r="B57" s="275" t="s">
        <v>65</v>
      </c>
      <c r="C57" s="99" t="s">
        <v>31</v>
      </c>
      <c r="D57" s="100">
        <v>1</v>
      </c>
      <c r="E57" s="251">
        <v>0</v>
      </c>
      <c r="F57" s="142"/>
      <c r="G57" s="142">
        <v>0</v>
      </c>
      <c r="H57" s="142"/>
      <c r="I57" s="227"/>
      <c r="J57" s="252">
        <v>0</v>
      </c>
      <c r="K57" s="252"/>
      <c r="L57" s="229"/>
      <c r="M57" s="229">
        <f t="shared" si="0"/>
        <v>0</v>
      </c>
      <c r="N57" s="229"/>
      <c r="O57" s="229"/>
      <c r="P57" s="422"/>
      <c r="Q57" s="425">
        <f t="shared" si="1"/>
        <v>0</v>
      </c>
      <c r="R57" s="415"/>
      <c r="S57" s="415"/>
      <c r="T57" s="415"/>
      <c r="U57" s="415"/>
      <c r="V57" s="415"/>
      <c r="W57" s="415"/>
      <c r="X57" s="415"/>
      <c r="Y57" s="415"/>
      <c r="Z57" s="415"/>
      <c r="AA57" s="415"/>
      <c r="AB57" s="415"/>
      <c r="AC57" s="415"/>
      <c r="AD57" s="415"/>
      <c r="AE57" s="415"/>
      <c r="AF57" s="415"/>
      <c r="AG57" s="415"/>
      <c r="AH57" s="415"/>
      <c r="AI57" s="415"/>
      <c r="AJ57" s="415"/>
      <c r="AK57" s="415"/>
      <c r="AL57" s="415"/>
      <c r="AM57" s="415"/>
      <c r="AN57" s="415"/>
      <c r="AO57" s="415"/>
      <c r="AP57" s="415"/>
      <c r="AQ57" s="415"/>
      <c r="AR57" s="415"/>
      <c r="AS57" s="415"/>
      <c r="AT57" s="415"/>
      <c r="AU57" s="415"/>
      <c r="AV57" s="415"/>
      <c r="AW57" s="415"/>
      <c r="AX57" s="415"/>
      <c r="AY57" s="415"/>
      <c r="AZ57" s="415"/>
      <c r="BA57" s="415"/>
      <c r="BB57" s="415"/>
      <c r="BC57" s="415"/>
      <c r="BD57" s="415"/>
      <c r="BE57" s="415"/>
      <c r="BF57" s="415"/>
      <c r="BG57" s="415"/>
      <c r="BH57" s="415"/>
      <c r="BI57" s="415"/>
      <c r="BJ57" s="415"/>
      <c r="BK57" s="415"/>
      <c r="BL57" s="415"/>
      <c r="BM57" s="415"/>
      <c r="BN57" s="415"/>
      <c r="BO57" s="415"/>
      <c r="BP57" s="415"/>
      <c r="BQ57" s="415"/>
      <c r="BR57" s="415"/>
      <c r="BS57" s="415"/>
      <c r="BT57" s="415"/>
      <c r="BU57" s="415"/>
      <c r="BV57" s="415"/>
      <c r="BW57" s="415"/>
      <c r="BX57" s="415"/>
      <c r="BY57" s="415"/>
      <c r="BZ57" s="415"/>
      <c r="CA57" s="415"/>
      <c r="CB57" s="415"/>
      <c r="CC57" s="415"/>
      <c r="CD57" s="415"/>
      <c r="CE57" s="415"/>
      <c r="CF57" s="415"/>
      <c r="CG57" s="415"/>
      <c r="CH57" s="415"/>
      <c r="CI57" s="415"/>
      <c r="CJ57" s="415"/>
      <c r="CK57" s="415"/>
      <c r="CL57" s="415"/>
      <c r="CM57" s="415"/>
      <c r="CN57" s="415"/>
      <c r="CO57" s="415"/>
      <c r="CP57" s="415"/>
      <c r="CQ57" s="415"/>
      <c r="CR57" s="415"/>
      <c r="CS57" s="415"/>
      <c r="CT57" s="415"/>
      <c r="CU57" s="415"/>
      <c r="CV57" s="415"/>
      <c r="CW57" s="415"/>
      <c r="CX57" s="415"/>
      <c r="CY57" s="415"/>
      <c r="CZ57" s="415"/>
      <c r="DA57" s="415"/>
      <c r="DB57" s="415"/>
      <c r="DC57" s="415"/>
      <c r="DD57" s="415"/>
      <c r="DE57" s="415"/>
      <c r="DF57" s="415"/>
      <c r="DG57" s="415"/>
      <c r="DH57" s="415"/>
      <c r="DI57" s="415"/>
      <c r="DJ57" s="415"/>
      <c r="DK57" s="415"/>
      <c r="DL57" s="415"/>
      <c r="DM57" s="415"/>
      <c r="DN57" s="415"/>
      <c r="DO57" s="415"/>
      <c r="DP57" s="415"/>
      <c r="DQ57" s="415"/>
      <c r="DR57" s="415"/>
      <c r="DS57" s="415"/>
      <c r="DT57" s="415"/>
      <c r="DU57" s="415"/>
      <c r="DV57" s="415"/>
      <c r="DW57" s="415"/>
      <c r="DX57" s="415"/>
      <c r="DY57" s="415"/>
      <c r="DZ57" s="415"/>
      <c r="EA57" s="415"/>
      <c r="EB57" s="415"/>
      <c r="EC57" s="415"/>
      <c r="ED57" s="415"/>
      <c r="EE57" s="415"/>
      <c r="EF57" s="415"/>
      <c r="EG57" s="415"/>
      <c r="EH57" s="415"/>
      <c r="EI57" s="415"/>
      <c r="EJ57" s="415"/>
      <c r="EK57" s="415"/>
      <c r="EL57" s="415"/>
      <c r="EM57" s="415"/>
      <c r="EN57" s="415"/>
      <c r="EO57" s="415"/>
      <c r="EP57" s="415"/>
      <c r="EQ57" s="415"/>
      <c r="ER57" s="415"/>
      <c r="ES57" s="415"/>
      <c r="ET57" s="415"/>
      <c r="EU57" s="415"/>
      <c r="EV57" s="415"/>
      <c r="EW57" s="415"/>
      <c r="EX57" s="415"/>
      <c r="EY57" s="415"/>
      <c r="EZ57" s="415"/>
      <c r="FA57" s="415"/>
      <c r="FB57" s="415"/>
      <c r="FC57" s="415"/>
      <c r="FD57" s="415"/>
      <c r="FE57" s="415"/>
      <c r="FF57" s="415"/>
      <c r="FG57" s="415"/>
      <c r="FH57" s="415"/>
      <c r="FI57" s="415"/>
      <c r="FJ57" s="415"/>
      <c r="FK57" s="415"/>
      <c r="FL57" s="415"/>
      <c r="FM57" s="415"/>
      <c r="FN57" s="415"/>
      <c r="FO57" s="415"/>
      <c r="FP57" s="415"/>
      <c r="FQ57" s="415"/>
      <c r="FR57" s="415"/>
      <c r="FS57" s="415"/>
      <c r="FT57" s="415"/>
      <c r="FU57" s="415"/>
      <c r="FV57" s="415"/>
      <c r="FW57" s="415"/>
      <c r="FX57" s="415"/>
      <c r="FY57" s="415"/>
      <c r="FZ57" s="415"/>
      <c r="GA57" s="415"/>
      <c r="GB57" s="415"/>
      <c r="GC57" s="415"/>
      <c r="GD57" s="415"/>
      <c r="GE57" s="415"/>
      <c r="GF57" s="415"/>
      <c r="GG57" s="415"/>
      <c r="GH57" s="415"/>
      <c r="GI57" s="415"/>
      <c r="GJ57" s="415"/>
      <c r="GK57" s="415"/>
      <c r="GL57" s="415"/>
      <c r="GM57" s="415"/>
      <c r="GN57" s="415"/>
      <c r="GO57" s="415"/>
      <c r="GP57" s="415"/>
      <c r="GQ57" s="415"/>
      <c r="GR57" s="415"/>
      <c r="GS57" s="415"/>
      <c r="GT57" s="415"/>
      <c r="GU57" s="415"/>
      <c r="GV57" s="415"/>
      <c r="GW57" s="415"/>
      <c r="GX57" s="415"/>
      <c r="GY57" s="415"/>
      <c r="GZ57" s="415"/>
      <c r="HA57" s="415"/>
      <c r="HB57" s="415"/>
      <c r="HC57" s="415"/>
      <c r="HD57" s="415"/>
      <c r="HE57" s="415"/>
      <c r="HF57" s="415"/>
      <c r="HG57" s="415"/>
      <c r="HH57" s="415"/>
      <c r="HI57" s="415"/>
      <c r="HJ57" s="415"/>
      <c r="HK57" s="415"/>
      <c r="HL57" s="415"/>
      <c r="HM57" s="415"/>
      <c r="HN57" s="415"/>
      <c r="HO57" s="415"/>
      <c r="HP57" s="415"/>
      <c r="HQ57" s="415"/>
      <c r="HR57" s="415"/>
      <c r="HS57" s="415"/>
      <c r="HT57" s="415"/>
      <c r="HU57" s="415"/>
      <c r="HV57" s="415"/>
      <c r="HW57" s="415"/>
      <c r="HX57" s="415"/>
      <c r="HY57" s="415"/>
      <c r="HZ57" s="415"/>
      <c r="IA57" s="415"/>
      <c r="IB57" s="415"/>
      <c r="IC57" s="415"/>
      <c r="ID57" s="415"/>
      <c r="IE57" s="415"/>
      <c r="IF57" s="415"/>
      <c r="IG57" s="415"/>
      <c r="IH57" s="415"/>
      <c r="II57" s="415"/>
      <c r="IJ57" s="415"/>
      <c r="IK57" s="415"/>
      <c r="IL57" s="415"/>
      <c r="IM57" s="415"/>
      <c r="IN57" s="415"/>
      <c r="IO57" s="415"/>
      <c r="IP57" s="415"/>
      <c r="IQ57" s="415"/>
      <c r="IR57" s="415"/>
      <c r="IS57" s="415"/>
      <c r="IT57" s="415"/>
      <c r="IU57" s="415"/>
      <c r="IV57" s="415"/>
      <c r="IW57" s="415"/>
      <c r="IX57" s="415"/>
      <c r="IY57" s="415"/>
      <c r="IZ57" s="415"/>
      <c r="JA57" s="415"/>
    </row>
    <row r="58" spans="1:261" s="101" customFormat="1" hidden="1" outlineLevel="2" x14ac:dyDescent="0.25">
      <c r="A58" s="99"/>
      <c r="B58" s="275" t="s">
        <v>66</v>
      </c>
      <c r="C58" s="99" t="s">
        <v>31</v>
      </c>
      <c r="D58" s="100">
        <v>7</v>
      </c>
      <c r="E58" s="251">
        <v>0</v>
      </c>
      <c r="F58" s="142"/>
      <c r="G58" s="142">
        <v>0</v>
      </c>
      <c r="H58" s="142"/>
      <c r="I58" s="227"/>
      <c r="J58" s="252">
        <v>0</v>
      </c>
      <c r="K58" s="252"/>
      <c r="L58" s="229"/>
      <c r="M58" s="229">
        <f t="shared" si="0"/>
        <v>0</v>
      </c>
      <c r="N58" s="229"/>
      <c r="O58" s="229"/>
      <c r="P58" s="422"/>
      <c r="Q58" s="425">
        <f t="shared" si="1"/>
        <v>0</v>
      </c>
      <c r="R58" s="415"/>
      <c r="S58" s="415"/>
      <c r="T58" s="415"/>
      <c r="U58" s="415"/>
      <c r="V58" s="415"/>
      <c r="W58" s="415"/>
      <c r="X58" s="415"/>
      <c r="Y58" s="415"/>
      <c r="Z58" s="415"/>
      <c r="AA58" s="415"/>
      <c r="AB58" s="415"/>
      <c r="AC58" s="415"/>
      <c r="AD58" s="415"/>
      <c r="AE58" s="415"/>
      <c r="AF58" s="415"/>
      <c r="AG58" s="415"/>
      <c r="AH58" s="415"/>
      <c r="AI58" s="415"/>
      <c r="AJ58" s="415"/>
      <c r="AK58" s="415"/>
      <c r="AL58" s="415"/>
      <c r="AM58" s="415"/>
      <c r="AN58" s="415"/>
      <c r="AO58" s="415"/>
      <c r="AP58" s="415"/>
      <c r="AQ58" s="415"/>
      <c r="AR58" s="415"/>
      <c r="AS58" s="415"/>
      <c r="AT58" s="415"/>
      <c r="AU58" s="415"/>
      <c r="AV58" s="415"/>
      <c r="AW58" s="415"/>
      <c r="AX58" s="415"/>
      <c r="AY58" s="415"/>
      <c r="AZ58" s="415"/>
      <c r="BA58" s="415"/>
      <c r="BB58" s="415"/>
      <c r="BC58" s="415"/>
      <c r="BD58" s="415"/>
      <c r="BE58" s="415"/>
      <c r="BF58" s="415"/>
      <c r="BG58" s="415"/>
      <c r="BH58" s="415"/>
      <c r="BI58" s="415"/>
      <c r="BJ58" s="415"/>
      <c r="BK58" s="415"/>
      <c r="BL58" s="415"/>
      <c r="BM58" s="415"/>
      <c r="BN58" s="415"/>
      <c r="BO58" s="415"/>
      <c r="BP58" s="415"/>
      <c r="BQ58" s="415"/>
      <c r="BR58" s="415"/>
      <c r="BS58" s="415"/>
      <c r="BT58" s="415"/>
      <c r="BU58" s="415"/>
      <c r="BV58" s="415"/>
      <c r="BW58" s="415"/>
      <c r="BX58" s="415"/>
      <c r="BY58" s="415"/>
      <c r="BZ58" s="415"/>
      <c r="CA58" s="415"/>
      <c r="CB58" s="415"/>
      <c r="CC58" s="415"/>
      <c r="CD58" s="415"/>
      <c r="CE58" s="415"/>
      <c r="CF58" s="415"/>
      <c r="CG58" s="415"/>
      <c r="CH58" s="415"/>
      <c r="CI58" s="415"/>
      <c r="CJ58" s="415"/>
      <c r="CK58" s="415"/>
      <c r="CL58" s="415"/>
      <c r="CM58" s="415"/>
      <c r="CN58" s="415"/>
      <c r="CO58" s="415"/>
      <c r="CP58" s="415"/>
      <c r="CQ58" s="415"/>
      <c r="CR58" s="415"/>
      <c r="CS58" s="415"/>
      <c r="CT58" s="415"/>
      <c r="CU58" s="415"/>
      <c r="CV58" s="415"/>
      <c r="CW58" s="415"/>
      <c r="CX58" s="415"/>
      <c r="CY58" s="415"/>
      <c r="CZ58" s="415"/>
      <c r="DA58" s="415"/>
      <c r="DB58" s="415"/>
      <c r="DC58" s="415"/>
      <c r="DD58" s="415"/>
      <c r="DE58" s="415"/>
      <c r="DF58" s="415"/>
      <c r="DG58" s="415"/>
      <c r="DH58" s="415"/>
      <c r="DI58" s="415"/>
      <c r="DJ58" s="415"/>
      <c r="DK58" s="415"/>
      <c r="DL58" s="415"/>
      <c r="DM58" s="415"/>
      <c r="DN58" s="415"/>
      <c r="DO58" s="415"/>
      <c r="DP58" s="415"/>
      <c r="DQ58" s="415"/>
      <c r="DR58" s="415"/>
      <c r="DS58" s="415"/>
      <c r="DT58" s="415"/>
      <c r="DU58" s="415"/>
      <c r="DV58" s="415"/>
      <c r="DW58" s="415"/>
      <c r="DX58" s="415"/>
      <c r="DY58" s="415"/>
      <c r="DZ58" s="415"/>
      <c r="EA58" s="415"/>
      <c r="EB58" s="415"/>
      <c r="EC58" s="415"/>
      <c r="ED58" s="415"/>
      <c r="EE58" s="415"/>
      <c r="EF58" s="415"/>
      <c r="EG58" s="415"/>
      <c r="EH58" s="415"/>
      <c r="EI58" s="415"/>
      <c r="EJ58" s="415"/>
      <c r="EK58" s="415"/>
      <c r="EL58" s="415"/>
      <c r="EM58" s="415"/>
      <c r="EN58" s="415"/>
      <c r="EO58" s="415"/>
      <c r="EP58" s="415"/>
      <c r="EQ58" s="415"/>
      <c r="ER58" s="415"/>
      <c r="ES58" s="415"/>
      <c r="ET58" s="415"/>
      <c r="EU58" s="415"/>
      <c r="EV58" s="415"/>
      <c r="EW58" s="415"/>
      <c r="EX58" s="415"/>
      <c r="EY58" s="415"/>
      <c r="EZ58" s="415"/>
      <c r="FA58" s="415"/>
      <c r="FB58" s="415"/>
      <c r="FC58" s="415"/>
      <c r="FD58" s="415"/>
      <c r="FE58" s="415"/>
      <c r="FF58" s="415"/>
      <c r="FG58" s="415"/>
      <c r="FH58" s="415"/>
      <c r="FI58" s="415"/>
      <c r="FJ58" s="415"/>
      <c r="FK58" s="415"/>
      <c r="FL58" s="415"/>
      <c r="FM58" s="415"/>
      <c r="FN58" s="415"/>
      <c r="FO58" s="415"/>
      <c r="FP58" s="415"/>
      <c r="FQ58" s="415"/>
      <c r="FR58" s="415"/>
      <c r="FS58" s="415"/>
      <c r="FT58" s="415"/>
      <c r="FU58" s="415"/>
      <c r="FV58" s="415"/>
      <c r="FW58" s="415"/>
      <c r="FX58" s="415"/>
      <c r="FY58" s="415"/>
      <c r="FZ58" s="415"/>
      <c r="GA58" s="415"/>
      <c r="GB58" s="415"/>
      <c r="GC58" s="415"/>
      <c r="GD58" s="415"/>
      <c r="GE58" s="415"/>
      <c r="GF58" s="415"/>
      <c r="GG58" s="415"/>
      <c r="GH58" s="415"/>
      <c r="GI58" s="415"/>
      <c r="GJ58" s="415"/>
      <c r="GK58" s="415"/>
      <c r="GL58" s="415"/>
      <c r="GM58" s="415"/>
      <c r="GN58" s="415"/>
      <c r="GO58" s="415"/>
      <c r="GP58" s="415"/>
      <c r="GQ58" s="415"/>
      <c r="GR58" s="415"/>
      <c r="GS58" s="415"/>
      <c r="GT58" s="415"/>
      <c r="GU58" s="415"/>
      <c r="GV58" s="415"/>
      <c r="GW58" s="415"/>
      <c r="GX58" s="415"/>
      <c r="GY58" s="415"/>
      <c r="GZ58" s="415"/>
      <c r="HA58" s="415"/>
      <c r="HB58" s="415"/>
      <c r="HC58" s="415"/>
      <c r="HD58" s="415"/>
      <c r="HE58" s="415"/>
      <c r="HF58" s="415"/>
      <c r="HG58" s="415"/>
      <c r="HH58" s="415"/>
      <c r="HI58" s="415"/>
      <c r="HJ58" s="415"/>
      <c r="HK58" s="415"/>
      <c r="HL58" s="415"/>
      <c r="HM58" s="415"/>
      <c r="HN58" s="415"/>
      <c r="HO58" s="415"/>
      <c r="HP58" s="415"/>
      <c r="HQ58" s="415"/>
      <c r="HR58" s="415"/>
      <c r="HS58" s="415"/>
      <c r="HT58" s="415"/>
      <c r="HU58" s="415"/>
      <c r="HV58" s="415"/>
      <c r="HW58" s="415"/>
      <c r="HX58" s="415"/>
      <c r="HY58" s="415"/>
      <c r="HZ58" s="415"/>
      <c r="IA58" s="415"/>
      <c r="IB58" s="415"/>
      <c r="IC58" s="415"/>
      <c r="ID58" s="415"/>
      <c r="IE58" s="415"/>
      <c r="IF58" s="415"/>
      <c r="IG58" s="415"/>
      <c r="IH58" s="415"/>
      <c r="II58" s="415"/>
      <c r="IJ58" s="415"/>
      <c r="IK58" s="415"/>
      <c r="IL58" s="415"/>
      <c r="IM58" s="415"/>
      <c r="IN58" s="415"/>
      <c r="IO58" s="415"/>
      <c r="IP58" s="415"/>
      <c r="IQ58" s="415"/>
      <c r="IR58" s="415"/>
      <c r="IS58" s="415"/>
      <c r="IT58" s="415"/>
      <c r="IU58" s="415"/>
      <c r="IV58" s="415"/>
      <c r="IW58" s="415"/>
      <c r="IX58" s="415"/>
      <c r="IY58" s="415"/>
      <c r="IZ58" s="415"/>
      <c r="JA58" s="415"/>
    </row>
    <row r="59" spans="1:261" s="101" customFormat="1" hidden="1" outlineLevel="2" x14ac:dyDescent="0.25">
      <c r="A59" s="99"/>
      <c r="B59" s="275" t="s">
        <v>67</v>
      </c>
      <c r="C59" s="99" t="s">
        <v>31</v>
      </c>
      <c r="D59" s="100">
        <v>9</v>
      </c>
      <c r="E59" s="251">
        <v>0</v>
      </c>
      <c r="F59" s="142"/>
      <c r="G59" s="142">
        <v>0</v>
      </c>
      <c r="H59" s="142"/>
      <c r="I59" s="227"/>
      <c r="J59" s="252">
        <v>0</v>
      </c>
      <c r="K59" s="252"/>
      <c r="L59" s="229"/>
      <c r="M59" s="229">
        <f t="shared" si="0"/>
        <v>0</v>
      </c>
      <c r="N59" s="229"/>
      <c r="O59" s="229"/>
      <c r="P59" s="422"/>
      <c r="Q59" s="425">
        <f t="shared" si="1"/>
        <v>0</v>
      </c>
      <c r="R59" s="415"/>
      <c r="S59" s="415"/>
      <c r="T59" s="415"/>
      <c r="U59" s="415"/>
      <c r="V59" s="415"/>
      <c r="W59" s="415"/>
      <c r="X59" s="415"/>
      <c r="Y59" s="415"/>
      <c r="Z59" s="415"/>
      <c r="AA59" s="415"/>
      <c r="AB59" s="415"/>
      <c r="AC59" s="415"/>
      <c r="AD59" s="415"/>
      <c r="AE59" s="415"/>
      <c r="AF59" s="415"/>
      <c r="AG59" s="415"/>
      <c r="AH59" s="415"/>
      <c r="AI59" s="415"/>
      <c r="AJ59" s="415"/>
      <c r="AK59" s="415"/>
      <c r="AL59" s="415"/>
      <c r="AM59" s="415"/>
      <c r="AN59" s="415"/>
      <c r="AO59" s="415"/>
      <c r="AP59" s="415"/>
      <c r="AQ59" s="415"/>
      <c r="AR59" s="415"/>
      <c r="AS59" s="415"/>
      <c r="AT59" s="415"/>
      <c r="AU59" s="415"/>
      <c r="AV59" s="415"/>
      <c r="AW59" s="415"/>
      <c r="AX59" s="415"/>
      <c r="AY59" s="415"/>
      <c r="AZ59" s="415"/>
      <c r="BA59" s="415"/>
      <c r="BB59" s="415"/>
      <c r="BC59" s="415"/>
      <c r="BD59" s="415"/>
      <c r="BE59" s="415"/>
      <c r="BF59" s="415"/>
      <c r="BG59" s="415"/>
      <c r="BH59" s="415"/>
      <c r="BI59" s="415"/>
      <c r="BJ59" s="415"/>
      <c r="BK59" s="415"/>
      <c r="BL59" s="415"/>
      <c r="BM59" s="415"/>
      <c r="BN59" s="415"/>
      <c r="BO59" s="415"/>
      <c r="BP59" s="415"/>
      <c r="BQ59" s="415"/>
      <c r="BR59" s="415"/>
      <c r="BS59" s="415"/>
      <c r="BT59" s="415"/>
      <c r="BU59" s="415"/>
      <c r="BV59" s="415"/>
      <c r="BW59" s="415"/>
      <c r="BX59" s="415"/>
      <c r="BY59" s="415"/>
      <c r="BZ59" s="415"/>
      <c r="CA59" s="415"/>
      <c r="CB59" s="415"/>
      <c r="CC59" s="415"/>
      <c r="CD59" s="415"/>
      <c r="CE59" s="415"/>
      <c r="CF59" s="415"/>
      <c r="CG59" s="415"/>
      <c r="CH59" s="415"/>
      <c r="CI59" s="415"/>
      <c r="CJ59" s="415"/>
      <c r="CK59" s="415"/>
      <c r="CL59" s="415"/>
      <c r="CM59" s="415"/>
      <c r="CN59" s="415"/>
      <c r="CO59" s="415"/>
      <c r="CP59" s="415"/>
      <c r="CQ59" s="415"/>
      <c r="CR59" s="415"/>
      <c r="CS59" s="415"/>
      <c r="CT59" s="415"/>
      <c r="CU59" s="415"/>
      <c r="CV59" s="415"/>
      <c r="CW59" s="415"/>
      <c r="CX59" s="415"/>
      <c r="CY59" s="415"/>
      <c r="CZ59" s="415"/>
      <c r="DA59" s="415"/>
      <c r="DB59" s="415"/>
      <c r="DC59" s="415"/>
      <c r="DD59" s="415"/>
      <c r="DE59" s="415"/>
      <c r="DF59" s="415"/>
      <c r="DG59" s="415"/>
      <c r="DH59" s="415"/>
      <c r="DI59" s="415"/>
      <c r="DJ59" s="415"/>
      <c r="DK59" s="415"/>
      <c r="DL59" s="415"/>
      <c r="DM59" s="415"/>
      <c r="DN59" s="415"/>
      <c r="DO59" s="415"/>
      <c r="DP59" s="415"/>
      <c r="DQ59" s="415"/>
      <c r="DR59" s="415"/>
      <c r="DS59" s="415"/>
      <c r="DT59" s="415"/>
      <c r="DU59" s="415"/>
      <c r="DV59" s="415"/>
      <c r="DW59" s="415"/>
      <c r="DX59" s="415"/>
      <c r="DY59" s="415"/>
      <c r="DZ59" s="415"/>
      <c r="EA59" s="415"/>
      <c r="EB59" s="415"/>
      <c r="EC59" s="415"/>
      <c r="ED59" s="415"/>
      <c r="EE59" s="415"/>
      <c r="EF59" s="415"/>
      <c r="EG59" s="415"/>
      <c r="EH59" s="415"/>
      <c r="EI59" s="415"/>
      <c r="EJ59" s="415"/>
      <c r="EK59" s="415"/>
      <c r="EL59" s="415"/>
      <c r="EM59" s="415"/>
      <c r="EN59" s="415"/>
      <c r="EO59" s="415"/>
      <c r="EP59" s="415"/>
      <c r="EQ59" s="415"/>
      <c r="ER59" s="415"/>
      <c r="ES59" s="415"/>
      <c r="ET59" s="415"/>
      <c r="EU59" s="415"/>
      <c r="EV59" s="415"/>
      <c r="EW59" s="415"/>
      <c r="EX59" s="415"/>
      <c r="EY59" s="415"/>
      <c r="EZ59" s="415"/>
      <c r="FA59" s="415"/>
      <c r="FB59" s="415"/>
      <c r="FC59" s="415"/>
      <c r="FD59" s="415"/>
      <c r="FE59" s="415"/>
      <c r="FF59" s="415"/>
      <c r="FG59" s="415"/>
      <c r="FH59" s="415"/>
      <c r="FI59" s="415"/>
      <c r="FJ59" s="415"/>
      <c r="FK59" s="415"/>
      <c r="FL59" s="415"/>
      <c r="FM59" s="415"/>
      <c r="FN59" s="415"/>
      <c r="FO59" s="415"/>
      <c r="FP59" s="415"/>
      <c r="FQ59" s="415"/>
      <c r="FR59" s="415"/>
      <c r="FS59" s="415"/>
      <c r="FT59" s="415"/>
      <c r="FU59" s="415"/>
      <c r="FV59" s="415"/>
      <c r="FW59" s="415"/>
      <c r="FX59" s="415"/>
      <c r="FY59" s="415"/>
      <c r="FZ59" s="415"/>
      <c r="GA59" s="415"/>
      <c r="GB59" s="415"/>
      <c r="GC59" s="415"/>
      <c r="GD59" s="415"/>
      <c r="GE59" s="415"/>
      <c r="GF59" s="415"/>
      <c r="GG59" s="415"/>
      <c r="GH59" s="415"/>
      <c r="GI59" s="415"/>
      <c r="GJ59" s="415"/>
      <c r="GK59" s="415"/>
      <c r="GL59" s="415"/>
      <c r="GM59" s="415"/>
      <c r="GN59" s="415"/>
      <c r="GO59" s="415"/>
      <c r="GP59" s="415"/>
      <c r="GQ59" s="415"/>
      <c r="GR59" s="415"/>
      <c r="GS59" s="415"/>
      <c r="GT59" s="415"/>
      <c r="GU59" s="415"/>
      <c r="GV59" s="415"/>
      <c r="GW59" s="415"/>
      <c r="GX59" s="415"/>
      <c r="GY59" s="415"/>
      <c r="GZ59" s="415"/>
      <c r="HA59" s="415"/>
      <c r="HB59" s="415"/>
      <c r="HC59" s="415"/>
      <c r="HD59" s="415"/>
      <c r="HE59" s="415"/>
      <c r="HF59" s="415"/>
      <c r="HG59" s="415"/>
      <c r="HH59" s="415"/>
      <c r="HI59" s="415"/>
      <c r="HJ59" s="415"/>
      <c r="HK59" s="415"/>
      <c r="HL59" s="415"/>
      <c r="HM59" s="415"/>
      <c r="HN59" s="415"/>
      <c r="HO59" s="415"/>
      <c r="HP59" s="415"/>
      <c r="HQ59" s="415"/>
      <c r="HR59" s="415"/>
      <c r="HS59" s="415"/>
      <c r="HT59" s="415"/>
      <c r="HU59" s="415"/>
      <c r="HV59" s="415"/>
      <c r="HW59" s="415"/>
      <c r="HX59" s="415"/>
      <c r="HY59" s="415"/>
      <c r="HZ59" s="415"/>
      <c r="IA59" s="415"/>
      <c r="IB59" s="415"/>
      <c r="IC59" s="415"/>
      <c r="ID59" s="415"/>
      <c r="IE59" s="415"/>
      <c r="IF59" s="415"/>
      <c r="IG59" s="415"/>
      <c r="IH59" s="415"/>
      <c r="II59" s="415"/>
      <c r="IJ59" s="415"/>
      <c r="IK59" s="415"/>
      <c r="IL59" s="415"/>
      <c r="IM59" s="415"/>
      <c r="IN59" s="415"/>
      <c r="IO59" s="415"/>
      <c r="IP59" s="415"/>
      <c r="IQ59" s="415"/>
      <c r="IR59" s="415"/>
      <c r="IS59" s="415"/>
      <c r="IT59" s="415"/>
      <c r="IU59" s="415"/>
      <c r="IV59" s="415"/>
      <c r="IW59" s="415"/>
      <c r="IX59" s="415"/>
      <c r="IY59" s="415"/>
      <c r="IZ59" s="415"/>
      <c r="JA59" s="415"/>
    </row>
    <row r="60" spans="1:261" s="101" customFormat="1" hidden="1" outlineLevel="2" x14ac:dyDescent="0.25">
      <c r="A60" s="99"/>
      <c r="B60" s="275" t="s">
        <v>68</v>
      </c>
      <c r="C60" s="99" t="s">
        <v>31</v>
      </c>
      <c r="D60" s="100">
        <v>2</v>
      </c>
      <c r="E60" s="251">
        <v>0</v>
      </c>
      <c r="F60" s="142"/>
      <c r="G60" s="142">
        <v>0</v>
      </c>
      <c r="H60" s="142"/>
      <c r="I60" s="227"/>
      <c r="J60" s="252">
        <v>0</v>
      </c>
      <c r="K60" s="252"/>
      <c r="L60" s="229"/>
      <c r="M60" s="229">
        <f t="shared" si="0"/>
        <v>0</v>
      </c>
      <c r="N60" s="229"/>
      <c r="O60" s="229"/>
      <c r="P60" s="422"/>
      <c r="Q60" s="425">
        <f t="shared" si="1"/>
        <v>0</v>
      </c>
      <c r="R60" s="415"/>
      <c r="S60" s="415"/>
      <c r="T60" s="415"/>
      <c r="U60" s="415"/>
      <c r="V60" s="415"/>
      <c r="W60" s="415"/>
      <c r="X60" s="415"/>
      <c r="Y60" s="415"/>
      <c r="Z60" s="415"/>
      <c r="AA60" s="415"/>
      <c r="AB60" s="415"/>
      <c r="AC60" s="415"/>
      <c r="AD60" s="415"/>
      <c r="AE60" s="415"/>
      <c r="AF60" s="415"/>
      <c r="AG60" s="415"/>
      <c r="AH60" s="415"/>
      <c r="AI60" s="415"/>
      <c r="AJ60" s="415"/>
      <c r="AK60" s="415"/>
      <c r="AL60" s="415"/>
      <c r="AM60" s="415"/>
      <c r="AN60" s="415"/>
      <c r="AO60" s="415"/>
      <c r="AP60" s="415"/>
      <c r="AQ60" s="415"/>
      <c r="AR60" s="415"/>
      <c r="AS60" s="415"/>
      <c r="AT60" s="415"/>
      <c r="AU60" s="415"/>
      <c r="AV60" s="415"/>
      <c r="AW60" s="415"/>
      <c r="AX60" s="415"/>
      <c r="AY60" s="415"/>
      <c r="AZ60" s="415"/>
      <c r="BA60" s="415"/>
      <c r="BB60" s="415"/>
      <c r="BC60" s="415"/>
      <c r="BD60" s="415"/>
      <c r="BE60" s="415"/>
      <c r="BF60" s="415"/>
      <c r="BG60" s="415"/>
      <c r="BH60" s="415"/>
      <c r="BI60" s="415"/>
      <c r="BJ60" s="415"/>
      <c r="BK60" s="415"/>
      <c r="BL60" s="415"/>
      <c r="BM60" s="415"/>
      <c r="BN60" s="415"/>
      <c r="BO60" s="415"/>
      <c r="BP60" s="415"/>
      <c r="BQ60" s="415"/>
      <c r="BR60" s="415"/>
      <c r="BS60" s="415"/>
      <c r="BT60" s="415"/>
      <c r="BU60" s="415"/>
      <c r="BV60" s="415"/>
      <c r="BW60" s="415"/>
      <c r="BX60" s="415"/>
      <c r="BY60" s="415"/>
      <c r="BZ60" s="415"/>
      <c r="CA60" s="415"/>
      <c r="CB60" s="415"/>
      <c r="CC60" s="415"/>
      <c r="CD60" s="415"/>
      <c r="CE60" s="415"/>
      <c r="CF60" s="415"/>
      <c r="CG60" s="415"/>
      <c r="CH60" s="415"/>
      <c r="CI60" s="415"/>
      <c r="CJ60" s="415"/>
      <c r="CK60" s="415"/>
      <c r="CL60" s="415"/>
      <c r="CM60" s="415"/>
      <c r="CN60" s="415"/>
      <c r="CO60" s="415"/>
      <c r="CP60" s="415"/>
      <c r="CQ60" s="415"/>
      <c r="CR60" s="415"/>
      <c r="CS60" s="415"/>
      <c r="CT60" s="415"/>
      <c r="CU60" s="415"/>
      <c r="CV60" s="415"/>
      <c r="CW60" s="415"/>
      <c r="CX60" s="415"/>
      <c r="CY60" s="415"/>
      <c r="CZ60" s="415"/>
      <c r="DA60" s="415"/>
      <c r="DB60" s="415"/>
      <c r="DC60" s="415"/>
      <c r="DD60" s="415"/>
      <c r="DE60" s="415"/>
      <c r="DF60" s="415"/>
      <c r="DG60" s="415"/>
      <c r="DH60" s="415"/>
      <c r="DI60" s="415"/>
      <c r="DJ60" s="415"/>
      <c r="DK60" s="415"/>
      <c r="DL60" s="415"/>
      <c r="DM60" s="415"/>
      <c r="DN60" s="415"/>
      <c r="DO60" s="415"/>
      <c r="DP60" s="415"/>
      <c r="DQ60" s="415"/>
      <c r="DR60" s="415"/>
      <c r="DS60" s="415"/>
      <c r="DT60" s="415"/>
      <c r="DU60" s="415"/>
      <c r="DV60" s="415"/>
      <c r="DW60" s="415"/>
      <c r="DX60" s="415"/>
      <c r="DY60" s="415"/>
      <c r="DZ60" s="415"/>
      <c r="EA60" s="415"/>
      <c r="EB60" s="415"/>
      <c r="EC60" s="415"/>
      <c r="ED60" s="415"/>
      <c r="EE60" s="415"/>
      <c r="EF60" s="415"/>
      <c r="EG60" s="415"/>
      <c r="EH60" s="415"/>
      <c r="EI60" s="415"/>
      <c r="EJ60" s="415"/>
      <c r="EK60" s="415"/>
      <c r="EL60" s="415"/>
      <c r="EM60" s="415"/>
      <c r="EN60" s="415"/>
      <c r="EO60" s="415"/>
      <c r="EP60" s="415"/>
      <c r="EQ60" s="415"/>
      <c r="ER60" s="415"/>
      <c r="ES60" s="415"/>
      <c r="ET60" s="415"/>
      <c r="EU60" s="415"/>
      <c r="EV60" s="415"/>
      <c r="EW60" s="415"/>
      <c r="EX60" s="415"/>
      <c r="EY60" s="415"/>
      <c r="EZ60" s="415"/>
      <c r="FA60" s="415"/>
      <c r="FB60" s="415"/>
      <c r="FC60" s="415"/>
      <c r="FD60" s="415"/>
      <c r="FE60" s="415"/>
      <c r="FF60" s="415"/>
      <c r="FG60" s="415"/>
      <c r="FH60" s="415"/>
      <c r="FI60" s="415"/>
      <c r="FJ60" s="415"/>
      <c r="FK60" s="415"/>
      <c r="FL60" s="415"/>
      <c r="FM60" s="415"/>
      <c r="FN60" s="415"/>
      <c r="FO60" s="415"/>
      <c r="FP60" s="415"/>
      <c r="FQ60" s="415"/>
      <c r="FR60" s="415"/>
      <c r="FS60" s="415"/>
      <c r="FT60" s="415"/>
      <c r="FU60" s="415"/>
      <c r="FV60" s="415"/>
      <c r="FW60" s="415"/>
      <c r="FX60" s="415"/>
      <c r="FY60" s="415"/>
      <c r="FZ60" s="415"/>
      <c r="GA60" s="415"/>
      <c r="GB60" s="415"/>
      <c r="GC60" s="415"/>
      <c r="GD60" s="415"/>
      <c r="GE60" s="415"/>
      <c r="GF60" s="415"/>
      <c r="GG60" s="415"/>
      <c r="GH60" s="415"/>
      <c r="GI60" s="415"/>
      <c r="GJ60" s="415"/>
      <c r="GK60" s="415"/>
      <c r="GL60" s="415"/>
      <c r="GM60" s="415"/>
      <c r="GN60" s="415"/>
      <c r="GO60" s="415"/>
      <c r="GP60" s="415"/>
      <c r="GQ60" s="415"/>
      <c r="GR60" s="415"/>
      <c r="GS60" s="415"/>
      <c r="GT60" s="415"/>
      <c r="GU60" s="415"/>
      <c r="GV60" s="415"/>
      <c r="GW60" s="415"/>
      <c r="GX60" s="415"/>
      <c r="GY60" s="415"/>
      <c r="GZ60" s="415"/>
      <c r="HA60" s="415"/>
      <c r="HB60" s="415"/>
      <c r="HC60" s="415"/>
      <c r="HD60" s="415"/>
      <c r="HE60" s="415"/>
      <c r="HF60" s="415"/>
      <c r="HG60" s="415"/>
      <c r="HH60" s="415"/>
      <c r="HI60" s="415"/>
      <c r="HJ60" s="415"/>
      <c r="HK60" s="415"/>
      <c r="HL60" s="415"/>
      <c r="HM60" s="415"/>
      <c r="HN60" s="415"/>
      <c r="HO60" s="415"/>
      <c r="HP60" s="415"/>
      <c r="HQ60" s="415"/>
      <c r="HR60" s="415"/>
      <c r="HS60" s="415"/>
      <c r="HT60" s="415"/>
      <c r="HU60" s="415"/>
      <c r="HV60" s="415"/>
      <c r="HW60" s="415"/>
      <c r="HX60" s="415"/>
      <c r="HY60" s="415"/>
      <c r="HZ60" s="415"/>
      <c r="IA60" s="415"/>
      <c r="IB60" s="415"/>
      <c r="IC60" s="415"/>
      <c r="ID60" s="415"/>
      <c r="IE60" s="415"/>
      <c r="IF60" s="415"/>
      <c r="IG60" s="415"/>
      <c r="IH60" s="415"/>
      <c r="II60" s="415"/>
      <c r="IJ60" s="415"/>
      <c r="IK60" s="415"/>
      <c r="IL60" s="415"/>
      <c r="IM60" s="415"/>
      <c r="IN60" s="415"/>
      <c r="IO60" s="415"/>
      <c r="IP60" s="415"/>
      <c r="IQ60" s="415"/>
      <c r="IR60" s="415"/>
      <c r="IS60" s="415"/>
      <c r="IT60" s="415"/>
      <c r="IU60" s="415"/>
      <c r="IV60" s="415"/>
      <c r="IW60" s="415"/>
      <c r="IX60" s="415"/>
      <c r="IY60" s="415"/>
      <c r="IZ60" s="415"/>
      <c r="JA60" s="415"/>
    </row>
    <row r="61" spans="1:261" s="101" customFormat="1" hidden="1" outlineLevel="2" x14ac:dyDescent="0.25">
      <c r="A61" s="99"/>
      <c r="B61" s="275" t="s">
        <v>69</v>
      </c>
      <c r="C61" s="99" t="s">
        <v>31</v>
      </c>
      <c r="D61" s="100">
        <v>1</v>
      </c>
      <c r="E61" s="251">
        <v>0</v>
      </c>
      <c r="F61" s="142"/>
      <c r="G61" s="142">
        <v>0</v>
      </c>
      <c r="H61" s="142"/>
      <c r="I61" s="227"/>
      <c r="J61" s="252">
        <v>0</v>
      </c>
      <c r="K61" s="252"/>
      <c r="L61" s="229"/>
      <c r="M61" s="229">
        <f t="shared" si="0"/>
        <v>0</v>
      </c>
      <c r="N61" s="229"/>
      <c r="O61" s="229"/>
      <c r="P61" s="422"/>
      <c r="Q61" s="425">
        <f t="shared" si="1"/>
        <v>0</v>
      </c>
      <c r="R61" s="415"/>
      <c r="S61" s="415"/>
      <c r="T61" s="415"/>
      <c r="U61" s="415"/>
      <c r="V61" s="415"/>
      <c r="W61" s="415"/>
      <c r="X61" s="415"/>
      <c r="Y61" s="415"/>
      <c r="Z61" s="415"/>
      <c r="AA61" s="415"/>
      <c r="AB61" s="415"/>
      <c r="AC61" s="415"/>
      <c r="AD61" s="415"/>
      <c r="AE61" s="415"/>
      <c r="AF61" s="415"/>
      <c r="AG61" s="415"/>
      <c r="AH61" s="415"/>
      <c r="AI61" s="415"/>
      <c r="AJ61" s="415"/>
      <c r="AK61" s="415"/>
      <c r="AL61" s="415"/>
      <c r="AM61" s="415"/>
      <c r="AN61" s="415"/>
      <c r="AO61" s="415"/>
      <c r="AP61" s="415"/>
      <c r="AQ61" s="415"/>
      <c r="AR61" s="415"/>
      <c r="AS61" s="415"/>
      <c r="AT61" s="415"/>
      <c r="AU61" s="415"/>
      <c r="AV61" s="415"/>
      <c r="AW61" s="415"/>
      <c r="AX61" s="415"/>
      <c r="AY61" s="415"/>
      <c r="AZ61" s="415"/>
      <c r="BA61" s="415"/>
      <c r="BB61" s="415"/>
      <c r="BC61" s="415"/>
      <c r="BD61" s="415"/>
      <c r="BE61" s="415"/>
      <c r="BF61" s="415"/>
      <c r="BG61" s="415"/>
      <c r="BH61" s="415"/>
      <c r="BI61" s="415"/>
      <c r="BJ61" s="415"/>
      <c r="BK61" s="415"/>
      <c r="BL61" s="415"/>
      <c r="BM61" s="415"/>
      <c r="BN61" s="415"/>
      <c r="BO61" s="415"/>
      <c r="BP61" s="415"/>
      <c r="BQ61" s="415"/>
      <c r="BR61" s="415"/>
      <c r="BS61" s="415"/>
      <c r="BT61" s="415"/>
      <c r="BU61" s="415"/>
      <c r="BV61" s="415"/>
      <c r="BW61" s="415"/>
      <c r="BX61" s="415"/>
      <c r="BY61" s="415"/>
      <c r="BZ61" s="415"/>
      <c r="CA61" s="415"/>
      <c r="CB61" s="415"/>
      <c r="CC61" s="415"/>
      <c r="CD61" s="415"/>
      <c r="CE61" s="415"/>
      <c r="CF61" s="415"/>
      <c r="CG61" s="415"/>
      <c r="CH61" s="415"/>
      <c r="CI61" s="415"/>
      <c r="CJ61" s="415"/>
      <c r="CK61" s="415"/>
      <c r="CL61" s="415"/>
      <c r="CM61" s="415"/>
      <c r="CN61" s="415"/>
      <c r="CO61" s="415"/>
      <c r="CP61" s="415"/>
      <c r="CQ61" s="415"/>
      <c r="CR61" s="415"/>
      <c r="CS61" s="415"/>
      <c r="CT61" s="415"/>
      <c r="CU61" s="415"/>
      <c r="CV61" s="415"/>
      <c r="CW61" s="415"/>
      <c r="CX61" s="415"/>
      <c r="CY61" s="415"/>
      <c r="CZ61" s="415"/>
      <c r="DA61" s="415"/>
      <c r="DB61" s="415"/>
      <c r="DC61" s="415"/>
      <c r="DD61" s="415"/>
      <c r="DE61" s="415"/>
      <c r="DF61" s="415"/>
      <c r="DG61" s="415"/>
      <c r="DH61" s="415"/>
      <c r="DI61" s="415"/>
      <c r="DJ61" s="415"/>
      <c r="DK61" s="415"/>
      <c r="DL61" s="415"/>
      <c r="DM61" s="415"/>
      <c r="DN61" s="415"/>
      <c r="DO61" s="415"/>
      <c r="DP61" s="415"/>
      <c r="DQ61" s="415"/>
      <c r="DR61" s="415"/>
      <c r="DS61" s="415"/>
      <c r="DT61" s="415"/>
      <c r="DU61" s="415"/>
      <c r="DV61" s="415"/>
      <c r="DW61" s="415"/>
      <c r="DX61" s="415"/>
      <c r="DY61" s="415"/>
      <c r="DZ61" s="415"/>
      <c r="EA61" s="415"/>
      <c r="EB61" s="415"/>
      <c r="EC61" s="415"/>
      <c r="ED61" s="415"/>
      <c r="EE61" s="415"/>
      <c r="EF61" s="415"/>
      <c r="EG61" s="415"/>
      <c r="EH61" s="415"/>
      <c r="EI61" s="415"/>
      <c r="EJ61" s="415"/>
      <c r="EK61" s="415"/>
      <c r="EL61" s="415"/>
      <c r="EM61" s="415"/>
      <c r="EN61" s="415"/>
      <c r="EO61" s="415"/>
      <c r="EP61" s="415"/>
      <c r="EQ61" s="415"/>
      <c r="ER61" s="415"/>
      <c r="ES61" s="415"/>
      <c r="ET61" s="415"/>
      <c r="EU61" s="415"/>
      <c r="EV61" s="415"/>
      <c r="EW61" s="415"/>
      <c r="EX61" s="415"/>
      <c r="EY61" s="415"/>
      <c r="EZ61" s="415"/>
      <c r="FA61" s="415"/>
      <c r="FB61" s="415"/>
      <c r="FC61" s="415"/>
      <c r="FD61" s="415"/>
      <c r="FE61" s="415"/>
      <c r="FF61" s="415"/>
      <c r="FG61" s="415"/>
      <c r="FH61" s="415"/>
      <c r="FI61" s="415"/>
      <c r="FJ61" s="415"/>
      <c r="FK61" s="415"/>
      <c r="FL61" s="415"/>
      <c r="FM61" s="415"/>
      <c r="FN61" s="415"/>
      <c r="FO61" s="415"/>
      <c r="FP61" s="415"/>
      <c r="FQ61" s="415"/>
      <c r="FR61" s="415"/>
      <c r="FS61" s="415"/>
      <c r="FT61" s="415"/>
      <c r="FU61" s="415"/>
      <c r="FV61" s="415"/>
      <c r="FW61" s="415"/>
      <c r="FX61" s="415"/>
      <c r="FY61" s="415"/>
      <c r="FZ61" s="415"/>
      <c r="GA61" s="415"/>
      <c r="GB61" s="415"/>
      <c r="GC61" s="415"/>
      <c r="GD61" s="415"/>
      <c r="GE61" s="415"/>
      <c r="GF61" s="415"/>
      <c r="GG61" s="415"/>
      <c r="GH61" s="415"/>
      <c r="GI61" s="415"/>
      <c r="GJ61" s="415"/>
      <c r="GK61" s="415"/>
      <c r="GL61" s="415"/>
      <c r="GM61" s="415"/>
      <c r="GN61" s="415"/>
      <c r="GO61" s="415"/>
      <c r="GP61" s="415"/>
      <c r="GQ61" s="415"/>
      <c r="GR61" s="415"/>
      <c r="GS61" s="415"/>
      <c r="GT61" s="415"/>
      <c r="GU61" s="415"/>
      <c r="GV61" s="415"/>
      <c r="GW61" s="415"/>
      <c r="GX61" s="415"/>
      <c r="GY61" s="415"/>
      <c r="GZ61" s="415"/>
      <c r="HA61" s="415"/>
      <c r="HB61" s="415"/>
      <c r="HC61" s="415"/>
      <c r="HD61" s="415"/>
      <c r="HE61" s="415"/>
      <c r="HF61" s="415"/>
      <c r="HG61" s="415"/>
      <c r="HH61" s="415"/>
      <c r="HI61" s="415"/>
      <c r="HJ61" s="415"/>
      <c r="HK61" s="415"/>
      <c r="HL61" s="415"/>
      <c r="HM61" s="415"/>
      <c r="HN61" s="415"/>
      <c r="HO61" s="415"/>
      <c r="HP61" s="415"/>
      <c r="HQ61" s="415"/>
      <c r="HR61" s="415"/>
      <c r="HS61" s="415"/>
      <c r="HT61" s="415"/>
      <c r="HU61" s="415"/>
      <c r="HV61" s="415"/>
      <c r="HW61" s="415"/>
      <c r="HX61" s="415"/>
      <c r="HY61" s="415"/>
      <c r="HZ61" s="415"/>
      <c r="IA61" s="415"/>
      <c r="IB61" s="415"/>
      <c r="IC61" s="415"/>
      <c r="ID61" s="415"/>
      <c r="IE61" s="415"/>
      <c r="IF61" s="415"/>
      <c r="IG61" s="415"/>
      <c r="IH61" s="415"/>
      <c r="II61" s="415"/>
      <c r="IJ61" s="415"/>
      <c r="IK61" s="415"/>
      <c r="IL61" s="415"/>
      <c r="IM61" s="415"/>
      <c r="IN61" s="415"/>
      <c r="IO61" s="415"/>
      <c r="IP61" s="415"/>
      <c r="IQ61" s="415"/>
      <c r="IR61" s="415"/>
      <c r="IS61" s="415"/>
      <c r="IT61" s="415"/>
      <c r="IU61" s="415"/>
      <c r="IV61" s="415"/>
      <c r="IW61" s="415"/>
      <c r="IX61" s="415"/>
      <c r="IY61" s="415"/>
      <c r="IZ61" s="415"/>
      <c r="JA61" s="415"/>
    </row>
    <row r="62" spans="1:261" s="101" customFormat="1" hidden="1" outlineLevel="2" x14ac:dyDescent="0.25">
      <c r="A62" s="99"/>
      <c r="B62" s="275" t="s">
        <v>69</v>
      </c>
      <c r="C62" s="99" t="s">
        <v>31</v>
      </c>
      <c r="D62" s="100">
        <v>4</v>
      </c>
      <c r="E62" s="251">
        <v>0</v>
      </c>
      <c r="F62" s="142"/>
      <c r="G62" s="142">
        <v>0</v>
      </c>
      <c r="H62" s="142"/>
      <c r="I62" s="227"/>
      <c r="J62" s="252">
        <v>0</v>
      </c>
      <c r="K62" s="252"/>
      <c r="L62" s="229"/>
      <c r="M62" s="229">
        <f t="shared" si="0"/>
        <v>0</v>
      </c>
      <c r="N62" s="229"/>
      <c r="O62" s="229"/>
      <c r="P62" s="422"/>
      <c r="Q62" s="425">
        <f t="shared" si="1"/>
        <v>0</v>
      </c>
      <c r="R62" s="415"/>
      <c r="S62" s="415"/>
      <c r="T62" s="415"/>
      <c r="U62" s="415"/>
      <c r="V62" s="415"/>
      <c r="W62" s="415"/>
      <c r="X62" s="415"/>
      <c r="Y62" s="415"/>
      <c r="Z62" s="415"/>
      <c r="AA62" s="415"/>
      <c r="AB62" s="415"/>
      <c r="AC62" s="415"/>
      <c r="AD62" s="415"/>
      <c r="AE62" s="415"/>
      <c r="AF62" s="415"/>
      <c r="AG62" s="415"/>
      <c r="AH62" s="415"/>
      <c r="AI62" s="415"/>
      <c r="AJ62" s="415"/>
      <c r="AK62" s="415"/>
      <c r="AL62" s="415"/>
      <c r="AM62" s="415"/>
      <c r="AN62" s="415"/>
      <c r="AO62" s="415"/>
      <c r="AP62" s="415"/>
      <c r="AQ62" s="415"/>
      <c r="AR62" s="415"/>
      <c r="AS62" s="415"/>
      <c r="AT62" s="415"/>
      <c r="AU62" s="415"/>
      <c r="AV62" s="415"/>
      <c r="AW62" s="415"/>
      <c r="AX62" s="415"/>
      <c r="AY62" s="415"/>
      <c r="AZ62" s="415"/>
      <c r="BA62" s="415"/>
      <c r="BB62" s="415"/>
      <c r="BC62" s="415"/>
      <c r="BD62" s="415"/>
      <c r="BE62" s="415"/>
      <c r="BF62" s="415"/>
      <c r="BG62" s="415"/>
      <c r="BH62" s="415"/>
      <c r="BI62" s="415"/>
      <c r="BJ62" s="415"/>
      <c r="BK62" s="415"/>
      <c r="BL62" s="415"/>
      <c r="BM62" s="415"/>
      <c r="BN62" s="415"/>
      <c r="BO62" s="415"/>
      <c r="BP62" s="415"/>
      <c r="BQ62" s="415"/>
      <c r="BR62" s="415"/>
      <c r="BS62" s="415"/>
      <c r="BT62" s="415"/>
      <c r="BU62" s="415"/>
      <c r="BV62" s="415"/>
      <c r="BW62" s="415"/>
      <c r="BX62" s="415"/>
      <c r="BY62" s="415"/>
      <c r="BZ62" s="415"/>
      <c r="CA62" s="415"/>
      <c r="CB62" s="415"/>
      <c r="CC62" s="415"/>
      <c r="CD62" s="415"/>
      <c r="CE62" s="415"/>
      <c r="CF62" s="415"/>
      <c r="CG62" s="415"/>
      <c r="CH62" s="415"/>
      <c r="CI62" s="415"/>
      <c r="CJ62" s="415"/>
      <c r="CK62" s="415"/>
      <c r="CL62" s="415"/>
      <c r="CM62" s="415"/>
      <c r="CN62" s="415"/>
      <c r="CO62" s="415"/>
      <c r="CP62" s="415"/>
      <c r="CQ62" s="415"/>
      <c r="CR62" s="415"/>
      <c r="CS62" s="415"/>
      <c r="CT62" s="415"/>
      <c r="CU62" s="415"/>
      <c r="CV62" s="415"/>
      <c r="CW62" s="415"/>
      <c r="CX62" s="415"/>
      <c r="CY62" s="415"/>
      <c r="CZ62" s="415"/>
      <c r="DA62" s="415"/>
      <c r="DB62" s="415"/>
      <c r="DC62" s="415"/>
      <c r="DD62" s="415"/>
      <c r="DE62" s="415"/>
      <c r="DF62" s="415"/>
      <c r="DG62" s="415"/>
      <c r="DH62" s="415"/>
      <c r="DI62" s="415"/>
      <c r="DJ62" s="415"/>
      <c r="DK62" s="415"/>
      <c r="DL62" s="415"/>
      <c r="DM62" s="415"/>
      <c r="DN62" s="415"/>
      <c r="DO62" s="415"/>
      <c r="DP62" s="415"/>
      <c r="DQ62" s="415"/>
      <c r="DR62" s="415"/>
      <c r="DS62" s="415"/>
      <c r="DT62" s="415"/>
      <c r="DU62" s="415"/>
      <c r="DV62" s="415"/>
      <c r="DW62" s="415"/>
      <c r="DX62" s="415"/>
      <c r="DY62" s="415"/>
      <c r="DZ62" s="415"/>
      <c r="EA62" s="415"/>
      <c r="EB62" s="415"/>
      <c r="EC62" s="415"/>
      <c r="ED62" s="415"/>
      <c r="EE62" s="415"/>
      <c r="EF62" s="415"/>
      <c r="EG62" s="415"/>
      <c r="EH62" s="415"/>
      <c r="EI62" s="415"/>
      <c r="EJ62" s="415"/>
      <c r="EK62" s="415"/>
      <c r="EL62" s="415"/>
      <c r="EM62" s="415"/>
      <c r="EN62" s="415"/>
      <c r="EO62" s="415"/>
      <c r="EP62" s="415"/>
      <c r="EQ62" s="415"/>
      <c r="ER62" s="415"/>
      <c r="ES62" s="415"/>
      <c r="ET62" s="415"/>
      <c r="EU62" s="415"/>
      <c r="EV62" s="415"/>
      <c r="EW62" s="415"/>
      <c r="EX62" s="415"/>
      <c r="EY62" s="415"/>
      <c r="EZ62" s="415"/>
      <c r="FA62" s="415"/>
      <c r="FB62" s="415"/>
      <c r="FC62" s="415"/>
      <c r="FD62" s="415"/>
      <c r="FE62" s="415"/>
      <c r="FF62" s="415"/>
      <c r="FG62" s="415"/>
      <c r="FH62" s="415"/>
      <c r="FI62" s="415"/>
      <c r="FJ62" s="415"/>
      <c r="FK62" s="415"/>
      <c r="FL62" s="415"/>
      <c r="FM62" s="415"/>
      <c r="FN62" s="415"/>
      <c r="FO62" s="415"/>
      <c r="FP62" s="415"/>
      <c r="FQ62" s="415"/>
      <c r="FR62" s="415"/>
      <c r="FS62" s="415"/>
      <c r="FT62" s="415"/>
      <c r="FU62" s="415"/>
      <c r="FV62" s="415"/>
      <c r="FW62" s="415"/>
      <c r="FX62" s="415"/>
      <c r="FY62" s="415"/>
      <c r="FZ62" s="415"/>
      <c r="GA62" s="415"/>
      <c r="GB62" s="415"/>
      <c r="GC62" s="415"/>
      <c r="GD62" s="415"/>
      <c r="GE62" s="415"/>
      <c r="GF62" s="415"/>
      <c r="GG62" s="415"/>
      <c r="GH62" s="415"/>
      <c r="GI62" s="415"/>
      <c r="GJ62" s="415"/>
      <c r="GK62" s="415"/>
      <c r="GL62" s="415"/>
      <c r="GM62" s="415"/>
      <c r="GN62" s="415"/>
      <c r="GO62" s="415"/>
      <c r="GP62" s="415"/>
      <c r="GQ62" s="415"/>
      <c r="GR62" s="415"/>
      <c r="GS62" s="415"/>
      <c r="GT62" s="415"/>
      <c r="GU62" s="415"/>
      <c r="GV62" s="415"/>
      <c r="GW62" s="415"/>
      <c r="GX62" s="415"/>
      <c r="GY62" s="415"/>
      <c r="GZ62" s="415"/>
      <c r="HA62" s="415"/>
      <c r="HB62" s="415"/>
      <c r="HC62" s="415"/>
      <c r="HD62" s="415"/>
      <c r="HE62" s="415"/>
      <c r="HF62" s="415"/>
      <c r="HG62" s="415"/>
      <c r="HH62" s="415"/>
      <c r="HI62" s="415"/>
      <c r="HJ62" s="415"/>
      <c r="HK62" s="415"/>
      <c r="HL62" s="415"/>
      <c r="HM62" s="415"/>
      <c r="HN62" s="415"/>
      <c r="HO62" s="415"/>
      <c r="HP62" s="415"/>
      <c r="HQ62" s="415"/>
      <c r="HR62" s="415"/>
      <c r="HS62" s="415"/>
      <c r="HT62" s="415"/>
      <c r="HU62" s="415"/>
      <c r="HV62" s="415"/>
      <c r="HW62" s="415"/>
      <c r="HX62" s="415"/>
      <c r="HY62" s="415"/>
      <c r="HZ62" s="415"/>
      <c r="IA62" s="415"/>
      <c r="IB62" s="415"/>
      <c r="IC62" s="415"/>
      <c r="ID62" s="415"/>
      <c r="IE62" s="415"/>
      <c r="IF62" s="415"/>
      <c r="IG62" s="415"/>
      <c r="IH62" s="415"/>
      <c r="II62" s="415"/>
      <c r="IJ62" s="415"/>
      <c r="IK62" s="415"/>
      <c r="IL62" s="415"/>
      <c r="IM62" s="415"/>
      <c r="IN62" s="415"/>
      <c r="IO62" s="415"/>
      <c r="IP62" s="415"/>
      <c r="IQ62" s="415"/>
      <c r="IR62" s="415"/>
      <c r="IS62" s="415"/>
      <c r="IT62" s="415"/>
      <c r="IU62" s="415"/>
      <c r="IV62" s="415"/>
      <c r="IW62" s="415"/>
      <c r="IX62" s="415"/>
      <c r="IY62" s="415"/>
      <c r="IZ62" s="415"/>
      <c r="JA62" s="415"/>
    </row>
    <row r="63" spans="1:261" s="101" customFormat="1" hidden="1" outlineLevel="2" x14ac:dyDescent="0.25">
      <c r="A63" s="99"/>
      <c r="B63" s="275" t="s">
        <v>70</v>
      </c>
      <c r="C63" s="99" t="s">
        <v>31</v>
      </c>
      <c r="D63" s="100">
        <v>9</v>
      </c>
      <c r="E63" s="251">
        <v>0</v>
      </c>
      <c r="F63" s="142"/>
      <c r="G63" s="142">
        <v>0</v>
      </c>
      <c r="H63" s="142"/>
      <c r="I63" s="227"/>
      <c r="J63" s="252">
        <v>0</v>
      </c>
      <c r="K63" s="252"/>
      <c r="L63" s="229"/>
      <c r="M63" s="229">
        <f t="shared" si="0"/>
        <v>0</v>
      </c>
      <c r="N63" s="229"/>
      <c r="O63" s="229"/>
      <c r="P63" s="422"/>
      <c r="Q63" s="425">
        <f t="shared" si="1"/>
        <v>0</v>
      </c>
      <c r="R63" s="415"/>
      <c r="S63" s="415"/>
      <c r="T63" s="415"/>
      <c r="U63" s="415"/>
      <c r="V63" s="415"/>
      <c r="W63" s="415"/>
      <c r="X63" s="415"/>
      <c r="Y63" s="415"/>
      <c r="Z63" s="415"/>
      <c r="AA63" s="415"/>
      <c r="AB63" s="415"/>
      <c r="AC63" s="415"/>
      <c r="AD63" s="415"/>
      <c r="AE63" s="415"/>
      <c r="AF63" s="415"/>
      <c r="AG63" s="415"/>
      <c r="AH63" s="415"/>
      <c r="AI63" s="415"/>
      <c r="AJ63" s="415"/>
      <c r="AK63" s="415"/>
      <c r="AL63" s="415"/>
      <c r="AM63" s="415"/>
      <c r="AN63" s="415"/>
      <c r="AO63" s="415"/>
      <c r="AP63" s="415"/>
      <c r="AQ63" s="415"/>
      <c r="AR63" s="415"/>
      <c r="AS63" s="415"/>
      <c r="AT63" s="415"/>
      <c r="AU63" s="415"/>
      <c r="AV63" s="415"/>
      <c r="AW63" s="415"/>
      <c r="AX63" s="415"/>
      <c r="AY63" s="415"/>
      <c r="AZ63" s="415"/>
      <c r="BA63" s="415"/>
      <c r="BB63" s="415"/>
      <c r="BC63" s="415"/>
      <c r="BD63" s="415"/>
      <c r="BE63" s="415"/>
      <c r="BF63" s="415"/>
      <c r="BG63" s="415"/>
      <c r="BH63" s="415"/>
      <c r="BI63" s="415"/>
      <c r="BJ63" s="415"/>
      <c r="BK63" s="415"/>
      <c r="BL63" s="415"/>
      <c r="BM63" s="415"/>
      <c r="BN63" s="415"/>
      <c r="BO63" s="415"/>
      <c r="BP63" s="415"/>
      <c r="BQ63" s="415"/>
      <c r="BR63" s="415"/>
      <c r="BS63" s="415"/>
      <c r="BT63" s="415"/>
      <c r="BU63" s="415"/>
      <c r="BV63" s="415"/>
      <c r="BW63" s="415"/>
      <c r="BX63" s="415"/>
      <c r="BY63" s="415"/>
      <c r="BZ63" s="415"/>
      <c r="CA63" s="415"/>
      <c r="CB63" s="415"/>
      <c r="CC63" s="415"/>
      <c r="CD63" s="415"/>
      <c r="CE63" s="415"/>
      <c r="CF63" s="415"/>
      <c r="CG63" s="415"/>
      <c r="CH63" s="415"/>
      <c r="CI63" s="415"/>
      <c r="CJ63" s="415"/>
      <c r="CK63" s="415"/>
      <c r="CL63" s="415"/>
      <c r="CM63" s="415"/>
      <c r="CN63" s="415"/>
      <c r="CO63" s="415"/>
      <c r="CP63" s="415"/>
      <c r="CQ63" s="415"/>
      <c r="CR63" s="415"/>
      <c r="CS63" s="415"/>
      <c r="CT63" s="415"/>
      <c r="CU63" s="415"/>
      <c r="CV63" s="415"/>
      <c r="CW63" s="415"/>
      <c r="CX63" s="415"/>
      <c r="CY63" s="415"/>
      <c r="CZ63" s="415"/>
      <c r="DA63" s="415"/>
      <c r="DB63" s="415"/>
      <c r="DC63" s="415"/>
      <c r="DD63" s="415"/>
      <c r="DE63" s="415"/>
      <c r="DF63" s="415"/>
      <c r="DG63" s="415"/>
      <c r="DH63" s="415"/>
      <c r="DI63" s="415"/>
      <c r="DJ63" s="415"/>
      <c r="DK63" s="415"/>
      <c r="DL63" s="415"/>
      <c r="DM63" s="415"/>
      <c r="DN63" s="415"/>
      <c r="DO63" s="415"/>
      <c r="DP63" s="415"/>
      <c r="DQ63" s="415"/>
      <c r="DR63" s="415"/>
      <c r="DS63" s="415"/>
      <c r="DT63" s="415"/>
      <c r="DU63" s="415"/>
      <c r="DV63" s="415"/>
      <c r="DW63" s="415"/>
      <c r="DX63" s="415"/>
      <c r="DY63" s="415"/>
      <c r="DZ63" s="415"/>
      <c r="EA63" s="415"/>
      <c r="EB63" s="415"/>
      <c r="EC63" s="415"/>
      <c r="ED63" s="415"/>
      <c r="EE63" s="415"/>
      <c r="EF63" s="415"/>
      <c r="EG63" s="415"/>
      <c r="EH63" s="415"/>
      <c r="EI63" s="415"/>
      <c r="EJ63" s="415"/>
      <c r="EK63" s="415"/>
      <c r="EL63" s="415"/>
      <c r="EM63" s="415"/>
      <c r="EN63" s="415"/>
      <c r="EO63" s="415"/>
      <c r="EP63" s="415"/>
      <c r="EQ63" s="415"/>
      <c r="ER63" s="415"/>
      <c r="ES63" s="415"/>
      <c r="ET63" s="415"/>
      <c r="EU63" s="415"/>
      <c r="EV63" s="415"/>
      <c r="EW63" s="415"/>
      <c r="EX63" s="415"/>
      <c r="EY63" s="415"/>
      <c r="EZ63" s="415"/>
      <c r="FA63" s="415"/>
      <c r="FB63" s="415"/>
      <c r="FC63" s="415"/>
      <c r="FD63" s="415"/>
      <c r="FE63" s="415"/>
      <c r="FF63" s="415"/>
      <c r="FG63" s="415"/>
      <c r="FH63" s="415"/>
      <c r="FI63" s="415"/>
      <c r="FJ63" s="415"/>
      <c r="FK63" s="415"/>
      <c r="FL63" s="415"/>
      <c r="FM63" s="415"/>
      <c r="FN63" s="415"/>
      <c r="FO63" s="415"/>
      <c r="FP63" s="415"/>
      <c r="FQ63" s="415"/>
      <c r="FR63" s="415"/>
      <c r="FS63" s="415"/>
      <c r="FT63" s="415"/>
      <c r="FU63" s="415"/>
      <c r="FV63" s="415"/>
      <c r="FW63" s="415"/>
      <c r="FX63" s="415"/>
      <c r="FY63" s="415"/>
      <c r="FZ63" s="415"/>
      <c r="GA63" s="415"/>
      <c r="GB63" s="415"/>
      <c r="GC63" s="415"/>
      <c r="GD63" s="415"/>
      <c r="GE63" s="415"/>
      <c r="GF63" s="415"/>
      <c r="GG63" s="415"/>
      <c r="GH63" s="415"/>
      <c r="GI63" s="415"/>
      <c r="GJ63" s="415"/>
      <c r="GK63" s="415"/>
      <c r="GL63" s="415"/>
      <c r="GM63" s="415"/>
      <c r="GN63" s="415"/>
      <c r="GO63" s="415"/>
      <c r="GP63" s="415"/>
      <c r="GQ63" s="415"/>
      <c r="GR63" s="415"/>
      <c r="GS63" s="415"/>
      <c r="GT63" s="415"/>
      <c r="GU63" s="415"/>
      <c r="GV63" s="415"/>
      <c r="GW63" s="415"/>
      <c r="GX63" s="415"/>
      <c r="GY63" s="415"/>
      <c r="GZ63" s="415"/>
      <c r="HA63" s="415"/>
      <c r="HB63" s="415"/>
      <c r="HC63" s="415"/>
      <c r="HD63" s="415"/>
      <c r="HE63" s="415"/>
      <c r="HF63" s="415"/>
      <c r="HG63" s="415"/>
      <c r="HH63" s="415"/>
      <c r="HI63" s="415"/>
      <c r="HJ63" s="415"/>
      <c r="HK63" s="415"/>
      <c r="HL63" s="415"/>
      <c r="HM63" s="415"/>
      <c r="HN63" s="415"/>
      <c r="HO63" s="415"/>
      <c r="HP63" s="415"/>
      <c r="HQ63" s="415"/>
      <c r="HR63" s="415"/>
      <c r="HS63" s="415"/>
      <c r="HT63" s="415"/>
      <c r="HU63" s="415"/>
      <c r="HV63" s="415"/>
      <c r="HW63" s="415"/>
      <c r="HX63" s="415"/>
      <c r="HY63" s="415"/>
      <c r="HZ63" s="415"/>
      <c r="IA63" s="415"/>
      <c r="IB63" s="415"/>
      <c r="IC63" s="415"/>
      <c r="ID63" s="415"/>
      <c r="IE63" s="415"/>
      <c r="IF63" s="415"/>
      <c r="IG63" s="415"/>
      <c r="IH63" s="415"/>
      <c r="II63" s="415"/>
      <c r="IJ63" s="415"/>
      <c r="IK63" s="415"/>
      <c r="IL63" s="415"/>
      <c r="IM63" s="415"/>
      <c r="IN63" s="415"/>
      <c r="IO63" s="415"/>
      <c r="IP63" s="415"/>
      <c r="IQ63" s="415"/>
      <c r="IR63" s="415"/>
      <c r="IS63" s="415"/>
      <c r="IT63" s="415"/>
      <c r="IU63" s="415"/>
      <c r="IV63" s="415"/>
      <c r="IW63" s="415"/>
      <c r="IX63" s="415"/>
      <c r="IY63" s="415"/>
      <c r="IZ63" s="415"/>
      <c r="JA63" s="415"/>
    </row>
    <row r="64" spans="1:261" s="101" customFormat="1" hidden="1" outlineLevel="2" x14ac:dyDescent="0.25">
      <c r="A64" s="99"/>
      <c r="B64" s="275" t="s">
        <v>70</v>
      </c>
      <c r="C64" s="99" t="s">
        <v>31</v>
      </c>
      <c r="D64" s="100">
        <v>5</v>
      </c>
      <c r="E64" s="251">
        <v>0</v>
      </c>
      <c r="F64" s="142"/>
      <c r="G64" s="142">
        <v>0</v>
      </c>
      <c r="H64" s="142"/>
      <c r="I64" s="227"/>
      <c r="J64" s="252">
        <v>0</v>
      </c>
      <c r="K64" s="252"/>
      <c r="L64" s="229"/>
      <c r="M64" s="229">
        <f t="shared" si="0"/>
        <v>0</v>
      </c>
      <c r="N64" s="229"/>
      <c r="O64" s="229"/>
      <c r="P64" s="422"/>
      <c r="Q64" s="425">
        <f t="shared" si="1"/>
        <v>0</v>
      </c>
      <c r="R64" s="415"/>
      <c r="S64" s="415"/>
      <c r="T64" s="415"/>
      <c r="U64" s="415"/>
      <c r="V64" s="415"/>
      <c r="W64" s="415"/>
      <c r="X64" s="415"/>
      <c r="Y64" s="415"/>
      <c r="Z64" s="415"/>
      <c r="AA64" s="415"/>
      <c r="AB64" s="415"/>
      <c r="AC64" s="415"/>
      <c r="AD64" s="415"/>
      <c r="AE64" s="415"/>
      <c r="AF64" s="415"/>
      <c r="AG64" s="415"/>
      <c r="AH64" s="415"/>
      <c r="AI64" s="415"/>
      <c r="AJ64" s="415"/>
      <c r="AK64" s="415"/>
      <c r="AL64" s="415"/>
      <c r="AM64" s="415"/>
      <c r="AN64" s="415"/>
      <c r="AO64" s="415"/>
      <c r="AP64" s="415"/>
      <c r="AQ64" s="415"/>
      <c r="AR64" s="415"/>
      <c r="AS64" s="415"/>
      <c r="AT64" s="415"/>
      <c r="AU64" s="415"/>
      <c r="AV64" s="415"/>
      <c r="AW64" s="415"/>
      <c r="AX64" s="415"/>
      <c r="AY64" s="415"/>
      <c r="AZ64" s="415"/>
      <c r="BA64" s="415"/>
      <c r="BB64" s="415"/>
      <c r="BC64" s="415"/>
      <c r="BD64" s="415"/>
      <c r="BE64" s="415"/>
      <c r="BF64" s="415"/>
      <c r="BG64" s="415"/>
      <c r="BH64" s="415"/>
      <c r="BI64" s="415"/>
      <c r="BJ64" s="415"/>
      <c r="BK64" s="415"/>
      <c r="BL64" s="415"/>
      <c r="BM64" s="415"/>
      <c r="BN64" s="415"/>
      <c r="BO64" s="415"/>
      <c r="BP64" s="415"/>
      <c r="BQ64" s="415"/>
      <c r="BR64" s="415"/>
      <c r="BS64" s="415"/>
      <c r="BT64" s="415"/>
      <c r="BU64" s="415"/>
      <c r="BV64" s="415"/>
      <c r="BW64" s="415"/>
      <c r="BX64" s="415"/>
      <c r="BY64" s="415"/>
      <c r="BZ64" s="415"/>
      <c r="CA64" s="415"/>
      <c r="CB64" s="415"/>
      <c r="CC64" s="415"/>
      <c r="CD64" s="415"/>
      <c r="CE64" s="415"/>
      <c r="CF64" s="415"/>
      <c r="CG64" s="415"/>
      <c r="CH64" s="415"/>
      <c r="CI64" s="415"/>
      <c r="CJ64" s="415"/>
      <c r="CK64" s="415"/>
      <c r="CL64" s="415"/>
      <c r="CM64" s="415"/>
      <c r="CN64" s="415"/>
      <c r="CO64" s="415"/>
      <c r="CP64" s="415"/>
      <c r="CQ64" s="415"/>
      <c r="CR64" s="415"/>
      <c r="CS64" s="415"/>
      <c r="CT64" s="415"/>
      <c r="CU64" s="415"/>
      <c r="CV64" s="415"/>
      <c r="CW64" s="415"/>
      <c r="CX64" s="415"/>
      <c r="CY64" s="415"/>
      <c r="CZ64" s="415"/>
      <c r="DA64" s="415"/>
      <c r="DB64" s="415"/>
      <c r="DC64" s="415"/>
      <c r="DD64" s="415"/>
      <c r="DE64" s="415"/>
      <c r="DF64" s="415"/>
      <c r="DG64" s="415"/>
      <c r="DH64" s="415"/>
      <c r="DI64" s="415"/>
      <c r="DJ64" s="415"/>
      <c r="DK64" s="415"/>
      <c r="DL64" s="415"/>
      <c r="DM64" s="415"/>
      <c r="DN64" s="415"/>
      <c r="DO64" s="415"/>
      <c r="DP64" s="415"/>
      <c r="DQ64" s="415"/>
      <c r="DR64" s="415"/>
      <c r="DS64" s="415"/>
      <c r="DT64" s="415"/>
      <c r="DU64" s="415"/>
      <c r="DV64" s="415"/>
      <c r="DW64" s="415"/>
      <c r="DX64" s="415"/>
      <c r="DY64" s="415"/>
      <c r="DZ64" s="415"/>
      <c r="EA64" s="415"/>
      <c r="EB64" s="415"/>
      <c r="EC64" s="415"/>
      <c r="ED64" s="415"/>
      <c r="EE64" s="415"/>
      <c r="EF64" s="415"/>
      <c r="EG64" s="415"/>
      <c r="EH64" s="415"/>
      <c r="EI64" s="415"/>
      <c r="EJ64" s="415"/>
      <c r="EK64" s="415"/>
      <c r="EL64" s="415"/>
      <c r="EM64" s="415"/>
      <c r="EN64" s="415"/>
      <c r="EO64" s="415"/>
      <c r="EP64" s="415"/>
      <c r="EQ64" s="415"/>
      <c r="ER64" s="415"/>
      <c r="ES64" s="415"/>
      <c r="ET64" s="415"/>
      <c r="EU64" s="415"/>
      <c r="EV64" s="415"/>
      <c r="EW64" s="415"/>
      <c r="EX64" s="415"/>
      <c r="EY64" s="415"/>
      <c r="EZ64" s="415"/>
      <c r="FA64" s="415"/>
      <c r="FB64" s="415"/>
      <c r="FC64" s="415"/>
      <c r="FD64" s="415"/>
      <c r="FE64" s="415"/>
      <c r="FF64" s="415"/>
      <c r="FG64" s="415"/>
      <c r="FH64" s="415"/>
      <c r="FI64" s="415"/>
      <c r="FJ64" s="415"/>
      <c r="FK64" s="415"/>
      <c r="FL64" s="415"/>
      <c r="FM64" s="415"/>
      <c r="FN64" s="415"/>
      <c r="FO64" s="415"/>
      <c r="FP64" s="415"/>
      <c r="FQ64" s="415"/>
      <c r="FR64" s="415"/>
      <c r="FS64" s="415"/>
      <c r="FT64" s="415"/>
      <c r="FU64" s="415"/>
      <c r="FV64" s="415"/>
      <c r="FW64" s="415"/>
      <c r="FX64" s="415"/>
      <c r="FY64" s="415"/>
      <c r="FZ64" s="415"/>
      <c r="GA64" s="415"/>
      <c r="GB64" s="415"/>
      <c r="GC64" s="415"/>
      <c r="GD64" s="415"/>
      <c r="GE64" s="415"/>
      <c r="GF64" s="415"/>
      <c r="GG64" s="415"/>
      <c r="GH64" s="415"/>
      <c r="GI64" s="415"/>
      <c r="GJ64" s="415"/>
      <c r="GK64" s="415"/>
      <c r="GL64" s="415"/>
      <c r="GM64" s="415"/>
      <c r="GN64" s="415"/>
      <c r="GO64" s="415"/>
      <c r="GP64" s="415"/>
      <c r="GQ64" s="415"/>
      <c r="GR64" s="415"/>
      <c r="GS64" s="415"/>
      <c r="GT64" s="415"/>
      <c r="GU64" s="415"/>
      <c r="GV64" s="415"/>
      <c r="GW64" s="415"/>
      <c r="GX64" s="415"/>
      <c r="GY64" s="415"/>
      <c r="GZ64" s="415"/>
      <c r="HA64" s="415"/>
      <c r="HB64" s="415"/>
      <c r="HC64" s="415"/>
      <c r="HD64" s="415"/>
      <c r="HE64" s="415"/>
      <c r="HF64" s="415"/>
      <c r="HG64" s="415"/>
      <c r="HH64" s="415"/>
      <c r="HI64" s="415"/>
      <c r="HJ64" s="415"/>
      <c r="HK64" s="415"/>
      <c r="HL64" s="415"/>
      <c r="HM64" s="415"/>
      <c r="HN64" s="415"/>
      <c r="HO64" s="415"/>
      <c r="HP64" s="415"/>
      <c r="HQ64" s="415"/>
      <c r="HR64" s="415"/>
      <c r="HS64" s="415"/>
      <c r="HT64" s="415"/>
      <c r="HU64" s="415"/>
      <c r="HV64" s="415"/>
      <c r="HW64" s="415"/>
      <c r="HX64" s="415"/>
      <c r="HY64" s="415"/>
      <c r="HZ64" s="415"/>
      <c r="IA64" s="415"/>
      <c r="IB64" s="415"/>
      <c r="IC64" s="415"/>
      <c r="ID64" s="415"/>
      <c r="IE64" s="415"/>
      <c r="IF64" s="415"/>
      <c r="IG64" s="415"/>
      <c r="IH64" s="415"/>
      <c r="II64" s="415"/>
      <c r="IJ64" s="415"/>
      <c r="IK64" s="415"/>
      <c r="IL64" s="415"/>
      <c r="IM64" s="415"/>
      <c r="IN64" s="415"/>
      <c r="IO64" s="415"/>
      <c r="IP64" s="415"/>
      <c r="IQ64" s="415"/>
      <c r="IR64" s="415"/>
      <c r="IS64" s="415"/>
      <c r="IT64" s="415"/>
      <c r="IU64" s="415"/>
      <c r="IV64" s="415"/>
      <c r="IW64" s="415"/>
      <c r="IX64" s="415"/>
      <c r="IY64" s="415"/>
      <c r="IZ64" s="415"/>
      <c r="JA64" s="415"/>
    </row>
    <row r="65" spans="1:261" s="101" customFormat="1" hidden="1" outlineLevel="1" x14ac:dyDescent="0.25">
      <c r="A65" s="373"/>
      <c r="B65" s="349" t="s">
        <v>6840</v>
      </c>
      <c r="C65" s="373" t="s">
        <v>31</v>
      </c>
      <c r="D65" s="374">
        <v>1</v>
      </c>
      <c r="E65" s="375">
        <v>504288.43</v>
      </c>
      <c r="F65" s="376">
        <f>E65*D65</f>
        <v>504288.43</v>
      </c>
      <c r="G65" s="376">
        <v>855301.20000000007</v>
      </c>
      <c r="H65" s="376">
        <f>G65*D65</f>
        <v>855301.20000000007</v>
      </c>
      <c r="I65" s="377">
        <f>F65+H65</f>
        <v>1359589.6300000001</v>
      </c>
      <c r="J65" s="252">
        <v>504288.43</v>
      </c>
      <c r="K65" s="109"/>
      <c r="L65" s="229"/>
      <c r="M65" s="229">
        <f t="shared" si="0"/>
        <v>855301.20000000007</v>
      </c>
      <c r="N65" s="229"/>
      <c r="O65" s="229"/>
      <c r="P65" s="422"/>
      <c r="Q65" s="425">
        <f t="shared" si="1"/>
        <v>0</v>
      </c>
      <c r="R65" s="415"/>
      <c r="S65" s="415"/>
      <c r="T65" s="415"/>
      <c r="U65" s="415"/>
      <c r="V65" s="415"/>
      <c r="W65" s="415"/>
      <c r="X65" s="415"/>
      <c r="Y65" s="415"/>
      <c r="Z65" s="415"/>
      <c r="AA65" s="415"/>
      <c r="AB65" s="415"/>
      <c r="AC65" s="415"/>
      <c r="AD65" s="415"/>
      <c r="AE65" s="415"/>
      <c r="AF65" s="415"/>
      <c r="AG65" s="415"/>
      <c r="AH65" s="415"/>
      <c r="AI65" s="415"/>
      <c r="AJ65" s="415"/>
      <c r="AK65" s="415"/>
      <c r="AL65" s="415"/>
      <c r="AM65" s="415"/>
      <c r="AN65" s="415"/>
      <c r="AO65" s="415"/>
      <c r="AP65" s="415"/>
      <c r="AQ65" s="415"/>
      <c r="AR65" s="415"/>
      <c r="AS65" s="415"/>
      <c r="AT65" s="415"/>
      <c r="AU65" s="415"/>
      <c r="AV65" s="415"/>
      <c r="AW65" s="415"/>
      <c r="AX65" s="415"/>
      <c r="AY65" s="415"/>
      <c r="AZ65" s="415"/>
      <c r="BA65" s="415"/>
      <c r="BB65" s="415"/>
      <c r="BC65" s="415"/>
      <c r="BD65" s="415"/>
      <c r="BE65" s="415"/>
      <c r="BF65" s="415"/>
      <c r="BG65" s="415"/>
      <c r="BH65" s="415"/>
      <c r="BI65" s="415"/>
      <c r="BJ65" s="415"/>
      <c r="BK65" s="415"/>
      <c r="BL65" s="415"/>
      <c r="BM65" s="415"/>
      <c r="BN65" s="415"/>
      <c r="BO65" s="415"/>
      <c r="BP65" s="415"/>
      <c r="BQ65" s="415"/>
      <c r="BR65" s="415"/>
      <c r="BS65" s="415"/>
      <c r="BT65" s="415"/>
      <c r="BU65" s="415"/>
      <c r="BV65" s="415"/>
      <c r="BW65" s="415"/>
      <c r="BX65" s="415"/>
      <c r="BY65" s="415"/>
      <c r="BZ65" s="415"/>
      <c r="CA65" s="415"/>
      <c r="CB65" s="415"/>
      <c r="CC65" s="415"/>
      <c r="CD65" s="415"/>
      <c r="CE65" s="415"/>
      <c r="CF65" s="415"/>
      <c r="CG65" s="415"/>
      <c r="CH65" s="415"/>
      <c r="CI65" s="415"/>
      <c r="CJ65" s="415"/>
      <c r="CK65" s="415"/>
      <c r="CL65" s="415"/>
      <c r="CM65" s="415"/>
      <c r="CN65" s="415"/>
      <c r="CO65" s="415"/>
      <c r="CP65" s="415"/>
      <c r="CQ65" s="415"/>
      <c r="CR65" s="415"/>
      <c r="CS65" s="415"/>
      <c r="CT65" s="415"/>
      <c r="CU65" s="415"/>
      <c r="CV65" s="415"/>
      <c r="CW65" s="415"/>
      <c r="CX65" s="415"/>
      <c r="CY65" s="415"/>
      <c r="CZ65" s="415"/>
      <c r="DA65" s="415"/>
      <c r="DB65" s="415"/>
      <c r="DC65" s="415"/>
      <c r="DD65" s="415"/>
      <c r="DE65" s="415"/>
      <c r="DF65" s="415"/>
      <c r="DG65" s="415"/>
      <c r="DH65" s="415"/>
      <c r="DI65" s="415"/>
      <c r="DJ65" s="415"/>
      <c r="DK65" s="415"/>
      <c r="DL65" s="415"/>
      <c r="DM65" s="415"/>
      <c r="DN65" s="415"/>
      <c r="DO65" s="415"/>
      <c r="DP65" s="415"/>
      <c r="DQ65" s="415"/>
      <c r="DR65" s="415"/>
      <c r="DS65" s="415"/>
      <c r="DT65" s="415"/>
      <c r="DU65" s="415"/>
      <c r="DV65" s="415"/>
      <c r="DW65" s="415"/>
      <c r="DX65" s="415"/>
      <c r="DY65" s="415"/>
      <c r="DZ65" s="415"/>
      <c r="EA65" s="415"/>
      <c r="EB65" s="415"/>
      <c r="EC65" s="415"/>
      <c r="ED65" s="415"/>
      <c r="EE65" s="415"/>
      <c r="EF65" s="415"/>
      <c r="EG65" s="415"/>
      <c r="EH65" s="415"/>
      <c r="EI65" s="415"/>
      <c r="EJ65" s="415"/>
      <c r="EK65" s="415"/>
      <c r="EL65" s="415"/>
      <c r="EM65" s="415"/>
      <c r="EN65" s="415"/>
      <c r="EO65" s="415"/>
      <c r="EP65" s="415"/>
      <c r="EQ65" s="415"/>
      <c r="ER65" s="415"/>
      <c r="ES65" s="415"/>
      <c r="ET65" s="415"/>
      <c r="EU65" s="415"/>
      <c r="EV65" s="415"/>
      <c r="EW65" s="415"/>
      <c r="EX65" s="415"/>
      <c r="EY65" s="415"/>
      <c r="EZ65" s="415"/>
      <c r="FA65" s="415"/>
      <c r="FB65" s="415"/>
      <c r="FC65" s="415"/>
      <c r="FD65" s="415"/>
      <c r="FE65" s="415"/>
      <c r="FF65" s="415"/>
      <c r="FG65" s="415"/>
      <c r="FH65" s="415"/>
      <c r="FI65" s="415"/>
      <c r="FJ65" s="415"/>
      <c r="FK65" s="415"/>
      <c r="FL65" s="415"/>
      <c r="FM65" s="415"/>
      <c r="FN65" s="415"/>
      <c r="FO65" s="415"/>
      <c r="FP65" s="415"/>
      <c r="FQ65" s="415"/>
      <c r="FR65" s="415"/>
      <c r="FS65" s="415"/>
      <c r="FT65" s="415"/>
      <c r="FU65" s="415"/>
      <c r="FV65" s="415"/>
      <c r="FW65" s="415"/>
      <c r="FX65" s="415"/>
      <c r="FY65" s="415"/>
      <c r="FZ65" s="415"/>
      <c r="GA65" s="415"/>
      <c r="GB65" s="415"/>
      <c r="GC65" s="415"/>
      <c r="GD65" s="415"/>
      <c r="GE65" s="415"/>
      <c r="GF65" s="415"/>
      <c r="GG65" s="415"/>
      <c r="GH65" s="415"/>
      <c r="GI65" s="415"/>
      <c r="GJ65" s="415"/>
      <c r="GK65" s="415"/>
      <c r="GL65" s="415"/>
      <c r="GM65" s="415"/>
      <c r="GN65" s="415"/>
      <c r="GO65" s="415"/>
      <c r="GP65" s="415"/>
      <c r="GQ65" s="415"/>
      <c r="GR65" s="415"/>
      <c r="GS65" s="415"/>
      <c r="GT65" s="415"/>
      <c r="GU65" s="415"/>
      <c r="GV65" s="415"/>
      <c r="GW65" s="415"/>
      <c r="GX65" s="415"/>
      <c r="GY65" s="415"/>
      <c r="GZ65" s="415"/>
      <c r="HA65" s="415"/>
      <c r="HB65" s="415"/>
      <c r="HC65" s="415"/>
      <c r="HD65" s="415"/>
      <c r="HE65" s="415"/>
      <c r="HF65" s="415"/>
      <c r="HG65" s="415"/>
      <c r="HH65" s="415"/>
      <c r="HI65" s="415"/>
      <c r="HJ65" s="415"/>
      <c r="HK65" s="415"/>
      <c r="HL65" s="415"/>
      <c r="HM65" s="415"/>
      <c r="HN65" s="415"/>
      <c r="HO65" s="415"/>
      <c r="HP65" s="415"/>
      <c r="HQ65" s="415"/>
      <c r="HR65" s="415"/>
      <c r="HS65" s="415"/>
      <c r="HT65" s="415"/>
      <c r="HU65" s="415"/>
      <c r="HV65" s="415"/>
      <c r="HW65" s="415"/>
      <c r="HX65" s="415"/>
      <c r="HY65" s="415"/>
      <c r="HZ65" s="415"/>
      <c r="IA65" s="415"/>
      <c r="IB65" s="415"/>
      <c r="IC65" s="415"/>
      <c r="ID65" s="415"/>
      <c r="IE65" s="415"/>
      <c r="IF65" s="415"/>
      <c r="IG65" s="415"/>
      <c r="IH65" s="415"/>
      <c r="II65" s="415"/>
      <c r="IJ65" s="415"/>
      <c r="IK65" s="415"/>
      <c r="IL65" s="415"/>
      <c r="IM65" s="415"/>
      <c r="IN65" s="415"/>
      <c r="IO65" s="415"/>
      <c r="IP65" s="415"/>
      <c r="IQ65" s="415"/>
      <c r="IR65" s="415"/>
      <c r="IS65" s="415"/>
      <c r="IT65" s="415"/>
      <c r="IU65" s="415"/>
      <c r="IV65" s="415"/>
      <c r="IW65" s="415"/>
      <c r="IX65" s="415"/>
      <c r="IY65" s="415"/>
      <c r="IZ65" s="415"/>
      <c r="JA65" s="415"/>
    </row>
    <row r="66" spans="1:261" s="101" customFormat="1" hidden="1" outlineLevel="3" x14ac:dyDescent="0.25">
      <c r="A66" s="99"/>
      <c r="B66" s="275" t="s">
        <v>71</v>
      </c>
      <c r="C66" s="99" t="s">
        <v>6820</v>
      </c>
      <c r="D66" s="100">
        <v>16.5</v>
      </c>
      <c r="E66" s="251">
        <v>0</v>
      </c>
      <c r="F66" s="142"/>
      <c r="G66" s="142">
        <v>0</v>
      </c>
      <c r="H66" s="142"/>
      <c r="I66" s="227"/>
      <c r="J66" s="252">
        <v>0</v>
      </c>
      <c r="K66" s="252"/>
      <c r="L66" s="229"/>
      <c r="M66" s="229">
        <f t="shared" si="0"/>
        <v>0</v>
      </c>
      <c r="N66" s="229"/>
      <c r="O66" s="229"/>
      <c r="P66" s="427">
        <v>9</v>
      </c>
      <c r="Q66" s="428">
        <f t="shared" si="1"/>
        <v>0</v>
      </c>
      <c r="R66" s="415"/>
      <c r="S66" s="415"/>
      <c r="T66" s="415"/>
      <c r="U66" s="415"/>
      <c r="V66" s="415"/>
      <c r="W66" s="415"/>
      <c r="X66" s="415"/>
      <c r="Y66" s="415"/>
      <c r="Z66" s="415"/>
      <c r="AA66" s="415"/>
      <c r="AB66" s="415"/>
      <c r="AC66" s="415"/>
      <c r="AD66" s="415"/>
      <c r="AE66" s="415"/>
      <c r="AF66" s="415"/>
      <c r="AG66" s="415"/>
      <c r="AH66" s="415"/>
      <c r="AI66" s="415"/>
      <c r="AJ66" s="415"/>
      <c r="AK66" s="415"/>
      <c r="AL66" s="415"/>
      <c r="AM66" s="415"/>
      <c r="AN66" s="415"/>
      <c r="AO66" s="415"/>
      <c r="AP66" s="415"/>
      <c r="AQ66" s="415"/>
      <c r="AR66" s="415"/>
      <c r="AS66" s="415"/>
      <c r="AT66" s="415"/>
      <c r="AU66" s="415"/>
      <c r="AV66" s="415"/>
      <c r="AW66" s="415"/>
      <c r="AX66" s="415"/>
      <c r="AY66" s="415"/>
      <c r="AZ66" s="415"/>
      <c r="BA66" s="415"/>
      <c r="BB66" s="415"/>
      <c r="BC66" s="415"/>
      <c r="BD66" s="415"/>
      <c r="BE66" s="415"/>
      <c r="BF66" s="415"/>
      <c r="BG66" s="415"/>
      <c r="BH66" s="415"/>
      <c r="BI66" s="415"/>
      <c r="BJ66" s="415"/>
      <c r="BK66" s="415"/>
      <c r="BL66" s="415"/>
      <c r="BM66" s="415"/>
      <c r="BN66" s="415"/>
      <c r="BO66" s="415"/>
      <c r="BP66" s="415"/>
      <c r="BQ66" s="415"/>
      <c r="BR66" s="415"/>
      <c r="BS66" s="415"/>
      <c r="BT66" s="415"/>
      <c r="BU66" s="415"/>
      <c r="BV66" s="415"/>
      <c r="BW66" s="415"/>
      <c r="BX66" s="415"/>
      <c r="BY66" s="415"/>
      <c r="BZ66" s="415"/>
      <c r="CA66" s="415"/>
      <c r="CB66" s="415"/>
      <c r="CC66" s="415"/>
      <c r="CD66" s="415"/>
      <c r="CE66" s="415"/>
      <c r="CF66" s="415"/>
      <c r="CG66" s="415"/>
      <c r="CH66" s="415"/>
      <c r="CI66" s="415"/>
      <c r="CJ66" s="415"/>
      <c r="CK66" s="415"/>
      <c r="CL66" s="415"/>
      <c r="CM66" s="415"/>
      <c r="CN66" s="415"/>
      <c r="CO66" s="415"/>
      <c r="CP66" s="415"/>
      <c r="CQ66" s="415"/>
      <c r="CR66" s="415"/>
      <c r="CS66" s="415"/>
      <c r="CT66" s="415"/>
      <c r="CU66" s="415"/>
      <c r="CV66" s="415"/>
      <c r="CW66" s="415"/>
      <c r="CX66" s="415"/>
      <c r="CY66" s="415"/>
      <c r="CZ66" s="415"/>
      <c r="DA66" s="415"/>
      <c r="DB66" s="415"/>
      <c r="DC66" s="415"/>
      <c r="DD66" s="415"/>
      <c r="DE66" s="415"/>
      <c r="DF66" s="415"/>
      <c r="DG66" s="415"/>
      <c r="DH66" s="415"/>
      <c r="DI66" s="415"/>
      <c r="DJ66" s="415"/>
      <c r="DK66" s="415"/>
      <c r="DL66" s="415"/>
      <c r="DM66" s="415"/>
      <c r="DN66" s="415"/>
      <c r="DO66" s="415"/>
      <c r="DP66" s="415"/>
      <c r="DQ66" s="415"/>
      <c r="DR66" s="415"/>
      <c r="DS66" s="415"/>
      <c r="DT66" s="415"/>
      <c r="DU66" s="415"/>
      <c r="DV66" s="415"/>
      <c r="DW66" s="415"/>
      <c r="DX66" s="415"/>
      <c r="DY66" s="415"/>
      <c r="DZ66" s="415"/>
      <c r="EA66" s="415"/>
      <c r="EB66" s="415"/>
      <c r="EC66" s="415"/>
      <c r="ED66" s="415"/>
      <c r="EE66" s="415"/>
      <c r="EF66" s="415"/>
      <c r="EG66" s="415"/>
      <c r="EH66" s="415"/>
      <c r="EI66" s="415"/>
      <c r="EJ66" s="415"/>
      <c r="EK66" s="415"/>
      <c r="EL66" s="415"/>
      <c r="EM66" s="415"/>
      <c r="EN66" s="415"/>
      <c r="EO66" s="415"/>
      <c r="EP66" s="415"/>
      <c r="EQ66" s="415"/>
      <c r="ER66" s="415"/>
      <c r="ES66" s="415"/>
      <c r="ET66" s="415"/>
      <c r="EU66" s="415"/>
      <c r="EV66" s="415"/>
      <c r="EW66" s="415"/>
      <c r="EX66" s="415"/>
      <c r="EY66" s="415"/>
      <c r="EZ66" s="415"/>
      <c r="FA66" s="415"/>
      <c r="FB66" s="415"/>
      <c r="FC66" s="415"/>
      <c r="FD66" s="415"/>
      <c r="FE66" s="415"/>
      <c r="FF66" s="415"/>
      <c r="FG66" s="415"/>
      <c r="FH66" s="415"/>
      <c r="FI66" s="415"/>
      <c r="FJ66" s="415"/>
      <c r="FK66" s="415"/>
      <c r="FL66" s="415"/>
      <c r="FM66" s="415"/>
      <c r="FN66" s="415"/>
      <c r="FO66" s="415"/>
      <c r="FP66" s="415"/>
      <c r="FQ66" s="415"/>
      <c r="FR66" s="415"/>
      <c r="FS66" s="415"/>
      <c r="FT66" s="415"/>
      <c r="FU66" s="415"/>
      <c r="FV66" s="415"/>
      <c r="FW66" s="415"/>
      <c r="FX66" s="415"/>
      <c r="FY66" s="415"/>
      <c r="FZ66" s="415"/>
      <c r="GA66" s="415"/>
      <c r="GB66" s="415"/>
      <c r="GC66" s="415"/>
      <c r="GD66" s="415"/>
      <c r="GE66" s="415"/>
      <c r="GF66" s="415"/>
      <c r="GG66" s="415"/>
      <c r="GH66" s="415"/>
      <c r="GI66" s="415"/>
      <c r="GJ66" s="415"/>
      <c r="GK66" s="415"/>
      <c r="GL66" s="415"/>
      <c r="GM66" s="415"/>
      <c r="GN66" s="415"/>
      <c r="GO66" s="415"/>
      <c r="GP66" s="415"/>
      <c r="GQ66" s="415"/>
      <c r="GR66" s="415"/>
      <c r="GS66" s="415"/>
      <c r="GT66" s="415"/>
      <c r="GU66" s="415"/>
      <c r="GV66" s="415"/>
      <c r="GW66" s="415"/>
      <c r="GX66" s="415"/>
      <c r="GY66" s="415"/>
      <c r="GZ66" s="415"/>
      <c r="HA66" s="415"/>
      <c r="HB66" s="415"/>
      <c r="HC66" s="415"/>
      <c r="HD66" s="415"/>
      <c r="HE66" s="415"/>
      <c r="HF66" s="415"/>
      <c r="HG66" s="415"/>
      <c r="HH66" s="415"/>
      <c r="HI66" s="415"/>
      <c r="HJ66" s="415"/>
      <c r="HK66" s="415"/>
      <c r="HL66" s="415"/>
      <c r="HM66" s="415"/>
      <c r="HN66" s="415"/>
      <c r="HO66" s="415"/>
      <c r="HP66" s="415"/>
      <c r="HQ66" s="415"/>
      <c r="HR66" s="415"/>
      <c r="HS66" s="415"/>
      <c r="HT66" s="415"/>
      <c r="HU66" s="415"/>
      <c r="HV66" s="415"/>
      <c r="HW66" s="415"/>
      <c r="HX66" s="415"/>
      <c r="HY66" s="415"/>
      <c r="HZ66" s="415"/>
      <c r="IA66" s="415"/>
      <c r="IB66" s="415"/>
      <c r="IC66" s="415"/>
      <c r="ID66" s="415"/>
      <c r="IE66" s="415"/>
      <c r="IF66" s="415"/>
      <c r="IG66" s="415"/>
      <c r="IH66" s="415"/>
      <c r="II66" s="415"/>
      <c r="IJ66" s="415"/>
      <c r="IK66" s="415"/>
      <c r="IL66" s="415"/>
      <c r="IM66" s="415"/>
      <c r="IN66" s="415"/>
      <c r="IO66" s="415"/>
      <c r="IP66" s="415"/>
      <c r="IQ66" s="415"/>
      <c r="IR66" s="415"/>
      <c r="IS66" s="415"/>
      <c r="IT66" s="415"/>
      <c r="IU66" s="415"/>
      <c r="IV66" s="415"/>
      <c r="IW66" s="415"/>
      <c r="IX66" s="415"/>
      <c r="IY66" s="415"/>
      <c r="IZ66" s="415"/>
      <c r="JA66" s="415"/>
    </row>
    <row r="67" spans="1:261" s="101" customFormat="1" hidden="1" outlineLevel="3" x14ac:dyDescent="0.25">
      <c r="A67" s="99"/>
      <c r="B67" s="275" t="s">
        <v>72</v>
      </c>
      <c r="C67" s="99" t="s">
        <v>855</v>
      </c>
      <c r="D67" s="112">
        <v>0.495</v>
      </c>
      <c r="E67" s="251">
        <v>0</v>
      </c>
      <c r="F67" s="142"/>
      <c r="G67" s="142">
        <v>0</v>
      </c>
      <c r="H67" s="142"/>
      <c r="I67" s="227"/>
      <c r="J67" s="252">
        <v>0</v>
      </c>
      <c r="K67" s="252"/>
      <c r="L67" s="229"/>
      <c r="M67" s="229">
        <f t="shared" si="0"/>
        <v>0</v>
      </c>
      <c r="N67" s="229"/>
      <c r="O67" s="229"/>
      <c r="P67" s="422"/>
      <c r="Q67" s="425">
        <f t="shared" si="1"/>
        <v>0</v>
      </c>
      <c r="R67" s="415"/>
      <c r="S67" s="415"/>
      <c r="T67" s="415"/>
      <c r="U67" s="415"/>
      <c r="V67" s="415"/>
      <c r="W67" s="415"/>
      <c r="X67" s="415"/>
      <c r="Y67" s="415"/>
      <c r="Z67" s="415"/>
      <c r="AA67" s="415"/>
      <c r="AB67" s="415"/>
      <c r="AC67" s="415"/>
      <c r="AD67" s="415"/>
      <c r="AE67" s="415"/>
      <c r="AF67" s="415"/>
      <c r="AG67" s="415"/>
      <c r="AH67" s="415"/>
      <c r="AI67" s="415"/>
      <c r="AJ67" s="415"/>
      <c r="AK67" s="415"/>
      <c r="AL67" s="415"/>
      <c r="AM67" s="415"/>
      <c r="AN67" s="415"/>
      <c r="AO67" s="415"/>
      <c r="AP67" s="415"/>
      <c r="AQ67" s="415"/>
      <c r="AR67" s="415"/>
      <c r="AS67" s="415"/>
      <c r="AT67" s="415"/>
      <c r="AU67" s="415"/>
      <c r="AV67" s="415"/>
      <c r="AW67" s="415"/>
      <c r="AX67" s="415"/>
      <c r="AY67" s="415"/>
      <c r="AZ67" s="415"/>
      <c r="BA67" s="415"/>
      <c r="BB67" s="415"/>
      <c r="BC67" s="415"/>
      <c r="BD67" s="415"/>
      <c r="BE67" s="415"/>
      <c r="BF67" s="415"/>
      <c r="BG67" s="415"/>
      <c r="BH67" s="415"/>
      <c r="BI67" s="415"/>
      <c r="BJ67" s="415"/>
      <c r="BK67" s="415"/>
      <c r="BL67" s="415"/>
      <c r="BM67" s="415"/>
      <c r="BN67" s="415"/>
      <c r="BO67" s="415"/>
      <c r="BP67" s="415"/>
      <c r="BQ67" s="415"/>
      <c r="BR67" s="415"/>
      <c r="BS67" s="415"/>
      <c r="BT67" s="415"/>
      <c r="BU67" s="415"/>
      <c r="BV67" s="415"/>
      <c r="BW67" s="415"/>
      <c r="BX67" s="415"/>
      <c r="BY67" s="415"/>
      <c r="BZ67" s="415"/>
      <c r="CA67" s="415"/>
      <c r="CB67" s="415"/>
      <c r="CC67" s="415"/>
      <c r="CD67" s="415"/>
      <c r="CE67" s="415"/>
      <c r="CF67" s="415"/>
      <c r="CG67" s="415"/>
      <c r="CH67" s="415"/>
      <c r="CI67" s="415"/>
      <c r="CJ67" s="415"/>
      <c r="CK67" s="415"/>
      <c r="CL67" s="415"/>
      <c r="CM67" s="415"/>
      <c r="CN67" s="415"/>
      <c r="CO67" s="415"/>
      <c r="CP67" s="415"/>
      <c r="CQ67" s="415"/>
      <c r="CR67" s="415"/>
      <c r="CS67" s="415"/>
      <c r="CT67" s="415"/>
      <c r="CU67" s="415"/>
      <c r="CV67" s="415"/>
      <c r="CW67" s="415"/>
      <c r="CX67" s="415"/>
      <c r="CY67" s="415"/>
      <c r="CZ67" s="415"/>
      <c r="DA67" s="415"/>
      <c r="DB67" s="415"/>
      <c r="DC67" s="415"/>
      <c r="DD67" s="415"/>
      <c r="DE67" s="415"/>
      <c r="DF67" s="415"/>
      <c r="DG67" s="415"/>
      <c r="DH67" s="415"/>
      <c r="DI67" s="415"/>
      <c r="DJ67" s="415"/>
      <c r="DK67" s="415"/>
      <c r="DL67" s="415"/>
      <c r="DM67" s="415"/>
      <c r="DN67" s="415"/>
      <c r="DO67" s="415"/>
      <c r="DP67" s="415"/>
      <c r="DQ67" s="415"/>
      <c r="DR67" s="415"/>
      <c r="DS67" s="415"/>
      <c r="DT67" s="415"/>
      <c r="DU67" s="415"/>
      <c r="DV67" s="415"/>
      <c r="DW67" s="415"/>
      <c r="DX67" s="415"/>
      <c r="DY67" s="415"/>
      <c r="DZ67" s="415"/>
      <c r="EA67" s="415"/>
      <c r="EB67" s="415"/>
      <c r="EC67" s="415"/>
      <c r="ED67" s="415"/>
      <c r="EE67" s="415"/>
      <c r="EF67" s="415"/>
      <c r="EG67" s="415"/>
      <c r="EH67" s="415"/>
      <c r="EI67" s="415"/>
      <c r="EJ67" s="415"/>
      <c r="EK67" s="415"/>
      <c r="EL67" s="415"/>
      <c r="EM67" s="415"/>
      <c r="EN67" s="415"/>
      <c r="EO67" s="415"/>
      <c r="EP67" s="415"/>
      <c r="EQ67" s="415"/>
      <c r="ER67" s="415"/>
      <c r="ES67" s="415"/>
      <c r="ET67" s="415"/>
      <c r="EU67" s="415"/>
      <c r="EV67" s="415"/>
      <c r="EW67" s="415"/>
      <c r="EX67" s="415"/>
      <c r="EY67" s="415"/>
      <c r="EZ67" s="415"/>
      <c r="FA67" s="415"/>
      <c r="FB67" s="415"/>
      <c r="FC67" s="415"/>
      <c r="FD67" s="415"/>
      <c r="FE67" s="415"/>
      <c r="FF67" s="415"/>
      <c r="FG67" s="415"/>
      <c r="FH67" s="415"/>
      <c r="FI67" s="415"/>
      <c r="FJ67" s="415"/>
      <c r="FK67" s="415"/>
      <c r="FL67" s="415"/>
      <c r="FM67" s="415"/>
      <c r="FN67" s="415"/>
      <c r="FO67" s="415"/>
      <c r="FP67" s="415"/>
      <c r="FQ67" s="415"/>
      <c r="FR67" s="415"/>
      <c r="FS67" s="415"/>
      <c r="FT67" s="415"/>
      <c r="FU67" s="415"/>
      <c r="FV67" s="415"/>
      <c r="FW67" s="415"/>
      <c r="FX67" s="415"/>
      <c r="FY67" s="415"/>
      <c r="FZ67" s="415"/>
      <c r="GA67" s="415"/>
      <c r="GB67" s="415"/>
      <c r="GC67" s="415"/>
      <c r="GD67" s="415"/>
      <c r="GE67" s="415"/>
      <c r="GF67" s="415"/>
      <c r="GG67" s="415"/>
      <c r="GH67" s="415"/>
      <c r="GI67" s="415"/>
      <c r="GJ67" s="415"/>
      <c r="GK67" s="415"/>
      <c r="GL67" s="415"/>
      <c r="GM67" s="415"/>
      <c r="GN67" s="415"/>
      <c r="GO67" s="415"/>
      <c r="GP67" s="415"/>
      <c r="GQ67" s="415"/>
      <c r="GR67" s="415"/>
      <c r="GS67" s="415"/>
      <c r="GT67" s="415"/>
      <c r="GU67" s="415"/>
      <c r="GV67" s="415"/>
      <c r="GW67" s="415"/>
      <c r="GX67" s="415"/>
      <c r="GY67" s="415"/>
      <c r="GZ67" s="415"/>
      <c r="HA67" s="415"/>
      <c r="HB67" s="415"/>
      <c r="HC67" s="415"/>
      <c r="HD67" s="415"/>
      <c r="HE67" s="415"/>
      <c r="HF67" s="415"/>
      <c r="HG67" s="415"/>
      <c r="HH67" s="415"/>
      <c r="HI67" s="415"/>
      <c r="HJ67" s="415"/>
      <c r="HK67" s="415"/>
      <c r="HL67" s="415"/>
      <c r="HM67" s="415"/>
      <c r="HN67" s="415"/>
      <c r="HO67" s="415"/>
      <c r="HP67" s="415"/>
      <c r="HQ67" s="415"/>
      <c r="HR67" s="415"/>
      <c r="HS67" s="415"/>
      <c r="HT67" s="415"/>
      <c r="HU67" s="415"/>
      <c r="HV67" s="415"/>
      <c r="HW67" s="415"/>
      <c r="HX67" s="415"/>
      <c r="HY67" s="415"/>
      <c r="HZ67" s="415"/>
      <c r="IA67" s="415"/>
      <c r="IB67" s="415"/>
      <c r="IC67" s="415"/>
      <c r="ID67" s="415"/>
      <c r="IE67" s="415"/>
      <c r="IF67" s="415"/>
      <c r="IG67" s="415"/>
      <c r="IH67" s="415"/>
      <c r="II67" s="415"/>
      <c r="IJ67" s="415"/>
      <c r="IK67" s="415"/>
      <c r="IL67" s="415"/>
      <c r="IM67" s="415"/>
      <c r="IN67" s="415"/>
      <c r="IO67" s="415"/>
      <c r="IP67" s="415"/>
      <c r="IQ67" s="415"/>
      <c r="IR67" s="415"/>
      <c r="IS67" s="415"/>
      <c r="IT67" s="415"/>
      <c r="IU67" s="415"/>
      <c r="IV67" s="415"/>
      <c r="IW67" s="415"/>
      <c r="IX67" s="415"/>
      <c r="IY67" s="415"/>
      <c r="IZ67" s="415"/>
      <c r="JA67" s="415"/>
    </row>
    <row r="68" spans="1:261" s="101" customFormat="1" hidden="1" outlineLevel="3" x14ac:dyDescent="0.25">
      <c r="A68" s="99"/>
      <c r="B68" s="275" t="s">
        <v>73</v>
      </c>
      <c r="C68" s="99" t="s">
        <v>31</v>
      </c>
      <c r="D68" s="127">
        <v>9</v>
      </c>
      <c r="E68" s="251">
        <v>0</v>
      </c>
      <c r="F68" s="142"/>
      <c r="G68" s="142">
        <v>0</v>
      </c>
      <c r="H68" s="142"/>
      <c r="I68" s="227"/>
      <c r="J68" s="252">
        <v>0</v>
      </c>
      <c r="K68" s="252"/>
      <c r="L68" s="229"/>
      <c r="M68" s="229">
        <f t="shared" si="0"/>
        <v>0</v>
      </c>
      <c r="N68" s="229"/>
      <c r="O68" s="229"/>
      <c r="P68" s="427">
        <v>2</v>
      </c>
      <c r="Q68" s="428">
        <f t="shared" si="1"/>
        <v>0</v>
      </c>
      <c r="R68" s="415"/>
      <c r="S68" s="415"/>
      <c r="T68" s="415"/>
      <c r="U68" s="415"/>
      <c r="V68" s="415"/>
      <c r="W68" s="415"/>
      <c r="X68" s="415"/>
      <c r="Y68" s="415"/>
      <c r="Z68" s="415"/>
      <c r="AA68" s="415"/>
      <c r="AB68" s="415"/>
      <c r="AC68" s="415"/>
      <c r="AD68" s="415"/>
      <c r="AE68" s="415"/>
      <c r="AF68" s="415"/>
      <c r="AG68" s="415"/>
      <c r="AH68" s="415"/>
      <c r="AI68" s="415"/>
      <c r="AJ68" s="415"/>
      <c r="AK68" s="415"/>
      <c r="AL68" s="415"/>
      <c r="AM68" s="415"/>
      <c r="AN68" s="415"/>
      <c r="AO68" s="415"/>
      <c r="AP68" s="415"/>
      <c r="AQ68" s="415"/>
      <c r="AR68" s="415"/>
      <c r="AS68" s="415"/>
      <c r="AT68" s="415"/>
      <c r="AU68" s="415"/>
      <c r="AV68" s="415"/>
      <c r="AW68" s="415"/>
      <c r="AX68" s="415"/>
      <c r="AY68" s="415"/>
      <c r="AZ68" s="415"/>
      <c r="BA68" s="415"/>
      <c r="BB68" s="415"/>
      <c r="BC68" s="415"/>
      <c r="BD68" s="415"/>
      <c r="BE68" s="415"/>
      <c r="BF68" s="415"/>
      <c r="BG68" s="415"/>
      <c r="BH68" s="415"/>
      <c r="BI68" s="415"/>
      <c r="BJ68" s="415"/>
      <c r="BK68" s="415"/>
      <c r="BL68" s="415"/>
      <c r="BM68" s="415"/>
      <c r="BN68" s="415"/>
      <c r="BO68" s="415"/>
      <c r="BP68" s="415"/>
      <c r="BQ68" s="415"/>
      <c r="BR68" s="415"/>
      <c r="BS68" s="415"/>
      <c r="BT68" s="415"/>
      <c r="BU68" s="415"/>
      <c r="BV68" s="415"/>
      <c r="BW68" s="415"/>
      <c r="BX68" s="415"/>
      <c r="BY68" s="415"/>
      <c r="BZ68" s="415"/>
      <c r="CA68" s="415"/>
      <c r="CB68" s="415"/>
      <c r="CC68" s="415"/>
      <c r="CD68" s="415"/>
      <c r="CE68" s="415"/>
      <c r="CF68" s="415"/>
      <c r="CG68" s="415"/>
      <c r="CH68" s="415"/>
      <c r="CI68" s="415"/>
      <c r="CJ68" s="415"/>
      <c r="CK68" s="415"/>
      <c r="CL68" s="415"/>
      <c r="CM68" s="415"/>
      <c r="CN68" s="415"/>
      <c r="CO68" s="415"/>
      <c r="CP68" s="415"/>
      <c r="CQ68" s="415"/>
      <c r="CR68" s="415"/>
      <c r="CS68" s="415"/>
      <c r="CT68" s="415"/>
      <c r="CU68" s="415"/>
      <c r="CV68" s="415"/>
      <c r="CW68" s="415"/>
      <c r="CX68" s="415"/>
      <c r="CY68" s="415"/>
      <c r="CZ68" s="415"/>
      <c r="DA68" s="415"/>
      <c r="DB68" s="415"/>
      <c r="DC68" s="415"/>
      <c r="DD68" s="415"/>
      <c r="DE68" s="415"/>
      <c r="DF68" s="415"/>
      <c r="DG68" s="415"/>
      <c r="DH68" s="415"/>
      <c r="DI68" s="415"/>
      <c r="DJ68" s="415"/>
      <c r="DK68" s="415"/>
      <c r="DL68" s="415"/>
      <c r="DM68" s="415"/>
      <c r="DN68" s="415"/>
      <c r="DO68" s="415"/>
      <c r="DP68" s="415"/>
      <c r="DQ68" s="415"/>
      <c r="DR68" s="415"/>
      <c r="DS68" s="415"/>
      <c r="DT68" s="415"/>
      <c r="DU68" s="415"/>
      <c r="DV68" s="415"/>
      <c r="DW68" s="415"/>
      <c r="DX68" s="415"/>
      <c r="DY68" s="415"/>
      <c r="DZ68" s="415"/>
      <c r="EA68" s="415"/>
      <c r="EB68" s="415"/>
      <c r="EC68" s="415"/>
      <c r="ED68" s="415"/>
      <c r="EE68" s="415"/>
      <c r="EF68" s="415"/>
      <c r="EG68" s="415"/>
      <c r="EH68" s="415"/>
      <c r="EI68" s="415"/>
      <c r="EJ68" s="415"/>
      <c r="EK68" s="415"/>
      <c r="EL68" s="415"/>
      <c r="EM68" s="415"/>
      <c r="EN68" s="415"/>
      <c r="EO68" s="415"/>
      <c r="EP68" s="415"/>
      <c r="EQ68" s="415"/>
      <c r="ER68" s="415"/>
      <c r="ES68" s="415"/>
      <c r="ET68" s="415"/>
      <c r="EU68" s="415"/>
      <c r="EV68" s="415"/>
      <c r="EW68" s="415"/>
      <c r="EX68" s="415"/>
      <c r="EY68" s="415"/>
      <c r="EZ68" s="415"/>
      <c r="FA68" s="415"/>
      <c r="FB68" s="415"/>
      <c r="FC68" s="415"/>
      <c r="FD68" s="415"/>
      <c r="FE68" s="415"/>
      <c r="FF68" s="415"/>
      <c r="FG68" s="415"/>
      <c r="FH68" s="415"/>
      <c r="FI68" s="415"/>
      <c r="FJ68" s="415"/>
      <c r="FK68" s="415"/>
      <c r="FL68" s="415"/>
      <c r="FM68" s="415"/>
      <c r="FN68" s="415"/>
      <c r="FO68" s="415"/>
      <c r="FP68" s="415"/>
      <c r="FQ68" s="415"/>
      <c r="FR68" s="415"/>
      <c r="FS68" s="415"/>
      <c r="FT68" s="415"/>
      <c r="FU68" s="415"/>
      <c r="FV68" s="415"/>
      <c r="FW68" s="415"/>
      <c r="FX68" s="415"/>
      <c r="FY68" s="415"/>
      <c r="FZ68" s="415"/>
      <c r="GA68" s="415"/>
      <c r="GB68" s="415"/>
      <c r="GC68" s="415"/>
      <c r="GD68" s="415"/>
      <c r="GE68" s="415"/>
      <c r="GF68" s="415"/>
      <c r="GG68" s="415"/>
      <c r="GH68" s="415"/>
      <c r="GI68" s="415"/>
      <c r="GJ68" s="415"/>
      <c r="GK68" s="415"/>
      <c r="GL68" s="415"/>
      <c r="GM68" s="415"/>
      <c r="GN68" s="415"/>
      <c r="GO68" s="415"/>
      <c r="GP68" s="415"/>
      <c r="GQ68" s="415"/>
      <c r="GR68" s="415"/>
      <c r="GS68" s="415"/>
      <c r="GT68" s="415"/>
      <c r="GU68" s="415"/>
      <c r="GV68" s="415"/>
      <c r="GW68" s="415"/>
      <c r="GX68" s="415"/>
      <c r="GY68" s="415"/>
      <c r="GZ68" s="415"/>
      <c r="HA68" s="415"/>
      <c r="HB68" s="415"/>
      <c r="HC68" s="415"/>
      <c r="HD68" s="415"/>
      <c r="HE68" s="415"/>
      <c r="HF68" s="415"/>
      <c r="HG68" s="415"/>
      <c r="HH68" s="415"/>
      <c r="HI68" s="415"/>
      <c r="HJ68" s="415"/>
      <c r="HK68" s="415"/>
      <c r="HL68" s="415"/>
      <c r="HM68" s="415"/>
      <c r="HN68" s="415"/>
      <c r="HO68" s="415"/>
      <c r="HP68" s="415"/>
      <c r="HQ68" s="415"/>
      <c r="HR68" s="415"/>
      <c r="HS68" s="415"/>
      <c r="HT68" s="415"/>
      <c r="HU68" s="415"/>
      <c r="HV68" s="415"/>
      <c r="HW68" s="415"/>
      <c r="HX68" s="415"/>
      <c r="HY68" s="415"/>
      <c r="HZ68" s="415"/>
      <c r="IA68" s="415"/>
      <c r="IB68" s="415"/>
      <c r="IC68" s="415"/>
      <c r="ID68" s="415"/>
      <c r="IE68" s="415"/>
      <c r="IF68" s="415"/>
      <c r="IG68" s="415"/>
      <c r="IH68" s="415"/>
      <c r="II68" s="415"/>
      <c r="IJ68" s="415"/>
      <c r="IK68" s="415"/>
      <c r="IL68" s="415"/>
      <c r="IM68" s="415"/>
      <c r="IN68" s="415"/>
      <c r="IO68" s="415"/>
      <c r="IP68" s="415"/>
      <c r="IQ68" s="415"/>
      <c r="IR68" s="415"/>
      <c r="IS68" s="415"/>
      <c r="IT68" s="415"/>
      <c r="IU68" s="415"/>
      <c r="IV68" s="415"/>
      <c r="IW68" s="415"/>
      <c r="IX68" s="415"/>
      <c r="IY68" s="415"/>
      <c r="IZ68" s="415"/>
      <c r="JA68" s="415"/>
    </row>
    <row r="69" spans="1:261" s="101" customFormat="1" hidden="1" outlineLevel="3" x14ac:dyDescent="0.25">
      <c r="A69" s="99"/>
      <c r="B69" s="275" t="s">
        <v>74</v>
      </c>
      <c r="C69" s="99" t="s">
        <v>31</v>
      </c>
      <c r="D69" s="127">
        <v>4</v>
      </c>
      <c r="E69" s="251">
        <v>0</v>
      </c>
      <c r="F69" s="142"/>
      <c r="G69" s="142">
        <v>0</v>
      </c>
      <c r="H69" s="142"/>
      <c r="I69" s="227"/>
      <c r="J69" s="252">
        <v>0</v>
      </c>
      <c r="K69" s="252"/>
      <c r="L69" s="229"/>
      <c r="M69" s="229">
        <f t="shared" si="0"/>
        <v>0</v>
      </c>
      <c r="N69" s="229"/>
      <c r="O69" s="229"/>
      <c r="P69" s="427">
        <v>1</v>
      </c>
      <c r="Q69" s="428">
        <f t="shared" si="1"/>
        <v>0</v>
      </c>
      <c r="R69" s="415"/>
      <c r="S69" s="415"/>
      <c r="T69" s="415"/>
      <c r="U69" s="415"/>
      <c r="V69" s="415"/>
      <c r="W69" s="415"/>
      <c r="X69" s="415"/>
      <c r="Y69" s="415"/>
      <c r="Z69" s="415"/>
      <c r="AA69" s="415"/>
      <c r="AB69" s="415"/>
      <c r="AC69" s="415"/>
      <c r="AD69" s="415"/>
      <c r="AE69" s="415"/>
      <c r="AF69" s="415"/>
      <c r="AG69" s="415"/>
      <c r="AH69" s="415"/>
      <c r="AI69" s="415"/>
      <c r="AJ69" s="415"/>
      <c r="AK69" s="415"/>
      <c r="AL69" s="415"/>
      <c r="AM69" s="415"/>
      <c r="AN69" s="415"/>
      <c r="AO69" s="415"/>
      <c r="AP69" s="415"/>
      <c r="AQ69" s="415"/>
      <c r="AR69" s="415"/>
      <c r="AS69" s="415"/>
      <c r="AT69" s="415"/>
      <c r="AU69" s="415"/>
      <c r="AV69" s="415"/>
      <c r="AW69" s="415"/>
      <c r="AX69" s="415"/>
      <c r="AY69" s="415"/>
      <c r="AZ69" s="415"/>
      <c r="BA69" s="415"/>
      <c r="BB69" s="415"/>
      <c r="BC69" s="415"/>
      <c r="BD69" s="415"/>
      <c r="BE69" s="415"/>
      <c r="BF69" s="415"/>
      <c r="BG69" s="415"/>
      <c r="BH69" s="415"/>
      <c r="BI69" s="415"/>
      <c r="BJ69" s="415"/>
      <c r="BK69" s="415"/>
      <c r="BL69" s="415"/>
      <c r="BM69" s="415"/>
      <c r="BN69" s="415"/>
      <c r="BO69" s="415"/>
      <c r="BP69" s="415"/>
      <c r="BQ69" s="415"/>
      <c r="BR69" s="415"/>
      <c r="BS69" s="415"/>
      <c r="BT69" s="415"/>
      <c r="BU69" s="415"/>
      <c r="BV69" s="415"/>
      <c r="BW69" s="415"/>
      <c r="BX69" s="415"/>
      <c r="BY69" s="415"/>
      <c r="BZ69" s="415"/>
      <c r="CA69" s="415"/>
      <c r="CB69" s="415"/>
      <c r="CC69" s="415"/>
      <c r="CD69" s="415"/>
      <c r="CE69" s="415"/>
      <c r="CF69" s="415"/>
      <c r="CG69" s="415"/>
      <c r="CH69" s="415"/>
      <c r="CI69" s="415"/>
      <c r="CJ69" s="415"/>
      <c r="CK69" s="415"/>
      <c r="CL69" s="415"/>
      <c r="CM69" s="415"/>
      <c r="CN69" s="415"/>
      <c r="CO69" s="415"/>
      <c r="CP69" s="415"/>
      <c r="CQ69" s="415"/>
      <c r="CR69" s="415"/>
      <c r="CS69" s="415"/>
      <c r="CT69" s="415"/>
      <c r="CU69" s="415"/>
      <c r="CV69" s="415"/>
      <c r="CW69" s="415"/>
      <c r="CX69" s="415"/>
      <c r="CY69" s="415"/>
      <c r="CZ69" s="415"/>
      <c r="DA69" s="415"/>
      <c r="DB69" s="415"/>
      <c r="DC69" s="415"/>
      <c r="DD69" s="415"/>
      <c r="DE69" s="415"/>
      <c r="DF69" s="415"/>
      <c r="DG69" s="415"/>
      <c r="DH69" s="415"/>
      <c r="DI69" s="415"/>
      <c r="DJ69" s="415"/>
      <c r="DK69" s="415"/>
      <c r="DL69" s="415"/>
      <c r="DM69" s="415"/>
      <c r="DN69" s="415"/>
      <c r="DO69" s="415"/>
      <c r="DP69" s="415"/>
      <c r="DQ69" s="415"/>
      <c r="DR69" s="415"/>
      <c r="DS69" s="415"/>
      <c r="DT69" s="415"/>
      <c r="DU69" s="415"/>
      <c r="DV69" s="415"/>
      <c r="DW69" s="415"/>
      <c r="DX69" s="415"/>
      <c r="DY69" s="415"/>
      <c r="DZ69" s="415"/>
      <c r="EA69" s="415"/>
      <c r="EB69" s="415"/>
      <c r="EC69" s="415"/>
      <c r="ED69" s="415"/>
      <c r="EE69" s="415"/>
      <c r="EF69" s="415"/>
      <c r="EG69" s="415"/>
      <c r="EH69" s="415"/>
      <c r="EI69" s="415"/>
      <c r="EJ69" s="415"/>
      <c r="EK69" s="415"/>
      <c r="EL69" s="415"/>
      <c r="EM69" s="415"/>
      <c r="EN69" s="415"/>
      <c r="EO69" s="415"/>
      <c r="EP69" s="415"/>
      <c r="EQ69" s="415"/>
      <c r="ER69" s="415"/>
      <c r="ES69" s="415"/>
      <c r="ET69" s="415"/>
      <c r="EU69" s="415"/>
      <c r="EV69" s="415"/>
      <c r="EW69" s="415"/>
      <c r="EX69" s="415"/>
      <c r="EY69" s="415"/>
      <c r="EZ69" s="415"/>
      <c r="FA69" s="415"/>
      <c r="FB69" s="415"/>
      <c r="FC69" s="415"/>
      <c r="FD69" s="415"/>
      <c r="FE69" s="415"/>
      <c r="FF69" s="415"/>
      <c r="FG69" s="415"/>
      <c r="FH69" s="415"/>
      <c r="FI69" s="415"/>
      <c r="FJ69" s="415"/>
      <c r="FK69" s="415"/>
      <c r="FL69" s="415"/>
      <c r="FM69" s="415"/>
      <c r="FN69" s="415"/>
      <c r="FO69" s="415"/>
      <c r="FP69" s="415"/>
      <c r="FQ69" s="415"/>
      <c r="FR69" s="415"/>
      <c r="FS69" s="415"/>
      <c r="FT69" s="415"/>
      <c r="FU69" s="415"/>
      <c r="FV69" s="415"/>
      <c r="FW69" s="415"/>
      <c r="FX69" s="415"/>
      <c r="FY69" s="415"/>
      <c r="FZ69" s="415"/>
      <c r="GA69" s="415"/>
      <c r="GB69" s="415"/>
      <c r="GC69" s="415"/>
      <c r="GD69" s="415"/>
      <c r="GE69" s="415"/>
      <c r="GF69" s="415"/>
      <c r="GG69" s="415"/>
      <c r="GH69" s="415"/>
      <c r="GI69" s="415"/>
      <c r="GJ69" s="415"/>
      <c r="GK69" s="415"/>
      <c r="GL69" s="415"/>
      <c r="GM69" s="415"/>
      <c r="GN69" s="415"/>
      <c r="GO69" s="415"/>
      <c r="GP69" s="415"/>
      <c r="GQ69" s="415"/>
      <c r="GR69" s="415"/>
      <c r="GS69" s="415"/>
      <c r="GT69" s="415"/>
      <c r="GU69" s="415"/>
      <c r="GV69" s="415"/>
      <c r="GW69" s="415"/>
      <c r="GX69" s="415"/>
      <c r="GY69" s="415"/>
      <c r="GZ69" s="415"/>
      <c r="HA69" s="415"/>
      <c r="HB69" s="415"/>
      <c r="HC69" s="415"/>
      <c r="HD69" s="415"/>
      <c r="HE69" s="415"/>
      <c r="HF69" s="415"/>
      <c r="HG69" s="415"/>
      <c r="HH69" s="415"/>
      <c r="HI69" s="415"/>
      <c r="HJ69" s="415"/>
      <c r="HK69" s="415"/>
      <c r="HL69" s="415"/>
      <c r="HM69" s="415"/>
      <c r="HN69" s="415"/>
      <c r="HO69" s="415"/>
      <c r="HP69" s="415"/>
      <c r="HQ69" s="415"/>
      <c r="HR69" s="415"/>
      <c r="HS69" s="415"/>
      <c r="HT69" s="415"/>
      <c r="HU69" s="415"/>
      <c r="HV69" s="415"/>
      <c r="HW69" s="415"/>
      <c r="HX69" s="415"/>
      <c r="HY69" s="415"/>
      <c r="HZ69" s="415"/>
      <c r="IA69" s="415"/>
      <c r="IB69" s="415"/>
      <c r="IC69" s="415"/>
      <c r="ID69" s="415"/>
      <c r="IE69" s="415"/>
      <c r="IF69" s="415"/>
      <c r="IG69" s="415"/>
      <c r="IH69" s="415"/>
      <c r="II69" s="415"/>
      <c r="IJ69" s="415"/>
      <c r="IK69" s="415"/>
      <c r="IL69" s="415"/>
      <c r="IM69" s="415"/>
      <c r="IN69" s="415"/>
      <c r="IO69" s="415"/>
      <c r="IP69" s="415"/>
      <c r="IQ69" s="415"/>
      <c r="IR69" s="415"/>
      <c r="IS69" s="415"/>
      <c r="IT69" s="415"/>
      <c r="IU69" s="415"/>
      <c r="IV69" s="415"/>
      <c r="IW69" s="415"/>
      <c r="IX69" s="415"/>
      <c r="IY69" s="415"/>
      <c r="IZ69" s="415"/>
      <c r="JA69" s="415"/>
    </row>
    <row r="70" spans="1:261" s="101" customFormat="1" hidden="1" outlineLevel="3" x14ac:dyDescent="0.25">
      <c r="A70" s="99"/>
      <c r="B70" s="275" t="s">
        <v>75</v>
      </c>
      <c r="C70" s="99" t="s">
        <v>6820</v>
      </c>
      <c r="D70" s="127">
        <v>0.81</v>
      </c>
      <c r="E70" s="251">
        <v>0</v>
      </c>
      <c r="F70" s="142"/>
      <c r="G70" s="142">
        <v>0</v>
      </c>
      <c r="H70" s="142"/>
      <c r="I70" s="227"/>
      <c r="J70" s="252">
        <v>0</v>
      </c>
      <c r="K70" s="252"/>
      <c r="L70" s="229"/>
      <c r="M70" s="229">
        <f t="shared" si="0"/>
        <v>0</v>
      </c>
      <c r="N70" s="229"/>
      <c r="O70" s="229"/>
      <c r="P70" s="422"/>
      <c r="Q70" s="425">
        <f t="shared" si="1"/>
        <v>0</v>
      </c>
      <c r="R70" s="415"/>
      <c r="S70" s="415"/>
      <c r="T70" s="415"/>
      <c r="U70" s="415"/>
      <c r="V70" s="415"/>
      <c r="W70" s="415"/>
      <c r="X70" s="415"/>
      <c r="Y70" s="415"/>
      <c r="Z70" s="415"/>
      <c r="AA70" s="415"/>
      <c r="AB70" s="415"/>
      <c r="AC70" s="415"/>
      <c r="AD70" s="415"/>
      <c r="AE70" s="415"/>
      <c r="AF70" s="415"/>
      <c r="AG70" s="415"/>
      <c r="AH70" s="415"/>
      <c r="AI70" s="415"/>
      <c r="AJ70" s="415"/>
      <c r="AK70" s="415"/>
      <c r="AL70" s="415"/>
      <c r="AM70" s="415"/>
      <c r="AN70" s="415"/>
      <c r="AO70" s="415"/>
      <c r="AP70" s="415"/>
      <c r="AQ70" s="415"/>
      <c r="AR70" s="415"/>
      <c r="AS70" s="415"/>
      <c r="AT70" s="415"/>
      <c r="AU70" s="415"/>
      <c r="AV70" s="415"/>
      <c r="AW70" s="415"/>
      <c r="AX70" s="415"/>
      <c r="AY70" s="415"/>
      <c r="AZ70" s="415"/>
      <c r="BA70" s="415"/>
      <c r="BB70" s="415"/>
      <c r="BC70" s="415"/>
      <c r="BD70" s="415"/>
      <c r="BE70" s="415"/>
      <c r="BF70" s="415"/>
      <c r="BG70" s="415"/>
      <c r="BH70" s="415"/>
      <c r="BI70" s="415"/>
      <c r="BJ70" s="415"/>
      <c r="BK70" s="415"/>
      <c r="BL70" s="415"/>
      <c r="BM70" s="415"/>
      <c r="BN70" s="415"/>
      <c r="BO70" s="415"/>
      <c r="BP70" s="415"/>
      <c r="BQ70" s="415"/>
      <c r="BR70" s="415"/>
      <c r="BS70" s="415"/>
      <c r="BT70" s="415"/>
      <c r="BU70" s="415"/>
      <c r="BV70" s="415"/>
      <c r="BW70" s="415"/>
      <c r="BX70" s="415"/>
      <c r="BY70" s="415"/>
      <c r="BZ70" s="415"/>
      <c r="CA70" s="415"/>
      <c r="CB70" s="415"/>
      <c r="CC70" s="415"/>
      <c r="CD70" s="415"/>
      <c r="CE70" s="415"/>
      <c r="CF70" s="415"/>
      <c r="CG70" s="415"/>
      <c r="CH70" s="415"/>
      <c r="CI70" s="415"/>
      <c r="CJ70" s="415"/>
      <c r="CK70" s="415"/>
      <c r="CL70" s="415"/>
      <c r="CM70" s="415"/>
      <c r="CN70" s="415"/>
      <c r="CO70" s="415"/>
      <c r="CP70" s="415"/>
      <c r="CQ70" s="415"/>
      <c r="CR70" s="415"/>
      <c r="CS70" s="415"/>
      <c r="CT70" s="415"/>
      <c r="CU70" s="415"/>
      <c r="CV70" s="415"/>
      <c r="CW70" s="415"/>
      <c r="CX70" s="415"/>
      <c r="CY70" s="415"/>
      <c r="CZ70" s="415"/>
      <c r="DA70" s="415"/>
      <c r="DB70" s="415"/>
      <c r="DC70" s="415"/>
      <c r="DD70" s="415"/>
      <c r="DE70" s="415"/>
      <c r="DF70" s="415"/>
      <c r="DG70" s="415"/>
      <c r="DH70" s="415"/>
      <c r="DI70" s="415"/>
      <c r="DJ70" s="415"/>
      <c r="DK70" s="415"/>
      <c r="DL70" s="415"/>
      <c r="DM70" s="415"/>
      <c r="DN70" s="415"/>
      <c r="DO70" s="415"/>
      <c r="DP70" s="415"/>
      <c r="DQ70" s="415"/>
      <c r="DR70" s="415"/>
      <c r="DS70" s="415"/>
      <c r="DT70" s="415"/>
      <c r="DU70" s="415"/>
      <c r="DV70" s="415"/>
      <c r="DW70" s="415"/>
      <c r="DX70" s="415"/>
      <c r="DY70" s="415"/>
      <c r="DZ70" s="415"/>
      <c r="EA70" s="415"/>
      <c r="EB70" s="415"/>
      <c r="EC70" s="415"/>
      <c r="ED70" s="415"/>
      <c r="EE70" s="415"/>
      <c r="EF70" s="415"/>
      <c r="EG70" s="415"/>
      <c r="EH70" s="415"/>
      <c r="EI70" s="415"/>
      <c r="EJ70" s="415"/>
      <c r="EK70" s="415"/>
      <c r="EL70" s="415"/>
      <c r="EM70" s="415"/>
      <c r="EN70" s="415"/>
      <c r="EO70" s="415"/>
      <c r="EP70" s="415"/>
      <c r="EQ70" s="415"/>
      <c r="ER70" s="415"/>
      <c r="ES70" s="415"/>
      <c r="ET70" s="415"/>
      <c r="EU70" s="415"/>
      <c r="EV70" s="415"/>
      <c r="EW70" s="415"/>
      <c r="EX70" s="415"/>
      <c r="EY70" s="415"/>
      <c r="EZ70" s="415"/>
      <c r="FA70" s="415"/>
      <c r="FB70" s="415"/>
      <c r="FC70" s="415"/>
      <c r="FD70" s="415"/>
      <c r="FE70" s="415"/>
      <c r="FF70" s="415"/>
      <c r="FG70" s="415"/>
      <c r="FH70" s="415"/>
      <c r="FI70" s="415"/>
      <c r="FJ70" s="415"/>
      <c r="FK70" s="415"/>
      <c r="FL70" s="415"/>
      <c r="FM70" s="415"/>
      <c r="FN70" s="415"/>
      <c r="FO70" s="415"/>
      <c r="FP70" s="415"/>
      <c r="FQ70" s="415"/>
      <c r="FR70" s="415"/>
      <c r="FS70" s="415"/>
      <c r="FT70" s="415"/>
      <c r="FU70" s="415"/>
      <c r="FV70" s="415"/>
      <c r="FW70" s="415"/>
      <c r="FX70" s="415"/>
      <c r="FY70" s="415"/>
      <c r="FZ70" s="415"/>
      <c r="GA70" s="415"/>
      <c r="GB70" s="415"/>
      <c r="GC70" s="415"/>
      <c r="GD70" s="415"/>
      <c r="GE70" s="415"/>
      <c r="GF70" s="415"/>
      <c r="GG70" s="415"/>
      <c r="GH70" s="415"/>
      <c r="GI70" s="415"/>
      <c r="GJ70" s="415"/>
      <c r="GK70" s="415"/>
      <c r="GL70" s="415"/>
      <c r="GM70" s="415"/>
      <c r="GN70" s="415"/>
      <c r="GO70" s="415"/>
      <c r="GP70" s="415"/>
      <c r="GQ70" s="415"/>
      <c r="GR70" s="415"/>
      <c r="GS70" s="415"/>
      <c r="GT70" s="415"/>
      <c r="GU70" s="415"/>
      <c r="GV70" s="415"/>
      <c r="GW70" s="415"/>
      <c r="GX70" s="415"/>
      <c r="GY70" s="415"/>
      <c r="GZ70" s="415"/>
      <c r="HA70" s="415"/>
      <c r="HB70" s="415"/>
      <c r="HC70" s="415"/>
      <c r="HD70" s="415"/>
      <c r="HE70" s="415"/>
      <c r="HF70" s="415"/>
      <c r="HG70" s="415"/>
      <c r="HH70" s="415"/>
      <c r="HI70" s="415"/>
      <c r="HJ70" s="415"/>
      <c r="HK70" s="415"/>
      <c r="HL70" s="415"/>
      <c r="HM70" s="415"/>
      <c r="HN70" s="415"/>
      <c r="HO70" s="415"/>
      <c r="HP70" s="415"/>
      <c r="HQ70" s="415"/>
      <c r="HR70" s="415"/>
      <c r="HS70" s="415"/>
      <c r="HT70" s="415"/>
      <c r="HU70" s="415"/>
      <c r="HV70" s="415"/>
      <c r="HW70" s="415"/>
      <c r="HX70" s="415"/>
      <c r="HY70" s="415"/>
      <c r="HZ70" s="415"/>
      <c r="IA70" s="415"/>
      <c r="IB70" s="415"/>
      <c r="IC70" s="415"/>
      <c r="ID70" s="415"/>
      <c r="IE70" s="415"/>
      <c r="IF70" s="415"/>
      <c r="IG70" s="415"/>
      <c r="IH70" s="415"/>
      <c r="II70" s="415"/>
      <c r="IJ70" s="415"/>
      <c r="IK70" s="415"/>
      <c r="IL70" s="415"/>
      <c r="IM70" s="415"/>
      <c r="IN70" s="415"/>
      <c r="IO70" s="415"/>
      <c r="IP70" s="415"/>
      <c r="IQ70" s="415"/>
      <c r="IR70" s="415"/>
      <c r="IS70" s="415"/>
      <c r="IT70" s="415"/>
      <c r="IU70" s="415"/>
      <c r="IV70" s="415"/>
      <c r="IW70" s="415"/>
      <c r="IX70" s="415"/>
      <c r="IY70" s="415"/>
      <c r="IZ70" s="415"/>
      <c r="JA70" s="415"/>
    </row>
    <row r="71" spans="1:261" s="101" customFormat="1" hidden="1" outlineLevel="3" x14ac:dyDescent="0.25">
      <c r="A71" s="99"/>
      <c r="B71" s="275" t="s">
        <v>76</v>
      </c>
      <c r="C71" s="99" t="s">
        <v>855</v>
      </c>
      <c r="D71" s="310">
        <v>2.8000000000000001E-2</v>
      </c>
      <c r="E71" s="251">
        <v>0</v>
      </c>
      <c r="F71" s="142"/>
      <c r="G71" s="142">
        <v>0</v>
      </c>
      <c r="H71" s="142"/>
      <c r="I71" s="227"/>
      <c r="J71" s="252">
        <v>0</v>
      </c>
      <c r="K71" s="252"/>
      <c r="L71" s="229"/>
      <c r="M71" s="229">
        <f t="shared" ref="M71:M134" si="8">G71</f>
        <v>0</v>
      </c>
      <c r="N71" s="229"/>
      <c r="O71" s="229"/>
      <c r="P71" s="422"/>
      <c r="Q71" s="425">
        <f t="shared" ref="Q71:Q134" si="9">(E71+G71)*P71</f>
        <v>0</v>
      </c>
      <c r="R71" s="415"/>
      <c r="S71" s="415"/>
      <c r="T71" s="415"/>
      <c r="U71" s="415"/>
      <c r="V71" s="415"/>
      <c r="W71" s="415"/>
      <c r="X71" s="415"/>
      <c r="Y71" s="415"/>
      <c r="Z71" s="415"/>
      <c r="AA71" s="415"/>
      <c r="AB71" s="415"/>
      <c r="AC71" s="415"/>
      <c r="AD71" s="415"/>
      <c r="AE71" s="415"/>
      <c r="AF71" s="415"/>
      <c r="AG71" s="415"/>
      <c r="AH71" s="415"/>
      <c r="AI71" s="415"/>
      <c r="AJ71" s="415"/>
      <c r="AK71" s="415"/>
      <c r="AL71" s="415"/>
      <c r="AM71" s="415"/>
      <c r="AN71" s="415"/>
      <c r="AO71" s="415"/>
      <c r="AP71" s="415"/>
      <c r="AQ71" s="415"/>
      <c r="AR71" s="415"/>
      <c r="AS71" s="415"/>
      <c r="AT71" s="415"/>
      <c r="AU71" s="415"/>
      <c r="AV71" s="415"/>
      <c r="AW71" s="415"/>
      <c r="AX71" s="415"/>
      <c r="AY71" s="415"/>
      <c r="AZ71" s="415"/>
      <c r="BA71" s="415"/>
      <c r="BB71" s="415"/>
      <c r="BC71" s="415"/>
      <c r="BD71" s="415"/>
      <c r="BE71" s="415"/>
      <c r="BF71" s="415"/>
      <c r="BG71" s="415"/>
      <c r="BH71" s="415"/>
      <c r="BI71" s="415"/>
      <c r="BJ71" s="415"/>
      <c r="BK71" s="415"/>
      <c r="BL71" s="415"/>
      <c r="BM71" s="415"/>
      <c r="BN71" s="415"/>
      <c r="BO71" s="415"/>
      <c r="BP71" s="415"/>
      <c r="BQ71" s="415"/>
      <c r="BR71" s="415"/>
      <c r="BS71" s="415"/>
      <c r="BT71" s="415"/>
      <c r="BU71" s="415"/>
      <c r="BV71" s="415"/>
      <c r="BW71" s="415"/>
      <c r="BX71" s="415"/>
      <c r="BY71" s="415"/>
      <c r="BZ71" s="415"/>
      <c r="CA71" s="415"/>
      <c r="CB71" s="415"/>
      <c r="CC71" s="415"/>
      <c r="CD71" s="415"/>
      <c r="CE71" s="415"/>
      <c r="CF71" s="415"/>
      <c r="CG71" s="415"/>
      <c r="CH71" s="415"/>
      <c r="CI71" s="415"/>
      <c r="CJ71" s="415"/>
      <c r="CK71" s="415"/>
      <c r="CL71" s="415"/>
      <c r="CM71" s="415"/>
      <c r="CN71" s="415"/>
      <c r="CO71" s="415"/>
      <c r="CP71" s="415"/>
      <c r="CQ71" s="415"/>
      <c r="CR71" s="415"/>
      <c r="CS71" s="415"/>
      <c r="CT71" s="415"/>
      <c r="CU71" s="415"/>
      <c r="CV71" s="415"/>
      <c r="CW71" s="415"/>
      <c r="CX71" s="415"/>
      <c r="CY71" s="415"/>
      <c r="CZ71" s="415"/>
      <c r="DA71" s="415"/>
      <c r="DB71" s="415"/>
      <c r="DC71" s="415"/>
      <c r="DD71" s="415"/>
      <c r="DE71" s="415"/>
      <c r="DF71" s="415"/>
      <c r="DG71" s="415"/>
      <c r="DH71" s="415"/>
      <c r="DI71" s="415"/>
      <c r="DJ71" s="415"/>
      <c r="DK71" s="415"/>
      <c r="DL71" s="415"/>
      <c r="DM71" s="415"/>
      <c r="DN71" s="415"/>
      <c r="DO71" s="415"/>
      <c r="DP71" s="415"/>
      <c r="DQ71" s="415"/>
      <c r="DR71" s="415"/>
      <c r="DS71" s="415"/>
      <c r="DT71" s="415"/>
      <c r="DU71" s="415"/>
      <c r="DV71" s="415"/>
      <c r="DW71" s="415"/>
      <c r="DX71" s="415"/>
      <c r="DY71" s="415"/>
      <c r="DZ71" s="415"/>
      <c r="EA71" s="415"/>
      <c r="EB71" s="415"/>
      <c r="EC71" s="415"/>
      <c r="ED71" s="415"/>
      <c r="EE71" s="415"/>
      <c r="EF71" s="415"/>
      <c r="EG71" s="415"/>
      <c r="EH71" s="415"/>
      <c r="EI71" s="415"/>
      <c r="EJ71" s="415"/>
      <c r="EK71" s="415"/>
      <c r="EL71" s="415"/>
      <c r="EM71" s="415"/>
      <c r="EN71" s="415"/>
      <c r="EO71" s="415"/>
      <c r="EP71" s="415"/>
      <c r="EQ71" s="415"/>
      <c r="ER71" s="415"/>
      <c r="ES71" s="415"/>
      <c r="ET71" s="415"/>
      <c r="EU71" s="415"/>
      <c r="EV71" s="415"/>
      <c r="EW71" s="415"/>
      <c r="EX71" s="415"/>
      <c r="EY71" s="415"/>
      <c r="EZ71" s="415"/>
      <c r="FA71" s="415"/>
      <c r="FB71" s="415"/>
      <c r="FC71" s="415"/>
      <c r="FD71" s="415"/>
      <c r="FE71" s="415"/>
      <c r="FF71" s="415"/>
      <c r="FG71" s="415"/>
      <c r="FH71" s="415"/>
      <c r="FI71" s="415"/>
      <c r="FJ71" s="415"/>
      <c r="FK71" s="415"/>
      <c r="FL71" s="415"/>
      <c r="FM71" s="415"/>
      <c r="FN71" s="415"/>
      <c r="FO71" s="415"/>
      <c r="FP71" s="415"/>
      <c r="FQ71" s="415"/>
      <c r="FR71" s="415"/>
      <c r="FS71" s="415"/>
      <c r="FT71" s="415"/>
      <c r="FU71" s="415"/>
      <c r="FV71" s="415"/>
      <c r="FW71" s="415"/>
      <c r="FX71" s="415"/>
      <c r="FY71" s="415"/>
      <c r="FZ71" s="415"/>
      <c r="GA71" s="415"/>
      <c r="GB71" s="415"/>
      <c r="GC71" s="415"/>
      <c r="GD71" s="415"/>
      <c r="GE71" s="415"/>
      <c r="GF71" s="415"/>
      <c r="GG71" s="415"/>
      <c r="GH71" s="415"/>
      <c r="GI71" s="415"/>
      <c r="GJ71" s="415"/>
      <c r="GK71" s="415"/>
      <c r="GL71" s="415"/>
      <c r="GM71" s="415"/>
      <c r="GN71" s="415"/>
      <c r="GO71" s="415"/>
      <c r="GP71" s="415"/>
      <c r="GQ71" s="415"/>
      <c r="GR71" s="415"/>
      <c r="GS71" s="415"/>
      <c r="GT71" s="415"/>
      <c r="GU71" s="415"/>
      <c r="GV71" s="415"/>
      <c r="GW71" s="415"/>
      <c r="GX71" s="415"/>
      <c r="GY71" s="415"/>
      <c r="GZ71" s="415"/>
      <c r="HA71" s="415"/>
      <c r="HB71" s="415"/>
      <c r="HC71" s="415"/>
      <c r="HD71" s="415"/>
      <c r="HE71" s="415"/>
      <c r="HF71" s="415"/>
      <c r="HG71" s="415"/>
      <c r="HH71" s="415"/>
      <c r="HI71" s="415"/>
      <c r="HJ71" s="415"/>
      <c r="HK71" s="415"/>
      <c r="HL71" s="415"/>
      <c r="HM71" s="415"/>
      <c r="HN71" s="415"/>
      <c r="HO71" s="415"/>
      <c r="HP71" s="415"/>
      <c r="HQ71" s="415"/>
      <c r="HR71" s="415"/>
      <c r="HS71" s="415"/>
      <c r="HT71" s="415"/>
      <c r="HU71" s="415"/>
      <c r="HV71" s="415"/>
      <c r="HW71" s="415"/>
      <c r="HX71" s="415"/>
      <c r="HY71" s="415"/>
      <c r="HZ71" s="415"/>
      <c r="IA71" s="415"/>
      <c r="IB71" s="415"/>
      <c r="IC71" s="415"/>
      <c r="ID71" s="415"/>
      <c r="IE71" s="415"/>
      <c r="IF71" s="415"/>
      <c r="IG71" s="415"/>
      <c r="IH71" s="415"/>
      <c r="II71" s="415"/>
      <c r="IJ71" s="415"/>
      <c r="IK71" s="415"/>
      <c r="IL71" s="415"/>
      <c r="IM71" s="415"/>
      <c r="IN71" s="415"/>
      <c r="IO71" s="415"/>
      <c r="IP71" s="415"/>
      <c r="IQ71" s="415"/>
      <c r="IR71" s="415"/>
      <c r="IS71" s="415"/>
      <c r="IT71" s="415"/>
      <c r="IU71" s="415"/>
      <c r="IV71" s="415"/>
      <c r="IW71" s="415"/>
      <c r="IX71" s="415"/>
      <c r="IY71" s="415"/>
      <c r="IZ71" s="415"/>
      <c r="JA71" s="415"/>
    </row>
    <row r="72" spans="1:261" s="101" customFormat="1" hidden="1" outlineLevel="3" x14ac:dyDescent="0.25">
      <c r="A72" s="99"/>
      <c r="B72" s="275" t="s">
        <v>77</v>
      </c>
      <c r="C72" s="99" t="s">
        <v>855</v>
      </c>
      <c r="D72" s="310">
        <v>3.5000000000000003E-2</v>
      </c>
      <c r="E72" s="251">
        <v>0</v>
      </c>
      <c r="F72" s="142"/>
      <c r="G72" s="142">
        <v>0</v>
      </c>
      <c r="H72" s="142"/>
      <c r="I72" s="227"/>
      <c r="J72" s="252">
        <v>0</v>
      </c>
      <c r="K72" s="252"/>
      <c r="L72" s="229"/>
      <c r="M72" s="229">
        <f t="shared" si="8"/>
        <v>0</v>
      </c>
      <c r="N72" s="229"/>
      <c r="O72" s="229"/>
      <c r="P72" s="422"/>
      <c r="Q72" s="425">
        <f t="shared" si="9"/>
        <v>0</v>
      </c>
      <c r="R72" s="415"/>
      <c r="S72" s="415"/>
      <c r="T72" s="415"/>
      <c r="U72" s="415"/>
      <c r="V72" s="415"/>
      <c r="W72" s="415"/>
      <c r="X72" s="415"/>
      <c r="Y72" s="415"/>
      <c r="Z72" s="415"/>
      <c r="AA72" s="415"/>
      <c r="AB72" s="415"/>
      <c r="AC72" s="415"/>
      <c r="AD72" s="415"/>
      <c r="AE72" s="415"/>
      <c r="AF72" s="415"/>
      <c r="AG72" s="415"/>
      <c r="AH72" s="415"/>
      <c r="AI72" s="415"/>
      <c r="AJ72" s="415"/>
      <c r="AK72" s="415"/>
      <c r="AL72" s="415"/>
      <c r="AM72" s="415"/>
      <c r="AN72" s="415"/>
      <c r="AO72" s="415"/>
      <c r="AP72" s="415"/>
      <c r="AQ72" s="415"/>
      <c r="AR72" s="415"/>
      <c r="AS72" s="415"/>
      <c r="AT72" s="415"/>
      <c r="AU72" s="415"/>
      <c r="AV72" s="415"/>
      <c r="AW72" s="415"/>
      <c r="AX72" s="415"/>
      <c r="AY72" s="415"/>
      <c r="AZ72" s="415"/>
      <c r="BA72" s="415"/>
      <c r="BB72" s="415"/>
      <c r="BC72" s="415"/>
      <c r="BD72" s="415"/>
      <c r="BE72" s="415"/>
      <c r="BF72" s="415"/>
      <c r="BG72" s="415"/>
      <c r="BH72" s="415"/>
      <c r="BI72" s="415"/>
      <c r="BJ72" s="415"/>
      <c r="BK72" s="415"/>
      <c r="BL72" s="415"/>
      <c r="BM72" s="415"/>
      <c r="BN72" s="415"/>
      <c r="BO72" s="415"/>
      <c r="BP72" s="415"/>
      <c r="BQ72" s="415"/>
      <c r="BR72" s="415"/>
      <c r="BS72" s="415"/>
      <c r="BT72" s="415"/>
      <c r="BU72" s="415"/>
      <c r="BV72" s="415"/>
      <c r="BW72" s="415"/>
      <c r="BX72" s="415"/>
      <c r="BY72" s="415"/>
      <c r="BZ72" s="415"/>
      <c r="CA72" s="415"/>
      <c r="CB72" s="415"/>
      <c r="CC72" s="415"/>
      <c r="CD72" s="415"/>
      <c r="CE72" s="415"/>
      <c r="CF72" s="415"/>
      <c r="CG72" s="415"/>
      <c r="CH72" s="415"/>
      <c r="CI72" s="415"/>
      <c r="CJ72" s="415"/>
      <c r="CK72" s="415"/>
      <c r="CL72" s="415"/>
      <c r="CM72" s="415"/>
      <c r="CN72" s="415"/>
      <c r="CO72" s="415"/>
      <c r="CP72" s="415"/>
      <c r="CQ72" s="415"/>
      <c r="CR72" s="415"/>
      <c r="CS72" s="415"/>
      <c r="CT72" s="415"/>
      <c r="CU72" s="415"/>
      <c r="CV72" s="415"/>
      <c r="CW72" s="415"/>
      <c r="CX72" s="415"/>
      <c r="CY72" s="415"/>
      <c r="CZ72" s="415"/>
      <c r="DA72" s="415"/>
      <c r="DB72" s="415"/>
      <c r="DC72" s="415"/>
      <c r="DD72" s="415"/>
      <c r="DE72" s="415"/>
      <c r="DF72" s="415"/>
      <c r="DG72" s="415"/>
      <c r="DH72" s="415"/>
      <c r="DI72" s="415"/>
      <c r="DJ72" s="415"/>
      <c r="DK72" s="415"/>
      <c r="DL72" s="415"/>
      <c r="DM72" s="415"/>
      <c r="DN72" s="415"/>
      <c r="DO72" s="415"/>
      <c r="DP72" s="415"/>
      <c r="DQ72" s="415"/>
      <c r="DR72" s="415"/>
      <c r="DS72" s="415"/>
      <c r="DT72" s="415"/>
      <c r="DU72" s="415"/>
      <c r="DV72" s="415"/>
      <c r="DW72" s="415"/>
      <c r="DX72" s="415"/>
      <c r="DY72" s="415"/>
      <c r="DZ72" s="415"/>
      <c r="EA72" s="415"/>
      <c r="EB72" s="415"/>
      <c r="EC72" s="415"/>
      <c r="ED72" s="415"/>
      <c r="EE72" s="415"/>
      <c r="EF72" s="415"/>
      <c r="EG72" s="415"/>
      <c r="EH72" s="415"/>
      <c r="EI72" s="415"/>
      <c r="EJ72" s="415"/>
      <c r="EK72" s="415"/>
      <c r="EL72" s="415"/>
      <c r="EM72" s="415"/>
      <c r="EN72" s="415"/>
      <c r="EO72" s="415"/>
      <c r="EP72" s="415"/>
      <c r="EQ72" s="415"/>
      <c r="ER72" s="415"/>
      <c r="ES72" s="415"/>
      <c r="ET72" s="415"/>
      <c r="EU72" s="415"/>
      <c r="EV72" s="415"/>
      <c r="EW72" s="415"/>
      <c r="EX72" s="415"/>
      <c r="EY72" s="415"/>
      <c r="EZ72" s="415"/>
      <c r="FA72" s="415"/>
      <c r="FB72" s="415"/>
      <c r="FC72" s="415"/>
      <c r="FD72" s="415"/>
      <c r="FE72" s="415"/>
      <c r="FF72" s="415"/>
      <c r="FG72" s="415"/>
      <c r="FH72" s="415"/>
      <c r="FI72" s="415"/>
      <c r="FJ72" s="415"/>
      <c r="FK72" s="415"/>
      <c r="FL72" s="415"/>
      <c r="FM72" s="415"/>
      <c r="FN72" s="415"/>
      <c r="FO72" s="415"/>
      <c r="FP72" s="415"/>
      <c r="FQ72" s="415"/>
      <c r="FR72" s="415"/>
      <c r="FS72" s="415"/>
      <c r="FT72" s="415"/>
      <c r="FU72" s="415"/>
      <c r="FV72" s="415"/>
      <c r="FW72" s="415"/>
      <c r="FX72" s="415"/>
      <c r="FY72" s="415"/>
      <c r="FZ72" s="415"/>
      <c r="GA72" s="415"/>
      <c r="GB72" s="415"/>
      <c r="GC72" s="415"/>
      <c r="GD72" s="415"/>
      <c r="GE72" s="415"/>
      <c r="GF72" s="415"/>
      <c r="GG72" s="415"/>
      <c r="GH72" s="415"/>
      <c r="GI72" s="415"/>
      <c r="GJ72" s="415"/>
      <c r="GK72" s="415"/>
      <c r="GL72" s="415"/>
      <c r="GM72" s="415"/>
      <c r="GN72" s="415"/>
      <c r="GO72" s="415"/>
      <c r="GP72" s="415"/>
      <c r="GQ72" s="415"/>
      <c r="GR72" s="415"/>
      <c r="GS72" s="415"/>
      <c r="GT72" s="415"/>
      <c r="GU72" s="415"/>
      <c r="GV72" s="415"/>
      <c r="GW72" s="415"/>
      <c r="GX72" s="415"/>
      <c r="GY72" s="415"/>
      <c r="GZ72" s="415"/>
      <c r="HA72" s="415"/>
      <c r="HB72" s="415"/>
      <c r="HC72" s="415"/>
      <c r="HD72" s="415"/>
      <c r="HE72" s="415"/>
      <c r="HF72" s="415"/>
      <c r="HG72" s="415"/>
      <c r="HH72" s="415"/>
      <c r="HI72" s="415"/>
      <c r="HJ72" s="415"/>
      <c r="HK72" s="415"/>
      <c r="HL72" s="415"/>
      <c r="HM72" s="415"/>
      <c r="HN72" s="415"/>
      <c r="HO72" s="415"/>
      <c r="HP72" s="415"/>
      <c r="HQ72" s="415"/>
      <c r="HR72" s="415"/>
      <c r="HS72" s="415"/>
      <c r="HT72" s="415"/>
      <c r="HU72" s="415"/>
      <c r="HV72" s="415"/>
      <c r="HW72" s="415"/>
      <c r="HX72" s="415"/>
      <c r="HY72" s="415"/>
      <c r="HZ72" s="415"/>
      <c r="IA72" s="415"/>
      <c r="IB72" s="415"/>
      <c r="IC72" s="415"/>
      <c r="ID72" s="415"/>
      <c r="IE72" s="415"/>
      <c r="IF72" s="415"/>
      <c r="IG72" s="415"/>
      <c r="IH72" s="415"/>
      <c r="II72" s="415"/>
      <c r="IJ72" s="415"/>
      <c r="IK72" s="415"/>
      <c r="IL72" s="415"/>
      <c r="IM72" s="415"/>
      <c r="IN72" s="415"/>
      <c r="IO72" s="415"/>
      <c r="IP72" s="415"/>
      <c r="IQ72" s="415"/>
      <c r="IR72" s="415"/>
      <c r="IS72" s="415"/>
      <c r="IT72" s="415"/>
      <c r="IU72" s="415"/>
      <c r="IV72" s="415"/>
      <c r="IW72" s="415"/>
      <c r="IX72" s="415"/>
      <c r="IY72" s="415"/>
      <c r="IZ72" s="415"/>
      <c r="JA72" s="415"/>
    </row>
    <row r="73" spans="1:261" s="101" customFormat="1" hidden="1" outlineLevel="3" x14ac:dyDescent="0.25">
      <c r="A73" s="99"/>
      <c r="B73" s="275" t="s">
        <v>78</v>
      </c>
      <c r="C73" s="99" t="s">
        <v>6890</v>
      </c>
      <c r="D73" s="127">
        <v>10</v>
      </c>
      <c r="E73" s="251">
        <v>0</v>
      </c>
      <c r="F73" s="142"/>
      <c r="G73" s="142">
        <v>0</v>
      </c>
      <c r="H73" s="142"/>
      <c r="I73" s="227"/>
      <c r="J73" s="252">
        <v>0</v>
      </c>
      <c r="K73" s="252"/>
      <c r="L73" s="229"/>
      <c r="M73" s="229">
        <f t="shared" si="8"/>
        <v>0</v>
      </c>
      <c r="N73" s="229"/>
      <c r="O73" s="229"/>
      <c r="P73" s="422"/>
      <c r="Q73" s="425">
        <f t="shared" si="9"/>
        <v>0</v>
      </c>
      <c r="R73" s="415"/>
      <c r="S73" s="415"/>
      <c r="T73" s="415"/>
      <c r="U73" s="415"/>
      <c r="V73" s="415"/>
      <c r="W73" s="415"/>
      <c r="X73" s="415"/>
      <c r="Y73" s="415"/>
      <c r="Z73" s="415"/>
      <c r="AA73" s="415"/>
      <c r="AB73" s="415"/>
      <c r="AC73" s="415"/>
      <c r="AD73" s="415"/>
      <c r="AE73" s="415"/>
      <c r="AF73" s="415"/>
      <c r="AG73" s="415"/>
      <c r="AH73" s="415"/>
      <c r="AI73" s="415"/>
      <c r="AJ73" s="415"/>
      <c r="AK73" s="415"/>
      <c r="AL73" s="415"/>
      <c r="AM73" s="415"/>
      <c r="AN73" s="415"/>
      <c r="AO73" s="415"/>
      <c r="AP73" s="415"/>
      <c r="AQ73" s="415"/>
      <c r="AR73" s="415"/>
      <c r="AS73" s="415"/>
      <c r="AT73" s="415"/>
      <c r="AU73" s="415"/>
      <c r="AV73" s="415"/>
      <c r="AW73" s="415"/>
      <c r="AX73" s="415"/>
      <c r="AY73" s="415"/>
      <c r="AZ73" s="415"/>
      <c r="BA73" s="415"/>
      <c r="BB73" s="415"/>
      <c r="BC73" s="415"/>
      <c r="BD73" s="415"/>
      <c r="BE73" s="415"/>
      <c r="BF73" s="415"/>
      <c r="BG73" s="415"/>
      <c r="BH73" s="415"/>
      <c r="BI73" s="415"/>
      <c r="BJ73" s="415"/>
      <c r="BK73" s="415"/>
      <c r="BL73" s="415"/>
      <c r="BM73" s="415"/>
      <c r="BN73" s="415"/>
      <c r="BO73" s="415"/>
      <c r="BP73" s="415"/>
      <c r="BQ73" s="415"/>
      <c r="BR73" s="415"/>
      <c r="BS73" s="415"/>
      <c r="BT73" s="415"/>
      <c r="BU73" s="415"/>
      <c r="BV73" s="415"/>
      <c r="BW73" s="415"/>
      <c r="BX73" s="415"/>
      <c r="BY73" s="415"/>
      <c r="BZ73" s="415"/>
      <c r="CA73" s="415"/>
      <c r="CB73" s="415"/>
      <c r="CC73" s="415"/>
      <c r="CD73" s="415"/>
      <c r="CE73" s="415"/>
      <c r="CF73" s="415"/>
      <c r="CG73" s="415"/>
      <c r="CH73" s="415"/>
      <c r="CI73" s="415"/>
      <c r="CJ73" s="415"/>
      <c r="CK73" s="415"/>
      <c r="CL73" s="415"/>
      <c r="CM73" s="415"/>
      <c r="CN73" s="415"/>
      <c r="CO73" s="415"/>
      <c r="CP73" s="415"/>
      <c r="CQ73" s="415"/>
      <c r="CR73" s="415"/>
      <c r="CS73" s="415"/>
      <c r="CT73" s="415"/>
      <c r="CU73" s="415"/>
      <c r="CV73" s="415"/>
      <c r="CW73" s="415"/>
      <c r="CX73" s="415"/>
      <c r="CY73" s="415"/>
      <c r="CZ73" s="415"/>
      <c r="DA73" s="415"/>
      <c r="DB73" s="415"/>
      <c r="DC73" s="415"/>
      <c r="DD73" s="415"/>
      <c r="DE73" s="415"/>
      <c r="DF73" s="415"/>
      <c r="DG73" s="415"/>
      <c r="DH73" s="415"/>
      <c r="DI73" s="415"/>
      <c r="DJ73" s="415"/>
      <c r="DK73" s="415"/>
      <c r="DL73" s="415"/>
      <c r="DM73" s="415"/>
      <c r="DN73" s="415"/>
      <c r="DO73" s="415"/>
      <c r="DP73" s="415"/>
      <c r="DQ73" s="415"/>
      <c r="DR73" s="415"/>
      <c r="DS73" s="415"/>
      <c r="DT73" s="415"/>
      <c r="DU73" s="415"/>
      <c r="DV73" s="415"/>
      <c r="DW73" s="415"/>
      <c r="DX73" s="415"/>
      <c r="DY73" s="415"/>
      <c r="DZ73" s="415"/>
      <c r="EA73" s="415"/>
      <c r="EB73" s="415"/>
      <c r="EC73" s="415"/>
      <c r="ED73" s="415"/>
      <c r="EE73" s="415"/>
      <c r="EF73" s="415"/>
      <c r="EG73" s="415"/>
      <c r="EH73" s="415"/>
      <c r="EI73" s="415"/>
      <c r="EJ73" s="415"/>
      <c r="EK73" s="415"/>
      <c r="EL73" s="415"/>
      <c r="EM73" s="415"/>
      <c r="EN73" s="415"/>
      <c r="EO73" s="415"/>
      <c r="EP73" s="415"/>
      <c r="EQ73" s="415"/>
      <c r="ER73" s="415"/>
      <c r="ES73" s="415"/>
      <c r="ET73" s="415"/>
      <c r="EU73" s="415"/>
      <c r="EV73" s="415"/>
      <c r="EW73" s="415"/>
      <c r="EX73" s="415"/>
      <c r="EY73" s="415"/>
      <c r="EZ73" s="415"/>
      <c r="FA73" s="415"/>
      <c r="FB73" s="415"/>
      <c r="FC73" s="415"/>
      <c r="FD73" s="415"/>
      <c r="FE73" s="415"/>
      <c r="FF73" s="415"/>
      <c r="FG73" s="415"/>
      <c r="FH73" s="415"/>
      <c r="FI73" s="415"/>
      <c r="FJ73" s="415"/>
      <c r="FK73" s="415"/>
      <c r="FL73" s="415"/>
      <c r="FM73" s="415"/>
      <c r="FN73" s="415"/>
      <c r="FO73" s="415"/>
      <c r="FP73" s="415"/>
      <c r="FQ73" s="415"/>
      <c r="FR73" s="415"/>
      <c r="FS73" s="415"/>
      <c r="FT73" s="415"/>
      <c r="FU73" s="415"/>
      <c r="FV73" s="415"/>
      <c r="FW73" s="415"/>
      <c r="FX73" s="415"/>
      <c r="FY73" s="415"/>
      <c r="FZ73" s="415"/>
      <c r="GA73" s="415"/>
      <c r="GB73" s="415"/>
      <c r="GC73" s="415"/>
      <c r="GD73" s="415"/>
      <c r="GE73" s="415"/>
      <c r="GF73" s="415"/>
      <c r="GG73" s="415"/>
      <c r="GH73" s="415"/>
      <c r="GI73" s="415"/>
      <c r="GJ73" s="415"/>
      <c r="GK73" s="415"/>
      <c r="GL73" s="415"/>
      <c r="GM73" s="415"/>
      <c r="GN73" s="415"/>
      <c r="GO73" s="415"/>
      <c r="GP73" s="415"/>
      <c r="GQ73" s="415"/>
      <c r="GR73" s="415"/>
      <c r="GS73" s="415"/>
      <c r="GT73" s="415"/>
      <c r="GU73" s="415"/>
      <c r="GV73" s="415"/>
      <c r="GW73" s="415"/>
      <c r="GX73" s="415"/>
      <c r="GY73" s="415"/>
      <c r="GZ73" s="415"/>
      <c r="HA73" s="415"/>
      <c r="HB73" s="415"/>
      <c r="HC73" s="415"/>
      <c r="HD73" s="415"/>
      <c r="HE73" s="415"/>
      <c r="HF73" s="415"/>
      <c r="HG73" s="415"/>
      <c r="HH73" s="415"/>
      <c r="HI73" s="415"/>
      <c r="HJ73" s="415"/>
      <c r="HK73" s="415"/>
      <c r="HL73" s="415"/>
      <c r="HM73" s="415"/>
      <c r="HN73" s="415"/>
      <c r="HO73" s="415"/>
      <c r="HP73" s="415"/>
      <c r="HQ73" s="415"/>
      <c r="HR73" s="415"/>
      <c r="HS73" s="415"/>
      <c r="HT73" s="415"/>
      <c r="HU73" s="415"/>
      <c r="HV73" s="415"/>
      <c r="HW73" s="415"/>
      <c r="HX73" s="415"/>
      <c r="HY73" s="415"/>
      <c r="HZ73" s="415"/>
      <c r="IA73" s="415"/>
      <c r="IB73" s="415"/>
      <c r="IC73" s="415"/>
      <c r="ID73" s="415"/>
      <c r="IE73" s="415"/>
      <c r="IF73" s="415"/>
      <c r="IG73" s="415"/>
      <c r="IH73" s="415"/>
      <c r="II73" s="415"/>
      <c r="IJ73" s="415"/>
      <c r="IK73" s="415"/>
      <c r="IL73" s="415"/>
      <c r="IM73" s="415"/>
      <c r="IN73" s="415"/>
      <c r="IO73" s="415"/>
      <c r="IP73" s="415"/>
      <c r="IQ73" s="415"/>
      <c r="IR73" s="415"/>
      <c r="IS73" s="415"/>
      <c r="IT73" s="415"/>
      <c r="IU73" s="415"/>
      <c r="IV73" s="415"/>
      <c r="IW73" s="415"/>
      <c r="IX73" s="415"/>
      <c r="IY73" s="415"/>
      <c r="IZ73" s="415"/>
      <c r="JA73" s="415"/>
    </row>
    <row r="74" spans="1:261" s="101" customFormat="1" hidden="1" outlineLevel="3" x14ac:dyDescent="0.25">
      <c r="A74" s="99"/>
      <c r="B74" s="275" t="s">
        <v>79</v>
      </c>
      <c r="C74" s="99" t="s">
        <v>855</v>
      </c>
      <c r="D74" s="310">
        <v>2.7E-2</v>
      </c>
      <c r="E74" s="251">
        <v>0</v>
      </c>
      <c r="F74" s="142"/>
      <c r="G74" s="142">
        <v>0</v>
      </c>
      <c r="H74" s="142"/>
      <c r="I74" s="227"/>
      <c r="J74" s="252">
        <v>0</v>
      </c>
      <c r="K74" s="252"/>
      <c r="L74" s="229"/>
      <c r="M74" s="229">
        <f t="shared" si="8"/>
        <v>0</v>
      </c>
      <c r="N74" s="229"/>
      <c r="O74" s="229"/>
      <c r="P74" s="422"/>
      <c r="Q74" s="425">
        <f t="shared" si="9"/>
        <v>0</v>
      </c>
      <c r="R74" s="415"/>
      <c r="S74" s="415"/>
      <c r="T74" s="415"/>
      <c r="U74" s="415"/>
      <c r="V74" s="415"/>
      <c r="W74" s="415"/>
      <c r="X74" s="415"/>
      <c r="Y74" s="415"/>
      <c r="Z74" s="415"/>
      <c r="AA74" s="415"/>
      <c r="AB74" s="415"/>
      <c r="AC74" s="415"/>
      <c r="AD74" s="415"/>
      <c r="AE74" s="415"/>
      <c r="AF74" s="415"/>
      <c r="AG74" s="415"/>
      <c r="AH74" s="415"/>
      <c r="AI74" s="415"/>
      <c r="AJ74" s="415"/>
      <c r="AK74" s="415"/>
      <c r="AL74" s="415"/>
      <c r="AM74" s="415"/>
      <c r="AN74" s="415"/>
      <c r="AO74" s="415"/>
      <c r="AP74" s="415"/>
      <c r="AQ74" s="415"/>
      <c r="AR74" s="415"/>
      <c r="AS74" s="415"/>
      <c r="AT74" s="415"/>
      <c r="AU74" s="415"/>
      <c r="AV74" s="415"/>
      <c r="AW74" s="415"/>
      <c r="AX74" s="415"/>
      <c r="AY74" s="415"/>
      <c r="AZ74" s="415"/>
      <c r="BA74" s="415"/>
      <c r="BB74" s="415"/>
      <c r="BC74" s="415"/>
      <c r="BD74" s="415"/>
      <c r="BE74" s="415"/>
      <c r="BF74" s="415"/>
      <c r="BG74" s="415"/>
      <c r="BH74" s="415"/>
      <c r="BI74" s="415"/>
      <c r="BJ74" s="415"/>
      <c r="BK74" s="415"/>
      <c r="BL74" s="415"/>
      <c r="BM74" s="415"/>
      <c r="BN74" s="415"/>
      <c r="BO74" s="415"/>
      <c r="BP74" s="415"/>
      <c r="BQ74" s="415"/>
      <c r="BR74" s="415"/>
      <c r="BS74" s="415"/>
      <c r="BT74" s="415"/>
      <c r="BU74" s="415"/>
      <c r="BV74" s="415"/>
      <c r="BW74" s="415"/>
      <c r="BX74" s="415"/>
      <c r="BY74" s="415"/>
      <c r="BZ74" s="415"/>
      <c r="CA74" s="415"/>
      <c r="CB74" s="415"/>
      <c r="CC74" s="415"/>
      <c r="CD74" s="415"/>
      <c r="CE74" s="415"/>
      <c r="CF74" s="415"/>
      <c r="CG74" s="415"/>
      <c r="CH74" s="415"/>
      <c r="CI74" s="415"/>
      <c r="CJ74" s="415"/>
      <c r="CK74" s="415"/>
      <c r="CL74" s="415"/>
      <c r="CM74" s="415"/>
      <c r="CN74" s="415"/>
      <c r="CO74" s="415"/>
      <c r="CP74" s="415"/>
      <c r="CQ74" s="415"/>
      <c r="CR74" s="415"/>
      <c r="CS74" s="415"/>
      <c r="CT74" s="415"/>
      <c r="CU74" s="415"/>
      <c r="CV74" s="415"/>
      <c r="CW74" s="415"/>
      <c r="CX74" s="415"/>
      <c r="CY74" s="415"/>
      <c r="CZ74" s="415"/>
      <c r="DA74" s="415"/>
      <c r="DB74" s="415"/>
      <c r="DC74" s="415"/>
      <c r="DD74" s="415"/>
      <c r="DE74" s="415"/>
      <c r="DF74" s="415"/>
      <c r="DG74" s="415"/>
      <c r="DH74" s="415"/>
      <c r="DI74" s="415"/>
      <c r="DJ74" s="415"/>
      <c r="DK74" s="415"/>
      <c r="DL74" s="415"/>
      <c r="DM74" s="415"/>
      <c r="DN74" s="415"/>
      <c r="DO74" s="415"/>
      <c r="DP74" s="415"/>
      <c r="DQ74" s="415"/>
      <c r="DR74" s="415"/>
      <c r="DS74" s="415"/>
      <c r="DT74" s="415"/>
      <c r="DU74" s="415"/>
      <c r="DV74" s="415"/>
      <c r="DW74" s="415"/>
      <c r="DX74" s="415"/>
      <c r="DY74" s="415"/>
      <c r="DZ74" s="415"/>
      <c r="EA74" s="415"/>
      <c r="EB74" s="415"/>
      <c r="EC74" s="415"/>
      <c r="ED74" s="415"/>
      <c r="EE74" s="415"/>
      <c r="EF74" s="415"/>
      <c r="EG74" s="415"/>
      <c r="EH74" s="415"/>
      <c r="EI74" s="415"/>
      <c r="EJ74" s="415"/>
      <c r="EK74" s="415"/>
      <c r="EL74" s="415"/>
      <c r="EM74" s="415"/>
      <c r="EN74" s="415"/>
      <c r="EO74" s="415"/>
      <c r="EP74" s="415"/>
      <c r="EQ74" s="415"/>
      <c r="ER74" s="415"/>
      <c r="ES74" s="415"/>
      <c r="ET74" s="415"/>
      <c r="EU74" s="415"/>
      <c r="EV74" s="415"/>
      <c r="EW74" s="415"/>
      <c r="EX74" s="415"/>
      <c r="EY74" s="415"/>
      <c r="EZ74" s="415"/>
      <c r="FA74" s="415"/>
      <c r="FB74" s="415"/>
      <c r="FC74" s="415"/>
      <c r="FD74" s="415"/>
      <c r="FE74" s="415"/>
      <c r="FF74" s="415"/>
      <c r="FG74" s="415"/>
      <c r="FH74" s="415"/>
      <c r="FI74" s="415"/>
      <c r="FJ74" s="415"/>
      <c r="FK74" s="415"/>
      <c r="FL74" s="415"/>
      <c r="FM74" s="415"/>
      <c r="FN74" s="415"/>
      <c r="FO74" s="415"/>
      <c r="FP74" s="415"/>
      <c r="FQ74" s="415"/>
      <c r="FR74" s="415"/>
      <c r="FS74" s="415"/>
      <c r="FT74" s="415"/>
      <c r="FU74" s="415"/>
      <c r="FV74" s="415"/>
      <c r="FW74" s="415"/>
      <c r="FX74" s="415"/>
      <c r="FY74" s="415"/>
      <c r="FZ74" s="415"/>
      <c r="GA74" s="415"/>
      <c r="GB74" s="415"/>
      <c r="GC74" s="415"/>
      <c r="GD74" s="415"/>
      <c r="GE74" s="415"/>
      <c r="GF74" s="415"/>
      <c r="GG74" s="415"/>
      <c r="GH74" s="415"/>
      <c r="GI74" s="415"/>
      <c r="GJ74" s="415"/>
      <c r="GK74" s="415"/>
      <c r="GL74" s="415"/>
      <c r="GM74" s="415"/>
      <c r="GN74" s="415"/>
      <c r="GO74" s="415"/>
      <c r="GP74" s="415"/>
      <c r="GQ74" s="415"/>
      <c r="GR74" s="415"/>
      <c r="GS74" s="415"/>
      <c r="GT74" s="415"/>
      <c r="GU74" s="415"/>
      <c r="GV74" s="415"/>
      <c r="GW74" s="415"/>
      <c r="GX74" s="415"/>
      <c r="GY74" s="415"/>
      <c r="GZ74" s="415"/>
      <c r="HA74" s="415"/>
      <c r="HB74" s="415"/>
      <c r="HC74" s="415"/>
      <c r="HD74" s="415"/>
      <c r="HE74" s="415"/>
      <c r="HF74" s="415"/>
      <c r="HG74" s="415"/>
      <c r="HH74" s="415"/>
      <c r="HI74" s="415"/>
      <c r="HJ74" s="415"/>
      <c r="HK74" s="415"/>
      <c r="HL74" s="415"/>
      <c r="HM74" s="415"/>
      <c r="HN74" s="415"/>
      <c r="HO74" s="415"/>
      <c r="HP74" s="415"/>
      <c r="HQ74" s="415"/>
      <c r="HR74" s="415"/>
      <c r="HS74" s="415"/>
      <c r="HT74" s="415"/>
      <c r="HU74" s="415"/>
      <c r="HV74" s="415"/>
      <c r="HW74" s="415"/>
      <c r="HX74" s="415"/>
      <c r="HY74" s="415"/>
      <c r="HZ74" s="415"/>
      <c r="IA74" s="415"/>
      <c r="IB74" s="415"/>
      <c r="IC74" s="415"/>
      <c r="ID74" s="415"/>
      <c r="IE74" s="415"/>
      <c r="IF74" s="415"/>
      <c r="IG74" s="415"/>
      <c r="IH74" s="415"/>
      <c r="II74" s="415"/>
      <c r="IJ74" s="415"/>
      <c r="IK74" s="415"/>
      <c r="IL74" s="415"/>
      <c r="IM74" s="415"/>
      <c r="IN74" s="415"/>
      <c r="IO74" s="415"/>
      <c r="IP74" s="415"/>
      <c r="IQ74" s="415"/>
      <c r="IR74" s="415"/>
      <c r="IS74" s="415"/>
      <c r="IT74" s="415"/>
      <c r="IU74" s="415"/>
      <c r="IV74" s="415"/>
      <c r="IW74" s="415"/>
      <c r="IX74" s="415"/>
      <c r="IY74" s="415"/>
      <c r="IZ74" s="415"/>
      <c r="JA74" s="415"/>
    </row>
    <row r="75" spans="1:261" s="101" customFormat="1" hidden="1" outlineLevel="3" x14ac:dyDescent="0.25">
      <c r="A75" s="99"/>
      <c r="B75" s="275" t="s">
        <v>80</v>
      </c>
      <c r="C75" s="99" t="s">
        <v>31</v>
      </c>
      <c r="D75" s="127">
        <v>42</v>
      </c>
      <c r="E75" s="251">
        <v>0</v>
      </c>
      <c r="F75" s="142"/>
      <c r="G75" s="142">
        <v>0</v>
      </c>
      <c r="H75" s="142"/>
      <c r="I75" s="227"/>
      <c r="J75" s="252">
        <v>0</v>
      </c>
      <c r="K75" s="252"/>
      <c r="L75" s="229"/>
      <c r="M75" s="229">
        <f t="shared" si="8"/>
        <v>0</v>
      </c>
      <c r="N75" s="229"/>
      <c r="O75" s="229"/>
      <c r="P75" s="422"/>
      <c r="Q75" s="425">
        <f t="shared" si="9"/>
        <v>0</v>
      </c>
      <c r="R75" s="415"/>
      <c r="S75" s="415"/>
      <c r="T75" s="415"/>
      <c r="U75" s="415"/>
      <c r="V75" s="415"/>
      <c r="W75" s="415"/>
      <c r="X75" s="415"/>
      <c r="Y75" s="415"/>
      <c r="Z75" s="415"/>
      <c r="AA75" s="415"/>
      <c r="AB75" s="415"/>
      <c r="AC75" s="415"/>
      <c r="AD75" s="415"/>
      <c r="AE75" s="415"/>
      <c r="AF75" s="415"/>
      <c r="AG75" s="415"/>
      <c r="AH75" s="415"/>
      <c r="AI75" s="415"/>
      <c r="AJ75" s="415"/>
      <c r="AK75" s="415"/>
      <c r="AL75" s="415"/>
      <c r="AM75" s="415"/>
      <c r="AN75" s="415"/>
      <c r="AO75" s="415"/>
      <c r="AP75" s="415"/>
      <c r="AQ75" s="415"/>
      <c r="AR75" s="415"/>
      <c r="AS75" s="415"/>
      <c r="AT75" s="415"/>
      <c r="AU75" s="415"/>
      <c r="AV75" s="415"/>
      <c r="AW75" s="415"/>
      <c r="AX75" s="415"/>
      <c r="AY75" s="415"/>
      <c r="AZ75" s="415"/>
      <c r="BA75" s="415"/>
      <c r="BB75" s="415"/>
      <c r="BC75" s="415"/>
      <c r="BD75" s="415"/>
      <c r="BE75" s="415"/>
      <c r="BF75" s="415"/>
      <c r="BG75" s="415"/>
      <c r="BH75" s="415"/>
      <c r="BI75" s="415"/>
      <c r="BJ75" s="415"/>
      <c r="BK75" s="415"/>
      <c r="BL75" s="415"/>
      <c r="BM75" s="415"/>
      <c r="BN75" s="415"/>
      <c r="BO75" s="415"/>
      <c r="BP75" s="415"/>
      <c r="BQ75" s="415"/>
      <c r="BR75" s="415"/>
      <c r="BS75" s="415"/>
      <c r="BT75" s="415"/>
      <c r="BU75" s="415"/>
      <c r="BV75" s="415"/>
      <c r="BW75" s="415"/>
      <c r="BX75" s="415"/>
      <c r="BY75" s="415"/>
      <c r="BZ75" s="415"/>
      <c r="CA75" s="415"/>
      <c r="CB75" s="415"/>
      <c r="CC75" s="415"/>
      <c r="CD75" s="415"/>
      <c r="CE75" s="415"/>
      <c r="CF75" s="415"/>
      <c r="CG75" s="415"/>
      <c r="CH75" s="415"/>
      <c r="CI75" s="415"/>
      <c r="CJ75" s="415"/>
      <c r="CK75" s="415"/>
      <c r="CL75" s="415"/>
      <c r="CM75" s="415"/>
      <c r="CN75" s="415"/>
      <c r="CO75" s="415"/>
      <c r="CP75" s="415"/>
      <c r="CQ75" s="415"/>
      <c r="CR75" s="415"/>
      <c r="CS75" s="415"/>
      <c r="CT75" s="415"/>
      <c r="CU75" s="415"/>
      <c r="CV75" s="415"/>
      <c r="CW75" s="415"/>
      <c r="CX75" s="415"/>
      <c r="CY75" s="415"/>
      <c r="CZ75" s="415"/>
      <c r="DA75" s="415"/>
      <c r="DB75" s="415"/>
      <c r="DC75" s="415"/>
      <c r="DD75" s="415"/>
      <c r="DE75" s="415"/>
      <c r="DF75" s="415"/>
      <c r="DG75" s="415"/>
      <c r="DH75" s="415"/>
      <c r="DI75" s="415"/>
      <c r="DJ75" s="415"/>
      <c r="DK75" s="415"/>
      <c r="DL75" s="415"/>
      <c r="DM75" s="415"/>
      <c r="DN75" s="415"/>
      <c r="DO75" s="415"/>
      <c r="DP75" s="415"/>
      <c r="DQ75" s="415"/>
      <c r="DR75" s="415"/>
      <c r="DS75" s="415"/>
      <c r="DT75" s="415"/>
      <c r="DU75" s="415"/>
      <c r="DV75" s="415"/>
      <c r="DW75" s="415"/>
      <c r="DX75" s="415"/>
      <c r="DY75" s="415"/>
      <c r="DZ75" s="415"/>
      <c r="EA75" s="415"/>
      <c r="EB75" s="415"/>
      <c r="EC75" s="415"/>
      <c r="ED75" s="415"/>
      <c r="EE75" s="415"/>
      <c r="EF75" s="415"/>
      <c r="EG75" s="415"/>
      <c r="EH75" s="415"/>
      <c r="EI75" s="415"/>
      <c r="EJ75" s="415"/>
      <c r="EK75" s="415"/>
      <c r="EL75" s="415"/>
      <c r="EM75" s="415"/>
      <c r="EN75" s="415"/>
      <c r="EO75" s="415"/>
      <c r="EP75" s="415"/>
      <c r="EQ75" s="415"/>
      <c r="ER75" s="415"/>
      <c r="ES75" s="415"/>
      <c r="ET75" s="415"/>
      <c r="EU75" s="415"/>
      <c r="EV75" s="415"/>
      <c r="EW75" s="415"/>
      <c r="EX75" s="415"/>
      <c r="EY75" s="415"/>
      <c r="EZ75" s="415"/>
      <c r="FA75" s="415"/>
      <c r="FB75" s="415"/>
      <c r="FC75" s="415"/>
      <c r="FD75" s="415"/>
      <c r="FE75" s="415"/>
      <c r="FF75" s="415"/>
      <c r="FG75" s="415"/>
      <c r="FH75" s="415"/>
      <c r="FI75" s="415"/>
      <c r="FJ75" s="415"/>
      <c r="FK75" s="415"/>
      <c r="FL75" s="415"/>
      <c r="FM75" s="415"/>
      <c r="FN75" s="415"/>
      <c r="FO75" s="415"/>
      <c r="FP75" s="415"/>
      <c r="FQ75" s="415"/>
      <c r="FR75" s="415"/>
      <c r="FS75" s="415"/>
      <c r="FT75" s="415"/>
      <c r="FU75" s="415"/>
      <c r="FV75" s="415"/>
      <c r="FW75" s="415"/>
      <c r="FX75" s="415"/>
      <c r="FY75" s="415"/>
      <c r="FZ75" s="415"/>
      <c r="GA75" s="415"/>
      <c r="GB75" s="415"/>
      <c r="GC75" s="415"/>
      <c r="GD75" s="415"/>
      <c r="GE75" s="415"/>
      <c r="GF75" s="415"/>
      <c r="GG75" s="415"/>
      <c r="GH75" s="415"/>
      <c r="GI75" s="415"/>
      <c r="GJ75" s="415"/>
      <c r="GK75" s="415"/>
      <c r="GL75" s="415"/>
      <c r="GM75" s="415"/>
      <c r="GN75" s="415"/>
      <c r="GO75" s="415"/>
      <c r="GP75" s="415"/>
      <c r="GQ75" s="415"/>
      <c r="GR75" s="415"/>
      <c r="GS75" s="415"/>
      <c r="GT75" s="415"/>
      <c r="GU75" s="415"/>
      <c r="GV75" s="415"/>
      <c r="GW75" s="415"/>
      <c r="GX75" s="415"/>
      <c r="GY75" s="415"/>
      <c r="GZ75" s="415"/>
      <c r="HA75" s="415"/>
      <c r="HB75" s="415"/>
      <c r="HC75" s="415"/>
      <c r="HD75" s="415"/>
      <c r="HE75" s="415"/>
      <c r="HF75" s="415"/>
      <c r="HG75" s="415"/>
      <c r="HH75" s="415"/>
      <c r="HI75" s="415"/>
      <c r="HJ75" s="415"/>
      <c r="HK75" s="415"/>
      <c r="HL75" s="415"/>
      <c r="HM75" s="415"/>
      <c r="HN75" s="415"/>
      <c r="HO75" s="415"/>
      <c r="HP75" s="415"/>
      <c r="HQ75" s="415"/>
      <c r="HR75" s="415"/>
      <c r="HS75" s="415"/>
      <c r="HT75" s="415"/>
      <c r="HU75" s="415"/>
      <c r="HV75" s="415"/>
      <c r="HW75" s="415"/>
      <c r="HX75" s="415"/>
      <c r="HY75" s="415"/>
      <c r="HZ75" s="415"/>
      <c r="IA75" s="415"/>
      <c r="IB75" s="415"/>
      <c r="IC75" s="415"/>
      <c r="ID75" s="415"/>
      <c r="IE75" s="415"/>
      <c r="IF75" s="415"/>
      <c r="IG75" s="415"/>
      <c r="IH75" s="415"/>
      <c r="II75" s="415"/>
      <c r="IJ75" s="415"/>
      <c r="IK75" s="415"/>
      <c r="IL75" s="415"/>
      <c r="IM75" s="415"/>
      <c r="IN75" s="415"/>
      <c r="IO75" s="415"/>
      <c r="IP75" s="415"/>
      <c r="IQ75" s="415"/>
      <c r="IR75" s="415"/>
      <c r="IS75" s="415"/>
      <c r="IT75" s="415"/>
      <c r="IU75" s="415"/>
      <c r="IV75" s="415"/>
      <c r="IW75" s="415"/>
      <c r="IX75" s="415"/>
      <c r="IY75" s="415"/>
      <c r="IZ75" s="415"/>
      <c r="JA75" s="415"/>
    </row>
    <row r="76" spans="1:261" s="101" customFormat="1" hidden="1" outlineLevel="3" x14ac:dyDescent="0.25">
      <c r="A76" s="99"/>
      <c r="B76" s="275" t="s">
        <v>81</v>
      </c>
      <c r="C76" s="99" t="s">
        <v>31</v>
      </c>
      <c r="D76" s="127">
        <v>42</v>
      </c>
      <c r="E76" s="251">
        <v>0</v>
      </c>
      <c r="F76" s="142"/>
      <c r="G76" s="142">
        <v>0</v>
      </c>
      <c r="H76" s="142"/>
      <c r="I76" s="227"/>
      <c r="J76" s="252">
        <v>0</v>
      </c>
      <c r="K76" s="252"/>
      <c r="L76" s="229"/>
      <c r="M76" s="229">
        <f t="shared" si="8"/>
        <v>0</v>
      </c>
      <c r="N76" s="229"/>
      <c r="O76" s="229"/>
      <c r="P76" s="422"/>
      <c r="Q76" s="425">
        <f t="shared" si="9"/>
        <v>0</v>
      </c>
      <c r="R76" s="415"/>
      <c r="S76" s="415"/>
      <c r="T76" s="415"/>
      <c r="U76" s="415"/>
      <c r="V76" s="415"/>
      <c r="W76" s="415"/>
      <c r="X76" s="415"/>
      <c r="Y76" s="415"/>
      <c r="Z76" s="415"/>
      <c r="AA76" s="415"/>
      <c r="AB76" s="415"/>
      <c r="AC76" s="415"/>
      <c r="AD76" s="415"/>
      <c r="AE76" s="415"/>
      <c r="AF76" s="415"/>
      <c r="AG76" s="415"/>
      <c r="AH76" s="415"/>
      <c r="AI76" s="415"/>
      <c r="AJ76" s="415"/>
      <c r="AK76" s="415"/>
      <c r="AL76" s="415"/>
      <c r="AM76" s="415"/>
      <c r="AN76" s="415"/>
      <c r="AO76" s="415"/>
      <c r="AP76" s="415"/>
      <c r="AQ76" s="415"/>
      <c r="AR76" s="415"/>
      <c r="AS76" s="415"/>
      <c r="AT76" s="415"/>
      <c r="AU76" s="415"/>
      <c r="AV76" s="415"/>
      <c r="AW76" s="415"/>
      <c r="AX76" s="415"/>
      <c r="AY76" s="415"/>
      <c r="AZ76" s="415"/>
      <c r="BA76" s="415"/>
      <c r="BB76" s="415"/>
      <c r="BC76" s="415"/>
      <c r="BD76" s="415"/>
      <c r="BE76" s="415"/>
      <c r="BF76" s="415"/>
      <c r="BG76" s="415"/>
      <c r="BH76" s="415"/>
      <c r="BI76" s="415"/>
      <c r="BJ76" s="415"/>
      <c r="BK76" s="415"/>
      <c r="BL76" s="415"/>
      <c r="BM76" s="415"/>
      <c r="BN76" s="415"/>
      <c r="BO76" s="415"/>
      <c r="BP76" s="415"/>
      <c r="BQ76" s="415"/>
      <c r="BR76" s="415"/>
      <c r="BS76" s="415"/>
      <c r="BT76" s="415"/>
      <c r="BU76" s="415"/>
      <c r="BV76" s="415"/>
      <c r="BW76" s="415"/>
      <c r="BX76" s="415"/>
      <c r="BY76" s="415"/>
      <c r="BZ76" s="415"/>
      <c r="CA76" s="415"/>
      <c r="CB76" s="415"/>
      <c r="CC76" s="415"/>
      <c r="CD76" s="415"/>
      <c r="CE76" s="415"/>
      <c r="CF76" s="415"/>
      <c r="CG76" s="415"/>
      <c r="CH76" s="415"/>
      <c r="CI76" s="415"/>
      <c r="CJ76" s="415"/>
      <c r="CK76" s="415"/>
      <c r="CL76" s="415"/>
      <c r="CM76" s="415"/>
      <c r="CN76" s="415"/>
      <c r="CO76" s="415"/>
      <c r="CP76" s="415"/>
      <c r="CQ76" s="415"/>
      <c r="CR76" s="415"/>
      <c r="CS76" s="415"/>
      <c r="CT76" s="415"/>
      <c r="CU76" s="415"/>
      <c r="CV76" s="415"/>
      <c r="CW76" s="415"/>
      <c r="CX76" s="415"/>
      <c r="CY76" s="415"/>
      <c r="CZ76" s="415"/>
      <c r="DA76" s="415"/>
      <c r="DB76" s="415"/>
      <c r="DC76" s="415"/>
      <c r="DD76" s="415"/>
      <c r="DE76" s="415"/>
      <c r="DF76" s="415"/>
      <c r="DG76" s="415"/>
      <c r="DH76" s="415"/>
      <c r="DI76" s="415"/>
      <c r="DJ76" s="415"/>
      <c r="DK76" s="415"/>
      <c r="DL76" s="415"/>
      <c r="DM76" s="415"/>
      <c r="DN76" s="415"/>
      <c r="DO76" s="415"/>
      <c r="DP76" s="415"/>
      <c r="DQ76" s="415"/>
      <c r="DR76" s="415"/>
      <c r="DS76" s="415"/>
      <c r="DT76" s="415"/>
      <c r="DU76" s="415"/>
      <c r="DV76" s="415"/>
      <c r="DW76" s="415"/>
      <c r="DX76" s="415"/>
      <c r="DY76" s="415"/>
      <c r="DZ76" s="415"/>
      <c r="EA76" s="415"/>
      <c r="EB76" s="415"/>
      <c r="EC76" s="415"/>
      <c r="ED76" s="415"/>
      <c r="EE76" s="415"/>
      <c r="EF76" s="415"/>
      <c r="EG76" s="415"/>
      <c r="EH76" s="415"/>
      <c r="EI76" s="415"/>
      <c r="EJ76" s="415"/>
      <c r="EK76" s="415"/>
      <c r="EL76" s="415"/>
      <c r="EM76" s="415"/>
      <c r="EN76" s="415"/>
      <c r="EO76" s="415"/>
      <c r="EP76" s="415"/>
      <c r="EQ76" s="415"/>
      <c r="ER76" s="415"/>
      <c r="ES76" s="415"/>
      <c r="ET76" s="415"/>
      <c r="EU76" s="415"/>
      <c r="EV76" s="415"/>
      <c r="EW76" s="415"/>
      <c r="EX76" s="415"/>
      <c r="EY76" s="415"/>
      <c r="EZ76" s="415"/>
      <c r="FA76" s="415"/>
      <c r="FB76" s="415"/>
      <c r="FC76" s="415"/>
      <c r="FD76" s="415"/>
      <c r="FE76" s="415"/>
      <c r="FF76" s="415"/>
      <c r="FG76" s="415"/>
      <c r="FH76" s="415"/>
      <c r="FI76" s="415"/>
      <c r="FJ76" s="415"/>
      <c r="FK76" s="415"/>
      <c r="FL76" s="415"/>
      <c r="FM76" s="415"/>
      <c r="FN76" s="415"/>
      <c r="FO76" s="415"/>
      <c r="FP76" s="415"/>
      <c r="FQ76" s="415"/>
      <c r="FR76" s="415"/>
      <c r="FS76" s="415"/>
      <c r="FT76" s="415"/>
      <c r="FU76" s="415"/>
      <c r="FV76" s="415"/>
      <c r="FW76" s="415"/>
      <c r="FX76" s="415"/>
      <c r="FY76" s="415"/>
      <c r="FZ76" s="415"/>
      <c r="GA76" s="415"/>
      <c r="GB76" s="415"/>
      <c r="GC76" s="415"/>
      <c r="GD76" s="415"/>
      <c r="GE76" s="415"/>
      <c r="GF76" s="415"/>
      <c r="GG76" s="415"/>
      <c r="GH76" s="415"/>
      <c r="GI76" s="415"/>
      <c r="GJ76" s="415"/>
      <c r="GK76" s="415"/>
      <c r="GL76" s="415"/>
      <c r="GM76" s="415"/>
      <c r="GN76" s="415"/>
      <c r="GO76" s="415"/>
      <c r="GP76" s="415"/>
      <c r="GQ76" s="415"/>
      <c r="GR76" s="415"/>
      <c r="GS76" s="415"/>
      <c r="GT76" s="415"/>
      <c r="GU76" s="415"/>
      <c r="GV76" s="415"/>
      <c r="GW76" s="415"/>
      <c r="GX76" s="415"/>
      <c r="GY76" s="415"/>
      <c r="GZ76" s="415"/>
      <c r="HA76" s="415"/>
      <c r="HB76" s="415"/>
      <c r="HC76" s="415"/>
      <c r="HD76" s="415"/>
      <c r="HE76" s="415"/>
      <c r="HF76" s="415"/>
      <c r="HG76" s="415"/>
      <c r="HH76" s="415"/>
      <c r="HI76" s="415"/>
      <c r="HJ76" s="415"/>
      <c r="HK76" s="415"/>
      <c r="HL76" s="415"/>
      <c r="HM76" s="415"/>
      <c r="HN76" s="415"/>
      <c r="HO76" s="415"/>
      <c r="HP76" s="415"/>
      <c r="HQ76" s="415"/>
      <c r="HR76" s="415"/>
      <c r="HS76" s="415"/>
      <c r="HT76" s="415"/>
      <c r="HU76" s="415"/>
      <c r="HV76" s="415"/>
      <c r="HW76" s="415"/>
      <c r="HX76" s="415"/>
      <c r="HY76" s="415"/>
      <c r="HZ76" s="415"/>
      <c r="IA76" s="415"/>
      <c r="IB76" s="415"/>
      <c r="IC76" s="415"/>
      <c r="ID76" s="415"/>
      <c r="IE76" s="415"/>
      <c r="IF76" s="415"/>
      <c r="IG76" s="415"/>
      <c r="IH76" s="415"/>
      <c r="II76" s="415"/>
      <c r="IJ76" s="415"/>
      <c r="IK76" s="415"/>
      <c r="IL76" s="415"/>
      <c r="IM76" s="415"/>
      <c r="IN76" s="415"/>
      <c r="IO76" s="415"/>
      <c r="IP76" s="415"/>
      <c r="IQ76" s="415"/>
      <c r="IR76" s="415"/>
      <c r="IS76" s="415"/>
      <c r="IT76" s="415"/>
      <c r="IU76" s="415"/>
      <c r="IV76" s="415"/>
      <c r="IW76" s="415"/>
      <c r="IX76" s="415"/>
      <c r="IY76" s="415"/>
      <c r="IZ76" s="415"/>
      <c r="JA76" s="415"/>
    </row>
    <row r="77" spans="1:261" s="101" customFormat="1" hidden="1" outlineLevel="3" x14ac:dyDescent="0.25">
      <c r="A77" s="99"/>
      <c r="B77" s="275" t="s">
        <v>6841</v>
      </c>
      <c r="C77" s="99" t="s">
        <v>31</v>
      </c>
      <c r="D77" s="127">
        <v>1</v>
      </c>
      <c r="E77" s="251">
        <v>0</v>
      </c>
      <c r="F77" s="142"/>
      <c r="G77" s="142">
        <v>0</v>
      </c>
      <c r="H77" s="142"/>
      <c r="I77" s="227"/>
      <c r="J77" s="252">
        <v>0</v>
      </c>
      <c r="K77" s="252"/>
      <c r="L77" s="229"/>
      <c r="M77" s="229">
        <f t="shared" si="8"/>
        <v>0</v>
      </c>
      <c r="N77" s="229"/>
      <c r="O77" s="229"/>
      <c r="P77" s="422"/>
      <c r="Q77" s="425">
        <f t="shared" si="9"/>
        <v>0</v>
      </c>
      <c r="R77" s="415"/>
      <c r="S77" s="415"/>
      <c r="T77" s="415"/>
      <c r="U77" s="415"/>
      <c r="V77" s="415"/>
      <c r="W77" s="415"/>
      <c r="X77" s="415"/>
      <c r="Y77" s="415"/>
      <c r="Z77" s="415"/>
      <c r="AA77" s="415"/>
      <c r="AB77" s="415"/>
      <c r="AC77" s="415"/>
      <c r="AD77" s="415"/>
      <c r="AE77" s="415"/>
      <c r="AF77" s="415"/>
      <c r="AG77" s="415"/>
      <c r="AH77" s="415"/>
      <c r="AI77" s="415"/>
      <c r="AJ77" s="415"/>
      <c r="AK77" s="415"/>
      <c r="AL77" s="415"/>
      <c r="AM77" s="415"/>
      <c r="AN77" s="415"/>
      <c r="AO77" s="415"/>
      <c r="AP77" s="415"/>
      <c r="AQ77" s="415"/>
      <c r="AR77" s="415"/>
      <c r="AS77" s="415"/>
      <c r="AT77" s="415"/>
      <c r="AU77" s="415"/>
      <c r="AV77" s="415"/>
      <c r="AW77" s="415"/>
      <c r="AX77" s="415"/>
      <c r="AY77" s="415"/>
      <c r="AZ77" s="415"/>
      <c r="BA77" s="415"/>
      <c r="BB77" s="415"/>
      <c r="BC77" s="415"/>
      <c r="BD77" s="415"/>
      <c r="BE77" s="415"/>
      <c r="BF77" s="415"/>
      <c r="BG77" s="415"/>
      <c r="BH77" s="415"/>
      <c r="BI77" s="415"/>
      <c r="BJ77" s="415"/>
      <c r="BK77" s="415"/>
      <c r="BL77" s="415"/>
      <c r="BM77" s="415"/>
      <c r="BN77" s="415"/>
      <c r="BO77" s="415"/>
      <c r="BP77" s="415"/>
      <c r="BQ77" s="415"/>
      <c r="BR77" s="415"/>
      <c r="BS77" s="415"/>
      <c r="BT77" s="415"/>
      <c r="BU77" s="415"/>
      <c r="BV77" s="415"/>
      <c r="BW77" s="415"/>
      <c r="BX77" s="415"/>
      <c r="BY77" s="415"/>
      <c r="BZ77" s="415"/>
      <c r="CA77" s="415"/>
      <c r="CB77" s="415"/>
      <c r="CC77" s="415"/>
      <c r="CD77" s="415"/>
      <c r="CE77" s="415"/>
      <c r="CF77" s="415"/>
      <c r="CG77" s="415"/>
      <c r="CH77" s="415"/>
      <c r="CI77" s="415"/>
      <c r="CJ77" s="415"/>
      <c r="CK77" s="415"/>
      <c r="CL77" s="415"/>
      <c r="CM77" s="415"/>
      <c r="CN77" s="415"/>
      <c r="CO77" s="415"/>
      <c r="CP77" s="415"/>
      <c r="CQ77" s="415"/>
      <c r="CR77" s="415"/>
      <c r="CS77" s="415"/>
      <c r="CT77" s="415"/>
      <c r="CU77" s="415"/>
      <c r="CV77" s="415"/>
      <c r="CW77" s="415"/>
      <c r="CX77" s="415"/>
      <c r="CY77" s="415"/>
      <c r="CZ77" s="415"/>
      <c r="DA77" s="415"/>
      <c r="DB77" s="415"/>
      <c r="DC77" s="415"/>
      <c r="DD77" s="415"/>
      <c r="DE77" s="415"/>
      <c r="DF77" s="415"/>
      <c r="DG77" s="415"/>
      <c r="DH77" s="415"/>
      <c r="DI77" s="415"/>
      <c r="DJ77" s="415"/>
      <c r="DK77" s="415"/>
      <c r="DL77" s="415"/>
      <c r="DM77" s="415"/>
      <c r="DN77" s="415"/>
      <c r="DO77" s="415"/>
      <c r="DP77" s="415"/>
      <c r="DQ77" s="415"/>
      <c r="DR77" s="415"/>
      <c r="DS77" s="415"/>
      <c r="DT77" s="415"/>
      <c r="DU77" s="415"/>
      <c r="DV77" s="415"/>
      <c r="DW77" s="415"/>
      <c r="DX77" s="415"/>
      <c r="DY77" s="415"/>
      <c r="DZ77" s="415"/>
      <c r="EA77" s="415"/>
      <c r="EB77" s="415"/>
      <c r="EC77" s="415"/>
      <c r="ED77" s="415"/>
      <c r="EE77" s="415"/>
      <c r="EF77" s="415"/>
      <c r="EG77" s="415"/>
      <c r="EH77" s="415"/>
      <c r="EI77" s="415"/>
      <c r="EJ77" s="415"/>
      <c r="EK77" s="415"/>
      <c r="EL77" s="415"/>
      <c r="EM77" s="415"/>
      <c r="EN77" s="415"/>
      <c r="EO77" s="415"/>
      <c r="EP77" s="415"/>
      <c r="EQ77" s="415"/>
      <c r="ER77" s="415"/>
      <c r="ES77" s="415"/>
      <c r="ET77" s="415"/>
      <c r="EU77" s="415"/>
      <c r="EV77" s="415"/>
      <c r="EW77" s="415"/>
      <c r="EX77" s="415"/>
      <c r="EY77" s="415"/>
      <c r="EZ77" s="415"/>
      <c r="FA77" s="415"/>
      <c r="FB77" s="415"/>
      <c r="FC77" s="415"/>
      <c r="FD77" s="415"/>
      <c r="FE77" s="415"/>
      <c r="FF77" s="415"/>
      <c r="FG77" s="415"/>
      <c r="FH77" s="415"/>
      <c r="FI77" s="415"/>
      <c r="FJ77" s="415"/>
      <c r="FK77" s="415"/>
      <c r="FL77" s="415"/>
      <c r="FM77" s="415"/>
      <c r="FN77" s="415"/>
      <c r="FO77" s="415"/>
      <c r="FP77" s="415"/>
      <c r="FQ77" s="415"/>
      <c r="FR77" s="415"/>
      <c r="FS77" s="415"/>
      <c r="FT77" s="415"/>
      <c r="FU77" s="415"/>
      <c r="FV77" s="415"/>
      <c r="FW77" s="415"/>
      <c r="FX77" s="415"/>
      <c r="FY77" s="415"/>
      <c r="FZ77" s="415"/>
      <c r="GA77" s="415"/>
      <c r="GB77" s="415"/>
      <c r="GC77" s="415"/>
      <c r="GD77" s="415"/>
      <c r="GE77" s="415"/>
      <c r="GF77" s="415"/>
      <c r="GG77" s="415"/>
      <c r="GH77" s="415"/>
      <c r="GI77" s="415"/>
      <c r="GJ77" s="415"/>
      <c r="GK77" s="415"/>
      <c r="GL77" s="415"/>
      <c r="GM77" s="415"/>
      <c r="GN77" s="415"/>
      <c r="GO77" s="415"/>
      <c r="GP77" s="415"/>
      <c r="GQ77" s="415"/>
      <c r="GR77" s="415"/>
      <c r="GS77" s="415"/>
      <c r="GT77" s="415"/>
      <c r="GU77" s="415"/>
      <c r="GV77" s="415"/>
      <c r="GW77" s="415"/>
      <c r="GX77" s="415"/>
      <c r="GY77" s="415"/>
      <c r="GZ77" s="415"/>
      <c r="HA77" s="415"/>
      <c r="HB77" s="415"/>
      <c r="HC77" s="415"/>
      <c r="HD77" s="415"/>
      <c r="HE77" s="415"/>
      <c r="HF77" s="415"/>
      <c r="HG77" s="415"/>
      <c r="HH77" s="415"/>
      <c r="HI77" s="415"/>
      <c r="HJ77" s="415"/>
      <c r="HK77" s="415"/>
      <c r="HL77" s="415"/>
      <c r="HM77" s="415"/>
      <c r="HN77" s="415"/>
      <c r="HO77" s="415"/>
      <c r="HP77" s="415"/>
      <c r="HQ77" s="415"/>
      <c r="HR77" s="415"/>
      <c r="HS77" s="415"/>
      <c r="HT77" s="415"/>
      <c r="HU77" s="415"/>
      <c r="HV77" s="415"/>
      <c r="HW77" s="415"/>
      <c r="HX77" s="415"/>
      <c r="HY77" s="415"/>
      <c r="HZ77" s="415"/>
      <c r="IA77" s="415"/>
      <c r="IB77" s="415"/>
      <c r="IC77" s="415"/>
      <c r="ID77" s="415"/>
      <c r="IE77" s="415"/>
      <c r="IF77" s="415"/>
      <c r="IG77" s="415"/>
      <c r="IH77" s="415"/>
      <c r="II77" s="415"/>
      <c r="IJ77" s="415"/>
      <c r="IK77" s="415"/>
      <c r="IL77" s="415"/>
      <c r="IM77" s="415"/>
      <c r="IN77" s="415"/>
      <c r="IO77" s="415"/>
      <c r="IP77" s="415"/>
      <c r="IQ77" s="415"/>
      <c r="IR77" s="415"/>
      <c r="IS77" s="415"/>
      <c r="IT77" s="415"/>
      <c r="IU77" s="415"/>
      <c r="IV77" s="415"/>
      <c r="IW77" s="415"/>
      <c r="IX77" s="415"/>
      <c r="IY77" s="415"/>
      <c r="IZ77" s="415"/>
      <c r="JA77" s="415"/>
    </row>
    <row r="78" spans="1:261" s="101" customFormat="1" hidden="1" outlineLevel="3" x14ac:dyDescent="0.25">
      <c r="A78" s="99"/>
      <c r="B78" s="275" t="s">
        <v>82</v>
      </c>
      <c r="C78" s="99" t="s">
        <v>855</v>
      </c>
      <c r="D78" s="310">
        <v>0.105</v>
      </c>
      <c r="E78" s="251">
        <v>0</v>
      </c>
      <c r="F78" s="142"/>
      <c r="G78" s="142">
        <v>0</v>
      </c>
      <c r="H78" s="142"/>
      <c r="I78" s="227"/>
      <c r="J78" s="252">
        <v>0</v>
      </c>
      <c r="K78" s="252"/>
      <c r="L78" s="229"/>
      <c r="M78" s="229">
        <f t="shared" si="8"/>
        <v>0</v>
      </c>
      <c r="N78" s="229"/>
      <c r="O78" s="229"/>
      <c r="P78" s="422"/>
      <c r="Q78" s="425">
        <f t="shared" si="9"/>
        <v>0</v>
      </c>
      <c r="R78" s="415"/>
      <c r="S78" s="415"/>
      <c r="T78" s="415"/>
      <c r="U78" s="415"/>
      <c r="V78" s="415"/>
      <c r="W78" s="415"/>
      <c r="X78" s="415"/>
      <c r="Y78" s="415"/>
      <c r="Z78" s="415"/>
      <c r="AA78" s="415"/>
      <c r="AB78" s="415"/>
      <c r="AC78" s="415"/>
      <c r="AD78" s="415"/>
      <c r="AE78" s="415"/>
      <c r="AF78" s="415"/>
      <c r="AG78" s="415"/>
      <c r="AH78" s="415"/>
      <c r="AI78" s="415"/>
      <c r="AJ78" s="415"/>
      <c r="AK78" s="415"/>
      <c r="AL78" s="415"/>
      <c r="AM78" s="415"/>
      <c r="AN78" s="415"/>
      <c r="AO78" s="415"/>
      <c r="AP78" s="415"/>
      <c r="AQ78" s="415"/>
      <c r="AR78" s="415"/>
      <c r="AS78" s="415"/>
      <c r="AT78" s="415"/>
      <c r="AU78" s="415"/>
      <c r="AV78" s="415"/>
      <c r="AW78" s="415"/>
      <c r="AX78" s="415"/>
      <c r="AY78" s="415"/>
      <c r="AZ78" s="415"/>
      <c r="BA78" s="415"/>
      <c r="BB78" s="415"/>
      <c r="BC78" s="415"/>
      <c r="BD78" s="415"/>
      <c r="BE78" s="415"/>
      <c r="BF78" s="415"/>
      <c r="BG78" s="415"/>
      <c r="BH78" s="415"/>
      <c r="BI78" s="415"/>
      <c r="BJ78" s="415"/>
      <c r="BK78" s="415"/>
      <c r="BL78" s="415"/>
      <c r="BM78" s="415"/>
      <c r="BN78" s="415"/>
      <c r="BO78" s="415"/>
      <c r="BP78" s="415"/>
      <c r="BQ78" s="415"/>
      <c r="BR78" s="415"/>
      <c r="BS78" s="415"/>
      <c r="BT78" s="415"/>
      <c r="BU78" s="415"/>
      <c r="BV78" s="415"/>
      <c r="BW78" s="415"/>
      <c r="BX78" s="415"/>
      <c r="BY78" s="415"/>
      <c r="BZ78" s="415"/>
      <c r="CA78" s="415"/>
      <c r="CB78" s="415"/>
      <c r="CC78" s="415"/>
      <c r="CD78" s="415"/>
      <c r="CE78" s="415"/>
      <c r="CF78" s="415"/>
      <c r="CG78" s="415"/>
      <c r="CH78" s="415"/>
      <c r="CI78" s="415"/>
      <c r="CJ78" s="415"/>
      <c r="CK78" s="415"/>
      <c r="CL78" s="415"/>
      <c r="CM78" s="415"/>
      <c r="CN78" s="415"/>
      <c r="CO78" s="415"/>
      <c r="CP78" s="415"/>
      <c r="CQ78" s="415"/>
      <c r="CR78" s="415"/>
      <c r="CS78" s="415"/>
      <c r="CT78" s="415"/>
      <c r="CU78" s="415"/>
      <c r="CV78" s="415"/>
      <c r="CW78" s="415"/>
      <c r="CX78" s="415"/>
      <c r="CY78" s="415"/>
      <c r="CZ78" s="415"/>
      <c r="DA78" s="415"/>
      <c r="DB78" s="415"/>
      <c r="DC78" s="415"/>
      <c r="DD78" s="415"/>
      <c r="DE78" s="415"/>
      <c r="DF78" s="415"/>
      <c r="DG78" s="415"/>
      <c r="DH78" s="415"/>
      <c r="DI78" s="415"/>
      <c r="DJ78" s="415"/>
      <c r="DK78" s="415"/>
      <c r="DL78" s="415"/>
      <c r="DM78" s="415"/>
      <c r="DN78" s="415"/>
      <c r="DO78" s="415"/>
      <c r="DP78" s="415"/>
      <c r="DQ78" s="415"/>
      <c r="DR78" s="415"/>
      <c r="DS78" s="415"/>
      <c r="DT78" s="415"/>
      <c r="DU78" s="415"/>
      <c r="DV78" s="415"/>
      <c r="DW78" s="415"/>
      <c r="DX78" s="415"/>
      <c r="DY78" s="415"/>
      <c r="DZ78" s="415"/>
      <c r="EA78" s="415"/>
      <c r="EB78" s="415"/>
      <c r="EC78" s="415"/>
      <c r="ED78" s="415"/>
      <c r="EE78" s="415"/>
      <c r="EF78" s="415"/>
      <c r="EG78" s="415"/>
      <c r="EH78" s="415"/>
      <c r="EI78" s="415"/>
      <c r="EJ78" s="415"/>
      <c r="EK78" s="415"/>
      <c r="EL78" s="415"/>
      <c r="EM78" s="415"/>
      <c r="EN78" s="415"/>
      <c r="EO78" s="415"/>
      <c r="EP78" s="415"/>
      <c r="EQ78" s="415"/>
      <c r="ER78" s="415"/>
      <c r="ES78" s="415"/>
      <c r="ET78" s="415"/>
      <c r="EU78" s="415"/>
      <c r="EV78" s="415"/>
      <c r="EW78" s="415"/>
      <c r="EX78" s="415"/>
      <c r="EY78" s="415"/>
      <c r="EZ78" s="415"/>
      <c r="FA78" s="415"/>
      <c r="FB78" s="415"/>
      <c r="FC78" s="415"/>
      <c r="FD78" s="415"/>
      <c r="FE78" s="415"/>
      <c r="FF78" s="415"/>
      <c r="FG78" s="415"/>
      <c r="FH78" s="415"/>
      <c r="FI78" s="415"/>
      <c r="FJ78" s="415"/>
      <c r="FK78" s="415"/>
      <c r="FL78" s="415"/>
      <c r="FM78" s="415"/>
      <c r="FN78" s="415"/>
      <c r="FO78" s="415"/>
      <c r="FP78" s="415"/>
      <c r="FQ78" s="415"/>
      <c r="FR78" s="415"/>
      <c r="FS78" s="415"/>
      <c r="FT78" s="415"/>
      <c r="FU78" s="415"/>
      <c r="FV78" s="415"/>
      <c r="FW78" s="415"/>
      <c r="FX78" s="415"/>
      <c r="FY78" s="415"/>
      <c r="FZ78" s="415"/>
      <c r="GA78" s="415"/>
      <c r="GB78" s="415"/>
      <c r="GC78" s="415"/>
      <c r="GD78" s="415"/>
      <c r="GE78" s="415"/>
      <c r="GF78" s="415"/>
      <c r="GG78" s="415"/>
      <c r="GH78" s="415"/>
      <c r="GI78" s="415"/>
      <c r="GJ78" s="415"/>
      <c r="GK78" s="415"/>
      <c r="GL78" s="415"/>
      <c r="GM78" s="415"/>
      <c r="GN78" s="415"/>
      <c r="GO78" s="415"/>
      <c r="GP78" s="415"/>
      <c r="GQ78" s="415"/>
      <c r="GR78" s="415"/>
      <c r="GS78" s="415"/>
      <c r="GT78" s="415"/>
      <c r="GU78" s="415"/>
      <c r="GV78" s="415"/>
      <c r="GW78" s="415"/>
      <c r="GX78" s="415"/>
      <c r="GY78" s="415"/>
      <c r="GZ78" s="415"/>
      <c r="HA78" s="415"/>
      <c r="HB78" s="415"/>
      <c r="HC78" s="415"/>
      <c r="HD78" s="415"/>
      <c r="HE78" s="415"/>
      <c r="HF78" s="415"/>
      <c r="HG78" s="415"/>
      <c r="HH78" s="415"/>
      <c r="HI78" s="415"/>
      <c r="HJ78" s="415"/>
      <c r="HK78" s="415"/>
      <c r="HL78" s="415"/>
      <c r="HM78" s="415"/>
      <c r="HN78" s="415"/>
      <c r="HO78" s="415"/>
      <c r="HP78" s="415"/>
      <c r="HQ78" s="415"/>
      <c r="HR78" s="415"/>
      <c r="HS78" s="415"/>
      <c r="HT78" s="415"/>
      <c r="HU78" s="415"/>
      <c r="HV78" s="415"/>
      <c r="HW78" s="415"/>
      <c r="HX78" s="415"/>
      <c r="HY78" s="415"/>
      <c r="HZ78" s="415"/>
      <c r="IA78" s="415"/>
      <c r="IB78" s="415"/>
      <c r="IC78" s="415"/>
      <c r="ID78" s="415"/>
      <c r="IE78" s="415"/>
      <c r="IF78" s="415"/>
      <c r="IG78" s="415"/>
      <c r="IH78" s="415"/>
      <c r="II78" s="415"/>
      <c r="IJ78" s="415"/>
      <c r="IK78" s="415"/>
      <c r="IL78" s="415"/>
      <c r="IM78" s="415"/>
      <c r="IN78" s="415"/>
      <c r="IO78" s="415"/>
      <c r="IP78" s="415"/>
      <c r="IQ78" s="415"/>
      <c r="IR78" s="415"/>
      <c r="IS78" s="415"/>
      <c r="IT78" s="415"/>
      <c r="IU78" s="415"/>
      <c r="IV78" s="415"/>
      <c r="IW78" s="415"/>
      <c r="IX78" s="415"/>
      <c r="IY78" s="415"/>
      <c r="IZ78" s="415"/>
      <c r="JA78" s="415"/>
    </row>
    <row r="79" spans="1:261" s="101" customFormat="1" hidden="1" outlineLevel="3" x14ac:dyDescent="0.25">
      <c r="A79" s="99"/>
      <c r="B79" s="275" t="s">
        <v>83</v>
      </c>
      <c r="C79" s="99" t="s">
        <v>855</v>
      </c>
      <c r="D79" s="310">
        <v>0.12</v>
      </c>
      <c r="E79" s="251">
        <v>0</v>
      </c>
      <c r="F79" s="142"/>
      <c r="G79" s="142">
        <v>0</v>
      </c>
      <c r="H79" s="142"/>
      <c r="I79" s="227"/>
      <c r="J79" s="252">
        <v>0</v>
      </c>
      <c r="K79" s="252"/>
      <c r="L79" s="229"/>
      <c r="M79" s="229">
        <f t="shared" si="8"/>
        <v>0</v>
      </c>
      <c r="N79" s="229"/>
      <c r="O79" s="229"/>
      <c r="P79" s="422"/>
      <c r="Q79" s="425">
        <f t="shared" si="9"/>
        <v>0</v>
      </c>
      <c r="R79" s="415"/>
      <c r="S79" s="415"/>
      <c r="T79" s="415"/>
      <c r="U79" s="415"/>
      <c r="V79" s="415"/>
      <c r="W79" s="415"/>
      <c r="X79" s="415"/>
      <c r="Y79" s="415"/>
      <c r="Z79" s="415"/>
      <c r="AA79" s="415"/>
      <c r="AB79" s="415"/>
      <c r="AC79" s="415"/>
      <c r="AD79" s="415"/>
      <c r="AE79" s="415"/>
      <c r="AF79" s="415"/>
      <c r="AG79" s="415"/>
      <c r="AH79" s="415"/>
      <c r="AI79" s="415"/>
      <c r="AJ79" s="415"/>
      <c r="AK79" s="415"/>
      <c r="AL79" s="415"/>
      <c r="AM79" s="415"/>
      <c r="AN79" s="415"/>
      <c r="AO79" s="415"/>
      <c r="AP79" s="415"/>
      <c r="AQ79" s="415"/>
      <c r="AR79" s="415"/>
      <c r="AS79" s="415"/>
      <c r="AT79" s="415"/>
      <c r="AU79" s="415"/>
      <c r="AV79" s="415"/>
      <c r="AW79" s="415"/>
      <c r="AX79" s="415"/>
      <c r="AY79" s="415"/>
      <c r="AZ79" s="415"/>
      <c r="BA79" s="415"/>
      <c r="BB79" s="415"/>
      <c r="BC79" s="415"/>
      <c r="BD79" s="415"/>
      <c r="BE79" s="415"/>
      <c r="BF79" s="415"/>
      <c r="BG79" s="415"/>
      <c r="BH79" s="415"/>
      <c r="BI79" s="415"/>
      <c r="BJ79" s="415"/>
      <c r="BK79" s="415"/>
      <c r="BL79" s="415"/>
      <c r="BM79" s="415"/>
      <c r="BN79" s="415"/>
      <c r="BO79" s="415"/>
      <c r="BP79" s="415"/>
      <c r="BQ79" s="415"/>
      <c r="BR79" s="415"/>
      <c r="BS79" s="415"/>
      <c r="BT79" s="415"/>
      <c r="BU79" s="415"/>
      <c r="BV79" s="415"/>
      <c r="BW79" s="415"/>
      <c r="BX79" s="415"/>
      <c r="BY79" s="415"/>
      <c r="BZ79" s="415"/>
      <c r="CA79" s="415"/>
      <c r="CB79" s="415"/>
      <c r="CC79" s="415"/>
      <c r="CD79" s="415"/>
      <c r="CE79" s="415"/>
      <c r="CF79" s="415"/>
      <c r="CG79" s="415"/>
      <c r="CH79" s="415"/>
      <c r="CI79" s="415"/>
      <c r="CJ79" s="415"/>
      <c r="CK79" s="415"/>
      <c r="CL79" s="415"/>
      <c r="CM79" s="415"/>
      <c r="CN79" s="415"/>
      <c r="CO79" s="415"/>
      <c r="CP79" s="415"/>
      <c r="CQ79" s="415"/>
      <c r="CR79" s="415"/>
      <c r="CS79" s="415"/>
      <c r="CT79" s="415"/>
      <c r="CU79" s="415"/>
      <c r="CV79" s="415"/>
      <c r="CW79" s="415"/>
      <c r="CX79" s="415"/>
      <c r="CY79" s="415"/>
      <c r="CZ79" s="415"/>
      <c r="DA79" s="415"/>
      <c r="DB79" s="415"/>
      <c r="DC79" s="415"/>
      <c r="DD79" s="415"/>
      <c r="DE79" s="415"/>
      <c r="DF79" s="415"/>
      <c r="DG79" s="415"/>
      <c r="DH79" s="415"/>
      <c r="DI79" s="415"/>
      <c r="DJ79" s="415"/>
      <c r="DK79" s="415"/>
      <c r="DL79" s="415"/>
      <c r="DM79" s="415"/>
      <c r="DN79" s="415"/>
      <c r="DO79" s="415"/>
      <c r="DP79" s="415"/>
      <c r="DQ79" s="415"/>
      <c r="DR79" s="415"/>
      <c r="DS79" s="415"/>
      <c r="DT79" s="415"/>
      <c r="DU79" s="415"/>
      <c r="DV79" s="415"/>
      <c r="DW79" s="415"/>
      <c r="DX79" s="415"/>
      <c r="DY79" s="415"/>
      <c r="DZ79" s="415"/>
      <c r="EA79" s="415"/>
      <c r="EB79" s="415"/>
      <c r="EC79" s="415"/>
      <c r="ED79" s="415"/>
      <c r="EE79" s="415"/>
      <c r="EF79" s="415"/>
      <c r="EG79" s="415"/>
      <c r="EH79" s="415"/>
      <c r="EI79" s="415"/>
      <c r="EJ79" s="415"/>
      <c r="EK79" s="415"/>
      <c r="EL79" s="415"/>
      <c r="EM79" s="415"/>
      <c r="EN79" s="415"/>
      <c r="EO79" s="415"/>
      <c r="EP79" s="415"/>
      <c r="EQ79" s="415"/>
      <c r="ER79" s="415"/>
      <c r="ES79" s="415"/>
      <c r="ET79" s="415"/>
      <c r="EU79" s="415"/>
      <c r="EV79" s="415"/>
      <c r="EW79" s="415"/>
      <c r="EX79" s="415"/>
      <c r="EY79" s="415"/>
      <c r="EZ79" s="415"/>
      <c r="FA79" s="415"/>
      <c r="FB79" s="415"/>
      <c r="FC79" s="415"/>
      <c r="FD79" s="415"/>
      <c r="FE79" s="415"/>
      <c r="FF79" s="415"/>
      <c r="FG79" s="415"/>
      <c r="FH79" s="415"/>
      <c r="FI79" s="415"/>
      <c r="FJ79" s="415"/>
      <c r="FK79" s="415"/>
      <c r="FL79" s="415"/>
      <c r="FM79" s="415"/>
      <c r="FN79" s="415"/>
      <c r="FO79" s="415"/>
      <c r="FP79" s="415"/>
      <c r="FQ79" s="415"/>
      <c r="FR79" s="415"/>
      <c r="FS79" s="415"/>
      <c r="FT79" s="415"/>
      <c r="FU79" s="415"/>
      <c r="FV79" s="415"/>
      <c r="FW79" s="415"/>
      <c r="FX79" s="415"/>
      <c r="FY79" s="415"/>
      <c r="FZ79" s="415"/>
      <c r="GA79" s="415"/>
      <c r="GB79" s="415"/>
      <c r="GC79" s="415"/>
      <c r="GD79" s="415"/>
      <c r="GE79" s="415"/>
      <c r="GF79" s="415"/>
      <c r="GG79" s="415"/>
      <c r="GH79" s="415"/>
      <c r="GI79" s="415"/>
      <c r="GJ79" s="415"/>
      <c r="GK79" s="415"/>
      <c r="GL79" s="415"/>
      <c r="GM79" s="415"/>
      <c r="GN79" s="415"/>
      <c r="GO79" s="415"/>
      <c r="GP79" s="415"/>
      <c r="GQ79" s="415"/>
      <c r="GR79" s="415"/>
      <c r="GS79" s="415"/>
      <c r="GT79" s="415"/>
      <c r="GU79" s="415"/>
      <c r="GV79" s="415"/>
      <c r="GW79" s="415"/>
      <c r="GX79" s="415"/>
      <c r="GY79" s="415"/>
      <c r="GZ79" s="415"/>
      <c r="HA79" s="415"/>
      <c r="HB79" s="415"/>
      <c r="HC79" s="415"/>
      <c r="HD79" s="415"/>
      <c r="HE79" s="415"/>
      <c r="HF79" s="415"/>
      <c r="HG79" s="415"/>
      <c r="HH79" s="415"/>
      <c r="HI79" s="415"/>
      <c r="HJ79" s="415"/>
      <c r="HK79" s="415"/>
      <c r="HL79" s="415"/>
      <c r="HM79" s="415"/>
      <c r="HN79" s="415"/>
      <c r="HO79" s="415"/>
      <c r="HP79" s="415"/>
      <c r="HQ79" s="415"/>
      <c r="HR79" s="415"/>
      <c r="HS79" s="415"/>
      <c r="HT79" s="415"/>
      <c r="HU79" s="415"/>
      <c r="HV79" s="415"/>
      <c r="HW79" s="415"/>
      <c r="HX79" s="415"/>
      <c r="HY79" s="415"/>
      <c r="HZ79" s="415"/>
      <c r="IA79" s="415"/>
      <c r="IB79" s="415"/>
      <c r="IC79" s="415"/>
      <c r="ID79" s="415"/>
      <c r="IE79" s="415"/>
      <c r="IF79" s="415"/>
      <c r="IG79" s="415"/>
      <c r="IH79" s="415"/>
      <c r="II79" s="415"/>
      <c r="IJ79" s="415"/>
      <c r="IK79" s="415"/>
      <c r="IL79" s="415"/>
      <c r="IM79" s="415"/>
      <c r="IN79" s="415"/>
      <c r="IO79" s="415"/>
      <c r="IP79" s="415"/>
      <c r="IQ79" s="415"/>
      <c r="IR79" s="415"/>
      <c r="IS79" s="415"/>
      <c r="IT79" s="415"/>
      <c r="IU79" s="415"/>
      <c r="IV79" s="415"/>
      <c r="IW79" s="415"/>
      <c r="IX79" s="415"/>
      <c r="IY79" s="415"/>
      <c r="IZ79" s="415"/>
      <c r="JA79" s="415"/>
    </row>
    <row r="80" spans="1:261" s="101" customFormat="1" hidden="1" outlineLevel="3" x14ac:dyDescent="0.25">
      <c r="A80" s="99"/>
      <c r="B80" s="275" t="s">
        <v>84</v>
      </c>
      <c r="C80" s="99" t="s">
        <v>855</v>
      </c>
      <c r="D80" s="310">
        <v>3.5000000000000003E-2</v>
      </c>
      <c r="E80" s="251">
        <v>0</v>
      </c>
      <c r="F80" s="142"/>
      <c r="G80" s="142">
        <v>0</v>
      </c>
      <c r="H80" s="142"/>
      <c r="I80" s="227"/>
      <c r="J80" s="252">
        <v>0</v>
      </c>
      <c r="K80" s="252"/>
      <c r="L80" s="229"/>
      <c r="M80" s="229">
        <f t="shared" si="8"/>
        <v>0</v>
      </c>
      <c r="N80" s="229"/>
      <c r="O80" s="229"/>
      <c r="P80" s="422"/>
      <c r="Q80" s="425">
        <f t="shared" si="9"/>
        <v>0</v>
      </c>
      <c r="R80" s="415"/>
      <c r="S80" s="415"/>
      <c r="T80" s="415"/>
      <c r="U80" s="415"/>
      <c r="V80" s="415"/>
      <c r="W80" s="415"/>
      <c r="X80" s="415"/>
      <c r="Y80" s="415"/>
      <c r="Z80" s="415"/>
      <c r="AA80" s="415"/>
      <c r="AB80" s="415"/>
      <c r="AC80" s="415"/>
      <c r="AD80" s="415"/>
      <c r="AE80" s="415"/>
      <c r="AF80" s="415"/>
      <c r="AG80" s="415"/>
      <c r="AH80" s="415"/>
      <c r="AI80" s="415"/>
      <c r="AJ80" s="415"/>
      <c r="AK80" s="415"/>
      <c r="AL80" s="415"/>
      <c r="AM80" s="415"/>
      <c r="AN80" s="415"/>
      <c r="AO80" s="415"/>
      <c r="AP80" s="415"/>
      <c r="AQ80" s="415"/>
      <c r="AR80" s="415"/>
      <c r="AS80" s="415"/>
      <c r="AT80" s="415"/>
      <c r="AU80" s="415"/>
      <c r="AV80" s="415"/>
      <c r="AW80" s="415"/>
      <c r="AX80" s="415"/>
      <c r="AY80" s="415"/>
      <c r="AZ80" s="415"/>
      <c r="BA80" s="415"/>
      <c r="BB80" s="415"/>
      <c r="BC80" s="415"/>
      <c r="BD80" s="415"/>
      <c r="BE80" s="415"/>
      <c r="BF80" s="415"/>
      <c r="BG80" s="415"/>
      <c r="BH80" s="415"/>
      <c r="BI80" s="415"/>
      <c r="BJ80" s="415"/>
      <c r="BK80" s="415"/>
      <c r="BL80" s="415"/>
      <c r="BM80" s="415"/>
      <c r="BN80" s="415"/>
      <c r="BO80" s="415"/>
      <c r="BP80" s="415"/>
      <c r="BQ80" s="415"/>
      <c r="BR80" s="415"/>
      <c r="BS80" s="415"/>
      <c r="BT80" s="415"/>
      <c r="BU80" s="415"/>
      <c r="BV80" s="415"/>
      <c r="BW80" s="415"/>
      <c r="BX80" s="415"/>
      <c r="BY80" s="415"/>
      <c r="BZ80" s="415"/>
      <c r="CA80" s="415"/>
      <c r="CB80" s="415"/>
      <c r="CC80" s="415"/>
      <c r="CD80" s="415"/>
      <c r="CE80" s="415"/>
      <c r="CF80" s="415"/>
      <c r="CG80" s="415"/>
      <c r="CH80" s="415"/>
      <c r="CI80" s="415"/>
      <c r="CJ80" s="415"/>
      <c r="CK80" s="415"/>
      <c r="CL80" s="415"/>
      <c r="CM80" s="415"/>
      <c r="CN80" s="415"/>
      <c r="CO80" s="415"/>
      <c r="CP80" s="415"/>
      <c r="CQ80" s="415"/>
      <c r="CR80" s="415"/>
      <c r="CS80" s="415"/>
      <c r="CT80" s="415"/>
      <c r="CU80" s="415"/>
      <c r="CV80" s="415"/>
      <c r="CW80" s="415"/>
      <c r="CX80" s="415"/>
      <c r="CY80" s="415"/>
      <c r="CZ80" s="415"/>
      <c r="DA80" s="415"/>
      <c r="DB80" s="415"/>
      <c r="DC80" s="415"/>
      <c r="DD80" s="415"/>
      <c r="DE80" s="415"/>
      <c r="DF80" s="415"/>
      <c r="DG80" s="415"/>
      <c r="DH80" s="415"/>
      <c r="DI80" s="415"/>
      <c r="DJ80" s="415"/>
      <c r="DK80" s="415"/>
      <c r="DL80" s="415"/>
      <c r="DM80" s="415"/>
      <c r="DN80" s="415"/>
      <c r="DO80" s="415"/>
      <c r="DP80" s="415"/>
      <c r="DQ80" s="415"/>
      <c r="DR80" s="415"/>
      <c r="DS80" s="415"/>
      <c r="DT80" s="415"/>
      <c r="DU80" s="415"/>
      <c r="DV80" s="415"/>
      <c r="DW80" s="415"/>
      <c r="DX80" s="415"/>
      <c r="DY80" s="415"/>
      <c r="DZ80" s="415"/>
      <c r="EA80" s="415"/>
      <c r="EB80" s="415"/>
      <c r="EC80" s="415"/>
      <c r="ED80" s="415"/>
      <c r="EE80" s="415"/>
      <c r="EF80" s="415"/>
      <c r="EG80" s="415"/>
      <c r="EH80" s="415"/>
      <c r="EI80" s="415"/>
      <c r="EJ80" s="415"/>
      <c r="EK80" s="415"/>
      <c r="EL80" s="415"/>
      <c r="EM80" s="415"/>
      <c r="EN80" s="415"/>
      <c r="EO80" s="415"/>
      <c r="EP80" s="415"/>
      <c r="EQ80" s="415"/>
      <c r="ER80" s="415"/>
      <c r="ES80" s="415"/>
      <c r="ET80" s="415"/>
      <c r="EU80" s="415"/>
      <c r="EV80" s="415"/>
      <c r="EW80" s="415"/>
      <c r="EX80" s="415"/>
      <c r="EY80" s="415"/>
      <c r="EZ80" s="415"/>
      <c r="FA80" s="415"/>
      <c r="FB80" s="415"/>
      <c r="FC80" s="415"/>
      <c r="FD80" s="415"/>
      <c r="FE80" s="415"/>
      <c r="FF80" s="415"/>
      <c r="FG80" s="415"/>
      <c r="FH80" s="415"/>
      <c r="FI80" s="415"/>
      <c r="FJ80" s="415"/>
      <c r="FK80" s="415"/>
      <c r="FL80" s="415"/>
      <c r="FM80" s="415"/>
      <c r="FN80" s="415"/>
      <c r="FO80" s="415"/>
      <c r="FP80" s="415"/>
      <c r="FQ80" s="415"/>
      <c r="FR80" s="415"/>
      <c r="FS80" s="415"/>
      <c r="FT80" s="415"/>
      <c r="FU80" s="415"/>
      <c r="FV80" s="415"/>
      <c r="FW80" s="415"/>
      <c r="FX80" s="415"/>
      <c r="FY80" s="415"/>
      <c r="FZ80" s="415"/>
      <c r="GA80" s="415"/>
      <c r="GB80" s="415"/>
      <c r="GC80" s="415"/>
      <c r="GD80" s="415"/>
      <c r="GE80" s="415"/>
      <c r="GF80" s="415"/>
      <c r="GG80" s="415"/>
      <c r="GH80" s="415"/>
      <c r="GI80" s="415"/>
      <c r="GJ80" s="415"/>
      <c r="GK80" s="415"/>
      <c r="GL80" s="415"/>
      <c r="GM80" s="415"/>
      <c r="GN80" s="415"/>
      <c r="GO80" s="415"/>
      <c r="GP80" s="415"/>
      <c r="GQ80" s="415"/>
      <c r="GR80" s="415"/>
      <c r="GS80" s="415"/>
      <c r="GT80" s="415"/>
      <c r="GU80" s="415"/>
      <c r="GV80" s="415"/>
      <c r="GW80" s="415"/>
      <c r="GX80" s="415"/>
      <c r="GY80" s="415"/>
      <c r="GZ80" s="415"/>
      <c r="HA80" s="415"/>
      <c r="HB80" s="415"/>
      <c r="HC80" s="415"/>
      <c r="HD80" s="415"/>
      <c r="HE80" s="415"/>
      <c r="HF80" s="415"/>
      <c r="HG80" s="415"/>
      <c r="HH80" s="415"/>
      <c r="HI80" s="415"/>
      <c r="HJ80" s="415"/>
      <c r="HK80" s="415"/>
      <c r="HL80" s="415"/>
      <c r="HM80" s="415"/>
      <c r="HN80" s="415"/>
      <c r="HO80" s="415"/>
      <c r="HP80" s="415"/>
      <c r="HQ80" s="415"/>
      <c r="HR80" s="415"/>
      <c r="HS80" s="415"/>
      <c r="HT80" s="415"/>
      <c r="HU80" s="415"/>
      <c r="HV80" s="415"/>
      <c r="HW80" s="415"/>
      <c r="HX80" s="415"/>
      <c r="HY80" s="415"/>
      <c r="HZ80" s="415"/>
      <c r="IA80" s="415"/>
      <c r="IB80" s="415"/>
      <c r="IC80" s="415"/>
      <c r="ID80" s="415"/>
      <c r="IE80" s="415"/>
      <c r="IF80" s="415"/>
      <c r="IG80" s="415"/>
      <c r="IH80" s="415"/>
      <c r="II80" s="415"/>
      <c r="IJ80" s="415"/>
      <c r="IK80" s="415"/>
      <c r="IL80" s="415"/>
      <c r="IM80" s="415"/>
      <c r="IN80" s="415"/>
      <c r="IO80" s="415"/>
      <c r="IP80" s="415"/>
      <c r="IQ80" s="415"/>
      <c r="IR80" s="415"/>
      <c r="IS80" s="415"/>
      <c r="IT80" s="415"/>
      <c r="IU80" s="415"/>
      <c r="IV80" s="415"/>
      <c r="IW80" s="415"/>
      <c r="IX80" s="415"/>
      <c r="IY80" s="415"/>
      <c r="IZ80" s="415"/>
      <c r="JA80" s="415"/>
    </row>
    <row r="81" spans="1:261" s="101" customFormat="1" hidden="1" outlineLevel="3" x14ac:dyDescent="0.25">
      <c r="A81" s="99"/>
      <c r="B81" s="275" t="s">
        <v>85</v>
      </c>
      <c r="C81" s="99" t="s">
        <v>31</v>
      </c>
      <c r="D81" s="127">
        <v>12</v>
      </c>
      <c r="E81" s="251">
        <v>0</v>
      </c>
      <c r="F81" s="142"/>
      <c r="G81" s="142">
        <v>0</v>
      </c>
      <c r="H81" s="142"/>
      <c r="I81" s="227"/>
      <c r="J81" s="252">
        <v>0</v>
      </c>
      <c r="K81" s="252"/>
      <c r="L81" s="229"/>
      <c r="M81" s="229">
        <f t="shared" si="8"/>
        <v>0</v>
      </c>
      <c r="N81" s="229"/>
      <c r="O81" s="229"/>
      <c r="P81" s="422"/>
      <c r="Q81" s="425">
        <f t="shared" si="9"/>
        <v>0</v>
      </c>
      <c r="R81" s="415"/>
      <c r="S81" s="415"/>
      <c r="T81" s="415"/>
      <c r="U81" s="415"/>
      <c r="V81" s="415"/>
      <c r="W81" s="415"/>
      <c r="X81" s="415"/>
      <c r="Y81" s="415"/>
      <c r="Z81" s="415"/>
      <c r="AA81" s="415"/>
      <c r="AB81" s="415"/>
      <c r="AC81" s="415"/>
      <c r="AD81" s="415"/>
      <c r="AE81" s="415"/>
      <c r="AF81" s="415"/>
      <c r="AG81" s="415"/>
      <c r="AH81" s="415"/>
      <c r="AI81" s="415"/>
      <c r="AJ81" s="415"/>
      <c r="AK81" s="415"/>
      <c r="AL81" s="415"/>
      <c r="AM81" s="415"/>
      <c r="AN81" s="415"/>
      <c r="AO81" s="415"/>
      <c r="AP81" s="415"/>
      <c r="AQ81" s="415"/>
      <c r="AR81" s="415"/>
      <c r="AS81" s="415"/>
      <c r="AT81" s="415"/>
      <c r="AU81" s="415"/>
      <c r="AV81" s="415"/>
      <c r="AW81" s="415"/>
      <c r="AX81" s="415"/>
      <c r="AY81" s="415"/>
      <c r="AZ81" s="415"/>
      <c r="BA81" s="415"/>
      <c r="BB81" s="415"/>
      <c r="BC81" s="415"/>
      <c r="BD81" s="415"/>
      <c r="BE81" s="415"/>
      <c r="BF81" s="415"/>
      <c r="BG81" s="415"/>
      <c r="BH81" s="415"/>
      <c r="BI81" s="415"/>
      <c r="BJ81" s="415"/>
      <c r="BK81" s="415"/>
      <c r="BL81" s="415"/>
      <c r="BM81" s="415"/>
      <c r="BN81" s="415"/>
      <c r="BO81" s="415"/>
      <c r="BP81" s="415"/>
      <c r="BQ81" s="415"/>
      <c r="BR81" s="415"/>
      <c r="BS81" s="415"/>
      <c r="BT81" s="415"/>
      <c r="BU81" s="415"/>
      <c r="BV81" s="415"/>
      <c r="BW81" s="415"/>
      <c r="BX81" s="415"/>
      <c r="BY81" s="415"/>
      <c r="BZ81" s="415"/>
      <c r="CA81" s="415"/>
      <c r="CB81" s="415"/>
      <c r="CC81" s="415"/>
      <c r="CD81" s="415"/>
      <c r="CE81" s="415"/>
      <c r="CF81" s="415"/>
      <c r="CG81" s="415"/>
      <c r="CH81" s="415"/>
      <c r="CI81" s="415"/>
      <c r="CJ81" s="415"/>
      <c r="CK81" s="415"/>
      <c r="CL81" s="415"/>
      <c r="CM81" s="415"/>
      <c r="CN81" s="415"/>
      <c r="CO81" s="415"/>
      <c r="CP81" s="415"/>
      <c r="CQ81" s="415"/>
      <c r="CR81" s="415"/>
      <c r="CS81" s="415"/>
      <c r="CT81" s="415"/>
      <c r="CU81" s="415"/>
      <c r="CV81" s="415"/>
      <c r="CW81" s="415"/>
      <c r="CX81" s="415"/>
      <c r="CY81" s="415"/>
      <c r="CZ81" s="415"/>
      <c r="DA81" s="415"/>
      <c r="DB81" s="415"/>
      <c r="DC81" s="415"/>
      <c r="DD81" s="415"/>
      <c r="DE81" s="415"/>
      <c r="DF81" s="415"/>
      <c r="DG81" s="415"/>
      <c r="DH81" s="415"/>
      <c r="DI81" s="415"/>
      <c r="DJ81" s="415"/>
      <c r="DK81" s="415"/>
      <c r="DL81" s="415"/>
      <c r="DM81" s="415"/>
      <c r="DN81" s="415"/>
      <c r="DO81" s="415"/>
      <c r="DP81" s="415"/>
      <c r="DQ81" s="415"/>
      <c r="DR81" s="415"/>
      <c r="DS81" s="415"/>
      <c r="DT81" s="415"/>
      <c r="DU81" s="415"/>
      <c r="DV81" s="415"/>
      <c r="DW81" s="415"/>
      <c r="DX81" s="415"/>
      <c r="DY81" s="415"/>
      <c r="DZ81" s="415"/>
      <c r="EA81" s="415"/>
      <c r="EB81" s="415"/>
      <c r="EC81" s="415"/>
      <c r="ED81" s="415"/>
      <c r="EE81" s="415"/>
      <c r="EF81" s="415"/>
      <c r="EG81" s="415"/>
      <c r="EH81" s="415"/>
      <c r="EI81" s="415"/>
      <c r="EJ81" s="415"/>
      <c r="EK81" s="415"/>
      <c r="EL81" s="415"/>
      <c r="EM81" s="415"/>
      <c r="EN81" s="415"/>
      <c r="EO81" s="415"/>
      <c r="EP81" s="415"/>
      <c r="EQ81" s="415"/>
      <c r="ER81" s="415"/>
      <c r="ES81" s="415"/>
      <c r="ET81" s="415"/>
      <c r="EU81" s="415"/>
      <c r="EV81" s="415"/>
      <c r="EW81" s="415"/>
      <c r="EX81" s="415"/>
      <c r="EY81" s="415"/>
      <c r="EZ81" s="415"/>
      <c r="FA81" s="415"/>
      <c r="FB81" s="415"/>
      <c r="FC81" s="415"/>
      <c r="FD81" s="415"/>
      <c r="FE81" s="415"/>
      <c r="FF81" s="415"/>
      <c r="FG81" s="415"/>
      <c r="FH81" s="415"/>
      <c r="FI81" s="415"/>
      <c r="FJ81" s="415"/>
      <c r="FK81" s="415"/>
      <c r="FL81" s="415"/>
      <c r="FM81" s="415"/>
      <c r="FN81" s="415"/>
      <c r="FO81" s="415"/>
      <c r="FP81" s="415"/>
      <c r="FQ81" s="415"/>
      <c r="FR81" s="415"/>
      <c r="FS81" s="415"/>
      <c r="FT81" s="415"/>
      <c r="FU81" s="415"/>
      <c r="FV81" s="415"/>
      <c r="FW81" s="415"/>
      <c r="FX81" s="415"/>
      <c r="FY81" s="415"/>
      <c r="FZ81" s="415"/>
      <c r="GA81" s="415"/>
      <c r="GB81" s="415"/>
      <c r="GC81" s="415"/>
      <c r="GD81" s="415"/>
      <c r="GE81" s="415"/>
      <c r="GF81" s="415"/>
      <c r="GG81" s="415"/>
      <c r="GH81" s="415"/>
      <c r="GI81" s="415"/>
      <c r="GJ81" s="415"/>
      <c r="GK81" s="415"/>
      <c r="GL81" s="415"/>
      <c r="GM81" s="415"/>
      <c r="GN81" s="415"/>
      <c r="GO81" s="415"/>
      <c r="GP81" s="415"/>
      <c r="GQ81" s="415"/>
      <c r="GR81" s="415"/>
      <c r="GS81" s="415"/>
      <c r="GT81" s="415"/>
      <c r="GU81" s="415"/>
      <c r="GV81" s="415"/>
      <c r="GW81" s="415"/>
      <c r="GX81" s="415"/>
      <c r="GY81" s="415"/>
      <c r="GZ81" s="415"/>
      <c r="HA81" s="415"/>
      <c r="HB81" s="415"/>
      <c r="HC81" s="415"/>
      <c r="HD81" s="415"/>
      <c r="HE81" s="415"/>
      <c r="HF81" s="415"/>
      <c r="HG81" s="415"/>
      <c r="HH81" s="415"/>
      <c r="HI81" s="415"/>
      <c r="HJ81" s="415"/>
      <c r="HK81" s="415"/>
      <c r="HL81" s="415"/>
      <c r="HM81" s="415"/>
      <c r="HN81" s="415"/>
      <c r="HO81" s="415"/>
      <c r="HP81" s="415"/>
      <c r="HQ81" s="415"/>
      <c r="HR81" s="415"/>
      <c r="HS81" s="415"/>
      <c r="HT81" s="415"/>
      <c r="HU81" s="415"/>
      <c r="HV81" s="415"/>
      <c r="HW81" s="415"/>
      <c r="HX81" s="415"/>
      <c r="HY81" s="415"/>
      <c r="HZ81" s="415"/>
      <c r="IA81" s="415"/>
      <c r="IB81" s="415"/>
      <c r="IC81" s="415"/>
      <c r="ID81" s="415"/>
      <c r="IE81" s="415"/>
      <c r="IF81" s="415"/>
      <c r="IG81" s="415"/>
      <c r="IH81" s="415"/>
      <c r="II81" s="415"/>
      <c r="IJ81" s="415"/>
      <c r="IK81" s="415"/>
      <c r="IL81" s="415"/>
      <c r="IM81" s="415"/>
      <c r="IN81" s="415"/>
      <c r="IO81" s="415"/>
      <c r="IP81" s="415"/>
      <c r="IQ81" s="415"/>
      <c r="IR81" s="415"/>
      <c r="IS81" s="415"/>
      <c r="IT81" s="415"/>
      <c r="IU81" s="415"/>
      <c r="IV81" s="415"/>
      <c r="IW81" s="415"/>
      <c r="IX81" s="415"/>
      <c r="IY81" s="415"/>
      <c r="IZ81" s="415"/>
      <c r="JA81" s="415"/>
    </row>
    <row r="82" spans="1:261" s="101" customFormat="1" hidden="1" outlineLevel="3" x14ac:dyDescent="0.25">
      <c r="A82" s="99"/>
      <c r="B82" s="275" t="s">
        <v>86</v>
      </c>
      <c r="C82" s="99" t="s">
        <v>31</v>
      </c>
      <c r="D82" s="127">
        <v>8</v>
      </c>
      <c r="E82" s="251">
        <v>0</v>
      </c>
      <c r="F82" s="142"/>
      <c r="G82" s="142">
        <v>0</v>
      </c>
      <c r="H82" s="142"/>
      <c r="I82" s="227"/>
      <c r="J82" s="252">
        <v>0</v>
      </c>
      <c r="K82" s="252"/>
      <c r="L82" s="229"/>
      <c r="M82" s="229">
        <f t="shared" si="8"/>
        <v>0</v>
      </c>
      <c r="N82" s="229"/>
      <c r="O82" s="229"/>
      <c r="P82" s="422"/>
      <c r="Q82" s="425">
        <f t="shared" si="9"/>
        <v>0</v>
      </c>
      <c r="R82" s="415"/>
      <c r="S82" s="415"/>
      <c r="T82" s="415"/>
      <c r="U82" s="415"/>
      <c r="V82" s="415"/>
      <c r="W82" s="415"/>
      <c r="X82" s="415"/>
      <c r="Y82" s="415"/>
      <c r="Z82" s="415"/>
      <c r="AA82" s="415"/>
      <c r="AB82" s="415"/>
      <c r="AC82" s="415"/>
      <c r="AD82" s="415"/>
      <c r="AE82" s="415"/>
      <c r="AF82" s="415"/>
      <c r="AG82" s="415"/>
      <c r="AH82" s="415"/>
      <c r="AI82" s="415"/>
      <c r="AJ82" s="415"/>
      <c r="AK82" s="415"/>
      <c r="AL82" s="415"/>
      <c r="AM82" s="415"/>
      <c r="AN82" s="415"/>
      <c r="AO82" s="415"/>
      <c r="AP82" s="415"/>
      <c r="AQ82" s="415"/>
      <c r="AR82" s="415"/>
      <c r="AS82" s="415"/>
      <c r="AT82" s="415"/>
      <c r="AU82" s="415"/>
      <c r="AV82" s="415"/>
      <c r="AW82" s="415"/>
      <c r="AX82" s="415"/>
      <c r="AY82" s="415"/>
      <c r="AZ82" s="415"/>
      <c r="BA82" s="415"/>
      <c r="BB82" s="415"/>
      <c r="BC82" s="415"/>
      <c r="BD82" s="415"/>
      <c r="BE82" s="415"/>
      <c r="BF82" s="415"/>
      <c r="BG82" s="415"/>
      <c r="BH82" s="415"/>
      <c r="BI82" s="415"/>
      <c r="BJ82" s="415"/>
      <c r="BK82" s="415"/>
      <c r="BL82" s="415"/>
      <c r="BM82" s="415"/>
      <c r="BN82" s="415"/>
      <c r="BO82" s="415"/>
      <c r="BP82" s="415"/>
      <c r="BQ82" s="415"/>
      <c r="BR82" s="415"/>
      <c r="BS82" s="415"/>
      <c r="BT82" s="415"/>
      <c r="BU82" s="415"/>
      <c r="BV82" s="415"/>
      <c r="BW82" s="415"/>
      <c r="BX82" s="415"/>
      <c r="BY82" s="415"/>
      <c r="BZ82" s="415"/>
      <c r="CA82" s="415"/>
      <c r="CB82" s="415"/>
      <c r="CC82" s="415"/>
      <c r="CD82" s="415"/>
      <c r="CE82" s="415"/>
      <c r="CF82" s="415"/>
      <c r="CG82" s="415"/>
      <c r="CH82" s="415"/>
      <c r="CI82" s="415"/>
      <c r="CJ82" s="415"/>
      <c r="CK82" s="415"/>
      <c r="CL82" s="415"/>
      <c r="CM82" s="415"/>
      <c r="CN82" s="415"/>
      <c r="CO82" s="415"/>
      <c r="CP82" s="415"/>
      <c r="CQ82" s="415"/>
      <c r="CR82" s="415"/>
      <c r="CS82" s="415"/>
      <c r="CT82" s="415"/>
      <c r="CU82" s="415"/>
      <c r="CV82" s="415"/>
      <c r="CW82" s="415"/>
      <c r="CX82" s="415"/>
      <c r="CY82" s="415"/>
      <c r="CZ82" s="415"/>
      <c r="DA82" s="415"/>
      <c r="DB82" s="415"/>
      <c r="DC82" s="415"/>
      <c r="DD82" s="415"/>
      <c r="DE82" s="415"/>
      <c r="DF82" s="415"/>
      <c r="DG82" s="415"/>
      <c r="DH82" s="415"/>
      <c r="DI82" s="415"/>
      <c r="DJ82" s="415"/>
      <c r="DK82" s="415"/>
      <c r="DL82" s="415"/>
      <c r="DM82" s="415"/>
      <c r="DN82" s="415"/>
      <c r="DO82" s="415"/>
      <c r="DP82" s="415"/>
      <c r="DQ82" s="415"/>
      <c r="DR82" s="415"/>
      <c r="DS82" s="415"/>
      <c r="DT82" s="415"/>
      <c r="DU82" s="415"/>
      <c r="DV82" s="415"/>
      <c r="DW82" s="415"/>
      <c r="DX82" s="415"/>
      <c r="DY82" s="415"/>
      <c r="DZ82" s="415"/>
      <c r="EA82" s="415"/>
      <c r="EB82" s="415"/>
      <c r="EC82" s="415"/>
      <c r="ED82" s="415"/>
      <c r="EE82" s="415"/>
      <c r="EF82" s="415"/>
      <c r="EG82" s="415"/>
      <c r="EH82" s="415"/>
      <c r="EI82" s="415"/>
      <c r="EJ82" s="415"/>
      <c r="EK82" s="415"/>
      <c r="EL82" s="415"/>
      <c r="EM82" s="415"/>
      <c r="EN82" s="415"/>
      <c r="EO82" s="415"/>
      <c r="EP82" s="415"/>
      <c r="EQ82" s="415"/>
      <c r="ER82" s="415"/>
      <c r="ES82" s="415"/>
      <c r="ET82" s="415"/>
      <c r="EU82" s="415"/>
      <c r="EV82" s="415"/>
      <c r="EW82" s="415"/>
      <c r="EX82" s="415"/>
      <c r="EY82" s="415"/>
      <c r="EZ82" s="415"/>
      <c r="FA82" s="415"/>
      <c r="FB82" s="415"/>
      <c r="FC82" s="415"/>
      <c r="FD82" s="415"/>
      <c r="FE82" s="415"/>
      <c r="FF82" s="415"/>
      <c r="FG82" s="415"/>
      <c r="FH82" s="415"/>
      <c r="FI82" s="415"/>
      <c r="FJ82" s="415"/>
      <c r="FK82" s="415"/>
      <c r="FL82" s="415"/>
      <c r="FM82" s="415"/>
      <c r="FN82" s="415"/>
      <c r="FO82" s="415"/>
      <c r="FP82" s="415"/>
      <c r="FQ82" s="415"/>
      <c r="FR82" s="415"/>
      <c r="FS82" s="415"/>
      <c r="FT82" s="415"/>
      <c r="FU82" s="415"/>
      <c r="FV82" s="415"/>
      <c r="FW82" s="415"/>
      <c r="FX82" s="415"/>
      <c r="FY82" s="415"/>
      <c r="FZ82" s="415"/>
      <c r="GA82" s="415"/>
      <c r="GB82" s="415"/>
      <c r="GC82" s="415"/>
      <c r="GD82" s="415"/>
      <c r="GE82" s="415"/>
      <c r="GF82" s="415"/>
      <c r="GG82" s="415"/>
      <c r="GH82" s="415"/>
      <c r="GI82" s="415"/>
      <c r="GJ82" s="415"/>
      <c r="GK82" s="415"/>
      <c r="GL82" s="415"/>
      <c r="GM82" s="415"/>
      <c r="GN82" s="415"/>
      <c r="GO82" s="415"/>
      <c r="GP82" s="415"/>
      <c r="GQ82" s="415"/>
      <c r="GR82" s="415"/>
      <c r="GS82" s="415"/>
      <c r="GT82" s="415"/>
      <c r="GU82" s="415"/>
      <c r="GV82" s="415"/>
      <c r="GW82" s="415"/>
      <c r="GX82" s="415"/>
      <c r="GY82" s="415"/>
      <c r="GZ82" s="415"/>
      <c r="HA82" s="415"/>
      <c r="HB82" s="415"/>
      <c r="HC82" s="415"/>
      <c r="HD82" s="415"/>
      <c r="HE82" s="415"/>
      <c r="HF82" s="415"/>
      <c r="HG82" s="415"/>
      <c r="HH82" s="415"/>
      <c r="HI82" s="415"/>
      <c r="HJ82" s="415"/>
      <c r="HK82" s="415"/>
      <c r="HL82" s="415"/>
      <c r="HM82" s="415"/>
      <c r="HN82" s="415"/>
      <c r="HO82" s="415"/>
      <c r="HP82" s="415"/>
      <c r="HQ82" s="415"/>
      <c r="HR82" s="415"/>
      <c r="HS82" s="415"/>
      <c r="HT82" s="415"/>
      <c r="HU82" s="415"/>
      <c r="HV82" s="415"/>
      <c r="HW82" s="415"/>
      <c r="HX82" s="415"/>
      <c r="HY82" s="415"/>
      <c r="HZ82" s="415"/>
      <c r="IA82" s="415"/>
      <c r="IB82" s="415"/>
      <c r="IC82" s="415"/>
      <c r="ID82" s="415"/>
      <c r="IE82" s="415"/>
      <c r="IF82" s="415"/>
      <c r="IG82" s="415"/>
      <c r="IH82" s="415"/>
      <c r="II82" s="415"/>
      <c r="IJ82" s="415"/>
      <c r="IK82" s="415"/>
      <c r="IL82" s="415"/>
      <c r="IM82" s="415"/>
      <c r="IN82" s="415"/>
      <c r="IO82" s="415"/>
      <c r="IP82" s="415"/>
      <c r="IQ82" s="415"/>
      <c r="IR82" s="415"/>
      <c r="IS82" s="415"/>
      <c r="IT82" s="415"/>
      <c r="IU82" s="415"/>
      <c r="IV82" s="415"/>
      <c r="IW82" s="415"/>
      <c r="IX82" s="415"/>
      <c r="IY82" s="415"/>
      <c r="IZ82" s="415"/>
      <c r="JA82" s="415"/>
    </row>
    <row r="83" spans="1:261" s="101" customFormat="1" hidden="1" outlineLevel="3" x14ac:dyDescent="0.25">
      <c r="A83" s="99"/>
      <c r="B83" s="275" t="s">
        <v>87</v>
      </c>
      <c r="C83" s="99" t="s">
        <v>31</v>
      </c>
      <c r="D83" s="127">
        <v>8</v>
      </c>
      <c r="E83" s="251">
        <v>0</v>
      </c>
      <c r="F83" s="142"/>
      <c r="G83" s="142">
        <v>0</v>
      </c>
      <c r="H83" s="142"/>
      <c r="I83" s="227"/>
      <c r="J83" s="252">
        <v>0</v>
      </c>
      <c r="K83" s="252"/>
      <c r="L83" s="229"/>
      <c r="M83" s="229">
        <f t="shared" si="8"/>
        <v>0</v>
      </c>
      <c r="N83" s="229"/>
      <c r="O83" s="229"/>
      <c r="P83" s="422"/>
      <c r="Q83" s="425">
        <f t="shared" si="9"/>
        <v>0</v>
      </c>
      <c r="R83" s="415"/>
      <c r="S83" s="415"/>
      <c r="T83" s="415"/>
      <c r="U83" s="415"/>
      <c r="V83" s="415"/>
      <c r="W83" s="415"/>
      <c r="X83" s="415"/>
      <c r="Y83" s="415"/>
      <c r="Z83" s="415"/>
      <c r="AA83" s="415"/>
      <c r="AB83" s="415"/>
      <c r="AC83" s="415"/>
      <c r="AD83" s="415"/>
      <c r="AE83" s="415"/>
      <c r="AF83" s="415"/>
      <c r="AG83" s="415"/>
      <c r="AH83" s="415"/>
      <c r="AI83" s="415"/>
      <c r="AJ83" s="415"/>
      <c r="AK83" s="415"/>
      <c r="AL83" s="415"/>
      <c r="AM83" s="415"/>
      <c r="AN83" s="415"/>
      <c r="AO83" s="415"/>
      <c r="AP83" s="415"/>
      <c r="AQ83" s="415"/>
      <c r="AR83" s="415"/>
      <c r="AS83" s="415"/>
      <c r="AT83" s="415"/>
      <c r="AU83" s="415"/>
      <c r="AV83" s="415"/>
      <c r="AW83" s="415"/>
      <c r="AX83" s="415"/>
      <c r="AY83" s="415"/>
      <c r="AZ83" s="415"/>
      <c r="BA83" s="415"/>
      <c r="BB83" s="415"/>
      <c r="BC83" s="415"/>
      <c r="BD83" s="415"/>
      <c r="BE83" s="415"/>
      <c r="BF83" s="415"/>
      <c r="BG83" s="415"/>
      <c r="BH83" s="415"/>
      <c r="BI83" s="415"/>
      <c r="BJ83" s="415"/>
      <c r="BK83" s="415"/>
      <c r="BL83" s="415"/>
      <c r="BM83" s="415"/>
      <c r="BN83" s="415"/>
      <c r="BO83" s="415"/>
      <c r="BP83" s="415"/>
      <c r="BQ83" s="415"/>
      <c r="BR83" s="415"/>
      <c r="BS83" s="415"/>
      <c r="BT83" s="415"/>
      <c r="BU83" s="415"/>
      <c r="BV83" s="415"/>
      <c r="BW83" s="415"/>
      <c r="BX83" s="415"/>
      <c r="BY83" s="415"/>
      <c r="BZ83" s="415"/>
      <c r="CA83" s="415"/>
      <c r="CB83" s="415"/>
      <c r="CC83" s="415"/>
      <c r="CD83" s="415"/>
      <c r="CE83" s="415"/>
      <c r="CF83" s="415"/>
      <c r="CG83" s="415"/>
      <c r="CH83" s="415"/>
      <c r="CI83" s="415"/>
      <c r="CJ83" s="415"/>
      <c r="CK83" s="415"/>
      <c r="CL83" s="415"/>
      <c r="CM83" s="415"/>
      <c r="CN83" s="415"/>
      <c r="CO83" s="415"/>
      <c r="CP83" s="415"/>
      <c r="CQ83" s="415"/>
      <c r="CR83" s="415"/>
      <c r="CS83" s="415"/>
      <c r="CT83" s="415"/>
      <c r="CU83" s="415"/>
      <c r="CV83" s="415"/>
      <c r="CW83" s="415"/>
      <c r="CX83" s="415"/>
      <c r="CY83" s="415"/>
      <c r="CZ83" s="415"/>
      <c r="DA83" s="415"/>
      <c r="DB83" s="415"/>
      <c r="DC83" s="415"/>
      <c r="DD83" s="415"/>
      <c r="DE83" s="415"/>
      <c r="DF83" s="415"/>
      <c r="DG83" s="415"/>
      <c r="DH83" s="415"/>
      <c r="DI83" s="415"/>
      <c r="DJ83" s="415"/>
      <c r="DK83" s="415"/>
      <c r="DL83" s="415"/>
      <c r="DM83" s="415"/>
      <c r="DN83" s="415"/>
      <c r="DO83" s="415"/>
      <c r="DP83" s="415"/>
      <c r="DQ83" s="415"/>
      <c r="DR83" s="415"/>
      <c r="DS83" s="415"/>
      <c r="DT83" s="415"/>
      <c r="DU83" s="415"/>
      <c r="DV83" s="415"/>
      <c r="DW83" s="415"/>
      <c r="DX83" s="415"/>
      <c r="DY83" s="415"/>
      <c r="DZ83" s="415"/>
      <c r="EA83" s="415"/>
      <c r="EB83" s="415"/>
      <c r="EC83" s="415"/>
      <c r="ED83" s="415"/>
      <c r="EE83" s="415"/>
      <c r="EF83" s="415"/>
      <c r="EG83" s="415"/>
      <c r="EH83" s="415"/>
      <c r="EI83" s="415"/>
      <c r="EJ83" s="415"/>
      <c r="EK83" s="415"/>
      <c r="EL83" s="415"/>
      <c r="EM83" s="415"/>
      <c r="EN83" s="415"/>
      <c r="EO83" s="415"/>
      <c r="EP83" s="415"/>
      <c r="EQ83" s="415"/>
      <c r="ER83" s="415"/>
      <c r="ES83" s="415"/>
      <c r="ET83" s="415"/>
      <c r="EU83" s="415"/>
      <c r="EV83" s="415"/>
      <c r="EW83" s="415"/>
      <c r="EX83" s="415"/>
      <c r="EY83" s="415"/>
      <c r="EZ83" s="415"/>
      <c r="FA83" s="415"/>
      <c r="FB83" s="415"/>
      <c r="FC83" s="415"/>
      <c r="FD83" s="415"/>
      <c r="FE83" s="415"/>
      <c r="FF83" s="415"/>
      <c r="FG83" s="415"/>
      <c r="FH83" s="415"/>
      <c r="FI83" s="415"/>
      <c r="FJ83" s="415"/>
      <c r="FK83" s="415"/>
      <c r="FL83" s="415"/>
      <c r="FM83" s="415"/>
      <c r="FN83" s="415"/>
      <c r="FO83" s="415"/>
      <c r="FP83" s="415"/>
      <c r="FQ83" s="415"/>
      <c r="FR83" s="415"/>
      <c r="FS83" s="415"/>
      <c r="FT83" s="415"/>
      <c r="FU83" s="415"/>
      <c r="FV83" s="415"/>
      <c r="FW83" s="415"/>
      <c r="FX83" s="415"/>
      <c r="FY83" s="415"/>
      <c r="FZ83" s="415"/>
      <c r="GA83" s="415"/>
      <c r="GB83" s="415"/>
      <c r="GC83" s="415"/>
      <c r="GD83" s="415"/>
      <c r="GE83" s="415"/>
      <c r="GF83" s="415"/>
      <c r="GG83" s="415"/>
      <c r="GH83" s="415"/>
      <c r="GI83" s="415"/>
      <c r="GJ83" s="415"/>
      <c r="GK83" s="415"/>
      <c r="GL83" s="415"/>
      <c r="GM83" s="415"/>
      <c r="GN83" s="415"/>
      <c r="GO83" s="415"/>
      <c r="GP83" s="415"/>
      <c r="GQ83" s="415"/>
      <c r="GR83" s="415"/>
      <c r="GS83" s="415"/>
      <c r="GT83" s="415"/>
      <c r="GU83" s="415"/>
      <c r="GV83" s="415"/>
      <c r="GW83" s="415"/>
      <c r="GX83" s="415"/>
      <c r="GY83" s="415"/>
      <c r="GZ83" s="415"/>
      <c r="HA83" s="415"/>
      <c r="HB83" s="415"/>
      <c r="HC83" s="415"/>
      <c r="HD83" s="415"/>
      <c r="HE83" s="415"/>
      <c r="HF83" s="415"/>
      <c r="HG83" s="415"/>
      <c r="HH83" s="415"/>
      <c r="HI83" s="415"/>
      <c r="HJ83" s="415"/>
      <c r="HK83" s="415"/>
      <c r="HL83" s="415"/>
      <c r="HM83" s="415"/>
      <c r="HN83" s="415"/>
      <c r="HO83" s="415"/>
      <c r="HP83" s="415"/>
      <c r="HQ83" s="415"/>
      <c r="HR83" s="415"/>
      <c r="HS83" s="415"/>
      <c r="HT83" s="415"/>
      <c r="HU83" s="415"/>
      <c r="HV83" s="415"/>
      <c r="HW83" s="415"/>
      <c r="HX83" s="415"/>
      <c r="HY83" s="415"/>
      <c r="HZ83" s="415"/>
      <c r="IA83" s="415"/>
      <c r="IB83" s="415"/>
      <c r="IC83" s="415"/>
      <c r="ID83" s="415"/>
      <c r="IE83" s="415"/>
      <c r="IF83" s="415"/>
      <c r="IG83" s="415"/>
      <c r="IH83" s="415"/>
      <c r="II83" s="415"/>
      <c r="IJ83" s="415"/>
      <c r="IK83" s="415"/>
      <c r="IL83" s="415"/>
      <c r="IM83" s="415"/>
      <c r="IN83" s="415"/>
      <c r="IO83" s="415"/>
      <c r="IP83" s="415"/>
      <c r="IQ83" s="415"/>
      <c r="IR83" s="415"/>
      <c r="IS83" s="415"/>
      <c r="IT83" s="415"/>
      <c r="IU83" s="415"/>
      <c r="IV83" s="415"/>
      <c r="IW83" s="415"/>
      <c r="IX83" s="415"/>
      <c r="IY83" s="415"/>
      <c r="IZ83" s="415"/>
      <c r="JA83" s="415"/>
    </row>
    <row r="84" spans="1:261" s="101" customFormat="1" ht="25.5" hidden="1" outlineLevel="3" x14ac:dyDescent="0.25">
      <c r="A84" s="99"/>
      <c r="B84" s="275" t="s">
        <v>88</v>
      </c>
      <c r="C84" s="99" t="s">
        <v>6814</v>
      </c>
      <c r="D84" s="127">
        <v>21</v>
      </c>
      <c r="E84" s="251">
        <v>0</v>
      </c>
      <c r="F84" s="142"/>
      <c r="G84" s="142">
        <v>0</v>
      </c>
      <c r="H84" s="142"/>
      <c r="I84" s="227"/>
      <c r="J84" s="252">
        <v>0</v>
      </c>
      <c r="K84" s="252"/>
      <c r="L84" s="229"/>
      <c r="M84" s="229">
        <f t="shared" si="8"/>
        <v>0</v>
      </c>
      <c r="N84" s="229"/>
      <c r="O84" s="229"/>
      <c r="P84" s="422"/>
      <c r="Q84" s="425">
        <f t="shared" si="9"/>
        <v>0</v>
      </c>
      <c r="R84" s="415"/>
      <c r="S84" s="415"/>
      <c r="T84" s="415"/>
      <c r="U84" s="415"/>
      <c r="V84" s="415"/>
      <c r="W84" s="415"/>
      <c r="X84" s="415"/>
      <c r="Y84" s="415"/>
      <c r="Z84" s="415"/>
      <c r="AA84" s="415"/>
      <c r="AB84" s="415"/>
      <c r="AC84" s="415"/>
      <c r="AD84" s="415"/>
      <c r="AE84" s="415"/>
      <c r="AF84" s="415"/>
      <c r="AG84" s="415"/>
      <c r="AH84" s="415"/>
      <c r="AI84" s="415"/>
      <c r="AJ84" s="415"/>
      <c r="AK84" s="415"/>
      <c r="AL84" s="415"/>
      <c r="AM84" s="415"/>
      <c r="AN84" s="415"/>
      <c r="AO84" s="415"/>
      <c r="AP84" s="415"/>
      <c r="AQ84" s="415"/>
      <c r="AR84" s="415"/>
      <c r="AS84" s="415"/>
      <c r="AT84" s="415"/>
      <c r="AU84" s="415"/>
      <c r="AV84" s="415"/>
      <c r="AW84" s="415"/>
      <c r="AX84" s="415"/>
      <c r="AY84" s="415"/>
      <c r="AZ84" s="415"/>
      <c r="BA84" s="415"/>
      <c r="BB84" s="415"/>
      <c r="BC84" s="415"/>
      <c r="BD84" s="415"/>
      <c r="BE84" s="415"/>
      <c r="BF84" s="415"/>
      <c r="BG84" s="415"/>
      <c r="BH84" s="415"/>
      <c r="BI84" s="415"/>
      <c r="BJ84" s="415"/>
      <c r="BK84" s="415"/>
      <c r="BL84" s="415"/>
      <c r="BM84" s="415"/>
      <c r="BN84" s="415"/>
      <c r="BO84" s="415"/>
      <c r="BP84" s="415"/>
      <c r="BQ84" s="415"/>
      <c r="BR84" s="415"/>
      <c r="BS84" s="415"/>
      <c r="BT84" s="415"/>
      <c r="BU84" s="415"/>
      <c r="BV84" s="415"/>
      <c r="BW84" s="415"/>
      <c r="BX84" s="415"/>
      <c r="BY84" s="415"/>
      <c r="BZ84" s="415"/>
      <c r="CA84" s="415"/>
      <c r="CB84" s="415"/>
      <c r="CC84" s="415"/>
      <c r="CD84" s="415"/>
      <c r="CE84" s="415"/>
      <c r="CF84" s="415"/>
      <c r="CG84" s="415"/>
      <c r="CH84" s="415"/>
      <c r="CI84" s="415"/>
      <c r="CJ84" s="415"/>
      <c r="CK84" s="415"/>
      <c r="CL84" s="415"/>
      <c r="CM84" s="415"/>
      <c r="CN84" s="415"/>
      <c r="CO84" s="415"/>
      <c r="CP84" s="415"/>
      <c r="CQ84" s="415"/>
      <c r="CR84" s="415"/>
      <c r="CS84" s="415"/>
      <c r="CT84" s="415"/>
      <c r="CU84" s="415"/>
      <c r="CV84" s="415"/>
      <c r="CW84" s="415"/>
      <c r="CX84" s="415"/>
      <c r="CY84" s="415"/>
      <c r="CZ84" s="415"/>
      <c r="DA84" s="415"/>
      <c r="DB84" s="415"/>
      <c r="DC84" s="415"/>
      <c r="DD84" s="415"/>
      <c r="DE84" s="415"/>
      <c r="DF84" s="415"/>
      <c r="DG84" s="415"/>
      <c r="DH84" s="415"/>
      <c r="DI84" s="415"/>
      <c r="DJ84" s="415"/>
      <c r="DK84" s="415"/>
      <c r="DL84" s="415"/>
      <c r="DM84" s="415"/>
      <c r="DN84" s="415"/>
      <c r="DO84" s="415"/>
      <c r="DP84" s="415"/>
      <c r="DQ84" s="415"/>
      <c r="DR84" s="415"/>
      <c r="DS84" s="415"/>
      <c r="DT84" s="415"/>
      <c r="DU84" s="415"/>
      <c r="DV84" s="415"/>
      <c r="DW84" s="415"/>
      <c r="DX84" s="415"/>
      <c r="DY84" s="415"/>
      <c r="DZ84" s="415"/>
      <c r="EA84" s="415"/>
      <c r="EB84" s="415"/>
      <c r="EC84" s="415"/>
      <c r="ED84" s="415"/>
      <c r="EE84" s="415"/>
      <c r="EF84" s="415"/>
      <c r="EG84" s="415"/>
      <c r="EH84" s="415"/>
      <c r="EI84" s="415"/>
      <c r="EJ84" s="415"/>
      <c r="EK84" s="415"/>
      <c r="EL84" s="415"/>
      <c r="EM84" s="415"/>
      <c r="EN84" s="415"/>
      <c r="EO84" s="415"/>
      <c r="EP84" s="415"/>
      <c r="EQ84" s="415"/>
      <c r="ER84" s="415"/>
      <c r="ES84" s="415"/>
      <c r="ET84" s="415"/>
      <c r="EU84" s="415"/>
      <c r="EV84" s="415"/>
      <c r="EW84" s="415"/>
      <c r="EX84" s="415"/>
      <c r="EY84" s="415"/>
      <c r="EZ84" s="415"/>
      <c r="FA84" s="415"/>
      <c r="FB84" s="415"/>
      <c r="FC84" s="415"/>
      <c r="FD84" s="415"/>
      <c r="FE84" s="415"/>
      <c r="FF84" s="415"/>
      <c r="FG84" s="415"/>
      <c r="FH84" s="415"/>
      <c r="FI84" s="415"/>
      <c r="FJ84" s="415"/>
      <c r="FK84" s="415"/>
      <c r="FL84" s="415"/>
      <c r="FM84" s="415"/>
      <c r="FN84" s="415"/>
      <c r="FO84" s="415"/>
      <c r="FP84" s="415"/>
      <c r="FQ84" s="415"/>
      <c r="FR84" s="415"/>
      <c r="FS84" s="415"/>
      <c r="FT84" s="415"/>
      <c r="FU84" s="415"/>
      <c r="FV84" s="415"/>
      <c r="FW84" s="415"/>
      <c r="FX84" s="415"/>
      <c r="FY84" s="415"/>
      <c r="FZ84" s="415"/>
      <c r="GA84" s="415"/>
      <c r="GB84" s="415"/>
      <c r="GC84" s="415"/>
      <c r="GD84" s="415"/>
      <c r="GE84" s="415"/>
      <c r="GF84" s="415"/>
      <c r="GG84" s="415"/>
      <c r="GH84" s="415"/>
      <c r="GI84" s="415"/>
      <c r="GJ84" s="415"/>
      <c r="GK84" s="415"/>
      <c r="GL84" s="415"/>
      <c r="GM84" s="415"/>
      <c r="GN84" s="415"/>
      <c r="GO84" s="415"/>
      <c r="GP84" s="415"/>
      <c r="GQ84" s="415"/>
      <c r="GR84" s="415"/>
      <c r="GS84" s="415"/>
      <c r="GT84" s="415"/>
      <c r="GU84" s="415"/>
      <c r="GV84" s="415"/>
      <c r="GW84" s="415"/>
      <c r="GX84" s="415"/>
      <c r="GY84" s="415"/>
      <c r="GZ84" s="415"/>
      <c r="HA84" s="415"/>
      <c r="HB84" s="415"/>
      <c r="HC84" s="415"/>
      <c r="HD84" s="415"/>
      <c r="HE84" s="415"/>
      <c r="HF84" s="415"/>
      <c r="HG84" s="415"/>
      <c r="HH84" s="415"/>
      <c r="HI84" s="415"/>
      <c r="HJ84" s="415"/>
      <c r="HK84" s="415"/>
      <c r="HL84" s="415"/>
      <c r="HM84" s="415"/>
      <c r="HN84" s="415"/>
      <c r="HO84" s="415"/>
      <c r="HP84" s="415"/>
      <c r="HQ84" s="415"/>
      <c r="HR84" s="415"/>
      <c r="HS84" s="415"/>
      <c r="HT84" s="415"/>
      <c r="HU84" s="415"/>
      <c r="HV84" s="415"/>
      <c r="HW84" s="415"/>
      <c r="HX84" s="415"/>
      <c r="HY84" s="415"/>
      <c r="HZ84" s="415"/>
      <c r="IA84" s="415"/>
      <c r="IB84" s="415"/>
      <c r="IC84" s="415"/>
      <c r="ID84" s="415"/>
      <c r="IE84" s="415"/>
      <c r="IF84" s="415"/>
      <c r="IG84" s="415"/>
      <c r="IH84" s="415"/>
      <c r="II84" s="415"/>
      <c r="IJ84" s="415"/>
      <c r="IK84" s="415"/>
      <c r="IL84" s="415"/>
      <c r="IM84" s="415"/>
      <c r="IN84" s="415"/>
      <c r="IO84" s="415"/>
      <c r="IP84" s="415"/>
      <c r="IQ84" s="415"/>
      <c r="IR84" s="415"/>
      <c r="IS84" s="415"/>
      <c r="IT84" s="415"/>
      <c r="IU84" s="415"/>
      <c r="IV84" s="415"/>
      <c r="IW84" s="415"/>
      <c r="IX84" s="415"/>
      <c r="IY84" s="415"/>
      <c r="IZ84" s="415"/>
      <c r="JA84" s="415"/>
    </row>
    <row r="85" spans="1:261" s="101" customFormat="1" ht="25.5" hidden="1" outlineLevel="3" x14ac:dyDescent="0.25">
      <c r="A85" s="99"/>
      <c r="B85" s="275" t="s">
        <v>89</v>
      </c>
      <c r="C85" s="99" t="s">
        <v>6814</v>
      </c>
      <c r="D85" s="127">
        <v>21.7</v>
      </c>
      <c r="E85" s="251">
        <v>0</v>
      </c>
      <c r="F85" s="142"/>
      <c r="G85" s="142">
        <v>0</v>
      </c>
      <c r="H85" s="142"/>
      <c r="I85" s="227"/>
      <c r="J85" s="252">
        <v>0</v>
      </c>
      <c r="K85" s="252"/>
      <c r="L85" s="229"/>
      <c r="M85" s="229">
        <f t="shared" si="8"/>
        <v>0</v>
      </c>
      <c r="N85" s="229"/>
      <c r="O85" s="229"/>
      <c r="P85" s="422"/>
      <c r="Q85" s="425">
        <f t="shared" si="9"/>
        <v>0</v>
      </c>
      <c r="R85" s="415"/>
      <c r="S85" s="415"/>
      <c r="T85" s="415"/>
      <c r="U85" s="415"/>
      <c r="V85" s="415"/>
      <c r="W85" s="415"/>
      <c r="X85" s="415"/>
      <c r="Y85" s="415"/>
      <c r="Z85" s="415"/>
      <c r="AA85" s="415"/>
      <c r="AB85" s="415"/>
      <c r="AC85" s="415"/>
      <c r="AD85" s="415"/>
      <c r="AE85" s="415"/>
      <c r="AF85" s="415"/>
      <c r="AG85" s="415"/>
      <c r="AH85" s="415"/>
      <c r="AI85" s="415"/>
      <c r="AJ85" s="415"/>
      <c r="AK85" s="415"/>
      <c r="AL85" s="415"/>
      <c r="AM85" s="415"/>
      <c r="AN85" s="415"/>
      <c r="AO85" s="415"/>
      <c r="AP85" s="415"/>
      <c r="AQ85" s="415"/>
      <c r="AR85" s="415"/>
      <c r="AS85" s="415"/>
      <c r="AT85" s="415"/>
      <c r="AU85" s="415"/>
      <c r="AV85" s="415"/>
      <c r="AW85" s="415"/>
      <c r="AX85" s="415"/>
      <c r="AY85" s="415"/>
      <c r="AZ85" s="415"/>
      <c r="BA85" s="415"/>
      <c r="BB85" s="415"/>
      <c r="BC85" s="415"/>
      <c r="BD85" s="415"/>
      <c r="BE85" s="415"/>
      <c r="BF85" s="415"/>
      <c r="BG85" s="415"/>
      <c r="BH85" s="415"/>
      <c r="BI85" s="415"/>
      <c r="BJ85" s="415"/>
      <c r="BK85" s="415"/>
      <c r="BL85" s="415"/>
      <c r="BM85" s="415"/>
      <c r="BN85" s="415"/>
      <c r="BO85" s="415"/>
      <c r="BP85" s="415"/>
      <c r="BQ85" s="415"/>
      <c r="BR85" s="415"/>
      <c r="BS85" s="415"/>
      <c r="BT85" s="415"/>
      <c r="BU85" s="415"/>
      <c r="BV85" s="415"/>
      <c r="BW85" s="415"/>
      <c r="BX85" s="415"/>
      <c r="BY85" s="415"/>
      <c r="BZ85" s="415"/>
      <c r="CA85" s="415"/>
      <c r="CB85" s="415"/>
      <c r="CC85" s="415"/>
      <c r="CD85" s="415"/>
      <c r="CE85" s="415"/>
      <c r="CF85" s="415"/>
      <c r="CG85" s="415"/>
      <c r="CH85" s="415"/>
      <c r="CI85" s="415"/>
      <c r="CJ85" s="415"/>
      <c r="CK85" s="415"/>
      <c r="CL85" s="415"/>
      <c r="CM85" s="415"/>
      <c r="CN85" s="415"/>
      <c r="CO85" s="415"/>
      <c r="CP85" s="415"/>
      <c r="CQ85" s="415"/>
      <c r="CR85" s="415"/>
      <c r="CS85" s="415"/>
      <c r="CT85" s="415"/>
      <c r="CU85" s="415"/>
      <c r="CV85" s="415"/>
      <c r="CW85" s="415"/>
      <c r="CX85" s="415"/>
      <c r="CY85" s="415"/>
      <c r="CZ85" s="415"/>
      <c r="DA85" s="415"/>
      <c r="DB85" s="415"/>
      <c r="DC85" s="415"/>
      <c r="DD85" s="415"/>
      <c r="DE85" s="415"/>
      <c r="DF85" s="415"/>
      <c r="DG85" s="415"/>
      <c r="DH85" s="415"/>
      <c r="DI85" s="415"/>
      <c r="DJ85" s="415"/>
      <c r="DK85" s="415"/>
      <c r="DL85" s="415"/>
      <c r="DM85" s="415"/>
      <c r="DN85" s="415"/>
      <c r="DO85" s="415"/>
      <c r="DP85" s="415"/>
      <c r="DQ85" s="415"/>
      <c r="DR85" s="415"/>
      <c r="DS85" s="415"/>
      <c r="DT85" s="415"/>
      <c r="DU85" s="415"/>
      <c r="DV85" s="415"/>
      <c r="DW85" s="415"/>
      <c r="DX85" s="415"/>
      <c r="DY85" s="415"/>
      <c r="DZ85" s="415"/>
      <c r="EA85" s="415"/>
      <c r="EB85" s="415"/>
      <c r="EC85" s="415"/>
      <c r="ED85" s="415"/>
      <c r="EE85" s="415"/>
      <c r="EF85" s="415"/>
      <c r="EG85" s="415"/>
      <c r="EH85" s="415"/>
      <c r="EI85" s="415"/>
      <c r="EJ85" s="415"/>
      <c r="EK85" s="415"/>
      <c r="EL85" s="415"/>
      <c r="EM85" s="415"/>
      <c r="EN85" s="415"/>
      <c r="EO85" s="415"/>
      <c r="EP85" s="415"/>
      <c r="EQ85" s="415"/>
      <c r="ER85" s="415"/>
      <c r="ES85" s="415"/>
      <c r="ET85" s="415"/>
      <c r="EU85" s="415"/>
      <c r="EV85" s="415"/>
      <c r="EW85" s="415"/>
      <c r="EX85" s="415"/>
      <c r="EY85" s="415"/>
      <c r="EZ85" s="415"/>
      <c r="FA85" s="415"/>
      <c r="FB85" s="415"/>
      <c r="FC85" s="415"/>
      <c r="FD85" s="415"/>
      <c r="FE85" s="415"/>
      <c r="FF85" s="415"/>
      <c r="FG85" s="415"/>
      <c r="FH85" s="415"/>
      <c r="FI85" s="415"/>
      <c r="FJ85" s="415"/>
      <c r="FK85" s="415"/>
      <c r="FL85" s="415"/>
      <c r="FM85" s="415"/>
      <c r="FN85" s="415"/>
      <c r="FO85" s="415"/>
      <c r="FP85" s="415"/>
      <c r="FQ85" s="415"/>
      <c r="FR85" s="415"/>
      <c r="FS85" s="415"/>
      <c r="FT85" s="415"/>
      <c r="FU85" s="415"/>
      <c r="FV85" s="415"/>
      <c r="FW85" s="415"/>
      <c r="FX85" s="415"/>
      <c r="FY85" s="415"/>
      <c r="FZ85" s="415"/>
      <c r="GA85" s="415"/>
      <c r="GB85" s="415"/>
      <c r="GC85" s="415"/>
      <c r="GD85" s="415"/>
      <c r="GE85" s="415"/>
      <c r="GF85" s="415"/>
      <c r="GG85" s="415"/>
      <c r="GH85" s="415"/>
      <c r="GI85" s="415"/>
      <c r="GJ85" s="415"/>
      <c r="GK85" s="415"/>
      <c r="GL85" s="415"/>
      <c r="GM85" s="415"/>
      <c r="GN85" s="415"/>
      <c r="GO85" s="415"/>
      <c r="GP85" s="415"/>
      <c r="GQ85" s="415"/>
      <c r="GR85" s="415"/>
      <c r="GS85" s="415"/>
      <c r="GT85" s="415"/>
      <c r="GU85" s="415"/>
      <c r="GV85" s="415"/>
      <c r="GW85" s="415"/>
      <c r="GX85" s="415"/>
      <c r="GY85" s="415"/>
      <c r="GZ85" s="415"/>
      <c r="HA85" s="415"/>
      <c r="HB85" s="415"/>
      <c r="HC85" s="415"/>
      <c r="HD85" s="415"/>
      <c r="HE85" s="415"/>
      <c r="HF85" s="415"/>
      <c r="HG85" s="415"/>
      <c r="HH85" s="415"/>
      <c r="HI85" s="415"/>
      <c r="HJ85" s="415"/>
      <c r="HK85" s="415"/>
      <c r="HL85" s="415"/>
      <c r="HM85" s="415"/>
      <c r="HN85" s="415"/>
      <c r="HO85" s="415"/>
      <c r="HP85" s="415"/>
      <c r="HQ85" s="415"/>
      <c r="HR85" s="415"/>
      <c r="HS85" s="415"/>
      <c r="HT85" s="415"/>
      <c r="HU85" s="415"/>
      <c r="HV85" s="415"/>
      <c r="HW85" s="415"/>
      <c r="HX85" s="415"/>
      <c r="HY85" s="415"/>
      <c r="HZ85" s="415"/>
      <c r="IA85" s="415"/>
      <c r="IB85" s="415"/>
      <c r="IC85" s="415"/>
      <c r="ID85" s="415"/>
      <c r="IE85" s="415"/>
      <c r="IF85" s="415"/>
      <c r="IG85" s="415"/>
      <c r="IH85" s="415"/>
      <c r="II85" s="415"/>
      <c r="IJ85" s="415"/>
      <c r="IK85" s="415"/>
      <c r="IL85" s="415"/>
      <c r="IM85" s="415"/>
      <c r="IN85" s="415"/>
      <c r="IO85" s="415"/>
      <c r="IP85" s="415"/>
      <c r="IQ85" s="415"/>
      <c r="IR85" s="415"/>
      <c r="IS85" s="415"/>
      <c r="IT85" s="415"/>
      <c r="IU85" s="415"/>
      <c r="IV85" s="415"/>
      <c r="IW85" s="415"/>
      <c r="IX85" s="415"/>
      <c r="IY85" s="415"/>
      <c r="IZ85" s="415"/>
      <c r="JA85" s="415"/>
    </row>
    <row r="86" spans="1:261" s="101" customFormat="1" hidden="1" outlineLevel="3" x14ac:dyDescent="0.25">
      <c r="A86" s="99"/>
      <c r="B86" s="275" t="s">
        <v>90</v>
      </c>
      <c r="C86" s="99" t="s">
        <v>6820</v>
      </c>
      <c r="D86" s="127">
        <v>0.52</v>
      </c>
      <c r="E86" s="251">
        <v>0</v>
      </c>
      <c r="F86" s="142"/>
      <c r="G86" s="142">
        <v>0</v>
      </c>
      <c r="H86" s="142"/>
      <c r="I86" s="227"/>
      <c r="J86" s="252">
        <v>0</v>
      </c>
      <c r="K86" s="252"/>
      <c r="L86" s="229"/>
      <c r="M86" s="229">
        <f t="shared" si="8"/>
        <v>0</v>
      </c>
      <c r="N86" s="229"/>
      <c r="O86" s="229"/>
      <c r="P86" s="422"/>
      <c r="Q86" s="425">
        <f t="shared" si="9"/>
        <v>0</v>
      </c>
      <c r="R86" s="415"/>
      <c r="S86" s="415"/>
      <c r="T86" s="415"/>
      <c r="U86" s="415"/>
      <c r="V86" s="415"/>
      <c r="W86" s="415"/>
      <c r="X86" s="415"/>
      <c r="Y86" s="415"/>
      <c r="Z86" s="415"/>
      <c r="AA86" s="415"/>
      <c r="AB86" s="415"/>
      <c r="AC86" s="415"/>
      <c r="AD86" s="415"/>
      <c r="AE86" s="415"/>
      <c r="AF86" s="415"/>
      <c r="AG86" s="415"/>
      <c r="AH86" s="415"/>
      <c r="AI86" s="415"/>
      <c r="AJ86" s="415"/>
      <c r="AK86" s="415"/>
      <c r="AL86" s="415"/>
      <c r="AM86" s="415"/>
      <c r="AN86" s="415"/>
      <c r="AO86" s="415"/>
      <c r="AP86" s="415"/>
      <c r="AQ86" s="415"/>
      <c r="AR86" s="415"/>
      <c r="AS86" s="415"/>
      <c r="AT86" s="415"/>
      <c r="AU86" s="415"/>
      <c r="AV86" s="415"/>
      <c r="AW86" s="415"/>
      <c r="AX86" s="415"/>
      <c r="AY86" s="415"/>
      <c r="AZ86" s="415"/>
      <c r="BA86" s="415"/>
      <c r="BB86" s="415"/>
      <c r="BC86" s="415"/>
      <c r="BD86" s="415"/>
      <c r="BE86" s="415"/>
      <c r="BF86" s="415"/>
      <c r="BG86" s="415"/>
      <c r="BH86" s="415"/>
      <c r="BI86" s="415"/>
      <c r="BJ86" s="415"/>
      <c r="BK86" s="415"/>
      <c r="BL86" s="415"/>
      <c r="BM86" s="415"/>
      <c r="BN86" s="415"/>
      <c r="BO86" s="415"/>
      <c r="BP86" s="415"/>
      <c r="BQ86" s="415"/>
      <c r="BR86" s="415"/>
      <c r="BS86" s="415"/>
      <c r="BT86" s="415"/>
      <c r="BU86" s="415"/>
      <c r="BV86" s="415"/>
      <c r="BW86" s="415"/>
      <c r="BX86" s="415"/>
      <c r="BY86" s="415"/>
      <c r="BZ86" s="415"/>
      <c r="CA86" s="415"/>
      <c r="CB86" s="415"/>
      <c r="CC86" s="415"/>
      <c r="CD86" s="415"/>
      <c r="CE86" s="415"/>
      <c r="CF86" s="415"/>
      <c r="CG86" s="415"/>
      <c r="CH86" s="415"/>
      <c r="CI86" s="415"/>
      <c r="CJ86" s="415"/>
      <c r="CK86" s="415"/>
      <c r="CL86" s="415"/>
      <c r="CM86" s="415"/>
      <c r="CN86" s="415"/>
      <c r="CO86" s="415"/>
      <c r="CP86" s="415"/>
      <c r="CQ86" s="415"/>
      <c r="CR86" s="415"/>
      <c r="CS86" s="415"/>
      <c r="CT86" s="415"/>
      <c r="CU86" s="415"/>
      <c r="CV86" s="415"/>
      <c r="CW86" s="415"/>
      <c r="CX86" s="415"/>
      <c r="CY86" s="415"/>
      <c r="CZ86" s="415"/>
      <c r="DA86" s="415"/>
      <c r="DB86" s="415"/>
      <c r="DC86" s="415"/>
      <c r="DD86" s="415"/>
      <c r="DE86" s="415"/>
      <c r="DF86" s="415"/>
      <c r="DG86" s="415"/>
      <c r="DH86" s="415"/>
      <c r="DI86" s="415"/>
      <c r="DJ86" s="415"/>
      <c r="DK86" s="415"/>
      <c r="DL86" s="415"/>
      <c r="DM86" s="415"/>
      <c r="DN86" s="415"/>
      <c r="DO86" s="415"/>
      <c r="DP86" s="415"/>
      <c r="DQ86" s="415"/>
      <c r="DR86" s="415"/>
      <c r="DS86" s="415"/>
      <c r="DT86" s="415"/>
      <c r="DU86" s="415"/>
      <c r="DV86" s="415"/>
      <c r="DW86" s="415"/>
      <c r="DX86" s="415"/>
      <c r="DY86" s="415"/>
      <c r="DZ86" s="415"/>
      <c r="EA86" s="415"/>
      <c r="EB86" s="415"/>
      <c r="EC86" s="415"/>
      <c r="ED86" s="415"/>
      <c r="EE86" s="415"/>
      <c r="EF86" s="415"/>
      <c r="EG86" s="415"/>
      <c r="EH86" s="415"/>
      <c r="EI86" s="415"/>
      <c r="EJ86" s="415"/>
      <c r="EK86" s="415"/>
      <c r="EL86" s="415"/>
      <c r="EM86" s="415"/>
      <c r="EN86" s="415"/>
      <c r="EO86" s="415"/>
      <c r="EP86" s="415"/>
      <c r="EQ86" s="415"/>
      <c r="ER86" s="415"/>
      <c r="ES86" s="415"/>
      <c r="ET86" s="415"/>
      <c r="EU86" s="415"/>
      <c r="EV86" s="415"/>
      <c r="EW86" s="415"/>
      <c r="EX86" s="415"/>
      <c r="EY86" s="415"/>
      <c r="EZ86" s="415"/>
      <c r="FA86" s="415"/>
      <c r="FB86" s="415"/>
      <c r="FC86" s="415"/>
      <c r="FD86" s="415"/>
      <c r="FE86" s="415"/>
      <c r="FF86" s="415"/>
      <c r="FG86" s="415"/>
      <c r="FH86" s="415"/>
      <c r="FI86" s="415"/>
      <c r="FJ86" s="415"/>
      <c r="FK86" s="415"/>
      <c r="FL86" s="415"/>
      <c r="FM86" s="415"/>
      <c r="FN86" s="415"/>
      <c r="FO86" s="415"/>
      <c r="FP86" s="415"/>
      <c r="FQ86" s="415"/>
      <c r="FR86" s="415"/>
      <c r="FS86" s="415"/>
      <c r="FT86" s="415"/>
      <c r="FU86" s="415"/>
      <c r="FV86" s="415"/>
      <c r="FW86" s="415"/>
      <c r="FX86" s="415"/>
      <c r="FY86" s="415"/>
      <c r="FZ86" s="415"/>
      <c r="GA86" s="415"/>
      <c r="GB86" s="415"/>
      <c r="GC86" s="415"/>
      <c r="GD86" s="415"/>
      <c r="GE86" s="415"/>
      <c r="GF86" s="415"/>
      <c r="GG86" s="415"/>
      <c r="GH86" s="415"/>
      <c r="GI86" s="415"/>
      <c r="GJ86" s="415"/>
      <c r="GK86" s="415"/>
      <c r="GL86" s="415"/>
      <c r="GM86" s="415"/>
      <c r="GN86" s="415"/>
      <c r="GO86" s="415"/>
      <c r="GP86" s="415"/>
      <c r="GQ86" s="415"/>
      <c r="GR86" s="415"/>
      <c r="GS86" s="415"/>
      <c r="GT86" s="415"/>
      <c r="GU86" s="415"/>
      <c r="GV86" s="415"/>
      <c r="GW86" s="415"/>
      <c r="GX86" s="415"/>
      <c r="GY86" s="415"/>
      <c r="GZ86" s="415"/>
      <c r="HA86" s="415"/>
      <c r="HB86" s="415"/>
      <c r="HC86" s="415"/>
      <c r="HD86" s="415"/>
      <c r="HE86" s="415"/>
      <c r="HF86" s="415"/>
      <c r="HG86" s="415"/>
      <c r="HH86" s="415"/>
      <c r="HI86" s="415"/>
      <c r="HJ86" s="415"/>
      <c r="HK86" s="415"/>
      <c r="HL86" s="415"/>
      <c r="HM86" s="415"/>
      <c r="HN86" s="415"/>
      <c r="HO86" s="415"/>
      <c r="HP86" s="415"/>
      <c r="HQ86" s="415"/>
      <c r="HR86" s="415"/>
      <c r="HS86" s="415"/>
      <c r="HT86" s="415"/>
      <c r="HU86" s="415"/>
      <c r="HV86" s="415"/>
      <c r="HW86" s="415"/>
      <c r="HX86" s="415"/>
      <c r="HY86" s="415"/>
      <c r="HZ86" s="415"/>
      <c r="IA86" s="415"/>
      <c r="IB86" s="415"/>
      <c r="IC86" s="415"/>
      <c r="ID86" s="415"/>
      <c r="IE86" s="415"/>
      <c r="IF86" s="415"/>
      <c r="IG86" s="415"/>
      <c r="IH86" s="415"/>
      <c r="II86" s="415"/>
      <c r="IJ86" s="415"/>
      <c r="IK86" s="415"/>
      <c r="IL86" s="415"/>
      <c r="IM86" s="415"/>
      <c r="IN86" s="415"/>
      <c r="IO86" s="415"/>
      <c r="IP86" s="415"/>
      <c r="IQ86" s="415"/>
      <c r="IR86" s="415"/>
      <c r="IS86" s="415"/>
      <c r="IT86" s="415"/>
      <c r="IU86" s="415"/>
      <c r="IV86" s="415"/>
      <c r="IW86" s="415"/>
      <c r="IX86" s="415"/>
      <c r="IY86" s="415"/>
      <c r="IZ86" s="415"/>
      <c r="JA86" s="415"/>
    </row>
    <row r="87" spans="1:261" s="101" customFormat="1" hidden="1" outlineLevel="3" x14ac:dyDescent="0.25">
      <c r="A87" s="99"/>
      <c r="B87" s="275" t="s">
        <v>91</v>
      </c>
      <c r="C87" s="99" t="s">
        <v>6890</v>
      </c>
      <c r="D87" s="127">
        <v>144</v>
      </c>
      <c r="E87" s="251">
        <v>0</v>
      </c>
      <c r="F87" s="142"/>
      <c r="G87" s="142">
        <v>0</v>
      </c>
      <c r="H87" s="142"/>
      <c r="I87" s="227"/>
      <c r="J87" s="252">
        <v>0</v>
      </c>
      <c r="K87" s="252"/>
      <c r="L87" s="229"/>
      <c r="M87" s="229">
        <f t="shared" si="8"/>
        <v>0</v>
      </c>
      <c r="N87" s="229"/>
      <c r="O87" s="229"/>
      <c r="P87" s="422"/>
      <c r="Q87" s="425">
        <f t="shared" si="9"/>
        <v>0</v>
      </c>
      <c r="R87" s="415"/>
      <c r="S87" s="415"/>
      <c r="T87" s="415"/>
      <c r="U87" s="415"/>
      <c r="V87" s="415"/>
      <c r="W87" s="415"/>
      <c r="X87" s="415"/>
      <c r="Y87" s="415"/>
      <c r="Z87" s="415"/>
      <c r="AA87" s="415"/>
      <c r="AB87" s="415"/>
      <c r="AC87" s="415"/>
      <c r="AD87" s="415"/>
      <c r="AE87" s="415"/>
      <c r="AF87" s="415"/>
      <c r="AG87" s="415"/>
      <c r="AH87" s="415"/>
      <c r="AI87" s="415"/>
      <c r="AJ87" s="415"/>
      <c r="AK87" s="415"/>
      <c r="AL87" s="415"/>
      <c r="AM87" s="415"/>
      <c r="AN87" s="415"/>
      <c r="AO87" s="415"/>
      <c r="AP87" s="415"/>
      <c r="AQ87" s="415"/>
      <c r="AR87" s="415"/>
      <c r="AS87" s="415"/>
      <c r="AT87" s="415"/>
      <c r="AU87" s="415"/>
      <c r="AV87" s="415"/>
      <c r="AW87" s="415"/>
      <c r="AX87" s="415"/>
      <c r="AY87" s="415"/>
      <c r="AZ87" s="415"/>
      <c r="BA87" s="415"/>
      <c r="BB87" s="415"/>
      <c r="BC87" s="415"/>
      <c r="BD87" s="415"/>
      <c r="BE87" s="415"/>
      <c r="BF87" s="415"/>
      <c r="BG87" s="415"/>
      <c r="BH87" s="415"/>
      <c r="BI87" s="415"/>
      <c r="BJ87" s="415"/>
      <c r="BK87" s="415"/>
      <c r="BL87" s="415"/>
      <c r="BM87" s="415"/>
      <c r="BN87" s="415"/>
      <c r="BO87" s="415"/>
      <c r="BP87" s="415"/>
      <c r="BQ87" s="415"/>
      <c r="BR87" s="415"/>
      <c r="BS87" s="415"/>
      <c r="BT87" s="415"/>
      <c r="BU87" s="415"/>
      <c r="BV87" s="415"/>
      <c r="BW87" s="415"/>
      <c r="BX87" s="415"/>
      <c r="BY87" s="415"/>
      <c r="BZ87" s="415"/>
      <c r="CA87" s="415"/>
      <c r="CB87" s="415"/>
      <c r="CC87" s="415"/>
      <c r="CD87" s="415"/>
      <c r="CE87" s="415"/>
      <c r="CF87" s="415"/>
      <c r="CG87" s="415"/>
      <c r="CH87" s="415"/>
      <c r="CI87" s="415"/>
      <c r="CJ87" s="415"/>
      <c r="CK87" s="415"/>
      <c r="CL87" s="415"/>
      <c r="CM87" s="415"/>
      <c r="CN87" s="415"/>
      <c r="CO87" s="415"/>
      <c r="CP87" s="415"/>
      <c r="CQ87" s="415"/>
      <c r="CR87" s="415"/>
      <c r="CS87" s="415"/>
      <c r="CT87" s="415"/>
      <c r="CU87" s="415"/>
      <c r="CV87" s="415"/>
      <c r="CW87" s="415"/>
      <c r="CX87" s="415"/>
      <c r="CY87" s="415"/>
      <c r="CZ87" s="415"/>
      <c r="DA87" s="415"/>
      <c r="DB87" s="415"/>
      <c r="DC87" s="415"/>
      <c r="DD87" s="415"/>
      <c r="DE87" s="415"/>
      <c r="DF87" s="415"/>
      <c r="DG87" s="415"/>
      <c r="DH87" s="415"/>
      <c r="DI87" s="415"/>
      <c r="DJ87" s="415"/>
      <c r="DK87" s="415"/>
      <c r="DL87" s="415"/>
      <c r="DM87" s="415"/>
      <c r="DN87" s="415"/>
      <c r="DO87" s="415"/>
      <c r="DP87" s="415"/>
      <c r="DQ87" s="415"/>
      <c r="DR87" s="415"/>
      <c r="DS87" s="415"/>
      <c r="DT87" s="415"/>
      <c r="DU87" s="415"/>
      <c r="DV87" s="415"/>
      <c r="DW87" s="415"/>
      <c r="DX87" s="415"/>
      <c r="DY87" s="415"/>
      <c r="DZ87" s="415"/>
      <c r="EA87" s="415"/>
      <c r="EB87" s="415"/>
      <c r="EC87" s="415"/>
      <c r="ED87" s="415"/>
      <c r="EE87" s="415"/>
      <c r="EF87" s="415"/>
      <c r="EG87" s="415"/>
      <c r="EH87" s="415"/>
      <c r="EI87" s="415"/>
      <c r="EJ87" s="415"/>
      <c r="EK87" s="415"/>
      <c r="EL87" s="415"/>
      <c r="EM87" s="415"/>
      <c r="EN87" s="415"/>
      <c r="EO87" s="415"/>
      <c r="EP87" s="415"/>
      <c r="EQ87" s="415"/>
      <c r="ER87" s="415"/>
      <c r="ES87" s="415"/>
      <c r="ET87" s="415"/>
      <c r="EU87" s="415"/>
      <c r="EV87" s="415"/>
      <c r="EW87" s="415"/>
      <c r="EX87" s="415"/>
      <c r="EY87" s="415"/>
      <c r="EZ87" s="415"/>
      <c r="FA87" s="415"/>
      <c r="FB87" s="415"/>
      <c r="FC87" s="415"/>
      <c r="FD87" s="415"/>
      <c r="FE87" s="415"/>
      <c r="FF87" s="415"/>
      <c r="FG87" s="415"/>
      <c r="FH87" s="415"/>
      <c r="FI87" s="415"/>
      <c r="FJ87" s="415"/>
      <c r="FK87" s="415"/>
      <c r="FL87" s="415"/>
      <c r="FM87" s="415"/>
      <c r="FN87" s="415"/>
      <c r="FO87" s="415"/>
      <c r="FP87" s="415"/>
      <c r="FQ87" s="415"/>
      <c r="FR87" s="415"/>
      <c r="FS87" s="415"/>
      <c r="FT87" s="415"/>
      <c r="FU87" s="415"/>
      <c r="FV87" s="415"/>
      <c r="FW87" s="415"/>
      <c r="FX87" s="415"/>
      <c r="FY87" s="415"/>
      <c r="FZ87" s="415"/>
      <c r="GA87" s="415"/>
      <c r="GB87" s="415"/>
      <c r="GC87" s="415"/>
      <c r="GD87" s="415"/>
      <c r="GE87" s="415"/>
      <c r="GF87" s="415"/>
      <c r="GG87" s="415"/>
      <c r="GH87" s="415"/>
      <c r="GI87" s="415"/>
      <c r="GJ87" s="415"/>
      <c r="GK87" s="415"/>
      <c r="GL87" s="415"/>
      <c r="GM87" s="415"/>
      <c r="GN87" s="415"/>
      <c r="GO87" s="415"/>
      <c r="GP87" s="415"/>
      <c r="GQ87" s="415"/>
      <c r="GR87" s="415"/>
      <c r="GS87" s="415"/>
      <c r="GT87" s="415"/>
      <c r="GU87" s="415"/>
      <c r="GV87" s="415"/>
      <c r="GW87" s="415"/>
      <c r="GX87" s="415"/>
      <c r="GY87" s="415"/>
      <c r="GZ87" s="415"/>
      <c r="HA87" s="415"/>
      <c r="HB87" s="415"/>
      <c r="HC87" s="415"/>
      <c r="HD87" s="415"/>
      <c r="HE87" s="415"/>
      <c r="HF87" s="415"/>
      <c r="HG87" s="415"/>
      <c r="HH87" s="415"/>
      <c r="HI87" s="415"/>
      <c r="HJ87" s="415"/>
      <c r="HK87" s="415"/>
      <c r="HL87" s="415"/>
      <c r="HM87" s="415"/>
      <c r="HN87" s="415"/>
      <c r="HO87" s="415"/>
      <c r="HP87" s="415"/>
      <c r="HQ87" s="415"/>
      <c r="HR87" s="415"/>
      <c r="HS87" s="415"/>
      <c r="HT87" s="415"/>
      <c r="HU87" s="415"/>
      <c r="HV87" s="415"/>
      <c r="HW87" s="415"/>
      <c r="HX87" s="415"/>
      <c r="HY87" s="415"/>
      <c r="HZ87" s="415"/>
      <c r="IA87" s="415"/>
      <c r="IB87" s="415"/>
      <c r="IC87" s="415"/>
      <c r="ID87" s="415"/>
      <c r="IE87" s="415"/>
      <c r="IF87" s="415"/>
      <c r="IG87" s="415"/>
      <c r="IH87" s="415"/>
      <c r="II87" s="415"/>
      <c r="IJ87" s="415"/>
      <c r="IK87" s="415"/>
      <c r="IL87" s="415"/>
      <c r="IM87" s="415"/>
      <c r="IN87" s="415"/>
      <c r="IO87" s="415"/>
      <c r="IP87" s="415"/>
      <c r="IQ87" s="415"/>
      <c r="IR87" s="415"/>
      <c r="IS87" s="415"/>
      <c r="IT87" s="415"/>
      <c r="IU87" s="415"/>
      <c r="IV87" s="415"/>
      <c r="IW87" s="415"/>
      <c r="IX87" s="415"/>
      <c r="IY87" s="415"/>
      <c r="IZ87" s="415"/>
      <c r="JA87" s="415"/>
    </row>
    <row r="88" spans="1:261" s="101" customFormat="1" hidden="1" outlineLevel="3" x14ac:dyDescent="0.25">
      <c r="A88" s="99"/>
      <c r="B88" s="275" t="s">
        <v>6842</v>
      </c>
      <c r="C88" s="99" t="s">
        <v>6890</v>
      </c>
      <c r="D88" s="127">
        <v>13</v>
      </c>
      <c r="E88" s="251">
        <v>0</v>
      </c>
      <c r="F88" s="142"/>
      <c r="G88" s="142">
        <v>0</v>
      </c>
      <c r="H88" s="142"/>
      <c r="I88" s="227"/>
      <c r="J88" s="252">
        <v>0</v>
      </c>
      <c r="K88" s="252"/>
      <c r="L88" s="229"/>
      <c r="M88" s="229">
        <f t="shared" si="8"/>
        <v>0</v>
      </c>
      <c r="N88" s="229"/>
      <c r="O88" s="229"/>
      <c r="P88" s="422"/>
      <c r="Q88" s="425">
        <f t="shared" si="9"/>
        <v>0</v>
      </c>
      <c r="R88" s="415"/>
      <c r="S88" s="415"/>
      <c r="T88" s="415"/>
      <c r="U88" s="415"/>
      <c r="V88" s="415"/>
      <c r="W88" s="415"/>
      <c r="X88" s="415"/>
      <c r="Y88" s="415"/>
      <c r="Z88" s="415"/>
      <c r="AA88" s="415"/>
      <c r="AB88" s="415"/>
      <c r="AC88" s="415"/>
      <c r="AD88" s="415"/>
      <c r="AE88" s="415"/>
      <c r="AF88" s="415"/>
      <c r="AG88" s="415"/>
      <c r="AH88" s="415"/>
      <c r="AI88" s="415"/>
      <c r="AJ88" s="415"/>
      <c r="AK88" s="415"/>
      <c r="AL88" s="415"/>
      <c r="AM88" s="415"/>
      <c r="AN88" s="415"/>
      <c r="AO88" s="415"/>
      <c r="AP88" s="415"/>
      <c r="AQ88" s="415"/>
      <c r="AR88" s="415"/>
      <c r="AS88" s="415"/>
      <c r="AT88" s="415"/>
      <c r="AU88" s="415"/>
      <c r="AV88" s="415"/>
      <c r="AW88" s="415"/>
      <c r="AX88" s="415"/>
      <c r="AY88" s="415"/>
      <c r="AZ88" s="415"/>
      <c r="BA88" s="415"/>
      <c r="BB88" s="415"/>
      <c r="BC88" s="415"/>
      <c r="BD88" s="415"/>
      <c r="BE88" s="415"/>
      <c r="BF88" s="415"/>
      <c r="BG88" s="415"/>
      <c r="BH88" s="415"/>
      <c r="BI88" s="415"/>
      <c r="BJ88" s="415"/>
      <c r="BK88" s="415"/>
      <c r="BL88" s="415"/>
      <c r="BM88" s="415"/>
      <c r="BN88" s="415"/>
      <c r="BO88" s="415"/>
      <c r="BP88" s="415"/>
      <c r="BQ88" s="415"/>
      <c r="BR88" s="415"/>
      <c r="BS88" s="415"/>
      <c r="BT88" s="415"/>
      <c r="BU88" s="415"/>
      <c r="BV88" s="415"/>
      <c r="BW88" s="415"/>
      <c r="BX88" s="415"/>
      <c r="BY88" s="415"/>
      <c r="BZ88" s="415"/>
      <c r="CA88" s="415"/>
      <c r="CB88" s="415"/>
      <c r="CC88" s="415"/>
      <c r="CD88" s="415"/>
      <c r="CE88" s="415"/>
      <c r="CF88" s="415"/>
      <c r="CG88" s="415"/>
      <c r="CH88" s="415"/>
      <c r="CI88" s="415"/>
      <c r="CJ88" s="415"/>
      <c r="CK88" s="415"/>
      <c r="CL88" s="415"/>
      <c r="CM88" s="415"/>
      <c r="CN88" s="415"/>
      <c r="CO88" s="415"/>
      <c r="CP88" s="415"/>
      <c r="CQ88" s="415"/>
      <c r="CR88" s="415"/>
      <c r="CS88" s="415"/>
      <c r="CT88" s="415"/>
      <c r="CU88" s="415"/>
      <c r="CV88" s="415"/>
      <c r="CW88" s="415"/>
      <c r="CX88" s="415"/>
      <c r="CY88" s="415"/>
      <c r="CZ88" s="415"/>
      <c r="DA88" s="415"/>
      <c r="DB88" s="415"/>
      <c r="DC88" s="415"/>
      <c r="DD88" s="415"/>
      <c r="DE88" s="415"/>
      <c r="DF88" s="415"/>
      <c r="DG88" s="415"/>
      <c r="DH88" s="415"/>
      <c r="DI88" s="415"/>
      <c r="DJ88" s="415"/>
      <c r="DK88" s="415"/>
      <c r="DL88" s="415"/>
      <c r="DM88" s="415"/>
      <c r="DN88" s="415"/>
      <c r="DO88" s="415"/>
      <c r="DP88" s="415"/>
      <c r="DQ88" s="415"/>
      <c r="DR88" s="415"/>
      <c r="DS88" s="415"/>
      <c r="DT88" s="415"/>
      <c r="DU88" s="415"/>
      <c r="DV88" s="415"/>
      <c r="DW88" s="415"/>
      <c r="DX88" s="415"/>
      <c r="DY88" s="415"/>
      <c r="DZ88" s="415"/>
      <c r="EA88" s="415"/>
      <c r="EB88" s="415"/>
      <c r="EC88" s="415"/>
      <c r="ED88" s="415"/>
      <c r="EE88" s="415"/>
      <c r="EF88" s="415"/>
      <c r="EG88" s="415"/>
      <c r="EH88" s="415"/>
      <c r="EI88" s="415"/>
      <c r="EJ88" s="415"/>
      <c r="EK88" s="415"/>
      <c r="EL88" s="415"/>
      <c r="EM88" s="415"/>
      <c r="EN88" s="415"/>
      <c r="EO88" s="415"/>
      <c r="EP88" s="415"/>
      <c r="EQ88" s="415"/>
      <c r="ER88" s="415"/>
      <c r="ES88" s="415"/>
      <c r="ET88" s="415"/>
      <c r="EU88" s="415"/>
      <c r="EV88" s="415"/>
      <c r="EW88" s="415"/>
      <c r="EX88" s="415"/>
      <c r="EY88" s="415"/>
      <c r="EZ88" s="415"/>
      <c r="FA88" s="415"/>
      <c r="FB88" s="415"/>
      <c r="FC88" s="415"/>
      <c r="FD88" s="415"/>
      <c r="FE88" s="415"/>
      <c r="FF88" s="415"/>
      <c r="FG88" s="415"/>
      <c r="FH88" s="415"/>
      <c r="FI88" s="415"/>
      <c r="FJ88" s="415"/>
      <c r="FK88" s="415"/>
      <c r="FL88" s="415"/>
      <c r="FM88" s="415"/>
      <c r="FN88" s="415"/>
      <c r="FO88" s="415"/>
      <c r="FP88" s="415"/>
      <c r="FQ88" s="415"/>
      <c r="FR88" s="415"/>
      <c r="FS88" s="415"/>
      <c r="FT88" s="415"/>
      <c r="FU88" s="415"/>
      <c r="FV88" s="415"/>
      <c r="FW88" s="415"/>
      <c r="FX88" s="415"/>
      <c r="FY88" s="415"/>
      <c r="FZ88" s="415"/>
      <c r="GA88" s="415"/>
      <c r="GB88" s="415"/>
      <c r="GC88" s="415"/>
      <c r="GD88" s="415"/>
      <c r="GE88" s="415"/>
      <c r="GF88" s="415"/>
      <c r="GG88" s="415"/>
      <c r="GH88" s="415"/>
      <c r="GI88" s="415"/>
      <c r="GJ88" s="415"/>
      <c r="GK88" s="415"/>
      <c r="GL88" s="415"/>
      <c r="GM88" s="415"/>
      <c r="GN88" s="415"/>
      <c r="GO88" s="415"/>
      <c r="GP88" s="415"/>
      <c r="GQ88" s="415"/>
      <c r="GR88" s="415"/>
      <c r="GS88" s="415"/>
      <c r="GT88" s="415"/>
      <c r="GU88" s="415"/>
      <c r="GV88" s="415"/>
      <c r="GW88" s="415"/>
      <c r="GX88" s="415"/>
      <c r="GY88" s="415"/>
      <c r="GZ88" s="415"/>
      <c r="HA88" s="415"/>
      <c r="HB88" s="415"/>
      <c r="HC88" s="415"/>
      <c r="HD88" s="415"/>
      <c r="HE88" s="415"/>
      <c r="HF88" s="415"/>
      <c r="HG88" s="415"/>
      <c r="HH88" s="415"/>
      <c r="HI88" s="415"/>
      <c r="HJ88" s="415"/>
      <c r="HK88" s="415"/>
      <c r="HL88" s="415"/>
      <c r="HM88" s="415"/>
      <c r="HN88" s="415"/>
      <c r="HO88" s="415"/>
      <c r="HP88" s="415"/>
      <c r="HQ88" s="415"/>
      <c r="HR88" s="415"/>
      <c r="HS88" s="415"/>
      <c r="HT88" s="415"/>
      <c r="HU88" s="415"/>
      <c r="HV88" s="415"/>
      <c r="HW88" s="415"/>
      <c r="HX88" s="415"/>
      <c r="HY88" s="415"/>
      <c r="HZ88" s="415"/>
      <c r="IA88" s="415"/>
      <c r="IB88" s="415"/>
      <c r="IC88" s="415"/>
      <c r="ID88" s="415"/>
      <c r="IE88" s="415"/>
      <c r="IF88" s="415"/>
      <c r="IG88" s="415"/>
      <c r="IH88" s="415"/>
      <c r="II88" s="415"/>
      <c r="IJ88" s="415"/>
      <c r="IK88" s="415"/>
      <c r="IL88" s="415"/>
      <c r="IM88" s="415"/>
      <c r="IN88" s="415"/>
      <c r="IO88" s="415"/>
      <c r="IP88" s="415"/>
      <c r="IQ88" s="415"/>
      <c r="IR88" s="415"/>
      <c r="IS88" s="415"/>
      <c r="IT88" s="415"/>
      <c r="IU88" s="415"/>
      <c r="IV88" s="415"/>
      <c r="IW88" s="415"/>
      <c r="IX88" s="415"/>
      <c r="IY88" s="415"/>
      <c r="IZ88" s="415"/>
      <c r="JA88" s="415"/>
    </row>
    <row r="89" spans="1:261" s="101" customFormat="1" hidden="1" outlineLevel="3" x14ac:dyDescent="0.25">
      <c r="A89" s="99"/>
      <c r="B89" s="275" t="s">
        <v>92</v>
      </c>
      <c r="C89" s="99" t="s">
        <v>31</v>
      </c>
      <c r="D89" s="127">
        <v>40</v>
      </c>
      <c r="E89" s="251">
        <v>0</v>
      </c>
      <c r="F89" s="142"/>
      <c r="G89" s="142">
        <v>0</v>
      </c>
      <c r="H89" s="142"/>
      <c r="I89" s="227"/>
      <c r="J89" s="252">
        <v>0</v>
      </c>
      <c r="K89" s="252"/>
      <c r="L89" s="229"/>
      <c r="M89" s="229">
        <f t="shared" si="8"/>
        <v>0</v>
      </c>
      <c r="N89" s="229"/>
      <c r="O89" s="229"/>
      <c r="P89" s="422"/>
      <c r="Q89" s="425">
        <f t="shared" si="9"/>
        <v>0</v>
      </c>
      <c r="R89" s="415"/>
      <c r="S89" s="415"/>
      <c r="T89" s="415"/>
      <c r="U89" s="415"/>
      <c r="V89" s="415"/>
      <c r="W89" s="415"/>
      <c r="X89" s="415"/>
      <c r="Y89" s="415"/>
      <c r="Z89" s="415"/>
      <c r="AA89" s="415"/>
      <c r="AB89" s="415"/>
      <c r="AC89" s="415"/>
      <c r="AD89" s="415"/>
      <c r="AE89" s="415"/>
      <c r="AF89" s="415"/>
      <c r="AG89" s="415"/>
      <c r="AH89" s="415"/>
      <c r="AI89" s="415"/>
      <c r="AJ89" s="415"/>
      <c r="AK89" s="415"/>
      <c r="AL89" s="415"/>
      <c r="AM89" s="415"/>
      <c r="AN89" s="415"/>
      <c r="AO89" s="415"/>
      <c r="AP89" s="415"/>
      <c r="AQ89" s="415"/>
      <c r="AR89" s="415"/>
      <c r="AS89" s="415"/>
      <c r="AT89" s="415"/>
      <c r="AU89" s="415"/>
      <c r="AV89" s="415"/>
      <c r="AW89" s="415"/>
      <c r="AX89" s="415"/>
      <c r="AY89" s="415"/>
      <c r="AZ89" s="415"/>
      <c r="BA89" s="415"/>
      <c r="BB89" s="415"/>
      <c r="BC89" s="415"/>
      <c r="BD89" s="415"/>
      <c r="BE89" s="415"/>
      <c r="BF89" s="415"/>
      <c r="BG89" s="415"/>
      <c r="BH89" s="415"/>
      <c r="BI89" s="415"/>
      <c r="BJ89" s="415"/>
      <c r="BK89" s="415"/>
      <c r="BL89" s="415"/>
      <c r="BM89" s="415"/>
      <c r="BN89" s="415"/>
      <c r="BO89" s="415"/>
      <c r="BP89" s="415"/>
      <c r="BQ89" s="415"/>
      <c r="BR89" s="415"/>
      <c r="BS89" s="415"/>
      <c r="BT89" s="415"/>
      <c r="BU89" s="415"/>
      <c r="BV89" s="415"/>
      <c r="BW89" s="415"/>
      <c r="BX89" s="415"/>
      <c r="BY89" s="415"/>
      <c r="BZ89" s="415"/>
      <c r="CA89" s="415"/>
      <c r="CB89" s="415"/>
      <c r="CC89" s="415"/>
      <c r="CD89" s="415"/>
      <c r="CE89" s="415"/>
      <c r="CF89" s="415"/>
      <c r="CG89" s="415"/>
      <c r="CH89" s="415"/>
      <c r="CI89" s="415"/>
      <c r="CJ89" s="415"/>
      <c r="CK89" s="415"/>
      <c r="CL89" s="415"/>
      <c r="CM89" s="415"/>
      <c r="CN89" s="415"/>
      <c r="CO89" s="415"/>
      <c r="CP89" s="415"/>
      <c r="CQ89" s="415"/>
      <c r="CR89" s="415"/>
      <c r="CS89" s="415"/>
      <c r="CT89" s="415"/>
      <c r="CU89" s="415"/>
      <c r="CV89" s="415"/>
      <c r="CW89" s="415"/>
      <c r="CX89" s="415"/>
      <c r="CY89" s="415"/>
      <c r="CZ89" s="415"/>
      <c r="DA89" s="415"/>
      <c r="DB89" s="415"/>
      <c r="DC89" s="415"/>
      <c r="DD89" s="415"/>
      <c r="DE89" s="415"/>
      <c r="DF89" s="415"/>
      <c r="DG89" s="415"/>
      <c r="DH89" s="415"/>
      <c r="DI89" s="415"/>
      <c r="DJ89" s="415"/>
      <c r="DK89" s="415"/>
      <c r="DL89" s="415"/>
      <c r="DM89" s="415"/>
      <c r="DN89" s="415"/>
      <c r="DO89" s="415"/>
      <c r="DP89" s="415"/>
      <c r="DQ89" s="415"/>
      <c r="DR89" s="415"/>
      <c r="DS89" s="415"/>
      <c r="DT89" s="415"/>
      <c r="DU89" s="415"/>
      <c r="DV89" s="415"/>
      <c r="DW89" s="415"/>
      <c r="DX89" s="415"/>
      <c r="DY89" s="415"/>
      <c r="DZ89" s="415"/>
      <c r="EA89" s="415"/>
      <c r="EB89" s="415"/>
      <c r="EC89" s="415"/>
      <c r="ED89" s="415"/>
      <c r="EE89" s="415"/>
      <c r="EF89" s="415"/>
      <c r="EG89" s="415"/>
      <c r="EH89" s="415"/>
      <c r="EI89" s="415"/>
      <c r="EJ89" s="415"/>
      <c r="EK89" s="415"/>
      <c r="EL89" s="415"/>
      <c r="EM89" s="415"/>
      <c r="EN89" s="415"/>
      <c r="EO89" s="415"/>
      <c r="EP89" s="415"/>
      <c r="EQ89" s="415"/>
      <c r="ER89" s="415"/>
      <c r="ES89" s="415"/>
      <c r="ET89" s="415"/>
      <c r="EU89" s="415"/>
      <c r="EV89" s="415"/>
      <c r="EW89" s="415"/>
      <c r="EX89" s="415"/>
      <c r="EY89" s="415"/>
      <c r="EZ89" s="415"/>
      <c r="FA89" s="415"/>
      <c r="FB89" s="415"/>
      <c r="FC89" s="415"/>
      <c r="FD89" s="415"/>
      <c r="FE89" s="415"/>
      <c r="FF89" s="415"/>
      <c r="FG89" s="415"/>
      <c r="FH89" s="415"/>
      <c r="FI89" s="415"/>
      <c r="FJ89" s="415"/>
      <c r="FK89" s="415"/>
      <c r="FL89" s="415"/>
      <c r="FM89" s="415"/>
      <c r="FN89" s="415"/>
      <c r="FO89" s="415"/>
      <c r="FP89" s="415"/>
      <c r="FQ89" s="415"/>
      <c r="FR89" s="415"/>
      <c r="FS89" s="415"/>
      <c r="FT89" s="415"/>
      <c r="FU89" s="415"/>
      <c r="FV89" s="415"/>
      <c r="FW89" s="415"/>
      <c r="FX89" s="415"/>
      <c r="FY89" s="415"/>
      <c r="FZ89" s="415"/>
      <c r="GA89" s="415"/>
      <c r="GB89" s="415"/>
      <c r="GC89" s="415"/>
      <c r="GD89" s="415"/>
      <c r="GE89" s="415"/>
      <c r="GF89" s="415"/>
      <c r="GG89" s="415"/>
      <c r="GH89" s="415"/>
      <c r="GI89" s="415"/>
      <c r="GJ89" s="415"/>
      <c r="GK89" s="415"/>
      <c r="GL89" s="415"/>
      <c r="GM89" s="415"/>
      <c r="GN89" s="415"/>
      <c r="GO89" s="415"/>
      <c r="GP89" s="415"/>
      <c r="GQ89" s="415"/>
      <c r="GR89" s="415"/>
      <c r="GS89" s="415"/>
      <c r="GT89" s="415"/>
      <c r="GU89" s="415"/>
      <c r="GV89" s="415"/>
      <c r="GW89" s="415"/>
      <c r="GX89" s="415"/>
      <c r="GY89" s="415"/>
      <c r="GZ89" s="415"/>
      <c r="HA89" s="415"/>
      <c r="HB89" s="415"/>
      <c r="HC89" s="415"/>
      <c r="HD89" s="415"/>
      <c r="HE89" s="415"/>
      <c r="HF89" s="415"/>
      <c r="HG89" s="415"/>
      <c r="HH89" s="415"/>
      <c r="HI89" s="415"/>
      <c r="HJ89" s="415"/>
      <c r="HK89" s="415"/>
      <c r="HL89" s="415"/>
      <c r="HM89" s="415"/>
      <c r="HN89" s="415"/>
      <c r="HO89" s="415"/>
      <c r="HP89" s="415"/>
      <c r="HQ89" s="415"/>
      <c r="HR89" s="415"/>
      <c r="HS89" s="415"/>
      <c r="HT89" s="415"/>
      <c r="HU89" s="415"/>
      <c r="HV89" s="415"/>
      <c r="HW89" s="415"/>
      <c r="HX89" s="415"/>
      <c r="HY89" s="415"/>
      <c r="HZ89" s="415"/>
      <c r="IA89" s="415"/>
      <c r="IB89" s="415"/>
      <c r="IC89" s="415"/>
      <c r="ID89" s="415"/>
      <c r="IE89" s="415"/>
      <c r="IF89" s="415"/>
      <c r="IG89" s="415"/>
      <c r="IH89" s="415"/>
      <c r="II89" s="415"/>
      <c r="IJ89" s="415"/>
      <c r="IK89" s="415"/>
      <c r="IL89" s="415"/>
      <c r="IM89" s="415"/>
      <c r="IN89" s="415"/>
      <c r="IO89" s="415"/>
      <c r="IP89" s="415"/>
      <c r="IQ89" s="415"/>
      <c r="IR89" s="415"/>
      <c r="IS89" s="415"/>
      <c r="IT89" s="415"/>
      <c r="IU89" s="415"/>
      <c r="IV89" s="415"/>
      <c r="IW89" s="415"/>
      <c r="IX89" s="415"/>
      <c r="IY89" s="415"/>
      <c r="IZ89" s="415"/>
      <c r="JA89" s="415"/>
    </row>
    <row r="90" spans="1:261" s="101" customFormat="1" hidden="1" outlineLevel="3" x14ac:dyDescent="0.25">
      <c r="A90" s="99"/>
      <c r="B90" s="275" t="s">
        <v>93</v>
      </c>
      <c r="C90" s="99" t="s">
        <v>31</v>
      </c>
      <c r="D90" s="127">
        <v>315</v>
      </c>
      <c r="E90" s="251">
        <v>0</v>
      </c>
      <c r="F90" s="142"/>
      <c r="G90" s="142">
        <v>0</v>
      </c>
      <c r="H90" s="142"/>
      <c r="I90" s="227"/>
      <c r="J90" s="252">
        <v>0</v>
      </c>
      <c r="K90" s="252"/>
      <c r="L90" s="229"/>
      <c r="M90" s="229">
        <f t="shared" si="8"/>
        <v>0</v>
      </c>
      <c r="N90" s="229"/>
      <c r="O90" s="229"/>
      <c r="P90" s="422"/>
      <c r="Q90" s="425">
        <f t="shared" si="9"/>
        <v>0</v>
      </c>
      <c r="R90" s="415"/>
      <c r="S90" s="415"/>
      <c r="T90" s="415"/>
      <c r="U90" s="415"/>
      <c r="V90" s="415"/>
      <c r="W90" s="415"/>
      <c r="X90" s="415"/>
      <c r="Y90" s="415"/>
      <c r="Z90" s="415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415"/>
      <c r="AL90" s="415"/>
      <c r="AM90" s="415"/>
      <c r="AN90" s="415"/>
      <c r="AO90" s="415"/>
      <c r="AP90" s="415"/>
      <c r="AQ90" s="415"/>
      <c r="AR90" s="415"/>
      <c r="AS90" s="415"/>
      <c r="AT90" s="415"/>
      <c r="AU90" s="415"/>
      <c r="AV90" s="415"/>
      <c r="AW90" s="415"/>
      <c r="AX90" s="415"/>
      <c r="AY90" s="415"/>
      <c r="AZ90" s="415"/>
      <c r="BA90" s="415"/>
      <c r="BB90" s="415"/>
      <c r="BC90" s="415"/>
      <c r="BD90" s="415"/>
      <c r="BE90" s="415"/>
      <c r="BF90" s="415"/>
      <c r="BG90" s="415"/>
      <c r="BH90" s="415"/>
      <c r="BI90" s="415"/>
      <c r="BJ90" s="415"/>
      <c r="BK90" s="415"/>
      <c r="BL90" s="415"/>
      <c r="BM90" s="415"/>
      <c r="BN90" s="415"/>
      <c r="BO90" s="415"/>
      <c r="BP90" s="415"/>
      <c r="BQ90" s="415"/>
      <c r="BR90" s="415"/>
      <c r="BS90" s="415"/>
      <c r="BT90" s="415"/>
      <c r="BU90" s="415"/>
      <c r="BV90" s="415"/>
      <c r="BW90" s="415"/>
      <c r="BX90" s="415"/>
      <c r="BY90" s="415"/>
      <c r="BZ90" s="415"/>
      <c r="CA90" s="415"/>
      <c r="CB90" s="415"/>
      <c r="CC90" s="415"/>
      <c r="CD90" s="415"/>
      <c r="CE90" s="415"/>
      <c r="CF90" s="415"/>
      <c r="CG90" s="415"/>
      <c r="CH90" s="415"/>
      <c r="CI90" s="415"/>
      <c r="CJ90" s="415"/>
      <c r="CK90" s="415"/>
      <c r="CL90" s="415"/>
      <c r="CM90" s="415"/>
      <c r="CN90" s="415"/>
      <c r="CO90" s="415"/>
      <c r="CP90" s="415"/>
      <c r="CQ90" s="415"/>
      <c r="CR90" s="415"/>
      <c r="CS90" s="415"/>
      <c r="CT90" s="415"/>
      <c r="CU90" s="415"/>
      <c r="CV90" s="415"/>
      <c r="CW90" s="415"/>
      <c r="CX90" s="415"/>
      <c r="CY90" s="415"/>
      <c r="CZ90" s="415"/>
      <c r="DA90" s="415"/>
      <c r="DB90" s="415"/>
      <c r="DC90" s="415"/>
      <c r="DD90" s="415"/>
      <c r="DE90" s="415"/>
      <c r="DF90" s="415"/>
      <c r="DG90" s="415"/>
      <c r="DH90" s="415"/>
      <c r="DI90" s="415"/>
      <c r="DJ90" s="415"/>
      <c r="DK90" s="415"/>
      <c r="DL90" s="415"/>
      <c r="DM90" s="415"/>
      <c r="DN90" s="415"/>
      <c r="DO90" s="415"/>
      <c r="DP90" s="415"/>
      <c r="DQ90" s="415"/>
      <c r="DR90" s="415"/>
      <c r="DS90" s="415"/>
      <c r="DT90" s="415"/>
      <c r="DU90" s="415"/>
      <c r="DV90" s="415"/>
      <c r="DW90" s="415"/>
      <c r="DX90" s="415"/>
      <c r="DY90" s="415"/>
      <c r="DZ90" s="415"/>
      <c r="EA90" s="415"/>
      <c r="EB90" s="415"/>
      <c r="EC90" s="415"/>
      <c r="ED90" s="415"/>
      <c r="EE90" s="415"/>
      <c r="EF90" s="415"/>
      <c r="EG90" s="415"/>
      <c r="EH90" s="415"/>
      <c r="EI90" s="415"/>
      <c r="EJ90" s="415"/>
      <c r="EK90" s="415"/>
      <c r="EL90" s="415"/>
      <c r="EM90" s="415"/>
      <c r="EN90" s="415"/>
      <c r="EO90" s="415"/>
      <c r="EP90" s="415"/>
      <c r="EQ90" s="415"/>
      <c r="ER90" s="415"/>
      <c r="ES90" s="415"/>
      <c r="ET90" s="415"/>
      <c r="EU90" s="415"/>
      <c r="EV90" s="415"/>
      <c r="EW90" s="415"/>
      <c r="EX90" s="415"/>
      <c r="EY90" s="415"/>
      <c r="EZ90" s="415"/>
      <c r="FA90" s="415"/>
      <c r="FB90" s="415"/>
      <c r="FC90" s="415"/>
      <c r="FD90" s="415"/>
      <c r="FE90" s="415"/>
      <c r="FF90" s="415"/>
      <c r="FG90" s="415"/>
      <c r="FH90" s="415"/>
      <c r="FI90" s="415"/>
      <c r="FJ90" s="415"/>
      <c r="FK90" s="415"/>
      <c r="FL90" s="415"/>
      <c r="FM90" s="415"/>
      <c r="FN90" s="415"/>
      <c r="FO90" s="415"/>
      <c r="FP90" s="415"/>
      <c r="FQ90" s="415"/>
      <c r="FR90" s="415"/>
      <c r="FS90" s="415"/>
      <c r="FT90" s="415"/>
      <c r="FU90" s="415"/>
      <c r="FV90" s="415"/>
      <c r="FW90" s="415"/>
      <c r="FX90" s="415"/>
      <c r="FY90" s="415"/>
      <c r="FZ90" s="415"/>
      <c r="GA90" s="415"/>
      <c r="GB90" s="415"/>
      <c r="GC90" s="415"/>
      <c r="GD90" s="415"/>
      <c r="GE90" s="415"/>
      <c r="GF90" s="415"/>
      <c r="GG90" s="415"/>
      <c r="GH90" s="415"/>
      <c r="GI90" s="415"/>
      <c r="GJ90" s="415"/>
      <c r="GK90" s="415"/>
      <c r="GL90" s="415"/>
      <c r="GM90" s="415"/>
      <c r="GN90" s="415"/>
      <c r="GO90" s="415"/>
      <c r="GP90" s="415"/>
      <c r="GQ90" s="415"/>
      <c r="GR90" s="415"/>
      <c r="GS90" s="415"/>
      <c r="GT90" s="415"/>
      <c r="GU90" s="415"/>
      <c r="GV90" s="415"/>
      <c r="GW90" s="415"/>
      <c r="GX90" s="415"/>
      <c r="GY90" s="415"/>
      <c r="GZ90" s="415"/>
      <c r="HA90" s="415"/>
      <c r="HB90" s="415"/>
      <c r="HC90" s="415"/>
      <c r="HD90" s="415"/>
      <c r="HE90" s="415"/>
      <c r="HF90" s="415"/>
      <c r="HG90" s="415"/>
      <c r="HH90" s="415"/>
      <c r="HI90" s="415"/>
      <c r="HJ90" s="415"/>
      <c r="HK90" s="415"/>
      <c r="HL90" s="415"/>
      <c r="HM90" s="415"/>
      <c r="HN90" s="415"/>
      <c r="HO90" s="415"/>
      <c r="HP90" s="415"/>
      <c r="HQ90" s="415"/>
      <c r="HR90" s="415"/>
      <c r="HS90" s="415"/>
      <c r="HT90" s="415"/>
      <c r="HU90" s="415"/>
      <c r="HV90" s="415"/>
      <c r="HW90" s="415"/>
      <c r="HX90" s="415"/>
      <c r="HY90" s="415"/>
      <c r="HZ90" s="415"/>
      <c r="IA90" s="415"/>
      <c r="IB90" s="415"/>
      <c r="IC90" s="415"/>
      <c r="ID90" s="415"/>
      <c r="IE90" s="415"/>
      <c r="IF90" s="415"/>
      <c r="IG90" s="415"/>
      <c r="IH90" s="415"/>
      <c r="II90" s="415"/>
      <c r="IJ90" s="415"/>
      <c r="IK90" s="415"/>
      <c r="IL90" s="415"/>
      <c r="IM90" s="415"/>
      <c r="IN90" s="415"/>
      <c r="IO90" s="415"/>
      <c r="IP90" s="415"/>
      <c r="IQ90" s="415"/>
      <c r="IR90" s="415"/>
      <c r="IS90" s="415"/>
      <c r="IT90" s="415"/>
      <c r="IU90" s="415"/>
      <c r="IV90" s="415"/>
      <c r="IW90" s="415"/>
      <c r="IX90" s="415"/>
      <c r="IY90" s="415"/>
      <c r="IZ90" s="415"/>
      <c r="JA90" s="415"/>
    </row>
    <row r="91" spans="1:261" s="101" customFormat="1" hidden="1" outlineLevel="3" x14ac:dyDescent="0.25">
      <c r="A91" s="99"/>
      <c r="B91" s="275" t="s">
        <v>80</v>
      </c>
      <c r="C91" s="99" t="s">
        <v>31</v>
      </c>
      <c r="D91" s="127">
        <v>95</v>
      </c>
      <c r="E91" s="251">
        <v>0</v>
      </c>
      <c r="F91" s="142"/>
      <c r="G91" s="142">
        <v>0</v>
      </c>
      <c r="H91" s="142"/>
      <c r="I91" s="227"/>
      <c r="J91" s="252">
        <v>0</v>
      </c>
      <c r="K91" s="252"/>
      <c r="L91" s="229"/>
      <c r="M91" s="229">
        <f t="shared" si="8"/>
        <v>0</v>
      </c>
      <c r="N91" s="229"/>
      <c r="O91" s="229"/>
      <c r="P91" s="422"/>
      <c r="Q91" s="425">
        <f t="shared" si="9"/>
        <v>0</v>
      </c>
      <c r="R91" s="415"/>
      <c r="S91" s="415"/>
      <c r="T91" s="415"/>
      <c r="U91" s="415"/>
      <c r="V91" s="415"/>
      <c r="W91" s="415"/>
      <c r="X91" s="415"/>
      <c r="Y91" s="415"/>
      <c r="Z91" s="415"/>
      <c r="AA91" s="415"/>
      <c r="AB91" s="415"/>
      <c r="AC91" s="415"/>
      <c r="AD91" s="415"/>
      <c r="AE91" s="415"/>
      <c r="AF91" s="415"/>
      <c r="AG91" s="415"/>
      <c r="AH91" s="415"/>
      <c r="AI91" s="415"/>
      <c r="AJ91" s="415"/>
      <c r="AK91" s="415"/>
      <c r="AL91" s="415"/>
      <c r="AM91" s="415"/>
      <c r="AN91" s="415"/>
      <c r="AO91" s="415"/>
      <c r="AP91" s="415"/>
      <c r="AQ91" s="415"/>
      <c r="AR91" s="415"/>
      <c r="AS91" s="415"/>
      <c r="AT91" s="415"/>
      <c r="AU91" s="415"/>
      <c r="AV91" s="415"/>
      <c r="AW91" s="415"/>
      <c r="AX91" s="415"/>
      <c r="AY91" s="415"/>
      <c r="AZ91" s="415"/>
      <c r="BA91" s="415"/>
      <c r="BB91" s="415"/>
      <c r="BC91" s="415"/>
      <c r="BD91" s="415"/>
      <c r="BE91" s="415"/>
      <c r="BF91" s="415"/>
      <c r="BG91" s="415"/>
      <c r="BH91" s="415"/>
      <c r="BI91" s="415"/>
      <c r="BJ91" s="415"/>
      <c r="BK91" s="415"/>
      <c r="BL91" s="415"/>
      <c r="BM91" s="415"/>
      <c r="BN91" s="415"/>
      <c r="BO91" s="415"/>
      <c r="BP91" s="415"/>
      <c r="BQ91" s="415"/>
      <c r="BR91" s="415"/>
      <c r="BS91" s="415"/>
      <c r="BT91" s="415"/>
      <c r="BU91" s="415"/>
      <c r="BV91" s="415"/>
      <c r="BW91" s="415"/>
      <c r="BX91" s="415"/>
      <c r="BY91" s="415"/>
      <c r="BZ91" s="415"/>
      <c r="CA91" s="415"/>
      <c r="CB91" s="415"/>
      <c r="CC91" s="415"/>
      <c r="CD91" s="415"/>
      <c r="CE91" s="415"/>
      <c r="CF91" s="415"/>
      <c r="CG91" s="415"/>
      <c r="CH91" s="415"/>
      <c r="CI91" s="415"/>
      <c r="CJ91" s="415"/>
      <c r="CK91" s="415"/>
      <c r="CL91" s="415"/>
      <c r="CM91" s="415"/>
      <c r="CN91" s="415"/>
      <c r="CO91" s="415"/>
      <c r="CP91" s="415"/>
      <c r="CQ91" s="415"/>
      <c r="CR91" s="415"/>
      <c r="CS91" s="415"/>
      <c r="CT91" s="415"/>
      <c r="CU91" s="415"/>
      <c r="CV91" s="415"/>
      <c r="CW91" s="415"/>
      <c r="CX91" s="415"/>
      <c r="CY91" s="415"/>
      <c r="CZ91" s="415"/>
      <c r="DA91" s="415"/>
      <c r="DB91" s="415"/>
      <c r="DC91" s="415"/>
      <c r="DD91" s="415"/>
      <c r="DE91" s="415"/>
      <c r="DF91" s="415"/>
      <c r="DG91" s="415"/>
      <c r="DH91" s="415"/>
      <c r="DI91" s="415"/>
      <c r="DJ91" s="415"/>
      <c r="DK91" s="415"/>
      <c r="DL91" s="415"/>
      <c r="DM91" s="415"/>
      <c r="DN91" s="415"/>
      <c r="DO91" s="415"/>
      <c r="DP91" s="415"/>
      <c r="DQ91" s="415"/>
      <c r="DR91" s="415"/>
      <c r="DS91" s="415"/>
      <c r="DT91" s="415"/>
      <c r="DU91" s="415"/>
      <c r="DV91" s="415"/>
      <c r="DW91" s="415"/>
      <c r="DX91" s="415"/>
      <c r="DY91" s="415"/>
      <c r="DZ91" s="415"/>
      <c r="EA91" s="415"/>
      <c r="EB91" s="415"/>
      <c r="EC91" s="415"/>
      <c r="ED91" s="415"/>
      <c r="EE91" s="415"/>
      <c r="EF91" s="415"/>
      <c r="EG91" s="415"/>
      <c r="EH91" s="415"/>
      <c r="EI91" s="415"/>
      <c r="EJ91" s="415"/>
      <c r="EK91" s="415"/>
      <c r="EL91" s="415"/>
      <c r="EM91" s="415"/>
      <c r="EN91" s="415"/>
      <c r="EO91" s="415"/>
      <c r="EP91" s="415"/>
      <c r="EQ91" s="415"/>
      <c r="ER91" s="415"/>
      <c r="ES91" s="415"/>
      <c r="ET91" s="415"/>
      <c r="EU91" s="415"/>
      <c r="EV91" s="415"/>
      <c r="EW91" s="415"/>
      <c r="EX91" s="415"/>
      <c r="EY91" s="415"/>
      <c r="EZ91" s="415"/>
      <c r="FA91" s="415"/>
      <c r="FB91" s="415"/>
      <c r="FC91" s="415"/>
      <c r="FD91" s="415"/>
      <c r="FE91" s="415"/>
      <c r="FF91" s="415"/>
      <c r="FG91" s="415"/>
      <c r="FH91" s="415"/>
      <c r="FI91" s="415"/>
      <c r="FJ91" s="415"/>
      <c r="FK91" s="415"/>
      <c r="FL91" s="415"/>
      <c r="FM91" s="415"/>
      <c r="FN91" s="415"/>
      <c r="FO91" s="415"/>
      <c r="FP91" s="415"/>
      <c r="FQ91" s="415"/>
      <c r="FR91" s="415"/>
      <c r="FS91" s="415"/>
      <c r="FT91" s="415"/>
      <c r="FU91" s="415"/>
      <c r="FV91" s="415"/>
      <c r="FW91" s="415"/>
      <c r="FX91" s="415"/>
      <c r="FY91" s="415"/>
      <c r="FZ91" s="415"/>
      <c r="GA91" s="415"/>
      <c r="GB91" s="415"/>
      <c r="GC91" s="415"/>
      <c r="GD91" s="415"/>
      <c r="GE91" s="415"/>
      <c r="GF91" s="415"/>
      <c r="GG91" s="415"/>
      <c r="GH91" s="415"/>
      <c r="GI91" s="415"/>
      <c r="GJ91" s="415"/>
      <c r="GK91" s="415"/>
      <c r="GL91" s="415"/>
      <c r="GM91" s="415"/>
      <c r="GN91" s="415"/>
      <c r="GO91" s="415"/>
      <c r="GP91" s="415"/>
      <c r="GQ91" s="415"/>
      <c r="GR91" s="415"/>
      <c r="GS91" s="415"/>
      <c r="GT91" s="415"/>
      <c r="GU91" s="415"/>
      <c r="GV91" s="415"/>
      <c r="GW91" s="415"/>
      <c r="GX91" s="415"/>
      <c r="GY91" s="415"/>
      <c r="GZ91" s="415"/>
      <c r="HA91" s="415"/>
      <c r="HB91" s="415"/>
      <c r="HC91" s="415"/>
      <c r="HD91" s="415"/>
      <c r="HE91" s="415"/>
      <c r="HF91" s="415"/>
      <c r="HG91" s="415"/>
      <c r="HH91" s="415"/>
      <c r="HI91" s="415"/>
      <c r="HJ91" s="415"/>
      <c r="HK91" s="415"/>
      <c r="HL91" s="415"/>
      <c r="HM91" s="415"/>
      <c r="HN91" s="415"/>
      <c r="HO91" s="415"/>
      <c r="HP91" s="415"/>
      <c r="HQ91" s="415"/>
      <c r="HR91" s="415"/>
      <c r="HS91" s="415"/>
      <c r="HT91" s="415"/>
      <c r="HU91" s="415"/>
      <c r="HV91" s="415"/>
      <c r="HW91" s="415"/>
      <c r="HX91" s="415"/>
      <c r="HY91" s="415"/>
      <c r="HZ91" s="415"/>
      <c r="IA91" s="415"/>
      <c r="IB91" s="415"/>
      <c r="IC91" s="415"/>
      <c r="ID91" s="415"/>
      <c r="IE91" s="415"/>
      <c r="IF91" s="415"/>
      <c r="IG91" s="415"/>
      <c r="IH91" s="415"/>
      <c r="II91" s="415"/>
      <c r="IJ91" s="415"/>
      <c r="IK91" s="415"/>
      <c r="IL91" s="415"/>
      <c r="IM91" s="415"/>
      <c r="IN91" s="415"/>
      <c r="IO91" s="415"/>
      <c r="IP91" s="415"/>
      <c r="IQ91" s="415"/>
      <c r="IR91" s="415"/>
      <c r="IS91" s="415"/>
      <c r="IT91" s="415"/>
      <c r="IU91" s="415"/>
      <c r="IV91" s="415"/>
      <c r="IW91" s="415"/>
      <c r="IX91" s="415"/>
      <c r="IY91" s="415"/>
      <c r="IZ91" s="415"/>
      <c r="JA91" s="415"/>
    </row>
    <row r="92" spans="1:261" s="101" customFormat="1" hidden="1" outlineLevel="3" x14ac:dyDescent="0.25">
      <c r="A92" s="99"/>
      <c r="B92" s="275" t="s">
        <v>81</v>
      </c>
      <c r="C92" s="99" t="s">
        <v>31</v>
      </c>
      <c r="D92" s="127">
        <v>140</v>
      </c>
      <c r="E92" s="251">
        <v>0</v>
      </c>
      <c r="F92" s="142"/>
      <c r="G92" s="142">
        <v>0</v>
      </c>
      <c r="H92" s="142"/>
      <c r="I92" s="227"/>
      <c r="J92" s="252">
        <v>0</v>
      </c>
      <c r="K92" s="252"/>
      <c r="L92" s="229"/>
      <c r="M92" s="229">
        <f t="shared" si="8"/>
        <v>0</v>
      </c>
      <c r="N92" s="229"/>
      <c r="O92" s="229"/>
      <c r="P92" s="422"/>
      <c r="Q92" s="425">
        <f t="shared" si="9"/>
        <v>0</v>
      </c>
      <c r="R92" s="415"/>
      <c r="S92" s="415"/>
      <c r="T92" s="415"/>
      <c r="U92" s="415"/>
      <c r="V92" s="415"/>
      <c r="W92" s="415"/>
      <c r="X92" s="415"/>
      <c r="Y92" s="415"/>
      <c r="Z92" s="415"/>
      <c r="AA92" s="415"/>
      <c r="AB92" s="415"/>
      <c r="AC92" s="415"/>
      <c r="AD92" s="415"/>
      <c r="AE92" s="415"/>
      <c r="AF92" s="415"/>
      <c r="AG92" s="415"/>
      <c r="AH92" s="415"/>
      <c r="AI92" s="415"/>
      <c r="AJ92" s="415"/>
      <c r="AK92" s="415"/>
      <c r="AL92" s="415"/>
      <c r="AM92" s="415"/>
      <c r="AN92" s="415"/>
      <c r="AO92" s="415"/>
      <c r="AP92" s="415"/>
      <c r="AQ92" s="415"/>
      <c r="AR92" s="415"/>
      <c r="AS92" s="415"/>
      <c r="AT92" s="415"/>
      <c r="AU92" s="415"/>
      <c r="AV92" s="415"/>
      <c r="AW92" s="415"/>
      <c r="AX92" s="415"/>
      <c r="AY92" s="415"/>
      <c r="AZ92" s="415"/>
      <c r="BA92" s="415"/>
      <c r="BB92" s="415"/>
      <c r="BC92" s="415"/>
      <c r="BD92" s="415"/>
      <c r="BE92" s="415"/>
      <c r="BF92" s="415"/>
      <c r="BG92" s="415"/>
      <c r="BH92" s="415"/>
      <c r="BI92" s="415"/>
      <c r="BJ92" s="415"/>
      <c r="BK92" s="415"/>
      <c r="BL92" s="415"/>
      <c r="BM92" s="415"/>
      <c r="BN92" s="415"/>
      <c r="BO92" s="415"/>
      <c r="BP92" s="415"/>
      <c r="BQ92" s="415"/>
      <c r="BR92" s="415"/>
      <c r="BS92" s="415"/>
      <c r="BT92" s="415"/>
      <c r="BU92" s="415"/>
      <c r="BV92" s="415"/>
      <c r="BW92" s="415"/>
      <c r="BX92" s="415"/>
      <c r="BY92" s="415"/>
      <c r="BZ92" s="415"/>
      <c r="CA92" s="415"/>
      <c r="CB92" s="415"/>
      <c r="CC92" s="415"/>
      <c r="CD92" s="415"/>
      <c r="CE92" s="415"/>
      <c r="CF92" s="415"/>
      <c r="CG92" s="415"/>
      <c r="CH92" s="415"/>
      <c r="CI92" s="415"/>
      <c r="CJ92" s="415"/>
      <c r="CK92" s="415"/>
      <c r="CL92" s="415"/>
      <c r="CM92" s="415"/>
      <c r="CN92" s="415"/>
      <c r="CO92" s="415"/>
      <c r="CP92" s="415"/>
      <c r="CQ92" s="415"/>
      <c r="CR92" s="415"/>
      <c r="CS92" s="415"/>
      <c r="CT92" s="415"/>
      <c r="CU92" s="415"/>
      <c r="CV92" s="415"/>
      <c r="CW92" s="415"/>
      <c r="CX92" s="415"/>
      <c r="CY92" s="415"/>
      <c r="CZ92" s="415"/>
      <c r="DA92" s="415"/>
      <c r="DB92" s="415"/>
      <c r="DC92" s="415"/>
      <c r="DD92" s="415"/>
      <c r="DE92" s="415"/>
      <c r="DF92" s="415"/>
      <c r="DG92" s="415"/>
      <c r="DH92" s="415"/>
      <c r="DI92" s="415"/>
      <c r="DJ92" s="415"/>
      <c r="DK92" s="415"/>
      <c r="DL92" s="415"/>
      <c r="DM92" s="415"/>
      <c r="DN92" s="415"/>
      <c r="DO92" s="415"/>
      <c r="DP92" s="415"/>
      <c r="DQ92" s="415"/>
      <c r="DR92" s="415"/>
      <c r="DS92" s="415"/>
      <c r="DT92" s="415"/>
      <c r="DU92" s="415"/>
      <c r="DV92" s="415"/>
      <c r="DW92" s="415"/>
      <c r="DX92" s="415"/>
      <c r="DY92" s="415"/>
      <c r="DZ92" s="415"/>
      <c r="EA92" s="415"/>
      <c r="EB92" s="415"/>
      <c r="EC92" s="415"/>
      <c r="ED92" s="415"/>
      <c r="EE92" s="415"/>
      <c r="EF92" s="415"/>
      <c r="EG92" s="415"/>
      <c r="EH92" s="415"/>
      <c r="EI92" s="415"/>
      <c r="EJ92" s="415"/>
      <c r="EK92" s="415"/>
      <c r="EL92" s="415"/>
      <c r="EM92" s="415"/>
      <c r="EN92" s="415"/>
      <c r="EO92" s="415"/>
      <c r="EP92" s="415"/>
      <c r="EQ92" s="415"/>
      <c r="ER92" s="415"/>
      <c r="ES92" s="415"/>
      <c r="ET92" s="415"/>
      <c r="EU92" s="415"/>
      <c r="EV92" s="415"/>
      <c r="EW92" s="415"/>
      <c r="EX92" s="415"/>
      <c r="EY92" s="415"/>
      <c r="EZ92" s="415"/>
      <c r="FA92" s="415"/>
      <c r="FB92" s="415"/>
      <c r="FC92" s="415"/>
      <c r="FD92" s="415"/>
      <c r="FE92" s="415"/>
      <c r="FF92" s="415"/>
      <c r="FG92" s="415"/>
      <c r="FH92" s="415"/>
      <c r="FI92" s="415"/>
      <c r="FJ92" s="415"/>
      <c r="FK92" s="415"/>
      <c r="FL92" s="415"/>
      <c r="FM92" s="415"/>
      <c r="FN92" s="415"/>
      <c r="FO92" s="415"/>
      <c r="FP92" s="415"/>
      <c r="FQ92" s="415"/>
      <c r="FR92" s="415"/>
      <c r="FS92" s="415"/>
      <c r="FT92" s="415"/>
      <c r="FU92" s="415"/>
      <c r="FV92" s="415"/>
      <c r="FW92" s="415"/>
      <c r="FX92" s="415"/>
      <c r="FY92" s="415"/>
      <c r="FZ92" s="415"/>
      <c r="GA92" s="415"/>
      <c r="GB92" s="415"/>
      <c r="GC92" s="415"/>
      <c r="GD92" s="415"/>
      <c r="GE92" s="415"/>
      <c r="GF92" s="415"/>
      <c r="GG92" s="415"/>
      <c r="GH92" s="415"/>
      <c r="GI92" s="415"/>
      <c r="GJ92" s="415"/>
      <c r="GK92" s="415"/>
      <c r="GL92" s="415"/>
      <c r="GM92" s="415"/>
      <c r="GN92" s="415"/>
      <c r="GO92" s="415"/>
      <c r="GP92" s="415"/>
      <c r="GQ92" s="415"/>
      <c r="GR92" s="415"/>
      <c r="GS92" s="415"/>
      <c r="GT92" s="415"/>
      <c r="GU92" s="415"/>
      <c r="GV92" s="415"/>
      <c r="GW92" s="415"/>
      <c r="GX92" s="415"/>
      <c r="GY92" s="415"/>
      <c r="GZ92" s="415"/>
      <c r="HA92" s="415"/>
      <c r="HB92" s="415"/>
      <c r="HC92" s="415"/>
      <c r="HD92" s="415"/>
      <c r="HE92" s="415"/>
      <c r="HF92" s="415"/>
      <c r="HG92" s="415"/>
      <c r="HH92" s="415"/>
      <c r="HI92" s="415"/>
      <c r="HJ92" s="415"/>
      <c r="HK92" s="415"/>
      <c r="HL92" s="415"/>
      <c r="HM92" s="415"/>
      <c r="HN92" s="415"/>
      <c r="HO92" s="415"/>
      <c r="HP92" s="415"/>
      <c r="HQ92" s="415"/>
      <c r="HR92" s="415"/>
      <c r="HS92" s="415"/>
      <c r="HT92" s="415"/>
      <c r="HU92" s="415"/>
      <c r="HV92" s="415"/>
      <c r="HW92" s="415"/>
      <c r="HX92" s="415"/>
      <c r="HY92" s="415"/>
      <c r="HZ92" s="415"/>
      <c r="IA92" s="415"/>
      <c r="IB92" s="415"/>
      <c r="IC92" s="415"/>
      <c r="ID92" s="415"/>
      <c r="IE92" s="415"/>
      <c r="IF92" s="415"/>
      <c r="IG92" s="415"/>
      <c r="IH92" s="415"/>
      <c r="II92" s="415"/>
      <c r="IJ92" s="415"/>
      <c r="IK92" s="415"/>
      <c r="IL92" s="415"/>
      <c r="IM92" s="415"/>
      <c r="IN92" s="415"/>
      <c r="IO92" s="415"/>
      <c r="IP92" s="415"/>
      <c r="IQ92" s="415"/>
      <c r="IR92" s="415"/>
      <c r="IS92" s="415"/>
      <c r="IT92" s="415"/>
      <c r="IU92" s="415"/>
      <c r="IV92" s="415"/>
      <c r="IW92" s="415"/>
      <c r="IX92" s="415"/>
      <c r="IY92" s="415"/>
      <c r="IZ92" s="415"/>
      <c r="JA92" s="415"/>
    </row>
    <row r="93" spans="1:261" s="101" customFormat="1" hidden="1" outlineLevel="3" x14ac:dyDescent="0.25">
      <c r="A93" s="99"/>
      <c r="B93" s="275" t="s">
        <v>6843</v>
      </c>
      <c r="C93" s="99" t="s">
        <v>31</v>
      </c>
      <c r="D93" s="127">
        <v>1</v>
      </c>
      <c r="E93" s="251">
        <v>0</v>
      </c>
      <c r="F93" s="142"/>
      <c r="G93" s="142">
        <v>0</v>
      </c>
      <c r="H93" s="142"/>
      <c r="I93" s="227"/>
      <c r="J93" s="252">
        <v>0</v>
      </c>
      <c r="K93" s="252"/>
      <c r="L93" s="229"/>
      <c r="M93" s="229">
        <f t="shared" si="8"/>
        <v>0</v>
      </c>
      <c r="N93" s="229"/>
      <c r="O93" s="229"/>
      <c r="P93" s="422"/>
      <c r="Q93" s="425">
        <f t="shared" si="9"/>
        <v>0</v>
      </c>
      <c r="R93" s="415"/>
      <c r="S93" s="415"/>
      <c r="T93" s="415"/>
      <c r="U93" s="415"/>
      <c r="V93" s="415"/>
      <c r="W93" s="415"/>
      <c r="X93" s="415"/>
      <c r="Y93" s="415"/>
      <c r="Z93" s="415"/>
      <c r="AA93" s="415"/>
      <c r="AB93" s="415"/>
      <c r="AC93" s="415"/>
      <c r="AD93" s="415"/>
      <c r="AE93" s="415"/>
      <c r="AF93" s="415"/>
      <c r="AG93" s="415"/>
      <c r="AH93" s="415"/>
      <c r="AI93" s="415"/>
      <c r="AJ93" s="415"/>
      <c r="AK93" s="415"/>
      <c r="AL93" s="415"/>
      <c r="AM93" s="415"/>
      <c r="AN93" s="415"/>
      <c r="AO93" s="415"/>
      <c r="AP93" s="415"/>
      <c r="AQ93" s="415"/>
      <c r="AR93" s="415"/>
      <c r="AS93" s="415"/>
      <c r="AT93" s="415"/>
      <c r="AU93" s="415"/>
      <c r="AV93" s="415"/>
      <c r="AW93" s="415"/>
      <c r="AX93" s="415"/>
      <c r="AY93" s="415"/>
      <c r="AZ93" s="415"/>
      <c r="BA93" s="415"/>
      <c r="BB93" s="415"/>
      <c r="BC93" s="415"/>
      <c r="BD93" s="415"/>
      <c r="BE93" s="415"/>
      <c r="BF93" s="415"/>
      <c r="BG93" s="415"/>
      <c r="BH93" s="415"/>
      <c r="BI93" s="415"/>
      <c r="BJ93" s="415"/>
      <c r="BK93" s="415"/>
      <c r="BL93" s="415"/>
      <c r="BM93" s="415"/>
      <c r="BN93" s="415"/>
      <c r="BO93" s="415"/>
      <c r="BP93" s="415"/>
      <c r="BQ93" s="415"/>
      <c r="BR93" s="415"/>
      <c r="BS93" s="415"/>
      <c r="BT93" s="415"/>
      <c r="BU93" s="415"/>
      <c r="BV93" s="415"/>
      <c r="BW93" s="415"/>
      <c r="BX93" s="415"/>
      <c r="BY93" s="415"/>
      <c r="BZ93" s="415"/>
      <c r="CA93" s="415"/>
      <c r="CB93" s="415"/>
      <c r="CC93" s="415"/>
      <c r="CD93" s="415"/>
      <c r="CE93" s="415"/>
      <c r="CF93" s="415"/>
      <c r="CG93" s="415"/>
      <c r="CH93" s="415"/>
      <c r="CI93" s="415"/>
      <c r="CJ93" s="415"/>
      <c r="CK93" s="415"/>
      <c r="CL93" s="415"/>
      <c r="CM93" s="415"/>
      <c r="CN93" s="415"/>
      <c r="CO93" s="415"/>
      <c r="CP93" s="415"/>
      <c r="CQ93" s="415"/>
      <c r="CR93" s="415"/>
      <c r="CS93" s="415"/>
      <c r="CT93" s="415"/>
      <c r="CU93" s="415"/>
      <c r="CV93" s="415"/>
      <c r="CW93" s="415"/>
      <c r="CX93" s="415"/>
      <c r="CY93" s="415"/>
      <c r="CZ93" s="415"/>
      <c r="DA93" s="415"/>
      <c r="DB93" s="415"/>
      <c r="DC93" s="415"/>
      <c r="DD93" s="415"/>
      <c r="DE93" s="415"/>
      <c r="DF93" s="415"/>
      <c r="DG93" s="415"/>
      <c r="DH93" s="415"/>
      <c r="DI93" s="415"/>
      <c r="DJ93" s="415"/>
      <c r="DK93" s="415"/>
      <c r="DL93" s="415"/>
      <c r="DM93" s="415"/>
      <c r="DN93" s="415"/>
      <c r="DO93" s="415"/>
      <c r="DP93" s="415"/>
      <c r="DQ93" s="415"/>
      <c r="DR93" s="415"/>
      <c r="DS93" s="415"/>
      <c r="DT93" s="415"/>
      <c r="DU93" s="415"/>
      <c r="DV93" s="415"/>
      <c r="DW93" s="415"/>
      <c r="DX93" s="415"/>
      <c r="DY93" s="415"/>
      <c r="DZ93" s="415"/>
      <c r="EA93" s="415"/>
      <c r="EB93" s="415"/>
      <c r="EC93" s="415"/>
      <c r="ED93" s="415"/>
      <c r="EE93" s="415"/>
      <c r="EF93" s="415"/>
      <c r="EG93" s="415"/>
      <c r="EH93" s="415"/>
      <c r="EI93" s="415"/>
      <c r="EJ93" s="415"/>
      <c r="EK93" s="415"/>
      <c r="EL93" s="415"/>
      <c r="EM93" s="415"/>
      <c r="EN93" s="415"/>
      <c r="EO93" s="415"/>
      <c r="EP93" s="415"/>
      <c r="EQ93" s="415"/>
      <c r="ER93" s="415"/>
      <c r="ES93" s="415"/>
      <c r="ET93" s="415"/>
      <c r="EU93" s="415"/>
      <c r="EV93" s="415"/>
      <c r="EW93" s="415"/>
      <c r="EX93" s="415"/>
      <c r="EY93" s="415"/>
      <c r="EZ93" s="415"/>
      <c r="FA93" s="415"/>
      <c r="FB93" s="415"/>
      <c r="FC93" s="415"/>
      <c r="FD93" s="415"/>
      <c r="FE93" s="415"/>
      <c r="FF93" s="415"/>
      <c r="FG93" s="415"/>
      <c r="FH93" s="415"/>
      <c r="FI93" s="415"/>
      <c r="FJ93" s="415"/>
      <c r="FK93" s="415"/>
      <c r="FL93" s="415"/>
      <c r="FM93" s="415"/>
      <c r="FN93" s="415"/>
      <c r="FO93" s="415"/>
      <c r="FP93" s="415"/>
      <c r="FQ93" s="415"/>
      <c r="FR93" s="415"/>
      <c r="FS93" s="415"/>
      <c r="FT93" s="415"/>
      <c r="FU93" s="415"/>
      <c r="FV93" s="415"/>
      <c r="FW93" s="415"/>
      <c r="FX93" s="415"/>
      <c r="FY93" s="415"/>
      <c r="FZ93" s="415"/>
      <c r="GA93" s="415"/>
      <c r="GB93" s="415"/>
      <c r="GC93" s="415"/>
      <c r="GD93" s="415"/>
      <c r="GE93" s="415"/>
      <c r="GF93" s="415"/>
      <c r="GG93" s="415"/>
      <c r="GH93" s="415"/>
      <c r="GI93" s="415"/>
      <c r="GJ93" s="415"/>
      <c r="GK93" s="415"/>
      <c r="GL93" s="415"/>
      <c r="GM93" s="415"/>
      <c r="GN93" s="415"/>
      <c r="GO93" s="415"/>
      <c r="GP93" s="415"/>
      <c r="GQ93" s="415"/>
      <c r="GR93" s="415"/>
      <c r="GS93" s="415"/>
      <c r="GT93" s="415"/>
      <c r="GU93" s="415"/>
      <c r="GV93" s="415"/>
      <c r="GW93" s="415"/>
      <c r="GX93" s="415"/>
      <c r="GY93" s="415"/>
      <c r="GZ93" s="415"/>
      <c r="HA93" s="415"/>
      <c r="HB93" s="415"/>
      <c r="HC93" s="415"/>
      <c r="HD93" s="415"/>
      <c r="HE93" s="415"/>
      <c r="HF93" s="415"/>
      <c r="HG93" s="415"/>
      <c r="HH93" s="415"/>
      <c r="HI93" s="415"/>
      <c r="HJ93" s="415"/>
      <c r="HK93" s="415"/>
      <c r="HL93" s="415"/>
      <c r="HM93" s="415"/>
      <c r="HN93" s="415"/>
      <c r="HO93" s="415"/>
      <c r="HP93" s="415"/>
      <c r="HQ93" s="415"/>
      <c r="HR93" s="415"/>
      <c r="HS93" s="415"/>
      <c r="HT93" s="415"/>
      <c r="HU93" s="415"/>
      <c r="HV93" s="415"/>
      <c r="HW93" s="415"/>
      <c r="HX93" s="415"/>
      <c r="HY93" s="415"/>
      <c r="HZ93" s="415"/>
      <c r="IA93" s="415"/>
      <c r="IB93" s="415"/>
      <c r="IC93" s="415"/>
      <c r="ID93" s="415"/>
      <c r="IE93" s="415"/>
      <c r="IF93" s="415"/>
      <c r="IG93" s="415"/>
      <c r="IH93" s="415"/>
      <c r="II93" s="415"/>
      <c r="IJ93" s="415"/>
      <c r="IK93" s="415"/>
      <c r="IL93" s="415"/>
      <c r="IM93" s="415"/>
      <c r="IN93" s="415"/>
      <c r="IO93" s="415"/>
      <c r="IP93" s="415"/>
      <c r="IQ93" s="415"/>
      <c r="IR93" s="415"/>
      <c r="IS93" s="415"/>
      <c r="IT93" s="415"/>
      <c r="IU93" s="415"/>
      <c r="IV93" s="415"/>
      <c r="IW93" s="415"/>
      <c r="IX93" s="415"/>
      <c r="IY93" s="415"/>
      <c r="IZ93" s="415"/>
      <c r="JA93" s="415"/>
    </row>
    <row r="94" spans="1:261" s="101" customFormat="1" hidden="1" outlineLevel="3" x14ac:dyDescent="0.25">
      <c r="A94" s="99"/>
      <c r="B94" s="275" t="s">
        <v>82</v>
      </c>
      <c r="C94" s="99" t="s">
        <v>855</v>
      </c>
      <c r="D94" s="310">
        <v>0.63200000000000001</v>
      </c>
      <c r="E94" s="251">
        <v>0</v>
      </c>
      <c r="F94" s="142"/>
      <c r="G94" s="142">
        <v>0</v>
      </c>
      <c r="H94" s="142"/>
      <c r="I94" s="227"/>
      <c r="J94" s="252">
        <v>0</v>
      </c>
      <c r="K94" s="252"/>
      <c r="L94" s="229"/>
      <c r="M94" s="229">
        <f t="shared" si="8"/>
        <v>0</v>
      </c>
      <c r="N94" s="229"/>
      <c r="O94" s="229"/>
      <c r="P94" s="422"/>
      <c r="Q94" s="425">
        <f t="shared" si="9"/>
        <v>0</v>
      </c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415"/>
      <c r="AL94" s="415"/>
      <c r="AM94" s="415"/>
      <c r="AN94" s="415"/>
      <c r="AO94" s="415"/>
      <c r="AP94" s="415"/>
      <c r="AQ94" s="415"/>
      <c r="AR94" s="415"/>
      <c r="AS94" s="415"/>
      <c r="AT94" s="415"/>
      <c r="AU94" s="415"/>
      <c r="AV94" s="415"/>
      <c r="AW94" s="415"/>
      <c r="AX94" s="415"/>
      <c r="AY94" s="415"/>
      <c r="AZ94" s="415"/>
      <c r="BA94" s="415"/>
      <c r="BB94" s="415"/>
      <c r="BC94" s="415"/>
      <c r="BD94" s="415"/>
      <c r="BE94" s="415"/>
      <c r="BF94" s="415"/>
      <c r="BG94" s="415"/>
      <c r="BH94" s="415"/>
      <c r="BI94" s="415"/>
      <c r="BJ94" s="415"/>
      <c r="BK94" s="415"/>
      <c r="BL94" s="415"/>
      <c r="BM94" s="415"/>
      <c r="BN94" s="415"/>
      <c r="BO94" s="415"/>
      <c r="BP94" s="415"/>
      <c r="BQ94" s="415"/>
      <c r="BR94" s="415"/>
      <c r="BS94" s="415"/>
      <c r="BT94" s="415"/>
      <c r="BU94" s="415"/>
      <c r="BV94" s="415"/>
      <c r="BW94" s="415"/>
      <c r="BX94" s="415"/>
      <c r="BY94" s="415"/>
      <c r="BZ94" s="415"/>
      <c r="CA94" s="415"/>
      <c r="CB94" s="415"/>
      <c r="CC94" s="415"/>
      <c r="CD94" s="415"/>
      <c r="CE94" s="415"/>
      <c r="CF94" s="415"/>
      <c r="CG94" s="415"/>
      <c r="CH94" s="415"/>
      <c r="CI94" s="415"/>
      <c r="CJ94" s="415"/>
      <c r="CK94" s="415"/>
      <c r="CL94" s="415"/>
      <c r="CM94" s="415"/>
      <c r="CN94" s="415"/>
      <c r="CO94" s="415"/>
      <c r="CP94" s="415"/>
      <c r="CQ94" s="415"/>
      <c r="CR94" s="415"/>
      <c r="CS94" s="415"/>
      <c r="CT94" s="415"/>
      <c r="CU94" s="415"/>
      <c r="CV94" s="415"/>
      <c r="CW94" s="415"/>
      <c r="CX94" s="415"/>
      <c r="CY94" s="415"/>
      <c r="CZ94" s="415"/>
      <c r="DA94" s="415"/>
      <c r="DB94" s="415"/>
      <c r="DC94" s="415"/>
      <c r="DD94" s="415"/>
      <c r="DE94" s="415"/>
      <c r="DF94" s="415"/>
      <c r="DG94" s="415"/>
      <c r="DH94" s="415"/>
      <c r="DI94" s="415"/>
      <c r="DJ94" s="415"/>
      <c r="DK94" s="415"/>
      <c r="DL94" s="415"/>
      <c r="DM94" s="415"/>
      <c r="DN94" s="415"/>
      <c r="DO94" s="415"/>
      <c r="DP94" s="415"/>
      <c r="DQ94" s="415"/>
      <c r="DR94" s="415"/>
      <c r="DS94" s="415"/>
      <c r="DT94" s="415"/>
      <c r="DU94" s="415"/>
      <c r="DV94" s="415"/>
      <c r="DW94" s="415"/>
      <c r="DX94" s="415"/>
      <c r="DY94" s="415"/>
      <c r="DZ94" s="415"/>
      <c r="EA94" s="415"/>
      <c r="EB94" s="415"/>
      <c r="EC94" s="415"/>
      <c r="ED94" s="415"/>
      <c r="EE94" s="415"/>
      <c r="EF94" s="415"/>
      <c r="EG94" s="415"/>
      <c r="EH94" s="415"/>
      <c r="EI94" s="415"/>
      <c r="EJ94" s="415"/>
      <c r="EK94" s="415"/>
      <c r="EL94" s="415"/>
      <c r="EM94" s="415"/>
      <c r="EN94" s="415"/>
      <c r="EO94" s="415"/>
      <c r="EP94" s="415"/>
      <c r="EQ94" s="415"/>
      <c r="ER94" s="415"/>
      <c r="ES94" s="415"/>
      <c r="ET94" s="415"/>
      <c r="EU94" s="415"/>
      <c r="EV94" s="415"/>
      <c r="EW94" s="415"/>
      <c r="EX94" s="415"/>
      <c r="EY94" s="415"/>
      <c r="EZ94" s="415"/>
      <c r="FA94" s="415"/>
      <c r="FB94" s="415"/>
      <c r="FC94" s="415"/>
      <c r="FD94" s="415"/>
      <c r="FE94" s="415"/>
      <c r="FF94" s="415"/>
      <c r="FG94" s="415"/>
      <c r="FH94" s="415"/>
      <c r="FI94" s="415"/>
      <c r="FJ94" s="415"/>
      <c r="FK94" s="415"/>
      <c r="FL94" s="415"/>
      <c r="FM94" s="415"/>
      <c r="FN94" s="415"/>
      <c r="FO94" s="415"/>
      <c r="FP94" s="415"/>
      <c r="FQ94" s="415"/>
      <c r="FR94" s="415"/>
      <c r="FS94" s="415"/>
      <c r="FT94" s="415"/>
      <c r="FU94" s="415"/>
      <c r="FV94" s="415"/>
      <c r="FW94" s="415"/>
      <c r="FX94" s="415"/>
      <c r="FY94" s="415"/>
      <c r="FZ94" s="415"/>
      <c r="GA94" s="415"/>
      <c r="GB94" s="415"/>
      <c r="GC94" s="415"/>
      <c r="GD94" s="415"/>
      <c r="GE94" s="415"/>
      <c r="GF94" s="415"/>
      <c r="GG94" s="415"/>
      <c r="GH94" s="415"/>
      <c r="GI94" s="415"/>
      <c r="GJ94" s="415"/>
      <c r="GK94" s="415"/>
      <c r="GL94" s="415"/>
      <c r="GM94" s="415"/>
      <c r="GN94" s="415"/>
      <c r="GO94" s="415"/>
      <c r="GP94" s="415"/>
      <c r="GQ94" s="415"/>
      <c r="GR94" s="415"/>
      <c r="GS94" s="415"/>
      <c r="GT94" s="415"/>
      <c r="GU94" s="415"/>
      <c r="GV94" s="415"/>
      <c r="GW94" s="415"/>
      <c r="GX94" s="415"/>
      <c r="GY94" s="415"/>
      <c r="GZ94" s="415"/>
      <c r="HA94" s="415"/>
      <c r="HB94" s="415"/>
      <c r="HC94" s="415"/>
      <c r="HD94" s="415"/>
      <c r="HE94" s="415"/>
      <c r="HF94" s="415"/>
      <c r="HG94" s="415"/>
      <c r="HH94" s="415"/>
      <c r="HI94" s="415"/>
      <c r="HJ94" s="415"/>
      <c r="HK94" s="415"/>
      <c r="HL94" s="415"/>
      <c r="HM94" s="415"/>
      <c r="HN94" s="415"/>
      <c r="HO94" s="415"/>
      <c r="HP94" s="415"/>
      <c r="HQ94" s="415"/>
      <c r="HR94" s="415"/>
      <c r="HS94" s="415"/>
      <c r="HT94" s="415"/>
      <c r="HU94" s="415"/>
      <c r="HV94" s="415"/>
      <c r="HW94" s="415"/>
      <c r="HX94" s="415"/>
      <c r="HY94" s="415"/>
      <c r="HZ94" s="415"/>
      <c r="IA94" s="415"/>
      <c r="IB94" s="415"/>
      <c r="IC94" s="415"/>
      <c r="ID94" s="415"/>
      <c r="IE94" s="415"/>
      <c r="IF94" s="415"/>
      <c r="IG94" s="415"/>
      <c r="IH94" s="415"/>
      <c r="II94" s="415"/>
      <c r="IJ94" s="415"/>
      <c r="IK94" s="415"/>
      <c r="IL94" s="415"/>
      <c r="IM94" s="415"/>
      <c r="IN94" s="415"/>
      <c r="IO94" s="415"/>
      <c r="IP94" s="415"/>
      <c r="IQ94" s="415"/>
      <c r="IR94" s="415"/>
      <c r="IS94" s="415"/>
      <c r="IT94" s="415"/>
      <c r="IU94" s="415"/>
      <c r="IV94" s="415"/>
      <c r="IW94" s="415"/>
      <c r="IX94" s="415"/>
      <c r="IY94" s="415"/>
      <c r="IZ94" s="415"/>
      <c r="JA94" s="415"/>
    </row>
    <row r="95" spans="1:261" s="101" customFormat="1" hidden="1" outlineLevel="3" x14ac:dyDescent="0.25">
      <c r="A95" s="99"/>
      <c r="B95" s="275" t="s">
        <v>94</v>
      </c>
      <c r="C95" s="99" t="s">
        <v>855</v>
      </c>
      <c r="D95" s="310">
        <v>0.129</v>
      </c>
      <c r="E95" s="251">
        <v>0</v>
      </c>
      <c r="F95" s="142"/>
      <c r="G95" s="142">
        <v>0</v>
      </c>
      <c r="H95" s="142"/>
      <c r="I95" s="227"/>
      <c r="J95" s="252">
        <v>0</v>
      </c>
      <c r="K95" s="252"/>
      <c r="L95" s="229"/>
      <c r="M95" s="229">
        <f t="shared" si="8"/>
        <v>0</v>
      </c>
      <c r="N95" s="229"/>
      <c r="O95" s="229"/>
      <c r="P95" s="422"/>
      <c r="Q95" s="425">
        <f t="shared" si="9"/>
        <v>0</v>
      </c>
      <c r="R95" s="415"/>
      <c r="S95" s="415"/>
      <c r="T95" s="415"/>
      <c r="U95" s="415"/>
      <c r="V95" s="415"/>
      <c r="W95" s="415"/>
      <c r="X95" s="415"/>
      <c r="Y95" s="415"/>
      <c r="Z95" s="415"/>
      <c r="AA95" s="415"/>
      <c r="AB95" s="415"/>
      <c r="AC95" s="415"/>
      <c r="AD95" s="415"/>
      <c r="AE95" s="415"/>
      <c r="AF95" s="415"/>
      <c r="AG95" s="415"/>
      <c r="AH95" s="415"/>
      <c r="AI95" s="415"/>
      <c r="AJ95" s="415"/>
      <c r="AK95" s="415"/>
      <c r="AL95" s="415"/>
      <c r="AM95" s="415"/>
      <c r="AN95" s="415"/>
      <c r="AO95" s="415"/>
      <c r="AP95" s="415"/>
      <c r="AQ95" s="415"/>
      <c r="AR95" s="415"/>
      <c r="AS95" s="415"/>
      <c r="AT95" s="415"/>
      <c r="AU95" s="415"/>
      <c r="AV95" s="415"/>
      <c r="AW95" s="415"/>
      <c r="AX95" s="415"/>
      <c r="AY95" s="415"/>
      <c r="AZ95" s="415"/>
      <c r="BA95" s="415"/>
      <c r="BB95" s="415"/>
      <c r="BC95" s="415"/>
      <c r="BD95" s="415"/>
      <c r="BE95" s="415"/>
      <c r="BF95" s="415"/>
      <c r="BG95" s="415"/>
      <c r="BH95" s="415"/>
      <c r="BI95" s="415"/>
      <c r="BJ95" s="415"/>
      <c r="BK95" s="415"/>
      <c r="BL95" s="415"/>
      <c r="BM95" s="415"/>
      <c r="BN95" s="415"/>
      <c r="BO95" s="415"/>
      <c r="BP95" s="415"/>
      <c r="BQ95" s="415"/>
      <c r="BR95" s="415"/>
      <c r="BS95" s="415"/>
      <c r="BT95" s="415"/>
      <c r="BU95" s="415"/>
      <c r="BV95" s="415"/>
      <c r="BW95" s="415"/>
      <c r="BX95" s="415"/>
      <c r="BY95" s="415"/>
      <c r="BZ95" s="415"/>
      <c r="CA95" s="415"/>
      <c r="CB95" s="415"/>
      <c r="CC95" s="415"/>
      <c r="CD95" s="415"/>
      <c r="CE95" s="415"/>
      <c r="CF95" s="415"/>
      <c r="CG95" s="415"/>
      <c r="CH95" s="415"/>
      <c r="CI95" s="415"/>
      <c r="CJ95" s="415"/>
      <c r="CK95" s="415"/>
      <c r="CL95" s="415"/>
      <c r="CM95" s="415"/>
      <c r="CN95" s="415"/>
      <c r="CO95" s="415"/>
      <c r="CP95" s="415"/>
      <c r="CQ95" s="415"/>
      <c r="CR95" s="415"/>
      <c r="CS95" s="415"/>
      <c r="CT95" s="415"/>
      <c r="CU95" s="415"/>
      <c r="CV95" s="415"/>
      <c r="CW95" s="415"/>
      <c r="CX95" s="415"/>
      <c r="CY95" s="415"/>
      <c r="CZ95" s="415"/>
      <c r="DA95" s="415"/>
      <c r="DB95" s="415"/>
      <c r="DC95" s="415"/>
      <c r="DD95" s="415"/>
      <c r="DE95" s="415"/>
      <c r="DF95" s="415"/>
      <c r="DG95" s="415"/>
      <c r="DH95" s="415"/>
      <c r="DI95" s="415"/>
      <c r="DJ95" s="415"/>
      <c r="DK95" s="415"/>
      <c r="DL95" s="415"/>
      <c r="DM95" s="415"/>
      <c r="DN95" s="415"/>
      <c r="DO95" s="415"/>
      <c r="DP95" s="415"/>
      <c r="DQ95" s="415"/>
      <c r="DR95" s="415"/>
      <c r="DS95" s="415"/>
      <c r="DT95" s="415"/>
      <c r="DU95" s="415"/>
      <c r="DV95" s="415"/>
      <c r="DW95" s="415"/>
      <c r="DX95" s="415"/>
      <c r="DY95" s="415"/>
      <c r="DZ95" s="415"/>
      <c r="EA95" s="415"/>
      <c r="EB95" s="415"/>
      <c r="EC95" s="415"/>
      <c r="ED95" s="415"/>
      <c r="EE95" s="415"/>
      <c r="EF95" s="415"/>
      <c r="EG95" s="415"/>
      <c r="EH95" s="415"/>
      <c r="EI95" s="415"/>
      <c r="EJ95" s="415"/>
      <c r="EK95" s="415"/>
      <c r="EL95" s="415"/>
      <c r="EM95" s="415"/>
      <c r="EN95" s="415"/>
      <c r="EO95" s="415"/>
      <c r="EP95" s="415"/>
      <c r="EQ95" s="415"/>
      <c r="ER95" s="415"/>
      <c r="ES95" s="415"/>
      <c r="ET95" s="415"/>
      <c r="EU95" s="415"/>
      <c r="EV95" s="415"/>
      <c r="EW95" s="415"/>
      <c r="EX95" s="415"/>
      <c r="EY95" s="415"/>
      <c r="EZ95" s="415"/>
      <c r="FA95" s="415"/>
      <c r="FB95" s="415"/>
      <c r="FC95" s="415"/>
      <c r="FD95" s="415"/>
      <c r="FE95" s="415"/>
      <c r="FF95" s="415"/>
      <c r="FG95" s="415"/>
      <c r="FH95" s="415"/>
      <c r="FI95" s="415"/>
      <c r="FJ95" s="415"/>
      <c r="FK95" s="415"/>
      <c r="FL95" s="415"/>
      <c r="FM95" s="415"/>
      <c r="FN95" s="415"/>
      <c r="FO95" s="415"/>
      <c r="FP95" s="415"/>
      <c r="FQ95" s="415"/>
      <c r="FR95" s="415"/>
      <c r="FS95" s="415"/>
      <c r="FT95" s="415"/>
      <c r="FU95" s="415"/>
      <c r="FV95" s="415"/>
      <c r="FW95" s="415"/>
      <c r="FX95" s="415"/>
      <c r="FY95" s="415"/>
      <c r="FZ95" s="415"/>
      <c r="GA95" s="415"/>
      <c r="GB95" s="415"/>
      <c r="GC95" s="415"/>
      <c r="GD95" s="415"/>
      <c r="GE95" s="415"/>
      <c r="GF95" s="415"/>
      <c r="GG95" s="415"/>
      <c r="GH95" s="415"/>
      <c r="GI95" s="415"/>
      <c r="GJ95" s="415"/>
      <c r="GK95" s="415"/>
      <c r="GL95" s="415"/>
      <c r="GM95" s="415"/>
      <c r="GN95" s="415"/>
      <c r="GO95" s="415"/>
      <c r="GP95" s="415"/>
      <c r="GQ95" s="415"/>
      <c r="GR95" s="415"/>
      <c r="GS95" s="415"/>
      <c r="GT95" s="415"/>
      <c r="GU95" s="415"/>
      <c r="GV95" s="415"/>
      <c r="GW95" s="415"/>
      <c r="GX95" s="415"/>
      <c r="GY95" s="415"/>
      <c r="GZ95" s="415"/>
      <c r="HA95" s="415"/>
      <c r="HB95" s="415"/>
      <c r="HC95" s="415"/>
      <c r="HD95" s="415"/>
      <c r="HE95" s="415"/>
      <c r="HF95" s="415"/>
      <c r="HG95" s="415"/>
      <c r="HH95" s="415"/>
      <c r="HI95" s="415"/>
      <c r="HJ95" s="415"/>
      <c r="HK95" s="415"/>
      <c r="HL95" s="415"/>
      <c r="HM95" s="415"/>
      <c r="HN95" s="415"/>
      <c r="HO95" s="415"/>
      <c r="HP95" s="415"/>
      <c r="HQ95" s="415"/>
      <c r="HR95" s="415"/>
      <c r="HS95" s="415"/>
      <c r="HT95" s="415"/>
      <c r="HU95" s="415"/>
      <c r="HV95" s="415"/>
      <c r="HW95" s="415"/>
      <c r="HX95" s="415"/>
      <c r="HY95" s="415"/>
      <c r="HZ95" s="415"/>
      <c r="IA95" s="415"/>
      <c r="IB95" s="415"/>
      <c r="IC95" s="415"/>
      <c r="ID95" s="415"/>
      <c r="IE95" s="415"/>
      <c r="IF95" s="415"/>
      <c r="IG95" s="415"/>
      <c r="IH95" s="415"/>
      <c r="II95" s="415"/>
      <c r="IJ95" s="415"/>
      <c r="IK95" s="415"/>
      <c r="IL95" s="415"/>
      <c r="IM95" s="415"/>
      <c r="IN95" s="415"/>
      <c r="IO95" s="415"/>
      <c r="IP95" s="415"/>
      <c r="IQ95" s="415"/>
      <c r="IR95" s="415"/>
      <c r="IS95" s="415"/>
      <c r="IT95" s="415"/>
      <c r="IU95" s="415"/>
      <c r="IV95" s="415"/>
      <c r="IW95" s="415"/>
      <c r="IX95" s="415"/>
      <c r="IY95" s="415"/>
      <c r="IZ95" s="415"/>
      <c r="JA95" s="415"/>
    </row>
    <row r="96" spans="1:261" s="101" customFormat="1" hidden="1" outlineLevel="3" x14ac:dyDescent="0.25">
      <c r="A96" s="99"/>
      <c r="B96" s="275" t="s">
        <v>95</v>
      </c>
      <c r="C96" s="99" t="s">
        <v>855</v>
      </c>
      <c r="D96" s="310">
        <v>4.4999999999999998E-2</v>
      </c>
      <c r="E96" s="251">
        <v>0</v>
      </c>
      <c r="F96" s="142"/>
      <c r="G96" s="142">
        <v>0</v>
      </c>
      <c r="H96" s="142"/>
      <c r="I96" s="227"/>
      <c r="J96" s="252">
        <v>0</v>
      </c>
      <c r="K96" s="252"/>
      <c r="L96" s="229"/>
      <c r="M96" s="229">
        <f t="shared" si="8"/>
        <v>0</v>
      </c>
      <c r="N96" s="229"/>
      <c r="O96" s="229"/>
      <c r="P96" s="422"/>
      <c r="Q96" s="425">
        <f t="shared" si="9"/>
        <v>0</v>
      </c>
      <c r="R96" s="415"/>
      <c r="S96" s="415"/>
      <c r="T96" s="415"/>
      <c r="U96" s="415"/>
      <c r="V96" s="415"/>
      <c r="W96" s="415"/>
      <c r="X96" s="415"/>
      <c r="Y96" s="415"/>
      <c r="Z96" s="415"/>
      <c r="AA96" s="415"/>
      <c r="AB96" s="415"/>
      <c r="AC96" s="415"/>
      <c r="AD96" s="415"/>
      <c r="AE96" s="415"/>
      <c r="AF96" s="415"/>
      <c r="AG96" s="415"/>
      <c r="AH96" s="415"/>
      <c r="AI96" s="415"/>
      <c r="AJ96" s="415"/>
      <c r="AK96" s="415"/>
      <c r="AL96" s="415"/>
      <c r="AM96" s="415"/>
      <c r="AN96" s="415"/>
      <c r="AO96" s="415"/>
      <c r="AP96" s="415"/>
      <c r="AQ96" s="415"/>
      <c r="AR96" s="415"/>
      <c r="AS96" s="415"/>
      <c r="AT96" s="415"/>
      <c r="AU96" s="415"/>
      <c r="AV96" s="415"/>
      <c r="AW96" s="415"/>
      <c r="AX96" s="415"/>
      <c r="AY96" s="415"/>
      <c r="AZ96" s="415"/>
      <c r="BA96" s="415"/>
      <c r="BB96" s="415"/>
      <c r="BC96" s="415"/>
      <c r="BD96" s="415"/>
      <c r="BE96" s="415"/>
      <c r="BF96" s="415"/>
      <c r="BG96" s="415"/>
      <c r="BH96" s="415"/>
      <c r="BI96" s="415"/>
      <c r="BJ96" s="415"/>
      <c r="BK96" s="415"/>
      <c r="BL96" s="415"/>
      <c r="BM96" s="415"/>
      <c r="BN96" s="415"/>
      <c r="BO96" s="415"/>
      <c r="BP96" s="415"/>
      <c r="BQ96" s="415"/>
      <c r="BR96" s="415"/>
      <c r="BS96" s="415"/>
      <c r="BT96" s="415"/>
      <c r="BU96" s="415"/>
      <c r="BV96" s="415"/>
      <c r="BW96" s="415"/>
      <c r="BX96" s="415"/>
      <c r="BY96" s="415"/>
      <c r="BZ96" s="415"/>
      <c r="CA96" s="415"/>
      <c r="CB96" s="415"/>
      <c r="CC96" s="415"/>
      <c r="CD96" s="415"/>
      <c r="CE96" s="415"/>
      <c r="CF96" s="415"/>
      <c r="CG96" s="415"/>
      <c r="CH96" s="415"/>
      <c r="CI96" s="415"/>
      <c r="CJ96" s="415"/>
      <c r="CK96" s="415"/>
      <c r="CL96" s="415"/>
      <c r="CM96" s="415"/>
      <c r="CN96" s="415"/>
      <c r="CO96" s="415"/>
      <c r="CP96" s="415"/>
      <c r="CQ96" s="415"/>
      <c r="CR96" s="415"/>
      <c r="CS96" s="415"/>
      <c r="CT96" s="415"/>
      <c r="CU96" s="415"/>
      <c r="CV96" s="415"/>
      <c r="CW96" s="415"/>
      <c r="CX96" s="415"/>
      <c r="CY96" s="415"/>
      <c r="CZ96" s="415"/>
      <c r="DA96" s="415"/>
      <c r="DB96" s="415"/>
      <c r="DC96" s="415"/>
      <c r="DD96" s="415"/>
      <c r="DE96" s="415"/>
      <c r="DF96" s="415"/>
      <c r="DG96" s="415"/>
      <c r="DH96" s="415"/>
      <c r="DI96" s="415"/>
      <c r="DJ96" s="415"/>
      <c r="DK96" s="415"/>
      <c r="DL96" s="415"/>
      <c r="DM96" s="415"/>
      <c r="DN96" s="415"/>
      <c r="DO96" s="415"/>
      <c r="DP96" s="415"/>
      <c r="DQ96" s="415"/>
      <c r="DR96" s="415"/>
      <c r="DS96" s="415"/>
      <c r="DT96" s="415"/>
      <c r="DU96" s="415"/>
      <c r="DV96" s="415"/>
      <c r="DW96" s="415"/>
      <c r="DX96" s="415"/>
      <c r="DY96" s="415"/>
      <c r="DZ96" s="415"/>
      <c r="EA96" s="415"/>
      <c r="EB96" s="415"/>
      <c r="EC96" s="415"/>
      <c r="ED96" s="415"/>
      <c r="EE96" s="415"/>
      <c r="EF96" s="415"/>
      <c r="EG96" s="415"/>
      <c r="EH96" s="415"/>
      <c r="EI96" s="415"/>
      <c r="EJ96" s="415"/>
      <c r="EK96" s="415"/>
      <c r="EL96" s="415"/>
      <c r="EM96" s="415"/>
      <c r="EN96" s="415"/>
      <c r="EO96" s="415"/>
      <c r="EP96" s="415"/>
      <c r="EQ96" s="415"/>
      <c r="ER96" s="415"/>
      <c r="ES96" s="415"/>
      <c r="ET96" s="415"/>
      <c r="EU96" s="415"/>
      <c r="EV96" s="415"/>
      <c r="EW96" s="415"/>
      <c r="EX96" s="415"/>
      <c r="EY96" s="415"/>
      <c r="EZ96" s="415"/>
      <c r="FA96" s="415"/>
      <c r="FB96" s="415"/>
      <c r="FC96" s="415"/>
      <c r="FD96" s="415"/>
      <c r="FE96" s="415"/>
      <c r="FF96" s="415"/>
      <c r="FG96" s="415"/>
      <c r="FH96" s="415"/>
      <c r="FI96" s="415"/>
      <c r="FJ96" s="415"/>
      <c r="FK96" s="415"/>
      <c r="FL96" s="415"/>
      <c r="FM96" s="415"/>
      <c r="FN96" s="415"/>
      <c r="FO96" s="415"/>
      <c r="FP96" s="415"/>
      <c r="FQ96" s="415"/>
      <c r="FR96" s="415"/>
      <c r="FS96" s="415"/>
      <c r="FT96" s="415"/>
      <c r="FU96" s="415"/>
      <c r="FV96" s="415"/>
      <c r="FW96" s="415"/>
      <c r="FX96" s="415"/>
      <c r="FY96" s="415"/>
      <c r="FZ96" s="415"/>
      <c r="GA96" s="415"/>
      <c r="GB96" s="415"/>
      <c r="GC96" s="415"/>
      <c r="GD96" s="415"/>
      <c r="GE96" s="415"/>
      <c r="GF96" s="415"/>
      <c r="GG96" s="415"/>
      <c r="GH96" s="415"/>
      <c r="GI96" s="415"/>
      <c r="GJ96" s="415"/>
      <c r="GK96" s="415"/>
      <c r="GL96" s="415"/>
      <c r="GM96" s="415"/>
      <c r="GN96" s="415"/>
      <c r="GO96" s="415"/>
      <c r="GP96" s="415"/>
      <c r="GQ96" s="415"/>
      <c r="GR96" s="415"/>
      <c r="GS96" s="415"/>
      <c r="GT96" s="415"/>
      <c r="GU96" s="415"/>
      <c r="GV96" s="415"/>
      <c r="GW96" s="415"/>
      <c r="GX96" s="415"/>
      <c r="GY96" s="415"/>
      <c r="GZ96" s="415"/>
      <c r="HA96" s="415"/>
      <c r="HB96" s="415"/>
      <c r="HC96" s="415"/>
      <c r="HD96" s="415"/>
      <c r="HE96" s="415"/>
      <c r="HF96" s="415"/>
      <c r="HG96" s="415"/>
      <c r="HH96" s="415"/>
      <c r="HI96" s="415"/>
      <c r="HJ96" s="415"/>
      <c r="HK96" s="415"/>
      <c r="HL96" s="415"/>
      <c r="HM96" s="415"/>
      <c r="HN96" s="415"/>
      <c r="HO96" s="415"/>
      <c r="HP96" s="415"/>
      <c r="HQ96" s="415"/>
      <c r="HR96" s="415"/>
      <c r="HS96" s="415"/>
      <c r="HT96" s="415"/>
      <c r="HU96" s="415"/>
      <c r="HV96" s="415"/>
      <c r="HW96" s="415"/>
      <c r="HX96" s="415"/>
      <c r="HY96" s="415"/>
      <c r="HZ96" s="415"/>
      <c r="IA96" s="415"/>
      <c r="IB96" s="415"/>
      <c r="IC96" s="415"/>
      <c r="ID96" s="415"/>
      <c r="IE96" s="415"/>
      <c r="IF96" s="415"/>
      <c r="IG96" s="415"/>
      <c r="IH96" s="415"/>
      <c r="II96" s="415"/>
      <c r="IJ96" s="415"/>
      <c r="IK96" s="415"/>
      <c r="IL96" s="415"/>
      <c r="IM96" s="415"/>
      <c r="IN96" s="415"/>
      <c r="IO96" s="415"/>
      <c r="IP96" s="415"/>
      <c r="IQ96" s="415"/>
      <c r="IR96" s="415"/>
      <c r="IS96" s="415"/>
      <c r="IT96" s="415"/>
      <c r="IU96" s="415"/>
      <c r="IV96" s="415"/>
      <c r="IW96" s="415"/>
      <c r="IX96" s="415"/>
      <c r="IY96" s="415"/>
      <c r="IZ96" s="415"/>
      <c r="JA96" s="415"/>
    </row>
    <row r="97" spans="1:261" s="101" customFormat="1" hidden="1" outlineLevel="3" x14ac:dyDescent="0.25">
      <c r="A97" s="99"/>
      <c r="B97" s="275" t="s">
        <v>84</v>
      </c>
      <c r="C97" s="99" t="s">
        <v>855</v>
      </c>
      <c r="D97" s="310">
        <v>5.1999999999999998E-2</v>
      </c>
      <c r="E97" s="251">
        <v>0</v>
      </c>
      <c r="F97" s="142"/>
      <c r="G97" s="142">
        <v>0</v>
      </c>
      <c r="H97" s="142"/>
      <c r="I97" s="227"/>
      <c r="J97" s="252">
        <v>0</v>
      </c>
      <c r="K97" s="252"/>
      <c r="L97" s="229"/>
      <c r="M97" s="229">
        <f t="shared" si="8"/>
        <v>0</v>
      </c>
      <c r="N97" s="229"/>
      <c r="O97" s="229"/>
      <c r="P97" s="422"/>
      <c r="Q97" s="425">
        <f t="shared" si="9"/>
        <v>0</v>
      </c>
      <c r="R97" s="415"/>
      <c r="S97" s="415"/>
      <c r="T97" s="415"/>
      <c r="U97" s="415"/>
      <c r="V97" s="415"/>
      <c r="W97" s="415"/>
      <c r="X97" s="415"/>
      <c r="Y97" s="415"/>
      <c r="Z97" s="415"/>
      <c r="AA97" s="415"/>
      <c r="AB97" s="415"/>
      <c r="AC97" s="415"/>
      <c r="AD97" s="415"/>
      <c r="AE97" s="415"/>
      <c r="AF97" s="415"/>
      <c r="AG97" s="415"/>
      <c r="AH97" s="415"/>
      <c r="AI97" s="415"/>
      <c r="AJ97" s="415"/>
      <c r="AK97" s="415"/>
      <c r="AL97" s="415"/>
      <c r="AM97" s="415"/>
      <c r="AN97" s="415"/>
      <c r="AO97" s="415"/>
      <c r="AP97" s="415"/>
      <c r="AQ97" s="415"/>
      <c r="AR97" s="415"/>
      <c r="AS97" s="415"/>
      <c r="AT97" s="415"/>
      <c r="AU97" s="415"/>
      <c r="AV97" s="415"/>
      <c r="AW97" s="415"/>
      <c r="AX97" s="415"/>
      <c r="AY97" s="415"/>
      <c r="AZ97" s="415"/>
      <c r="BA97" s="415"/>
      <c r="BB97" s="415"/>
      <c r="BC97" s="415"/>
      <c r="BD97" s="415"/>
      <c r="BE97" s="415"/>
      <c r="BF97" s="415"/>
      <c r="BG97" s="415"/>
      <c r="BH97" s="415"/>
      <c r="BI97" s="415"/>
      <c r="BJ97" s="415"/>
      <c r="BK97" s="415"/>
      <c r="BL97" s="415"/>
      <c r="BM97" s="415"/>
      <c r="BN97" s="415"/>
      <c r="BO97" s="415"/>
      <c r="BP97" s="415"/>
      <c r="BQ97" s="415"/>
      <c r="BR97" s="415"/>
      <c r="BS97" s="415"/>
      <c r="BT97" s="415"/>
      <c r="BU97" s="415"/>
      <c r="BV97" s="415"/>
      <c r="BW97" s="415"/>
      <c r="BX97" s="415"/>
      <c r="BY97" s="415"/>
      <c r="BZ97" s="415"/>
      <c r="CA97" s="415"/>
      <c r="CB97" s="415"/>
      <c r="CC97" s="415"/>
      <c r="CD97" s="415"/>
      <c r="CE97" s="415"/>
      <c r="CF97" s="415"/>
      <c r="CG97" s="415"/>
      <c r="CH97" s="415"/>
      <c r="CI97" s="415"/>
      <c r="CJ97" s="415"/>
      <c r="CK97" s="415"/>
      <c r="CL97" s="415"/>
      <c r="CM97" s="415"/>
      <c r="CN97" s="415"/>
      <c r="CO97" s="415"/>
      <c r="CP97" s="415"/>
      <c r="CQ97" s="415"/>
      <c r="CR97" s="415"/>
      <c r="CS97" s="415"/>
      <c r="CT97" s="415"/>
      <c r="CU97" s="415"/>
      <c r="CV97" s="415"/>
      <c r="CW97" s="415"/>
      <c r="CX97" s="415"/>
      <c r="CY97" s="415"/>
      <c r="CZ97" s="415"/>
      <c r="DA97" s="415"/>
      <c r="DB97" s="415"/>
      <c r="DC97" s="415"/>
      <c r="DD97" s="415"/>
      <c r="DE97" s="415"/>
      <c r="DF97" s="415"/>
      <c r="DG97" s="415"/>
      <c r="DH97" s="415"/>
      <c r="DI97" s="415"/>
      <c r="DJ97" s="415"/>
      <c r="DK97" s="415"/>
      <c r="DL97" s="415"/>
      <c r="DM97" s="415"/>
      <c r="DN97" s="415"/>
      <c r="DO97" s="415"/>
      <c r="DP97" s="415"/>
      <c r="DQ97" s="415"/>
      <c r="DR97" s="415"/>
      <c r="DS97" s="415"/>
      <c r="DT97" s="415"/>
      <c r="DU97" s="415"/>
      <c r="DV97" s="415"/>
      <c r="DW97" s="415"/>
      <c r="DX97" s="415"/>
      <c r="DY97" s="415"/>
      <c r="DZ97" s="415"/>
      <c r="EA97" s="415"/>
      <c r="EB97" s="415"/>
      <c r="EC97" s="415"/>
      <c r="ED97" s="415"/>
      <c r="EE97" s="415"/>
      <c r="EF97" s="415"/>
      <c r="EG97" s="415"/>
      <c r="EH97" s="415"/>
      <c r="EI97" s="415"/>
      <c r="EJ97" s="415"/>
      <c r="EK97" s="415"/>
      <c r="EL97" s="415"/>
      <c r="EM97" s="415"/>
      <c r="EN97" s="415"/>
      <c r="EO97" s="415"/>
      <c r="EP97" s="415"/>
      <c r="EQ97" s="415"/>
      <c r="ER97" s="415"/>
      <c r="ES97" s="415"/>
      <c r="ET97" s="415"/>
      <c r="EU97" s="415"/>
      <c r="EV97" s="415"/>
      <c r="EW97" s="415"/>
      <c r="EX97" s="415"/>
      <c r="EY97" s="415"/>
      <c r="EZ97" s="415"/>
      <c r="FA97" s="415"/>
      <c r="FB97" s="415"/>
      <c r="FC97" s="415"/>
      <c r="FD97" s="415"/>
      <c r="FE97" s="415"/>
      <c r="FF97" s="415"/>
      <c r="FG97" s="415"/>
      <c r="FH97" s="415"/>
      <c r="FI97" s="415"/>
      <c r="FJ97" s="415"/>
      <c r="FK97" s="415"/>
      <c r="FL97" s="415"/>
      <c r="FM97" s="415"/>
      <c r="FN97" s="415"/>
      <c r="FO97" s="415"/>
      <c r="FP97" s="415"/>
      <c r="FQ97" s="415"/>
      <c r="FR97" s="415"/>
      <c r="FS97" s="415"/>
      <c r="FT97" s="415"/>
      <c r="FU97" s="415"/>
      <c r="FV97" s="415"/>
      <c r="FW97" s="415"/>
      <c r="FX97" s="415"/>
      <c r="FY97" s="415"/>
      <c r="FZ97" s="415"/>
      <c r="GA97" s="415"/>
      <c r="GB97" s="415"/>
      <c r="GC97" s="415"/>
      <c r="GD97" s="415"/>
      <c r="GE97" s="415"/>
      <c r="GF97" s="415"/>
      <c r="GG97" s="415"/>
      <c r="GH97" s="415"/>
      <c r="GI97" s="415"/>
      <c r="GJ97" s="415"/>
      <c r="GK97" s="415"/>
      <c r="GL97" s="415"/>
      <c r="GM97" s="415"/>
      <c r="GN97" s="415"/>
      <c r="GO97" s="415"/>
      <c r="GP97" s="415"/>
      <c r="GQ97" s="415"/>
      <c r="GR97" s="415"/>
      <c r="GS97" s="415"/>
      <c r="GT97" s="415"/>
      <c r="GU97" s="415"/>
      <c r="GV97" s="415"/>
      <c r="GW97" s="415"/>
      <c r="GX97" s="415"/>
      <c r="GY97" s="415"/>
      <c r="GZ97" s="415"/>
      <c r="HA97" s="415"/>
      <c r="HB97" s="415"/>
      <c r="HC97" s="415"/>
      <c r="HD97" s="415"/>
      <c r="HE97" s="415"/>
      <c r="HF97" s="415"/>
      <c r="HG97" s="415"/>
      <c r="HH97" s="415"/>
      <c r="HI97" s="415"/>
      <c r="HJ97" s="415"/>
      <c r="HK97" s="415"/>
      <c r="HL97" s="415"/>
      <c r="HM97" s="415"/>
      <c r="HN97" s="415"/>
      <c r="HO97" s="415"/>
      <c r="HP97" s="415"/>
      <c r="HQ97" s="415"/>
      <c r="HR97" s="415"/>
      <c r="HS97" s="415"/>
      <c r="HT97" s="415"/>
      <c r="HU97" s="415"/>
      <c r="HV97" s="415"/>
      <c r="HW97" s="415"/>
      <c r="HX97" s="415"/>
      <c r="HY97" s="415"/>
      <c r="HZ97" s="415"/>
      <c r="IA97" s="415"/>
      <c r="IB97" s="415"/>
      <c r="IC97" s="415"/>
      <c r="ID97" s="415"/>
      <c r="IE97" s="415"/>
      <c r="IF97" s="415"/>
      <c r="IG97" s="415"/>
      <c r="IH97" s="415"/>
      <c r="II97" s="415"/>
      <c r="IJ97" s="415"/>
      <c r="IK97" s="415"/>
      <c r="IL97" s="415"/>
      <c r="IM97" s="415"/>
      <c r="IN97" s="415"/>
      <c r="IO97" s="415"/>
      <c r="IP97" s="415"/>
      <c r="IQ97" s="415"/>
      <c r="IR97" s="415"/>
      <c r="IS97" s="415"/>
      <c r="IT97" s="415"/>
      <c r="IU97" s="415"/>
      <c r="IV97" s="415"/>
      <c r="IW97" s="415"/>
      <c r="IX97" s="415"/>
      <c r="IY97" s="415"/>
      <c r="IZ97" s="415"/>
      <c r="JA97" s="415"/>
    </row>
    <row r="98" spans="1:261" s="101" customFormat="1" hidden="1" outlineLevel="3" x14ac:dyDescent="0.25">
      <c r="A98" s="99"/>
      <c r="B98" s="275" t="s">
        <v>87</v>
      </c>
      <c r="C98" s="99" t="s">
        <v>31</v>
      </c>
      <c r="D98" s="127">
        <v>8</v>
      </c>
      <c r="E98" s="251">
        <v>0</v>
      </c>
      <c r="F98" s="142"/>
      <c r="G98" s="142">
        <v>0</v>
      </c>
      <c r="H98" s="142"/>
      <c r="I98" s="227"/>
      <c r="J98" s="252">
        <v>0</v>
      </c>
      <c r="K98" s="252"/>
      <c r="L98" s="229"/>
      <c r="M98" s="229">
        <f t="shared" si="8"/>
        <v>0</v>
      </c>
      <c r="N98" s="229"/>
      <c r="O98" s="229"/>
      <c r="P98" s="422"/>
      <c r="Q98" s="425">
        <f t="shared" si="9"/>
        <v>0</v>
      </c>
      <c r="R98" s="415"/>
      <c r="S98" s="415"/>
      <c r="T98" s="415"/>
      <c r="U98" s="415"/>
      <c r="V98" s="415"/>
      <c r="W98" s="415"/>
      <c r="X98" s="415"/>
      <c r="Y98" s="415"/>
      <c r="Z98" s="415"/>
      <c r="AA98" s="415"/>
      <c r="AB98" s="415"/>
      <c r="AC98" s="415"/>
      <c r="AD98" s="415"/>
      <c r="AE98" s="415"/>
      <c r="AF98" s="415"/>
      <c r="AG98" s="415"/>
      <c r="AH98" s="415"/>
      <c r="AI98" s="415"/>
      <c r="AJ98" s="415"/>
      <c r="AK98" s="415"/>
      <c r="AL98" s="415"/>
      <c r="AM98" s="415"/>
      <c r="AN98" s="415"/>
      <c r="AO98" s="415"/>
      <c r="AP98" s="415"/>
      <c r="AQ98" s="415"/>
      <c r="AR98" s="415"/>
      <c r="AS98" s="415"/>
      <c r="AT98" s="415"/>
      <c r="AU98" s="415"/>
      <c r="AV98" s="415"/>
      <c r="AW98" s="415"/>
      <c r="AX98" s="415"/>
      <c r="AY98" s="415"/>
      <c r="AZ98" s="415"/>
      <c r="BA98" s="415"/>
      <c r="BB98" s="415"/>
      <c r="BC98" s="415"/>
      <c r="BD98" s="415"/>
      <c r="BE98" s="415"/>
      <c r="BF98" s="415"/>
      <c r="BG98" s="415"/>
      <c r="BH98" s="415"/>
      <c r="BI98" s="415"/>
      <c r="BJ98" s="415"/>
      <c r="BK98" s="415"/>
      <c r="BL98" s="415"/>
      <c r="BM98" s="415"/>
      <c r="BN98" s="415"/>
      <c r="BO98" s="415"/>
      <c r="BP98" s="415"/>
      <c r="BQ98" s="415"/>
      <c r="BR98" s="415"/>
      <c r="BS98" s="415"/>
      <c r="BT98" s="415"/>
      <c r="BU98" s="415"/>
      <c r="BV98" s="415"/>
      <c r="BW98" s="415"/>
      <c r="BX98" s="415"/>
      <c r="BY98" s="415"/>
      <c r="BZ98" s="415"/>
      <c r="CA98" s="415"/>
      <c r="CB98" s="415"/>
      <c r="CC98" s="415"/>
      <c r="CD98" s="415"/>
      <c r="CE98" s="415"/>
      <c r="CF98" s="415"/>
      <c r="CG98" s="415"/>
      <c r="CH98" s="415"/>
      <c r="CI98" s="415"/>
      <c r="CJ98" s="415"/>
      <c r="CK98" s="415"/>
      <c r="CL98" s="415"/>
      <c r="CM98" s="415"/>
      <c r="CN98" s="415"/>
      <c r="CO98" s="415"/>
      <c r="CP98" s="415"/>
      <c r="CQ98" s="415"/>
      <c r="CR98" s="415"/>
      <c r="CS98" s="415"/>
      <c r="CT98" s="415"/>
      <c r="CU98" s="415"/>
      <c r="CV98" s="415"/>
      <c r="CW98" s="415"/>
      <c r="CX98" s="415"/>
      <c r="CY98" s="415"/>
      <c r="CZ98" s="415"/>
      <c r="DA98" s="415"/>
      <c r="DB98" s="415"/>
      <c r="DC98" s="415"/>
      <c r="DD98" s="415"/>
      <c r="DE98" s="415"/>
      <c r="DF98" s="415"/>
      <c r="DG98" s="415"/>
      <c r="DH98" s="415"/>
      <c r="DI98" s="415"/>
      <c r="DJ98" s="415"/>
      <c r="DK98" s="415"/>
      <c r="DL98" s="415"/>
      <c r="DM98" s="415"/>
      <c r="DN98" s="415"/>
      <c r="DO98" s="415"/>
      <c r="DP98" s="415"/>
      <c r="DQ98" s="415"/>
      <c r="DR98" s="415"/>
      <c r="DS98" s="415"/>
      <c r="DT98" s="415"/>
      <c r="DU98" s="415"/>
      <c r="DV98" s="415"/>
      <c r="DW98" s="415"/>
      <c r="DX98" s="415"/>
      <c r="DY98" s="415"/>
      <c r="DZ98" s="415"/>
      <c r="EA98" s="415"/>
      <c r="EB98" s="415"/>
      <c r="EC98" s="415"/>
      <c r="ED98" s="415"/>
      <c r="EE98" s="415"/>
      <c r="EF98" s="415"/>
      <c r="EG98" s="415"/>
      <c r="EH98" s="415"/>
      <c r="EI98" s="415"/>
      <c r="EJ98" s="415"/>
      <c r="EK98" s="415"/>
      <c r="EL98" s="415"/>
      <c r="EM98" s="415"/>
      <c r="EN98" s="415"/>
      <c r="EO98" s="415"/>
      <c r="EP98" s="415"/>
      <c r="EQ98" s="415"/>
      <c r="ER98" s="415"/>
      <c r="ES98" s="415"/>
      <c r="ET98" s="415"/>
      <c r="EU98" s="415"/>
      <c r="EV98" s="415"/>
      <c r="EW98" s="415"/>
      <c r="EX98" s="415"/>
      <c r="EY98" s="415"/>
      <c r="EZ98" s="415"/>
      <c r="FA98" s="415"/>
      <c r="FB98" s="415"/>
      <c r="FC98" s="415"/>
      <c r="FD98" s="415"/>
      <c r="FE98" s="415"/>
      <c r="FF98" s="415"/>
      <c r="FG98" s="415"/>
      <c r="FH98" s="415"/>
      <c r="FI98" s="415"/>
      <c r="FJ98" s="415"/>
      <c r="FK98" s="415"/>
      <c r="FL98" s="415"/>
      <c r="FM98" s="415"/>
      <c r="FN98" s="415"/>
      <c r="FO98" s="415"/>
      <c r="FP98" s="415"/>
      <c r="FQ98" s="415"/>
      <c r="FR98" s="415"/>
      <c r="FS98" s="415"/>
      <c r="FT98" s="415"/>
      <c r="FU98" s="415"/>
      <c r="FV98" s="415"/>
      <c r="FW98" s="415"/>
      <c r="FX98" s="415"/>
      <c r="FY98" s="415"/>
      <c r="FZ98" s="415"/>
      <c r="GA98" s="415"/>
      <c r="GB98" s="415"/>
      <c r="GC98" s="415"/>
      <c r="GD98" s="415"/>
      <c r="GE98" s="415"/>
      <c r="GF98" s="415"/>
      <c r="GG98" s="415"/>
      <c r="GH98" s="415"/>
      <c r="GI98" s="415"/>
      <c r="GJ98" s="415"/>
      <c r="GK98" s="415"/>
      <c r="GL98" s="415"/>
      <c r="GM98" s="415"/>
      <c r="GN98" s="415"/>
      <c r="GO98" s="415"/>
      <c r="GP98" s="415"/>
      <c r="GQ98" s="415"/>
      <c r="GR98" s="415"/>
      <c r="GS98" s="415"/>
      <c r="GT98" s="415"/>
      <c r="GU98" s="415"/>
      <c r="GV98" s="415"/>
      <c r="GW98" s="415"/>
      <c r="GX98" s="415"/>
      <c r="GY98" s="415"/>
      <c r="GZ98" s="415"/>
      <c r="HA98" s="415"/>
      <c r="HB98" s="415"/>
      <c r="HC98" s="415"/>
      <c r="HD98" s="415"/>
      <c r="HE98" s="415"/>
      <c r="HF98" s="415"/>
      <c r="HG98" s="415"/>
      <c r="HH98" s="415"/>
      <c r="HI98" s="415"/>
      <c r="HJ98" s="415"/>
      <c r="HK98" s="415"/>
      <c r="HL98" s="415"/>
      <c r="HM98" s="415"/>
      <c r="HN98" s="415"/>
      <c r="HO98" s="415"/>
      <c r="HP98" s="415"/>
      <c r="HQ98" s="415"/>
      <c r="HR98" s="415"/>
      <c r="HS98" s="415"/>
      <c r="HT98" s="415"/>
      <c r="HU98" s="415"/>
      <c r="HV98" s="415"/>
      <c r="HW98" s="415"/>
      <c r="HX98" s="415"/>
      <c r="HY98" s="415"/>
      <c r="HZ98" s="415"/>
      <c r="IA98" s="415"/>
      <c r="IB98" s="415"/>
      <c r="IC98" s="415"/>
      <c r="ID98" s="415"/>
      <c r="IE98" s="415"/>
      <c r="IF98" s="415"/>
      <c r="IG98" s="415"/>
      <c r="IH98" s="415"/>
      <c r="II98" s="415"/>
      <c r="IJ98" s="415"/>
      <c r="IK98" s="415"/>
      <c r="IL98" s="415"/>
      <c r="IM98" s="415"/>
      <c r="IN98" s="415"/>
      <c r="IO98" s="415"/>
      <c r="IP98" s="415"/>
      <c r="IQ98" s="415"/>
      <c r="IR98" s="415"/>
      <c r="IS98" s="415"/>
      <c r="IT98" s="415"/>
      <c r="IU98" s="415"/>
      <c r="IV98" s="415"/>
      <c r="IW98" s="415"/>
      <c r="IX98" s="415"/>
      <c r="IY98" s="415"/>
      <c r="IZ98" s="415"/>
      <c r="JA98" s="415"/>
    </row>
    <row r="99" spans="1:261" s="101" customFormat="1" hidden="1" outlineLevel="3" x14ac:dyDescent="0.25">
      <c r="A99" s="99"/>
      <c r="B99" s="275" t="s">
        <v>85</v>
      </c>
      <c r="C99" s="99" t="s">
        <v>31</v>
      </c>
      <c r="D99" s="127">
        <v>14</v>
      </c>
      <c r="E99" s="251">
        <v>0</v>
      </c>
      <c r="F99" s="142"/>
      <c r="G99" s="142">
        <v>0</v>
      </c>
      <c r="H99" s="142"/>
      <c r="I99" s="227"/>
      <c r="J99" s="252">
        <v>0</v>
      </c>
      <c r="K99" s="252"/>
      <c r="L99" s="229"/>
      <c r="M99" s="229">
        <f t="shared" si="8"/>
        <v>0</v>
      </c>
      <c r="N99" s="229"/>
      <c r="O99" s="229"/>
      <c r="P99" s="422"/>
      <c r="Q99" s="425">
        <f t="shared" si="9"/>
        <v>0</v>
      </c>
      <c r="R99" s="415"/>
      <c r="S99" s="415"/>
      <c r="T99" s="415"/>
      <c r="U99" s="415"/>
      <c r="V99" s="415"/>
      <c r="W99" s="415"/>
      <c r="X99" s="415"/>
      <c r="Y99" s="415"/>
      <c r="Z99" s="415"/>
      <c r="AA99" s="415"/>
      <c r="AB99" s="415"/>
      <c r="AC99" s="415"/>
      <c r="AD99" s="415"/>
      <c r="AE99" s="415"/>
      <c r="AF99" s="415"/>
      <c r="AG99" s="415"/>
      <c r="AH99" s="415"/>
      <c r="AI99" s="415"/>
      <c r="AJ99" s="415"/>
      <c r="AK99" s="415"/>
      <c r="AL99" s="415"/>
      <c r="AM99" s="415"/>
      <c r="AN99" s="415"/>
      <c r="AO99" s="415"/>
      <c r="AP99" s="415"/>
      <c r="AQ99" s="415"/>
      <c r="AR99" s="415"/>
      <c r="AS99" s="415"/>
      <c r="AT99" s="415"/>
      <c r="AU99" s="415"/>
      <c r="AV99" s="415"/>
      <c r="AW99" s="415"/>
      <c r="AX99" s="415"/>
      <c r="AY99" s="415"/>
      <c r="AZ99" s="415"/>
      <c r="BA99" s="415"/>
      <c r="BB99" s="415"/>
      <c r="BC99" s="415"/>
      <c r="BD99" s="415"/>
      <c r="BE99" s="415"/>
      <c r="BF99" s="415"/>
      <c r="BG99" s="415"/>
      <c r="BH99" s="415"/>
      <c r="BI99" s="415"/>
      <c r="BJ99" s="415"/>
      <c r="BK99" s="415"/>
      <c r="BL99" s="415"/>
      <c r="BM99" s="415"/>
      <c r="BN99" s="415"/>
      <c r="BO99" s="415"/>
      <c r="BP99" s="415"/>
      <c r="BQ99" s="415"/>
      <c r="BR99" s="415"/>
      <c r="BS99" s="415"/>
      <c r="BT99" s="415"/>
      <c r="BU99" s="415"/>
      <c r="BV99" s="415"/>
      <c r="BW99" s="415"/>
      <c r="BX99" s="415"/>
      <c r="BY99" s="415"/>
      <c r="BZ99" s="415"/>
      <c r="CA99" s="415"/>
      <c r="CB99" s="415"/>
      <c r="CC99" s="415"/>
      <c r="CD99" s="415"/>
      <c r="CE99" s="415"/>
      <c r="CF99" s="415"/>
      <c r="CG99" s="415"/>
      <c r="CH99" s="415"/>
      <c r="CI99" s="415"/>
      <c r="CJ99" s="415"/>
      <c r="CK99" s="415"/>
      <c r="CL99" s="415"/>
      <c r="CM99" s="415"/>
      <c r="CN99" s="415"/>
      <c r="CO99" s="415"/>
      <c r="CP99" s="415"/>
      <c r="CQ99" s="415"/>
      <c r="CR99" s="415"/>
      <c r="CS99" s="415"/>
      <c r="CT99" s="415"/>
      <c r="CU99" s="415"/>
      <c r="CV99" s="415"/>
      <c r="CW99" s="415"/>
      <c r="CX99" s="415"/>
      <c r="CY99" s="415"/>
      <c r="CZ99" s="415"/>
      <c r="DA99" s="415"/>
      <c r="DB99" s="415"/>
      <c r="DC99" s="415"/>
      <c r="DD99" s="415"/>
      <c r="DE99" s="415"/>
      <c r="DF99" s="415"/>
      <c r="DG99" s="415"/>
      <c r="DH99" s="415"/>
      <c r="DI99" s="415"/>
      <c r="DJ99" s="415"/>
      <c r="DK99" s="415"/>
      <c r="DL99" s="415"/>
      <c r="DM99" s="415"/>
      <c r="DN99" s="415"/>
      <c r="DO99" s="415"/>
      <c r="DP99" s="415"/>
      <c r="DQ99" s="415"/>
      <c r="DR99" s="415"/>
      <c r="DS99" s="415"/>
      <c r="DT99" s="415"/>
      <c r="DU99" s="415"/>
      <c r="DV99" s="415"/>
      <c r="DW99" s="415"/>
      <c r="DX99" s="415"/>
      <c r="DY99" s="415"/>
      <c r="DZ99" s="415"/>
      <c r="EA99" s="415"/>
      <c r="EB99" s="415"/>
      <c r="EC99" s="415"/>
      <c r="ED99" s="415"/>
      <c r="EE99" s="415"/>
      <c r="EF99" s="415"/>
      <c r="EG99" s="415"/>
      <c r="EH99" s="415"/>
      <c r="EI99" s="415"/>
      <c r="EJ99" s="415"/>
      <c r="EK99" s="415"/>
      <c r="EL99" s="415"/>
      <c r="EM99" s="415"/>
      <c r="EN99" s="415"/>
      <c r="EO99" s="415"/>
      <c r="EP99" s="415"/>
      <c r="EQ99" s="415"/>
      <c r="ER99" s="415"/>
      <c r="ES99" s="415"/>
      <c r="ET99" s="415"/>
      <c r="EU99" s="415"/>
      <c r="EV99" s="415"/>
      <c r="EW99" s="415"/>
      <c r="EX99" s="415"/>
      <c r="EY99" s="415"/>
      <c r="EZ99" s="415"/>
      <c r="FA99" s="415"/>
      <c r="FB99" s="415"/>
      <c r="FC99" s="415"/>
      <c r="FD99" s="415"/>
      <c r="FE99" s="415"/>
      <c r="FF99" s="415"/>
      <c r="FG99" s="415"/>
      <c r="FH99" s="415"/>
      <c r="FI99" s="415"/>
      <c r="FJ99" s="415"/>
      <c r="FK99" s="415"/>
      <c r="FL99" s="415"/>
      <c r="FM99" s="415"/>
      <c r="FN99" s="415"/>
      <c r="FO99" s="415"/>
      <c r="FP99" s="415"/>
      <c r="FQ99" s="415"/>
      <c r="FR99" s="415"/>
      <c r="FS99" s="415"/>
      <c r="FT99" s="415"/>
      <c r="FU99" s="415"/>
      <c r="FV99" s="415"/>
      <c r="FW99" s="415"/>
      <c r="FX99" s="415"/>
      <c r="FY99" s="415"/>
      <c r="FZ99" s="415"/>
      <c r="GA99" s="415"/>
      <c r="GB99" s="415"/>
      <c r="GC99" s="415"/>
      <c r="GD99" s="415"/>
      <c r="GE99" s="415"/>
      <c r="GF99" s="415"/>
      <c r="GG99" s="415"/>
      <c r="GH99" s="415"/>
      <c r="GI99" s="415"/>
      <c r="GJ99" s="415"/>
      <c r="GK99" s="415"/>
      <c r="GL99" s="415"/>
      <c r="GM99" s="415"/>
      <c r="GN99" s="415"/>
      <c r="GO99" s="415"/>
      <c r="GP99" s="415"/>
      <c r="GQ99" s="415"/>
      <c r="GR99" s="415"/>
      <c r="GS99" s="415"/>
      <c r="GT99" s="415"/>
      <c r="GU99" s="415"/>
      <c r="GV99" s="415"/>
      <c r="GW99" s="415"/>
      <c r="GX99" s="415"/>
      <c r="GY99" s="415"/>
      <c r="GZ99" s="415"/>
      <c r="HA99" s="415"/>
      <c r="HB99" s="415"/>
      <c r="HC99" s="415"/>
      <c r="HD99" s="415"/>
      <c r="HE99" s="415"/>
      <c r="HF99" s="415"/>
      <c r="HG99" s="415"/>
      <c r="HH99" s="415"/>
      <c r="HI99" s="415"/>
      <c r="HJ99" s="415"/>
      <c r="HK99" s="415"/>
      <c r="HL99" s="415"/>
      <c r="HM99" s="415"/>
      <c r="HN99" s="415"/>
      <c r="HO99" s="415"/>
      <c r="HP99" s="415"/>
      <c r="HQ99" s="415"/>
      <c r="HR99" s="415"/>
      <c r="HS99" s="415"/>
      <c r="HT99" s="415"/>
      <c r="HU99" s="415"/>
      <c r="HV99" s="415"/>
      <c r="HW99" s="415"/>
      <c r="HX99" s="415"/>
      <c r="HY99" s="415"/>
      <c r="HZ99" s="415"/>
      <c r="IA99" s="415"/>
      <c r="IB99" s="415"/>
      <c r="IC99" s="415"/>
      <c r="ID99" s="415"/>
      <c r="IE99" s="415"/>
      <c r="IF99" s="415"/>
      <c r="IG99" s="415"/>
      <c r="IH99" s="415"/>
      <c r="II99" s="415"/>
      <c r="IJ99" s="415"/>
      <c r="IK99" s="415"/>
      <c r="IL99" s="415"/>
      <c r="IM99" s="415"/>
      <c r="IN99" s="415"/>
      <c r="IO99" s="415"/>
      <c r="IP99" s="415"/>
      <c r="IQ99" s="415"/>
      <c r="IR99" s="415"/>
      <c r="IS99" s="415"/>
      <c r="IT99" s="415"/>
      <c r="IU99" s="415"/>
      <c r="IV99" s="415"/>
      <c r="IW99" s="415"/>
      <c r="IX99" s="415"/>
      <c r="IY99" s="415"/>
      <c r="IZ99" s="415"/>
      <c r="JA99" s="415"/>
    </row>
    <row r="100" spans="1:261" s="101" customFormat="1" hidden="1" outlineLevel="3" x14ac:dyDescent="0.25">
      <c r="A100" s="99"/>
      <c r="B100" s="275" t="s">
        <v>96</v>
      </c>
      <c r="C100" s="99" t="s">
        <v>31</v>
      </c>
      <c r="D100" s="127">
        <v>24</v>
      </c>
      <c r="E100" s="251">
        <v>0</v>
      </c>
      <c r="F100" s="142"/>
      <c r="G100" s="142">
        <v>0</v>
      </c>
      <c r="H100" s="142"/>
      <c r="I100" s="227"/>
      <c r="J100" s="252">
        <v>0</v>
      </c>
      <c r="K100" s="252"/>
      <c r="L100" s="229"/>
      <c r="M100" s="229">
        <f t="shared" si="8"/>
        <v>0</v>
      </c>
      <c r="N100" s="229"/>
      <c r="O100" s="229"/>
      <c r="P100" s="422"/>
      <c r="Q100" s="425">
        <f t="shared" si="9"/>
        <v>0</v>
      </c>
      <c r="R100" s="415"/>
      <c r="S100" s="415"/>
      <c r="T100" s="415"/>
      <c r="U100" s="415"/>
      <c r="V100" s="415"/>
      <c r="W100" s="415"/>
      <c r="X100" s="415"/>
      <c r="Y100" s="415"/>
      <c r="Z100" s="415"/>
      <c r="AA100" s="415"/>
      <c r="AB100" s="415"/>
      <c r="AC100" s="415"/>
      <c r="AD100" s="415"/>
      <c r="AE100" s="415"/>
      <c r="AF100" s="415"/>
      <c r="AG100" s="415"/>
      <c r="AH100" s="415"/>
      <c r="AI100" s="415"/>
      <c r="AJ100" s="415"/>
      <c r="AK100" s="415"/>
      <c r="AL100" s="415"/>
      <c r="AM100" s="415"/>
      <c r="AN100" s="415"/>
      <c r="AO100" s="415"/>
      <c r="AP100" s="415"/>
      <c r="AQ100" s="415"/>
      <c r="AR100" s="415"/>
      <c r="AS100" s="415"/>
      <c r="AT100" s="415"/>
      <c r="AU100" s="415"/>
      <c r="AV100" s="415"/>
      <c r="AW100" s="415"/>
      <c r="AX100" s="415"/>
      <c r="AY100" s="415"/>
      <c r="AZ100" s="415"/>
      <c r="BA100" s="415"/>
      <c r="BB100" s="415"/>
      <c r="BC100" s="415"/>
      <c r="BD100" s="415"/>
      <c r="BE100" s="415"/>
      <c r="BF100" s="415"/>
      <c r="BG100" s="415"/>
      <c r="BH100" s="415"/>
      <c r="BI100" s="415"/>
      <c r="BJ100" s="415"/>
      <c r="BK100" s="415"/>
      <c r="BL100" s="415"/>
      <c r="BM100" s="415"/>
      <c r="BN100" s="415"/>
      <c r="BO100" s="415"/>
      <c r="BP100" s="415"/>
      <c r="BQ100" s="415"/>
      <c r="BR100" s="415"/>
      <c r="BS100" s="415"/>
      <c r="BT100" s="415"/>
      <c r="BU100" s="415"/>
      <c r="BV100" s="415"/>
      <c r="BW100" s="415"/>
      <c r="BX100" s="415"/>
      <c r="BY100" s="415"/>
      <c r="BZ100" s="415"/>
      <c r="CA100" s="415"/>
      <c r="CB100" s="415"/>
      <c r="CC100" s="415"/>
      <c r="CD100" s="415"/>
      <c r="CE100" s="415"/>
      <c r="CF100" s="415"/>
      <c r="CG100" s="415"/>
      <c r="CH100" s="415"/>
      <c r="CI100" s="415"/>
      <c r="CJ100" s="415"/>
      <c r="CK100" s="415"/>
      <c r="CL100" s="415"/>
      <c r="CM100" s="415"/>
      <c r="CN100" s="415"/>
      <c r="CO100" s="415"/>
      <c r="CP100" s="415"/>
      <c r="CQ100" s="415"/>
      <c r="CR100" s="415"/>
      <c r="CS100" s="415"/>
      <c r="CT100" s="415"/>
      <c r="CU100" s="415"/>
      <c r="CV100" s="415"/>
      <c r="CW100" s="415"/>
      <c r="CX100" s="415"/>
      <c r="CY100" s="415"/>
      <c r="CZ100" s="415"/>
      <c r="DA100" s="415"/>
      <c r="DB100" s="415"/>
      <c r="DC100" s="415"/>
      <c r="DD100" s="415"/>
      <c r="DE100" s="415"/>
      <c r="DF100" s="415"/>
      <c r="DG100" s="415"/>
      <c r="DH100" s="415"/>
      <c r="DI100" s="415"/>
      <c r="DJ100" s="415"/>
      <c r="DK100" s="415"/>
      <c r="DL100" s="415"/>
      <c r="DM100" s="415"/>
      <c r="DN100" s="415"/>
      <c r="DO100" s="415"/>
      <c r="DP100" s="415"/>
      <c r="DQ100" s="415"/>
      <c r="DR100" s="415"/>
      <c r="DS100" s="415"/>
      <c r="DT100" s="415"/>
      <c r="DU100" s="415"/>
      <c r="DV100" s="415"/>
      <c r="DW100" s="415"/>
      <c r="DX100" s="415"/>
      <c r="DY100" s="415"/>
      <c r="DZ100" s="415"/>
      <c r="EA100" s="415"/>
      <c r="EB100" s="415"/>
      <c r="EC100" s="415"/>
      <c r="ED100" s="415"/>
      <c r="EE100" s="415"/>
      <c r="EF100" s="415"/>
      <c r="EG100" s="415"/>
      <c r="EH100" s="415"/>
      <c r="EI100" s="415"/>
      <c r="EJ100" s="415"/>
      <c r="EK100" s="415"/>
      <c r="EL100" s="415"/>
      <c r="EM100" s="415"/>
      <c r="EN100" s="415"/>
      <c r="EO100" s="415"/>
      <c r="EP100" s="415"/>
      <c r="EQ100" s="415"/>
      <c r="ER100" s="415"/>
      <c r="ES100" s="415"/>
      <c r="ET100" s="415"/>
      <c r="EU100" s="415"/>
      <c r="EV100" s="415"/>
      <c r="EW100" s="415"/>
      <c r="EX100" s="415"/>
      <c r="EY100" s="415"/>
      <c r="EZ100" s="415"/>
      <c r="FA100" s="415"/>
      <c r="FB100" s="415"/>
      <c r="FC100" s="415"/>
      <c r="FD100" s="415"/>
      <c r="FE100" s="415"/>
      <c r="FF100" s="415"/>
      <c r="FG100" s="415"/>
      <c r="FH100" s="415"/>
      <c r="FI100" s="415"/>
      <c r="FJ100" s="415"/>
      <c r="FK100" s="415"/>
      <c r="FL100" s="415"/>
      <c r="FM100" s="415"/>
      <c r="FN100" s="415"/>
      <c r="FO100" s="415"/>
      <c r="FP100" s="415"/>
      <c r="FQ100" s="415"/>
      <c r="FR100" s="415"/>
      <c r="FS100" s="415"/>
      <c r="FT100" s="415"/>
      <c r="FU100" s="415"/>
      <c r="FV100" s="415"/>
      <c r="FW100" s="415"/>
      <c r="FX100" s="415"/>
      <c r="FY100" s="415"/>
      <c r="FZ100" s="415"/>
      <c r="GA100" s="415"/>
      <c r="GB100" s="415"/>
      <c r="GC100" s="415"/>
      <c r="GD100" s="415"/>
      <c r="GE100" s="415"/>
      <c r="GF100" s="415"/>
      <c r="GG100" s="415"/>
      <c r="GH100" s="415"/>
      <c r="GI100" s="415"/>
      <c r="GJ100" s="415"/>
      <c r="GK100" s="415"/>
      <c r="GL100" s="415"/>
      <c r="GM100" s="415"/>
      <c r="GN100" s="415"/>
      <c r="GO100" s="415"/>
      <c r="GP100" s="415"/>
      <c r="GQ100" s="415"/>
      <c r="GR100" s="415"/>
      <c r="GS100" s="415"/>
      <c r="GT100" s="415"/>
      <c r="GU100" s="415"/>
      <c r="GV100" s="415"/>
      <c r="GW100" s="415"/>
      <c r="GX100" s="415"/>
      <c r="GY100" s="415"/>
      <c r="GZ100" s="415"/>
      <c r="HA100" s="415"/>
      <c r="HB100" s="415"/>
      <c r="HC100" s="415"/>
      <c r="HD100" s="415"/>
      <c r="HE100" s="415"/>
      <c r="HF100" s="415"/>
      <c r="HG100" s="415"/>
      <c r="HH100" s="415"/>
      <c r="HI100" s="415"/>
      <c r="HJ100" s="415"/>
      <c r="HK100" s="415"/>
      <c r="HL100" s="415"/>
      <c r="HM100" s="415"/>
      <c r="HN100" s="415"/>
      <c r="HO100" s="415"/>
      <c r="HP100" s="415"/>
      <c r="HQ100" s="415"/>
      <c r="HR100" s="415"/>
      <c r="HS100" s="415"/>
      <c r="HT100" s="415"/>
      <c r="HU100" s="415"/>
      <c r="HV100" s="415"/>
      <c r="HW100" s="415"/>
      <c r="HX100" s="415"/>
      <c r="HY100" s="415"/>
      <c r="HZ100" s="415"/>
      <c r="IA100" s="415"/>
      <c r="IB100" s="415"/>
      <c r="IC100" s="415"/>
      <c r="ID100" s="415"/>
      <c r="IE100" s="415"/>
      <c r="IF100" s="415"/>
      <c r="IG100" s="415"/>
      <c r="IH100" s="415"/>
      <c r="II100" s="415"/>
      <c r="IJ100" s="415"/>
      <c r="IK100" s="415"/>
      <c r="IL100" s="415"/>
      <c r="IM100" s="415"/>
      <c r="IN100" s="415"/>
      <c r="IO100" s="415"/>
      <c r="IP100" s="415"/>
      <c r="IQ100" s="415"/>
      <c r="IR100" s="415"/>
      <c r="IS100" s="415"/>
      <c r="IT100" s="415"/>
      <c r="IU100" s="415"/>
      <c r="IV100" s="415"/>
      <c r="IW100" s="415"/>
      <c r="IX100" s="415"/>
      <c r="IY100" s="415"/>
      <c r="IZ100" s="415"/>
      <c r="JA100" s="415"/>
    </row>
    <row r="101" spans="1:261" s="101" customFormat="1" hidden="1" outlineLevel="3" x14ac:dyDescent="0.25">
      <c r="A101" s="99"/>
      <c r="B101" s="275" t="s">
        <v>6844</v>
      </c>
      <c r="C101" s="99" t="s">
        <v>6820</v>
      </c>
      <c r="D101" s="127">
        <v>0.7</v>
      </c>
      <c r="E101" s="251">
        <v>0</v>
      </c>
      <c r="F101" s="142"/>
      <c r="G101" s="142">
        <v>0</v>
      </c>
      <c r="H101" s="142"/>
      <c r="I101" s="227"/>
      <c r="J101" s="252">
        <v>0</v>
      </c>
      <c r="K101" s="252"/>
      <c r="L101" s="229"/>
      <c r="M101" s="229">
        <f t="shared" si="8"/>
        <v>0</v>
      </c>
      <c r="N101" s="229"/>
      <c r="O101" s="229"/>
      <c r="P101" s="422"/>
      <c r="Q101" s="425">
        <f t="shared" si="9"/>
        <v>0</v>
      </c>
      <c r="R101" s="415"/>
      <c r="S101" s="415"/>
      <c r="T101" s="415"/>
      <c r="U101" s="415"/>
      <c r="V101" s="415"/>
      <c r="W101" s="415"/>
      <c r="X101" s="415"/>
      <c r="Y101" s="415"/>
      <c r="Z101" s="415"/>
      <c r="AA101" s="415"/>
      <c r="AB101" s="415"/>
      <c r="AC101" s="415"/>
      <c r="AD101" s="415"/>
      <c r="AE101" s="415"/>
      <c r="AF101" s="415"/>
      <c r="AG101" s="415"/>
      <c r="AH101" s="415"/>
      <c r="AI101" s="415"/>
      <c r="AJ101" s="415"/>
      <c r="AK101" s="415"/>
      <c r="AL101" s="415"/>
      <c r="AM101" s="415"/>
      <c r="AN101" s="415"/>
      <c r="AO101" s="415"/>
      <c r="AP101" s="415"/>
      <c r="AQ101" s="415"/>
      <c r="AR101" s="415"/>
      <c r="AS101" s="415"/>
      <c r="AT101" s="415"/>
      <c r="AU101" s="415"/>
      <c r="AV101" s="415"/>
      <c r="AW101" s="415"/>
      <c r="AX101" s="415"/>
      <c r="AY101" s="415"/>
      <c r="AZ101" s="415"/>
      <c r="BA101" s="415"/>
      <c r="BB101" s="415"/>
      <c r="BC101" s="415"/>
      <c r="BD101" s="415"/>
      <c r="BE101" s="415"/>
      <c r="BF101" s="415"/>
      <c r="BG101" s="415"/>
      <c r="BH101" s="415"/>
      <c r="BI101" s="415"/>
      <c r="BJ101" s="415"/>
      <c r="BK101" s="415"/>
      <c r="BL101" s="415"/>
      <c r="BM101" s="415"/>
      <c r="BN101" s="415"/>
      <c r="BO101" s="415"/>
      <c r="BP101" s="415"/>
      <c r="BQ101" s="415"/>
      <c r="BR101" s="415"/>
      <c r="BS101" s="415"/>
      <c r="BT101" s="415"/>
      <c r="BU101" s="415"/>
      <c r="BV101" s="415"/>
      <c r="BW101" s="415"/>
      <c r="BX101" s="415"/>
      <c r="BY101" s="415"/>
      <c r="BZ101" s="415"/>
      <c r="CA101" s="415"/>
      <c r="CB101" s="415"/>
      <c r="CC101" s="415"/>
      <c r="CD101" s="415"/>
      <c r="CE101" s="415"/>
      <c r="CF101" s="415"/>
      <c r="CG101" s="415"/>
      <c r="CH101" s="415"/>
      <c r="CI101" s="415"/>
      <c r="CJ101" s="415"/>
      <c r="CK101" s="415"/>
      <c r="CL101" s="415"/>
      <c r="CM101" s="415"/>
      <c r="CN101" s="415"/>
      <c r="CO101" s="415"/>
      <c r="CP101" s="415"/>
      <c r="CQ101" s="415"/>
      <c r="CR101" s="415"/>
      <c r="CS101" s="415"/>
      <c r="CT101" s="415"/>
      <c r="CU101" s="415"/>
      <c r="CV101" s="415"/>
      <c r="CW101" s="415"/>
      <c r="CX101" s="415"/>
      <c r="CY101" s="415"/>
      <c r="CZ101" s="415"/>
      <c r="DA101" s="415"/>
      <c r="DB101" s="415"/>
      <c r="DC101" s="415"/>
      <c r="DD101" s="415"/>
      <c r="DE101" s="415"/>
      <c r="DF101" s="415"/>
      <c r="DG101" s="415"/>
      <c r="DH101" s="415"/>
      <c r="DI101" s="415"/>
      <c r="DJ101" s="415"/>
      <c r="DK101" s="415"/>
      <c r="DL101" s="415"/>
      <c r="DM101" s="415"/>
      <c r="DN101" s="415"/>
      <c r="DO101" s="415"/>
      <c r="DP101" s="415"/>
      <c r="DQ101" s="415"/>
      <c r="DR101" s="415"/>
      <c r="DS101" s="415"/>
      <c r="DT101" s="415"/>
      <c r="DU101" s="415"/>
      <c r="DV101" s="415"/>
      <c r="DW101" s="415"/>
      <c r="DX101" s="415"/>
      <c r="DY101" s="415"/>
      <c r="DZ101" s="415"/>
      <c r="EA101" s="415"/>
      <c r="EB101" s="415"/>
      <c r="EC101" s="415"/>
      <c r="ED101" s="415"/>
      <c r="EE101" s="415"/>
      <c r="EF101" s="415"/>
      <c r="EG101" s="415"/>
      <c r="EH101" s="415"/>
      <c r="EI101" s="415"/>
      <c r="EJ101" s="415"/>
      <c r="EK101" s="415"/>
      <c r="EL101" s="415"/>
      <c r="EM101" s="415"/>
      <c r="EN101" s="415"/>
      <c r="EO101" s="415"/>
      <c r="EP101" s="415"/>
      <c r="EQ101" s="415"/>
      <c r="ER101" s="415"/>
      <c r="ES101" s="415"/>
      <c r="ET101" s="415"/>
      <c r="EU101" s="415"/>
      <c r="EV101" s="415"/>
      <c r="EW101" s="415"/>
      <c r="EX101" s="415"/>
      <c r="EY101" s="415"/>
      <c r="EZ101" s="415"/>
      <c r="FA101" s="415"/>
      <c r="FB101" s="415"/>
      <c r="FC101" s="415"/>
      <c r="FD101" s="415"/>
      <c r="FE101" s="415"/>
      <c r="FF101" s="415"/>
      <c r="FG101" s="415"/>
      <c r="FH101" s="415"/>
      <c r="FI101" s="415"/>
      <c r="FJ101" s="415"/>
      <c r="FK101" s="415"/>
      <c r="FL101" s="415"/>
      <c r="FM101" s="415"/>
      <c r="FN101" s="415"/>
      <c r="FO101" s="415"/>
      <c r="FP101" s="415"/>
      <c r="FQ101" s="415"/>
      <c r="FR101" s="415"/>
      <c r="FS101" s="415"/>
      <c r="FT101" s="415"/>
      <c r="FU101" s="415"/>
      <c r="FV101" s="415"/>
      <c r="FW101" s="415"/>
      <c r="FX101" s="415"/>
      <c r="FY101" s="415"/>
      <c r="FZ101" s="415"/>
      <c r="GA101" s="415"/>
      <c r="GB101" s="415"/>
      <c r="GC101" s="415"/>
      <c r="GD101" s="415"/>
      <c r="GE101" s="415"/>
      <c r="GF101" s="415"/>
      <c r="GG101" s="415"/>
      <c r="GH101" s="415"/>
      <c r="GI101" s="415"/>
      <c r="GJ101" s="415"/>
      <c r="GK101" s="415"/>
      <c r="GL101" s="415"/>
      <c r="GM101" s="415"/>
      <c r="GN101" s="415"/>
      <c r="GO101" s="415"/>
      <c r="GP101" s="415"/>
      <c r="GQ101" s="415"/>
      <c r="GR101" s="415"/>
      <c r="GS101" s="415"/>
      <c r="GT101" s="415"/>
      <c r="GU101" s="415"/>
      <c r="GV101" s="415"/>
      <c r="GW101" s="415"/>
      <c r="GX101" s="415"/>
      <c r="GY101" s="415"/>
      <c r="GZ101" s="415"/>
      <c r="HA101" s="415"/>
      <c r="HB101" s="415"/>
      <c r="HC101" s="415"/>
      <c r="HD101" s="415"/>
      <c r="HE101" s="415"/>
      <c r="HF101" s="415"/>
      <c r="HG101" s="415"/>
      <c r="HH101" s="415"/>
      <c r="HI101" s="415"/>
      <c r="HJ101" s="415"/>
      <c r="HK101" s="415"/>
      <c r="HL101" s="415"/>
      <c r="HM101" s="415"/>
      <c r="HN101" s="415"/>
      <c r="HO101" s="415"/>
      <c r="HP101" s="415"/>
      <c r="HQ101" s="415"/>
      <c r="HR101" s="415"/>
      <c r="HS101" s="415"/>
      <c r="HT101" s="415"/>
      <c r="HU101" s="415"/>
      <c r="HV101" s="415"/>
      <c r="HW101" s="415"/>
      <c r="HX101" s="415"/>
      <c r="HY101" s="415"/>
      <c r="HZ101" s="415"/>
      <c r="IA101" s="415"/>
      <c r="IB101" s="415"/>
      <c r="IC101" s="415"/>
      <c r="ID101" s="415"/>
      <c r="IE101" s="415"/>
      <c r="IF101" s="415"/>
      <c r="IG101" s="415"/>
      <c r="IH101" s="415"/>
      <c r="II101" s="415"/>
      <c r="IJ101" s="415"/>
      <c r="IK101" s="415"/>
      <c r="IL101" s="415"/>
      <c r="IM101" s="415"/>
      <c r="IN101" s="415"/>
      <c r="IO101" s="415"/>
      <c r="IP101" s="415"/>
      <c r="IQ101" s="415"/>
      <c r="IR101" s="415"/>
      <c r="IS101" s="415"/>
      <c r="IT101" s="415"/>
      <c r="IU101" s="415"/>
      <c r="IV101" s="415"/>
      <c r="IW101" s="415"/>
      <c r="IX101" s="415"/>
      <c r="IY101" s="415"/>
      <c r="IZ101" s="415"/>
      <c r="JA101" s="415"/>
    </row>
    <row r="102" spans="1:261" s="101" customFormat="1" hidden="1" outlineLevel="3" x14ac:dyDescent="0.25">
      <c r="A102" s="99"/>
      <c r="B102" s="275" t="s">
        <v>76</v>
      </c>
      <c r="C102" s="99" t="s">
        <v>855</v>
      </c>
      <c r="D102" s="310">
        <v>4.3999999999999997E-2</v>
      </c>
      <c r="E102" s="251">
        <v>0</v>
      </c>
      <c r="F102" s="142"/>
      <c r="G102" s="142">
        <v>0</v>
      </c>
      <c r="H102" s="142"/>
      <c r="I102" s="227"/>
      <c r="J102" s="252">
        <v>0</v>
      </c>
      <c r="K102" s="252"/>
      <c r="L102" s="229"/>
      <c r="M102" s="229">
        <f t="shared" si="8"/>
        <v>0</v>
      </c>
      <c r="N102" s="229"/>
      <c r="O102" s="229"/>
      <c r="P102" s="422"/>
      <c r="Q102" s="425">
        <f t="shared" si="9"/>
        <v>0</v>
      </c>
      <c r="R102" s="415"/>
      <c r="S102" s="415"/>
      <c r="T102" s="415"/>
      <c r="U102" s="415"/>
      <c r="V102" s="415"/>
      <c r="W102" s="415"/>
      <c r="X102" s="415"/>
      <c r="Y102" s="415"/>
      <c r="Z102" s="415"/>
      <c r="AA102" s="415"/>
      <c r="AB102" s="415"/>
      <c r="AC102" s="415"/>
      <c r="AD102" s="415"/>
      <c r="AE102" s="415"/>
      <c r="AF102" s="415"/>
      <c r="AG102" s="415"/>
      <c r="AH102" s="415"/>
      <c r="AI102" s="415"/>
      <c r="AJ102" s="415"/>
      <c r="AK102" s="415"/>
      <c r="AL102" s="415"/>
      <c r="AM102" s="415"/>
      <c r="AN102" s="415"/>
      <c r="AO102" s="415"/>
      <c r="AP102" s="415"/>
      <c r="AQ102" s="415"/>
      <c r="AR102" s="415"/>
      <c r="AS102" s="415"/>
      <c r="AT102" s="415"/>
      <c r="AU102" s="415"/>
      <c r="AV102" s="415"/>
      <c r="AW102" s="415"/>
      <c r="AX102" s="415"/>
      <c r="AY102" s="415"/>
      <c r="AZ102" s="415"/>
      <c r="BA102" s="415"/>
      <c r="BB102" s="415"/>
      <c r="BC102" s="415"/>
      <c r="BD102" s="415"/>
      <c r="BE102" s="415"/>
      <c r="BF102" s="415"/>
      <c r="BG102" s="415"/>
      <c r="BH102" s="415"/>
      <c r="BI102" s="415"/>
      <c r="BJ102" s="415"/>
      <c r="BK102" s="415"/>
      <c r="BL102" s="415"/>
      <c r="BM102" s="415"/>
      <c r="BN102" s="415"/>
      <c r="BO102" s="415"/>
      <c r="BP102" s="415"/>
      <c r="BQ102" s="415"/>
      <c r="BR102" s="415"/>
      <c r="BS102" s="415"/>
      <c r="BT102" s="415"/>
      <c r="BU102" s="415"/>
      <c r="BV102" s="415"/>
      <c r="BW102" s="415"/>
      <c r="BX102" s="415"/>
      <c r="BY102" s="415"/>
      <c r="BZ102" s="415"/>
      <c r="CA102" s="415"/>
      <c r="CB102" s="415"/>
      <c r="CC102" s="415"/>
      <c r="CD102" s="415"/>
      <c r="CE102" s="415"/>
      <c r="CF102" s="415"/>
      <c r="CG102" s="415"/>
      <c r="CH102" s="415"/>
      <c r="CI102" s="415"/>
      <c r="CJ102" s="415"/>
      <c r="CK102" s="415"/>
      <c r="CL102" s="415"/>
      <c r="CM102" s="415"/>
      <c r="CN102" s="415"/>
      <c r="CO102" s="415"/>
      <c r="CP102" s="415"/>
      <c r="CQ102" s="415"/>
      <c r="CR102" s="415"/>
      <c r="CS102" s="415"/>
      <c r="CT102" s="415"/>
      <c r="CU102" s="415"/>
      <c r="CV102" s="415"/>
      <c r="CW102" s="415"/>
      <c r="CX102" s="415"/>
      <c r="CY102" s="415"/>
      <c r="CZ102" s="415"/>
      <c r="DA102" s="415"/>
      <c r="DB102" s="415"/>
      <c r="DC102" s="415"/>
      <c r="DD102" s="415"/>
      <c r="DE102" s="415"/>
      <c r="DF102" s="415"/>
      <c r="DG102" s="415"/>
      <c r="DH102" s="415"/>
      <c r="DI102" s="415"/>
      <c r="DJ102" s="415"/>
      <c r="DK102" s="415"/>
      <c r="DL102" s="415"/>
      <c r="DM102" s="415"/>
      <c r="DN102" s="415"/>
      <c r="DO102" s="415"/>
      <c r="DP102" s="415"/>
      <c r="DQ102" s="415"/>
      <c r="DR102" s="415"/>
      <c r="DS102" s="415"/>
      <c r="DT102" s="415"/>
      <c r="DU102" s="415"/>
      <c r="DV102" s="415"/>
      <c r="DW102" s="415"/>
      <c r="DX102" s="415"/>
      <c r="DY102" s="415"/>
      <c r="DZ102" s="415"/>
      <c r="EA102" s="415"/>
      <c r="EB102" s="415"/>
      <c r="EC102" s="415"/>
      <c r="ED102" s="415"/>
      <c r="EE102" s="415"/>
      <c r="EF102" s="415"/>
      <c r="EG102" s="415"/>
      <c r="EH102" s="415"/>
      <c r="EI102" s="415"/>
      <c r="EJ102" s="415"/>
      <c r="EK102" s="415"/>
      <c r="EL102" s="415"/>
      <c r="EM102" s="415"/>
      <c r="EN102" s="415"/>
      <c r="EO102" s="415"/>
      <c r="EP102" s="415"/>
      <c r="EQ102" s="415"/>
      <c r="ER102" s="415"/>
      <c r="ES102" s="415"/>
      <c r="ET102" s="415"/>
      <c r="EU102" s="415"/>
      <c r="EV102" s="415"/>
      <c r="EW102" s="415"/>
      <c r="EX102" s="415"/>
      <c r="EY102" s="415"/>
      <c r="EZ102" s="415"/>
      <c r="FA102" s="415"/>
      <c r="FB102" s="415"/>
      <c r="FC102" s="415"/>
      <c r="FD102" s="415"/>
      <c r="FE102" s="415"/>
      <c r="FF102" s="415"/>
      <c r="FG102" s="415"/>
      <c r="FH102" s="415"/>
      <c r="FI102" s="415"/>
      <c r="FJ102" s="415"/>
      <c r="FK102" s="415"/>
      <c r="FL102" s="415"/>
      <c r="FM102" s="415"/>
      <c r="FN102" s="415"/>
      <c r="FO102" s="415"/>
      <c r="FP102" s="415"/>
      <c r="FQ102" s="415"/>
      <c r="FR102" s="415"/>
      <c r="FS102" s="415"/>
      <c r="FT102" s="415"/>
      <c r="FU102" s="415"/>
      <c r="FV102" s="415"/>
      <c r="FW102" s="415"/>
      <c r="FX102" s="415"/>
      <c r="FY102" s="415"/>
      <c r="FZ102" s="415"/>
      <c r="GA102" s="415"/>
      <c r="GB102" s="415"/>
      <c r="GC102" s="415"/>
      <c r="GD102" s="415"/>
      <c r="GE102" s="415"/>
      <c r="GF102" s="415"/>
      <c r="GG102" s="415"/>
      <c r="GH102" s="415"/>
      <c r="GI102" s="415"/>
      <c r="GJ102" s="415"/>
      <c r="GK102" s="415"/>
      <c r="GL102" s="415"/>
      <c r="GM102" s="415"/>
      <c r="GN102" s="415"/>
      <c r="GO102" s="415"/>
      <c r="GP102" s="415"/>
      <c r="GQ102" s="415"/>
      <c r="GR102" s="415"/>
      <c r="GS102" s="415"/>
      <c r="GT102" s="415"/>
      <c r="GU102" s="415"/>
      <c r="GV102" s="415"/>
      <c r="GW102" s="415"/>
      <c r="GX102" s="415"/>
      <c r="GY102" s="415"/>
      <c r="GZ102" s="415"/>
      <c r="HA102" s="415"/>
      <c r="HB102" s="415"/>
      <c r="HC102" s="415"/>
      <c r="HD102" s="415"/>
      <c r="HE102" s="415"/>
      <c r="HF102" s="415"/>
      <c r="HG102" s="415"/>
      <c r="HH102" s="415"/>
      <c r="HI102" s="415"/>
      <c r="HJ102" s="415"/>
      <c r="HK102" s="415"/>
      <c r="HL102" s="415"/>
      <c r="HM102" s="415"/>
      <c r="HN102" s="415"/>
      <c r="HO102" s="415"/>
      <c r="HP102" s="415"/>
      <c r="HQ102" s="415"/>
      <c r="HR102" s="415"/>
      <c r="HS102" s="415"/>
      <c r="HT102" s="415"/>
      <c r="HU102" s="415"/>
      <c r="HV102" s="415"/>
      <c r="HW102" s="415"/>
      <c r="HX102" s="415"/>
      <c r="HY102" s="415"/>
      <c r="HZ102" s="415"/>
      <c r="IA102" s="415"/>
      <c r="IB102" s="415"/>
      <c r="IC102" s="415"/>
      <c r="ID102" s="415"/>
      <c r="IE102" s="415"/>
      <c r="IF102" s="415"/>
      <c r="IG102" s="415"/>
      <c r="IH102" s="415"/>
      <c r="II102" s="415"/>
      <c r="IJ102" s="415"/>
      <c r="IK102" s="415"/>
      <c r="IL102" s="415"/>
      <c r="IM102" s="415"/>
      <c r="IN102" s="415"/>
      <c r="IO102" s="415"/>
      <c r="IP102" s="415"/>
      <c r="IQ102" s="415"/>
      <c r="IR102" s="415"/>
      <c r="IS102" s="415"/>
      <c r="IT102" s="415"/>
      <c r="IU102" s="415"/>
      <c r="IV102" s="415"/>
      <c r="IW102" s="415"/>
      <c r="IX102" s="415"/>
      <c r="IY102" s="415"/>
      <c r="IZ102" s="415"/>
      <c r="JA102" s="415"/>
    </row>
    <row r="103" spans="1:261" s="103" customFormat="1" hidden="1" outlineLevel="1" x14ac:dyDescent="0.25">
      <c r="A103" s="373"/>
      <c r="B103" s="349" t="s">
        <v>97</v>
      </c>
      <c r="C103" s="373" t="s">
        <v>6820</v>
      </c>
      <c r="D103" s="374">
        <v>41.2</v>
      </c>
      <c r="E103" s="375">
        <v>44343.5</v>
      </c>
      <c r="F103" s="376">
        <f>E103*D103</f>
        <v>1826952.2000000002</v>
      </c>
      <c r="G103" s="376">
        <v>47372</v>
      </c>
      <c r="H103" s="376">
        <f>G103*D103</f>
        <v>1951726.4000000001</v>
      </c>
      <c r="I103" s="377">
        <f>F103+H103</f>
        <v>3778678.6000000006</v>
      </c>
      <c r="J103" s="252">
        <v>44343.5</v>
      </c>
      <c r="K103" s="252"/>
      <c r="L103" s="229"/>
      <c r="M103" s="229">
        <f t="shared" si="8"/>
        <v>47372</v>
      </c>
      <c r="N103" s="229"/>
      <c r="O103" s="229"/>
      <c r="P103" s="422"/>
      <c r="Q103" s="425">
        <f t="shared" si="9"/>
        <v>0</v>
      </c>
      <c r="R103" s="415"/>
      <c r="S103" s="415"/>
      <c r="T103" s="415"/>
      <c r="U103" s="415"/>
      <c r="V103" s="415"/>
      <c r="W103" s="415"/>
      <c r="X103" s="415"/>
      <c r="Y103" s="415"/>
      <c r="Z103" s="415"/>
      <c r="AA103" s="415"/>
      <c r="AB103" s="415"/>
      <c r="AC103" s="415"/>
      <c r="AD103" s="415"/>
      <c r="AE103" s="415"/>
      <c r="AF103" s="415"/>
      <c r="AG103" s="415"/>
      <c r="AH103" s="415"/>
      <c r="AI103" s="415"/>
      <c r="AJ103" s="415"/>
      <c r="AK103" s="415"/>
      <c r="AL103" s="415"/>
      <c r="AM103" s="415"/>
      <c r="AN103" s="415"/>
      <c r="AO103" s="415"/>
      <c r="AP103" s="415"/>
      <c r="AQ103" s="415"/>
      <c r="AR103" s="415"/>
      <c r="AS103" s="415"/>
      <c r="AT103" s="415"/>
      <c r="AU103" s="415"/>
      <c r="AV103" s="415"/>
      <c r="AW103" s="415"/>
      <c r="AX103" s="415"/>
      <c r="AY103" s="415"/>
      <c r="AZ103" s="415"/>
      <c r="BA103" s="415"/>
      <c r="BB103" s="415"/>
      <c r="BC103" s="415"/>
      <c r="BD103" s="415"/>
      <c r="BE103" s="415"/>
      <c r="BF103" s="415"/>
      <c r="BG103" s="415"/>
      <c r="BH103" s="415"/>
      <c r="BI103" s="415"/>
      <c r="BJ103" s="415"/>
      <c r="BK103" s="415"/>
      <c r="BL103" s="415"/>
      <c r="BM103" s="415"/>
      <c r="BN103" s="415"/>
      <c r="BO103" s="415"/>
      <c r="BP103" s="415"/>
      <c r="BQ103" s="415"/>
      <c r="BR103" s="415"/>
      <c r="BS103" s="415"/>
      <c r="BT103" s="415"/>
      <c r="BU103" s="415"/>
      <c r="BV103" s="415"/>
      <c r="BW103" s="415"/>
      <c r="BX103" s="415"/>
      <c r="BY103" s="415"/>
      <c r="BZ103" s="415"/>
      <c r="CA103" s="415"/>
      <c r="CB103" s="415"/>
      <c r="CC103" s="415"/>
      <c r="CD103" s="415"/>
      <c r="CE103" s="415"/>
      <c r="CF103" s="415"/>
      <c r="CG103" s="415"/>
      <c r="CH103" s="415"/>
      <c r="CI103" s="415"/>
      <c r="CJ103" s="415"/>
      <c r="CK103" s="415"/>
      <c r="CL103" s="415"/>
      <c r="CM103" s="415"/>
      <c r="CN103" s="415"/>
      <c r="CO103" s="415"/>
      <c r="CP103" s="415"/>
      <c r="CQ103" s="415"/>
      <c r="CR103" s="415"/>
      <c r="CS103" s="415"/>
      <c r="CT103" s="415"/>
      <c r="CU103" s="415"/>
      <c r="CV103" s="415"/>
      <c r="CW103" s="415"/>
      <c r="CX103" s="415"/>
      <c r="CY103" s="415"/>
      <c r="CZ103" s="415"/>
      <c r="DA103" s="415"/>
      <c r="DB103" s="415"/>
      <c r="DC103" s="415"/>
      <c r="DD103" s="415"/>
      <c r="DE103" s="415"/>
      <c r="DF103" s="415"/>
      <c r="DG103" s="415"/>
      <c r="DH103" s="415"/>
      <c r="DI103" s="415"/>
      <c r="DJ103" s="415"/>
      <c r="DK103" s="415"/>
      <c r="DL103" s="415"/>
      <c r="DM103" s="415"/>
      <c r="DN103" s="415"/>
      <c r="DO103" s="415"/>
      <c r="DP103" s="415"/>
      <c r="DQ103" s="415"/>
      <c r="DR103" s="415"/>
      <c r="DS103" s="415"/>
      <c r="DT103" s="415"/>
      <c r="DU103" s="415"/>
      <c r="DV103" s="415"/>
      <c r="DW103" s="415"/>
      <c r="DX103" s="415"/>
      <c r="DY103" s="415"/>
      <c r="DZ103" s="415"/>
      <c r="EA103" s="415"/>
      <c r="EB103" s="415"/>
      <c r="EC103" s="415"/>
      <c r="ED103" s="415"/>
      <c r="EE103" s="415"/>
      <c r="EF103" s="415"/>
      <c r="EG103" s="415"/>
      <c r="EH103" s="415"/>
      <c r="EI103" s="415"/>
      <c r="EJ103" s="415"/>
      <c r="EK103" s="415"/>
      <c r="EL103" s="415"/>
      <c r="EM103" s="415"/>
      <c r="EN103" s="415"/>
      <c r="EO103" s="415"/>
      <c r="EP103" s="415"/>
      <c r="EQ103" s="415"/>
      <c r="ER103" s="415"/>
      <c r="ES103" s="415"/>
      <c r="ET103" s="415"/>
      <c r="EU103" s="415"/>
      <c r="EV103" s="415"/>
      <c r="EW103" s="415"/>
      <c r="EX103" s="415"/>
      <c r="EY103" s="415"/>
      <c r="EZ103" s="415"/>
      <c r="FA103" s="415"/>
      <c r="FB103" s="415"/>
      <c r="FC103" s="415"/>
      <c r="FD103" s="415"/>
      <c r="FE103" s="415"/>
      <c r="FF103" s="415"/>
      <c r="FG103" s="415"/>
      <c r="FH103" s="415"/>
      <c r="FI103" s="415"/>
      <c r="FJ103" s="415"/>
      <c r="FK103" s="415"/>
      <c r="FL103" s="415"/>
      <c r="FM103" s="415"/>
      <c r="FN103" s="415"/>
      <c r="FO103" s="415"/>
      <c r="FP103" s="415"/>
      <c r="FQ103" s="415"/>
      <c r="FR103" s="415"/>
      <c r="FS103" s="415"/>
      <c r="FT103" s="415"/>
      <c r="FU103" s="415"/>
      <c r="FV103" s="415"/>
      <c r="FW103" s="415"/>
      <c r="FX103" s="415"/>
      <c r="FY103" s="415"/>
      <c r="FZ103" s="415"/>
      <c r="GA103" s="415"/>
      <c r="GB103" s="415"/>
      <c r="GC103" s="415"/>
      <c r="GD103" s="415"/>
      <c r="GE103" s="415"/>
      <c r="GF103" s="415"/>
      <c r="GG103" s="415"/>
      <c r="GH103" s="415"/>
      <c r="GI103" s="415"/>
      <c r="GJ103" s="415"/>
      <c r="GK103" s="415"/>
      <c r="GL103" s="415"/>
      <c r="GM103" s="415"/>
      <c r="GN103" s="415"/>
      <c r="GO103" s="415"/>
      <c r="GP103" s="415"/>
      <c r="GQ103" s="415"/>
      <c r="GR103" s="415"/>
      <c r="GS103" s="415"/>
      <c r="GT103" s="415"/>
      <c r="GU103" s="415"/>
      <c r="GV103" s="415"/>
      <c r="GW103" s="415"/>
      <c r="GX103" s="415"/>
      <c r="GY103" s="415"/>
      <c r="GZ103" s="415"/>
      <c r="HA103" s="415"/>
      <c r="HB103" s="415"/>
      <c r="HC103" s="415"/>
      <c r="HD103" s="415"/>
      <c r="HE103" s="415"/>
      <c r="HF103" s="415"/>
      <c r="HG103" s="415"/>
      <c r="HH103" s="415"/>
      <c r="HI103" s="415"/>
      <c r="HJ103" s="415"/>
      <c r="HK103" s="415"/>
      <c r="HL103" s="415"/>
      <c r="HM103" s="415"/>
      <c r="HN103" s="415"/>
      <c r="HO103" s="415"/>
      <c r="HP103" s="415"/>
      <c r="HQ103" s="415"/>
      <c r="HR103" s="415"/>
      <c r="HS103" s="415"/>
      <c r="HT103" s="415"/>
      <c r="HU103" s="415"/>
      <c r="HV103" s="415"/>
      <c r="HW103" s="415"/>
      <c r="HX103" s="415"/>
      <c r="HY103" s="415"/>
      <c r="HZ103" s="415"/>
      <c r="IA103" s="415"/>
      <c r="IB103" s="415"/>
      <c r="IC103" s="415"/>
      <c r="ID103" s="415"/>
      <c r="IE103" s="415"/>
      <c r="IF103" s="415"/>
      <c r="IG103" s="415"/>
      <c r="IH103" s="415"/>
      <c r="II103" s="415"/>
      <c r="IJ103" s="415"/>
      <c r="IK103" s="415"/>
      <c r="IL103" s="415"/>
      <c r="IM103" s="415"/>
      <c r="IN103" s="415"/>
      <c r="IO103" s="415"/>
      <c r="IP103" s="415"/>
      <c r="IQ103" s="415"/>
      <c r="IR103" s="415"/>
      <c r="IS103" s="415"/>
      <c r="IT103" s="415"/>
      <c r="IU103" s="415"/>
      <c r="IV103" s="415"/>
      <c r="IW103" s="415"/>
      <c r="IX103" s="415"/>
      <c r="IY103" s="415"/>
      <c r="IZ103" s="415"/>
      <c r="JA103" s="415"/>
    </row>
    <row r="104" spans="1:261" s="101" customFormat="1" hidden="1" outlineLevel="3" x14ac:dyDescent="0.25">
      <c r="A104" s="99"/>
      <c r="B104" s="275" t="s">
        <v>98</v>
      </c>
      <c r="C104" s="99" t="s">
        <v>6820</v>
      </c>
      <c r="D104" s="127">
        <v>41.2</v>
      </c>
      <c r="E104" s="251">
        <v>0</v>
      </c>
      <c r="F104" s="142"/>
      <c r="G104" s="142">
        <v>0</v>
      </c>
      <c r="H104" s="142"/>
      <c r="I104" s="227"/>
      <c r="J104" s="252">
        <v>0</v>
      </c>
      <c r="K104" s="252"/>
      <c r="L104" s="229"/>
      <c r="M104" s="229">
        <f t="shared" si="8"/>
        <v>0</v>
      </c>
      <c r="N104" s="229"/>
      <c r="O104" s="229"/>
      <c r="P104" s="422"/>
      <c r="Q104" s="425">
        <f t="shared" si="9"/>
        <v>0</v>
      </c>
      <c r="R104" s="415"/>
      <c r="S104" s="415"/>
      <c r="T104" s="415"/>
      <c r="U104" s="415"/>
      <c r="V104" s="415"/>
      <c r="W104" s="415"/>
      <c r="X104" s="415"/>
      <c r="Y104" s="415"/>
      <c r="Z104" s="415"/>
      <c r="AA104" s="415"/>
      <c r="AB104" s="415"/>
      <c r="AC104" s="415"/>
      <c r="AD104" s="415"/>
      <c r="AE104" s="415"/>
      <c r="AF104" s="415"/>
      <c r="AG104" s="415"/>
      <c r="AH104" s="415"/>
      <c r="AI104" s="415"/>
      <c r="AJ104" s="415"/>
      <c r="AK104" s="415"/>
      <c r="AL104" s="415"/>
      <c r="AM104" s="415"/>
      <c r="AN104" s="415"/>
      <c r="AO104" s="415"/>
      <c r="AP104" s="415"/>
      <c r="AQ104" s="415"/>
      <c r="AR104" s="415"/>
      <c r="AS104" s="415"/>
      <c r="AT104" s="415"/>
      <c r="AU104" s="415"/>
      <c r="AV104" s="415"/>
      <c r="AW104" s="415"/>
      <c r="AX104" s="415"/>
      <c r="AY104" s="415"/>
      <c r="AZ104" s="415"/>
      <c r="BA104" s="415"/>
      <c r="BB104" s="415"/>
      <c r="BC104" s="415"/>
      <c r="BD104" s="415"/>
      <c r="BE104" s="415"/>
      <c r="BF104" s="415"/>
      <c r="BG104" s="415"/>
      <c r="BH104" s="415"/>
      <c r="BI104" s="415"/>
      <c r="BJ104" s="415"/>
      <c r="BK104" s="415"/>
      <c r="BL104" s="415"/>
      <c r="BM104" s="415"/>
      <c r="BN104" s="415"/>
      <c r="BO104" s="415"/>
      <c r="BP104" s="415"/>
      <c r="BQ104" s="415"/>
      <c r="BR104" s="415"/>
      <c r="BS104" s="415"/>
      <c r="BT104" s="415"/>
      <c r="BU104" s="415"/>
      <c r="BV104" s="415"/>
      <c r="BW104" s="415"/>
      <c r="BX104" s="415"/>
      <c r="BY104" s="415"/>
      <c r="BZ104" s="415"/>
      <c r="CA104" s="415"/>
      <c r="CB104" s="415"/>
      <c r="CC104" s="415"/>
      <c r="CD104" s="415"/>
      <c r="CE104" s="415"/>
      <c r="CF104" s="415"/>
      <c r="CG104" s="415"/>
      <c r="CH104" s="415"/>
      <c r="CI104" s="415"/>
      <c r="CJ104" s="415"/>
      <c r="CK104" s="415"/>
      <c r="CL104" s="415"/>
      <c r="CM104" s="415"/>
      <c r="CN104" s="415"/>
      <c r="CO104" s="415"/>
      <c r="CP104" s="415"/>
      <c r="CQ104" s="415"/>
      <c r="CR104" s="415"/>
      <c r="CS104" s="415"/>
      <c r="CT104" s="415"/>
      <c r="CU104" s="415"/>
      <c r="CV104" s="415"/>
      <c r="CW104" s="415"/>
      <c r="CX104" s="415"/>
      <c r="CY104" s="415"/>
      <c r="CZ104" s="415"/>
      <c r="DA104" s="415"/>
      <c r="DB104" s="415"/>
      <c r="DC104" s="415"/>
      <c r="DD104" s="415"/>
      <c r="DE104" s="415"/>
      <c r="DF104" s="415"/>
      <c r="DG104" s="415"/>
      <c r="DH104" s="415"/>
      <c r="DI104" s="415"/>
      <c r="DJ104" s="415"/>
      <c r="DK104" s="415"/>
      <c r="DL104" s="415"/>
      <c r="DM104" s="415"/>
      <c r="DN104" s="415"/>
      <c r="DO104" s="415"/>
      <c r="DP104" s="415"/>
      <c r="DQ104" s="415"/>
      <c r="DR104" s="415"/>
      <c r="DS104" s="415"/>
      <c r="DT104" s="415"/>
      <c r="DU104" s="415"/>
      <c r="DV104" s="415"/>
      <c r="DW104" s="415"/>
      <c r="DX104" s="415"/>
      <c r="DY104" s="415"/>
      <c r="DZ104" s="415"/>
      <c r="EA104" s="415"/>
      <c r="EB104" s="415"/>
      <c r="EC104" s="415"/>
      <c r="ED104" s="415"/>
      <c r="EE104" s="415"/>
      <c r="EF104" s="415"/>
      <c r="EG104" s="415"/>
      <c r="EH104" s="415"/>
      <c r="EI104" s="415"/>
      <c r="EJ104" s="415"/>
      <c r="EK104" s="415"/>
      <c r="EL104" s="415"/>
      <c r="EM104" s="415"/>
      <c r="EN104" s="415"/>
      <c r="EO104" s="415"/>
      <c r="EP104" s="415"/>
      <c r="EQ104" s="415"/>
      <c r="ER104" s="415"/>
      <c r="ES104" s="415"/>
      <c r="ET104" s="415"/>
      <c r="EU104" s="415"/>
      <c r="EV104" s="415"/>
      <c r="EW104" s="415"/>
      <c r="EX104" s="415"/>
      <c r="EY104" s="415"/>
      <c r="EZ104" s="415"/>
      <c r="FA104" s="415"/>
      <c r="FB104" s="415"/>
      <c r="FC104" s="415"/>
      <c r="FD104" s="415"/>
      <c r="FE104" s="415"/>
      <c r="FF104" s="415"/>
      <c r="FG104" s="415"/>
      <c r="FH104" s="415"/>
      <c r="FI104" s="415"/>
      <c r="FJ104" s="415"/>
      <c r="FK104" s="415"/>
      <c r="FL104" s="415"/>
      <c r="FM104" s="415"/>
      <c r="FN104" s="415"/>
      <c r="FO104" s="415"/>
      <c r="FP104" s="415"/>
      <c r="FQ104" s="415"/>
      <c r="FR104" s="415"/>
      <c r="FS104" s="415"/>
      <c r="FT104" s="415"/>
      <c r="FU104" s="415"/>
      <c r="FV104" s="415"/>
      <c r="FW104" s="415"/>
      <c r="FX104" s="415"/>
      <c r="FY104" s="415"/>
      <c r="FZ104" s="415"/>
      <c r="GA104" s="415"/>
      <c r="GB104" s="415"/>
      <c r="GC104" s="415"/>
      <c r="GD104" s="415"/>
      <c r="GE104" s="415"/>
      <c r="GF104" s="415"/>
      <c r="GG104" s="415"/>
      <c r="GH104" s="415"/>
      <c r="GI104" s="415"/>
      <c r="GJ104" s="415"/>
      <c r="GK104" s="415"/>
      <c r="GL104" s="415"/>
      <c r="GM104" s="415"/>
      <c r="GN104" s="415"/>
      <c r="GO104" s="415"/>
      <c r="GP104" s="415"/>
      <c r="GQ104" s="415"/>
      <c r="GR104" s="415"/>
      <c r="GS104" s="415"/>
      <c r="GT104" s="415"/>
      <c r="GU104" s="415"/>
      <c r="GV104" s="415"/>
      <c r="GW104" s="415"/>
      <c r="GX104" s="415"/>
      <c r="GY104" s="415"/>
      <c r="GZ104" s="415"/>
      <c r="HA104" s="415"/>
      <c r="HB104" s="415"/>
      <c r="HC104" s="415"/>
      <c r="HD104" s="415"/>
      <c r="HE104" s="415"/>
      <c r="HF104" s="415"/>
      <c r="HG104" s="415"/>
      <c r="HH104" s="415"/>
      <c r="HI104" s="415"/>
      <c r="HJ104" s="415"/>
      <c r="HK104" s="415"/>
      <c r="HL104" s="415"/>
      <c r="HM104" s="415"/>
      <c r="HN104" s="415"/>
      <c r="HO104" s="415"/>
      <c r="HP104" s="415"/>
      <c r="HQ104" s="415"/>
      <c r="HR104" s="415"/>
      <c r="HS104" s="415"/>
      <c r="HT104" s="415"/>
      <c r="HU104" s="415"/>
      <c r="HV104" s="415"/>
      <c r="HW104" s="415"/>
      <c r="HX104" s="415"/>
      <c r="HY104" s="415"/>
      <c r="HZ104" s="415"/>
      <c r="IA104" s="415"/>
      <c r="IB104" s="415"/>
      <c r="IC104" s="415"/>
      <c r="ID104" s="415"/>
      <c r="IE104" s="415"/>
      <c r="IF104" s="415"/>
      <c r="IG104" s="415"/>
      <c r="IH104" s="415"/>
      <c r="II104" s="415"/>
      <c r="IJ104" s="415"/>
      <c r="IK104" s="415"/>
      <c r="IL104" s="415"/>
      <c r="IM104" s="415"/>
      <c r="IN104" s="415"/>
      <c r="IO104" s="415"/>
      <c r="IP104" s="415"/>
      <c r="IQ104" s="415"/>
      <c r="IR104" s="415"/>
      <c r="IS104" s="415"/>
      <c r="IT104" s="415"/>
      <c r="IU104" s="415"/>
      <c r="IV104" s="415"/>
      <c r="IW104" s="415"/>
      <c r="IX104" s="415"/>
      <c r="IY104" s="415"/>
      <c r="IZ104" s="415"/>
      <c r="JA104" s="415"/>
    </row>
    <row r="105" spans="1:261" s="101" customFormat="1" hidden="1" outlineLevel="3" x14ac:dyDescent="0.25">
      <c r="A105" s="99"/>
      <c r="B105" s="275" t="s">
        <v>76</v>
      </c>
      <c r="C105" s="99" t="s">
        <v>855</v>
      </c>
      <c r="D105" s="310">
        <v>2.7959999999999998</v>
      </c>
      <c r="E105" s="251">
        <v>0</v>
      </c>
      <c r="F105" s="142"/>
      <c r="G105" s="142">
        <v>0</v>
      </c>
      <c r="H105" s="142"/>
      <c r="I105" s="227"/>
      <c r="J105" s="252">
        <v>0</v>
      </c>
      <c r="K105" s="252"/>
      <c r="L105" s="229"/>
      <c r="M105" s="229">
        <f t="shared" si="8"/>
        <v>0</v>
      </c>
      <c r="N105" s="229"/>
      <c r="O105" s="229"/>
      <c r="P105" s="427">
        <v>2.7961999999999998</v>
      </c>
      <c r="Q105" s="428">
        <f t="shared" si="9"/>
        <v>0</v>
      </c>
      <c r="R105" s="415"/>
      <c r="S105" s="415"/>
      <c r="T105" s="415"/>
      <c r="U105" s="415"/>
      <c r="V105" s="415"/>
      <c r="W105" s="415"/>
      <c r="X105" s="415"/>
      <c r="Y105" s="415"/>
      <c r="Z105" s="415"/>
      <c r="AA105" s="415"/>
      <c r="AB105" s="415"/>
      <c r="AC105" s="415"/>
      <c r="AD105" s="415"/>
      <c r="AE105" s="415"/>
      <c r="AF105" s="415"/>
      <c r="AG105" s="415"/>
      <c r="AH105" s="415"/>
      <c r="AI105" s="415"/>
      <c r="AJ105" s="415"/>
      <c r="AK105" s="415"/>
      <c r="AL105" s="415"/>
      <c r="AM105" s="415"/>
      <c r="AN105" s="415"/>
      <c r="AO105" s="415"/>
      <c r="AP105" s="415"/>
      <c r="AQ105" s="415"/>
      <c r="AR105" s="415"/>
      <c r="AS105" s="415"/>
      <c r="AT105" s="415"/>
      <c r="AU105" s="415"/>
      <c r="AV105" s="415"/>
      <c r="AW105" s="415"/>
      <c r="AX105" s="415"/>
      <c r="AY105" s="415"/>
      <c r="AZ105" s="415"/>
      <c r="BA105" s="415"/>
      <c r="BB105" s="415"/>
      <c r="BC105" s="415"/>
      <c r="BD105" s="415"/>
      <c r="BE105" s="415"/>
      <c r="BF105" s="415"/>
      <c r="BG105" s="415"/>
      <c r="BH105" s="415"/>
      <c r="BI105" s="415"/>
      <c r="BJ105" s="415"/>
      <c r="BK105" s="415"/>
      <c r="BL105" s="415"/>
      <c r="BM105" s="415"/>
      <c r="BN105" s="415"/>
      <c r="BO105" s="415"/>
      <c r="BP105" s="415"/>
      <c r="BQ105" s="415"/>
      <c r="BR105" s="415"/>
      <c r="BS105" s="415"/>
      <c r="BT105" s="415"/>
      <c r="BU105" s="415"/>
      <c r="BV105" s="415"/>
      <c r="BW105" s="415"/>
      <c r="BX105" s="415"/>
      <c r="BY105" s="415"/>
      <c r="BZ105" s="415"/>
      <c r="CA105" s="415"/>
      <c r="CB105" s="415"/>
      <c r="CC105" s="415"/>
      <c r="CD105" s="415"/>
      <c r="CE105" s="415"/>
      <c r="CF105" s="415"/>
      <c r="CG105" s="415"/>
      <c r="CH105" s="415"/>
      <c r="CI105" s="415"/>
      <c r="CJ105" s="415"/>
      <c r="CK105" s="415"/>
      <c r="CL105" s="415"/>
      <c r="CM105" s="415"/>
      <c r="CN105" s="415"/>
      <c r="CO105" s="415"/>
      <c r="CP105" s="415"/>
      <c r="CQ105" s="415"/>
      <c r="CR105" s="415"/>
      <c r="CS105" s="415"/>
      <c r="CT105" s="415"/>
      <c r="CU105" s="415"/>
      <c r="CV105" s="415"/>
      <c r="CW105" s="415"/>
      <c r="CX105" s="415"/>
      <c r="CY105" s="415"/>
      <c r="CZ105" s="415"/>
      <c r="DA105" s="415"/>
      <c r="DB105" s="415"/>
      <c r="DC105" s="415"/>
      <c r="DD105" s="415"/>
      <c r="DE105" s="415"/>
      <c r="DF105" s="415"/>
      <c r="DG105" s="415"/>
      <c r="DH105" s="415"/>
      <c r="DI105" s="415"/>
      <c r="DJ105" s="415"/>
      <c r="DK105" s="415"/>
      <c r="DL105" s="415"/>
      <c r="DM105" s="415"/>
      <c r="DN105" s="415"/>
      <c r="DO105" s="415"/>
      <c r="DP105" s="415"/>
      <c r="DQ105" s="415"/>
      <c r="DR105" s="415"/>
      <c r="DS105" s="415"/>
      <c r="DT105" s="415"/>
      <c r="DU105" s="415"/>
      <c r="DV105" s="415"/>
      <c r="DW105" s="415"/>
      <c r="DX105" s="415"/>
      <c r="DY105" s="415"/>
      <c r="DZ105" s="415"/>
      <c r="EA105" s="415"/>
      <c r="EB105" s="415"/>
      <c r="EC105" s="415"/>
      <c r="ED105" s="415"/>
      <c r="EE105" s="415"/>
      <c r="EF105" s="415"/>
      <c r="EG105" s="415"/>
      <c r="EH105" s="415"/>
      <c r="EI105" s="415"/>
      <c r="EJ105" s="415"/>
      <c r="EK105" s="415"/>
      <c r="EL105" s="415"/>
      <c r="EM105" s="415"/>
      <c r="EN105" s="415"/>
      <c r="EO105" s="415"/>
      <c r="EP105" s="415"/>
      <c r="EQ105" s="415"/>
      <c r="ER105" s="415"/>
      <c r="ES105" s="415"/>
      <c r="ET105" s="415"/>
      <c r="EU105" s="415"/>
      <c r="EV105" s="415"/>
      <c r="EW105" s="415"/>
      <c r="EX105" s="415"/>
      <c r="EY105" s="415"/>
      <c r="EZ105" s="415"/>
      <c r="FA105" s="415"/>
      <c r="FB105" s="415"/>
      <c r="FC105" s="415"/>
      <c r="FD105" s="415"/>
      <c r="FE105" s="415"/>
      <c r="FF105" s="415"/>
      <c r="FG105" s="415"/>
      <c r="FH105" s="415"/>
      <c r="FI105" s="415"/>
      <c r="FJ105" s="415"/>
      <c r="FK105" s="415"/>
      <c r="FL105" s="415"/>
      <c r="FM105" s="415"/>
      <c r="FN105" s="415"/>
      <c r="FO105" s="415"/>
      <c r="FP105" s="415"/>
      <c r="FQ105" s="415"/>
      <c r="FR105" s="415"/>
      <c r="FS105" s="415"/>
      <c r="FT105" s="415"/>
      <c r="FU105" s="415"/>
      <c r="FV105" s="415"/>
      <c r="FW105" s="415"/>
      <c r="FX105" s="415"/>
      <c r="FY105" s="415"/>
      <c r="FZ105" s="415"/>
      <c r="GA105" s="415"/>
      <c r="GB105" s="415"/>
      <c r="GC105" s="415"/>
      <c r="GD105" s="415"/>
      <c r="GE105" s="415"/>
      <c r="GF105" s="415"/>
      <c r="GG105" s="415"/>
      <c r="GH105" s="415"/>
      <c r="GI105" s="415"/>
      <c r="GJ105" s="415"/>
      <c r="GK105" s="415"/>
      <c r="GL105" s="415"/>
      <c r="GM105" s="415"/>
      <c r="GN105" s="415"/>
      <c r="GO105" s="415"/>
      <c r="GP105" s="415"/>
      <c r="GQ105" s="415"/>
      <c r="GR105" s="415"/>
      <c r="GS105" s="415"/>
      <c r="GT105" s="415"/>
      <c r="GU105" s="415"/>
      <c r="GV105" s="415"/>
      <c r="GW105" s="415"/>
      <c r="GX105" s="415"/>
      <c r="GY105" s="415"/>
      <c r="GZ105" s="415"/>
      <c r="HA105" s="415"/>
      <c r="HB105" s="415"/>
      <c r="HC105" s="415"/>
      <c r="HD105" s="415"/>
      <c r="HE105" s="415"/>
      <c r="HF105" s="415"/>
      <c r="HG105" s="415"/>
      <c r="HH105" s="415"/>
      <c r="HI105" s="415"/>
      <c r="HJ105" s="415"/>
      <c r="HK105" s="415"/>
      <c r="HL105" s="415"/>
      <c r="HM105" s="415"/>
      <c r="HN105" s="415"/>
      <c r="HO105" s="415"/>
      <c r="HP105" s="415"/>
      <c r="HQ105" s="415"/>
      <c r="HR105" s="415"/>
      <c r="HS105" s="415"/>
      <c r="HT105" s="415"/>
      <c r="HU105" s="415"/>
      <c r="HV105" s="415"/>
      <c r="HW105" s="415"/>
      <c r="HX105" s="415"/>
      <c r="HY105" s="415"/>
      <c r="HZ105" s="415"/>
      <c r="IA105" s="415"/>
      <c r="IB105" s="415"/>
      <c r="IC105" s="415"/>
      <c r="ID105" s="415"/>
      <c r="IE105" s="415"/>
      <c r="IF105" s="415"/>
      <c r="IG105" s="415"/>
      <c r="IH105" s="415"/>
      <c r="II105" s="415"/>
      <c r="IJ105" s="415"/>
      <c r="IK105" s="415"/>
      <c r="IL105" s="415"/>
      <c r="IM105" s="415"/>
      <c r="IN105" s="415"/>
      <c r="IO105" s="415"/>
      <c r="IP105" s="415"/>
      <c r="IQ105" s="415"/>
      <c r="IR105" s="415"/>
      <c r="IS105" s="415"/>
      <c r="IT105" s="415"/>
      <c r="IU105" s="415"/>
      <c r="IV105" s="415"/>
      <c r="IW105" s="415"/>
      <c r="IX105" s="415"/>
      <c r="IY105" s="415"/>
      <c r="IZ105" s="415"/>
      <c r="JA105" s="415"/>
    </row>
    <row r="106" spans="1:261" s="101" customFormat="1" hidden="1" outlineLevel="3" x14ac:dyDescent="0.25">
      <c r="A106" s="99"/>
      <c r="B106" s="275" t="s">
        <v>99</v>
      </c>
      <c r="C106" s="99" t="s">
        <v>6814</v>
      </c>
      <c r="D106" s="127">
        <v>370</v>
      </c>
      <c r="E106" s="251">
        <v>0</v>
      </c>
      <c r="F106" s="142"/>
      <c r="G106" s="142">
        <v>0</v>
      </c>
      <c r="H106" s="142"/>
      <c r="I106" s="227"/>
      <c r="J106" s="252">
        <v>0</v>
      </c>
      <c r="K106" s="252"/>
      <c r="L106" s="229"/>
      <c r="M106" s="229">
        <f t="shared" si="8"/>
        <v>0</v>
      </c>
      <c r="N106" s="229"/>
      <c r="O106" s="229"/>
      <c r="P106" s="427">
        <v>370</v>
      </c>
      <c r="Q106" s="428">
        <f t="shared" si="9"/>
        <v>0</v>
      </c>
      <c r="R106" s="415"/>
      <c r="S106" s="415"/>
      <c r="T106" s="415"/>
      <c r="U106" s="415"/>
      <c r="V106" s="415"/>
      <c r="W106" s="415"/>
      <c r="X106" s="415"/>
      <c r="Y106" s="415"/>
      <c r="Z106" s="415"/>
      <c r="AA106" s="415"/>
      <c r="AB106" s="415"/>
      <c r="AC106" s="415"/>
      <c r="AD106" s="415"/>
      <c r="AE106" s="415"/>
      <c r="AF106" s="415"/>
      <c r="AG106" s="415"/>
      <c r="AH106" s="415"/>
      <c r="AI106" s="415"/>
      <c r="AJ106" s="415"/>
      <c r="AK106" s="415"/>
      <c r="AL106" s="415"/>
      <c r="AM106" s="415"/>
      <c r="AN106" s="415"/>
      <c r="AO106" s="415"/>
      <c r="AP106" s="415"/>
      <c r="AQ106" s="415"/>
      <c r="AR106" s="415"/>
      <c r="AS106" s="415"/>
      <c r="AT106" s="415"/>
      <c r="AU106" s="415"/>
      <c r="AV106" s="415"/>
      <c r="AW106" s="415"/>
      <c r="AX106" s="415"/>
      <c r="AY106" s="415"/>
      <c r="AZ106" s="415"/>
      <c r="BA106" s="415"/>
      <c r="BB106" s="415"/>
      <c r="BC106" s="415"/>
      <c r="BD106" s="415"/>
      <c r="BE106" s="415"/>
      <c r="BF106" s="415"/>
      <c r="BG106" s="415"/>
      <c r="BH106" s="415"/>
      <c r="BI106" s="415"/>
      <c r="BJ106" s="415"/>
      <c r="BK106" s="415"/>
      <c r="BL106" s="415"/>
      <c r="BM106" s="415"/>
      <c r="BN106" s="415"/>
      <c r="BO106" s="415"/>
      <c r="BP106" s="415"/>
      <c r="BQ106" s="415"/>
      <c r="BR106" s="415"/>
      <c r="BS106" s="415"/>
      <c r="BT106" s="415"/>
      <c r="BU106" s="415"/>
      <c r="BV106" s="415"/>
      <c r="BW106" s="415"/>
      <c r="BX106" s="415"/>
      <c r="BY106" s="415"/>
      <c r="BZ106" s="415"/>
      <c r="CA106" s="415"/>
      <c r="CB106" s="415"/>
      <c r="CC106" s="415"/>
      <c r="CD106" s="415"/>
      <c r="CE106" s="415"/>
      <c r="CF106" s="415"/>
      <c r="CG106" s="415"/>
      <c r="CH106" s="415"/>
      <c r="CI106" s="415"/>
      <c r="CJ106" s="415"/>
      <c r="CK106" s="415"/>
      <c r="CL106" s="415"/>
      <c r="CM106" s="415"/>
      <c r="CN106" s="415"/>
      <c r="CO106" s="415"/>
      <c r="CP106" s="415"/>
      <c r="CQ106" s="415"/>
      <c r="CR106" s="415"/>
      <c r="CS106" s="415"/>
      <c r="CT106" s="415"/>
      <c r="CU106" s="415"/>
      <c r="CV106" s="415"/>
      <c r="CW106" s="415"/>
      <c r="CX106" s="415"/>
      <c r="CY106" s="415"/>
      <c r="CZ106" s="415"/>
      <c r="DA106" s="415"/>
      <c r="DB106" s="415"/>
      <c r="DC106" s="415"/>
      <c r="DD106" s="415"/>
      <c r="DE106" s="415"/>
      <c r="DF106" s="415"/>
      <c r="DG106" s="415"/>
      <c r="DH106" s="415"/>
      <c r="DI106" s="415"/>
      <c r="DJ106" s="415"/>
      <c r="DK106" s="415"/>
      <c r="DL106" s="415"/>
      <c r="DM106" s="415"/>
      <c r="DN106" s="415"/>
      <c r="DO106" s="415"/>
      <c r="DP106" s="415"/>
      <c r="DQ106" s="415"/>
      <c r="DR106" s="415"/>
      <c r="DS106" s="415"/>
      <c r="DT106" s="415"/>
      <c r="DU106" s="415"/>
      <c r="DV106" s="415"/>
      <c r="DW106" s="415"/>
      <c r="DX106" s="415"/>
      <c r="DY106" s="415"/>
      <c r="DZ106" s="415"/>
      <c r="EA106" s="415"/>
      <c r="EB106" s="415"/>
      <c r="EC106" s="415"/>
      <c r="ED106" s="415"/>
      <c r="EE106" s="415"/>
      <c r="EF106" s="415"/>
      <c r="EG106" s="415"/>
      <c r="EH106" s="415"/>
      <c r="EI106" s="415"/>
      <c r="EJ106" s="415"/>
      <c r="EK106" s="415"/>
      <c r="EL106" s="415"/>
      <c r="EM106" s="415"/>
      <c r="EN106" s="415"/>
      <c r="EO106" s="415"/>
      <c r="EP106" s="415"/>
      <c r="EQ106" s="415"/>
      <c r="ER106" s="415"/>
      <c r="ES106" s="415"/>
      <c r="ET106" s="415"/>
      <c r="EU106" s="415"/>
      <c r="EV106" s="415"/>
      <c r="EW106" s="415"/>
      <c r="EX106" s="415"/>
      <c r="EY106" s="415"/>
      <c r="EZ106" s="415"/>
      <c r="FA106" s="415"/>
      <c r="FB106" s="415"/>
      <c r="FC106" s="415"/>
      <c r="FD106" s="415"/>
      <c r="FE106" s="415"/>
      <c r="FF106" s="415"/>
      <c r="FG106" s="415"/>
      <c r="FH106" s="415"/>
      <c r="FI106" s="415"/>
      <c r="FJ106" s="415"/>
      <c r="FK106" s="415"/>
      <c r="FL106" s="415"/>
      <c r="FM106" s="415"/>
      <c r="FN106" s="415"/>
      <c r="FO106" s="415"/>
      <c r="FP106" s="415"/>
      <c r="FQ106" s="415"/>
      <c r="FR106" s="415"/>
      <c r="FS106" s="415"/>
      <c r="FT106" s="415"/>
      <c r="FU106" s="415"/>
      <c r="FV106" s="415"/>
      <c r="FW106" s="415"/>
      <c r="FX106" s="415"/>
      <c r="FY106" s="415"/>
      <c r="FZ106" s="415"/>
      <c r="GA106" s="415"/>
      <c r="GB106" s="415"/>
      <c r="GC106" s="415"/>
      <c r="GD106" s="415"/>
      <c r="GE106" s="415"/>
      <c r="GF106" s="415"/>
      <c r="GG106" s="415"/>
      <c r="GH106" s="415"/>
      <c r="GI106" s="415"/>
      <c r="GJ106" s="415"/>
      <c r="GK106" s="415"/>
      <c r="GL106" s="415"/>
      <c r="GM106" s="415"/>
      <c r="GN106" s="415"/>
      <c r="GO106" s="415"/>
      <c r="GP106" s="415"/>
      <c r="GQ106" s="415"/>
      <c r="GR106" s="415"/>
      <c r="GS106" s="415"/>
      <c r="GT106" s="415"/>
      <c r="GU106" s="415"/>
      <c r="GV106" s="415"/>
      <c r="GW106" s="415"/>
      <c r="GX106" s="415"/>
      <c r="GY106" s="415"/>
      <c r="GZ106" s="415"/>
      <c r="HA106" s="415"/>
      <c r="HB106" s="415"/>
      <c r="HC106" s="415"/>
      <c r="HD106" s="415"/>
      <c r="HE106" s="415"/>
      <c r="HF106" s="415"/>
      <c r="HG106" s="415"/>
      <c r="HH106" s="415"/>
      <c r="HI106" s="415"/>
      <c r="HJ106" s="415"/>
      <c r="HK106" s="415"/>
      <c r="HL106" s="415"/>
      <c r="HM106" s="415"/>
      <c r="HN106" s="415"/>
      <c r="HO106" s="415"/>
      <c r="HP106" s="415"/>
      <c r="HQ106" s="415"/>
      <c r="HR106" s="415"/>
      <c r="HS106" s="415"/>
      <c r="HT106" s="415"/>
      <c r="HU106" s="415"/>
      <c r="HV106" s="415"/>
      <c r="HW106" s="415"/>
      <c r="HX106" s="415"/>
      <c r="HY106" s="415"/>
      <c r="HZ106" s="415"/>
      <c r="IA106" s="415"/>
      <c r="IB106" s="415"/>
      <c r="IC106" s="415"/>
      <c r="ID106" s="415"/>
      <c r="IE106" s="415"/>
      <c r="IF106" s="415"/>
      <c r="IG106" s="415"/>
      <c r="IH106" s="415"/>
      <c r="II106" s="415"/>
      <c r="IJ106" s="415"/>
      <c r="IK106" s="415"/>
      <c r="IL106" s="415"/>
      <c r="IM106" s="415"/>
      <c r="IN106" s="415"/>
      <c r="IO106" s="415"/>
      <c r="IP106" s="415"/>
      <c r="IQ106" s="415"/>
      <c r="IR106" s="415"/>
      <c r="IS106" s="415"/>
      <c r="IT106" s="415"/>
      <c r="IU106" s="415"/>
      <c r="IV106" s="415"/>
      <c r="IW106" s="415"/>
      <c r="IX106" s="415"/>
      <c r="IY106" s="415"/>
      <c r="IZ106" s="415"/>
      <c r="JA106" s="415"/>
    </row>
    <row r="107" spans="1:261" s="101" customFormat="1" hidden="1" outlineLevel="3" x14ac:dyDescent="0.25">
      <c r="A107" s="99"/>
      <c r="B107" s="275" t="s">
        <v>100</v>
      </c>
      <c r="C107" s="99" t="s">
        <v>6890</v>
      </c>
      <c r="D107" s="127">
        <v>510</v>
      </c>
      <c r="E107" s="251">
        <v>0</v>
      </c>
      <c r="F107" s="142"/>
      <c r="G107" s="142">
        <v>0</v>
      </c>
      <c r="H107" s="142"/>
      <c r="I107" s="227"/>
      <c r="J107" s="252">
        <v>0</v>
      </c>
      <c r="K107" s="252"/>
      <c r="L107" s="229"/>
      <c r="M107" s="229">
        <f t="shared" si="8"/>
        <v>0</v>
      </c>
      <c r="N107" s="229"/>
      <c r="O107" s="229"/>
      <c r="P107" s="427">
        <v>510</v>
      </c>
      <c r="Q107" s="428">
        <f t="shared" si="9"/>
        <v>0</v>
      </c>
      <c r="R107" s="415"/>
      <c r="S107" s="415"/>
      <c r="T107" s="415"/>
      <c r="U107" s="415"/>
      <c r="V107" s="415"/>
      <c r="W107" s="415"/>
      <c r="X107" s="415"/>
      <c r="Y107" s="415"/>
      <c r="Z107" s="415"/>
      <c r="AA107" s="415"/>
      <c r="AB107" s="415"/>
      <c r="AC107" s="415"/>
      <c r="AD107" s="415"/>
      <c r="AE107" s="415"/>
      <c r="AF107" s="415"/>
      <c r="AG107" s="415"/>
      <c r="AH107" s="415"/>
      <c r="AI107" s="415"/>
      <c r="AJ107" s="415"/>
      <c r="AK107" s="415"/>
      <c r="AL107" s="415"/>
      <c r="AM107" s="415"/>
      <c r="AN107" s="415"/>
      <c r="AO107" s="415"/>
      <c r="AP107" s="415"/>
      <c r="AQ107" s="415"/>
      <c r="AR107" s="415"/>
      <c r="AS107" s="415"/>
      <c r="AT107" s="415"/>
      <c r="AU107" s="415"/>
      <c r="AV107" s="415"/>
      <c r="AW107" s="415"/>
      <c r="AX107" s="415"/>
      <c r="AY107" s="415"/>
      <c r="AZ107" s="415"/>
      <c r="BA107" s="415"/>
      <c r="BB107" s="415"/>
      <c r="BC107" s="415"/>
      <c r="BD107" s="415"/>
      <c r="BE107" s="415"/>
      <c r="BF107" s="415"/>
      <c r="BG107" s="415"/>
      <c r="BH107" s="415"/>
      <c r="BI107" s="415"/>
      <c r="BJ107" s="415"/>
      <c r="BK107" s="415"/>
      <c r="BL107" s="415"/>
      <c r="BM107" s="415"/>
      <c r="BN107" s="415"/>
      <c r="BO107" s="415"/>
      <c r="BP107" s="415"/>
      <c r="BQ107" s="415"/>
      <c r="BR107" s="415"/>
      <c r="BS107" s="415"/>
      <c r="BT107" s="415"/>
      <c r="BU107" s="415"/>
      <c r="BV107" s="415"/>
      <c r="BW107" s="415"/>
      <c r="BX107" s="415"/>
      <c r="BY107" s="415"/>
      <c r="BZ107" s="415"/>
      <c r="CA107" s="415"/>
      <c r="CB107" s="415"/>
      <c r="CC107" s="415"/>
      <c r="CD107" s="415"/>
      <c r="CE107" s="415"/>
      <c r="CF107" s="415"/>
      <c r="CG107" s="415"/>
      <c r="CH107" s="415"/>
      <c r="CI107" s="415"/>
      <c r="CJ107" s="415"/>
      <c r="CK107" s="415"/>
      <c r="CL107" s="415"/>
      <c r="CM107" s="415"/>
      <c r="CN107" s="415"/>
      <c r="CO107" s="415"/>
      <c r="CP107" s="415"/>
      <c r="CQ107" s="415"/>
      <c r="CR107" s="415"/>
      <c r="CS107" s="415"/>
      <c r="CT107" s="415"/>
      <c r="CU107" s="415"/>
      <c r="CV107" s="415"/>
      <c r="CW107" s="415"/>
      <c r="CX107" s="415"/>
      <c r="CY107" s="415"/>
      <c r="CZ107" s="415"/>
      <c r="DA107" s="415"/>
      <c r="DB107" s="415"/>
      <c r="DC107" s="415"/>
      <c r="DD107" s="415"/>
      <c r="DE107" s="415"/>
      <c r="DF107" s="415"/>
      <c r="DG107" s="415"/>
      <c r="DH107" s="415"/>
      <c r="DI107" s="415"/>
      <c r="DJ107" s="415"/>
      <c r="DK107" s="415"/>
      <c r="DL107" s="415"/>
      <c r="DM107" s="415"/>
      <c r="DN107" s="415"/>
      <c r="DO107" s="415"/>
      <c r="DP107" s="415"/>
      <c r="DQ107" s="415"/>
      <c r="DR107" s="415"/>
      <c r="DS107" s="415"/>
      <c r="DT107" s="415"/>
      <c r="DU107" s="415"/>
      <c r="DV107" s="415"/>
      <c r="DW107" s="415"/>
      <c r="DX107" s="415"/>
      <c r="DY107" s="415"/>
      <c r="DZ107" s="415"/>
      <c r="EA107" s="415"/>
      <c r="EB107" s="415"/>
      <c r="EC107" s="415"/>
      <c r="ED107" s="415"/>
      <c r="EE107" s="415"/>
      <c r="EF107" s="415"/>
      <c r="EG107" s="415"/>
      <c r="EH107" s="415"/>
      <c r="EI107" s="415"/>
      <c r="EJ107" s="415"/>
      <c r="EK107" s="415"/>
      <c r="EL107" s="415"/>
      <c r="EM107" s="415"/>
      <c r="EN107" s="415"/>
      <c r="EO107" s="415"/>
      <c r="EP107" s="415"/>
      <c r="EQ107" s="415"/>
      <c r="ER107" s="415"/>
      <c r="ES107" s="415"/>
      <c r="ET107" s="415"/>
      <c r="EU107" s="415"/>
      <c r="EV107" s="415"/>
      <c r="EW107" s="415"/>
      <c r="EX107" s="415"/>
      <c r="EY107" s="415"/>
      <c r="EZ107" s="415"/>
      <c r="FA107" s="415"/>
      <c r="FB107" s="415"/>
      <c r="FC107" s="415"/>
      <c r="FD107" s="415"/>
      <c r="FE107" s="415"/>
      <c r="FF107" s="415"/>
      <c r="FG107" s="415"/>
      <c r="FH107" s="415"/>
      <c r="FI107" s="415"/>
      <c r="FJ107" s="415"/>
      <c r="FK107" s="415"/>
      <c r="FL107" s="415"/>
      <c r="FM107" s="415"/>
      <c r="FN107" s="415"/>
      <c r="FO107" s="415"/>
      <c r="FP107" s="415"/>
      <c r="FQ107" s="415"/>
      <c r="FR107" s="415"/>
      <c r="FS107" s="415"/>
      <c r="FT107" s="415"/>
      <c r="FU107" s="415"/>
      <c r="FV107" s="415"/>
      <c r="FW107" s="415"/>
      <c r="FX107" s="415"/>
      <c r="FY107" s="415"/>
      <c r="FZ107" s="415"/>
      <c r="GA107" s="415"/>
      <c r="GB107" s="415"/>
      <c r="GC107" s="415"/>
      <c r="GD107" s="415"/>
      <c r="GE107" s="415"/>
      <c r="GF107" s="415"/>
      <c r="GG107" s="415"/>
      <c r="GH107" s="415"/>
      <c r="GI107" s="415"/>
      <c r="GJ107" s="415"/>
      <c r="GK107" s="415"/>
      <c r="GL107" s="415"/>
      <c r="GM107" s="415"/>
      <c r="GN107" s="415"/>
      <c r="GO107" s="415"/>
      <c r="GP107" s="415"/>
      <c r="GQ107" s="415"/>
      <c r="GR107" s="415"/>
      <c r="GS107" s="415"/>
      <c r="GT107" s="415"/>
      <c r="GU107" s="415"/>
      <c r="GV107" s="415"/>
      <c r="GW107" s="415"/>
      <c r="GX107" s="415"/>
      <c r="GY107" s="415"/>
      <c r="GZ107" s="415"/>
      <c r="HA107" s="415"/>
      <c r="HB107" s="415"/>
      <c r="HC107" s="415"/>
      <c r="HD107" s="415"/>
      <c r="HE107" s="415"/>
      <c r="HF107" s="415"/>
      <c r="HG107" s="415"/>
      <c r="HH107" s="415"/>
      <c r="HI107" s="415"/>
      <c r="HJ107" s="415"/>
      <c r="HK107" s="415"/>
      <c r="HL107" s="415"/>
      <c r="HM107" s="415"/>
      <c r="HN107" s="415"/>
      <c r="HO107" s="415"/>
      <c r="HP107" s="415"/>
      <c r="HQ107" s="415"/>
      <c r="HR107" s="415"/>
      <c r="HS107" s="415"/>
      <c r="HT107" s="415"/>
      <c r="HU107" s="415"/>
      <c r="HV107" s="415"/>
      <c r="HW107" s="415"/>
      <c r="HX107" s="415"/>
      <c r="HY107" s="415"/>
      <c r="HZ107" s="415"/>
      <c r="IA107" s="415"/>
      <c r="IB107" s="415"/>
      <c r="IC107" s="415"/>
      <c r="ID107" s="415"/>
      <c r="IE107" s="415"/>
      <c r="IF107" s="415"/>
      <c r="IG107" s="415"/>
      <c r="IH107" s="415"/>
      <c r="II107" s="415"/>
      <c r="IJ107" s="415"/>
      <c r="IK107" s="415"/>
      <c r="IL107" s="415"/>
      <c r="IM107" s="415"/>
      <c r="IN107" s="415"/>
      <c r="IO107" s="415"/>
      <c r="IP107" s="415"/>
      <c r="IQ107" s="415"/>
      <c r="IR107" s="415"/>
      <c r="IS107" s="415"/>
      <c r="IT107" s="415"/>
      <c r="IU107" s="415"/>
      <c r="IV107" s="415"/>
      <c r="IW107" s="415"/>
      <c r="IX107" s="415"/>
      <c r="IY107" s="415"/>
      <c r="IZ107" s="415"/>
      <c r="JA107" s="415"/>
    </row>
    <row r="108" spans="1:261" s="101" customFormat="1" hidden="1" outlineLevel="3" x14ac:dyDescent="0.25">
      <c r="A108" s="99"/>
      <c r="B108" s="275" t="s">
        <v>101</v>
      </c>
      <c r="C108" s="99" t="s">
        <v>855</v>
      </c>
      <c r="D108" s="310">
        <v>8.7999999999999995E-2</v>
      </c>
      <c r="E108" s="251">
        <v>0</v>
      </c>
      <c r="F108" s="142"/>
      <c r="G108" s="142">
        <v>0</v>
      </c>
      <c r="H108" s="142"/>
      <c r="I108" s="227"/>
      <c r="J108" s="252">
        <v>0</v>
      </c>
      <c r="K108" s="252"/>
      <c r="L108" s="229"/>
      <c r="M108" s="229">
        <f t="shared" si="8"/>
        <v>0</v>
      </c>
      <c r="N108" s="229"/>
      <c r="O108" s="229"/>
      <c r="P108" s="427">
        <v>8.7999999999999995E-2</v>
      </c>
      <c r="Q108" s="428">
        <f t="shared" si="9"/>
        <v>0</v>
      </c>
      <c r="R108" s="415"/>
      <c r="S108" s="415"/>
      <c r="T108" s="415"/>
      <c r="U108" s="415"/>
      <c r="V108" s="415"/>
      <c r="W108" s="415"/>
      <c r="X108" s="415"/>
      <c r="Y108" s="415"/>
      <c r="Z108" s="415"/>
      <c r="AA108" s="415"/>
      <c r="AB108" s="415"/>
      <c r="AC108" s="415"/>
      <c r="AD108" s="415"/>
      <c r="AE108" s="415"/>
      <c r="AF108" s="415"/>
      <c r="AG108" s="415"/>
      <c r="AH108" s="415"/>
      <c r="AI108" s="415"/>
      <c r="AJ108" s="415"/>
      <c r="AK108" s="415"/>
      <c r="AL108" s="415"/>
      <c r="AM108" s="415"/>
      <c r="AN108" s="415"/>
      <c r="AO108" s="415"/>
      <c r="AP108" s="415"/>
      <c r="AQ108" s="415"/>
      <c r="AR108" s="415"/>
      <c r="AS108" s="415"/>
      <c r="AT108" s="415"/>
      <c r="AU108" s="415"/>
      <c r="AV108" s="415"/>
      <c r="AW108" s="415"/>
      <c r="AX108" s="415"/>
      <c r="AY108" s="415"/>
      <c r="AZ108" s="415"/>
      <c r="BA108" s="415"/>
      <c r="BB108" s="415"/>
      <c r="BC108" s="415"/>
      <c r="BD108" s="415"/>
      <c r="BE108" s="415"/>
      <c r="BF108" s="415"/>
      <c r="BG108" s="415"/>
      <c r="BH108" s="415"/>
      <c r="BI108" s="415"/>
      <c r="BJ108" s="415"/>
      <c r="BK108" s="415"/>
      <c r="BL108" s="415"/>
      <c r="BM108" s="415"/>
      <c r="BN108" s="415"/>
      <c r="BO108" s="415"/>
      <c r="BP108" s="415"/>
      <c r="BQ108" s="415"/>
      <c r="BR108" s="415"/>
      <c r="BS108" s="415"/>
      <c r="BT108" s="415"/>
      <c r="BU108" s="415"/>
      <c r="BV108" s="415"/>
      <c r="BW108" s="415"/>
      <c r="BX108" s="415"/>
      <c r="BY108" s="415"/>
      <c r="BZ108" s="415"/>
      <c r="CA108" s="415"/>
      <c r="CB108" s="415"/>
      <c r="CC108" s="415"/>
      <c r="CD108" s="415"/>
      <c r="CE108" s="415"/>
      <c r="CF108" s="415"/>
      <c r="CG108" s="415"/>
      <c r="CH108" s="415"/>
      <c r="CI108" s="415"/>
      <c r="CJ108" s="415"/>
      <c r="CK108" s="415"/>
      <c r="CL108" s="415"/>
      <c r="CM108" s="415"/>
      <c r="CN108" s="415"/>
      <c r="CO108" s="415"/>
      <c r="CP108" s="415"/>
      <c r="CQ108" s="415"/>
      <c r="CR108" s="415"/>
      <c r="CS108" s="415"/>
      <c r="CT108" s="415"/>
      <c r="CU108" s="415"/>
      <c r="CV108" s="415"/>
      <c r="CW108" s="415"/>
      <c r="CX108" s="415"/>
      <c r="CY108" s="415"/>
      <c r="CZ108" s="415"/>
      <c r="DA108" s="415"/>
      <c r="DB108" s="415"/>
      <c r="DC108" s="415"/>
      <c r="DD108" s="415"/>
      <c r="DE108" s="415"/>
      <c r="DF108" s="415"/>
      <c r="DG108" s="415"/>
      <c r="DH108" s="415"/>
      <c r="DI108" s="415"/>
      <c r="DJ108" s="415"/>
      <c r="DK108" s="415"/>
      <c r="DL108" s="415"/>
      <c r="DM108" s="415"/>
      <c r="DN108" s="415"/>
      <c r="DO108" s="415"/>
      <c r="DP108" s="415"/>
      <c r="DQ108" s="415"/>
      <c r="DR108" s="415"/>
      <c r="DS108" s="415"/>
      <c r="DT108" s="415"/>
      <c r="DU108" s="415"/>
      <c r="DV108" s="415"/>
      <c r="DW108" s="415"/>
      <c r="DX108" s="415"/>
      <c r="DY108" s="415"/>
      <c r="DZ108" s="415"/>
      <c r="EA108" s="415"/>
      <c r="EB108" s="415"/>
      <c r="EC108" s="415"/>
      <c r="ED108" s="415"/>
      <c r="EE108" s="415"/>
      <c r="EF108" s="415"/>
      <c r="EG108" s="415"/>
      <c r="EH108" s="415"/>
      <c r="EI108" s="415"/>
      <c r="EJ108" s="415"/>
      <c r="EK108" s="415"/>
      <c r="EL108" s="415"/>
      <c r="EM108" s="415"/>
      <c r="EN108" s="415"/>
      <c r="EO108" s="415"/>
      <c r="EP108" s="415"/>
      <c r="EQ108" s="415"/>
      <c r="ER108" s="415"/>
      <c r="ES108" s="415"/>
      <c r="ET108" s="415"/>
      <c r="EU108" s="415"/>
      <c r="EV108" s="415"/>
      <c r="EW108" s="415"/>
      <c r="EX108" s="415"/>
      <c r="EY108" s="415"/>
      <c r="EZ108" s="415"/>
      <c r="FA108" s="415"/>
      <c r="FB108" s="415"/>
      <c r="FC108" s="415"/>
      <c r="FD108" s="415"/>
      <c r="FE108" s="415"/>
      <c r="FF108" s="415"/>
      <c r="FG108" s="415"/>
      <c r="FH108" s="415"/>
      <c r="FI108" s="415"/>
      <c r="FJ108" s="415"/>
      <c r="FK108" s="415"/>
      <c r="FL108" s="415"/>
      <c r="FM108" s="415"/>
      <c r="FN108" s="415"/>
      <c r="FO108" s="415"/>
      <c r="FP108" s="415"/>
      <c r="FQ108" s="415"/>
      <c r="FR108" s="415"/>
      <c r="FS108" s="415"/>
      <c r="FT108" s="415"/>
      <c r="FU108" s="415"/>
      <c r="FV108" s="415"/>
      <c r="FW108" s="415"/>
      <c r="FX108" s="415"/>
      <c r="FY108" s="415"/>
      <c r="FZ108" s="415"/>
      <c r="GA108" s="415"/>
      <c r="GB108" s="415"/>
      <c r="GC108" s="415"/>
      <c r="GD108" s="415"/>
      <c r="GE108" s="415"/>
      <c r="GF108" s="415"/>
      <c r="GG108" s="415"/>
      <c r="GH108" s="415"/>
      <c r="GI108" s="415"/>
      <c r="GJ108" s="415"/>
      <c r="GK108" s="415"/>
      <c r="GL108" s="415"/>
      <c r="GM108" s="415"/>
      <c r="GN108" s="415"/>
      <c r="GO108" s="415"/>
      <c r="GP108" s="415"/>
      <c r="GQ108" s="415"/>
      <c r="GR108" s="415"/>
      <c r="GS108" s="415"/>
      <c r="GT108" s="415"/>
      <c r="GU108" s="415"/>
      <c r="GV108" s="415"/>
      <c r="GW108" s="415"/>
      <c r="GX108" s="415"/>
      <c r="GY108" s="415"/>
      <c r="GZ108" s="415"/>
      <c r="HA108" s="415"/>
      <c r="HB108" s="415"/>
      <c r="HC108" s="415"/>
      <c r="HD108" s="415"/>
      <c r="HE108" s="415"/>
      <c r="HF108" s="415"/>
      <c r="HG108" s="415"/>
      <c r="HH108" s="415"/>
      <c r="HI108" s="415"/>
      <c r="HJ108" s="415"/>
      <c r="HK108" s="415"/>
      <c r="HL108" s="415"/>
      <c r="HM108" s="415"/>
      <c r="HN108" s="415"/>
      <c r="HO108" s="415"/>
      <c r="HP108" s="415"/>
      <c r="HQ108" s="415"/>
      <c r="HR108" s="415"/>
      <c r="HS108" s="415"/>
      <c r="HT108" s="415"/>
      <c r="HU108" s="415"/>
      <c r="HV108" s="415"/>
      <c r="HW108" s="415"/>
      <c r="HX108" s="415"/>
      <c r="HY108" s="415"/>
      <c r="HZ108" s="415"/>
      <c r="IA108" s="415"/>
      <c r="IB108" s="415"/>
      <c r="IC108" s="415"/>
      <c r="ID108" s="415"/>
      <c r="IE108" s="415"/>
      <c r="IF108" s="415"/>
      <c r="IG108" s="415"/>
      <c r="IH108" s="415"/>
      <c r="II108" s="415"/>
      <c r="IJ108" s="415"/>
      <c r="IK108" s="415"/>
      <c r="IL108" s="415"/>
      <c r="IM108" s="415"/>
      <c r="IN108" s="415"/>
      <c r="IO108" s="415"/>
      <c r="IP108" s="415"/>
      <c r="IQ108" s="415"/>
      <c r="IR108" s="415"/>
      <c r="IS108" s="415"/>
      <c r="IT108" s="415"/>
      <c r="IU108" s="415"/>
      <c r="IV108" s="415"/>
      <c r="IW108" s="415"/>
      <c r="IX108" s="415"/>
      <c r="IY108" s="415"/>
      <c r="IZ108" s="415"/>
      <c r="JA108" s="415"/>
    </row>
    <row r="109" spans="1:261" s="101" customFormat="1" hidden="1" outlineLevel="3" x14ac:dyDescent="0.25">
      <c r="A109" s="99"/>
      <c r="B109" s="275" t="s">
        <v>87</v>
      </c>
      <c r="C109" s="99" t="s">
        <v>31</v>
      </c>
      <c r="D109" s="127">
        <v>48</v>
      </c>
      <c r="E109" s="251">
        <v>0</v>
      </c>
      <c r="F109" s="142"/>
      <c r="G109" s="142">
        <v>0</v>
      </c>
      <c r="H109" s="142"/>
      <c r="I109" s="227"/>
      <c r="J109" s="252">
        <v>0</v>
      </c>
      <c r="K109" s="252"/>
      <c r="L109" s="229"/>
      <c r="M109" s="229">
        <f t="shared" si="8"/>
        <v>0</v>
      </c>
      <c r="N109" s="229"/>
      <c r="O109" s="229"/>
      <c r="P109" s="427">
        <v>48</v>
      </c>
      <c r="Q109" s="428">
        <f t="shared" si="9"/>
        <v>0</v>
      </c>
      <c r="R109" s="415"/>
      <c r="S109" s="415"/>
      <c r="T109" s="415"/>
      <c r="U109" s="415"/>
      <c r="V109" s="415"/>
      <c r="W109" s="415"/>
      <c r="X109" s="415"/>
      <c r="Y109" s="415"/>
      <c r="Z109" s="415"/>
      <c r="AA109" s="415"/>
      <c r="AB109" s="415"/>
      <c r="AC109" s="415"/>
      <c r="AD109" s="415"/>
      <c r="AE109" s="415"/>
      <c r="AF109" s="415"/>
      <c r="AG109" s="415"/>
      <c r="AH109" s="415"/>
      <c r="AI109" s="415"/>
      <c r="AJ109" s="415"/>
      <c r="AK109" s="415"/>
      <c r="AL109" s="415"/>
      <c r="AM109" s="415"/>
      <c r="AN109" s="415"/>
      <c r="AO109" s="415"/>
      <c r="AP109" s="415"/>
      <c r="AQ109" s="415"/>
      <c r="AR109" s="415"/>
      <c r="AS109" s="415"/>
      <c r="AT109" s="415"/>
      <c r="AU109" s="415"/>
      <c r="AV109" s="415"/>
      <c r="AW109" s="415"/>
      <c r="AX109" s="415"/>
      <c r="AY109" s="415"/>
      <c r="AZ109" s="415"/>
      <c r="BA109" s="415"/>
      <c r="BB109" s="415"/>
      <c r="BC109" s="415"/>
      <c r="BD109" s="415"/>
      <c r="BE109" s="415"/>
      <c r="BF109" s="415"/>
      <c r="BG109" s="415"/>
      <c r="BH109" s="415"/>
      <c r="BI109" s="415"/>
      <c r="BJ109" s="415"/>
      <c r="BK109" s="415"/>
      <c r="BL109" s="415"/>
      <c r="BM109" s="415"/>
      <c r="BN109" s="415"/>
      <c r="BO109" s="415"/>
      <c r="BP109" s="415"/>
      <c r="BQ109" s="415"/>
      <c r="BR109" s="415"/>
      <c r="BS109" s="415"/>
      <c r="BT109" s="415"/>
      <c r="BU109" s="415"/>
      <c r="BV109" s="415"/>
      <c r="BW109" s="415"/>
      <c r="BX109" s="415"/>
      <c r="BY109" s="415"/>
      <c r="BZ109" s="415"/>
      <c r="CA109" s="415"/>
      <c r="CB109" s="415"/>
      <c r="CC109" s="415"/>
      <c r="CD109" s="415"/>
      <c r="CE109" s="415"/>
      <c r="CF109" s="415"/>
      <c r="CG109" s="415"/>
      <c r="CH109" s="415"/>
      <c r="CI109" s="415"/>
      <c r="CJ109" s="415"/>
      <c r="CK109" s="415"/>
      <c r="CL109" s="415"/>
      <c r="CM109" s="415"/>
      <c r="CN109" s="415"/>
      <c r="CO109" s="415"/>
      <c r="CP109" s="415"/>
      <c r="CQ109" s="415"/>
      <c r="CR109" s="415"/>
      <c r="CS109" s="415"/>
      <c r="CT109" s="415"/>
      <c r="CU109" s="415"/>
      <c r="CV109" s="415"/>
      <c r="CW109" s="415"/>
      <c r="CX109" s="415"/>
      <c r="CY109" s="415"/>
      <c r="CZ109" s="415"/>
      <c r="DA109" s="415"/>
      <c r="DB109" s="415"/>
      <c r="DC109" s="415"/>
      <c r="DD109" s="415"/>
      <c r="DE109" s="415"/>
      <c r="DF109" s="415"/>
      <c r="DG109" s="415"/>
      <c r="DH109" s="415"/>
      <c r="DI109" s="415"/>
      <c r="DJ109" s="415"/>
      <c r="DK109" s="415"/>
      <c r="DL109" s="415"/>
      <c r="DM109" s="415"/>
      <c r="DN109" s="415"/>
      <c r="DO109" s="415"/>
      <c r="DP109" s="415"/>
      <c r="DQ109" s="415"/>
      <c r="DR109" s="415"/>
      <c r="DS109" s="415"/>
      <c r="DT109" s="415"/>
      <c r="DU109" s="415"/>
      <c r="DV109" s="415"/>
      <c r="DW109" s="415"/>
      <c r="DX109" s="415"/>
      <c r="DY109" s="415"/>
      <c r="DZ109" s="415"/>
      <c r="EA109" s="415"/>
      <c r="EB109" s="415"/>
      <c r="EC109" s="415"/>
      <c r="ED109" s="415"/>
      <c r="EE109" s="415"/>
      <c r="EF109" s="415"/>
      <c r="EG109" s="415"/>
      <c r="EH109" s="415"/>
      <c r="EI109" s="415"/>
      <c r="EJ109" s="415"/>
      <c r="EK109" s="415"/>
      <c r="EL109" s="415"/>
      <c r="EM109" s="415"/>
      <c r="EN109" s="415"/>
      <c r="EO109" s="415"/>
      <c r="EP109" s="415"/>
      <c r="EQ109" s="415"/>
      <c r="ER109" s="415"/>
      <c r="ES109" s="415"/>
      <c r="ET109" s="415"/>
      <c r="EU109" s="415"/>
      <c r="EV109" s="415"/>
      <c r="EW109" s="415"/>
      <c r="EX109" s="415"/>
      <c r="EY109" s="415"/>
      <c r="EZ109" s="415"/>
      <c r="FA109" s="415"/>
      <c r="FB109" s="415"/>
      <c r="FC109" s="415"/>
      <c r="FD109" s="415"/>
      <c r="FE109" s="415"/>
      <c r="FF109" s="415"/>
      <c r="FG109" s="415"/>
      <c r="FH109" s="415"/>
      <c r="FI109" s="415"/>
      <c r="FJ109" s="415"/>
      <c r="FK109" s="415"/>
      <c r="FL109" s="415"/>
      <c r="FM109" s="415"/>
      <c r="FN109" s="415"/>
      <c r="FO109" s="415"/>
      <c r="FP109" s="415"/>
      <c r="FQ109" s="415"/>
      <c r="FR109" s="415"/>
      <c r="FS109" s="415"/>
      <c r="FT109" s="415"/>
      <c r="FU109" s="415"/>
      <c r="FV109" s="415"/>
      <c r="FW109" s="415"/>
      <c r="FX109" s="415"/>
      <c r="FY109" s="415"/>
      <c r="FZ109" s="415"/>
      <c r="GA109" s="415"/>
      <c r="GB109" s="415"/>
      <c r="GC109" s="415"/>
      <c r="GD109" s="415"/>
      <c r="GE109" s="415"/>
      <c r="GF109" s="415"/>
      <c r="GG109" s="415"/>
      <c r="GH109" s="415"/>
      <c r="GI109" s="415"/>
      <c r="GJ109" s="415"/>
      <c r="GK109" s="415"/>
      <c r="GL109" s="415"/>
      <c r="GM109" s="415"/>
      <c r="GN109" s="415"/>
      <c r="GO109" s="415"/>
      <c r="GP109" s="415"/>
      <c r="GQ109" s="415"/>
      <c r="GR109" s="415"/>
      <c r="GS109" s="415"/>
      <c r="GT109" s="415"/>
      <c r="GU109" s="415"/>
      <c r="GV109" s="415"/>
      <c r="GW109" s="415"/>
      <c r="GX109" s="415"/>
      <c r="GY109" s="415"/>
      <c r="GZ109" s="415"/>
      <c r="HA109" s="415"/>
      <c r="HB109" s="415"/>
      <c r="HC109" s="415"/>
      <c r="HD109" s="415"/>
      <c r="HE109" s="415"/>
      <c r="HF109" s="415"/>
      <c r="HG109" s="415"/>
      <c r="HH109" s="415"/>
      <c r="HI109" s="415"/>
      <c r="HJ109" s="415"/>
      <c r="HK109" s="415"/>
      <c r="HL109" s="415"/>
      <c r="HM109" s="415"/>
      <c r="HN109" s="415"/>
      <c r="HO109" s="415"/>
      <c r="HP109" s="415"/>
      <c r="HQ109" s="415"/>
      <c r="HR109" s="415"/>
      <c r="HS109" s="415"/>
      <c r="HT109" s="415"/>
      <c r="HU109" s="415"/>
      <c r="HV109" s="415"/>
      <c r="HW109" s="415"/>
      <c r="HX109" s="415"/>
      <c r="HY109" s="415"/>
      <c r="HZ109" s="415"/>
      <c r="IA109" s="415"/>
      <c r="IB109" s="415"/>
      <c r="IC109" s="415"/>
      <c r="ID109" s="415"/>
      <c r="IE109" s="415"/>
      <c r="IF109" s="415"/>
      <c r="IG109" s="415"/>
      <c r="IH109" s="415"/>
      <c r="II109" s="415"/>
      <c r="IJ109" s="415"/>
      <c r="IK109" s="415"/>
      <c r="IL109" s="415"/>
      <c r="IM109" s="415"/>
      <c r="IN109" s="415"/>
      <c r="IO109" s="415"/>
      <c r="IP109" s="415"/>
      <c r="IQ109" s="415"/>
      <c r="IR109" s="415"/>
      <c r="IS109" s="415"/>
      <c r="IT109" s="415"/>
      <c r="IU109" s="415"/>
      <c r="IV109" s="415"/>
      <c r="IW109" s="415"/>
      <c r="IX109" s="415"/>
      <c r="IY109" s="415"/>
      <c r="IZ109" s="415"/>
      <c r="JA109" s="415"/>
    </row>
    <row r="110" spans="1:261" s="101" customFormat="1" hidden="1" outlineLevel="3" x14ac:dyDescent="0.25">
      <c r="A110" s="99"/>
      <c r="B110" s="275" t="s">
        <v>102</v>
      </c>
      <c r="C110" s="99" t="s">
        <v>31</v>
      </c>
      <c r="D110" s="100">
        <v>18</v>
      </c>
      <c r="E110" s="251">
        <v>0</v>
      </c>
      <c r="F110" s="142"/>
      <c r="G110" s="142">
        <v>0</v>
      </c>
      <c r="H110" s="142"/>
      <c r="I110" s="227"/>
      <c r="J110" s="252">
        <v>0</v>
      </c>
      <c r="K110" s="252"/>
      <c r="L110" s="229"/>
      <c r="M110" s="229">
        <f t="shared" si="8"/>
        <v>0</v>
      </c>
      <c r="N110" s="229"/>
      <c r="O110" s="229"/>
      <c r="P110" s="422"/>
      <c r="Q110" s="425">
        <f t="shared" si="9"/>
        <v>0</v>
      </c>
      <c r="R110" s="415"/>
      <c r="S110" s="415"/>
      <c r="T110" s="415"/>
      <c r="U110" s="415"/>
      <c r="V110" s="415"/>
      <c r="W110" s="415"/>
      <c r="X110" s="415"/>
      <c r="Y110" s="415"/>
      <c r="Z110" s="415"/>
      <c r="AA110" s="415"/>
      <c r="AB110" s="415"/>
      <c r="AC110" s="415"/>
      <c r="AD110" s="415"/>
      <c r="AE110" s="415"/>
      <c r="AF110" s="415"/>
      <c r="AG110" s="415"/>
      <c r="AH110" s="415"/>
      <c r="AI110" s="415"/>
      <c r="AJ110" s="415"/>
      <c r="AK110" s="415"/>
      <c r="AL110" s="415"/>
      <c r="AM110" s="415"/>
      <c r="AN110" s="415"/>
      <c r="AO110" s="415"/>
      <c r="AP110" s="415"/>
      <c r="AQ110" s="415"/>
      <c r="AR110" s="415"/>
      <c r="AS110" s="415"/>
      <c r="AT110" s="415"/>
      <c r="AU110" s="415"/>
      <c r="AV110" s="415"/>
      <c r="AW110" s="415"/>
      <c r="AX110" s="415"/>
      <c r="AY110" s="415"/>
      <c r="AZ110" s="415"/>
      <c r="BA110" s="415"/>
      <c r="BB110" s="415"/>
      <c r="BC110" s="415"/>
      <c r="BD110" s="415"/>
      <c r="BE110" s="415"/>
      <c r="BF110" s="415"/>
      <c r="BG110" s="415"/>
      <c r="BH110" s="415"/>
      <c r="BI110" s="415"/>
      <c r="BJ110" s="415"/>
      <c r="BK110" s="415"/>
      <c r="BL110" s="415"/>
      <c r="BM110" s="415"/>
      <c r="BN110" s="415"/>
      <c r="BO110" s="415"/>
      <c r="BP110" s="415"/>
      <c r="BQ110" s="415"/>
      <c r="BR110" s="415"/>
      <c r="BS110" s="415"/>
      <c r="BT110" s="415"/>
      <c r="BU110" s="415"/>
      <c r="BV110" s="415"/>
      <c r="BW110" s="415"/>
      <c r="BX110" s="415"/>
      <c r="BY110" s="415"/>
      <c r="BZ110" s="415"/>
      <c r="CA110" s="415"/>
      <c r="CB110" s="415"/>
      <c r="CC110" s="415"/>
      <c r="CD110" s="415"/>
      <c r="CE110" s="415"/>
      <c r="CF110" s="415"/>
      <c r="CG110" s="415"/>
      <c r="CH110" s="415"/>
      <c r="CI110" s="415"/>
      <c r="CJ110" s="415"/>
      <c r="CK110" s="415"/>
      <c r="CL110" s="415"/>
      <c r="CM110" s="415"/>
      <c r="CN110" s="415"/>
      <c r="CO110" s="415"/>
      <c r="CP110" s="415"/>
      <c r="CQ110" s="415"/>
      <c r="CR110" s="415"/>
      <c r="CS110" s="415"/>
      <c r="CT110" s="415"/>
      <c r="CU110" s="415"/>
      <c r="CV110" s="415"/>
      <c r="CW110" s="415"/>
      <c r="CX110" s="415"/>
      <c r="CY110" s="415"/>
      <c r="CZ110" s="415"/>
      <c r="DA110" s="415"/>
      <c r="DB110" s="415"/>
      <c r="DC110" s="415"/>
      <c r="DD110" s="415"/>
      <c r="DE110" s="415"/>
      <c r="DF110" s="415"/>
      <c r="DG110" s="415"/>
      <c r="DH110" s="415"/>
      <c r="DI110" s="415"/>
      <c r="DJ110" s="415"/>
      <c r="DK110" s="415"/>
      <c r="DL110" s="415"/>
      <c r="DM110" s="415"/>
      <c r="DN110" s="415"/>
      <c r="DO110" s="415"/>
      <c r="DP110" s="415"/>
      <c r="DQ110" s="415"/>
      <c r="DR110" s="415"/>
      <c r="DS110" s="415"/>
      <c r="DT110" s="415"/>
      <c r="DU110" s="415"/>
      <c r="DV110" s="415"/>
      <c r="DW110" s="415"/>
      <c r="DX110" s="415"/>
      <c r="DY110" s="415"/>
      <c r="DZ110" s="415"/>
      <c r="EA110" s="415"/>
      <c r="EB110" s="415"/>
      <c r="EC110" s="415"/>
      <c r="ED110" s="415"/>
      <c r="EE110" s="415"/>
      <c r="EF110" s="415"/>
      <c r="EG110" s="415"/>
      <c r="EH110" s="415"/>
      <c r="EI110" s="415"/>
      <c r="EJ110" s="415"/>
      <c r="EK110" s="415"/>
      <c r="EL110" s="415"/>
      <c r="EM110" s="415"/>
      <c r="EN110" s="415"/>
      <c r="EO110" s="415"/>
      <c r="EP110" s="415"/>
      <c r="EQ110" s="415"/>
      <c r="ER110" s="415"/>
      <c r="ES110" s="415"/>
      <c r="ET110" s="415"/>
      <c r="EU110" s="415"/>
      <c r="EV110" s="415"/>
      <c r="EW110" s="415"/>
      <c r="EX110" s="415"/>
      <c r="EY110" s="415"/>
      <c r="EZ110" s="415"/>
      <c r="FA110" s="415"/>
      <c r="FB110" s="415"/>
      <c r="FC110" s="415"/>
      <c r="FD110" s="415"/>
      <c r="FE110" s="415"/>
      <c r="FF110" s="415"/>
      <c r="FG110" s="415"/>
      <c r="FH110" s="415"/>
      <c r="FI110" s="415"/>
      <c r="FJ110" s="415"/>
      <c r="FK110" s="415"/>
      <c r="FL110" s="415"/>
      <c r="FM110" s="415"/>
      <c r="FN110" s="415"/>
      <c r="FO110" s="415"/>
      <c r="FP110" s="415"/>
      <c r="FQ110" s="415"/>
      <c r="FR110" s="415"/>
      <c r="FS110" s="415"/>
      <c r="FT110" s="415"/>
      <c r="FU110" s="415"/>
      <c r="FV110" s="415"/>
      <c r="FW110" s="415"/>
      <c r="FX110" s="415"/>
      <c r="FY110" s="415"/>
      <c r="FZ110" s="415"/>
      <c r="GA110" s="415"/>
      <c r="GB110" s="415"/>
      <c r="GC110" s="415"/>
      <c r="GD110" s="415"/>
      <c r="GE110" s="415"/>
      <c r="GF110" s="415"/>
      <c r="GG110" s="415"/>
      <c r="GH110" s="415"/>
      <c r="GI110" s="415"/>
      <c r="GJ110" s="415"/>
      <c r="GK110" s="415"/>
      <c r="GL110" s="415"/>
      <c r="GM110" s="415"/>
      <c r="GN110" s="415"/>
      <c r="GO110" s="415"/>
      <c r="GP110" s="415"/>
      <c r="GQ110" s="415"/>
      <c r="GR110" s="415"/>
      <c r="GS110" s="415"/>
      <c r="GT110" s="415"/>
      <c r="GU110" s="415"/>
      <c r="GV110" s="415"/>
      <c r="GW110" s="415"/>
      <c r="GX110" s="415"/>
      <c r="GY110" s="415"/>
      <c r="GZ110" s="415"/>
      <c r="HA110" s="415"/>
      <c r="HB110" s="415"/>
      <c r="HC110" s="415"/>
      <c r="HD110" s="415"/>
      <c r="HE110" s="415"/>
      <c r="HF110" s="415"/>
      <c r="HG110" s="415"/>
      <c r="HH110" s="415"/>
      <c r="HI110" s="415"/>
      <c r="HJ110" s="415"/>
      <c r="HK110" s="415"/>
      <c r="HL110" s="415"/>
      <c r="HM110" s="415"/>
      <c r="HN110" s="415"/>
      <c r="HO110" s="415"/>
      <c r="HP110" s="415"/>
      <c r="HQ110" s="415"/>
      <c r="HR110" s="415"/>
      <c r="HS110" s="415"/>
      <c r="HT110" s="415"/>
      <c r="HU110" s="415"/>
      <c r="HV110" s="415"/>
      <c r="HW110" s="415"/>
      <c r="HX110" s="415"/>
      <c r="HY110" s="415"/>
      <c r="HZ110" s="415"/>
      <c r="IA110" s="415"/>
      <c r="IB110" s="415"/>
      <c r="IC110" s="415"/>
      <c r="ID110" s="415"/>
      <c r="IE110" s="415"/>
      <c r="IF110" s="415"/>
      <c r="IG110" s="415"/>
      <c r="IH110" s="415"/>
      <c r="II110" s="415"/>
      <c r="IJ110" s="415"/>
      <c r="IK110" s="415"/>
      <c r="IL110" s="415"/>
      <c r="IM110" s="415"/>
      <c r="IN110" s="415"/>
      <c r="IO110" s="415"/>
      <c r="IP110" s="415"/>
      <c r="IQ110" s="415"/>
      <c r="IR110" s="415"/>
      <c r="IS110" s="415"/>
      <c r="IT110" s="415"/>
      <c r="IU110" s="415"/>
      <c r="IV110" s="415"/>
      <c r="IW110" s="415"/>
      <c r="IX110" s="415"/>
      <c r="IY110" s="415"/>
      <c r="IZ110" s="415"/>
      <c r="JA110" s="415"/>
    </row>
    <row r="111" spans="1:261" s="101" customFormat="1" hidden="1" outlineLevel="3" x14ac:dyDescent="0.25">
      <c r="A111" s="99"/>
      <c r="B111" s="275" t="s">
        <v>84</v>
      </c>
      <c r="C111" s="99" t="s">
        <v>855</v>
      </c>
      <c r="D111" s="112">
        <v>0.95399999999999996</v>
      </c>
      <c r="E111" s="251">
        <v>0</v>
      </c>
      <c r="F111" s="142"/>
      <c r="G111" s="142">
        <v>0</v>
      </c>
      <c r="H111" s="142"/>
      <c r="I111" s="227"/>
      <c r="J111" s="252">
        <v>0</v>
      </c>
      <c r="K111" s="252"/>
      <c r="L111" s="229"/>
      <c r="M111" s="229">
        <f t="shared" si="8"/>
        <v>0</v>
      </c>
      <c r="N111" s="229"/>
      <c r="O111" s="229"/>
      <c r="P111" s="422"/>
      <c r="Q111" s="425">
        <f t="shared" si="9"/>
        <v>0</v>
      </c>
      <c r="R111" s="415"/>
      <c r="S111" s="415"/>
      <c r="T111" s="415"/>
      <c r="U111" s="415"/>
      <c r="V111" s="415"/>
      <c r="W111" s="415"/>
      <c r="X111" s="415"/>
      <c r="Y111" s="415"/>
      <c r="Z111" s="415"/>
      <c r="AA111" s="415"/>
      <c r="AB111" s="415"/>
      <c r="AC111" s="415"/>
      <c r="AD111" s="415"/>
      <c r="AE111" s="415"/>
      <c r="AF111" s="415"/>
      <c r="AG111" s="415"/>
      <c r="AH111" s="415"/>
      <c r="AI111" s="415"/>
      <c r="AJ111" s="415"/>
      <c r="AK111" s="415"/>
      <c r="AL111" s="415"/>
      <c r="AM111" s="415"/>
      <c r="AN111" s="415"/>
      <c r="AO111" s="415"/>
      <c r="AP111" s="415"/>
      <c r="AQ111" s="415"/>
      <c r="AR111" s="415"/>
      <c r="AS111" s="415"/>
      <c r="AT111" s="415"/>
      <c r="AU111" s="415"/>
      <c r="AV111" s="415"/>
      <c r="AW111" s="415"/>
      <c r="AX111" s="415"/>
      <c r="AY111" s="415"/>
      <c r="AZ111" s="415"/>
      <c r="BA111" s="415"/>
      <c r="BB111" s="415"/>
      <c r="BC111" s="415"/>
      <c r="BD111" s="415"/>
      <c r="BE111" s="415"/>
      <c r="BF111" s="415"/>
      <c r="BG111" s="415"/>
      <c r="BH111" s="415"/>
      <c r="BI111" s="415"/>
      <c r="BJ111" s="415"/>
      <c r="BK111" s="415"/>
      <c r="BL111" s="415"/>
      <c r="BM111" s="415"/>
      <c r="BN111" s="415"/>
      <c r="BO111" s="415"/>
      <c r="BP111" s="415"/>
      <c r="BQ111" s="415"/>
      <c r="BR111" s="415"/>
      <c r="BS111" s="415"/>
      <c r="BT111" s="415"/>
      <c r="BU111" s="415"/>
      <c r="BV111" s="415"/>
      <c r="BW111" s="415"/>
      <c r="BX111" s="415"/>
      <c r="BY111" s="415"/>
      <c r="BZ111" s="415"/>
      <c r="CA111" s="415"/>
      <c r="CB111" s="415"/>
      <c r="CC111" s="415"/>
      <c r="CD111" s="415"/>
      <c r="CE111" s="415"/>
      <c r="CF111" s="415"/>
      <c r="CG111" s="415"/>
      <c r="CH111" s="415"/>
      <c r="CI111" s="415"/>
      <c r="CJ111" s="415"/>
      <c r="CK111" s="415"/>
      <c r="CL111" s="415"/>
      <c r="CM111" s="415"/>
      <c r="CN111" s="415"/>
      <c r="CO111" s="415"/>
      <c r="CP111" s="415"/>
      <c r="CQ111" s="415"/>
      <c r="CR111" s="415"/>
      <c r="CS111" s="415"/>
      <c r="CT111" s="415"/>
      <c r="CU111" s="415"/>
      <c r="CV111" s="415"/>
      <c r="CW111" s="415"/>
      <c r="CX111" s="415"/>
      <c r="CY111" s="415"/>
      <c r="CZ111" s="415"/>
      <c r="DA111" s="415"/>
      <c r="DB111" s="415"/>
      <c r="DC111" s="415"/>
      <c r="DD111" s="415"/>
      <c r="DE111" s="415"/>
      <c r="DF111" s="415"/>
      <c r="DG111" s="415"/>
      <c r="DH111" s="415"/>
      <c r="DI111" s="415"/>
      <c r="DJ111" s="415"/>
      <c r="DK111" s="415"/>
      <c r="DL111" s="415"/>
      <c r="DM111" s="415"/>
      <c r="DN111" s="415"/>
      <c r="DO111" s="415"/>
      <c r="DP111" s="415"/>
      <c r="DQ111" s="415"/>
      <c r="DR111" s="415"/>
      <c r="DS111" s="415"/>
      <c r="DT111" s="415"/>
      <c r="DU111" s="415"/>
      <c r="DV111" s="415"/>
      <c r="DW111" s="415"/>
      <c r="DX111" s="415"/>
      <c r="DY111" s="415"/>
      <c r="DZ111" s="415"/>
      <c r="EA111" s="415"/>
      <c r="EB111" s="415"/>
      <c r="EC111" s="415"/>
      <c r="ED111" s="415"/>
      <c r="EE111" s="415"/>
      <c r="EF111" s="415"/>
      <c r="EG111" s="415"/>
      <c r="EH111" s="415"/>
      <c r="EI111" s="415"/>
      <c r="EJ111" s="415"/>
      <c r="EK111" s="415"/>
      <c r="EL111" s="415"/>
      <c r="EM111" s="415"/>
      <c r="EN111" s="415"/>
      <c r="EO111" s="415"/>
      <c r="EP111" s="415"/>
      <c r="EQ111" s="415"/>
      <c r="ER111" s="415"/>
      <c r="ES111" s="415"/>
      <c r="ET111" s="415"/>
      <c r="EU111" s="415"/>
      <c r="EV111" s="415"/>
      <c r="EW111" s="415"/>
      <c r="EX111" s="415"/>
      <c r="EY111" s="415"/>
      <c r="EZ111" s="415"/>
      <c r="FA111" s="415"/>
      <c r="FB111" s="415"/>
      <c r="FC111" s="415"/>
      <c r="FD111" s="415"/>
      <c r="FE111" s="415"/>
      <c r="FF111" s="415"/>
      <c r="FG111" s="415"/>
      <c r="FH111" s="415"/>
      <c r="FI111" s="415"/>
      <c r="FJ111" s="415"/>
      <c r="FK111" s="415"/>
      <c r="FL111" s="415"/>
      <c r="FM111" s="415"/>
      <c r="FN111" s="415"/>
      <c r="FO111" s="415"/>
      <c r="FP111" s="415"/>
      <c r="FQ111" s="415"/>
      <c r="FR111" s="415"/>
      <c r="FS111" s="415"/>
      <c r="FT111" s="415"/>
      <c r="FU111" s="415"/>
      <c r="FV111" s="415"/>
      <c r="FW111" s="415"/>
      <c r="FX111" s="415"/>
      <c r="FY111" s="415"/>
      <c r="FZ111" s="415"/>
      <c r="GA111" s="415"/>
      <c r="GB111" s="415"/>
      <c r="GC111" s="415"/>
      <c r="GD111" s="415"/>
      <c r="GE111" s="415"/>
      <c r="GF111" s="415"/>
      <c r="GG111" s="415"/>
      <c r="GH111" s="415"/>
      <c r="GI111" s="415"/>
      <c r="GJ111" s="415"/>
      <c r="GK111" s="415"/>
      <c r="GL111" s="415"/>
      <c r="GM111" s="415"/>
      <c r="GN111" s="415"/>
      <c r="GO111" s="415"/>
      <c r="GP111" s="415"/>
      <c r="GQ111" s="415"/>
      <c r="GR111" s="415"/>
      <c r="GS111" s="415"/>
      <c r="GT111" s="415"/>
      <c r="GU111" s="415"/>
      <c r="GV111" s="415"/>
      <c r="GW111" s="415"/>
      <c r="GX111" s="415"/>
      <c r="GY111" s="415"/>
      <c r="GZ111" s="415"/>
      <c r="HA111" s="415"/>
      <c r="HB111" s="415"/>
      <c r="HC111" s="415"/>
      <c r="HD111" s="415"/>
      <c r="HE111" s="415"/>
      <c r="HF111" s="415"/>
      <c r="HG111" s="415"/>
      <c r="HH111" s="415"/>
      <c r="HI111" s="415"/>
      <c r="HJ111" s="415"/>
      <c r="HK111" s="415"/>
      <c r="HL111" s="415"/>
      <c r="HM111" s="415"/>
      <c r="HN111" s="415"/>
      <c r="HO111" s="415"/>
      <c r="HP111" s="415"/>
      <c r="HQ111" s="415"/>
      <c r="HR111" s="415"/>
      <c r="HS111" s="415"/>
      <c r="HT111" s="415"/>
      <c r="HU111" s="415"/>
      <c r="HV111" s="415"/>
      <c r="HW111" s="415"/>
      <c r="HX111" s="415"/>
      <c r="HY111" s="415"/>
      <c r="HZ111" s="415"/>
      <c r="IA111" s="415"/>
      <c r="IB111" s="415"/>
      <c r="IC111" s="415"/>
      <c r="ID111" s="415"/>
      <c r="IE111" s="415"/>
      <c r="IF111" s="415"/>
      <c r="IG111" s="415"/>
      <c r="IH111" s="415"/>
      <c r="II111" s="415"/>
      <c r="IJ111" s="415"/>
      <c r="IK111" s="415"/>
      <c r="IL111" s="415"/>
      <c r="IM111" s="415"/>
      <c r="IN111" s="415"/>
      <c r="IO111" s="415"/>
      <c r="IP111" s="415"/>
      <c r="IQ111" s="415"/>
      <c r="IR111" s="415"/>
      <c r="IS111" s="415"/>
      <c r="IT111" s="415"/>
      <c r="IU111" s="415"/>
      <c r="IV111" s="415"/>
      <c r="IW111" s="415"/>
      <c r="IX111" s="415"/>
      <c r="IY111" s="415"/>
      <c r="IZ111" s="415"/>
      <c r="JA111" s="415"/>
    </row>
    <row r="112" spans="1:261" s="101" customFormat="1" hidden="1" outlineLevel="3" x14ac:dyDescent="0.25">
      <c r="A112" s="99"/>
      <c r="B112" s="275" t="s">
        <v>87</v>
      </c>
      <c r="C112" s="99" t="s">
        <v>31</v>
      </c>
      <c r="D112" s="100">
        <v>36</v>
      </c>
      <c r="E112" s="251">
        <v>0</v>
      </c>
      <c r="F112" s="142"/>
      <c r="G112" s="142">
        <v>0</v>
      </c>
      <c r="H112" s="142"/>
      <c r="I112" s="227"/>
      <c r="J112" s="252">
        <v>0</v>
      </c>
      <c r="K112" s="252"/>
      <c r="L112" s="229"/>
      <c r="M112" s="229">
        <f t="shared" si="8"/>
        <v>0</v>
      </c>
      <c r="N112" s="229"/>
      <c r="O112" s="229"/>
      <c r="P112" s="422"/>
      <c r="Q112" s="425">
        <f t="shared" si="9"/>
        <v>0</v>
      </c>
      <c r="R112" s="415"/>
      <c r="S112" s="415"/>
      <c r="T112" s="415"/>
      <c r="U112" s="415"/>
      <c r="V112" s="415"/>
      <c r="W112" s="415"/>
      <c r="X112" s="415"/>
      <c r="Y112" s="415"/>
      <c r="Z112" s="415"/>
      <c r="AA112" s="415"/>
      <c r="AB112" s="415"/>
      <c r="AC112" s="415"/>
      <c r="AD112" s="415"/>
      <c r="AE112" s="415"/>
      <c r="AF112" s="415"/>
      <c r="AG112" s="415"/>
      <c r="AH112" s="415"/>
      <c r="AI112" s="415"/>
      <c r="AJ112" s="415"/>
      <c r="AK112" s="415"/>
      <c r="AL112" s="415"/>
      <c r="AM112" s="415"/>
      <c r="AN112" s="415"/>
      <c r="AO112" s="415"/>
      <c r="AP112" s="415"/>
      <c r="AQ112" s="415"/>
      <c r="AR112" s="415"/>
      <c r="AS112" s="415"/>
      <c r="AT112" s="415"/>
      <c r="AU112" s="415"/>
      <c r="AV112" s="415"/>
      <c r="AW112" s="415"/>
      <c r="AX112" s="415"/>
      <c r="AY112" s="415"/>
      <c r="AZ112" s="415"/>
      <c r="BA112" s="415"/>
      <c r="BB112" s="415"/>
      <c r="BC112" s="415"/>
      <c r="BD112" s="415"/>
      <c r="BE112" s="415"/>
      <c r="BF112" s="415"/>
      <c r="BG112" s="415"/>
      <c r="BH112" s="415"/>
      <c r="BI112" s="415"/>
      <c r="BJ112" s="415"/>
      <c r="BK112" s="415"/>
      <c r="BL112" s="415"/>
      <c r="BM112" s="415"/>
      <c r="BN112" s="415"/>
      <c r="BO112" s="415"/>
      <c r="BP112" s="415"/>
      <c r="BQ112" s="415"/>
      <c r="BR112" s="415"/>
      <c r="BS112" s="415"/>
      <c r="BT112" s="415"/>
      <c r="BU112" s="415"/>
      <c r="BV112" s="415"/>
      <c r="BW112" s="415"/>
      <c r="BX112" s="415"/>
      <c r="BY112" s="415"/>
      <c r="BZ112" s="415"/>
      <c r="CA112" s="415"/>
      <c r="CB112" s="415"/>
      <c r="CC112" s="415"/>
      <c r="CD112" s="415"/>
      <c r="CE112" s="415"/>
      <c r="CF112" s="415"/>
      <c r="CG112" s="415"/>
      <c r="CH112" s="415"/>
      <c r="CI112" s="415"/>
      <c r="CJ112" s="415"/>
      <c r="CK112" s="415"/>
      <c r="CL112" s="415"/>
      <c r="CM112" s="415"/>
      <c r="CN112" s="415"/>
      <c r="CO112" s="415"/>
      <c r="CP112" s="415"/>
      <c r="CQ112" s="415"/>
      <c r="CR112" s="415"/>
      <c r="CS112" s="415"/>
      <c r="CT112" s="415"/>
      <c r="CU112" s="415"/>
      <c r="CV112" s="415"/>
      <c r="CW112" s="415"/>
      <c r="CX112" s="415"/>
      <c r="CY112" s="415"/>
      <c r="CZ112" s="415"/>
      <c r="DA112" s="415"/>
      <c r="DB112" s="415"/>
      <c r="DC112" s="415"/>
      <c r="DD112" s="415"/>
      <c r="DE112" s="415"/>
      <c r="DF112" s="415"/>
      <c r="DG112" s="415"/>
      <c r="DH112" s="415"/>
      <c r="DI112" s="415"/>
      <c r="DJ112" s="415"/>
      <c r="DK112" s="415"/>
      <c r="DL112" s="415"/>
      <c r="DM112" s="415"/>
      <c r="DN112" s="415"/>
      <c r="DO112" s="415"/>
      <c r="DP112" s="415"/>
      <c r="DQ112" s="415"/>
      <c r="DR112" s="415"/>
      <c r="DS112" s="415"/>
      <c r="DT112" s="415"/>
      <c r="DU112" s="415"/>
      <c r="DV112" s="415"/>
      <c r="DW112" s="415"/>
      <c r="DX112" s="415"/>
      <c r="DY112" s="415"/>
      <c r="DZ112" s="415"/>
      <c r="EA112" s="415"/>
      <c r="EB112" s="415"/>
      <c r="EC112" s="415"/>
      <c r="ED112" s="415"/>
      <c r="EE112" s="415"/>
      <c r="EF112" s="415"/>
      <c r="EG112" s="415"/>
      <c r="EH112" s="415"/>
      <c r="EI112" s="415"/>
      <c r="EJ112" s="415"/>
      <c r="EK112" s="415"/>
      <c r="EL112" s="415"/>
      <c r="EM112" s="415"/>
      <c r="EN112" s="415"/>
      <c r="EO112" s="415"/>
      <c r="EP112" s="415"/>
      <c r="EQ112" s="415"/>
      <c r="ER112" s="415"/>
      <c r="ES112" s="415"/>
      <c r="ET112" s="415"/>
      <c r="EU112" s="415"/>
      <c r="EV112" s="415"/>
      <c r="EW112" s="415"/>
      <c r="EX112" s="415"/>
      <c r="EY112" s="415"/>
      <c r="EZ112" s="415"/>
      <c r="FA112" s="415"/>
      <c r="FB112" s="415"/>
      <c r="FC112" s="415"/>
      <c r="FD112" s="415"/>
      <c r="FE112" s="415"/>
      <c r="FF112" s="415"/>
      <c r="FG112" s="415"/>
      <c r="FH112" s="415"/>
      <c r="FI112" s="415"/>
      <c r="FJ112" s="415"/>
      <c r="FK112" s="415"/>
      <c r="FL112" s="415"/>
      <c r="FM112" s="415"/>
      <c r="FN112" s="415"/>
      <c r="FO112" s="415"/>
      <c r="FP112" s="415"/>
      <c r="FQ112" s="415"/>
      <c r="FR112" s="415"/>
      <c r="FS112" s="415"/>
      <c r="FT112" s="415"/>
      <c r="FU112" s="415"/>
      <c r="FV112" s="415"/>
      <c r="FW112" s="415"/>
      <c r="FX112" s="415"/>
      <c r="FY112" s="415"/>
      <c r="FZ112" s="415"/>
      <c r="GA112" s="415"/>
      <c r="GB112" s="415"/>
      <c r="GC112" s="415"/>
      <c r="GD112" s="415"/>
      <c r="GE112" s="415"/>
      <c r="GF112" s="415"/>
      <c r="GG112" s="415"/>
      <c r="GH112" s="415"/>
      <c r="GI112" s="415"/>
      <c r="GJ112" s="415"/>
      <c r="GK112" s="415"/>
      <c r="GL112" s="415"/>
      <c r="GM112" s="415"/>
      <c r="GN112" s="415"/>
      <c r="GO112" s="415"/>
      <c r="GP112" s="415"/>
      <c r="GQ112" s="415"/>
      <c r="GR112" s="415"/>
      <c r="GS112" s="415"/>
      <c r="GT112" s="415"/>
      <c r="GU112" s="415"/>
      <c r="GV112" s="415"/>
      <c r="GW112" s="415"/>
      <c r="GX112" s="415"/>
      <c r="GY112" s="415"/>
      <c r="GZ112" s="415"/>
      <c r="HA112" s="415"/>
      <c r="HB112" s="415"/>
      <c r="HC112" s="415"/>
      <c r="HD112" s="415"/>
      <c r="HE112" s="415"/>
      <c r="HF112" s="415"/>
      <c r="HG112" s="415"/>
      <c r="HH112" s="415"/>
      <c r="HI112" s="415"/>
      <c r="HJ112" s="415"/>
      <c r="HK112" s="415"/>
      <c r="HL112" s="415"/>
      <c r="HM112" s="415"/>
      <c r="HN112" s="415"/>
      <c r="HO112" s="415"/>
      <c r="HP112" s="415"/>
      <c r="HQ112" s="415"/>
      <c r="HR112" s="415"/>
      <c r="HS112" s="415"/>
      <c r="HT112" s="415"/>
      <c r="HU112" s="415"/>
      <c r="HV112" s="415"/>
      <c r="HW112" s="415"/>
      <c r="HX112" s="415"/>
      <c r="HY112" s="415"/>
      <c r="HZ112" s="415"/>
      <c r="IA112" s="415"/>
      <c r="IB112" s="415"/>
      <c r="IC112" s="415"/>
      <c r="ID112" s="415"/>
      <c r="IE112" s="415"/>
      <c r="IF112" s="415"/>
      <c r="IG112" s="415"/>
      <c r="IH112" s="415"/>
      <c r="II112" s="415"/>
      <c r="IJ112" s="415"/>
      <c r="IK112" s="415"/>
      <c r="IL112" s="415"/>
      <c r="IM112" s="415"/>
      <c r="IN112" s="415"/>
      <c r="IO112" s="415"/>
      <c r="IP112" s="415"/>
      <c r="IQ112" s="415"/>
      <c r="IR112" s="415"/>
      <c r="IS112" s="415"/>
      <c r="IT112" s="415"/>
      <c r="IU112" s="415"/>
      <c r="IV112" s="415"/>
      <c r="IW112" s="415"/>
      <c r="IX112" s="415"/>
      <c r="IY112" s="415"/>
      <c r="IZ112" s="415"/>
      <c r="JA112" s="415"/>
    </row>
    <row r="113" spans="1:261" s="101" customFormat="1" hidden="1" outlineLevel="3" x14ac:dyDescent="0.25">
      <c r="A113" s="99"/>
      <c r="B113" s="275" t="s">
        <v>6845</v>
      </c>
      <c r="C113" s="99" t="s">
        <v>31</v>
      </c>
      <c r="D113" s="100">
        <v>1</v>
      </c>
      <c r="E113" s="251">
        <v>0</v>
      </c>
      <c r="F113" s="142"/>
      <c r="G113" s="142">
        <v>0</v>
      </c>
      <c r="H113" s="142"/>
      <c r="I113" s="227"/>
      <c r="J113" s="252">
        <v>0</v>
      </c>
      <c r="K113" s="252"/>
      <c r="L113" s="229"/>
      <c r="M113" s="229">
        <f t="shared" si="8"/>
        <v>0</v>
      </c>
      <c r="N113" s="229"/>
      <c r="O113" s="229"/>
      <c r="P113" s="427">
        <v>1</v>
      </c>
      <c r="Q113" s="428">
        <f t="shared" si="9"/>
        <v>0</v>
      </c>
      <c r="R113" s="415"/>
      <c r="S113" s="415"/>
      <c r="T113" s="415"/>
      <c r="U113" s="415"/>
      <c r="V113" s="415"/>
      <c r="W113" s="415"/>
      <c r="X113" s="415"/>
      <c r="Y113" s="415"/>
      <c r="Z113" s="415"/>
      <c r="AA113" s="415"/>
      <c r="AB113" s="415"/>
      <c r="AC113" s="415"/>
      <c r="AD113" s="415"/>
      <c r="AE113" s="415"/>
      <c r="AF113" s="415"/>
      <c r="AG113" s="415"/>
      <c r="AH113" s="415"/>
      <c r="AI113" s="415"/>
      <c r="AJ113" s="415"/>
      <c r="AK113" s="415"/>
      <c r="AL113" s="415"/>
      <c r="AM113" s="415"/>
      <c r="AN113" s="415"/>
      <c r="AO113" s="415"/>
      <c r="AP113" s="415"/>
      <c r="AQ113" s="415"/>
      <c r="AR113" s="415"/>
      <c r="AS113" s="415"/>
      <c r="AT113" s="415"/>
      <c r="AU113" s="415"/>
      <c r="AV113" s="415"/>
      <c r="AW113" s="415"/>
      <c r="AX113" s="415"/>
      <c r="AY113" s="415"/>
      <c r="AZ113" s="415"/>
      <c r="BA113" s="415"/>
      <c r="BB113" s="415"/>
      <c r="BC113" s="415"/>
      <c r="BD113" s="415"/>
      <c r="BE113" s="415"/>
      <c r="BF113" s="415"/>
      <c r="BG113" s="415"/>
      <c r="BH113" s="415"/>
      <c r="BI113" s="415"/>
      <c r="BJ113" s="415"/>
      <c r="BK113" s="415"/>
      <c r="BL113" s="415"/>
      <c r="BM113" s="415"/>
      <c r="BN113" s="415"/>
      <c r="BO113" s="415"/>
      <c r="BP113" s="415"/>
      <c r="BQ113" s="415"/>
      <c r="BR113" s="415"/>
      <c r="BS113" s="415"/>
      <c r="BT113" s="415"/>
      <c r="BU113" s="415"/>
      <c r="BV113" s="415"/>
      <c r="BW113" s="415"/>
      <c r="BX113" s="415"/>
      <c r="BY113" s="415"/>
      <c r="BZ113" s="415"/>
      <c r="CA113" s="415"/>
      <c r="CB113" s="415"/>
      <c r="CC113" s="415"/>
      <c r="CD113" s="415"/>
      <c r="CE113" s="415"/>
      <c r="CF113" s="415"/>
      <c r="CG113" s="415"/>
      <c r="CH113" s="415"/>
      <c r="CI113" s="415"/>
      <c r="CJ113" s="415"/>
      <c r="CK113" s="415"/>
      <c r="CL113" s="415"/>
      <c r="CM113" s="415"/>
      <c r="CN113" s="415"/>
      <c r="CO113" s="415"/>
      <c r="CP113" s="415"/>
      <c r="CQ113" s="415"/>
      <c r="CR113" s="415"/>
      <c r="CS113" s="415"/>
      <c r="CT113" s="415"/>
      <c r="CU113" s="415"/>
      <c r="CV113" s="415"/>
      <c r="CW113" s="415"/>
      <c r="CX113" s="415"/>
      <c r="CY113" s="415"/>
      <c r="CZ113" s="415"/>
      <c r="DA113" s="415"/>
      <c r="DB113" s="415"/>
      <c r="DC113" s="415"/>
      <c r="DD113" s="415"/>
      <c r="DE113" s="415"/>
      <c r="DF113" s="415"/>
      <c r="DG113" s="415"/>
      <c r="DH113" s="415"/>
      <c r="DI113" s="415"/>
      <c r="DJ113" s="415"/>
      <c r="DK113" s="415"/>
      <c r="DL113" s="415"/>
      <c r="DM113" s="415"/>
      <c r="DN113" s="415"/>
      <c r="DO113" s="415"/>
      <c r="DP113" s="415"/>
      <c r="DQ113" s="415"/>
      <c r="DR113" s="415"/>
      <c r="DS113" s="415"/>
      <c r="DT113" s="415"/>
      <c r="DU113" s="415"/>
      <c r="DV113" s="415"/>
      <c r="DW113" s="415"/>
      <c r="DX113" s="415"/>
      <c r="DY113" s="415"/>
      <c r="DZ113" s="415"/>
      <c r="EA113" s="415"/>
      <c r="EB113" s="415"/>
      <c r="EC113" s="415"/>
      <c r="ED113" s="415"/>
      <c r="EE113" s="415"/>
      <c r="EF113" s="415"/>
      <c r="EG113" s="415"/>
      <c r="EH113" s="415"/>
      <c r="EI113" s="415"/>
      <c r="EJ113" s="415"/>
      <c r="EK113" s="415"/>
      <c r="EL113" s="415"/>
      <c r="EM113" s="415"/>
      <c r="EN113" s="415"/>
      <c r="EO113" s="415"/>
      <c r="EP113" s="415"/>
      <c r="EQ113" s="415"/>
      <c r="ER113" s="415"/>
      <c r="ES113" s="415"/>
      <c r="ET113" s="415"/>
      <c r="EU113" s="415"/>
      <c r="EV113" s="415"/>
      <c r="EW113" s="415"/>
      <c r="EX113" s="415"/>
      <c r="EY113" s="415"/>
      <c r="EZ113" s="415"/>
      <c r="FA113" s="415"/>
      <c r="FB113" s="415"/>
      <c r="FC113" s="415"/>
      <c r="FD113" s="415"/>
      <c r="FE113" s="415"/>
      <c r="FF113" s="415"/>
      <c r="FG113" s="415"/>
      <c r="FH113" s="415"/>
      <c r="FI113" s="415"/>
      <c r="FJ113" s="415"/>
      <c r="FK113" s="415"/>
      <c r="FL113" s="415"/>
      <c r="FM113" s="415"/>
      <c r="FN113" s="415"/>
      <c r="FO113" s="415"/>
      <c r="FP113" s="415"/>
      <c r="FQ113" s="415"/>
      <c r="FR113" s="415"/>
      <c r="FS113" s="415"/>
      <c r="FT113" s="415"/>
      <c r="FU113" s="415"/>
      <c r="FV113" s="415"/>
      <c r="FW113" s="415"/>
      <c r="FX113" s="415"/>
      <c r="FY113" s="415"/>
      <c r="FZ113" s="415"/>
      <c r="GA113" s="415"/>
      <c r="GB113" s="415"/>
      <c r="GC113" s="415"/>
      <c r="GD113" s="415"/>
      <c r="GE113" s="415"/>
      <c r="GF113" s="415"/>
      <c r="GG113" s="415"/>
      <c r="GH113" s="415"/>
      <c r="GI113" s="415"/>
      <c r="GJ113" s="415"/>
      <c r="GK113" s="415"/>
      <c r="GL113" s="415"/>
      <c r="GM113" s="415"/>
      <c r="GN113" s="415"/>
      <c r="GO113" s="415"/>
      <c r="GP113" s="415"/>
      <c r="GQ113" s="415"/>
      <c r="GR113" s="415"/>
      <c r="GS113" s="415"/>
      <c r="GT113" s="415"/>
      <c r="GU113" s="415"/>
      <c r="GV113" s="415"/>
      <c r="GW113" s="415"/>
      <c r="GX113" s="415"/>
      <c r="GY113" s="415"/>
      <c r="GZ113" s="415"/>
      <c r="HA113" s="415"/>
      <c r="HB113" s="415"/>
      <c r="HC113" s="415"/>
      <c r="HD113" s="415"/>
      <c r="HE113" s="415"/>
      <c r="HF113" s="415"/>
      <c r="HG113" s="415"/>
      <c r="HH113" s="415"/>
      <c r="HI113" s="415"/>
      <c r="HJ113" s="415"/>
      <c r="HK113" s="415"/>
      <c r="HL113" s="415"/>
      <c r="HM113" s="415"/>
      <c r="HN113" s="415"/>
      <c r="HO113" s="415"/>
      <c r="HP113" s="415"/>
      <c r="HQ113" s="415"/>
      <c r="HR113" s="415"/>
      <c r="HS113" s="415"/>
      <c r="HT113" s="415"/>
      <c r="HU113" s="415"/>
      <c r="HV113" s="415"/>
      <c r="HW113" s="415"/>
      <c r="HX113" s="415"/>
      <c r="HY113" s="415"/>
      <c r="HZ113" s="415"/>
      <c r="IA113" s="415"/>
      <c r="IB113" s="415"/>
      <c r="IC113" s="415"/>
      <c r="ID113" s="415"/>
      <c r="IE113" s="415"/>
      <c r="IF113" s="415"/>
      <c r="IG113" s="415"/>
      <c r="IH113" s="415"/>
      <c r="II113" s="415"/>
      <c r="IJ113" s="415"/>
      <c r="IK113" s="415"/>
      <c r="IL113" s="415"/>
      <c r="IM113" s="415"/>
      <c r="IN113" s="415"/>
      <c r="IO113" s="415"/>
      <c r="IP113" s="415"/>
      <c r="IQ113" s="415"/>
      <c r="IR113" s="415"/>
      <c r="IS113" s="415"/>
      <c r="IT113" s="415"/>
      <c r="IU113" s="415"/>
      <c r="IV113" s="415"/>
      <c r="IW113" s="415"/>
      <c r="IX113" s="415"/>
      <c r="IY113" s="415"/>
      <c r="IZ113" s="415"/>
      <c r="JA113" s="415"/>
    </row>
    <row r="114" spans="1:261" s="101" customFormat="1" hidden="1" outlineLevel="3" x14ac:dyDescent="0.25">
      <c r="A114" s="99"/>
      <c r="B114" s="275" t="s">
        <v>83</v>
      </c>
      <c r="C114" s="99" t="s">
        <v>855</v>
      </c>
      <c r="D114" s="112">
        <v>7.8E-2</v>
      </c>
      <c r="E114" s="251">
        <v>0</v>
      </c>
      <c r="F114" s="142"/>
      <c r="G114" s="142">
        <v>0</v>
      </c>
      <c r="H114" s="142"/>
      <c r="I114" s="227"/>
      <c r="J114" s="252">
        <v>0</v>
      </c>
      <c r="K114" s="252"/>
      <c r="L114" s="229"/>
      <c r="M114" s="229">
        <f t="shared" si="8"/>
        <v>0</v>
      </c>
      <c r="N114" s="229"/>
      <c r="O114" s="229"/>
      <c r="P114" s="427">
        <v>7.8E-2</v>
      </c>
      <c r="Q114" s="428">
        <f t="shared" si="9"/>
        <v>0</v>
      </c>
      <c r="R114" s="415"/>
      <c r="S114" s="415"/>
      <c r="T114" s="415"/>
      <c r="U114" s="415"/>
      <c r="V114" s="415"/>
      <c r="W114" s="415"/>
      <c r="X114" s="415"/>
      <c r="Y114" s="415"/>
      <c r="Z114" s="415"/>
      <c r="AA114" s="415"/>
      <c r="AB114" s="415"/>
      <c r="AC114" s="415"/>
      <c r="AD114" s="415"/>
      <c r="AE114" s="415"/>
      <c r="AF114" s="415"/>
      <c r="AG114" s="415"/>
      <c r="AH114" s="415"/>
      <c r="AI114" s="415"/>
      <c r="AJ114" s="415"/>
      <c r="AK114" s="415"/>
      <c r="AL114" s="415"/>
      <c r="AM114" s="415"/>
      <c r="AN114" s="415"/>
      <c r="AO114" s="415"/>
      <c r="AP114" s="415"/>
      <c r="AQ114" s="415"/>
      <c r="AR114" s="415"/>
      <c r="AS114" s="415"/>
      <c r="AT114" s="415"/>
      <c r="AU114" s="415"/>
      <c r="AV114" s="415"/>
      <c r="AW114" s="415"/>
      <c r="AX114" s="415"/>
      <c r="AY114" s="415"/>
      <c r="AZ114" s="415"/>
      <c r="BA114" s="415"/>
      <c r="BB114" s="415"/>
      <c r="BC114" s="415"/>
      <c r="BD114" s="415"/>
      <c r="BE114" s="415"/>
      <c r="BF114" s="415"/>
      <c r="BG114" s="415"/>
      <c r="BH114" s="415"/>
      <c r="BI114" s="415"/>
      <c r="BJ114" s="415"/>
      <c r="BK114" s="415"/>
      <c r="BL114" s="415"/>
      <c r="BM114" s="415"/>
      <c r="BN114" s="415"/>
      <c r="BO114" s="415"/>
      <c r="BP114" s="415"/>
      <c r="BQ114" s="415"/>
      <c r="BR114" s="415"/>
      <c r="BS114" s="415"/>
      <c r="BT114" s="415"/>
      <c r="BU114" s="415"/>
      <c r="BV114" s="415"/>
      <c r="BW114" s="415"/>
      <c r="BX114" s="415"/>
      <c r="BY114" s="415"/>
      <c r="BZ114" s="415"/>
      <c r="CA114" s="415"/>
      <c r="CB114" s="415"/>
      <c r="CC114" s="415"/>
      <c r="CD114" s="415"/>
      <c r="CE114" s="415"/>
      <c r="CF114" s="415"/>
      <c r="CG114" s="415"/>
      <c r="CH114" s="415"/>
      <c r="CI114" s="415"/>
      <c r="CJ114" s="415"/>
      <c r="CK114" s="415"/>
      <c r="CL114" s="415"/>
      <c r="CM114" s="415"/>
      <c r="CN114" s="415"/>
      <c r="CO114" s="415"/>
      <c r="CP114" s="415"/>
      <c r="CQ114" s="415"/>
      <c r="CR114" s="415"/>
      <c r="CS114" s="415"/>
      <c r="CT114" s="415"/>
      <c r="CU114" s="415"/>
      <c r="CV114" s="415"/>
      <c r="CW114" s="415"/>
      <c r="CX114" s="415"/>
      <c r="CY114" s="415"/>
      <c r="CZ114" s="415"/>
      <c r="DA114" s="415"/>
      <c r="DB114" s="415"/>
      <c r="DC114" s="415"/>
      <c r="DD114" s="415"/>
      <c r="DE114" s="415"/>
      <c r="DF114" s="415"/>
      <c r="DG114" s="415"/>
      <c r="DH114" s="415"/>
      <c r="DI114" s="415"/>
      <c r="DJ114" s="415"/>
      <c r="DK114" s="415"/>
      <c r="DL114" s="415"/>
      <c r="DM114" s="415"/>
      <c r="DN114" s="415"/>
      <c r="DO114" s="415"/>
      <c r="DP114" s="415"/>
      <c r="DQ114" s="415"/>
      <c r="DR114" s="415"/>
      <c r="DS114" s="415"/>
      <c r="DT114" s="415"/>
      <c r="DU114" s="415"/>
      <c r="DV114" s="415"/>
      <c r="DW114" s="415"/>
      <c r="DX114" s="415"/>
      <c r="DY114" s="415"/>
      <c r="DZ114" s="415"/>
      <c r="EA114" s="415"/>
      <c r="EB114" s="415"/>
      <c r="EC114" s="415"/>
      <c r="ED114" s="415"/>
      <c r="EE114" s="415"/>
      <c r="EF114" s="415"/>
      <c r="EG114" s="415"/>
      <c r="EH114" s="415"/>
      <c r="EI114" s="415"/>
      <c r="EJ114" s="415"/>
      <c r="EK114" s="415"/>
      <c r="EL114" s="415"/>
      <c r="EM114" s="415"/>
      <c r="EN114" s="415"/>
      <c r="EO114" s="415"/>
      <c r="EP114" s="415"/>
      <c r="EQ114" s="415"/>
      <c r="ER114" s="415"/>
      <c r="ES114" s="415"/>
      <c r="ET114" s="415"/>
      <c r="EU114" s="415"/>
      <c r="EV114" s="415"/>
      <c r="EW114" s="415"/>
      <c r="EX114" s="415"/>
      <c r="EY114" s="415"/>
      <c r="EZ114" s="415"/>
      <c r="FA114" s="415"/>
      <c r="FB114" s="415"/>
      <c r="FC114" s="415"/>
      <c r="FD114" s="415"/>
      <c r="FE114" s="415"/>
      <c r="FF114" s="415"/>
      <c r="FG114" s="415"/>
      <c r="FH114" s="415"/>
      <c r="FI114" s="415"/>
      <c r="FJ114" s="415"/>
      <c r="FK114" s="415"/>
      <c r="FL114" s="415"/>
      <c r="FM114" s="415"/>
      <c r="FN114" s="415"/>
      <c r="FO114" s="415"/>
      <c r="FP114" s="415"/>
      <c r="FQ114" s="415"/>
      <c r="FR114" s="415"/>
      <c r="FS114" s="415"/>
      <c r="FT114" s="415"/>
      <c r="FU114" s="415"/>
      <c r="FV114" s="415"/>
      <c r="FW114" s="415"/>
      <c r="FX114" s="415"/>
      <c r="FY114" s="415"/>
      <c r="FZ114" s="415"/>
      <c r="GA114" s="415"/>
      <c r="GB114" s="415"/>
      <c r="GC114" s="415"/>
      <c r="GD114" s="415"/>
      <c r="GE114" s="415"/>
      <c r="GF114" s="415"/>
      <c r="GG114" s="415"/>
      <c r="GH114" s="415"/>
      <c r="GI114" s="415"/>
      <c r="GJ114" s="415"/>
      <c r="GK114" s="415"/>
      <c r="GL114" s="415"/>
      <c r="GM114" s="415"/>
      <c r="GN114" s="415"/>
      <c r="GO114" s="415"/>
      <c r="GP114" s="415"/>
      <c r="GQ114" s="415"/>
      <c r="GR114" s="415"/>
      <c r="GS114" s="415"/>
      <c r="GT114" s="415"/>
      <c r="GU114" s="415"/>
      <c r="GV114" s="415"/>
      <c r="GW114" s="415"/>
      <c r="GX114" s="415"/>
      <c r="GY114" s="415"/>
      <c r="GZ114" s="415"/>
      <c r="HA114" s="415"/>
      <c r="HB114" s="415"/>
      <c r="HC114" s="415"/>
      <c r="HD114" s="415"/>
      <c r="HE114" s="415"/>
      <c r="HF114" s="415"/>
      <c r="HG114" s="415"/>
      <c r="HH114" s="415"/>
      <c r="HI114" s="415"/>
      <c r="HJ114" s="415"/>
      <c r="HK114" s="415"/>
      <c r="HL114" s="415"/>
      <c r="HM114" s="415"/>
      <c r="HN114" s="415"/>
      <c r="HO114" s="415"/>
      <c r="HP114" s="415"/>
      <c r="HQ114" s="415"/>
      <c r="HR114" s="415"/>
      <c r="HS114" s="415"/>
      <c r="HT114" s="415"/>
      <c r="HU114" s="415"/>
      <c r="HV114" s="415"/>
      <c r="HW114" s="415"/>
      <c r="HX114" s="415"/>
      <c r="HY114" s="415"/>
      <c r="HZ114" s="415"/>
      <c r="IA114" s="415"/>
      <c r="IB114" s="415"/>
      <c r="IC114" s="415"/>
      <c r="ID114" s="415"/>
      <c r="IE114" s="415"/>
      <c r="IF114" s="415"/>
      <c r="IG114" s="415"/>
      <c r="IH114" s="415"/>
      <c r="II114" s="415"/>
      <c r="IJ114" s="415"/>
      <c r="IK114" s="415"/>
      <c r="IL114" s="415"/>
      <c r="IM114" s="415"/>
      <c r="IN114" s="415"/>
      <c r="IO114" s="415"/>
      <c r="IP114" s="415"/>
      <c r="IQ114" s="415"/>
      <c r="IR114" s="415"/>
      <c r="IS114" s="415"/>
      <c r="IT114" s="415"/>
      <c r="IU114" s="415"/>
      <c r="IV114" s="415"/>
      <c r="IW114" s="415"/>
      <c r="IX114" s="415"/>
      <c r="IY114" s="415"/>
      <c r="IZ114" s="415"/>
      <c r="JA114" s="415"/>
    </row>
    <row r="115" spans="1:261" s="101" customFormat="1" hidden="1" outlineLevel="3" x14ac:dyDescent="0.25">
      <c r="A115" s="99"/>
      <c r="B115" s="275" t="s">
        <v>84</v>
      </c>
      <c r="C115" s="99" t="s">
        <v>855</v>
      </c>
      <c r="D115" s="112">
        <v>0.04</v>
      </c>
      <c r="E115" s="251">
        <v>0</v>
      </c>
      <c r="F115" s="142"/>
      <c r="G115" s="142">
        <v>0</v>
      </c>
      <c r="H115" s="142"/>
      <c r="I115" s="227"/>
      <c r="J115" s="252">
        <v>0</v>
      </c>
      <c r="K115" s="252"/>
      <c r="L115" s="229"/>
      <c r="M115" s="229">
        <f t="shared" si="8"/>
        <v>0</v>
      </c>
      <c r="N115" s="229"/>
      <c r="O115" s="229"/>
      <c r="P115" s="427">
        <v>4.1999999999999997E-3</v>
      </c>
      <c r="Q115" s="428">
        <f t="shared" si="9"/>
        <v>0</v>
      </c>
      <c r="R115" s="415"/>
      <c r="S115" s="415"/>
      <c r="T115" s="415"/>
      <c r="U115" s="415"/>
      <c r="V115" s="415"/>
      <c r="W115" s="415"/>
      <c r="X115" s="415"/>
      <c r="Y115" s="415"/>
      <c r="Z115" s="415"/>
      <c r="AA115" s="415"/>
      <c r="AB115" s="415"/>
      <c r="AC115" s="415"/>
      <c r="AD115" s="415"/>
      <c r="AE115" s="415"/>
      <c r="AF115" s="415"/>
      <c r="AG115" s="415"/>
      <c r="AH115" s="415"/>
      <c r="AI115" s="415"/>
      <c r="AJ115" s="415"/>
      <c r="AK115" s="415"/>
      <c r="AL115" s="415"/>
      <c r="AM115" s="415"/>
      <c r="AN115" s="415"/>
      <c r="AO115" s="415"/>
      <c r="AP115" s="415"/>
      <c r="AQ115" s="415"/>
      <c r="AR115" s="415"/>
      <c r="AS115" s="415"/>
      <c r="AT115" s="415"/>
      <c r="AU115" s="415"/>
      <c r="AV115" s="415"/>
      <c r="AW115" s="415"/>
      <c r="AX115" s="415"/>
      <c r="AY115" s="415"/>
      <c r="AZ115" s="415"/>
      <c r="BA115" s="415"/>
      <c r="BB115" s="415"/>
      <c r="BC115" s="415"/>
      <c r="BD115" s="415"/>
      <c r="BE115" s="415"/>
      <c r="BF115" s="415"/>
      <c r="BG115" s="415"/>
      <c r="BH115" s="415"/>
      <c r="BI115" s="415"/>
      <c r="BJ115" s="415"/>
      <c r="BK115" s="415"/>
      <c r="BL115" s="415"/>
      <c r="BM115" s="415"/>
      <c r="BN115" s="415"/>
      <c r="BO115" s="415"/>
      <c r="BP115" s="415"/>
      <c r="BQ115" s="415"/>
      <c r="BR115" s="415"/>
      <c r="BS115" s="415"/>
      <c r="BT115" s="415"/>
      <c r="BU115" s="415"/>
      <c r="BV115" s="415"/>
      <c r="BW115" s="415"/>
      <c r="BX115" s="415"/>
      <c r="BY115" s="415"/>
      <c r="BZ115" s="415"/>
      <c r="CA115" s="415"/>
      <c r="CB115" s="415"/>
      <c r="CC115" s="415"/>
      <c r="CD115" s="415"/>
      <c r="CE115" s="415"/>
      <c r="CF115" s="415"/>
      <c r="CG115" s="415"/>
      <c r="CH115" s="415"/>
      <c r="CI115" s="415"/>
      <c r="CJ115" s="415"/>
      <c r="CK115" s="415"/>
      <c r="CL115" s="415"/>
      <c r="CM115" s="415"/>
      <c r="CN115" s="415"/>
      <c r="CO115" s="415"/>
      <c r="CP115" s="415"/>
      <c r="CQ115" s="415"/>
      <c r="CR115" s="415"/>
      <c r="CS115" s="415"/>
      <c r="CT115" s="415"/>
      <c r="CU115" s="415"/>
      <c r="CV115" s="415"/>
      <c r="CW115" s="415"/>
      <c r="CX115" s="415"/>
      <c r="CY115" s="415"/>
      <c r="CZ115" s="415"/>
      <c r="DA115" s="415"/>
      <c r="DB115" s="415"/>
      <c r="DC115" s="415"/>
      <c r="DD115" s="415"/>
      <c r="DE115" s="415"/>
      <c r="DF115" s="415"/>
      <c r="DG115" s="415"/>
      <c r="DH115" s="415"/>
      <c r="DI115" s="415"/>
      <c r="DJ115" s="415"/>
      <c r="DK115" s="415"/>
      <c r="DL115" s="415"/>
      <c r="DM115" s="415"/>
      <c r="DN115" s="415"/>
      <c r="DO115" s="415"/>
      <c r="DP115" s="415"/>
      <c r="DQ115" s="415"/>
      <c r="DR115" s="415"/>
      <c r="DS115" s="415"/>
      <c r="DT115" s="415"/>
      <c r="DU115" s="415"/>
      <c r="DV115" s="415"/>
      <c r="DW115" s="415"/>
      <c r="DX115" s="415"/>
      <c r="DY115" s="415"/>
      <c r="DZ115" s="415"/>
      <c r="EA115" s="415"/>
      <c r="EB115" s="415"/>
      <c r="EC115" s="415"/>
      <c r="ED115" s="415"/>
      <c r="EE115" s="415"/>
      <c r="EF115" s="415"/>
      <c r="EG115" s="415"/>
      <c r="EH115" s="415"/>
      <c r="EI115" s="415"/>
      <c r="EJ115" s="415"/>
      <c r="EK115" s="415"/>
      <c r="EL115" s="415"/>
      <c r="EM115" s="415"/>
      <c r="EN115" s="415"/>
      <c r="EO115" s="415"/>
      <c r="EP115" s="415"/>
      <c r="EQ115" s="415"/>
      <c r="ER115" s="415"/>
      <c r="ES115" s="415"/>
      <c r="ET115" s="415"/>
      <c r="EU115" s="415"/>
      <c r="EV115" s="415"/>
      <c r="EW115" s="415"/>
      <c r="EX115" s="415"/>
      <c r="EY115" s="415"/>
      <c r="EZ115" s="415"/>
      <c r="FA115" s="415"/>
      <c r="FB115" s="415"/>
      <c r="FC115" s="415"/>
      <c r="FD115" s="415"/>
      <c r="FE115" s="415"/>
      <c r="FF115" s="415"/>
      <c r="FG115" s="415"/>
      <c r="FH115" s="415"/>
      <c r="FI115" s="415"/>
      <c r="FJ115" s="415"/>
      <c r="FK115" s="415"/>
      <c r="FL115" s="415"/>
      <c r="FM115" s="415"/>
      <c r="FN115" s="415"/>
      <c r="FO115" s="415"/>
      <c r="FP115" s="415"/>
      <c r="FQ115" s="415"/>
      <c r="FR115" s="415"/>
      <c r="FS115" s="415"/>
      <c r="FT115" s="415"/>
      <c r="FU115" s="415"/>
      <c r="FV115" s="415"/>
      <c r="FW115" s="415"/>
      <c r="FX115" s="415"/>
      <c r="FY115" s="415"/>
      <c r="FZ115" s="415"/>
      <c r="GA115" s="415"/>
      <c r="GB115" s="415"/>
      <c r="GC115" s="415"/>
      <c r="GD115" s="415"/>
      <c r="GE115" s="415"/>
      <c r="GF115" s="415"/>
      <c r="GG115" s="415"/>
      <c r="GH115" s="415"/>
      <c r="GI115" s="415"/>
      <c r="GJ115" s="415"/>
      <c r="GK115" s="415"/>
      <c r="GL115" s="415"/>
      <c r="GM115" s="415"/>
      <c r="GN115" s="415"/>
      <c r="GO115" s="415"/>
      <c r="GP115" s="415"/>
      <c r="GQ115" s="415"/>
      <c r="GR115" s="415"/>
      <c r="GS115" s="415"/>
      <c r="GT115" s="415"/>
      <c r="GU115" s="415"/>
      <c r="GV115" s="415"/>
      <c r="GW115" s="415"/>
      <c r="GX115" s="415"/>
      <c r="GY115" s="415"/>
      <c r="GZ115" s="415"/>
      <c r="HA115" s="415"/>
      <c r="HB115" s="415"/>
      <c r="HC115" s="415"/>
      <c r="HD115" s="415"/>
      <c r="HE115" s="415"/>
      <c r="HF115" s="415"/>
      <c r="HG115" s="415"/>
      <c r="HH115" s="415"/>
      <c r="HI115" s="415"/>
      <c r="HJ115" s="415"/>
      <c r="HK115" s="415"/>
      <c r="HL115" s="415"/>
      <c r="HM115" s="415"/>
      <c r="HN115" s="415"/>
      <c r="HO115" s="415"/>
      <c r="HP115" s="415"/>
      <c r="HQ115" s="415"/>
      <c r="HR115" s="415"/>
      <c r="HS115" s="415"/>
      <c r="HT115" s="415"/>
      <c r="HU115" s="415"/>
      <c r="HV115" s="415"/>
      <c r="HW115" s="415"/>
      <c r="HX115" s="415"/>
      <c r="HY115" s="415"/>
      <c r="HZ115" s="415"/>
      <c r="IA115" s="415"/>
      <c r="IB115" s="415"/>
      <c r="IC115" s="415"/>
      <c r="ID115" s="415"/>
      <c r="IE115" s="415"/>
      <c r="IF115" s="415"/>
      <c r="IG115" s="415"/>
      <c r="IH115" s="415"/>
      <c r="II115" s="415"/>
      <c r="IJ115" s="415"/>
      <c r="IK115" s="415"/>
      <c r="IL115" s="415"/>
      <c r="IM115" s="415"/>
      <c r="IN115" s="415"/>
      <c r="IO115" s="415"/>
      <c r="IP115" s="415"/>
      <c r="IQ115" s="415"/>
      <c r="IR115" s="415"/>
      <c r="IS115" s="415"/>
      <c r="IT115" s="415"/>
      <c r="IU115" s="415"/>
      <c r="IV115" s="415"/>
      <c r="IW115" s="415"/>
      <c r="IX115" s="415"/>
      <c r="IY115" s="415"/>
      <c r="IZ115" s="415"/>
      <c r="JA115" s="415"/>
    </row>
    <row r="116" spans="1:261" s="101" customFormat="1" hidden="1" outlineLevel="3" x14ac:dyDescent="0.25">
      <c r="A116" s="99"/>
      <c r="B116" s="275" t="s">
        <v>87</v>
      </c>
      <c r="C116" s="99" t="s">
        <v>31</v>
      </c>
      <c r="D116" s="100">
        <v>4</v>
      </c>
      <c r="E116" s="251">
        <v>0</v>
      </c>
      <c r="F116" s="142"/>
      <c r="G116" s="142">
        <v>0</v>
      </c>
      <c r="H116" s="142"/>
      <c r="I116" s="227"/>
      <c r="J116" s="252">
        <v>0</v>
      </c>
      <c r="K116" s="252"/>
      <c r="L116" s="229"/>
      <c r="M116" s="229">
        <f t="shared" si="8"/>
        <v>0</v>
      </c>
      <c r="N116" s="229"/>
      <c r="O116" s="229"/>
      <c r="P116" s="427">
        <v>4</v>
      </c>
      <c r="Q116" s="428">
        <f t="shared" si="9"/>
        <v>0</v>
      </c>
      <c r="R116" s="415"/>
      <c r="S116" s="415"/>
      <c r="T116" s="415"/>
      <c r="U116" s="415"/>
      <c r="V116" s="415"/>
      <c r="W116" s="415"/>
      <c r="X116" s="415"/>
      <c r="Y116" s="415"/>
      <c r="Z116" s="415"/>
      <c r="AA116" s="415"/>
      <c r="AB116" s="415"/>
      <c r="AC116" s="415"/>
      <c r="AD116" s="415"/>
      <c r="AE116" s="415"/>
      <c r="AF116" s="415"/>
      <c r="AG116" s="415"/>
      <c r="AH116" s="415"/>
      <c r="AI116" s="415"/>
      <c r="AJ116" s="415"/>
      <c r="AK116" s="415"/>
      <c r="AL116" s="415"/>
      <c r="AM116" s="415"/>
      <c r="AN116" s="415"/>
      <c r="AO116" s="415"/>
      <c r="AP116" s="415"/>
      <c r="AQ116" s="415"/>
      <c r="AR116" s="415"/>
      <c r="AS116" s="415"/>
      <c r="AT116" s="415"/>
      <c r="AU116" s="415"/>
      <c r="AV116" s="415"/>
      <c r="AW116" s="415"/>
      <c r="AX116" s="415"/>
      <c r="AY116" s="415"/>
      <c r="AZ116" s="415"/>
      <c r="BA116" s="415"/>
      <c r="BB116" s="415"/>
      <c r="BC116" s="415"/>
      <c r="BD116" s="415"/>
      <c r="BE116" s="415"/>
      <c r="BF116" s="415"/>
      <c r="BG116" s="415"/>
      <c r="BH116" s="415"/>
      <c r="BI116" s="415"/>
      <c r="BJ116" s="415"/>
      <c r="BK116" s="415"/>
      <c r="BL116" s="415"/>
      <c r="BM116" s="415"/>
      <c r="BN116" s="415"/>
      <c r="BO116" s="415"/>
      <c r="BP116" s="415"/>
      <c r="BQ116" s="415"/>
      <c r="BR116" s="415"/>
      <c r="BS116" s="415"/>
      <c r="BT116" s="415"/>
      <c r="BU116" s="415"/>
      <c r="BV116" s="415"/>
      <c r="BW116" s="415"/>
      <c r="BX116" s="415"/>
      <c r="BY116" s="415"/>
      <c r="BZ116" s="415"/>
      <c r="CA116" s="415"/>
      <c r="CB116" s="415"/>
      <c r="CC116" s="415"/>
      <c r="CD116" s="415"/>
      <c r="CE116" s="415"/>
      <c r="CF116" s="415"/>
      <c r="CG116" s="415"/>
      <c r="CH116" s="415"/>
      <c r="CI116" s="415"/>
      <c r="CJ116" s="415"/>
      <c r="CK116" s="415"/>
      <c r="CL116" s="415"/>
      <c r="CM116" s="415"/>
      <c r="CN116" s="415"/>
      <c r="CO116" s="415"/>
      <c r="CP116" s="415"/>
      <c r="CQ116" s="415"/>
      <c r="CR116" s="415"/>
      <c r="CS116" s="415"/>
      <c r="CT116" s="415"/>
      <c r="CU116" s="415"/>
      <c r="CV116" s="415"/>
      <c r="CW116" s="415"/>
      <c r="CX116" s="415"/>
      <c r="CY116" s="415"/>
      <c r="CZ116" s="415"/>
      <c r="DA116" s="415"/>
      <c r="DB116" s="415"/>
      <c r="DC116" s="415"/>
      <c r="DD116" s="415"/>
      <c r="DE116" s="415"/>
      <c r="DF116" s="415"/>
      <c r="DG116" s="415"/>
      <c r="DH116" s="415"/>
      <c r="DI116" s="415"/>
      <c r="DJ116" s="415"/>
      <c r="DK116" s="415"/>
      <c r="DL116" s="415"/>
      <c r="DM116" s="415"/>
      <c r="DN116" s="415"/>
      <c r="DO116" s="415"/>
      <c r="DP116" s="415"/>
      <c r="DQ116" s="415"/>
      <c r="DR116" s="415"/>
      <c r="DS116" s="415"/>
      <c r="DT116" s="415"/>
      <c r="DU116" s="415"/>
      <c r="DV116" s="415"/>
      <c r="DW116" s="415"/>
      <c r="DX116" s="415"/>
      <c r="DY116" s="415"/>
      <c r="DZ116" s="415"/>
      <c r="EA116" s="415"/>
      <c r="EB116" s="415"/>
      <c r="EC116" s="415"/>
      <c r="ED116" s="415"/>
      <c r="EE116" s="415"/>
      <c r="EF116" s="415"/>
      <c r="EG116" s="415"/>
      <c r="EH116" s="415"/>
      <c r="EI116" s="415"/>
      <c r="EJ116" s="415"/>
      <c r="EK116" s="415"/>
      <c r="EL116" s="415"/>
      <c r="EM116" s="415"/>
      <c r="EN116" s="415"/>
      <c r="EO116" s="415"/>
      <c r="EP116" s="415"/>
      <c r="EQ116" s="415"/>
      <c r="ER116" s="415"/>
      <c r="ES116" s="415"/>
      <c r="ET116" s="415"/>
      <c r="EU116" s="415"/>
      <c r="EV116" s="415"/>
      <c r="EW116" s="415"/>
      <c r="EX116" s="415"/>
      <c r="EY116" s="415"/>
      <c r="EZ116" s="415"/>
      <c r="FA116" s="415"/>
      <c r="FB116" s="415"/>
      <c r="FC116" s="415"/>
      <c r="FD116" s="415"/>
      <c r="FE116" s="415"/>
      <c r="FF116" s="415"/>
      <c r="FG116" s="415"/>
      <c r="FH116" s="415"/>
      <c r="FI116" s="415"/>
      <c r="FJ116" s="415"/>
      <c r="FK116" s="415"/>
      <c r="FL116" s="415"/>
      <c r="FM116" s="415"/>
      <c r="FN116" s="415"/>
      <c r="FO116" s="415"/>
      <c r="FP116" s="415"/>
      <c r="FQ116" s="415"/>
      <c r="FR116" s="415"/>
      <c r="FS116" s="415"/>
      <c r="FT116" s="415"/>
      <c r="FU116" s="415"/>
      <c r="FV116" s="415"/>
      <c r="FW116" s="415"/>
      <c r="FX116" s="415"/>
      <c r="FY116" s="415"/>
      <c r="FZ116" s="415"/>
      <c r="GA116" s="415"/>
      <c r="GB116" s="415"/>
      <c r="GC116" s="415"/>
      <c r="GD116" s="415"/>
      <c r="GE116" s="415"/>
      <c r="GF116" s="415"/>
      <c r="GG116" s="415"/>
      <c r="GH116" s="415"/>
      <c r="GI116" s="415"/>
      <c r="GJ116" s="415"/>
      <c r="GK116" s="415"/>
      <c r="GL116" s="415"/>
      <c r="GM116" s="415"/>
      <c r="GN116" s="415"/>
      <c r="GO116" s="415"/>
      <c r="GP116" s="415"/>
      <c r="GQ116" s="415"/>
      <c r="GR116" s="415"/>
      <c r="GS116" s="415"/>
      <c r="GT116" s="415"/>
      <c r="GU116" s="415"/>
      <c r="GV116" s="415"/>
      <c r="GW116" s="415"/>
      <c r="GX116" s="415"/>
      <c r="GY116" s="415"/>
      <c r="GZ116" s="415"/>
      <c r="HA116" s="415"/>
      <c r="HB116" s="415"/>
      <c r="HC116" s="415"/>
      <c r="HD116" s="415"/>
      <c r="HE116" s="415"/>
      <c r="HF116" s="415"/>
      <c r="HG116" s="415"/>
      <c r="HH116" s="415"/>
      <c r="HI116" s="415"/>
      <c r="HJ116" s="415"/>
      <c r="HK116" s="415"/>
      <c r="HL116" s="415"/>
      <c r="HM116" s="415"/>
      <c r="HN116" s="415"/>
      <c r="HO116" s="415"/>
      <c r="HP116" s="415"/>
      <c r="HQ116" s="415"/>
      <c r="HR116" s="415"/>
      <c r="HS116" s="415"/>
      <c r="HT116" s="415"/>
      <c r="HU116" s="415"/>
      <c r="HV116" s="415"/>
      <c r="HW116" s="415"/>
      <c r="HX116" s="415"/>
      <c r="HY116" s="415"/>
      <c r="HZ116" s="415"/>
      <c r="IA116" s="415"/>
      <c r="IB116" s="415"/>
      <c r="IC116" s="415"/>
      <c r="ID116" s="415"/>
      <c r="IE116" s="415"/>
      <c r="IF116" s="415"/>
      <c r="IG116" s="415"/>
      <c r="IH116" s="415"/>
      <c r="II116" s="415"/>
      <c r="IJ116" s="415"/>
      <c r="IK116" s="415"/>
      <c r="IL116" s="415"/>
      <c r="IM116" s="415"/>
      <c r="IN116" s="415"/>
      <c r="IO116" s="415"/>
      <c r="IP116" s="415"/>
      <c r="IQ116" s="415"/>
      <c r="IR116" s="415"/>
      <c r="IS116" s="415"/>
      <c r="IT116" s="415"/>
      <c r="IU116" s="415"/>
      <c r="IV116" s="415"/>
      <c r="IW116" s="415"/>
      <c r="IX116" s="415"/>
      <c r="IY116" s="415"/>
      <c r="IZ116" s="415"/>
      <c r="JA116" s="415"/>
    </row>
    <row r="117" spans="1:261" s="101" customFormat="1" hidden="1" outlineLevel="3" x14ac:dyDescent="0.25">
      <c r="A117" s="99"/>
      <c r="B117" s="275" t="s">
        <v>94</v>
      </c>
      <c r="C117" s="99" t="s">
        <v>855</v>
      </c>
      <c r="D117" s="112">
        <v>5.6000000000000001E-2</v>
      </c>
      <c r="E117" s="251">
        <v>0</v>
      </c>
      <c r="F117" s="142"/>
      <c r="G117" s="142">
        <v>0</v>
      </c>
      <c r="H117" s="142"/>
      <c r="I117" s="227"/>
      <c r="J117" s="252">
        <v>0</v>
      </c>
      <c r="K117" s="252"/>
      <c r="L117" s="229"/>
      <c r="M117" s="229">
        <f t="shared" si="8"/>
        <v>0</v>
      </c>
      <c r="N117" s="229"/>
      <c r="O117" s="229"/>
      <c r="P117" s="427">
        <v>0.06</v>
      </c>
      <c r="Q117" s="428">
        <f t="shared" si="9"/>
        <v>0</v>
      </c>
      <c r="R117" s="415"/>
      <c r="S117" s="415"/>
      <c r="T117" s="415"/>
      <c r="U117" s="415"/>
      <c r="V117" s="415"/>
      <c r="W117" s="415"/>
      <c r="X117" s="415"/>
      <c r="Y117" s="415"/>
      <c r="Z117" s="415"/>
      <c r="AA117" s="415"/>
      <c r="AB117" s="415"/>
      <c r="AC117" s="415"/>
      <c r="AD117" s="415"/>
      <c r="AE117" s="415"/>
      <c r="AF117" s="415"/>
      <c r="AG117" s="415"/>
      <c r="AH117" s="415"/>
      <c r="AI117" s="415"/>
      <c r="AJ117" s="415"/>
      <c r="AK117" s="415"/>
      <c r="AL117" s="415"/>
      <c r="AM117" s="415"/>
      <c r="AN117" s="415"/>
      <c r="AO117" s="415"/>
      <c r="AP117" s="415"/>
      <c r="AQ117" s="415"/>
      <c r="AR117" s="415"/>
      <c r="AS117" s="415"/>
      <c r="AT117" s="415"/>
      <c r="AU117" s="415"/>
      <c r="AV117" s="415"/>
      <c r="AW117" s="415"/>
      <c r="AX117" s="415"/>
      <c r="AY117" s="415"/>
      <c r="AZ117" s="415"/>
      <c r="BA117" s="415"/>
      <c r="BB117" s="415"/>
      <c r="BC117" s="415"/>
      <c r="BD117" s="415"/>
      <c r="BE117" s="415"/>
      <c r="BF117" s="415"/>
      <c r="BG117" s="415"/>
      <c r="BH117" s="415"/>
      <c r="BI117" s="415"/>
      <c r="BJ117" s="415"/>
      <c r="BK117" s="415"/>
      <c r="BL117" s="415"/>
      <c r="BM117" s="415"/>
      <c r="BN117" s="415"/>
      <c r="BO117" s="415"/>
      <c r="BP117" s="415"/>
      <c r="BQ117" s="415"/>
      <c r="BR117" s="415"/>
      <c r="BS117" s="415"/>
      <c r="BT117" s="415"/>
      <c r="BU117" s="415"/>
      <c r="BV117" s="415"/>
      <c r="BW117" s="415"/>
      <c r="BX117" s="415"/>
      <c r="BY117" s="415"/>
      <c r="BZ117" s="415"/>
      <c r="CA117" s="415"/>
      <c r="CB117" s="415"/>
      <c r="CC117" s="415"/>
      <c r="CD117" s="415"/>
      <c r="CE117" s="415"/>
      <c r="CF117" s="415"/>
      <c r="CG117" s="415"/>
      <c r="CH117" s="415"/>
      <c r="CI117" s="415"/>
      <c r="CJ117" s="415"/>
      <c r="CK117" s="415"/>
      <c r="CL117" s="415"/>
      <c r="CM117" s="415"/>
      <c r="CN117" s="415"/>
      <c r="CO117" s="415"/>
      <c r="CP117" s="415"/>
      <c r="CQ117" s="415"/>
      <c r="CR117" s="415"/>
      <c r="CS117" s="415"/>
      <c r="CT117" s="415"/>
      <c r="CU117" s="415"/>
      <c r="CV117" s="415"/>
      <c r="CW117" s="415"/>
      <c r="CX117" s="415"/>
      <c r="CY117" s="415"/>
      <c r="CZ117" s="415"/>
      <c r="DA117" s="415"/>
      <c r="DB117" s="415"/>
      <c r="DC117" s="415"/>
      <c r="DD117" s="415"/>
      <c r="DE117" s="415"/>
      <c r="DF117" s="415"/>
      <c r="DG117" s="415"/>
      <c r="DH117" s="415"/>
      <c r="DI117" s="415"/>
      <c r="DJ117" s="415"/>
      <c r="DK117" s="415"/>
      <c r="DL117" s="415"/>
      <c r="DM117" s="415"/>
      <c r="DN117" s="415"/>
      <c r="DO117" s="415"/>
      <c r="DP117" s="415"/>
      <c r="DQ117" s="415"/>
      <c r="DR117" s="415"/>
      <c r="DS117" s="415"/>
      <c r="DT117" s="415"/>
      <c r="DU117" s="415"/>
      <c r="DV117" s="415"/>
      <c r="DW117" s="415"/>
      <c r="DX117" s="415"/>
      <c r="DY117" s="415"/>
      <c r="DZ117" s="415"/>
      <c r="EA117" s="415"/>
      <c r="EB117" s="415"/>
      <c r="EC117" s="415"/>
      <c r="ED117" s="415"/>
      <c r="EE117" s="415"/>
      <c r="EF117" s="415"/>
      <c r="EG117" s="415"/>
      <c r="EH117" s="415"/>
      <c r="EI117" s="415"/>
      <c r="EJ117" s="415"/>
      <c r="EK117" s="415"/>
      <c r="EL117" s="415"/>
      <c r="EM117" s="415"/>
      <c r="EN117" s="415"/>
      <c r="EO117" s="415"/>
      <c r="EP117" s="415"/>
      <c r="EQ117" s="415"/>
      <c r="ER117" s="415"/>
      <c r="ES117" s="415"/>
      <c r="ET117" s="415"/>
      <c r="EU117" s="415"/>
      <c r="EV117" s="415"/>
      <c r="EW117" s="415"/>
      <c r="EX117" s="415"/>
      <c r="EY117" s="415"/>
      <c r="EZ117" s="415"/>
      <c r="FA117" s="415"/>
      <c r="FB117" s="415"/>
      <c r="FC117" s="415"/>
      <c r="FD117" s="415"/>
      <c r="FE117" s="415"/>
      <c r="FF117" s="415"/>
      <c r="FG117" s="415"/>
      <c r="FH117" s="415"/>
      <c r="FI117" s="415"/>
      <c r="FJ117" s="415"/>
      <c r="FK117" s="415"/>
      <c r="FL117" s="415"/>
      <c r="FM117" s="415"/>
      <c r="FN117" s="415"/>
      <c r="FO117" s="415"/>
      <c r="FP117" s="415"/>
      <c r="FQ117" s="415"/>
      <c r="FR117" s="415"/>
      <c r="FS117" s="415"/>
      <c r="FT117" s="415"/>
      <c r="FU117" s="415"/>
      <c r="FV117" s="415"/>
      <c r="FW117" s="415"/>
      <c r="FX117" s="415"/>
      <c r="FY117" s="415"/>
      <c r="FZ117" s="415"/>
      <c r="GA117" s="415"/>
      <c r="GB117" s="415"/>
      <c r="GC117" s="415"/>
      <c r="GD117" s="415"/>
      <c r="GE117" s="415"/>
      <c r="GF117" s="415"/>
      <c r="GG117" s="415"/>
      <c r="GH117" s="415"/>
      <c r="GI117" s="415"/>
      <c r="GJ117" s="415"/>
      <c r="GK117" s="415"/>
      <c r="GL117" s="415"/>
      <c r="GM117" s="415"/>
      <c r="GN117" s="415"/>
      <c r="GO117" s="415"/>
      <c r="GP117" s="415"/>
      <c r="GQ117" s="415"/>
      <c r="GR117" s="415"/>
      <c r="GS117" s="415"/>
      <c r="GT117" s="415"/>
      <c r="GU117" s="415"/>
      <c r="GV117" s="415"/>
      <c r="GW117" s="415"/>
      <c r="GX117" s="415"/>
      <c r="GY117" s="415"/>
      <c r="GZ117" s="415"/>
      <c r="HA117" s="415"/>
      <c r="HB117" s="415"/>
      <c r="HC117" s="415"/>
      <c r="HD117" s="415"/>
      <c r="HE117" s="415"/>
      <c r="HF117" s="415"/>
      <c r="HG117" s="415"/>
      <c r="HH117" s="415"/>
      <c r="HI117" s="415"/>
      <c r="HJ117" s="415"/>
      <c r="HK117" s="415"/>
      <c r="HL117" s="415"/>
      <c r="HM117" s="415"/>
      <c r="HN117" s="415"/>
      <c r="HO117" s="415"/>
      <c r="HP117" s="415"/>
      <c r="HQ117" s="415"/>
      <c r="HR117" s="415"/>
      <c r="HS117" s="415"/>
      <c r="HT117" s="415"/>
      <c r="HU117" s="415"/>
      <c r="HV117" s="415"/>
      <c r="HW117" s="415"/>
      <c r="HX117" s="415"/>
      <c r="HY117" s="415"/>
      <c r="HZ117" s="415"/>
      <c r="IA117" s="415"/>
      <c r="IB117" s="415"/>
      <c r="IC117" s="415"/>
      <c r="ID117" s="415"/>
      <c r="IE117" s="415"/>
      <c r="IF117" s="415"/>
      <c r="IG117" s="415"/>
      <c r="IH117" s="415"/>
      <c r="II117" s="415"/>
      <c r="IJ117" s="415"/>
      <c r="IK117" s="415"/>
      <c r="IL117" s="415"/>
      <c r="IM117" s="415"/>
      <c r="IN117" s="415"/>
      <c r="IO117" s="415"/>
      <c r="IP117" s="415"/>
      <c r="IQ117" s="415"/>
      <c r="IR117" s="415"/>
      <c r="IS117" s="415"/>
      <c r="IT117" s="415"/>
      <c r="IU117" s="415"/>
      <c r="IV117" s="415"/>
      <c r="IW117" s="415"/>
      <c r="IX117" s="415"/>
      <c r="IY117" s="415"/>
      <c r="IZ117" s="415"/>
      <c r="JA117" s="415"/>
    </row>
    <row r="118" spans="1:261" s="101" customFormat="1" hidden="1" outlineLevel="3" x14ac:dyDescent="0.25">
      <c r="A118" s="99"/>
      <c r="B118" s="275" t="s">
        <v>95</v>
      </c>
      <c r="C118" s="99" t="s">
        <v>855</v>
      </c>
      <c r="D118" s="112">
        <v>8.0000000000000002E-3</v>
      </c>
      <c r="E118" s="251">
        <v>0</v>
      </c>
      <c r="F118" s="142"/>
      <c r="G118" s="142">
        <v>0</v>
      </c>
      <c r="H118" s="142"/>
      <c r="I118" s="227"/>
      <c r="J118" s="252">
        <v>0</v>
      </c>
      <c r="K118" s="252"/>
      <c r="L118" s="229"/>
      <c r="M118" s="229">
        <f t="shared" si="8"/>
        <v>0</v>
      </c>
      <c r="N118" s="229"/>
      <c r="O118" s="229"/>
      <c r="P118" s="427">
        <v>0.01</v>
      </c>
      <c r="Q118" s="428">
        <f t="shared" si="9"/>
        <v>0</v>
      </c>
      <c r="R118" s="415"/>
      <c r="S118" s="415"/>
      <c r="T118" s="415"/>
      <c r="U118" s="415"/>
      <c r="V118" s="415"/>
      <c r="W118" s="415"/>
      <c r="X118" s="415"/>
      <c r="Y118" s="415"/>
      <c r="Z118" s="415"/>
      <c r="AA118" s="415"/>
      <c r="AB118" s="415"/>
      <c r="AC118" s="415"/>
      <c r="AD118" s="415"/>
      <c r="AE118" s="415"/>
      <c r="AF118" s="415"/>
      <c r="AG118" s="415"/>
      <c r="AH118" s="415"/>
      <c r="AI118" s="415"/>
      <c r="AJ118" s="415"/>
      <c r="AK118" s="415"/>
      <c r="AL118" s="415"/>
      <c r="AM118" s="415"/>
      <c r="AN118" s="415"/>
      <c r="AO118" s="415"/>
      <c r="AP118" s="415"/>
      <c r="AQ118" s="415"/>
      <c r="AR118" s="415"/>
      <c r="AS118" s="415"/>
      <c r="AT118" s="415"/>
      <c r="AU118" s="415"/>
      <c r="AV118" s="415"/>
      <c r="AW118" s="415"/>
      <c r="AX118" s="415"/>
      <c r="AY118" s="415"/>
      <c r="AZ118" s="415"/>
      <c r="BA118" s="415"/>
      <c r="BB118" s="415"/>
      <c r="BC118" s="415"/>
      <c r="BD118" s="415"/>
      <c r="BE118" s="415"/>
      <c r="BF118" s="415"/>
      <c r="BG118" s="415"/>
      <c r="BH118" s="415"/>
      <c r="BI118" s="415"/>
      <c r="BJ118" s="415"/>
      <c r="BK118" s="415"/>
      <c r="BL118" s="415"/>
      <c r="BM118" s="415"/>
      <c r="BN118" s="415"/>
      <c r="BO118" s="415"/>
      <c r="BP118" s="415"/>
      <c r="BQ118" s="415"/>
      <c r="BR118" s="415"/>
      <c r="BS118" s="415"/>
      <c r="BT118" s="415"/>
      <c r="BU118" s="415"/>
      <c r="BV118" s="415"/>
      <c r="BW118" s="415"/>
      <c r="BX118" s="415"/>
      <c r="BY118" s="415"/>
      <c r="BZ118" s="415"/>
      <c r="CA118" s="415"/>
      <c r="CB118" s="415"/>
      <c r="CC118" s="415"/>
      <c r="CD118" s="415"/>
      <c r="CE118" s="415"/>
      <c r="CF118" s="415"/>
      <c r="CG118" s="415"/>
      <c r="CH118" s="415"/>
      <c r="CI118" s="415"/>
      <c r="CJ118" s="415"/>
      <c r="CK118" s="415"/>
      <c r="CL118" s="415"/>
      <c r="CM118" s="415"/>
      <c r="CN118" s="415"/>
      <c r="CO118" s="415"/>
      <c r="CP118" s="415"/>
      <c r="CQ118" s="415"/>
      <c r="CR118" s="415"/>
      <c r="CS118" s="415"/>
      <c r="CT118" s="415"/>
      <c r="CU118" s="415"/>
      <c r="CV118" s="415"/>
      <c r="CW118" s="415"/>
      <c r="CX118" s="415"/>
      <c r="CY118" s="415"/>
      <c r="CZ118" s="415"/>
      <c r="DA118" s="415"/>
      <c r="DB118" s="415"/>
      <c r="DC118" s="415"/>
      <c r="DD118" s="415"/>
      <c r="DE118" s="415"/>
      <c r="DF118" s="415"/>
      <c r="DG118" s="415"/>
      <c r="DH118" s="415"/>
      <c r="DI118" s="415"/>
      <c r="DJ118" s="415"/>
      <c r="DK118" s="415"/>
      <c r="DL118" s="415"/>
      <c r="DM118" s="415"/>
      <c r="DN118" s="415"/>
      <c r="DO118" s="415"/>
      <c r="DP118" s="415"/>
      <c r="DQ118" s="415"/>
      <c r="DR118" s="415"/>
      <c r="DS118" s="415"/>
      <c r="DT118" s="415"/>
      <c r="DU118" s="415"/>
      <c r="DV118" s="415"/>
      <c r="DW118" s="415"/>
      <c r="DX118" s="415"/>
      <c r="DY118" s="415"/>
      <c r="DZ118" s="415"/>
      <c r="EA118" s="415"/>
      <c r="EB118" s="415"/>
      <c r="EC118" s="415"/>
      <c r="ED118" s="415"/>
      <c r="EE118" s="415"/>
      <c r="EF118" s="415"/>
      <c r="EG118" s="415"/>
      <c r="EH118" s="415"/>
      <c r="EI118" s="415"/>
      <c r="EJ118" s="415"/>
      <c r="EK118" s="415"/>
      <c r="EL118" s="415"/>
      <c r="EM118" s="415"/>
      <c r="EN118" s="415"/>
      <c r="EO118" s="415"/>
      <c r="EP118" s="415"/>
      <c r="EQ118" s="415"/>
      <c r="ER118" s="415"/>
      <c r="ES118" s="415"/>
      <c r="ET118" s="415"/>
      <c r="EU118" s="415"/>
      <c r="EV118" s="415"/>
      <c r="EW118" s="415"/>
      <c r="EX118" s="415"/>
      <c r="EY118" s="415"/>
      <c r="EZ118" s="415"/>
      <c r="FA118" s="415"/>
      <c r="FB118" s="415"/>
      <c r="FC118" s="415"/>
      <c r="FD118" s="415"/>
      <c r="FE118" s="415"/>
      <c r="FF118" s="415"/>
      <c r="FG118" s="415"/>
      <c r="FH118" s="415"/>
      <c r="FI118" s="415"/>
      <c r="FJ118" s="415"/>
      <c r="FK118" s="415"/>
      <c r="FL118" s="415"/>
      <c r="FM118" s="415"/>
      <c r="FN118" s="415"/>
      <c r="FO118" s="415"/>
      <c r="FP118" s="415"/>
      <c r="FQ118" s="415"/>
      <c r="FR118" s="415"/>
      <c r="FS118" s="415"/>
      <c r="FT118" s="415"/>
      <c r="FU118" s="415"/>
      <c r="FV118" s="415"/>
      <c r="FW118" s="415"/>
      <c r="FX118" s="415"/>
      <c r="FY118" s="415"/>
      <c r="FZ118" s="415"/>
      <c r="GA118" s="415"/>
      <c r="GB118" s="415"/>
      <c r="GC118" s="415"/>
      <c r="GD118" s="415"/>
      <c r="GE118" s="415"/>
      <c r="GF118" s="415"/>
      <c r="GG118" s="415"/>
      <c r="GH118" s="415"/>
      <c r="GI118" s="415"/>
      <c r="GJ118" s="415"/>
      <c r="GK118" s="415"/>
      <c r="GL118" s="415"/>
      <c r="GM118" s="415"/>
      <c r="GN118" s="415"/>
      <c r="GO118" s="415"/>
      <c r="GP118" s="415"/>
      <c r="GQ118" s="415"/>
      <c r="GR118" s="415"/>
      <c r="GS118" s="415"/>
      <c r="GT118" s="415"/>
      <c r="GU118" s="415"/>
      <c r="GV118" s="415"/>
      <c r="GW118" s="415"/>
      <c r="GX118" s="415"/>
      <c r="GY118" s="415"/>
      <c r="GZ118" s="415"/>
      <c r="HA118" s="415"/>
      <c r="HB118" s="415"/>
      <c r="HC118" s="415"/>
      <c r="HD118" s="415"/>
      <c r="HE118" s="415"/>
      <c r="HF118" s="415"/>
      <c r="HG118" s="415"/>
      <c r="HH118" s="415"/>
      <c r="HI118" s="415"/>
      <c r="HJ118" s="415"/>
      <c r="HK118" s="415"/>
      <c r="HL118" s="415"/>
      <c r="HM118" s="415"/>
      <c r="HN118" s="415"/>
      <c r="HO118" s="415"/>
      <c r="HP118" s="415"/>
      <c r="HQ118" s="415"/>
      <c r="HR118" s="415"/>
      <c r="HS118" s="415"/>
      <c r="HT118" s="415"/>
      <c r="HU118" s="415"/>
      <c r="HV118" s="415"/>
      <c r="HW118" s="415"/>
      <c r="HX118" s="415"/>
      <c r="HY118" s="415"/>
      <c r="HZ118" s="415"/>
      <c r="IA118" s="415"/>
      <c r="IB118" s="415"/>
      <c r="IC118" s="415"/>
      <c r="ID118" s="415"/>
      <c r="IE118" s="415"/>
      <c r="IF118" s="415"/>
      <c r="IG118" s="415"/>
      <c r="IH118" s="415"/>
      <c r="II118" s="415"/>
      <c r="IJ118" s="415"/>
      <c r="IK118" s="415"/>
      <c r="IL118" s="415"/>
      <c r="IM118" s="415"/>
      <c r="IN118" s="415"/>
      <c r="IO118" s="415"/>
      <c r="IP118" s="415"/>
      <c r="IQ118" s="415"/>
      <c r="IR118" s="415"/>
      <c r="IS118" s="415"/>
      <c r="IT118" s="415"/>
      <c r="IU118" s="415"/>
      <c r="IV118" s="415"/>
      <c r="IW118" s="415"/>
      <c r="IX118" s="415"/>
      <c r="IY118" s="415"/>
      <c r="IZ118" s="415"/>
      <c r="JA118" s="415"/>
    </row>
    <row r="119" spans="1:261" s="101" customFormat="1" hidden="1" outlineLevel="3" x14ac:dyDescent="0.25">
      <c r="A119" s="99"/>
      <c r="B119" s="275" t="s">
        <v>103</v>
      </c>
      <c r="C119" s="99" t="s">
        <v>855</v>
      </c>
      <c r="D119" s="112">
        <v>0.16500000000000001</v>
      </c>
      <c r="E119" s="251">
        <v>0</v>
      </c>
      <c r="F119" s="142"/>
      <c r="G119" s="142">
        <v>0</v>
      </c>
      <c r="H119" s="142"/>
      <c r="I119" s="227"/>
      <c r="J119" s="252">
        <v>0</v>
      </c>
      <c r="K119" s="252"/>
      <c r="L119" s="229"/>
      <c r="M119" s="229">
        <f t="shared" si="8"/>
        <v>0</v>
      </c>
      <c r="N119" s="229"/>
      <c r="O119" s="229"/>
      <c r="P119" s="429">
        <v>0.17</v>
      </c>
      <c r="Q119" s="428">
        <f t="shared" si="9"/>
        <v>0</v>
      </c>
      <c r="R119" s="415"/>
      <c r="S119" s="415"/>
      <c r="T119" s="415"/>
      <c r="U119" s="415"/>
      <c r="V119" s="415"/>
      <c r="W119" s="415"/>
      <c r="X119" s="415"/>
      <c r="Y119" s="415"/>
      <c r="Z119" s="415"/>
      <c r="AA119" s="415"/>
      <c r="AB119" s="415"/>
      <c r="AC119" s="415"/>
      <c r="AD119" s="415"/>
      <c r="AE119" s="415"/>
      <c r="AF119" s="415"/>
      <c r="AG119" s="415"/>
      <c r="AH119" s="415"/>
      <c r="AI119" s="415"/>
      <c r="AJ119" s="415"/>
      <c r="AK119" s="415"/>
      <c r="AL119" s="415"/>
      <c r="AM119" s="415"/>
      <c r="AN119" s="415"/>
      <c r="AO119" s="415"/>
      <c r="AP119" s="415"/>
      <c r="AQ119" s="415"/>
      <c r="AR119" s="415"/>
      <c r="AS119" s="415"/>
      <c r="AT119" s="415"/>
      <c r="AU119" s="415"/>
      <c r="AV119" s="415"/>
      <c r="AW119" s="415"/>
      <c r="AX119" s="415"/>
      <c r="AY119" s="415"/>
      <c r="AZ119" s="415"/>
      <c r="BA119" s="415"/>
      <c r="BB119" s="415"/>
      <c r="BC119" s="415"/>
      <c r="BD119" s="415"/>
      <c r="BE119" s="415"/>
      <c r="BF119" s="415"/>
      <c r="BG119" s="415"/>
      <c r="BH119" s="415"/>
      <c r="BI119" s="415"/>
      <c r="BJ119" s="415"/>
      <c r="BK119" s="415"/>
      <c r="BL119" s="415"/>
      <c r="BM119" s="415"/>
      <c r="BN119" s="415"/>
      <c r="BO119" s="415"/>
      <c r="BP119" s="415"/>
      <c r="BQ119" s="415"/>
      <c r="BR119" s="415"/>
      <c r="BS119" s="415"/>
      <c r="BT119" s="415"/>
      <c r="BU119" s="415"/>
      <c r="BV119" s="415"/>
      <c r="BW119" s="415"/>
      <c r="BX119" s="415"/>
      <c r="BY119" s="415"/>
      <c r="BZ119" s="415"/>
      <c r="CA119" s="415"/>
      <c r="CB119" s="415"/>
      <c r="CC119" s="415"/>
      <c r="CD119" s="415"/>
      <c r="CE119" s="415"/>
      <c r="CF119" s="415"/>
      <c r="CG119" s="415"/>
      <c r="CH119" s="415"/>
      <c r="CI119" s="415"/>
      <c r="CJ119" s="415"/>
      <c r="CK119" s="415"/>
      <c r="CL119" s="415"/>
      <c r="CM119" s="415"/>
      <c r="CN119" s="415"/>
      <c r="CO119" s="415"/>
      <c r="CP119" s="415"/>
      <c r="CQ119" s="415"/>
      <c r="CR119" s="415"/>
      <c r="CS119" s="415"/>
      <c r="CT119" s="415"/>
      <c r="CU119" s="415"/>
      <c r="CV119" s="415"/>
      <c r="CW119" s="415"/>
      <c r="CX119" s="415"/>
      <c r="CY119" s="415"/>
      <c r="CZ119" s="415"/>
      <c r="DA119" s="415"/>
      <c r="DB119" s="415"/>
      <c r="DC119" s="415"/>
      <c r="DD119" s="415"/>
      <c r="DE119" s="415"/>
      <c r="DF119" s="415"/>
      <c r="DG119" s="415"/>
      <c r="DH119" s="415"/>
      <c r="DI119" s="415"/>
      <c r="DJ119" s="415"/>
      <c r="DK119" s="415"/>
      <c r="DL119" s="415"/>
      <c r="DM119" s="415"/>
      <c r="DN119" s="415"/>
      <c r="DO119" s="415"/>
      <c r="DP119" s="415"/>
      <c r="DQ119" s="415"/>
      <c r="DR119" s="415"/>
      <c r="DS119" s="415"/>
      <c r="DT119" s="415"/>
      <c r="DU119" s="415"/>
      <c r="DV119" s="415"/>
      <c r="DW119" s="415"/>
      <c r="DX119" s="415"/>
      <c r="DY119" s="415"/>
      <c r="DZ119" s="415"/>
      <c r="EA119" s="415"/>
      <c r="EB119" s="415"/>
      <c r="EC119" s="415"/>
      <c r="ED119" s="415"/>
      <c r="EE119" s="415"/>
      <c r="EF119" s="415"/>
      <c r="EG119" s="415"/>
      <c r="EH119" s="415"/>
      <c r="EI119" s="415"/>
      <c r="EJ119" s="415"/>
      <c r="EK119" s="415"/>
      <c r="EL119" s="415"/>
      <c r="EM119" s="415"/>
      <c r="EN119" s="415"/>
      <c r="EO119" s="415"/>
      <c r="EP119" s="415"/>
      <c r="EQ119" s="415"/>
      <c r="ER119" s="415"/>
      <c r="ES119" s="415"/>
      <c r="ET119" s="415"/>
      <c r="EU119" s="415"/>
      <c r="EV119" s="415"/>
      <c r="EW119" s="415"/>
      <c r="EX119" s="415"/>
      <c r="EY119" s="415"/>
      <c r="EZ119" s="415"/>
      <c r="FA119" s="415"/>
      <c r="FB119" s="415"/>
      <c r="FC119" s="415"/>
      <c r="FD119" s="415"/>
      <c r="FE119" s="415"/>
      <c r="FF119" s="415"/>
      <c r="FG119" s="415"/>
      <c r="FH119" s="415"/>
      <c r="FI119" s="415"/>
      <c r="FJ119" s="415"/>
      <c r="FK119" s="415"/>
      <c r="FL119" s="415"/>
      <c r="FM119" s="415"/>
      <c r="FN119" s="415"/>
      <c r="FO119" s="415"/>
      <c r="FP119" s="415"/>
      <c r="FQ119" s="415"/>
      <c r="FR119" s="415"/>
      <c r="FS119" s="415"/>
      <c r="FT119" s="415"/>
      <c r="FU119" s="415"/>
      <c r="FV119" s="415"/>
      <c r="FW119" s="415"/>
      <c r="FX119" s="415"/>
      <c r="FY119" s="415"/>
      <c r="FZ119" s="415"/>
      <c r="GA119" s="415"/>
      <c r="GB119" s="415"/>
      <c r="GC119" s="415"/>
      <c r="GD119" s="415"/>
      <c r="GE119" s="415"/>
      <c r="GF119" s="415"/>
      <c r="GG119" s="415"/>
      <c r="GH119" s="415"/>
      <c r="GI119" s="415"/>
      <c r="GJ119" s="415"/>
      <c r="GK119" s="415"/>
      <c r="GL119" s="415"/>
      <c r="GM119" s="415"/>
      <c r="GN119" s="415"/>
      <c r="GO119" s="415"/>
      <c r="GP119" s="415"/>
      <c r="GQ119" s="415"/>
      <c r="GR119" s="415"/>
      <c r="GS119" s="415"/>
      <c r="GT119" s="415"/>
      <c r="GU119" s="415"/>
      <c r="GV119" s="415"/>
      <c r="GW119" s="415"/>
      <c r="GX119" s="415"/>
      <c r="GY119" s="415"/>
      <c r="GZ119" s="415"/>
      <c r="HA119" s="415"/>
      <c r="HB119" s="415"/>
      <c r="HC119" s="415"/>
      <c r="HD119" s="415"/>
      <c r="HE119" s="415"/>
      <c r="HF119" s="415"/>
      <c r="HG119" s="415"/>
      <c r="HH119" s="415"/>
      <c r="HI119" s="415"/>
      <c r="HJ119" s="415"/>
      <c r="HK119" s="415"/>
      <c r="HL119" s="415"/>
      <c r="HM119" s="415"/>
      <c r="HN119" s="415"/>
      <c r="HO119" s="415"/>
      <c r="HP119" s="415"/>
      <c r="HQ119" s="415"/>
      <c r="HR119" s="415"/>
      <c r="HS119" s="415"/>
      <c r="HT119" s="415"/>
      <c r="HU119" s="415"/>
      <c r="HV119" s="415"/>
      <c r="HW119" s="415"/>
      <c r="HX119" s="415"/>
      <c r="HY119" s="415"/>
      <c r="HZ119" s="415"/>
      <c r="IA119" s="415"/>
      <c r="IB119" s="415"/>
      <c r="IC119" s="415"/>
      <c r="ID119" s="415"/>
      <c r="IE119" s="415"/>
      <c r="IF119" s="415"/>
      <c r="IG119" s="415"/>
      <c r="IH119" s="415"/>
      <c r="II119" s="415"/>
      <c r="IJ119" s="415"/>
      <c r="IK119" s="415"/>
      <c r="IL119" s="415"/>
      <c r="IM119" s="415"/>
      <c r="IN119" s="415"/>
      <c r="IO119" s="415"/>
      <c r="IP119" s="415"/>
      <c r="IQ119" s="415"/>
      <c r="IR119" s="415"/>
      <c r="IS119" s="415"/>
      <c r="IT119" s="415"/>
      <c r="IU119" s="415"/>
      <c r="IV119" s="415"/>
      <c r="IW119" s="415"/>
      <c r="IX119" s="415"/>
      <c r="IY119" s="415"/>
      <c r="IZ119" s="415"/>
      <c r="JA119" s="415"/>
    </row>
    <row r="120" spans="1:261" s="106" customFormat="1" hidden="1" outlineLevel="1" x14ac:dyDescent="0.25">
      <c r="A120" s="378"/>
      <c r="B120" s="349" t="s">
        <v>104</v>
      </c>
      <c r="C120" s="378" t="s">
        <v>6814</v>
      </c>
      <c r="D120" s="377">
        <v>387</v>
      </c>
      <c r="E120" s="377">
        <v>3576</v>
      </c>
      <c r="F120" s="377">
        <f>E120*D120</f>
        <v>1383912</v>
      </c>
      <c r="G120" s="377">
        <v>3510</v>
      </c>
      <c r="H120" s="377">
        <f>G120*D120</f>
        <v>1358370</v>
      </c>
      <c r="I120" s="377">
        <f>F120+H120</f>
        <v>2742282</v>
      </c>
      <c r="J120" s="253">
        <v>3576</v>
      </c>
      <c r="K120" s="253">
        <f>'ВСЕ СМЕТЫ КДС'!G1944+'ВСЕ СМЕТЫ КДС'!G1949+'ВСЕ СМЕТЫ КДС'!G1954</f>
        <v>3056.5545937379902</v>
      </c>
      <c r="L120" s="153">
        <f>((J120/(K120/100))-100)/100</f>
        <v>0.16994474998948347</v>
      </c>
      <c r="M120" s="107">
        <v>3510</v>
      </c>
      <c r="N120" s="107">
        <f>'ВСЕ СМЕТЫ КДС'!G1945+'ВСЕ СМЕТЫ КДС'!G1950+'ВСЕ СМЕТЫ КДС'!G1955</f>
        <v>1317.1459893243236</v>
      </c>
      <c r="O120" s="153">
        <f>((M120/(N120/100))-100)/100</f>
        <v>1.66485266511769</v>
      </c>
      <c r="P120" s="423"/>
      <c r="Q120" s="425">
        <f t="shared" si="9"/>
        <v>0</v>
      </c>
      <c r="R120" s="416"/>
      <c r="S120" s="416"/>
      <c r="T120" s="416"/>
      <c r="U120" s="416"/>
      <c r="V120" s="416"/>
      <c r="W120" s="416"/>
      <c r="X120" s="416"/>
      <c r="Y120" s="416"/>
      <c r="Z120" s="416"/>
      <c r="AA120" s="416"/>
      <c r="AB120" s="416"/>
      <c r="AC120" s="416"/>
      <c r="AD120" s="416"/>
      <c r="AE120" s="416"/>
      <c r="AF120" s="416"/>
      <c r="AG120" s="416"/>
      <c r="AH120" s="416"/>
      <c r="AI120" s="416"/>
      <c r="AJ120" s="416"/>
      <c r="AK120" s="416"/>
      <c r="AL120" s="416"/>
      <c r="AM120" s="416"/>
      <c r="AN120" s="416"/>
      <c r="AO120" s="416"/>
      <c r="AP120" s="416"/>
      <c r="AQ120" s="416"/>
      <c r="AR120" s="416"/>
      <c r="AS120" s="416"/>
      <c r="AT120" s="416"/>
      <c r="AU120" s="416"/>
      <c r="AV120" s="416"/>
      <c r="AW120" s="416"/>
      <c r="AX120" s="416"/>
      <c r="AY120" s="416"/>
      <c r="AZ120" s="416"/>
      <c r="BA120" s="416"/>
      <c r="BB120" s="416"/>
      <c r="BC120" s="416"/>
      <c r="BD120" s="416"/>
      <c r="BE120" s="416"/>
      <c r="BF120" s="416"/>
      <c r="BG120" s="416"/>
      <c r="BH120" s="416"/>
      <c r="BI120" s="416"/>
      <c r="BJ120" s="416"/>
      <c r="BK120" s="416"/>
      <c r="BL120" s="416"/>
      <c r="BM120" s="416"/>
      <c r="BN120" s="416"/>
      <c r="BO120" s="416"/>
      <c r="BP120" s="416"/>
      <c r="BQ120" s="416"/>
      <c r="BR120" s="416"/>
      <c r="BS120" s="416"/>
      <c r="BT120" s="416"/>
      <c r="BU120" s="416"/>
      <c r="BV120" s="416"/>
      <c r="BW120" s="416"/>
      <c r="BX120" s="416"/>
      <c r="BY120" s="416"/>
      <c r="BZ120" s="416"/>
      <c r="CA120" s="416"/>
      <c r="CB120" s="416"/>
      <c r="CC120" s="416"/>
      <c r="CD120" s="416"/>
      <c r="CE120" s="416"/>
      <c r="CF120" s="416"/>
      <c r="CG120" s="416"/>
      <c r="CH120" s="416"/>
      <c r="CI120" s="416"/>
      <c r="CJ120" s="416"/>
      <c r="CK120" s="416"/>
      <c r="CL120" s="416"/>
      <c r="CM120" s="416"/>
      <c r="CN120" s="416"/>
      <c r="CO120" s="416"/>
      <c r="CP120" s="416"/>
      <c r="CQ120" s="416"/>
      <c r="CR120" s="416"/>
      <c r="CS120" s="416"/>
      <c r="CT120" s="416"/>
      <c r="CU120" s="416"/>
      <c r="CV120" s="416"/>
      <c r="CW120" s="416"/>
      <c r="CX120" s="416"/>
      <c r="CY120" s="416"/>
      <c r="CZ120" s="416"/>
      <c r="DA120" s="416"/>
      <c r="DB120" s="416"/>
      <c r="DC120" s="416"/>
      <c r="DD120" s="416"/>
      <c r="DE120" s="416"/>
      <c r="DF120" s="416"/>
      <c r="DG120" s="416"/>
      <c r="DH120" s="416"/>
      <c r="DI120" s="416"/>
      <c r="DJ120" s="416"/>
      <c r="DK120" s="416"/>
      <c r="DL120" s="416"/>
      <c r="DM120" s="416"/>
      <c r="DN120" s="416"/>
      <c r="DO120" s="416"/>
      <c r="DP120" s="416"/>
      <c r="DQ120" s="416"/>
      <c r="DR120" s="416"/>
      <c r="DS120" s="416"/>
      <c r="DT120" s="416"/>
      <c r="DU120" s="416"/>
      <c r="DV120" s="416"/>
      <c r="DW120" s="416"/>
      <c r="DX120" s="416"/>
      <c r="DY120" s="416"/>
      <c r="DZ120" s="416"/>
      <c r="EA120" s="416"/>
      <c r="EB120" s="416"/>
      <c r="EC120" s="416"/>
      <c r="ED120" s="416"/>
      <c r="EE120" s="416"/>
      <c r="EF120" s="416"/>
      <c r="EG120" s="416"/>
      <c r="EH120" s="416"/>
      <c r="EI120" s="416"/>
      <c r="EJ120" s="416"/>
      <c r="EK120" s="416"/>
      <c r="EL120" s="416"/>
      <c r="EM120" s="416"/>
      <c r="EN120" s="416"/>
      <c r="EO120" s="416"/>
      <c r="EP120" s="416"/>
      <c r="EQ120" s="416"/>
      <c r="ER120" s="416"/>
      <c r="ES120" s="416"/>
      <c r="ET120" s="416"/>
      <c r="EU120" s="416"/>
      <c r="EV120" s="416"/>
      <c r="EW120" s="416"/>
      <c r="EX120" s="416"/>
      <c r="EY120" s="416"/>
      <c r="EZ120" s="416"/>
      <c r="FA120" s="416"/>
      <c r="FB120" s="416"/>
      <c r="FC120" s="416"/>
      <c r="FD120" s="416"/>
      <c r="FE120" s="416"/>
      <c r="FF120" s="416"/>
      <c r="FG120" s="416"/>
      <c r="FH120" s="416"/>
      <c r="FI120" s="416"/>
      <c r="FJ120" s="416"/>
      <c r="FK120" s="416"/>
      <c r="FL120" s="416"/>
      <c r="FM120" s="416"/>
      <c r="FN120" s="416"/>
      <c r="FO120" s="416"/>
      <c r="FP120" s="416"/>
      <c r="FQ120" s="416"/>
      <c r="FR120" s="416"/>
      <c r="FS120" s="416"/>
      <c r="FT120" s="416"/>
      <c r="FU120" s="416"/>
      <c r="FV120" s="416"/>
      <c r="FW120" s="416"/>
      <c r="FX120" s="416"/>
      <c r="FY120" s="416"/>
      <c r="FZ120" s="416"/>
      <c r="GA120" s="416"/>
      <c r="GB120" s="416"/>
      <c r="GC120" s="416"/>
      <c r="GD120" s="416"/>
      <c r="GE120" s="416"/>
      <c r="GF120" s="416"/>
      <c r="GG120" s="416"/>
      <c r="GH120" s="416"/>
      <c r="GI120" s="416"/>
      <c r="GJ120" s="416"/>
      <c r="GK120" s="416"/>
      <c r="GL120" s="416"/>
      <c r="GM120" s="416"/>
      <c r="GN120" s="416"/>
      <c r="GO120" s="416"/>
      <c r="GP120" s="416"/>
      <c r="GQ120" s="416"/>
      <c r="GR120" s="416"/>
      <c r="GS120" s="416"/>
      <c r="GT120" s="416"/>
      <c r="GU120" s="416"/>
      <c r="GV120" s="416"/>
      <c r="GW120" s="416"/>
      <c r="GX120" s="416"/>
      <c r="GY120" s="416"/>
      <c r="GZ120" s="416"/>
      <c r="HA120" s="416"/>
      <c r="HB120" s="416"/>
      <c r="HC120" s="416"/>
      <c r="HD120" s="416"/>
      <c r="HE120" s="416"/>
      <c r="HF120" s="416"/>
      <c r="HG120" s="416"/>
      <c r="HH120" s="416"/>
      <c r="HI120" s="416"/>
      <c r="HJ120" s="416"/>
      <c r="HK120" s="416"/>
      <c r="HL120" s="416"/>
      <c r="HM120" s="416"/>
      <c r="HN120" s="416"/>
      <c r="HO120" s="416"/>
      <c r="HP120" s="416"/>
      <c r="HQ120" s="416"/>
      <c r="HR120" s="416"/>
      <c r="HS120" s="416"/>
      <c r="HT120" s="416"/>
      <c r="HU120" s="416"/>
      <c r="HV120" s="416"/>
      <c r="HW120" s="416"/>
      <c r="HX120" s="416"/>
      <c r="HY120" s="416"/>
      <c r="HZ120" s="416"/>
      <c r="IA120" s="416"/>
      <c r="IB120" s="416"/>
      <c r="IC120" s="416"/>
      <c r="ID120" s="416"/>
      <c r="IE120" s="416"/>
      <c r="IF120" s="416"/>
      <c r="IG120" s="416"/>
      <c r="IH120" s="416"/>
      <c r="II120" s="416"/>
      <c r="IJ120" s="416"/>
      <c r="IK120" s="416"/>
      <c r="IL120" s="416"/>
      <c r="IM120" s="416"/>
      <c r="IN120" s="416"/>
      <c r="IO120" s="416"/>
      <c r="IP120" s="416"/>
      <c r="IQ120" s="416"/>
      <c r="IR120" s="416"/>
      <c r="IS120" s="416"/>
      <c r="IT120" s="416"/>
      <c r="IU120" s="416"/>
      <c r="IV120" s="416"/>
      <c r="IW120" s="416"/>
      <c r="IX120" s="416"/>
      <c r="IY120" s="416"/>
      <c r="IZ120" s="416"/>
      <c r="JA120" s="416"/>
    </row>
    <row r="121" spans="1:261" s="101" customFormat="1" hidden="1" outlineLevel="2" x14ac:dyDescent="0.25">
      <c r="A121" s="99"/>
      <c r="B121" s="275" t="s">
        <v>105</v>
      </c>
      <c r="C121" s="99" t="s">
        <v>6814</v>
      </c>
      <c r="D121" s="100">
        <v>387</v>
      </c>
      <c r="E121" s="251">
        <v>0</v>
      </c>
      <c r="F121" s="142"/>
      <c r="G121" s="142">
        <v>0</v>
      </c>
      <c r="H121" s="142"/>
      <c r="I121" s="227"/>
      <c r="J121" s="252">
        <v>0</v>
      </c>
      <c r="K121" s="252"/>
      <c r="L121" s="229"/>
      <c r="M121" s="229">
        <f t="shared" si="8"/>
        <v>0</v>
      </c>
      <c r="N121" s="229"/>
      <c r="O121" s="229"/>
      <c r="P121" s="427">
        <v>387</v>
      </c>
      <c r="Q121" s="428">
        <f t="shared" si="9"/>
        <v>0</v>
      </c>
      <c r="R121" s="415"/>
      <c r="S121" s="415"/>
      <c r="T121" s="415"/>
      <c r="U121" s="415"/>
      <c r="V121" s="415"/>
      <c r="W121" s="415"/>
      <c r="X121" s="415"/>
      <c r="Y121" s="415"/>
      <c r="Z121" s="415"/>
      <c r="AA121" s="415"/>
      <c r="AB121" s="415"/>
      <c r="AC121" s="415"/>
      <c r="AD121" s="415"/>
      <c r="AE121" s="415"/>
      <c r="AF121" s="415"/>
      <c r="AG121" s="415"/>
      <c r="AH121" s="415"/>
      <c r="AI121" s="415"/>
      <c r="AJ121" s="415"/>
      <c r="AK121" s="415"/>
      <c r="AL121" s="415"/>
      <c r="AM121" s="415"/>
      <c r="AN121" s="415"/>
      <c r="AO121" s="415"/>
      <c r="AP121" s="415"/>
      <c r="AQ121" s="415"/>
      <c r="AR121" s="415"/>
      <c r="AS121" s="415"/>
      <c r="AT121" s="415"/>
      <c r="AU121" s="415"/>
      <c r="AV121" s="415"/>
      <c r="AW121" s="415"/>
      <c r="AX121" s="415"/>
      <c r="AY121" s="415"/>
      <c r="AZ121" s="415"/>
      <c r="BA121" s="415"/>
      <c r="BB121" s="415"/>
      <c r="BC121" s="415"/>
      <c r="BD121" s="415"/>
      <c r="BE121" s="415"/>
      <c r="BF121" s="415"/>
      <c r="BG121" s="415"/>
      <c r="BH121" s="415"/>
      <c r="BI121" s="415"/>
      <c r="BJ121" s="415"/>
      <c r="BK121" s="415"/>
      <c r="BL121" s="415"/>
      <c r="BM121" s="415"/>
      <c r="BN121" s="415"/>
      <c r="BO121" s="415"/>
      <c r="BP121" s="415"/>
      <c r="BQ121" s="415"/>
      <c r="BR121" s="415"/>
      <c r="BS121" s="415"/>
      <c r="BT121" s="415"/>
      <c r="BU121" s="415"/>
      <c r="BV121" s="415"/>
      <c r="BW121" s="415"/>
      <c r="BX121" s="415"/>
      <c r="BY121" s="415"/>
      <c r="BZ121" s="415"/>
      <c r="CA121" s="415"/>
      <c r="CB121" s="415"/>
      <c r="CC121" s="415"/>
      <c r="CD121" s="415"/>
      <c r="CE121" s="415"/>
      <c r="CF121" s="415"/>
      <c r="CG121" s="415"/>
      <c r="CH121" s="415"/>
      <c r="CI121" s="415"/>
      <c r="CJ121" s="415"/>
      <c r="CK121" s="415"/>
      <c r="CL121" s="415"/>
      <c r="CM121" s="415"/>
      <c r="CN121" s="415"/>
      <c r="CO121" s="415"/>
      <c r="CP121" s="415"/>
      <c r="CQ121" s="415"/>
      <c r="CR121" s="415"/>
      <c r="CS121" s="415"/>
      <c r="CT121" s="415"/>
      <c r="CU121" s="415"/>
      <c r="CV121" s="415"/>
      <c r="CW121" s="415"/>
      <c r="CX121" s="415"/>
      <c r="CY121" s="415"/>
      <c r="CZ121" s="415"/>
      <c r="DA121" s="415"/>
      <c r="DB121" s="415"/>
      <c r="DC121" s="415"/>
      <c r="DD121" s="415"/>
      <c r="DE121" s="415"/>
      <c r="DF121" s="415"/>
      <c r="DG121" s="415"/>
      <c r="DH121" s="415"/>
      <c r="DI121" s="415"/>
      <c r="DJ121" s="415"/>
      <c r="DK121" s="415"/>
      <c r="DL121" s="415"/>
      <c r="DM121" s="415"/>
      <c r="DN121" s="415"/>
      <c r="DO121" s="415"/>
      <c r="DP121" s="415"/>
      <c r="DQ121" s="415"/>
      <c r="DR121" s="415"/>
      <c r="DS121" s="415"/>
      <c r="DT121" s="415"/>
      <c r="DU121" s="415"/>
      <c r="DV121" s="415"/>
      <c r="DW121" s="415"/>
      <c r="DX121" s="415"/>
      <c r="DY121" s="415"/>
      <c r="DZ121" s="415"/>
      <c r="EA121" s="415"/>
      <c r="EB121" s="415"/>
      <c r="EC121" s="415"/>
      <c r="ED121" s="415"/>
      <c r="EE121" s="415"/>
      <c r="EF121" s="415"/>
      <c r="EG121" s="415"/>
      <c r="EH121" s="415"/>
      <c r="EI121" s="415"/>
      <c r="EJ121" s="415"/>
      <c r="EK121" s="415"/>
      <c r="EL121" s="415"/>
      <c r="EM121" s="415"/>
      <c r="EN121" s="415"/>
      <c r="EO121" s="415"/>
      <c r="EP121" s="415"/>
      <c r="EQ121" s="415"/>
      <c r="ER121" s="415"/>
      <c r="ES121" s="415"/>
      <c r="ET121" s="415"/>
      <c r="EU121" s="415"/>
      <c r="EV121" s="415"/>
      <c r="EW121" s="415"/>
      <c r="EX121" s="415"/>
      <c r="EY121" s="415"/>
      <c r="EZ121" s="415"/>
      <c r="FA121" s="415"/>
      <c r="FB121" s="415"/>
      <c r="FC121" s="415"/>
      <c r="FD121" s="415"/>
      <c r="FE121" s="415"/>
      <c r="FF121" s="415"/>
      <c r="FG121" s="415"/>
      <c r="FH121" s="415"/>
      <c r="FI121" s="415"/>
      <c r="FJ121" s="415"/>
      <c r="FK121" s="415"/>
      <c r="FL121" s="415"/>
      <c r="FM121" s="415"/>
      <c r="FN121" s="415"/>
      <c r="FO121" s="415"/>
      <c r="FP121" s="415"/>
      <c r="FQ121" s="415"/>
      <c r="FR121" s="415"/>
      <c r="FS121" s="415"/>
      <c r="FT121" s="415"/>
      <c r="FU121" s="415"/>
      <c r="FV121" s="415"/>
      <c r="FW121" s="415"/>
      <c r="FX121" s="415"/>
      <c r="FY121" s="415"/>
      <c r="FZ121" s="415"/>
      <c r="GA121" s="415"/>
      <c r="GB121" s="415"/>
      <c r="GC121" s="415"/>
      <c r="GD121" s="415"/>
      <c r="GE121" s="415"/>
      <c r="GF121" s="415"/>
      <c r="GG121" s="415"/>
      <c r="GH121" s="415"/>
      <c r="GI121" s="415"/>
      <c r="GJ121" s="415"/>
      <c r="GK121" s="415"/>
      <c r="GL121" s="415"/>
      <c r="GM121" s="415"/>
      <c r="GN121" s="415"/>
      <c r="GO121" s="415"/>
      <c r="GP121" s="415"/>
      <c r="GQ121" s="415"/>
      <c r="GR121" s="415"/>
      <c r="GS121" s="415"/>
      <c r="GT121" s="415"/>
      <c r="GU121" s="415"/>
      <c r="GV121" s="415"/>
      <c r="GW121" s="415"/>
      <c r="GX121" s="415"/>
      <c r="GY121" s="415"/>
      <c r="GZ121" s="415"/>
      <c r="HA121" s="415"/>
      <c r="HB121" s="415"/>
      <c r="HC121" s="415"/>
      <c r="HD121" s="415"/>
      <c r="HE121" s="415"/>
      <c r="HF121" s="415"/>
      <c r="HG121" s="415"/>
      <c r="HH121" s="415"/>
      <c r="HI121" s="415"/>
      <c r="HJ121" s="415"/>
      <c r="HK121" s="415"/>
      <c r="HL121" s="415"/>
      <c r="HM121" s="415"/>
      <c r="HN121" s="415"/>
      <c r="HO121" s="415"/>
      <c r="HP121" s="415"/>
      <c r="HQ121" s="415"/>
      <c r="HR121" s="415"/>
      <c r="HS121" s="415"/>
      <c r="HT121" s="415"/>
      <c r="HU121" s="415"/>
      <c r="HV121" s="415"/>
      <c r="HW121" s="415"/>
      <c r="HX121" s="415"/>
      <c r="HY121" s="415"/>
      <c r="HZ121" s="415"/>
      <c r="IA121" s="415"/>
      <c r="IB121" s="415"/>
      <c r="IC121" s="415"/>
      <c r="ID121" s="415"/>
      <c r="IE121" s="415"/>
      <c r="IF121" s="415"/>
      <c r="IG121" s="415"/>
      <c r="IH121" s="415"/>
      <c r="II121" s="415"/>
      <c r="IJ121" s="415"/>
      <c r="IK121" s="415"/>
      <c r="IL121" s="415"/>
      <c r="IM121" s="415"/>
      <c r="IN121" s="415"/>
      <c r="IO121" s="415"/>
      <c r="IP121" s="415"/>
      <c r="IQ121" s="415"/>
      <c r="IR121" s="415"/>
      <c r="IS121" s="415"/>
      <c r="IT121" s="415"/>
      <c r="IU121" s="415"/>
      <c r="IV121" s="415"/>
      <c r="IW121" s="415"/>
      <c r="IX121" s="415"/>
      <c r="IY121" s="415"/>
      <c r="IZ121" s="415"/>
      <c r="JA121" s="415"/>
    </row>
    <row r="122" spans="1:261" s="101" customFormat="1" hidden="1" outlineLevel="2" x14ac:dyDescent="0.25">
      <c r="A122" s="99"/>
      <c r="B122" s="275" t="s">
        <v>106</v>
      </c>
      <c r="C122" s="99" t="s">
        <v>6814</v>
      </c>
      <c r="D122" s="100">
        <v>387</v>
      </c>
      <c r="E122" s="251">
        <v>0</v>
      </c>
      <c r="F122" s="142"/>
      <c r="G122" s="142">
        <v>0</v>
      </c>
      <c r="H122" s="142"/>
      <c r="I122" s="227"/>
      <c r="J122" s="252">
        <v>0</v>
      </c>
      <c r="K122" s="252"/>
      <c r="L122" s="229"/>
      <c r="M122" s="229">
        <f t="shared" si="8"/>
        <v>0</v>
      </c>
      <c r="N122" s="229"/>
      <c r="O122" s="229"/>
      <c r="P122" s="427">
        <v>387</v>
      </c>
      <c r="Q122" s="428">
        <f t="shared" si="9"/>
        <v>0</v>
      </c>
      <c r="R122" s="415"/>
      <c r="S122" s="415"/>
      <c r="T122" s="415"/>
      <c r="U122" s="415"/>
      <c r="V122" s="415"/>
      <c r="W122" s="415"/>
      <c r="X122" s="415"/>
      <c r="Y122" s="415"/>
      <c r="Z122" s="415"/>
      <c r="AA122" s="415"/>
      <c r="AB122" s="415"/>
      <c r="AC122" s="415"/>
      <c r="AD122" s="415"/>
      <c r="AE122" s="415"/>
      <c r="AF122" s="415"/>
      <c r="AG122" s="415"/>
      <c r="AH122" s="415"/>
      <c r="AI122" s="415"/>
      <c r="AJ122" s="415"/>
      <c r="AK122" s="415"/>
      <c r="AL122" s="415"/>
      <c r="AM122" s="415"/>
      <c r="AN122" s="415"/>
      <c r="AO122" s="415"/>
      <c r="AP122" s="415"/>
      <c r="AQ122" s="415"/>
      <c r="AR122" s="415"/>
      <c r="AS122" s="415"/>
      <c r="AT122" s="415"/>
      <c r="AU122" s="415"/>
      <c r="AV122" s="415"/>
      <c r="AW122" s="415"/>
      <c r="AX122" s="415"/>
      <c r="AY122" s="415"/>
      <c r="AZ122" s="415"/>
      <c r="BA122" s="415"/>
      <c r="BB122" s="415"/>
      <c r="BC122" s="415"/>
      <c r="BD122" s="415"/>
      <c r="BE122" s="415"/>
      <c r="BF122" s="415"/>
      <c r="BG122" s="415"/>
      <c r="BH122" s="415"/>
      <c r="BI122" s="415"/>
      <c r="BJ122" s="415"/>
      <c r="BK122" s="415"/>
      <c r="BL122" s="415"/>
      <c r="BM122" s="415"/>
      <c r="BN122" s="415"/>
      <c r="BO122" s="415"/>
      <c r="BP122" s="415"/>
      <c r="BQ122" s="415"/>
      <c r="BR122" s="415"/>
      <c r="BS122" s="415"/>
      <c r="BT122" s="415"/>
      <c r="BU122" s="415"/>
      <c r="BV122" s="415"/>
      <c r="BW122" s="415"/>
      <c r="BX122" s="415"/>
      <c r="BY122" s="415"/>
      <c r="BZ122" s="415"/>
      <c r="CA122" s="415"/>
      <c r="CB122" s="415"/>
      <c r="CC122" s="415"/>
      <c r="CD122" s="415"/>
      <c r="CE122" s="415"/>
      <c r="CF122" s="415"/>
      <c r="CG122" s="415"/>
      <c r="CH122" s="415"/>
      <c r="CI122" s="415"/>
      <c r="CJ122" s="415"/>
      <c r="CK122" s="415"/>
      <c r="CL122" s="415"/>
      <c r="CM122" s="415"/>
      <c r="CN122" s="415"/>
      <c r="CO122" s="415"/>
      <c r="CP122" s="415"/>
      <c r="CQ122" s="415"/>
      <c r="CR122" s="415"/>
      <c r="CS122" s="415"/>
      <c r="CT122" s="415"/>
      <c r="CU122" s="415"/>
      <c r="CV122" s="415"/>
      <c r="CW122" s="415"/>
      <c r="CX122" s="415"/>
      <c r="CY122" s="415"/>
      <c r="CZ122" s="415"/>
      <c r="DA122" s="415"/>
      <c r="DB122" s="415"/>
      <c r="DC122" s="415"/>
      <c r="DD122" s="415"/>
      <c r="DE122" s="415"/>
      <c r="DF122" s="415"/>
      <c r="DG122" s="415"/>
      <c r="DH122" s="415"/>
      <c r="DI122" s="415"/>
      <c r="DJ122" s="415"/>
      <c r="DK122" s="415"/>
      <c r="DL122" s="415"/>
      <c r="DM122" s="415"/>
      <c r="DN122" s="415"/>
      <c r="DO122" s="415"/>
      <c r="DP122" s="415"/>
      <c r="DQ122" s="415"/>
      <c r="DR122" s="415"/>
      <c r="DS122" s="415"/>
      <c r="DT122" s="415"/>
      <c r="DU122" s="415"/>
      <c r="DV122" s="415"/>
      <c r="DW122" s="415"/>
      <c r="DX122" s="415"/>
      <c r="DY122" s="415"/>
      <c r="DZ122" s="415"/>
      <c r="EA122" s="415"/>
      <c r="EB122" s="415"/>
      <c r="EC122" s="415"/>
      <c r="ED122" s="415"/>
      <c r="EE122" s="415"/>
      <c r="EF122" s="415"/>
      <c r="EG122" s="415"/>
      <c r="EH122" s="415"/>
      <c r="EI122" s="415"/>
      <c r="EJ122" s="415"/>
      <c r="EK122" s="415"/>
      <c r="EL122" s="415"/>
      <c r="EM122" s="415"/>
      <c r="EN122" s="415"/>
      <c r="EO122" s="415"/>
      <c r="EP122" s="415"/>
      <c r="EQ122" s="415"/>
      <c r="ER122" s="415"/>
      <c r="ES122" s="415"/>
      <c r="ET122" s="415"/>
      <c r="EU122" s="415"/>
      <c r="EV122" s="415"/>
      <c r="EW122" s="415"/>
      <c r="EX122" s="415"/>
      <c r="EY122" s="415"/>
      <c r="EZ122" s="415"/>
      <c r="FA122" s="415"/>
      <c r="FB122" s="415"/>
      <c r="FC122" s="415"/>
      <c r="FD122" s="415"/>
      <c r="FE122" s="415"/>
      <c r="FF122" s="415"/>
      <c r="FG122" s="415"/>
      <c r="FH122" s="415"/>
      <c r="FI122" s="415"/>
      <c r="FJ122" s="415"/>
      <c r="FK122" s="415"/>
      <c r="FL122" s="415"/>
      <c r="FM122" s="415"/>
      <c r="FN122" s="415"/>
      <c r="FO122" s="415"/>
      <c r="FP122" s="415"/>
      <c r="FQ122" s="415"/>
      <c r="FR122" s="415"/>
      <c r="FS122" s="415"/>
      <c r="FT122" s="415"/>
      <c r="FU122" s="415"/>
      <c r="FV122" s="415"/>
      <c r="FW122" s="415"/>
      <c r="FX122" s="415"/>
      <c r="FY122" s="415"/>
      <c r="FZ122" s="415"/>
      <c r="GA122" s="415"/>
      <c r="GB122" s="415"/>
      <c r="GC122" s="415"/>
      <c r="GD122" s="415"/>
      <c r="GE122" s="415"/>
      <c r="GF122" s="415"/>
      <c r="GG122" s="415"/>
      <c r="GH122" s="415"/>
      <c r="GI122" s="415"/>
      <c r="GJ122" s="415"/>
      <c r="GK122" s="415"/>
      <c r="GL122" s="415"/>
      <c r="GM122" s="415"/>
      <c r="GN122" s="415"/>
      <c r="GO122" s="415"/>
      <c r="GP122" s="415"/>
      <c r="GQ122" s="415"/>
      <c r="GR122" s="415"/>
      <c r="GS122" s="415"/>
      <c r="GT122" s="415"/>
      <c r="GU122" s="415"/>
      <c r="GV122" s="415"/>
      <c r="GW122" s="415"/>
      <c r="GX122" s="415"/>
      <c r="GY122" s="415"/>
      <c r="GZ122" s="415"/>
      <c r="HA122" s="415"/>
      <c r="HB122" s="415"/>
      <c r="HC122" s="415"/>
      <c r="HD122" s="415"/>
      <c r="HE122" s="415"/>
      <c r="HF122" s="415"/>
      <c r="HG122" s="415"/>
      <c r="HH122" s="415"/>
      <c r="HI122" s="415"/>
      <c r="HJ122" s="415"/>
      <c r="HK122" s="415"/>
      <c r="HL122" s="415"/>
      <c r="HM122" s="415"/>
      <c r="HN122" s="415"/>
      <c r="HO122" s="415"/>
      <c r="HP122" s="415"/>
      <c r="HQ122" s="415"/>
      <c r="HR122" s="415"/>
      <c r="HS122" s="415"/>
      <c r="HT122" s="415"/>
      <c r="HU122" s="415"/>
      <c r="HV122" s="415"/>
      <c r="HW122" s="415"/>
      <c r="HX122" s="415"/>
      <c r="HY122" s="415"/>
      <c r="HZ122" s="415"/>
      <c r="IA122" s="415"/>
      <c r="IB122" s="415"/>
      <c r="IC122" s="415"/>
      <c r="ID122" s="415"/>
      <c r="IE122" s="415"/>
      <c r="IF122" s="415"/>
      <c r="IG122" s="415"/>
      <c r="IH122" s="415"/>
      <c r="II122" s="415"/>
      <c r="IJ122" s="415"/>
      <c r="IK122" s="415"/>
      <c r="IL122" s="415"/>
      <c r="IM122" s="415"/>
      <c r="IN122" s="415"/>
      <c r="IO122" s="415"/>
      <c r="IP122" s="415"/>
      <c r="IQ122" s="415"/>
      <c r="IR122" s="415"/>
      <c r="IS122" s="415"/>
      <c r="IT122" s="415"/>
      <c r="IU122" s="415"/>
      <c r="IV122" s="415"/>
      <c r="IW122" s="415"/>
      <c r="IX122" s="415"/>
      <c r="IY122" s="415"/>
      <c r="IZ122" s="415"/>
      <c r="JA122" s="415"/>
    </row>
    <row r="123" spans="1:261" s="101" customFormat="1" ht="25.5" hidden="1" outlineLevel="2" x14ac:dyDescent="0.25">
      <c r="A123" s="99"/>
      <c r="B123" s="275" t="s">
        <v>6846</v>
      </c>
      <c r="C123" s="99" t="s">
        <v>6820</v>
      </c>
      <c r="D123" s="100">
        <v>31</v>
      </c>
      <c r="E123" s="251">
        <v>0</v>
      </c>
      <c r="F123" s="142"/>
      <c r="G123" s="142">
        <v>0</v>
      </c>
      <c r="H123" s="142"/>
      <c r="I123" s="227"/>
      <c r="J123" s="252">
        <v>0</v>
      </c>
      <c r="K123" s="252"/>
      <c r="L123" s="229"/>
      <c r="M123" s="229">
        <f t="shared" si="8"/>
        <v>0</v>
      </c>
      <c r="N123" s="229"/>
      <c r="O123" s="229"/>
      <c r="P123" s="422"/>
      <c r="Q123" s="425">
        <f t="shared" si="9"/>
        <v>0</v>
      </c>
      <c r="R123" s="415"/>
      <c r="S123" s="415"/>
      <c r="T123" s="415"/>
      <c r="U123" s="415"/>
      <c r="V123" s="415"/>
      <c r="W123" s="415"/>
      <c r="X123" s="415"/>
      <c r="Y123" s="415"/>
      <c r="Z123" s="415"/>
      <c r="AA123" s="415"/>
      <c r="AB123" s="415"/>
      <c r="AC123" s="415"/>
      <c r="AD123" s="415"/>
      <c r="AE123" s="415"/>
      <c r="AF123" s="415"/>
      <c r="AG123" s="415"/>
      <c r="AH123" s="415"/>
      <c r="AI123" s="415"/>
      <c r="AJ123" s="415"/>
      <c r="AK123" s="415"/>
      <c r="AL123" s="415"/>
      <c r="AM123" s="415"/>
      <c r="AN123" s="415"/>
      <c r="AO123" s="415"/>
      <c r="AP123" s="415"/>
      <c r="AQ123" s="415"/>
      <c r="AR123" s="415"/>
      <c r="AS123" s="415"/>
      <c r="AT123" s="415"/>
      <c r="AU123" s="415"/>
      <c r="AV123" s="415"/>
      <c r="AW123" s="415"/>
      <c r="AX123" s="415"/>
      <c r="AY123" s="415"/>
      <c r="AZ123" s="415"/>
      <c r="BA123" s="415"/>
      <c r="BB123" s="415"/>
      <c r="BC123" s="415"/>
      <c r="BD123" s="415"/>
      <c r="BE123" s="415"/>
      <c r="BF123" s="415"/>
      <c r="BG123" s="415"/>
      <c r="BH123" s="415"/>
      <c r="BI123" s="415"/>
      <c r="BJ123" s="415"/>
      <c r="BK123" s="415"/>
      <c r="BL123" s="415"/>
      <c r="BM123" s="415"/>
      <c r="BN123" s="415"/>
      <c r="BO123" s="415"/>
      <c r="BP123" s="415"/>
      <c r="BQ123" s="415"/>
      <c r="BR123" s="415"/>
      <c r="BS123" s="415"/>
      <c r="BT123" s="415"/>
      <c r="BU123" s="415"/>
      <c r="BV123" s="415"/>
      <c r="BW123" s="415"/>
      <c r="BX123" s="415"/>
      <c r="BY123" s="415"/>
      <c r="BZ123" s="415"/>
      <c r="CA123" s="415"/>
      <c r="CB123" s="415"/>
      <c r="CC123" s="415"/>
      <c r="CD123" s="415"/>
      <c r="CE123" s="415"/>
      <c r="CF123" s="415"/>
      <c r="CG123" s="415"/>
      <c r="CH123" s="415"/>
      <c r="CI123" s="415"/>
      <c r="CJ123" s="415"/>
      <c r="CK123" s="415"/>
      <c r="CL123" s="415"/>
      <c r="CM123" s="415"/>
      <c r="CN123" s="415"/>
      <c r="CO123" s="415"/>
      <c r="CP123" s="415"/>
      <c r="CQ123" s="415"/>
      <c r="CR123" s="415"/>
      <c r="CS123" s="415"/>
      <c r="CT123" s="415"/>
      <c r="CU123" s="415"/>
      <c r="CV123" s="415"/>
      <c r="CW123" s="415"/>
      <c r="CX123" s="415"/>
      <c r="CY123" s="415"/>
      <c r="CZ123" s="415"/>
      <c r="DA123" s="415"/>
      <c r="DB123" s="415"/>
      <c r="DC123" s="415"/>
      <c r="DD123" s="415"/>
      <c r="DE123" s="415"/>
      <c r="DF123" s="415"/>
      <c r="DG123" s="415"/>
      <c r="DH123" s="415"/>
      <c r="DI123" s="415"/>
      <c r="DJ123" s="415"/>
      <c r="DK123" s="415"/>
      <c r="DL123" s="415"/>
      <c r="DM123" s="415"/>
      <c r="DN123" s="415"/>
      <c r="DO123" s="415"/>
      <c r="DP123" s="415"/>
      <c r="DQ123" s="415"/>
      <c r="DR123" s="415"/>
      <c r="DS123" s="415"/>
      <c r="DT123" s="415"/>
      <c r="DU123" s="415"/>
      <c r="DV123" s="415"/>
      <c r="DW123" s="415"/>
      <c r="DX123" s="415"/>
      <c r="DY123" s="415"/>
      <c r="DZ123" s="415"/>
      <c r="EA123" s="415"/>
      <c r="EB123" s="415"/>
      <c r="EC123" s="415"/>
      <c r="ED123" s="415"/>
      <c r="EE123" s="415"/>
      <c r="EF123" s="415"/>
      <c r="EG123" s="415"/>
      <c r="EH123" s="415"/>
      <c r="EI123" s="415"/>
      <c r="EJ123" s="415"/>
      <c r="EK123" s="415"/>
      <c r="EL123" s="415"/>
      <c r="EM123" s="415"/>
      <c r="EN123" s="415"/>
      <c r="EO123" s="415"/>
      <c r="EP123" s="415"/>
      <c r="EQ123" s="415"/>
      <c r="ER123" s="415"/>
      <c r="ES123" s="415"/>
      <c r="ET123" s="415"/>
      <c r="EU123" s="415"/>
      <c r="EV123" s="415"/>
      <c r="EW123" s="415"/>
      <c r="EX123" s="415"/>
      <c r="EY123" s="415"/>
      <c r="EZ123" s="415"/>
      <c r="FA123" s="415"/>
      <c r="FB123" s="415"/>
      <c r="FC123" s="415"/>
      <c r="FD123" s="415"/>
      <c r="FE123" s="415"/>
      <c r="FF123" s="415"/>
      <c r="FG123" s="415"/>
      <c r="FH123" s="415"/>
      <c r="FI123" s="415"/>
      <c r="FJ123" s="415"/>
      <c r="FK123" s="415"/>
      <c r="FL123" s="415"/>
      <c r="FM123" s="415"/>
      <c r="FN123" s="415"/>
      <c r="FO123" s="415"/>
      <c r="FP123" s="415"/>
      <c r="FQ123" s="415"/>
      <c r="FR123" s="415"/>
      <c r="FS123" s="415"/>
      <c r="FT123" s="415"/>
      <c r="FU123" s="415"/>
      <c r="FV123" s="415"/>
      <c r="FW123" s="415"/>
      <c r="FX123" s="415"/>
      <c r="FY123" s="415"/>
      <c r="FZ123" s="415"/>
      <c r="GA123" s="415"/>
      <c r="GB123" s="415"/>
      <c r="GC123" s="415"/>
      <c r="GD123" s="415"/>
      <c r="GE123" s="415"/>
      <c r="GF123" s="415"/>
      <c r="GG123" s="415"/>
      <c r="GH123" s="415"/>
      <c r="GI123" s="415"/>
      <c r="GJ123" s="415"/>
      <c r="GK123" s="415"/>
      <c r="GL123" s="415"/>
      <c r="GM123" s="415"/>
      <c r="GN123" s="415"/>
      <c r="GO123" s="415"/>
      <c r="GP123" s="415"/>
      <c r="GQ123" s="415"/>
      <c r="GR123" s="415"/>
      <c r="GS123" s="415"/>
      <c r="GT123" s="415"/>
      <c r="GU123" s="415"/>
      <c r="GV123" s="415"/>
      <c r="GW123" s="415"/>
      <c r="GX123" s="415"/>
      <c r="GY123" s="415"/>
      <c r="GZ123" s="415"/>
      <c r="HA123" s="415"/>
      <c r="HB123" s="415"/>
      <c r="HC123" s="415"/>
      <c r="HD123" s="415"/>
      <c r="HE123" s="415"/>
      <c r="HF123" s="415"/>
      <c r="HG123" s="415"/>
      <c r="HH123" s="415"/>
      <c r="HI123" s="415"/>
      <c r="HJ123" s="415"/>
      <c r="HK123" s="415"/>
      <c r="HL123" s="415"/>
      <c r="HM123" s="415"/>
      <c r="HN123" s="415"/>
      <c r="HO123" s="415"/>
      <c r="HP123" s="415"/>
      <c r="HQ123" s="415"/>
      <c r="HR123" s="415"/>
      <c r="HS123" s="415"/>
      <c r="HT123" s="415"/>
      <c r="HU123" s="415"/>
      <c r="HV123" s="415"/>
      <c r="HW123" s="415"/>
      <c r="HX123" s="415"/>
      <c r="HY123" s="415"/>
      <c r="HZ123" s="415"/>
      <c r="IA123" s="415"/>
      <c r="IB123" s="415"/>
      <c r="IC123" s="415"/>
      <c r="ID123" s="415"/>
      <c r="IE123" s="415"/>
      <c r="IF123" s="415"/>
      <c r="IG123" s="415"/>
      <c r="IH123" s="415"/>
      <c r="II123" s="415"/>
      <c r="IJ123" s="415"/>
      <c r="IK123" s="415"/>
      <c r="IL123" s="415"/>
      <c r="IM123" s="415"/>
      <c r="IN123" s="415"/>
      <c r="IO123" s="415"/>
      <c r="IP123" s="415"/>
      <c r="IQ123" s="415"/>
      <c r="IR123" s="415"/>
      <c r="IS123" s="415"/>
      <c r="IT123" s="415"/>
      <c r="IU123" s="415"/>
      <c r="IV123" s="415"/>
      <c r="IW123" s="415"/>
      <c r="IX123" s="415"/>
      <c r="IY123" s="415"/>
      <c r="IZ123" s="415"/>
      <c r="JA123" s="415"/>
    </row>
    <row r="124" spans="1:261" s="101" customFormat="1" hidden="1" outlineLevel="2" x14ac:dyDescent="0.25">
      <c r="A124" s="99"/>
      <c r="B124" s="275" t="s">
        <v>107</v>
      </c>
      <c r="C124" s="99" t="s">
        <v>855</v>
      </c>
      <c r="D124" s="112">
        <v>3.64</v>
      </c>
      <c r="E124" s="251">
        <v>0</v>
      </c>
      <c r="F124" s="142"/>
      <c r="G124" s="142">
        <v>0</v>
      </c>
      <c r="H124" s="142"/>
      <c r="I124" s="227"/>
      <c r="J124" s="252">
        <v>0</v>
      </c>
      <c r="K124" s="252"/>
      <c r="L124" s="229"/>
      <c r="M124" s="229">
        <f t="shared" si="8"/>
        <v>0</v>
      </c>
      <c r="N124" s="229"/>
      <c r="O124" s="229"/>
      <c r="P124" s="427">
        <v>3.64</v>
      </c>
      <c r="Q124" s="428">
        <f t="shared" si="9"/>
        <v>0</v>
      </c>
      <c r="R124" s="415"/>
      <c r="S124" s="415"/>
      <c r="T124" s="415"/>
      <c r="U124" s="415"/>
      <c r="V124" s="415"/>
      <c r="W124" s="415"/>
      <c r="X124" s="415"/>
      <c r="Y124" s="415"/>
      <c r="Z124" s="415"/>
      <c r="AA124" s="415"/>
      <c r="AB124" s="415"/>
      <c r="AC124" s="415"/>
      <c r="AD124" s="415"/>
      <c r="AE124" s="415"/>
      <c r="AF124" s="415"/>
      <c r="AG124" s="415"/>
      <c r="AH124" s="415"/>
      <c r="AI124" s="415"/>
      <c r="AJ124" s="415"/>
      <c r="AK124" s="415"/>
      <c r="AL124" s="415"/>
      <c r="AM124" s="415"/>
      <c r="AN124" s="415"/>
      <c r="AO124" s="415"/>
      <c r="AP124" s="415"/>
      <c r="AQ124" s="415"/>
      <c r="AR124" s="415"/>
      <c r="AS124" s="415"/>
      <c r="AT124" s="415"/>
      <c r="AU124" s="415"/>
      <c r="AV124" s="415"/>
      <c r="AW124" s="415"/>
      <c r="AX124" s="415"/>
      <c r="AY124" s="415"/>
      <c r="AZ124" s="415"/>
      <c r="BA124" s="415"/>
      <c r="BB124" s="415"/>
      <c r="BC124" s="415"/>
      <c r="BD124" s="415"/>
      <c r="BE124" s="415"/>
      <c r="BF124" s="415"/>
      <c r="BG124" s="415"/>
      <c r="BH124" s="415"/>
      <c r="BI124" s="415"/>
      <c r="BJ124" s="415"/>
      <c r="BK124" s="415"/>
      <c r="BL124" s="415"/>
      <c r="BM124" s="415"/>
      <c r="BN124" s="415"/>
      <c r="BO124" s="415"/>
      <c r="BP124" s="415"/>
      <c r="BQ124" s="415"/>
      <c r="BR124" s="415"/>
      <c r="BS124" s="415"/>
      <c r="BT124" s="415"/>
      <c r="BU124" s="415"/>
      <c r="BV124" s="415"/>
      <c r="BW124" s="415"/>
      <c r="BX124" s="415"/>
      <c r="BY124" s="415"/>
      <c r="BZ124" s="415"/>
      <c r="CA124" s="415"/>
      <c r="CB124" s="415"/>
      <c r="CC124" s="415"/>
      <c r="CD124" s="415"/>
      <c r="CE124" s="415"/>
      <c r="CF124" s="415"/>
      <c r="CG124" s="415"/>
      <c r="CH124" s="415"/>
      <c r="CI124" s="415"/>
      <c r="CJ124" s="415"/>
      <c r="CK124" s="415"/>
      <c r="CL124" s="415"/>
      <c r="CM124" s="415"/>
      <c r="CN124" s="415"/>
      <c r="CO124" s="415"/>
      <c r="CP124" s="415"/>
      <c r="CQ124" s="415"/>
      <c r="CR124" s="415"/>
      <c r="CS124" s="415"/>
      <c r="CT124" s="415"/>
      <c r="CU124" s="415"/>
      <c r="CV124" s="415"/>
      <c r="CW124" s="415"/>
      <c r="CX124" s="415"/>
      <c r="CY124" s="415"/>
      <c r="CZ124" s="415"/>
      <c r="DA124" s="415"/>
      <c r="DB124" s="415"/>
      <c r="DC124" s="415"/>
      <c r="DD124" s="415"/>
      <c r="DE124" s="415"/>
      <c r="DF124" s="415"/>
      <c r="DG124" s="415"/>
      <c r="DH124" s="415"/>
      <c r="DI124" s="415"/>
      <c r="DJ124" s="415"/>
      <c r="DK124" s="415"/>
      <c r="DL124" s="415"/>
      <c r="DM124" s="415"/>
      <c r="DN124" s="415"/>
      <c r="DO124" s="415"/>
      <c r="DP124" s="415"/>
      <c r="DQ124" s="415"/>
      <c r="DR124" s="415"/>
      <c r="DS124" s="415"/>
      <c r="DT124" s="415"/>
      <c r="DU124" s="415"/>
      <c r="DV124" s="415"/>
      <c r="DW124" s="415"/>
      <c r="DX124" s="415"/>
      <c r="DY124" s="415"/>
      <c r="DZ124" s="415"/>
      <c r="EA124" s="415"/>
      <c r="EB124" s="415"/>
      <c r="EC124" s="415"/>
      <c r="ED124" s="415"/>
      <c r="EE124" s="415"/>
      <c r="EF124" s="415"/>
      <c r="EG124" s="415"/>
      <c r="EH124" s="415"/>
      <c r="EI124" s="415"/>
      <c r="EJ124" s="415"/>
      <c r="EK124" s="415"/>
      <c r="EL124" s="415"/>
      <c r="EM124" s="415"/>
      <c r="EN124" s="415"/>
      <c r="EO124" s="415"/>
      <c r="EP124" s="415"/>
      <c r="EQ124" s="415"/>
      <c r="ER124" s="415"/>
      <c r="ES124" s="415"/>
      <c r="ET124" s="415"/>
      <c r="EU124" s="415"/>
      <c r="EV124" s="415"/>
      <c r="EW124" s="415"/>
      <c r="EX124" s="415"/>
      <c r="EY124" s="415"/>
      <c r="EZ124" s="415"/>
      <c r="FA124" s="415"/>
      <c r="FB124" s="415"/>
      <c r="FC124" s="415"/>
      <c r="FD124" s="415"/>
      <c r="FE124" s="415"/>
      <c r="FF124" s="415"/>
      <c r="FG124" s="415"/>
      <c r="FH124" s="415"/>
      <c r="FI124" s="415"/>
      <c r="FJ124" s="415"/>
      <c r="FK124" s="415"/>
      <c r="FL124" s="415"/>
      <c r="FM124" s="415"/>
      <c r="FN124" s="415"/>
      <c r="FO124" s="415"/>
      <c r="FP124" s="415"/>
      <c r="FQ124" s="415"/>
      <c r="FR124" s="415"/>
      <c r="FS124" s="415"/>
      <c r="FT124" s="415"/>
      <c r="FU124" s="415"/>
      <c r="FV124" s="415"/>
      <c r="FW124" s="415"/>
      <c r="FX124" s="415"/>
      <c r="FY124" s="415"/>
      <c r="FZ124" s="415"/>
      <c r="GA124" s="415"/>
      <c r="GB124" s="415"/>
      <c r="GC124" s="415"/>
      <c r="GD124" s="415"/>
      <c r="GE124" s="415"/>
      <c r="GF124" s="415"/>
      <c r="GG124" s="415"/>
      <c r="GH124" s="415"/>
      <c r="GI124" s="415"/>
      <c r="GJ124" s="415"/>
      <c r="GK124" s="415"/>
      <c r="GL124" s="415"/>
      <c r="GM124" s="415"/>
      <c r="GN124" s="415"/>
      <c r="GO124" s="415"/>
      <c r="GP124" s="415"/>
      <c r="GQ124" s="415"/>
      <c r="GR124" s="415"/>
      <c r="GS124" s="415"/>
      <c r="GT124" s="415"/>
      <c r="GU124" s="415"/>
      <c r="GV124" s="415"/>
      <c r="GW124" s="415"/>
      <c r="GX124" s="415"/>
      <c r="GY124" s="415"/>
      <c r="GZ124" s="415"/>
      <c r="HA124" s="415"/>
      <c r="HB124" s="415"/>
      <c r="HC124" s="415"/>
      <c r="HD124" s="415"/>
      <c r="HE124" s="415"/>
      <c r="HF124" s="415"/>
      <c r="HG124" s="415"/>
      <c r="HH124" s="415"/>
      <c r="HI124" s="415"/>
      <c r="HJ124" s="415"/>
      <c r="HK124" s="415"/>
      <c r="HL124" s="415"/>
      <c r="HM124" s="415"/>
      <c r="HN124" s="415"/>
      <c r="HO124" s="415"/>
      <c r="HP124" s="415"/>
      <c r="HQ124" s="415"/>
      <c r="HR124" s="415"/>
      <c r="HS124" s="415"/>
      <c r="HT124" s="415"/>
      <c r="HU124" s="415"/>
      <c r="HV124" s="415"/>
      <c r="HW124" s="415"/>
      <c r="HX124" s="415"/>
      <c r="HY124" s="415"/>
      <c r="HZ124" s="415"/>
      <c r="IA124" s="415"/>
      <c r="IB124" s="415"/>
      <c r="IC124" s="415"/>
      <c r="ID124" s="415"/>
      <c r="IE124" s="415"/>
      <c r="IF124" s="415"/>
      <c r="IG124" s="415"/>
      <c r="IH124" s="415"/>
      <c r="II124" s="415"/>
      <c r="IJ124" s="415"/>
      <c r="IK124" s="415"/>
      <c r="IL124" s="415"/>
      <c r="IM124" s="415"/>
      <c r="IN124" s="415"/>
      <c r="IO124" s="415"/>
      <c r="IP124" s="415"/>
      <c r="IQ124" s="415"/>
      <c r="IR124" s="415"/>
      <c r="IS124" s="415"/>
      <c r="IT124" s="415"/>
      <c r="IU124" s="415"/>
      <c r="IV124" s="415"/>
      <c r="IW124" s="415"/>
      <c r="IX124" s="415"/>
      <c r="IY124" s="415"/>
      <c r="IZ124" s="415"/>
      <c r="JA124" s="415"/>
    </row>
    <row r="125" spans="1:261" s="101" customFormat="1" hidden="1" outlineLevel="2" x14ac:dyDescent="0.25">
      <c r="A125" s="99"/>
      <c r="B125" s="275" t="s">
        <v>108</v>
      </c>
      <c r="C125" s="99" t="s">
        <v>855</v>
      </c>
      <c r="D125" s="112">
        <v>4.7E-2</v>
      </c>
      <c r="E125" s="251">
        <v>0</v>
      </c>
      <c r="F125" s="142"/>
      <c r="G125" s="142">
        <v>0</v>
      </c>
      <c r="H125" s="142"/>
      <c r="I125" s="227"/>
      <c r="J125" s="252">
        <v>0</v>
      </c>
      <c r="K125" s="252"/>
      <c r="L125" s="229"/>
      <c r="M125" s="229">
        <f t="shared" si="8"/>
        <v>0</v>
      </c>
      <c r="N125" s="229"/>
      <c r="O125" s="229"/>
      <c r="P125" s="427">
        <v>0.05</v>
      </c>
      <c r="Q125" s="428">
        <f t="shared" si="9"/>
        <v>0</v>
      </c>
      <c r="R125" s="415"/>
      <c r="S125" s="415"/>
      <c r="T125" s="415"/>
      <c r="U125" s="415"/>
      <c r="V125" s="415"/>
      <c r="W125" s="415"/>
      <c r="X125" s="415"/>
      <c r="Y125" s="415"/>
      <c r="Z125" s="415"/>
      <c r="AA125" s="415"/>
      <c r="AB125" s="415"/>
      <c r="AC125" s="415"/>
      <c r="AD125" s="415"/>
      <c r="AE125" s="415"/>
      <c r="AF125" s="415"/>
      <c r="AG125" s="415"/>
      <c r="AH125" s="415"/>
      <c r="AI125" s="415"/>
      <c r="AJ125" s="415"/>
      <c r="AK125" s="415"/>
      <c r="AL125" s="415"/>
      <c r="AM125" s="415"/>
      <c r="AN125" s="415"/>
      <c r="AO125" s="415"/>
      <c r="AP125" s="415"/>
      <c r="AQ125" s="415"/>
      <c r="AR125" s="415"/>
      <c r="AS125" s="415"/>
      <c r="AT125" s="415"/>
      <c r="AU125" s="415"/>
      <c r="AV125" s="415"/>
      <c r="AW125" s="415"/>
      <c r="AX125" s="415"/>
      <c r="AY125" s="415"/>
      <c r="AZ125" s="415"/>
      <c r="BA125" s="415"/>
      <c r="BB125" s="415"/>
      <c r="BC125" s="415"/>
      <c r="BD125" s="415"/>
      <c r="BE125" s="415"/>
      <c r="BF125" s="415"/>
      <c r="BG125" s="415"/>
      <c r="BH125" s="415"/>
      <c r="BI125" s="415"/>
      <c r="BJ125" s="415"/>
      <c r="BK125" s="415"/>
      <c r="BL125" s="415"/>
      <c r="BM125" s="415"/>
      <c r="BN125" s="415"/>
      <c r="BO125" s="415"/>
      <c r="BP125" s="415"/>
      <c r="BQ125" s="415"/>
      <c r="BR125" s="415"/>
      <c r="BS125" s="415"/>
      <c r="BT125" s="415"/>
      <c r="BU125" s="415"/>
      <c r="BV125" s="415"/>
      <c r="BW125" s="415"/>
      <c r="BX125" s="415"/>
      <c r="BY125" s="415"/>
      <c r="BZ125" s="415"/>
      <c r="CA125" s="415"/>
      <c r="CB125" s="415"/>
      <c r="CC125" s="415"/>
      <c r="CD125" s="415"/>
      <c r="CE125" s="415"/>
      <c r="CF125" s="415"/>
      <c r="CG125" s="415"/>
      <c r="CH125" s="415"/>
      <c r="CI125" s="415"/>
      <c r="CJ125" s="415"/>
      <c r="CK125" s="415"/>
      <c r="CL125" s="415"/>
      <c r="CM125" s="415"/>
      <c r="CN125" s="415"/>
      <c r="CO125" s="415"/>
      <c r="CP125" s="415"/>
      <c r="CQ125" s="415"/>
      <c r="CR125" s="415"/>
      <c r="CS125" s="415"/>
      <c r="CT125" s="415"/>
      <c r="CU125" s="415"/>
      <c r="CV125" s="415"/>
      <c r="CW125" s="415"/>
      <c r="CX125" s="415"/>
      <c r="CY125" s="415"/>
      <c r="CZ125" s="415"/>
      <c r="DA125" s="415"/>
      <c r="DB125" s="415"/>
      <c r="DC125" s="415"/>
      <c r="DD125" s="415"/>
      <c r="DE125" s="415"/>
      <c r="DF125" s="415"/>
      <c r="DG125" s="415"/>
      <c r="DH125" s="415"/>
      <c r="DI125" s="415"/>
      <c r="DJ125" s="415"/>
      <c r="DK125" s="415"/>
      <c r="DL125" s="415"/>
      <c r="DM125" s="415"/>
      <c r="DN125" s="415"/>
      <c r="DO125" s="415"/>
      <c r="DP125" s="415"/>
      <c r="DQ125" s="415"/>
      <c r="DR125" s="415"/>
      <c r="DS125" s="415"/>
      <c r="DT125" s="415"/>
      <c r="DU125" s="415"/>
      <c r="DV125" s="415"/>
      <c r="DW125" s="415"/>
      <c r="DX125" s="415"/>
      <c r="DY125" s="415"/>
      <c r="DZ125" s="415"/>
      <c r="EA125" s="415"/>
      <c r="EB125" s="415"/>
      <c r="EC125" s="415"/>
      <c r="ED125" s="415"/>
      <c r="EE125" s="415"/>
      <c r="EF125" s="415"/>
      <c r="EG125" s="415"/>
      <c r="EH125" s="415"/>
      <c r="EI125" s="415"/>
      <c r="EJ125" s="415"/>
      <c r="EK125" s="415"/>
      <c r="EL125" s="415"/>
      <c r="EM125" s="415"/>
      <c r="EN125" s="415"/>
      <c r="EO125" s="415"/>
      <c r="EP125" s="415"/>
      <c r="EQ125" s="415"/>
      <c r="ER125" s="415"/>
      <c r="ES125" s="415"/>
      <c r="ET125" s="415"/>
      <c r="EU125" s="415"/>
      <c r="EV125" s="415"/>
      <c r="EW125" s="415"/>
      <c r="EX125" s="415"/>
      <c r="EY125" s="415"/>
      <c r="EZ125" s="415"/>
      <c r="FA125" s="415"/>
      <c r="FB125" s="415"/>
      <c r="FC125" s="415"/>
      <c r="FD125" s="415"/>
      <c r="FE125" s="415"/>
      <c r="FF125" s="415"/>
      <c r="FG125" s="415"/>
      <c r="FH125" s="415"/>
      <c r="FI125" s="415"/>
      <c r="FJ125" s="415"/>
      <c r="FK125" s="415"/>
      <c r="FL125" s="415"/>
      <c r="FM125" s="415"/>
      <c r="FN125" s="415"/>
      <c r="FO125" s="415"/>
      <c r="FP125" s="415"/>
      <c r="FQ125" s="415"/>
      <c r="FR125" s="415"/>
      <c r="FS125" s="415"/>
      <c r="FT125" s="415"/>
      <c r="FU125" s="415"/>
      <c r="FV125" s="415"/>
      <c r="FW125" s="415"/>
      <c r="FX125" s="415"/>
      <c r="FY125" s="415"/>
      <c r="FZ125" s="415"/>
      <c r="GA125" s="415"/>
      <c r="GB125" s="415"/>
      <c r="GC125" s="415"/>
      <c r="GD125" s="415"/>
      <c r="GE125" s="415"/>
      <c r="GF125" s="415"/>
      <c r="GG125" s="415"/>
      <c r="GH125" s="415"/>
      <c r="GI125" s="415"/>
      <c r="GJ125" s="415"/>
      <c r="GK125" s="415"/>
      <c r="GL125" s="415"/>
      <c r="GM125" s="415"/>
      <c r="GN125" s="415"/>
      <c r="GO125" s="415"/>
      <c r="GP125" s="415"/>
      <c r="GQ125" s="415"/>
      <c r="GR125" s="415"/>
      <c r="GS125" s="415"/>
      <c r="GT125" s="415"/>
      <c r="GU125" s="415"/>
      <c r="GV125" s="415"/>
      <c r="GW125" s="415"/>
      <c r="GX125" s="415"/>
      <c r="GY125" s="415"/>
      <c r="GZ125" s="415"/>
      <c r="HA125" s="415"/>
      <c r="HB125" s="415"/>
      <c r="HC125" s="415"/>
      <c r="HD125" s="415"/>
      <c r="HE125" s="415"/>
      <c r="HF125" s="415"/>
      <c r="HG125" s="415"/>
      <c r="HH125" s="415"/>
      <c r="HI125" s="415"/>
      <c r="HJ125" s="415"/>
      <c r="HK125" s="415"/>
      <c r="HL125" s="415"/>
      <c r="HM125" s="415"/>
      <c r="HN125" s="415"/>
      <c r="HO125" s="415"/>
      <c r="HP125" s="415"/>
      <c r="HQ125" s="415"/>
      <c r="HR125" s="415"/>
      <c r="HS125" s="415"/>
      <c r="HT125" s="415"/>
      <c r="HU125" s="415"/>
      <c r="HV125" s="415"/>
      <c r="HW125" s="415"/>
      <c r="HX125" s="415"/>
      <c r="HY125" s="415"/>
      <c r="HZ125" s="415"/>
      <c r="IA125" s="415"/>
      <c r="IB125" s="415"/>
      <c r="IC125" s="415"/>
      <c r="ID125" s="415"/>
      <c r="IE125" s="415"/>
      <c r="IF125" s="415"/>
      <c r="IG125" s="415"/>
      <c r="IH125" s="415"/>
      <c r="II125" s="415"/>
      <c r="IJ125" s="415"/>
      <c r="IK125" s="415"/>
      <c r="IL125" s="415"/>
      <c r="IM125" s="415"/>
      <c r="IN125" s="415"/>
      <c r="IO125" s="415"/>
      <c r="IP125" s="415"/>
      <c r="IQ125" s="415"/>
      <c r="IR125" s="415"/>
      <c r="IS125" s="415"/>
      <c r="IT125" s="415"/>
      <c r="IU125" s="415"/>
      <c r="IV125" s="415"/>
      <c r="IW125" s="415"/>
      <c r="IX125" s="415"/>
      <c r="IY125" s="415"/>
      <c r="IZ125" s="415"/>
      <c r="JA125" s="415"/>
    </row>
    <row r="126" spans="1:261" s="101" customFormat="1" hidden="1" outlineLevel="2" x14ac:dyDescent="0.25">
      <c r="A126" s="99"/>
      <c r="B126" s="277" t="s">
        <v>109</v>
      </c>
      <c r="C126" s="99" t="s">
        <v>31</v>
      </c>
      <c r="D126" s="100">
        <v>590</v>
      </c>
      <c r="E126" s="251">
        <v>0</v>
      </c>
      <c r="F126" s="142"/>
      <c r="G126" s="142">
        <v>0</v>
      </c>
      <c r="H126" s="142"/>
      <c r="I126" s="227"/>
      <c r="J126" s="252">
        <v>0</v>
      </c>
      <c r="K126" s="252"/>
      <c r="L126" s="229"/>
      <c r="M126" s="229">
        <f t="shared" si="8"/>
        <v>0</v>
      </c>
      <c r="N126" s="229"/>
      <c r="O126" s="229"/>
      <c r="P126" s="422"/>
      <c r="Q126" s="425">
        <f t="shared" si="9"/>
        <v>0</v>
      </c>
      <c r="R126" s="415"/>
      <c r="S126" s="415"/>
      <c r="T126" s="415"/>
      <c r="U126" s="415"/>
      <c r="V126" s="415"/>
      <c r="W126" s="415"/>
      <c r="X126" s="415"/>
      <c r="Y126" s="415"/>
      <c r="Z126" s="415"/>
      <c r="AA126" s="415"/>
      <c r="AB126" s="415"/>
      <c r="AC126" s="415"/>
      <c r="AD126" s="415"/>
      <c r="AE126" s="415"/>
      <c r="AF126" s="415"/>
      <c r="AG126" s="415"/>
      <c r="AH126" s="415"/>
      <c r="AI126" s="415"/>
      <c r="AJ126" s="415"/>
      <c r="AK126" s="415"/>
      <c r="AL126" s="415"/>
      <c r="AM126" s="415"/>
      <c r="AN126" s="415"/>
      <c r="AO126" s="415"/>
      <c r="AP126" s="415"/>
      <c r="AQ126" s="415"/>
      <c r="AR126" s="415"/>
      <c r="AS126" s="415"/>
      <c r="AT126" s="415"/>
      <c r="AU126" s="415"/>
      <c r="AV126" s="415"/>
      <c r="AW126" s="415"/>
      <c r="AX126" s="415"/>
      <c r="AY126" s="415"/>
      <c r="AZ126" s="415"/>
      <c r="BA126" s="415"/>
      <c r="BB126" s="415"/>
      <c r="BC126" s="415"/>
      <c r="BD126" s="415"/>
      <c r="BE126" s="415"/>
      <c r="BF126" s="415"/>
      <c r="BG126" s="415"/>
      <c r="BH126" s="415"/>
      <c r="BI126" s="415"/>
      <c r="BJ126" s="415"/>
      <c r="BK126" s="415"/>
      <c r="BL126" s="415"/>
      <c r="BM126" s="415"/>
      <c r="BN126" s="415"/>
      <c r="BO126" s="415"/>
      <c r="BP126" s="415"/>
      <c r="BQ126" s="415"/>
      <c r="BR126" s="415"/>
      <c r="BS126" s="415"/>
      <c r="BT126" s="415"/>
      <c r="BU126" s="415"/>
      <c r="BV126" s="415"/>
      <c r="BW126" s="415"/>
      <c r="BX126" s="415"/>
      <c r="BY126" s="415"/>
      <c r="BZ126" s="415"/>
      <c r="CA126" s="415"/>
      <c r="CB126" s="415"/>
      <c r="CC126" s="415"/>
      <c r="CD126" s="415"/>
      <c r="CE126" s="415"/>
      <c r="CF126" s="415"/>
      <c r="CG126" s="415"/>
      <c r="CH126" s="415"/>
      <c r="CI126" s="415"/>
      <c r="CJ126" s="415"/>
      <c r="CK126" s="415"/>
      <c r="CL126" s="415"/>
      <c r="CM126" s="415"/>
      <c r="CN126" s="415"/>
      <c r="CO126" s="415"/>
      <c r="CP126" s="415"/>
      <c r="CQ126" s="415"/>
      <c r="CR126" s="415"/>
      <c r="CS126" s="415"/>
      <c r="CT126" s="415"/>
      <c r="CU126" s="415"/>
      <c r="CV126" s="415"/>
      <c r="CW126" s="415"/>
      <c r="CX126" s="415"/>
      <c r="CY126" s="415"/>
      <c r="CZ126" s="415"/>
      <c r="DA126" s="415"/>
      <c r="DB126" s="415"/>
      <c r="DC126" s="415"/>
      <c r="DD126" s="415"/>
      <c r="DE126" s="415"/>
      <c r="DF126" s="415"/>
      <c r="DG126" s="415"/>
      <c r="DH126" s="415"/>
      <c r="DI126" s="415"/>
      <c r="DJ126" s="415"/>
      <c r="DK126" s="415"/>
      <c r="DL126" s="415"/>
      <c r="DM126" s="415"/>
      <c r="DN126" s="415"/>
      <c r="DO126" s="415"/>
      <c r="DP126" s="415"/>
      <c r="DQ126" s="415"/>
      <c r="DR126" s="415"/>
      <c r="DS126" s="415"/>
      <c r="DT126" s="415"/>
      <c r="DU126" s="415"/>
      <c r="DV126" s="415"/>
      <c r="DW126" s="415"/>
      <c r="DX126" s="415"/>
      <c r="DY126" s="415"/>
      <c r="DZ126" s="415"/>
      <c r="EA126" s="415"/>
      <c r="EB126" s="415"/>
      <c r="EC126" s="415"/>
      <c r="ED126" s="415"/>
      <c r="EE126" s="415"/>
      <c r="EF126" s="415"/>
      <c r="EG126" s="415"/>
      <c r="EH126" s="415"/>
      <c r="EI126" s="415"/>
      <c r="EJ126" s="415"/>
      <c r="EK126" s="415"/>
      <c r="EL126" s="415"/>
      <c r="EM126" s="415"/>
      <c r="EN126" s="415"/>
      <c r="EO126" s="415"/>
      <c r="EP126" s="415"/>
      <c r="EQ126" s="415"/>
      <c r="ER126" s="415"/>
      <c r="ES126" s="415"/>
      <c r="ET126" s="415"/>
      <c r="EU126" s="415"/>
      <c r="EV126" s="415"/>
      <c r="EW126" s="415"/>
      <c r="EX126" s="415"/>
      <c r="EY126" s="415"/>
      <c r="EZ126" s="415"/>
      <c r="FA126" s="415"/>
      <c r="FB126" s="415"/>
      <c r="FC126" s="415"/>
      <c r="FD126" s="415"/>
      <c r="FE126" s="415"/>
      <c r="FF126" s="415"/>
      <c r="FG126" s="415"/>
      <c r="FH126" s="415"/>
      <c r="FI126" s="415"/>
      <c r="FJ126" s="415"/>
      <c r="FK126" s="415"/>
      <c r="FL126" s="415"/>
      <c r="FM126" s="415"/>
      <c r="FN126" s="415"/>
      <c r="FO126" s="415"/>
      <c r="FP126" s="415"/>
      <c r="FQ126" s="415"/>
      <c r="FR126" s="415"/>
      <c r="FS126" s="415"/>
      <c r="FT126" s="415"/>
      <c r="FU126" s="415"/>
      <c r="FV126" s="415"/>
      <c r="FW126" s="415"/>
      <c r="FX126" s="415"/>
      <c r="FY126" s="415"/>
      <c r="FZ126" s="415"/>
      <c r="GA126" s="415"/>
      <c r="GB126" s="415"/>
      <c r="GC126" s="415"/>
      <c r="GD126" s="415"/>
      <c r="GE126" s="415"/>
      <c r="GF126" s="415"/>
      <c r="GG126" s="415"/>
      <c r="GH126" s="415"/>
      <c r="GI126" s="415"/>
      <c r="GJ126" s="415"/>
      <c r="GK126" s="415"/>
      <c r="GL126" s="415"/>
      <c r="GM126" s="415"/>
      <c r="GN126" s="415"/>
      <c r="GO126" s="415"/>
      <c r="GP126" s="415"/>
      <c r="GQ126" s="415"/>
      <c r="GR126" s="415"/>
      <c r="GS126" s="415"/>
      <c r="GT126" s="415"/>
      <c r="GU126" s="415"/>
      <c r="GV126" s="415"/>
      <c r="GW126" s="415"/>
      <c r="GX126" s="415"/>
      <c r="GY126" s="415"/>
      <c r="GZ126" s="415"/>
      <c r="HA126" s="415"/>
      <c r="HB126" s="415"/>
      <c r="HC126" s="415"/>
      <c r="HD126" s="415"/>
      <c r="HE126" s="415"/>
      <c r="HF126" s="415"/>
      <c r="HG126" s="415"/>
      <c r="HH126" s="415"/>
      <c r="HI126" s="415"/>
      <c r="HJ126" s="415"/>
      <c r="HK126" s="415"/>
      <c r="HL126" s="415"/>
      <c r="HM126" s="415"/>
      <c r="HN126" s="415"/>
      <c r="HO126" s="415"/>
      <c r="HP126" s="415"/>
      <c r="HQ126" s="415"/>
      <c r="HR126" s="415"/>
      <c r="HS126" s="415"/>
      <c r="HT126" s="415"/>
      <c r="HU126" s="415"/>
      <c r="HV126" s="415"/>
      <c r="HW126" s="415"/>
      <c r="HX126" s="415"/>
      <c r="HY126" s="415"/>
      <c r="HZ126" s="415"/>
      <c r="IA126" s="415"/>
      <c r="IB126" s="415"/>
      <c r="IC126" s="415"/>
      <c r="ID126" s="415"/>
      <c r="IE126" s="415"/>
      <c r="IF126" s="415"/>
      <c r="IG126" s="415"/>
      <c r="IH126" s="415"/>
      <c r="II126" s="415"/>
      <c r="IJ126" s="415"/>
      <c r="IK126" s="415"/>
      <c r="IL126" s="415"/>
      <c r="IM126" s="415"/>
      <c r="IN126" s="415"/>
      <c r="IO126" s="415"/>
      <c r="IP126" s="415"/>
      <c r="IQ126" s="415"/>
      <c r="IR126" s="415"/>
      <c r="IS126" s="415"/>
      <c r="IT126" s="415"/>
      <c r="IU126" s="415"/>
      <c r="IV126" s="415"/>
      <c r="IW126" s="415"/>
      <c r="IX126" s="415"/>
      <c r="IY126" s="415"/>
      <c r="IZ126" s="415"/>
      <c r="JA126" s="415"/>
    </row>
    <row r="127" spans="1:261" s="101" customFormat="1" ht="25.5" hidden="1" outlineLevel="2" x14ac:dyDescent="0.25">
      <c r="A127" s="99"/>
      <c r="B127" s="277" t="s">
        <v>110</v>
      </c>
      <c r="C127" s="99" t="s">
        <v>6814</v>
      </c>
      <c r="D127" s="100">
        <v>70</v>
      </c>
      <c r="E127" s="251">
        <v>0</v>
      </c>
      <c r="F127" s="142"/>
      <c r="G127" s="142">
        <v>0</v>
      </c>
      <c r="H127" s="142"/>
      <c r="I127" s="227"/>
      <c r="J127" s="252">
        <v>0</v>
      </c>
      <c r="K127" s="252"/>
      <c r="L127" s="229"/>
      <c r="M127" s="229">
        <f t="shared" si="8"/>
        <v>0</v>
      </c>
      <c r="N127" s="229"/>
      <c r="O127" s="229"/>
      <c r="P127" s="422"/>
      <c r="Q127" s="425">
        <f t="shared" si="9"/>
        <v>0</v>
      </c>
      <c r="R127" s="415"/>
      <c r="S127" s="415"/>
      <c r="T127" s="415"/>
      <c r="U127" s="415"/>
      <c r="V127" s="415"/>
      <c r="W127" s="415"/>
      <c r="X127" s="415"/>
      <c r="Y127" s="415"/>
      <c r="Z127" s="415"/>
      <c r="AA127" s="415"/>
      <c r="AB127" s="415"/>
      <c r="AC127" s="415"/>
      <c r="AD127" s="415"/>
      <c r="AE127" s="415"/>
      <c r="AF127" s="415"/>
      <c r="AG127" s="415"/>
      <c r="AH127" s="415"/>
      <c r="AI127" s="415"/>
      <c r="AJ127" s="415"/>
      <c r="AK127" s="415"/>
      <c r="AL127" s="415"/>
      <c r="AM127" s="415"/>
      <c r="AN127" s="415"/>
      <c r="AO127" s="415"/>
      <c r="AP127" s="415"/>
      <c r="AQ127" s="415"/>
      <c r="AR127" s="415"/>
      <c r="AS127" s="415"/>
      <c r="AT127" s="415"/>
      <c r="AU127" s="415"/>
      <c r="AV127" s="415"/>
      <c r="AW127" s="415"/>
      <c r="AX127" s="415"/>
      <c r="AY127" s="415"/>
      <c r="AZ127" s="415"/>
      <c r="BA127" s="415"/>
      <c r="BB127" s="415"/>
      <c r="BC127" s="415"/>
      <c r="BD127" s="415"/>
      <c r="BE127" s="415"/>
      <c r="BF127" s="415"/>
      <c r="BG127" s="415"/>
      <c r="BH127" s="415"/>
      <c r="BI127" s="415"/>
      <c r="BJ127" s="415"/>
      <c r="BK127" s="415"/>
      <c r="BL127" s="415"/>
      <c r="BM127" s="415"/>
      <c r="BN127" s="415"/>
      <c r="BO127" s="415"/>
      <c r="BP127" s="415"/>
      <c r="BQ127" s="415"/>
      <c r="BR127" s="415"/>
      <c r="BS127" s="415"/>
      <c r="BT127" s="415"/>
      <c r="BU127" s="415"/>
      <c r="BV127" s="415"/>
      <c r="BW127" s="415"/>
      <c r="BX127" s="415"/>
      <c r="BY127" s="415"/>
      <c r="BZ127" s="415"/>
      <c r="CA127" s="415"/>
      <c r="CB127" s="415"/>
      <c r="CC127" s="415"/>
      <c r="CD127" s="415"/>
      <c r="CE127" s="415"/>
      <c r="CF127" s="415"/>
      <c r="CG127" s="415"/>
      <c r="CH127" s="415"/>
      <c r="CI127" s="415"/>
      <c r="CJ127" s="415"/>
      <c r="CK127" s="415"/>
      <c r="CL127" s="415"/>
      <c r="CM127" s="415"/>
      <c r="CN127" s="415"/>
      <c r="CO127" s="415"/>
      <c r="CP127" s="415"/>
      <c r="CQ127" s="415"/>
      <c r="CR127" s="415"/>
      <c r="CS127" s="415"/>
      <c r="CT127" s="415"/>
      <c r="CU127" s="415"/>
      <c r="CV127" s="415"/>
      <c r="CW127" s="415"/>
      <c r="CX127" s="415"/>
      <c r="CY127" s="415"/>
      <c r="CZ127" s="415"/>
      <c r="DA127" s="415"/>
      <c r="DB127" s="415"/>
      <c r="DC127" s="415"/>
      <c r="DD127" s="415"/>
      <c r="DE127" s="415"/>
      <c r="DF127" s="415"/>
      <c r="DG127" s="415"/>
      <c r="DH127" s="415"/>
      <c r="DI127" s="415"/>
      <c r="DJ127" s="415"/>
      <c r="DK127" s="415"/>
      <c r="DL127" s="415"/>
      <c r="DM127" s="415"/>
      <c r="DN127" s="415"/>
      <c r="DO127" s="415"/>
      <c r="DP127" s="415"/>
      <c r="DQ127" s="415"/>
      <c r="DR127" s="415"/>
      <c r="DS127" s="415"/>
      <c r="DT127" s="415"/>
      <c r="DU127" s="415"/>
      <c r="DV127" s="415"/>
      <c r="DW127" s="415"/>
      <c r="DX127" s="415"/>
      <c r="DY127" s="415"/>
      <c r="DZ127" s="415"/>
      <c r="EA127" s="415"/>
      <c r="EB127" s="415"/>
      <c r="EC127" s="415"/>
      <c r="ED127" s="415"/>
      <c r="EE127" s="415"/>
      <c r="EF127" s="415"/>
      <c r="EG127" s="415"/>
      <c r="EH127" s="415"/>
      <c r="EI127" s="415"/>
      <c r="EJ127" s="415"/>
      <c r="EK127" s="415"/>
      <c r="EL127" s="415"/>
      <c r="EM127" s="415"/>
      <c r="EN127" s="415"/>
      <c r="EO127" s="415"/>
      <c r="EP127" s="415"/>
      <c r="EQ127" s="415"/>
      <c r="ER127" s="415"/>
      <c r="ES127" s="415"/>
      <c r="ET127" s="415"/>
      <c r="EU127" s="415"/>
      <c r="EV127" s="415"/>
      <c r="EW127" s="415"/>
      <c r="EX127" s="415"/>
      <c r="EY127" s="415"/>
      <c r="EZ127" s="415"/>
      <c r="FA127" s="415"/>
      <c r="FB127" s="415"/>
      <c r="FC127" s="415"/>
      <c r="FD127" s="415"/>
      <c r="FE127" s="415"/>
      <c r="FF127" s="415"/>
      <c r="FG127" s="415"/>
      <c r="FH127" s="415"/>
      <c r="FI127" s="415"/>
      <c r="FJ127" s="415"/>
      <c r="FK127" s="415"/>
      <c r="FL127" s="415"/>
      <c r="FM127" s="415"/>
      <c r="FN127" s="415"/>
      <c r="FO127" s="415"/>
      <c r="FP127" s="415"/>
      <c r="FQ127" s="415"/>
      <c r="FR127" s="415"/>
      <c r="FS127" s="415"/>
      <c r="FT127" s="415"/>
      <c r="FU127" s="415"/>
      <c r="FV127" s="415"/>
      <c r="FW127" s="415"/>
      <c r="FX127" s="415"/>
      <c r="FY127" s="415"/>
      <c r="FZ127" s="415"/>
      <c r="GA127" s="415"/>
      <c r="GB127" s="415"/>
      <c r="GC127" s="415"/>
      <c r="GD127" s="415"/>
      <c r="GE127" s="415"/>
      <c r="GF127" s="415"/>
      <c r="GG127" s="415"/>
      <c r="GH127" s="415"/>
      <c r="GI127" s="415"/>
      <c r="GJ127" s="415"/>
      <c r="GK127" s="415"/>
      <c r="GL127" s="415"/>
      <c r="GM127" s="415"/>
      <c r="GN127" s="415"/>
      <c r="GO127" s="415"/>
      <c r="GP127" s="415"/>
      <c r="GQ127" s="415"/>
      <c r="GR127" s="415"/>
      <c r="GS127" s="415"/>
      <c r="GT127" s="415"/>
      <c r="GU127" s="415"/>
      <c r="GV127" s="415"/>
      <c r="GW127" s="415"/>
      <c r="GX127" s="415"/>
      <c r="GY127" s="415"/>
      <c r="GZ127" s="415"/>
      <c r="HA127" s="415"/>
      <c r="HB127" s="415"/>
      <c r="HC127" s="415"/>
      <c r="HD127" s="415"/>
      <c r="HE127" s="415"/>
      <c r="HF127" s="415"/>
      <c r="HG127" s="415"/>
      <c r="HH127" s="415"/>
      <c r="HI127" s="415"/>
      <c r="HJ127" s="415"/>
      <c r="HK127" s="415"/>
      <c r="HL127" s="415"/>
      <c r="HM127" s="415"/>
      <c r="HN127" s="415"/>
      <c r="HO127" s="415"/>
      <c r="HP127" s="415"/>
      <c r="HQ127" s="415"/>
      <c r="HR127" s="415"/>
      <c r="HS127" s="415"/>
      <c r="HT127" s="415"/>
      <c r="HU127" s="415"/>
      <c r="HV127" s="415"/>
      <c r="HW127" s="415"/>
      <c r="HX127" s="415"/>
      <c r="HY127" s="415"/>
      <c r="HZ127" s="415"/>
      <c r="IA127" s="415"/>
      <c r="IB127" s="415"/>
      <c r="IC127" s="415"/>
      <c r="ID127" s="415"/>
      <c r="IE127" s="415"/>
      <c r="IF127" s="415"/>
      <c r="IG127" s="415"/>
      <c r="IH127" s="415"/>
      <c r="II127" s="415"/>
      <c r="IJ127" s="415"/>
      <c r="IK127" s="415"/>
      <c r="IL127" s="415"/>
      <c r="IM127" s="415"/>
      <c r="IN127" s="415"/>
      <c r="IO127" s="415"/>
      <c r="IP127" s="415"/>
      <c r="IQ127" s="415"/>
      <c r="IR127" s="415"/>
      <c r="IS127" s="415"/>
      <c r="IT127" s="415"/>
      <c r="IU127" s="415"/>
      <c r="IV127" s="415"/>
      <c r="IW127" s="415"/>
      <c r="IX127" s="415"/>
      <c r="IY127" s="415"/>
      <c r="IZ127" s="415"/>
      <c r="JA127" s="415"/>
    </row>
    <row r="128" spans="1:261" s="101" customFormat="1" hidden="1" outlineLevel="2" x14ac:dyDescent="0.25">
      <c r="A128" s="99"/>
      <c r="B128" s="277" t="s">
        <v>111</v>
      </c>
      <c r="C128" s="99" t="s">
        <v>6890</v>
      </c>
      <c r="D128" s="100">
        <v>63</v>
      </c>
      <c r="E128" s="251">
        <v>0</v>
      </c>
      <c r="F128" s="142"/>
      <c r="G128" s="142">
        <v>0</v>
      </c>
      <c r="H128" s="142"/>
      <c r="I128" s="227"/>
      <c r="J128" s="252">
        <v>0</v>
      </c>
      <c r="K128" s="252"/>
      <c r="L128" s="229"/>
      <c r="M128" s="229">
        <f t="shared" si="8"/>
        <v>0</v>
      </c>
      <c r="N128" s="229"/>
      <c r="O128" s="229"/>
      <c r="P128" s="422"/>
      <c r="Q128" s="425">
        <f t="shared" si="9"/>
        <v>0</v>
      </c>
      <c r="R128" s="415"/>
      <c r="S128" s="415"/>
      <c r="T128" s="415"/>
      <c r="U128" s="415"/>
      <c r="V128" s="415"/>
      <c r="W128" s="415"/>
      <c r="X128" s="415"/>
      <c r="Y128" s="415"/>
      <c r="Z128" s="415"/>
      <c r="AA128" s="415"/>
      <c r="AB128" s="415"/>
      <c r="AC128" s="415"/>
      <c r="AD128" s="415"/>
      <c r="AE128" s="415"/>
      <c r="AF128" s="415"/>
      <c r="AG128" s="415"/>
      <c r="AH128" s="415"/>
      <c r="AI128" s="415"/>
      <c r="AJ128" s="415"/>
      <c r="AK128" s="415"/>
      <c r="AL128" s="415"/>
      <c r="AM128" s="415"/>
      <c r="AN128" s="415"/>
      <c r="AO128" s="415"/>
      <c r="AP128" s="415"/>
      <c r="AQ128" s="415"/>
      <c r="AR128" s="415"/>
      <c r="AS128" s="415"/>
      <c r="AT128" s="415"/>
      <c r="AU128" s="415"/>
      <c r="AV128" s="415"/>
      <c r="AW128" s="415"/>
      <c r="AX128" s="415"/>
      <c r="AY128" s="415"/>
      <c r="AZ128" s="415"/>
      <c r="BA128" s="415"/>
      <c r="BB128" s="415"/>
      <c r="BC128" s="415"/>
      <c r="BD128" s="415"/>
      <c r="BE128" s="415"/>
      <c r="BF128" s="415"/>
      <c r="BG128" s="415"/>
      <c r="BH128" s="415"/>
      <c r="BI128" s="415"/>
      <c r="BJ128" s="415"/>
      <c r="BK128" s="415"/>
      <c r="BL128" s="415"/>
      <c r="BM128" s="415"/>
      <c r="BN128" s="415"/>
      <c r="BO128" s="415"/>
      <c r="BP128" s="415"/>
      <c r="BQ128" s="415"/>
      <c r="BR128" s="415"/>
      <c r="BS128" s="415"/>
      <c r="BT128" s="415"/>
      <c r="BU128" s="415"/>
      <c r="BV128" s="415"/>
      <c r="BW128" s="415"/>
      <c r="BX128" s="415"/>
      <c r="BY128" s="415"/>
      <c r="BZ128" s="415"/>
      <c r="CA128" s="415"/>
      <c r="CB128" s="415"/>
      <c r="CC128" s="415"/>
      <c r="CD128" s="415"/>
      <c r="CE128" s="415"/>
      <c r="CF128" s="415"/>
      <c r="CG128" s="415"/>
      <c r="CH128" s="415"/>
      <c r="CI128" s="415"/>
      <c r="CJ128" s="415"/>
      <c r="CK128" s="415"/>
      <c r="CL128" s="415"/>
      <c r="CM128" s="415"/>
      <c r="CN128" s="415"/>
      <c r="CO128" s="415"/>
      <c r="CP128" s="415"/>
      <c r="CQ128" s="415"/>
      <c r="CR128" s="415"/>
      <c r="CS128" s="415"/>
      <c r="CT128" s="415"/>
      <c r="CU128" s="415"/>
      <c r="CV128" s="415"/>
      <c r="CW128" s="415"/>
      <c r="CX128" s="415"/>
      <c r="CY128" s="415"/>
      <c r="CZ128" s="415"/>
      <c r="DA128" s="415"/>
      <c r="DB128" s="415"/>
      <c r="DC128" s="415"/>
      <c r="DD128" s="415"/>
      <c r="DE128" s="415"/>
      <c r="DF128" s="415"/>
      <c r="DG128" s="415"/>
      <c r="DH128" s="415"/>
      <c r="DI128" s="415"/>
      <c r="DJ128" s="415"/>
      <c r="DK128" s="415"/>
      <c r="DL128" s="415"/>
      <c r="DM128" s="415"/>
      <c r="DN128" s="415"/>
      <c r="DO128" s="415"/>
      <c r="DP128" s="415"/>
      <c r="DQ128" s="415"/>
      <c r="DR128" s="415"/>
      <c r="DS128" s="415"/>
      <c r="DT128" s="415"/>
      <c r="DU128" s="415"/>
      <c r="DV128" s="415"/>
      <c r="DW128" s="415"/>
      <c r="DX128" s="415"/>
      <c r="DY128" s="415"/>
      <c r="DZ128" s="415"/>
      <c r="EA128" s="415"/>
      <c r="EB128" s="415"/>
      <c r="EC128" s="415"/>
      <c r="ED128" s="415"/>
      <c r="EE128" s="415"/>
      <c r="EF128" s="415"/>
      <c r="EG128" s="415"/>
      <c r="EH128" s="415"/>
      <c r="EI128" s="415"/>
      <c r="EJ128" s="415"/>
      <c r="EK128" s="415"/>
      <c r="EL128" s="415"/>
      <c r="EM128" s="415"/>
      <c r="EN128" s="415"/>
      <c r="EO128" s="415"/>
      <c r="EP128" s="415"/>
      <c r="EQ128" s="415"/>
      <c r="ER128" s="415"/>
      <c r="ES128" s="415"/>
      <c r="ET128" s="415"/>
      <c r="EU128" s="415"/>
      <c r="EV128" s="415"/>
      <c r="EW128" s="415"/>
      <c r="EX128" s="415"/>
      <c r="EY128" s="415"/>
      <c r="EZ128" s="415"/>
      <c r="FA128" s="415"/>
      <c r="FB128" s="415"/>
      <c r="FC128" s="415"/>
      <c r="FD128" s="415"/>
      <c r="FE128" s="415"/>
      <c r="FF128" s="415"/>
      <c r="FG128" s="415"/>
      <c r="FH128" s="415"/>
      <c r="FI128" s="415"/>
      <c r="FJ128" s="415"/>
      <c r="FK128" s="415"/>
      <c r="FL128" s="415"/>
      <c r="FM128" s="415"/>
      <c r="FN128" s="415"/>
      <c r="FO128" s="415"/>
      <c r="FP128" s="415"/>
      <c r="FQ128" s="415"/>
      <c r="FR128" s="415"/>
      <c r="FS128" s="415"/>
      <c r="FT128" s="415"/>
      <c r="FU128" s="415"/>
      <c r="FV128" s="415"/>
      <c r="FW128" s="415"/>
      <c r="FX128" s="415"/>
      <c r="FY128" s="415"/>
      <c r="FZ128" s="415"/>
      <c r="GA128" s="415"/>
      <c r="GB128" s="415"/>
      <c r="GC128" s="415"/>
      <c r="GD128" s="415"/>
      <c r="GE128" s="415"/>
      <c r="GF128" s="415"/>
      <c r="GG128" s="415"/>
      <c r="GH128" s="415"/>
      <c r="GI128" s="415"/>
      <c r="GJ128" s="415"/>
      <c r="GK128" s="415"/>
      <c r="GL128" s="415"/>
      <c r="GM128" s="415"/>
      <c r="GN128" s="415"/>
      <c r="GO128" s="415"/>
      <c r="GP128" s="415"/>
      <c r="GQ128" s="415"/>
      <c r="GR128" s="415"/>
      <c r="GS128" s="415"/>
      <c r="GT128" s="415"/>
      <c r="GU128" s="415"/>
      <c r="GV128" s="415"/>
      <c r="GW128" s="415"/>
      <c r="GX128" s="415"/>
      <c r="GY128" s="415"/>
      <c r="GZ128" s="415"/>
      <c r="HA128" s="415"/>
      <c r="HB128" s="415"/>
      <c r="HC128" s="415"/>
      <c r="HD128" s="415"/>
      <c r="HE128" s="415"/>
      <c r="HF128" s="415"/>
      <c r="HG128" s="415"/>
      <c r="HH128" s="415"/>
      <c r="HI128" s="415"/>
      <c r="HJ128" s="415"/>
      <c r="HK128" s="415"/>
      <c r="HL128" s="415"/>
      <c r="HM128" s="415"/>
      <c r="HN128" s="415"/>
      <c r="HO128" s="415"/>
      <c r="HP128" s="415"/>
      <c r="HQ128" s="415"/>
      <c r="HR128" s="415"/>
      <c r="HS128" s="415"/>
      <c r="HT128" s="415"/>
      <c r="HU128" s="415"/>
      <c r="HV128" s="415"/>
      <c r="HW128" s="415"/>
      <c r="HX128" s="415"/>
      <c r="HY128" s="415"/>
      <c r="HZ128" s="415"/>
      <c r="IA128" s="415"/>
      <c r="IB128" s="415"/>
      <c r="IC128" s="415"/>
      <c r="ID128" s="415"/>
      <c r="IE128" s="415"/>
      <c r="IF128" s="415"/>
      <c r="IG128" s="415"/>
      <c r="IH128" s="415"/>
      <c r="II128" s="415"/>
      <c r="IJ128" s="415"/>
      <c r="IK128" s="415"/>
      <c r="IL128" s="415"/>
      <c r="IM128" s="415"/>
      <c r="IN128" s="415"/>
      <c r="IO128" s="415"/>
      <c r="IP128" s="415"/>
      <c r="IQ128" s="415"/>
      <c r="IR128" s="415"/>
      <c r="IS128" s="415"/>
      <c r="IT128" s="415"/>
      <c r="IU128" s="415"/>
      <c r="IV128" s="415"/>
      <c r="IW128" s="415"/>
      <c r="IX128" s="415"/>
      <c r="IY128" s="415"/>
      <c r="IZ128" s="415"/>
      <c r="JA128" s="415"/>
    </row>
    <row r="129" spans="1:261" s="101" customFormat="1" hidden="1" outlineLevel="2" x14ac:dyDescent="0.25">
      <c r="A129" s="99"/>
      <c r="B129" s="277" t="s">
        <v>112</v>
      </c>
      <c r="C129" s="99" t="s">
        <v>6890</v>
      </c>
      <c r="D129" s="100">
        <v>58</v>
      </c>
      <c r="E129" s="251">
        <v>0</v>
      </c>
      <c r="F129" s="142"/>
      <c r="G129" s="142">
        <v>0</v>
      </c>
      <c r="H129" s="142"/>
      <c r="I129" s="227"/>
      <c r="J129" s="252">
        <v>0</v>
      </c>
      <c r="K129" s="252"/>
      <c r="L129" s="229"/>
      <c r="M129" s="229">
        <f t="shared" si="8"/>
        <v>0</v>
      </c>
      <c r="N129" s="229"/>
      <c r="O129" s="229"/>
      <c r="P129" s="422"/>
      <c r="Q129" s="425">
        <f t="shared" si="9"/>
        <v>0</v>
      </c>
      <c r="R129" s="415"/>
      <c r="S129" s="415"/>
      <c r="T129" s="415"/>
      <c r="U129" s="415"/>
      <c r="V129" s="415"/>
      <c r="W129" s="415"/>
      <c r="X129" s="415"/>
      <c r="Y129" s="415"/>
      <c r="Z129" s="415"/>
      <c r="AA129" s="415"/>
      <c r="AB129" s="415"/>
      <c r="AC129" s="415"/>
      <c r="AD129" s="415"/>
      <c r="AE129" s="415"/>
      <c r="AF129" s="415"/>
      <c r="AG129" s="415"/>
      <c r="AH129" s="415"/>
      <c r="AI129" s="415"/>
      <c r="AJ129" s="415"/>
      <c r="AK129" s="415"/>
      <c r="AL129" s="415"/>
      <c r="AM129" s="415"/>
      <c r="AN129" s="415"/>
      <c r="AO129" s="415"/>
      <c r="AP129" s="415"/>
      <c r="AQ129" s="415"/>
      <c r="AR129" s="415"/>
      <c r="AS129" s="415"/>
      <c r="AT129" s="415"/>
      <c r="AU129" s="415"/>
      <c r="AV129" s="415"/>
      <c r="AW129" s="415"/>
      <c r="AX129" s="415"/>
      <c r="AY129" s="415"/>
      <c r="AZ129" s="415"/>
      <c r="BA129" s="415"/>
      <c r="BB129" s="415"/>
      <c r="BC129" s="415"/>
      <c r="BD129" s="415"/>
      <c r="BE129" s="415"/>
      <c r="BF129" s="415"/>
      <c r="BG129" s="415"/>
      <c r="BH129" s="415"/>
      <c r="BI129" s="415"/>
      <c r="BJ129" s="415"/>
      <c r="BK129" s="415"/>
      <c r="BL129" s="415"/>
      <c r="BM129" s="415"/>
      <c r="BN129" s="415"/>
      <c r="BO129" s="415"/>
      <c r="BP129" s="415"/>
      <c r="BQ129" s="415"/>
      <c r="BR129" s="415"/>
      <c r="BS129" s="415"/>
      <c r="BT129" s="415"/>
      <c r="BU129" s="415"/>
      <c r="BV129" s="415"/>
      <c r="BW129" s="415"/>
      <c r="BX129" s="415"/>
      <c r="BY129" s="415"/>
      <c r="BZ129" s="415"/>
      <c r="CA129" s="415"/>
      <c r="CB129" s="415"/>
      <c r="CC129" s="415"/>
      <c r="CD129" s="415"/>
      <c r="CE129" s="415"/>
      <c r="CF129" s="415"/>
      <c r="CG129" s="415"/>
      <c r="CH129" s="415"/>
      <c r="CI129" s="415"/>
      <c r="CJ129" s="415"/>
      <c r="CK129" s="415"/>
      <c r="CL129" s="415"/>
      <c r="CM129" s="415"/>
      <c r="CN129" s="415"/>
      <c r="CO129" s="415"/>
      <c r="CP129" s="415"/>
      <c r="CQ129" s="415"/>
      <c r="CR129" s="415"/>
      <c r="CS129" s="415"/>
      <c r="CT129" s="415"/>
      <c r="CU129" s="415"/>
      <c r="CV129" s="415"/>
      <c r="CW129" s="415"/>
      <c r="CX129" s="415"/>
      <c r="CY129" s="415"/>
      <c r="CZ129" s="415"/>
      <c r="DA129" s="415"/>
      <c r="DB129" s="415"/>
      <c r="DC129" s="415"/>
      <c r="DD129" s="415"/>
      <c r="DE129" s="415"/>
      <c r="DF129" s="415"/>
      <c r="DG129" s="415"/>
      <c r="DH129" s="415"/>
      <c r="DI129" s="415"/>
      <c r="DJ129" s="415"/>
      <c r="DK129" s="415"/>
      <c r="DL129" s="415"/>
      <c r="DM129" s="415"/>
      <c r="DN129" s="415"/>
      <c r="DO129" s="415"/>
      <c r="DP129" s="415"/>
      <c r="DQ129" s="415"/>
      <c r="DR129" s="415"/>
      <c r="DS129" s="415"/>
      <c r="DT129" s="415"/>
      <c r="DU129" s="415"/>
      <c r="DV129" s="415"/>
      <c r="DW129" s="415"/>
      <c r="DX129" s="415"/>
      <c r="DY129" s="415"/>
      <c r="DZ129" s="415"/>
      <c r="EA129" s="415"/>
      <c r="EB129" s="415"/>
      <c r="EC129" s="415"/>
      <c r="ED129" s="415"/>
      <c r="EE129" s="415"/>
      <c r="EF129" s="415"/>
      <c r="EG129" s="415"/>
      <c r="EH129" s="415"/>
      <c r="EI129" s="415"/>
      <c r="EJ129" s="415"/>
      <c r="EK129" s="415"/>
      <c r="EL129" s="415"/>
      <c r="EM129" s="415"/>
      <c r="EN129" s="415"/>
      <c r="EO129" s="415"/>
      <c r="EP129" s="415"/>
      <c r="EQ129" s="415"/>
      <c r="ER129" s="415"/>
      <c r="ES129" s="415"/>
      <c r="ET129" s="415"/>
      <c r="EU129" s="415"/>
      <c r="EV129" s="415"/>
      <c r="EW129" s="415"/>
      <c r="EX129" s="415"/>
      <c r="EY129" s="415"/>
      <c r="EZ129" s="415"/>
      <c r="FA129" s="415"/>
      <c r="FB129" s="415"/>
      <c r="FC129" s="415"/>
      <c r="FD129" s="415"/>
      <c r="FE129" s="415"/>
      <c r="FF129" s="415"/>
      <c r="FG129" s="415"/>
      <c r="FH129" s="415"/>
      <c r="FI129" s="415"/>
      <c r="FJ129" s="415"/>
      <c r="FK129" s="415"/>
      <c r="FL129" s="415"/>
      <c r="FM129" s="415"/>
      <c r="FN129" s="415"/>
      <c r="FO129" s="415"/>
      <c r="FP129" s="415"/>
      <c r="FQ129" s="415"/>
      <c r="FR129" s="415"/>
      <c r="FS129" s="415"/>
      <c r="FT129" s="415"/>
      <c r="FU129" s="415"/>
      <c r="FV129" s="415"/>
      <c r="FW129" s="415"/>
      <c r="FX129" s="415"/>
      <c r="FY129" s="415"/>
      <c r="FZ129" s="415"/>
      <c r="GA129" s="415"/>
      <c r="GB129" s="415"/>
      <c r="GC129" s="415"/>
      <c r="GD129" s="415"/>
      <c r="GE129" s="415"/>
      <c r="GF129" s="415"/>
      <c r="GG129" s="415"/>
      <c r="GH129" s="415"/>
      <c r="GI129" s="415"/>
      <c r="GJ129" s="415"/>
      <c r="GK129" s="415"/>
      <c r="GL129" s="415"/>
      <c r="GM129" s="415"/>
      <c r="GN129" s="415"/>
      <c r="GO129" s="415"/>
      <c r="GP129" s="415"/>
      <c r="GQ129" s="415"/>
      <c r="GR129" s="415"/>
      <c r="GS129" s="415"/>
      <c r="GT129" s="415"/>
      <c r="GU129" s="415"/>
      <c r="GV129" s="415"/>
      <c r="GW129" s="415"/>
      <c r="GX129" s="415"/>
      <c r="GY129" s="415"/>
      <c r="GZ129" s="415"/>
      <c r="HA129" s="415"/>
      <c r="HB129" s="415"/>
      <c r="HC129" s="415"/>
      <c r="HD129" s="415"/>
      <c r="HE129" s="415"/>
      <c r="HF129" s="415"/>
      <c r="HG129" s="415"/>
      <c r="HH129" s="415"/>
      <c r="HI129" s="415"/>
      <c r="HJ129" s="415"/>
      <c r="HK129" s="415"/>
      <c r="HL129" s="415"/>
      <c r="HM129" s="415"/>
      <c r="HN129" s="415"/>
      <c r="HO129" s="415"/>
      <c r="HP129" s="415"/>
      <c r="HQ129" s="415"/>
      <c r="HR129" s="415"/>
      <c r="HS129" s="415"/>
      <c r="HT129" s="415"/>
      <c r="HU129" s="415"/>
      <c r="HV129" s="415"/>
      <c r="HW129" s="415"/>
      <c r="HX129" s="415"/>
      <c r="HY129" s="415"/>
      <c r="HZ129" s="415"/>
      <c r="IA129" s="415"/>
      <c r="IB129" s="415"/>
      <c r="IC129" s="415"/>
      <c r="ID129" s="415"/>
      <c r="IE129" s="415"/>
      <c r="IF129" s="415"/>
      <c r="IG129" s="415"/>
      <c r="IH129" s="415"/>
      <c r="II129" s="415"/>
      <c r="IJ129" s="415"/>
      <c r="IK129" s="415"/>
      <c r="IL129" s="415"/>
      <c r="IM129" s="415"/>
      <c r="IN129" s="415"/>
      <c r="IO129" s="415"/>
      <c r="IP129" s="415"/>
      <c r="IQ129" s="415"/>
      <c r="IR129" s="415"/>
      <c r="IS129" s="415"/>
      <c r="IT129" s="415"/>
      <c r="IU129" s="415"/>
      <c r="IV129" s="415"/>
      <c r="IW129" s="415"/>
      <c r="IX129" s="415"/>
      <c r="IY129" s="415"/>
      <c r="IZ129" s="415"/>
      <c r="JA129" s="415"/>
    </row>
    <row r="130" spans="1:261" s="101" customFormat="1" hidden="1" outlineLevel="2" x14ac:dyDescent="0.25">
      <c r="A130" s="99"/>
      <c r="B130" s="277" t="s">
        <v>113</v>
      </c>
      <c r="C130" s="99" t="s">
        <v>31</v>
      </c>
      <c r="D130" s="100">
        <v>20</v>
      </c>
      <c r="E130" s="251">
        <v>0</v>
      </c>
      <c r="F130" s="142"/>
      <c r="G130" s="142">
        <v>0</v>
      </c>
      <c r="H130" s="142"/>
      <c r="I130" s="227"/>
      <c r="J130" s="252">
        <v>0</v>
      </c>
      <c r="K130" s="252"/>
      <c r="L130" s="229"/>
      <c r="M130" s="229">
        <f t="shared" si="8"/>
        <v>0</v>
      </c>
      <c r="N130" s="229"/>
      <c r="O130" s="229"/>
      <c r="P130" s="422"/>
      <c r="Q130" s="425">
        <f t="shared" si="9"/>
        <v>0</v>
      </c>
      <c r="R130" s="415"/>
      <c r="S130" s="415"/>
      <c r="T130" s="415"/>
      <c r="U130" s="415"/>
      <c r="V130" s="415"/>
      <c r="W130" s="415"/>
      <c r="X130" s="415"/>
      <c r="Y130" s="415"/>
      <c r="Z130" s="415"/>
      <c r="AA130" s="415"/>
      <c r="AB130" s="415"/>
      <c r="AC130" s="415"/>
      <c r="AD130" s="415"/>
      <c r="AE130" s="415"/>
      <c r="AF130" s="415"/>
      <c r="AG130" s="415"/>
      <c r="AH130" s="415"/>
      <c r="AI130" s="415"/>
      <c r="AJ130" s="415"/>
      <c r="AK130" s="415"/>
      <c r="AL130" s="415"/>
      <c r="AM130" s="415"/>
      <c r="AN130" s="415"/>
      <c r="AO130" s="415"/>
      <c r="AP130" s="415"/>
      <c r="AQ130" s="415"/>
      <c r="AR130" s="415"/>
      <c r="AS130" s="415"/>
      <c r="AT130" s="415"/>
      <c r="AU130" s="415"/>
      <c r="AV130" s="415"/>
      <c r="AW130" s="415"/>
      <c r="AX130" s="415"/>
      <c r="AY130" s="415"/>
      <c r="AZ130" s="415"/>
      <c r="BA130" s="415"/>
      <c r="BB130" s="415"/>
      <c r="BC130" s="415"/>
      <c r="BD130" s="415"/>
      <c r="BE130" s="415"/>
      <c r="BF130" s="415"/>
      <c r="BG130" s="415"/>
      <c r="BH130" s="415"/>
      <c r="BI130" s="415"/>
      <c r="BJ130" s="415"/>
      <c r="BK130" s="415"/>
      <c r="BL130" s="415"/>
      <c r="BM130" s="415"/>
      <c r="BN130" s="415"/>
      <c r="BO130" s="415"/>
      <c r="BP130" s="415"/>
      <c r="BQ130" s="415"/>
      <c r="BR130" s="415"/>
      <c r="BS130" s="415"/>
      <c r="BT130" s="415"/>
      <c r="BU130" s="415"/>
      <c r="BV130" s="415"/>
      <c r="BW130" s="415"/>
      <c r="BX130" s="415"/>
      <c r="BY130" s="415"/>
      <c r="BZ130" s="415"/>
      <c r="CA130" s="415"/>
      <c r="CB130" s="415"/>
      <c r="CC130" s="415"/>
      <c r="CD130" s="415"/>
      <c r="CE130" s="415"/>
      <c r="CF130" s="415"/>
      <c r="CG130" s="415"/>
      <c r="CH130" s="415"/>
      <c r="CI130" s="415"/>
      <c r="CJ130" s="415"/>
      <c r="CK130" s="415"/>
      <c r="CL130" s="415"/>
      <c r="CM130" s="415"/>
      <c r="CN130" s="415"/>
      <c r="CO130" s="415"/>
      <c r="CP130" s="415"/>
      <c r="CQ130" s="415"/>
      <c r="CR130" s="415"/>
      <c r="CS130" s="415"/>
      <c r="CT130" s="415"/>
      <c r="CU130" s="415"/>
      <c r="CV130" s="415"/>
      <c r="CW130" s="415"/>
      <c r="CX130" s="415"/>
      <c r="CY130" s="415"/>
      <c r="CZ130" s="415"/>
      <c r="DA130" s="415"/>
      <c r="DB130" s="415"/>
      <c r="DC130" s="415"/>
      <c r="DD130" s="415"/>
      <c r="DE130" s="415"/>
      <c r="DF130" s="415"/>
      <c r="DG130" s="415"/>
      <c r="DH130" s="415"/>
      <c r="DI130" s="415"/>
      <c r="DJ130" s="415"/>
      <c r="DK130" s="415"/>
      <c r="DL130" s="415"/>
      <c r="DM130" s="415"/>
      <c r="DN130" s="415"/>
      <c r="DO130" s="415"/>
      <c r="DP130" s="415"/>
      <c r="DQ130" s="415"/>
      <c r="DR130" s="415"/>
      <c r="DS130" s="415"/>
      <c r="DT130" s="415"/>
      <c r="DU130" s="415"/>
      <c r="DV130" s="415"/>
      <c r="DW130" s="415"/>
      <c r="DX130" s="415"/>
      <c r="DY130" s="415"/>
      <c r="DZ130" s="415"/>
      <c r="EA130" s="415"/>
      <c r="EB130" s="415"/>
      <c r="EC130" s="415"/>
      <c r="ED130" s="415"/>
      <c r="EE130" s="415"/>
      <c r="EF130" s="415"/>
      <c r="EG130" s="415"/>
      <c r="EH130" s="415"/>
      <c r="EI130" s="415"/>
      <c r="EJ130" s="415"/>
      <c r="EK130" s="415"/>
      <c r="EL130" s="415"/>
      <c r="EM130" s="415"/>
      <c r="EN130" s="415"/>
      <c r="EO130" s="415"/>
      <c r="EP130" s="415"/>
      <c r="EQ130" s="415"/>
      <c r="ER130" s="415"/>
      <c r="ES130" s="415"/>
      <c r="ET130" s="415"/>
      <c r="EU130" s="415"/>
      <c r="EV130" s="415"/>
      <c r="EW130" s="415"/>
      <c r="EX130" s="415"/>
      <c r="EY130" s="415"/>
      <c r="EZ130" s="415"/>
      <c r="FA130" s="415"/>
      <c r="FB130" s="415"/>
      <c r="FC130" s="415"/>
      <c r="FD130" s="415"/>
      <c r="FE130" s="415"/>
      <c r="FF130" s="415"/>
      <c r="FG130" s="415"/>
      <c r="FH130" s="415"/>
      <c r="FI130" s="415"/>
      <c r="FJ130" s="415"/>
      <c r="FK130" s="415"/>
      <c r="FL130" s="415"/>
      <c r="FM130" s="415"/>
      <c r="FN130" s="415"/>
      <c r="FO130" s="415"/>
      <c r="FP130" s="415"/>
      <c r="FQ130" s="415"/>
      <c r="FR130" s="415"/>
      <c r="FS130" s="415"/>
      <c r="FT130" s="415"/>
      <c r="FU130" s="415"/>
      <c r="FV130" s="415"/>
      <c r="FW130" s="415"/>
      <c r="FX130" s="415"/>
      <c r="FY130" s="415"/>
      <c r="FZ130" s="415"/>
      <c r="GA130" s="415"/>
      <c r="GB130" s="415"/>
      <c r="GC130" s="415"/>
      <c r="GD130" s="415"/>
      <c r="GE130" s="415"/>
      <c r="GF130" s="415"/>
      <c r="GG130" s="415"/>
      <c r="GH130" s="415"/>
      <c r="GI130" s="415"/>
      <c r="GJ130" s="415"/>
      <c r="GK130" s="415"/>
      <c r="GL130" s="415"/>
      <c r="GM130" s="415"/>
      <c r="GN130" s="415"/>
      <c r="GO130" s="415"/>
      <c r="GP130" s="415"/>
      <c r="GQ130" s="415"/>
      <c r="GR130" s="415"/>
      <c r="GS130" s="415"/>
      <c r="GT130" s="415"/>
      <c r="GU130" s="415"/>
      <c r="GV130" s="415"/>
      <c r="GW130" s="415"/>
      <c r="GX130" s="415"/>
      <c r="GY130" s="415"/>
      <c r="GZ130" s="415"/>
      <c r="HA130" s="415"/>
      <c r="HB130" s="415"/>
      <c r="HC130" s="415"/>
      <c r="HD130" s="415"/>
      <c r="HE130" s="415"/>
      <c r="HF130" s="415"/>
      <c r="HG130" s="415"/>
      <c r="HH130" s="415"/>
      <c r="HI130" s="415"/>
      <c r="HJ130" s="415"/>
      <c r="HK130" s="415"/>
      <c r="HL130" s="415"/>
      <c r="HM130" s="415"/>
      <c r="HN130" s="415"/>
      <c r="HO130" s="415"/>
      <c r="HP130" s="415"/>
      <c r="HQ130" s="415"/>
      <c r="HR130" s="415"/>
      <c r="HS130" s="415"/>
      <c r="HT130" s="415"/>
      <c r="HU130" s="415"/>
      <c r="HV130" s="415"/>
      <c r="HW130" s="415"/>
      <c r="HX130" s="415"/>
      <c r="HY130" s="415"/>
      <c r="HZ130" s="415"/>
      <c r="IA130" s="415"/>
      <c r="IB130" s="415"/>
      <c r="IC130" s="415"/>
      <c r="ID130" s="415"/>
      <c r="IE130" s="415"/>
      <c r="IF130" s="415"/>
      <c r="IG130" s="415"/>
      <c r="IH130" s="415"/>
      <c r="II130" s="415"/>
      <c r="IJ130" s="415"/>
      <c r="IK130" s="415"/>
      <c r="IL130" s="415"/>
      <c r="IM130" s="415"/>
      <c r="IN130" s="415"/>
      <c r="IO130" s="415"/>
      <c r="IP130" s="415"/>
      <c r="IQ130" s="415"/>
      <c r="IR130" s="415"/>
      <c r="IS130" s="415"/>
      <c r="IT130" s="415"/>
      <c r="IU130" s="415"/>
      <c r="IV130" s="415"/>
      <c r="IW130" s="415"/>
      <c r="IX130" s="415"/>
      <c r="IY130" s="415"/>
      <c r="IZ130" s="415"/>
      <c r="JA130" s="415"/>
    </row>
    <row r="131" spans="1:261" s="101" customFormat="1" hidden="1" outlineLevel="2" x14ac:dyDescent="0.25">
      <c r="A131" s="99"/>
      <c r="B131" s="277" t="s">
        <v>114</v>
      </c>
      <c r="C131" s="99" t="s">
        <v>31</v>
      </c>
      <c r="D131" s="100">
        <v>80</v>
      </c>
      <c r="E131" s="251">
        <v>0</v>
      </c>
      <c r="F131" s="142"/>
      <c r="G131" s="142">
        <v>0</v>
      </c>
      <c r="H131" s="142"/>
      <c r="I131" s="227"/>
      <c r="J131" s="252">
        <v>0</v>
      </c>
      <c r="K131" s="252"/>
      <c r="L131" s="229"/>
      <c r="M131" s="229">
        <f t="shared" si="8"/>
        <v>0</v>
      </c>
      <c r="N131" s="229"/>
      <c r="O131" s="229"/>
      <c r="P131" s="422"/>
      <c r="Q131" s="425">
        <f t="shared" si="9"/>
        <v>0</v>
      </c>
      <c r="R131" s="415"/>
      <c r="S131" s="415"/>
      <c r="T131" s="415"/>
      <c r="U131" s="415"/>
      <c r="V131" s="415"/>
      <c r="W131" s="415"/>
      <c r="X131" s="415"/>
      <c r="Y131" s="415"/>
      <c r="Z131" s="415"/>
      <c r="AA131" s="415"/>
      <c r="AB131" s="415"/>
      <c r="AC131" s="415"/>
      <c r="AD131" s="415"/>
      <c r="AE131" s="415"/>
      <c r="AF131" s="415"/>
      <c r="AG131" s="415"/>
      <c r="AH131" s="415"/>
      <c r="AI131" s="415"/>
      <c r="AJ131" s="415"/>
      <c r="AK131" s="415"/>
      <c r="AL131" s="415"/>
      <c r="AM131" s="415"/>
      <c r="AN131" s="415"/>
      <c r="AO131" s="415"/>
      <c r="AP131" s="415"/>
      <c r="AQ131" s="415"/>
      <c r="AR131" s="415"/>
      <c r="AS131" s="415"/>
      <c r="AT131" s="415"/>
      <c r="AU131" s="415"/>
      <c r="AV131" s="415"/>
      <c r="AW131" s="415"/>
      <c r="AX131" s="415"/>
      <c r="AY131" s="415"/>
      <c r="AZ131" s="415"/>
      <c r="BA131" s="415"/>
      <c r="BB131" s="415"/>
      <c r="BC131" s="415"/>
      <c r="BD131" s="415"/>
      <c r="BE131" s="415"/>
      <c r="BF131" s="415"/>
      <c r="BG131" s="415"/>
      <c r="BH131" s="415"/>
      <c r="BI131" s="415"/>
      <c r="BJ131" s="415"/>
      <c r="BK131" s="415"/>
      <c r="BL131" s="415"/>
      <c r="BM131" s="415"/>
      <c r="BN131" s="415"/>
      <c r="BO131" s="415"/>
      <c r="BP131" s="415"/>
      <c r="BQ131" s="415"/>
      <c r="BR131" s="415"/>
      <c r="BS131" s="415"/>
      <c r="BT131" s="415"/>
      <c r="BU131" s="415"/>
      <c r="BV131" s="415"/>
      <c r="BW131" s="415"/>
      <c r="BX131" s="415"/>
      <c r="BY131" s="415"/>
      <c r="BZ131" s="415"/>
      <c r="CA131" s="415"/>
      <c r="CB131" s="415"/>
      <c r="CC131" s="415"/>
      <c r="CD131" s="415"/>
      <c r="CE131" s="415"/>
      <c r="CF131" s="415"/>
      <c r="CG131" s="415"/>
      <c r="CH131" s="415"/>
      <c r="CI131" s="415"/>
      <c r="CJ131" s="415"/>
      <c r="CK131" s="415"/>
      <c r="CL131" s="415"/>
      <c r="CM131" s="415"/>
      <c r="CN131" s="415"/>
      <c r="CO131" s="415"/>
      <c r="CP131" s="415"/>
      <c r="CQ131" s="415"/>
      <c r="CR131" s="415"/>
      <c r="CS131" s="415"/>
      <c r="CT131" s="415"/>
      <c r="CU131" s="415"/>
      <c r="CV131" s="415"/>
      <c r="CW131" s="415"/>
      <c r="CX131" s="415"/>
      <c r="CY131" s="415"/>
      <c r="CZ131" s="415"/>
      <c r="DA131" s="415"/>
      <c r="DB131" s="415"/>
      <c r="DC131" s="415"/>
      <c r="DD131" s="415"/>
      <c r="DE131" s="415"/>
      <c r="DF131" s="415"/>
      <c r="DG131" s="415"/>
      <c r="DH131" s="415"/>
      <c r="DI131" s="415"/>
      <c r="DJ131" s="415"/>
      <c r="DK131" s="415"/>
      <c r="DL131" s="415"/>
      <c r="DM131" s="415"/>
      <c r="DN131" s="415"/>
      <c r="DO131" s="415"/>
      <c r="DP131" s="415"/>
      <c r="DQ131" s="415"/>
      <c r="DR131" s="415"/>
      <c r="DS131" s="415"/>
      <c r="DT131" s="415"/>
      <c r="DU131" s="415"/>
      <c r="DV131" s="415"/>
      <c r="DW131" s="415"/>
      <c r="DX131" s="415"/>
      <c r="DY131" s="415"/>
      <c r="DZ131" s="415"/>
      <c r="EA131" s="415"/>
      <c r="EB131" s="415"/>
      <c r="EC131" s="415"/>
      <c r="ED131" s="415"/>
      <c r="EE131" s="415"/>
      <c r="EF131" s="415"/>
      <c r="EG131" s="415"/>
      <c r="EH131" s="415"/>
      <c r="EI131" s="415"/>
      <c r="EJ131" s="415"/>
      <c r="EK131" s="415"/>
      <c r="EL131" s="415"/>
      <c r="EM131" s="415"/>
      <c r="EN131" s="415"/>
      <c r="EO131" s="415"/>
      <c r="EP131" s="415"/>
      <c r="EQ131" s="415"/>
      <c r="ER131" s="415"/>
      <c r="ES131" s="415"/>
      <c r="ET131" s="415"/>
      <c r="EU131" s="415"/>
      <c r="EV131" s="415"/>
      <c r="EW131" s="415"/>
      <c r="EX131" s="415"/>
      <c r="EY131" s="415"/>
      <c r="EZ131" s="415"/>
      <c r="FA131" s="415"/>
      <c r="FB131" s="415"/>
      <c r="FC131" s="415"/>
      <c r="FD131" s="415"/>
      <c r="FE131" s="415"/>
      <c r="FF131" s="415"/>
      <c r="FG131" s="415"/>
      <c r="FH131" s="415"/>
      <c r="FI131" s="415"/>
      <c r="FJ131" s="415"/>
      <c r="FK131" s="415"/>
      <c r="FL131" s="415"/>
      <c r="FM131" s="415"/>
      <c r="FN131" s="415"/>
      <c r="FO131" s="415"/>
      <c r="FP131" s="415"/>
      <c r="FQ131" s="415"/>
      <c r="FR131" s="415"/>
      <c r="FS131" s="415"/>
      <c r="FT131" s="415"/>
      <c r="FU131" s="415"/>
      <c r="FV131" s="415"/>
      <c r="FW131" s="415"/>
      <c r="FX131" s="415"/>
      <c r="FY131" s="415"/>
      <c r="FZ131" s="415"/>
      <c r="GA131" s="415"/>
      <c r="GB131" s="415"/>
      <c r="GC131" s="415"/>
      <c r="GD131" s="415"/>
      <c r="GE131" s="415"/>
      <c r="GF131" s="415"/>
      <c r="GG131" s="415"/>
      <c r="GH131" s="415"/>
      <c r="GI131" s="415"/>
      <c r="GJ131" s="415"/>
      <c r="GK131" s="415"/>
      <c r="GL131" s="415"/>
      <c r="GM131" s="415"/>
      <c r="GN131" s="415"/>
      <c r="GO131" s="415"/>
      <c r="GP131" s="415"/>
      <c r="GQ131" s="415"/>
      <c r="GR131" s="415"/>
      <c r="GS131" s="415"/>
      <c r="GT131" s="415"/>
      <c r="GU131" s="415"/>
      <c r="GV131" s="415"/>
      <c r="GW131" s="415"/>
      <c r="GX131" s="415"/>
      <c r="GY131" s="415"/>
      <c r="GZ131" s="415"/>
      <c r="HA131" s="415"/>
      <c r="HB131" s="415"/>
      <c r="HC131" s="415"/>
      <c r="HD131" s="415"/>
      <c r="HE131" s="415"/>
      <c r="HF131" s="415"/>
      <c r="HG131" s="415"/>
      <c r="HH131" s="415"/>
      <c r="HI131" s="415"/>
      <c r="HJ131" s="415"/>
      <c r="HK131" s="415"/>
      <c r="HL131" s="415"/>
      <c r="HM131" s="415"/>
      <c r="HN131" s="415"/>
      <c r="HO131" s="415"/>
      <c r="HP131" s="415"/>
      <c r="HQ131" s="415"/>
      <c r="HR131" s="415"/>
      <c r="HS131" s="415"/>
      <c r="HT131" s="415"/>
      <c r="HU131" s="415"/>
      <c r="HV131" s="415"/>
      <c r="HW131" s="415"/>
      <c r="HX131" s="415"/>
      <c r="HY131" s="415"/>
      <c r="HZ131" s="415"/>
      <c r="IA131" s="415"/>
      <c r="IB131" s="415"/>
      <c r="IC131" s="415"/>
      <c r="ID131" s="415"/>
      <c r="IE131" s="415"/>
      <c r="IF131" s="415"/>
      <c r="IG131" s="415"/>
      <c r="IH131" s="415"/>
      <c r="II131" s="415"/>
      <c r="IJ131" s="415"/>
      <c r="IK131" s="415"/>
      <c r="IL131" s="415"/>
      <c r="IM131" s="415"/>
      <c r="IN131" s="415"/>
      <c r="IO131" s="415"/>
      <c r="IP131" s="415"/>
      <c r="IQ131" s="415"/>
      <c r="IR131" s="415"/>
      <c r="IS131" s="415"/>
      <c r="IT131" s="415"/>
      <c r="IU131" s="415"/>
      <c r="IV131" s="415"/>
      <c r="IW131" s="415"/>
      <c r="IX131" s="415"/>
      <c r="IY131" s="415"/>
      <c r="IZ131" s="415"/>
      <c r="JA131" s="415"/>
    </row>
    <row r="132" spans="1:261" s="101" customFormat="1" hidden="1" outlineLevel="2" x14ac:dyDescent="0.25">
      <c r="A132" s="99"/>
      <c r="B132" s="277" t="s">
        <v>115</v>
      </c>
      <c r="C132" s="99" t="s">
        <v>31</v>
      </c>
      <c r="D132" s="100">
        <v>20</v>
      </c>
      <c r="E132" s="251">
        <v>0</v>
      </c>
      <c r="F132" s="142"/>
      <c r="G132" s="142">
        <v>0</v>
      </c>
      <c r="H132" s="142"/>
      <c r="I132" s="227"/>
      <c r="J132" s="252">
        <v>0</v>
      </c>
      <c r="K132" s="252"/>
      <c r="L132" s="229"/>
      <c r="M132" s="229">
        <f t="shared" si="8"/>
        <v>0</v>
      </c>
      <c r="N132" s="229"/>
      <c r="O132" s="229"/>
      <c r="P132" s="422"/>
      <c r="Q132" s="425">
        <f t="shared" si="9"/>
        <v>0</v>
      </c>
      <c r="R132" s="415"/>
      <c r="S132" s="415"/>
      <c r="T132" s="415"/>
      <c r="U132" s="415"/>
      <c r="V132" s="415"/>
      <c r="W132" s="415"/>
      <c r="X132" s="415"/>
      <c r="Y132" s="415"/>
      <c r="Z132" s="415"/>
      <c r="AA132" s="415"/>
      <c r="AB132" s="415"/>
      <c r="AC132" s="415"/>
      <c r="AD132" s="415"/>
      <c r="AE132" s="415"/>
      <c r="AF132" s="415"/>
      <c r="AG132" s="415"/>
      <c r="AH132" s="415"/>
      <c r="AI132" s="415"/>
      <c r="AJ132" s="415"/>
      <c r="AK132" s="415"/>
      <c r="AL132" s="415"/>
      <c r="AM132" s="415"/>
      <c r="AN132" s="415"/>
      <c r="AO132" s="415"/>
      <c r="AP132" s="415"/>
      <c r="AQ132" s="415"/>
      <c r="AR132" s="415"/>
      <c r="AS132" s="415"/>
      <c r="AT132" s="415"/>
      <c r="AU132" s="415"/>
      <c r="AV132" s="415"/>
      <c r="AW132" s="415"/>
      <c r="AX132" s="415"/>
      <c r="AY132" s="415"/>
      <c r="AZ132" s="415"/>
      <c r="BA132" s="415"/>
      <c r="BB132" s="415"/>
      <c r="BC132" s="415"/>
      <c r="BD132" s="415"/>
      <c r="BE132" s="415"/>
      <c r="BF132" s="415"/>
      <c r="BG132" s="415"/>
      <c r="BH132" s="415"/>
      <c r="BI132" s="415"/>
      <c r="BJ132" s="415"/>
      <c r="BK132" s="415"/>
      <c r="BL132" s="415"/>
      <c r="BM132" s="415"/>
      <c r="BN132" s="415"/>
      <c r="BO132" s="415"/>
      <c r="BP132" s="415"/>
      <c r="BQ132" s="415"/>
      <c r="BR132" s="415"/>
      <c r="BS132" s="415"/>
      <c r="BT132" s="415"/>
      <c r="BU132" s="415"/>
      <c r="BV132" s="415"/>
      <c r="BW132" s="415"/>
      <c r="BX132" s="415"/>
      <c r="BY132" s="415"/>
      <c r="BZ132" s="415"/>
      <c r="CA132" s="415"/>
      <c r="CB132" s="415"/>
      <c r="CC132" s="415"/>
      <c r="CD132" s="415"/>
      <c r="CE132" s="415"/>
      <c r="CF132" s="415"/>
      <c r="CG132" s="415"/>
      <c r="CH132" s="415"/>
      <c r="CI132" s="415"/>
      <c r="CJ132" s="415"/>
      <c r="CK132" s="415"/>
      <c r="CL132" s="415"/>
      <c r="CM132" s="415"/>
      <c r="CN132" s="415"/>
      <c r="CO132" s="415"/>
      <c r="CP132" s="415"/>
      <c r="CQ132" s="415"/>
      <c r="CR132" s="415"/>
      <c r="CS132" s="415"/>
      <c r="CT132" s="415"/>
      <c r="CU132" s="415"/>
      <c r="CV132" s="415"/>
      <c r="CW132" s="415"/>
      <c r="CX132" s="415"/>
      <c r="CY132" s="415"/>
      <c r="CZ132" s="415"/>
      <c r="DA132" s="415"/>
      <c r="DB132" s="415"/>
      <c r="DC132" s="415"/>
      <c r="DD132" s="415"/>
      <c r="DE132" s="415"/>
      <c r="DF132" s="415"/>
      <c r="DG132" s="415"/>
      <c r="DH132" s="415"/>
      <c r="DI132" s="415"/>
      <c r="DJ132" s="415"/>
      <c r="DK132" s="415"/>
      <c r="DL132" s="415"/>
      <c r="DM132" s="415"/>
      <c r="DN132" s="415"/>
      <c r="DO132" s="415"/>
      <c r="DP132" s="415"/>
      <c r="DQ132" s="415"/>
      <c r="DR132" s="415"/>
      <c r="DS132" s="415"/>
      <c r="DT132" s="415"/>
      <c r="DU132" s="415"/>
      <c r="DV132" s="415"/>
      <c r="DW132" s="415"/>
      <c r="DX132" s="415"/>
      <c r="DY132" s="415"/>
      <c r="DZ132" s="415"/>
      <c r="EA132" s="415"/>
      <c r="EB132" s="415"/>
      <c r="EC132" s="415"/>
      <c r="ED132" s="415"/>
      <c r="EE132" s="415"/>
      <c r="EF132" s="415"/>
      <c r="EG132" s="415"/>
      <c r="EH132" s="415"/>
      <c r="EI132" s="415"/>
      <c r="EJ132" s="415"/>
      <c r="EK132" s="415"/>
      <c r="EL132" s="415"/>
      <c r="EM132" s="415"/>
      <c r="EN132" s="415"/>
      <c r="EO132" s="415"/>
      <c r="EP132" s="415"/>
      <c r="EQ132" s="415"/>
      <c r="ER132" s="415"/>
      <c r="ES132" s="415"/>
      <c r="ET132" s="415"/>
      <c r="EU132" s="415"/>
      <c r="EV132" s="415"/>
      <c r="EW132" s="415"/>
      <c r="EX132" s="415"/>
      <c r="EY132" s="415"/>
      <c r="EZ132" s="415"/>
      <c r="FA132" s="415"/>
      <c r="FB132" s="415"/>
      <c r="FC132" s="415"/>
      <c r="FD132" s="415"/>
      <c r="FE132" s="415"/>
      <c r="FF132" s="415"/>
      <c r="FG132" s="415"/>
      <c r="FH132" s="415"/>
      <c r="FI132" s="415"/>
      <c r="FJ132" s="415"/>
      <c r="FK132" s="415"/>
      <c r="FL132" s="415"/>
      <c r="FM132" s="415"/>
      <c r="FN132" s="415"/>
      <c r="FO132" s="415"/>
      <c r="FP132" s="415"/>
      <c r="FQ132" s="415"/>
      <c r="FR132" s="415"/>
      <c r="FS132" s="415"/>
      <c r="FT132" s="415"/>
      <c r="FU132" s="415"/>
      <c r="FV132" s="415"/>
      <c r="FW132" s="415"/>
      <c r="FX132" s="415"/>
      <c r="FY132" s="415"/>
      <c r="FZ132" s="415"/>
      <c r="GA132" s="415"/>
      <c r="GB132" s="415"/>
      <c r="GC132" s="415"/>
      <c r="GD132" s="415"/>
      <c r="GE132" s="415"/>
      <c r="GF132" s="415"/>
      <c r="GG132" s="415"/>
      <c r="GH132" s="415"/>
      <c r="GI132" s="415"/>
      <c r="GJ132" s="415"/>
      <c r="GK132" s="415"/>
      <c r="GL132" s="415"/>
      <c r="GM132" s="415"/>
      <c r="GN132" s="415"/>
      <c r="GO132" s="415"/>
      <c r="GP132" s="415"/>
      <c r="GQ132" s="415"/>
      <c r="GR132" s="415"/>
      <c r="GS132" s="415"/>
      <c r="GT132" s="415"/>
      <c r="GU132" s="415"/>
      <c r="GV132" s="415"/>
      <c r="GW132" s="415"/>
      <c r="GX132" s="415"/>
      <c r="GY132" s="415"/>
      <c r="GZ132" s="415"/>
      <c r="HA132" s="415"/>
      <c r="HB132" s="415"/>
      <c r="HC132" s="415"/>
      <c r="HD132" s="415"/>
      <c r="HE132" s="415"/>
      <c r="HF132" s="415"/>
      <c r="HG132" s="415"/>
      <c r="HH132" s="415"/>
      <c r="HI132" s="415"/>
      <c r="HJ132" s="415"/>
      <c r="HK132" s="415"/>
      <c r="HL132" s="415"/>
      <c r="HM132" s="415"/>
      <c r="HN132" s="415"/>
      <c r="HO132" s="415"/>
      <c r="HP132" s="415"/>
      <c r="HQ132" s="415"/>
      <c r="HR132" s="415"/>
      <c r="HS132" s="415"/>
      <c r="HT132" s="415"/>
      <c r="HU132" s="415"/>
      <c r="HV132" s="415"/>
      <c r="HW132" s="415"/>
      <c r="HX132" s="415"/>
      <c r="HY132" s="415"/>
      <c r="HZ132" s="415"/>
      <c r="IA132" s="415"/>
      <c r="IB132" s="415"/>
      <c r="IC132" s="415"/>
      <c r="ID132" s="415"/>
      <c r="IE132" s="415"/>
      <c r="IF132" s="415"/>
      <c r="IG132" s="415"/>
      <c r="IH132" s="415"/>
      <c r="II132" s="415"/>
      <c r="IJ132" s="415"/>
      <c r="IK132" s="415"/>
      <c r="IL132" s="415"/>
      <c r="IM132" s="415"/>
      <c r="IN132" s="415"/>
      <c r="IO132" s="415"/>
      <c r="IP132" s="415"/>
      <c r="IQ132" s="415"/>
      <c r="IR132" s="415"/>
      <c r="IS132" s="415"/>
      <c r="IT132" s="415"/>
      <c r="IU132" s="415"/>
      <c r="IV132" s="415"/>
      <c r="IW132" s="415"/>
      <c r="IX132" s="415"/>
      <c r="IY132" s="415"/>
      <c r="IZ132" s="415"/>
      <c r="JA132" s="415"/>
    </row>
    <row r="133" spans="1:261" s="101" customFormat="1" ht="25.5" hidden="1" outlineLevel="2" x14ac:dyDescent="0.25">
      <c r="A133" s="99"/>
      <c r="B133" s="277" t="s">
        <v>116</v>
      </c>
      <c r="C133" s="99" t="s">
        <v>31</v>
      </c>
      <c r="D133" s="100">
        <v>20</v>
      </c>
      <c r="E133" s="251">
        <v>0</v>
      </c>
      <c r="F133" s="142"/>
      <c r="G133" s="142">
        <v>0</v>
      </c>
      <c r="H133" s="142"/>
      <c r="I133" s="227"/>
      <c r="J133" s="252">
        <v>0</v>
      </c>
      <c r="K133" s="252"/>
      <c r="L133" s="229"/>
      <c r="M133" s="229">
        <f t="shared" si="8"/>
        <v>0</v>
      </c>
      <c r="N133" s="229"/>
      <c r="O133" s="229"/>
      <c r="P133" s="422"/>
      <c r="Q133" s="425">
        <f t="shared" si="9"/>
        <v>0</v>
      </c>
      <c r="R133" s="415"/>
      <c r="S133" s="415"/>
      <c r="T133" s="415"/>
      <c r="U133" s="415"/>
      <c r="V133" s="415"/>
      <c r="W133" s="415"/>
      <c r="X133" s="415"/>
      <c r="Y133" s="415"/>
      <c r="Z133" s="415"/>
      <c r="AA133" s="415"/>
      <c r="AB133" s="415"/>
      <c r="AC133" s="415"/>
      <c r="AD133" s="415"/>
      <c r="AE133" s="415"/>
      <c r="AF133" s="415"/>
      <c r="AG133" s="415"/>
      <c r="AH133" s="415"/>
      <c r="AI133" s="415"/>
      <c r="AJ133" s="415"/>
      <c r="AK133" s="415"/>
      <c r="AL133" s="415"/>
      <c r="AM133" s="415"/>
      <c r="AN133" s="415"/>
      <c r="AO133" s="415"/>
      <c r="AP133" s="415"/>
      <c r="AQ133" s="415"/>
      <c r="AR133" s="415"/>
      <c r="AS133" s="415"/>
      <c r="AT133" s="415"/>
      <c r="AU133" s="415"/>
      <c r="AV133" s="415"/>
      <c r="AW133" s="415"/>
      <c r="AX133" s="415"/>
      <c r="AY133" s="415"/>
      <c r="AZ133" s="415"/>
      <c r="BA133" s="415"/>
      <c r="BB133" s="415"/>
      <c r="BC133" s="415"/>
      <c r="BD133" s="415"/>
      <c r="BE133" s="415"/>
      <c r="BF133" s="415"/>
      <c r="BG133" s="415"/>
      <c r="BH133" s="415"/>
      <c r="BI133" s="415"/>
      <c r="BJ133" s="415"/>
      <c r="BK133" s="415"/>
      <c r="BL133" s="415"/>
      <c r="BM133" s="415"/>
      <c r="BN133" s="415"/>
      <c r="BO133" s="415"/>
      <c r="BP133" s="415"/>
      <c r="BQ133" s="415"/>
      <c r="BR133" s="415"/>
      <c r="BS133" s="415"/>
      <c r="BT133" s="415"/>
      <c r="BU133" s="415"/>
      <c r="BV133" s="415"/>
      <c r="BW133" s="415"/>
      <c r="BX133" s="415"/>
      <c r="BY133" s="415"/>
      <c r="BZ133" s="415"/>
      <c r="CA133" s="415"/>
      <c r="CB133" s="415"/>
      <c r="CC133" s="415"/>
      <c r="CD133" s="415"/>
      <c r="CE133" s="415"/>
      <c r="CF133" s="415"/>
      <c r="CG133" s="415"/>
      <c r="CH133" s="415"/>
      <c r="CI133" s="415"/>
      <c r="CJ133" s="415"/>
      <c r="CK133" s="415"/>
      <c r="CL133" s="415"/>
      <c r="CM133" s="415"/>
      <c r="CN133" s="415"/>
      <c r="CO133" s="415"/>
      <c r="CP133" s="415"/>
      <c r="CQ133" s="415"/>
      <c r="CR133" s="415"/>
      <c r="CS133" s="415"/>
      <c r="CT133" s="415"/>
      <c r="CU133" s="415"/>
      <c r="CV133" s="415"/>
      <c r="CW133" s="415"/>
      <c r="CX133" s="415"/>
      <c r="CY133" s="415"/>
      <c r="CZ133" s="415"/>
      <c r="DA133" s="415"/>
      <c r="DB133" s="415"/>
      <c r="DC133" s="415"/>
      <c r="DD133" s="415"/>
      <c r="DE133" s="415"/>
      <c r="DF133" s="415"/>
      <c r="DG133" s="415"/>
      <c r="DH133" s="415"/>
      <c r="DI133" s="415"/>
      <c r="DJ133" s="415"/>
      <c r="DK133" s="415"/>
      <c r="DL133" s="415"/>
      <c r="DM133" s="415"/>
      <c r="DN133" s="415"/>
      <c r="DO133" s="415"/>
      <c r="DP133" s="415"/>
      <c r="DQ133" s="415"/>
      <c r="DR133" s="415"/>
      <c r="DS133" s="415"/>
      <c r="DT133" s="415"/>
      <c r="DU133" s="415"/>
      <c r="DV133" s="415"/>
      <c r="DW133" s="415"/>
      <c r="DX133" s="415"/>
      <c r="DY133" s="415"/>
      <c r="DZ133" s="415"/>
      <c r="EA133" s="415"/>
      <c r="EB133" s="415"/>
      <c r="EC133" s="415"/>
      <c r="ED133" s="415"/>
      <c r="EE133" s="415"/>
      <c r="EF133" s="415"/>
      <c r="EG133" s="415"/>
      <c r="EH133" s="415"/>
      <c r="EI133" s="415"/>
      <c r="EJ133" s="415"/>
      <c r="EK133" s="415"/>
      <c r="EL133" s="415"/>
      <c r="EM133" s="415"/>
      <c r="EN133" s="415"/>
      <c r="EO133" s="415"/>
      <c r="EP133" s="415"/>
      <c r="EQ133" s="415"/>
      <c r="ER133" s="415"/>
      <c r="ES133" s="415"/>
      <c r="ET133" s="415"/>
      <c r="EU133" s="415"/>
      <c r="EV133" s="415"/>
      <c r="EW133" s="415"/>
      <c r="EX133" s="415"/>
      <c r="EY133" s="415"/>
      <c r="EZ133" s="415"/>
      <c r="FA133" s="415"/>
      <c r="FB133" s="415"/>
      <c r="FC133" s="415"/>
      <c r="FD133" s="415"/>
      <c r="FE133" s="415"/>
      <c r="FF133" s="415"/>
      <c r="FG133" s="415"/>
      <c r="FH133" s="415"/>
      <c r="FI133" s="415"/>
      <c r="FJ133" s="415"/>
      <c r="FK133" s="415"/>
      <c r="FL133" s="415"/>
      <c r="FM133" s="415"/>
      <c r="FN133" s="415"/>
      <c r="FO133" s="415"/>
      <c r="FP133" s="415"/>
      <c r="FQ133" s="415"/>
      <c r="FR133" s="415"/>
      <c r="FS133" s="415"/>
      <c r="FT133" s="415"/>
      <c r="FU133" s="415"/>
      <c r="FV133" s="415"/>
      <c r="FW133" s="415"/>
      <c r="FX133" s="415"/>
      <c r="FY133" s="415"/>
      <c r="FZ133" s="415"/>
      <c r="GA133" s="415"/>
      <c r="GB133" s="415"/>
      <c r="GC133" s="415"/>
      <c r="GD133" s="415"/>
      <c r="GE133" s="415"/>
      <c r="GF133" s="415"/>
      <c r="GG133" s="415"/>
      <c r="GH133" s="415"/>
      <c r="GI133" s="415"/>
      <c r="GJ133" s="415"/>
      <c r="GK133" s="415"/>
      <c r="GL133" s="415"/>
      <c r="GM133" s="415"/>
      <c r="GN133" s="415"/>
      <c r="GO133" s="415"/>
      <c r="GP133" s="415"/>
      <c r="GQ133" s="415"/>
      <c r="GR133" s="415"/>
      <c r="GS133" s="415"/>
      <c r="GT133" s="415"/>
      <c r="GU133" s="415"/>
      <c r="GV133" s="415"/>
      <c r="GW133" s="415"/>
      <c r="GX133" s="415"/>
      <c r="GY133" s="415"/>
      <c r="GZ133" s="415"/>
      <c r="HA133" s="415"/>
      <c r="HB133" s="415"/>
      <c r="HC133" s="415"/>
      <c r="HD133" s="415"/>
      <c r="HE133" s="415"/>
      <c r="HF133" s="415"/>
      <c r="HG133" s="415"/>
      <c r="HH133" s="415"/>
      <c r="HI133" s="415"/>
      <c r="HJ133" s="415"/>
      <c r="HK133" s="415"/>
      <c r="HL133" s="415"/>
      <c r="HM133" s="415"/>
      <c r="HN133" s="415"/>
      <c r="HO133" s="415"/>
      <c r="HP133" s="415"/>
      <c r="HQ133" s="415"/>
      <c r="HR133" s="415"/>
      <c r="HS133" s="415"/>
      <c r="HT133" s="415"/>
      <c r="HU133" s="415"/>
      <c r="HV133" s="415"/>
      <c r="HW133" s="415"/>
      <c r="HX133" s="415"/>
      <c r="HY133" s="415"/>
      <c r="HZ133" s="415"/>
      <c r="IA133" s="415"/>
      <c r="IB133" s="415"/>
      <c r="IC133" s="415"/>
      <c r="ID133" s="415"/>
      <c r="IE133" s="415"/>
      <c r="IF133" s="415"/>
      <c r="IG133" s="415"/>
      <c r="IH133" s="415"/>
      <c r="II133" s="415"/>
      <c r="IJ133" s="415"/>
      <c r="IK133" s="415"/>
      <c r="IL133" s="415"/>
      <c r="IM133" s="415"/>
      <c r="IN133" s="415"/>
      <c r="IO133" s="415"/>
      <c r="IP133" s="415"/>
      <c r="IQ133" s="415"/>
      <c r="IR133" s="415"/>
      <c r="IS133" s="415"/>
      <c r="IT133" s="415"/>
      <c r="IU133" s="415"/>
      <c r="IV133" s="415"/>
      <c r="IW133" s="415"/>
      <c r="IX133" s="415"/>
      <c r="IY133" s="415"/>
      <c r="IZ133" s="415"/>
      <c r="JA133" s="415"/>
    </row>
    <row r="134" spans="1:261" s="106" customFormat="1" hidden="1" outlineLevel="1" x14ac:dyDescent="0.25">
      <c r="A134" s="378"/>
      <c r="B134" s="349" t="s">
        <v>117</v>
      </c>
      <c r="C134" s="378" t="s">
        <v>31</v>
      </c>
      <c r="D134" s="377">
        <v>15</v>
      </c>
      <c r="E134" s="377">
        <v>25728.400000000001</v>
      </c>
      <c r="F134" s="377">
        <f>E134*D134</f>
        <v>385926</v>
      </c>
      <c r="G134" s="377">
        <v>850.2</v>
      </c>
      <c r="H134" s="377">
        <f>G134*D134</f>
        <v>12753</v>
      </c>
      <c r="I134" s="377">
        <f>F134+H134</f>
        <v>398679</v>
      </c>
      <c r="J134" s="252">
        <v>25728.400000000001</v>
      </c>
      <c r="K134" s="252"/>
      <c r="L134" s="229"/>
      <c r="M134" s="229">
        <f t="shared" si="8"/>
        <v>850.2</v>
      </c>
      <c r="N134" s="229"/>
      <c r="O134" s="229"/>
      <c r="P134" s="427">
        <v>15</v>
      </c>
      <c r="Q134" s="428">
        <f t="shared" si="9"/>
        <v>398679.00000000006</v>
      </c>
      <c r="R134" s="416"/>
      <c r="S134" s="416"/>
      <c r="T134" s="416"/>
      <c r="U134" s="416"/>
      <c r="V134" s="416"/>
      <c r="W134" s="416"/>
      <c r="X134" s="416"/>
      <c r="Y134" s="416"/>
      <c r="Z134" s="416"/>
      <c r="AA134" s="416"/>
      <c r="AB134" s="416"/>
      <c r="AC134" s="416"/>
      <c r="AD134" s="416"/>
      <c r="AE134" s="416"/>
      <c r="AF134" s="416"/>
      <c r="AG134" s="416"/>
      <c r="AH134" s="416"/>
      <c r="AI134" s="416"/>
      <c r="AJ134" s="416"/>
      <c r="AK134" s="416"/>
      <c r="AL134" s="416"/>
      <c r="AM134" s="416"/>
      <c r="AN134" s="416"/>
      <c r="AO134" s="416"/>
      <c r="AP134" s="416"/>
      <c r="AQ134" s="416"/>
      <c r="AR134" s="416"/>
      <c r="AS134" s="416"/>
      <c r="AT134" s="416"/>
      <c r="AU134" s="416"/>
      <c r="AV134" s="416"/>
      <c r="AW134" s="416"/>
      <c r="AX134" s="416"/>
      <c r="AY134" s="416"/>
      <c r="AZ134" s="416"/>
      <c r="BA134" s="416"/>
      <c r="BB134" s="416"/>
      <c r="BC134" s="416"/>
      <c r="BD134" s="416"/>
      <c r="BE134" s="416"/>
      <c r="BF134" s="416"/>
      <c r="BG134" s="416"/>
      <c r="BH134" s="416"/>
      <c r="BI134" s="416"/>
      <c r="BJ134" s="416"/>
      <c r="BK134" s="416"/>
      <c r="BL134" s="416"/>
      <c r="BM134" s="416"/>
      <c r="BN134" s="416"/>
      <c r="BO134" s="416"/>
      <c r="BP134" s="416"/>
      <c r="BQ134" s="416"/>
      <c r="BR134" s="416"/>
      <c r="BS134" s="416"/>
      <c r="BT134" s="416"/>
      <c r="BU134" s="416"/>
      <c r="BV134" s="416"/>
      <c r="BW134" s="416"/>
      <c r="BX134" s="416"/>
      <c r="BY134" s="416"/>
      <c r="BZ134" s="416"/>
      <c r="CA134" s="416"/>
      <c r="CB134" s="416"/>
      <c r="CC134" s="416"/>
      <c r="CD134" s="416"/>
      <c r="CE134" s="416"/>
      <c r="CF134" s="416"/>
      <c r="CG134" s="416"/>
      <c r="CH134" s="416"/>
      <c r="CI134" s="416"/>
      <c r="CJ134" s="416"/>
      <c r="CK134" s="416"/>
      <c r="CL134" s="416"/>
      <c r="CM134" s="416"/>
      <c r="CN134" s="416"/>
      <c r="CO134" s="416"/>
      <c r="CP134" s="416"/>
      <c r="CQ134" s="416"/>
      <c r="CR134" s="416"/>
      <c r="CS134" s="416"/>
      <c r="CT134" s="416"/>
      <c r="CU134" s="416"/>
      <c r="CV134" s="416"/>
      <c r="CW134" s="416"/>
      <c r="CX134" s="416"/>
      <c r="CY134" s="416"/>
      <c r="CZ134" s="416"/>
      <c r="DA134" s="416"/>
      <c r="DB134" s="416"/>
      <c r="DC134" s="416"/>
      <c r="DD134" s="416"/>
      <c r="DE134" s="416"/>
      <c r="DF134" s="416"/>
      <c r="DG134" s="416"/>
      <c r="DH134" s="416"/>
      <c r="DI134" s="416"/>
      <c r="DJ134" s="416"/>
      <c r="DK134" s="416"/>
      <c r="DL134" s="416"/>
      <c r="DM134" s="416"/>
      <c r="DN134" s="416"/>
      <c r="DO134" s="416"/>
      <c r="DP134" s="416"/>
      <c r="DQ134" s="416"/>
      <c r="DR134" s="416"/>
      <c r="DS134" s="416"/>
      <c r="DT134" s="416"/>
      <c r="DU134" s="416"/>
      <c r="DV134" s="416"/>
      <c r="DW134" s="416"/>
      <c r="DX134" s="416"/>
      <c r="DY134" s="416"/>
      <c r="DZ134" s="416"/>
      <c r="EA134" s="416"/>
      <c r="EB134" s="416"/>
      <c r="EC134" s="416"/>
      <c r="ED134" s="416"/>
      <c r="EE134" s="416"/>
      <c r="EF134" s="416"/>
      <c r="EG134" s="416"/>
      <c r="EH134" s="416"/>
      <c r="EI134" s="416"/>
      <c r="EJ134" s="416"/>
      <c r="EK134" s="416"/>
      <c r="EL134" s="416"/>
      <c r="EM134" s="416"/>
      <c r="EN134" s="416"/>
      <c r="EO134" s="416"/>
      <c r="EP134" s="416"/>
      <c r="EQ134" s="416"/>
      <c r="ER134" s="416"/>
      <c r="ES134" s="416"/>
      <c r="ET134" s="416"/>
      <c r="EU134" s="416"/>
      <c r="EV134" s="416"/>
      <c r="EW134" s="416"/>
      <c r="EX134" s="416"/>
      <c r="EY134" s="416"/>
      <c r="EZ134" s="416"/>
      <c r="FA134" s="416"/>
      <c r="FB134" s="416"/>
      <c r="FC134" s="416"/>
      <c r="FD134" s="416"/>
      <c r="FE134" s="416"/>
      <c r="FF134" s="416"/>
      <c r="FG134" s="416"/>
      <c r="FH134" s="416"/>
      <c r="FI134" s="416"/>
      <c r="FJ134" s="416"/>
      <c r="FK134" s="416"/>
      <c r="FL134" s="416"/>
      <c r="FM134" s="416"/>
      <c r="FN134" s="416"/>
      <c r="FO134" s="416"/>
      <c r="FP134" s="416"/>
      <c r="FQ134" s="416"/>
      <c r="FR134" s="416"/>
      <c r="FS134" s="416"/>
      <c r="FT134" s="416"/>
      <c r="FU134" s="416"/>
      <c r="FV134" s="416"/>
      <c r="FW134" s="416"/>
      <c r="FX134" s="416"/>
      <c r="FY134" s="416"/>
      <c r="FZ134" s="416"/>
      <c r="GA134" s="416"/>
      <c r="GB134" s="416"/>
      <c r="GC134" s="416"/>
      <c r="GD134" s="416"/>
      <c r="GE134" s="416"/>
      <c r="GF134" s="416"/>
      <c r="GG134" s="416"/>
      <c r="GH134" s="416"/>
      <c r="GI134" s="416"/>
      <c r="GJ134" s="416"/>
      <c r="GK134" s="416"/>
      <c r="GL134" s="416"/>
      <c r="GM134" s="416"/>
      <c r="GN134" s="416"/>
      <c r="GO134" s="416"/>
      <c r="GP134" s="416"/>
      <c r="GQ134" s="416"/>
      <c r="GR134" s="416"/>
      <c r="GS134" s="416"/>
      <c r="GT134" s="416"/>
      <c r="GU134" s="416"/>
      <c r="GV134" s="416"/>
      <c r="GW134" s="416"/>
      <c r="GX134" s="416"/>
      <c r="GY134" s="416"/>
      <c r="GZ134" s="416"/>
      <c r="HA134" s="416"/>
      <c r="HB134" s="416"/>
      <c r="HC134" s="416"/>
      <c r="HD134" s="416"/>
      <c r="HE134" s="416"/>
      <c r="HF134" s="416"/>
      <c r="HG134" s="416"/>
      <c r="HH134" s="416"/>
      <c r="HI134" s="416"/>
      <c r="HJ134" s="416"/>
      <c r="HK134" s="416"/>
      <c r="HL134" s="416"/>
      <c r="HM134" s="416"/>
      <c r="HN134" s="416"/>
      <c r="HO134" s="416"/>
      <c r="HP134" s="416"/>
      <c r="HQ134" s="416"/>
      <c r="HR134" s="416"/>
      <c r="HS134" s="416"/>
      <c r="HT134" s="416"/>
      <c r="HU134" s="416"/>
      <c r="HV134" s="416"/>
      <c r="HW134" s="416"/>
      <c r="HX134" s="416"/>
      <c r="HY134" s="416"/>
      <c r="HZ134" s="416"/>
      <c r="IA134" s="416"/>
      <c r="IB134" s="416"/>
      <c r="IC134" s="416"/>
      <c r="ID134" s="416"/>
      <c r="IE134" s="416"/>
      <c r="IF134" s="416"/>
      <c r="IG134" s="416"/>
      <c r="IH134" s="416"/>
      <c r="II134" s="416"/>
      <c r="IJ134" s="416"/>
      <c r="IK134" s="416"/>
      <c r="IL134" s="416"/>
      <c r="IM134" s="416"/>
      <c r="IN134" s="416"/>
      <c r="IO134" s="416"/>
      <c r="IP134" s="416"/>
      <c r="IQ134" s="416"/>
      <c r="IR134" s="416"/>
      <c r="IS134" s="416"/>
      <c r="IT134" s="416"/>
      <c r="IU134" s="416"/>
      <c r="IV134" s="416"/>
      <c r="IW134" s="416"/>
      <c r="IX134" s="416"/>
      <c r="IY134" s="416"/>
      <c r="IZ134" s="416"/>
      <c r="JA134" s="416"/>
    </row>
    <row r="135" spans="1:261" s="106" customFormat="1" hidden="1" outlineLevel="1" x14ac:dyDescent="0.25">
      <c r="A135" s="378"/>
      <c r="B135" s="349" t="s">
        <v>118</v>
      </c>
      <c r="C135" s="378" t="s">
        <v>31</v>
      </c>
      <c r="D135" s="377">
        <v>1</v>
      </c>
      <c r="E135" s="377">
        <v>89509.680000000008</v>
      </c>
      <c r="F135" s="377">
        <f>E135*D135</f>
        <v>89509.680000000008</v>
      </c>
      <c r="G135" s="377">
        <v>73184.800000000003</v>
      </c>
      <c r="H135" s="377">
        <f>G135*D135</f>
        <v>73184.800000000003</v>
      </c>
      <c r="I135" s="377">
        <f>F135+H135</f>
        <v>162694.48000000001</v>
      </c>
      <c r="J135" s="252">
        <v>89509.680000000008</v>
      </c>
      <c r="K135" s="252"/>
      <c r="L135" s="229"/>
      <c r="M135" s="229">
        <f t="shared" ref="M135:M178" si="10">G135</f>
        <v>73184.800000000003</v>
      </c>
      <c r="N135" s="229"/>
      <c r="O135" s="229"/>
      <c r="P135" s="422"/>
      <c r="Q135" s="425">
        <f t="shared" ref="Q135:Q198" si="11">(E135+G135)*P135</f>
        <v>0</v>
      </c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J135" s="416"/>
      <c r="AK135" s="416"/>
      <c r="AL135" s="416"/>
      <c r="AM135" s="416"/>
      <c r="AN135" s="416"/>
      <c r="AO135" s="416"/>
      <c r="AP135" s="416"/>
      <c r="AQ135" s="416"/>
      <c r="AR135" s="416"/>
      <c r="AS135" s="416"/>
      <c r="AT135" s="416"/>
      <c r="AU135" s="416"/>
      <c r="AV135" s="416"/>
      <c r="AW135" s="416"/>
      <c r="AX135" s="416"/>
      <c r="AY135" s="416"/>
      <c r="AZ135" s="416"/>
      <c r="BA135" s="416"/>
      <c r="BB135" s="416"/>
      <c r="BC135" s="416"/>
      <c r="BD135" s="416"/>
      <c r="BE135" s="416"/>
      <c r="BF135" s="416"/>
      <c r="BG135" s="416"/>
      <c r="BH135" s="416"/>
      <c r="BI135" s="416"/>
      <c r="BJ135" s="416"/>
      <c r="BK135" s="416"/>
      <c r="BL135" s="416"/>
      <c r="BM135" s="416"/>
      <c r="BN135" s="416"/>
      <c r="BO135" s="416"/>
      <c r="BP135" s="416"/>
      <c r="BQ135" s="416"/>
      <c r="BR135" s="416"/>
      <c r="BS135" s="416"/>
      <c r="BT135" s="416"/>
      <c r="BU135" s="416"/>
      <c r="BV135" s="416"/>
      <c r="BW135" s="416"/>
      <c r="BX135" s="416"/>
      <c r="BY135" s="416"/>
      <c r="BZ135" s="416"/>
      <c r="CA135" s="416"/>
      <c r="CB135" s="416"/>
      <c r="CC135" s="416"/>
      <c r="CD135" s="416"/>
      <c r="CE135" s="416"/>
      <c r="CF135" s="416"/>
      <c r="CG135" s="416"/>
      <c r="CH135" s="416"/>
      <c r="CI135" s="416"/>
      <c r="CJ135" s="416"/>
      <c r="CK135" s="416"/>
      <c r="CL135" s="416"/>
      <c r="CM135" s="416"/>
      <c r="CN135" s="416"/>
      <c r="CO135" s="416"/>
      <c r="CP135" s="416"/>
      <c r="CQ135" s="416"/>
      <c r="CR135" s="416"/>
      <c r="CS135" s="416"/>
      <c r="CT135" s="416"/>
      <c r="CU135" s="416"/>
      <c r="CV135" s="416"/>
      <c r="CW135" s="416"/>
      <c r="CX135" s="416"/>
      <c r="CY135" s="416"/>
      <c r="CZ135" s="416"/>
      <c r="DA135" s="416"/>
      <c r="DB135" s="416"/>
      <c r="DC135" s="416"/>
      <c r="DD135" s="416"/>
      <c r="DE135" s="416"/>
      <c r="DF135" s="416"/>
      <c r="DG135" s="416"/>
      <c r="DH135" s="416"/>
      <c r="DI135" s="416"/>
      <c r="DJ135" s="416"/>
      <c r="DK135" s="416"/>
      <c r="DL135" s="416"/>
      <c r="DM135" s="416"/>
      <c r="DN135" s="416"/>
      <c r="DO135" s="416"/>
      <c r="DP135" s="416"/>
      <c r="DQ135" s="416"/>
      <c r="DR135" s="416"/>
      <c r="DS135" s="416"/>
      <c r="DT135" s="416"/>
      <c r="DU135" s="416"/>
      <c r="DV135" s="416"/>
      <c r="DW135" s="416"/>
      <c r="DX135" s="416"/>
      <c r="DY135" s="416"/>
      <c r="DZ135" s="416"/>
      <c r="EA135" s="416"/>
      <c r="EB135" s="416"/>
      <c r="EC135" s="416"/>
      <c r="ED135" s="416"/>
      <c r="EE135" s="416"/>
      <c r="EF135" s="416"/>
      <c r="EG135" s="416"/>
      <c r="EH135" s="416"/>
      <c r="EI135" s="416"/>
      <c r="EJ135" s="416"/>
      <c r="EK135" s="416"/>
      <c r="EL135" s="416"/>
      <c r="EM135" s="416"/>
      <c r="EN135" s="416"/>
      <c r="EO135" s="416"/>
      <c r="EP135" s="416"/>
      <c r="EQ135" s="416"/>
      <c r="ER135" s="416"/>
      <c r="ES135" s="416"/>
      <c r="ET135" s="416"/>
      <c r="EU135" s="416"/>
      <c r="EV135" s="416"/>
      <c r="EW135" s="416"/>
      <c r="EX135" s="416"/>
      <c r="EY135" s="416"/>
      <c r="EZ135" s="416"/>
      <c r="FA135" s="416"/>
      <c r="FB135" s="416"/>
      <c r="FC135" s="416"/>
      <c r="FD135" s="416"/>
      <c r="FE135" s="416"/>
      <c r="FF135" s="416"/>
      <c r="FG135" s="416"/>
      <c r="FH135" s="416"/>
      <c r="FI135" s="416"/>
      <c r="FJ135" s="416"/>
      <c r="FK135" s="416"/>
      <c r="FL135" s="416"/>
      <c r="FM135" s="416"/>
      <c r="FN135" s="416"/>
      <c r="FO135" s="416"/>
      <c r="FP135" s="416"/>
      <c r="FQ135" s="416"/>
      <c r="FR135" s="416"/>
      <c r="FS135" s="416"/>
      <c r="FT135" s="416"/>
      <c r="FU135" s="416"/>
      <c r="FV135" s="416"/>
      <c r="FW135" s="416"/>
      <c r="FX135" s="416"/>
      <c r="FY135" s="416"/>
      <c r="FZ135" s="416"/>
      <c r="GA135" s="416"/>
      <c r="GB135" s="416"/>
      <c r="GC135" s="416"/>
      <c r="GD135" s="416"/>
      <c r="GE135" s="416"/>
      <c r="GF135" s="416"/>
      <c r="GG135" s="416"/>
      <c r="GH135" s="416"/>
      <c r="GI135" s="416"/>
      <c r="GJ135" s="416"/>
      <c r="GK135" s="416"/>
      <c r="GL135" s="416"/>
      <c r="GM135" s="416"/>
      <c r="GN135" s="416"/>
      <c r="GO135" s="416"/>
      <c r="GP135" s="416"/>
      <c r="GQ135" s="416"/>
      <c r="GR135" s="416"/>
      <c r="GS135" s="416"/>
      <c r="GT135" s="416"/>
      <c r="GU135" s="416"/>
      <c r="GV135" s="416"/>
      <c r="GW135" s="416"/>
      <c r="GX135" s="416"/>
      <c r="GY135" s="416"/>
      <c r="GZ135" s="416"/>
      <c r="HA135" s="416"/>
      <c r="HB135" s="416"/>
      <c r="HC135" s="416"/>
      <c r="HD135" s="416"/>
      <c r="HE135" s="416"/>
      <c r="HF135" s="416"/>
      <c r="HG135" s="416"/>
      <c r="HH135" s="416"/>
      <c r="HI135" s="416"/>
      <c r="HJ135" s="416"/>
      <c r="HK135" s="416"/>
      <c r="HL135" s="416"/>
      <c r="HM135" s="416"/>
      <c r="HN135" s="416"/>
      <c r="HO135" s="416"/>
      <c r="HP135" s="416"/>
      <c r="HQ135" s="416"/>
      <c r="HR135" s="416"/>
      <c r="HS135" s="416"/>
      <c r="HT135" s="416"/>
      <c r="HU135" s="416"/>
      <c r="HV135" s="416"/>
      <c r="HW135" s="416"/>
      <c r="HX135" s="416"/>
      <c r="HY135" s="416"/>
      <c r="HZ135" s="416"/>
      <c r="IA135" s="416"/>
      <c r="IB135" s="416"/>
      <c r="IC135" s="416"/>
      <c r="ID135" s="416"/>
      <c r="IE135" s="416"/>
      <c r="IF135" s="416"/>
      <c r="IG135" s="416"/>
      <c r="IH135" s="416"/>
      <c r="II135" s="416"/>
      <c r="IJ135" s="416"/>
      <c r="IK135" s="416"/>
      <c r="IL135" s="416"/>
      <c r="IM135" s="416"/>
      <c r="IN135" s="416"/>
      <c r="IO135" s="416"/>
      <c r="IP135" s="416"/>
      <c r="IQ135" s="416"/>
      <c r="IR135" s="416"/>
      <c r="IS135" s="416"/>
      <c r="IT135" s="416"/>
      <c r="IU135" s="416"/>
      <c r="IV135" s="416"/>
      <c r="IW135" s="416"/>
      <c r="IX135" s="416"/>
      <c r="IY135" s="416"/>
      <c r="IZ135" s="416"/>
      <c r="JA135" s="416"/>
    </row>
    <row r="136" spans="1:261" s="101" customFormat="1" hidden="1" outlineLevel="2" x14ac:dyDescent="0.25">
      <c r="A136" s="99"/>
      <c r="B136" s="277" t="s">
        <v>119</v>
      </c>
      <c r="C136" s="102" t="s">
        <v>6814</v>
      </c>
      <c r="D136" s="127">
        <v>15</v>
      </c>
      <c r="E136" s="251">
        <v>0</v>
      </c>
      <c r="F136" s="142"/>
      <c r="G136" s="142">
        <v>0</v>
      </c>
      <c r="H136" s="142"/>
      <c r="I136" s="227"/>
      <c r="J136" s="252">
        <v>0</v>
      </c>
      <c r="K136" s="252"/>
      <c r="L136" s="229"/>
      <c r="M136" s="229">
        <f t="shared" si="10"/>
        <v>0</v>
      </c>
      <c r="N136" s="229"/>
      <c r="O136" s="229"/>
      <c r="P136" s="422"/>
      <c r="Q136" s="425">
        <f t="shared" si="11"/>
        <v>0</v>
      </c>
      <c r="R136" s="415"/>
      <c r="S136" s="415"/>
      <c r="T136" s="415"/>
      <c r="U136" s="415"/>
      <c r="V136" s="415"/>
      <c r="W136" s="415"/>
      <c r="X136" s="415"/>
      <c r="Y136" s="415"/>
      <c r="Z136" s="415"/>
      <c r="AA136" s="415"/>
      <c r="AB136" s="415"/>
      <c r="AC136" s="415"/>
      <c r="AD136" s="415"/>
      <c r="AE136" s="415"/>
      <c r="AF136" s="415"/>
      <c r="AG136" s="415"/>
      <c r="AH136" s="415"/>
      <c r="AI136" s="415"/>
      <c r="AJ136" s="415"/>
      <c r="AK136" s="415"/>
      <c r="AL136" s="415"/>
      <c r="AM136" s="415"/>
      <c r="AN136" s="415"/>
      <c r="AO136" s="415"/>
      <c r="AP136" s="415"/>
      <c r="AQ136" s="415"/>
      <c r="AR136" s="415"/>
      <c r="AS136" s="415"/>
      <c r="AT136" s="415"/>
      <c r="AU136" s="415"/>
      <c r="AV136" s="415"/>
      <c r="AW136" s="415"/>
      <c r="AX136" s="415"/>
      <c r="AY136" s="415"/>
      <c r="AZ136" s="415"/>
      <c r="BA136" s="415"/>
      <c r="BB136" s="415"/>
      <c r="BC136" s="415"/>
      <c r="BD136" s="415"/>
      <c r="BE136" s="415"/>
      <c r="BF136" s="415"/>
      <c r="BG136" s="415"/>
      <c r="BH136" s="415"/>
      <c r="BI136" s="415"/>
      <c r="BJ136" s="415"/>
      <c r="BK136" s="415"/>
      <c r="BL136" s="415"/>
      <c r="BM136" s="415"/>
      <c r="BN136" s="415"/>
      <c r="BO136" s="415"/>
      <c r="BP136" s="415"/>
      <c r="BQ136" s="415"/>
      <c r="BR136" s="415"/>
      <c r="BS136" s="415"/>
      <c r="BT136" s="415"/>
      <c r="BU136" s="415"/>
      <c r="BV136" s="415"/>
      <c r="BW136" s="415"/>
      <c r="BX136" s="415"/>
      <c r="BY136" s="415"/>
      <c r="BZ136" s="415"/>
      <c r="CA136" s="415"/>
      <c r="CB136" s="415"/>
      <c r="CC136" s="415"/>
      <c r="CD136" s="415"/>
      <c r="CE136" s="415"/>
      <c r="CF136" s="415"/>
      <c r="CG136" s="415"/>
      <c r="CH136" s="415"/>
      <c r="CI136" s="415"/>
      <c r="CJ136" s="415"/>
      <c r="CK136" s="415"/>
      <c r="CL136" s="415"/>
      <c r="CM136" s="415"/>
      <c r="CN136" s="415"/>
      <c r="CO136" s="415"/>
      <c r="CP136" s="415"/>
      <c r="CQ136" s="415"/>
      <c r="CR136" s="415"/>
      <c r="CS136" s="415"/>
      <c r="CT136" s="415"/>
      <c r="CU136" s="415"/>
      <c r="CV136" s="415"/>
      <c r="CW136" s="415"/>
      <c r="CX136" s="415"/>
      <c r="CY136" s="415"/>
      <c r="CZ136" s="415"/>
      <c r="DA136" s="415"/>
      <c r="DB136" s="415"/>
      <c r="DC136" s="415"/>
      <c r="DD136" s="415"/>
      <c r="DE136" s="415"/>
      <c r="DF136" s="415"/>
      <c r="DG136" s="415"/>
      <c r="DH136" s="415"/>
      <c r="DI136" s="415"/>
      <c r="DJ136" s="415"/>
      <c r="DK136" s="415"/>
      <c r="DL136" s="415"/>
      <c r="DM136" s="415"/>
      <c r="DN136" s="415"/>
      <c r="DO136" s="415"/>
      <c r="DP136" s="415"/>
      <c r="DQ136" s="415"/>
      <c r="DR136" s="415"/>
      <c r="DS136" s="415"/>
      <c r="DT136" s="415"/>
      <c r="DU136" s="415"/>
      <c r="DV136" s="415"/>
      <c r="DW136" s="415"/>
      <c r="DX136" s="415"/>
      <c r="DY136" s="415"/>
      <c r="DZ136" s="415"/>
      <c r="EA136" s="415"/>
      <c r="EB136" s="415"/>
      <c r="EC136" s="415"/>
      <c r="ED136" s="415"/>
      <c r="EE136" s="415"/>
      <c r="EF136" s="415"/>
      <c r="EG136" s="415"/>
      <c r="EH136" s="415"/>
      <c r="EI136" s="415"/>
      <c r="EJ136" s="415"/>
      <c r="EK136" s="415"/>
      <c r="EL136" s="415"/>
      <c r="EM136" s="415"/>
      <c r="EN136" s="415"/>
      <c r="EO136" s="415"/>
      <c r="EP136" s="415"/>
      <c r="EQ136" s="415"/>
      <c r="ER136" s="415"/>
      <c r="ES136" s="415"/>
      <c r="ET136" s="415"/>
      <c r="EU136" s="415"/>
      <c r="EV136" s="415"/>
      <c r="EW136" s="415"/>
      <c r="EX136" s="415"/>
      <c r="EY136" s="415"/>
      <c r="EZ136" s="415"/>
      <c r="FA136" s="415"/>
      <c r="FB136" s="415"/>
      <c r="FC136" s="415"/>
      <c r="FD136" s="415"/>
      <c r="FE136" s="415"/>
      <c r="FF136" s="415"/>
      <c r="FG136" s="415"/>
      <c r="FH136" s="415"/>
      <c r="FI136" s="415"/>
      <c r="FJ136" s="415"/>
      <c r="FK136" s="415"/>
      <c r="FL136" s="415"/>
      <c r="FM136" s="415"/>
      <c r="FN136" s="415"/>
      <c r="FO136" s="415"/>
      <c r="FP136" s="415"/>
      <c r="FQ136" s="415"/>
      <c r="FR136" s="415"/>
      <c r="FS136" s="415"/>
      <c r="FT136" s="415"/>
      <c r="FU136" s="415"/>
      <c r="FV136" s="415"/>
      <c r="FW136" s="415"/>
      <c r="FX136" s="415"/>
      <c r="FY136" s="415"/>
      <c r="FZ136" s="415"/>
      <c r="GA136" s="415"/>
      <c r="GB136" s="415"/>
      <c r="GC136" s="415"/>
      <c r="GD136" s="415"/>
      <c r="GE136" s="415"/>
      <c r="GF136" s="415"/>
      <c r="GG136" s="415"/>
      <c r="GH136" s="415"/>
      <c r="GI136" s="415"/>
      <c r="GJ136" s="415"/>
      <c r="GK136" s="415"/>
      <c r="GL136" s="415"/>
      <c r="GM136" s="415"/>
      <c r="GN136" s="415"/>
      <c r="GO136" s="415"/>
      <c r="GP136" s="415"/>
      <c r="GQ136" s="415"/>
      <c r="GR136" s="415"/>
      <c r="GS136" s="415"/>
      <c r="GT136" s="415"/>
      <c r="GU136" s="415"/>
      <c r="GV136" s="415"/>
      <c r="GW136" s="415"/>
      <c r="GX136" s="415"/>
      <c r="GY136" s="415"/>
      <c r="GZ136" s="415"/>
      <c r="HA136" s="415"/>
      <c r="HB136" s="415"/>
      <c r="HC136" s="415"/>
      <c r="HD136" s="415"/>
      <c r="HE136" s="415"/>
      <c r="HF136" s="415"/>
      <c r="HG136" s="415"/>
      <c r="HH136" s="415"/>
      <c r="HI136" s="415"/>
      <c r="HJ136" s="415"/>
      <c r="HK136" s="415"/>
      <c r="HL136" s="415"/>
      <c r="HM136" s="415"/>
      <c r="HN136" s="415"/>
      <c r="HO136" s="415"/>
      <c r="HP136" s="415"/>
      <c r="HQ136" s="415"/>
      <c r="HR136" s="415"/>
      <c r="HS136" s="415"/>
      <c r="HT136" s="415"/>
      <c r="HU136" s="415"/>
      <c r="HV136" s="415"/>
      <c r="HW136" s="415"/>
      <c r="HX136" s="415"/>
      <c r="HY136" s="415"/>
      <c r="HZ136" s="415"/>
      <c r="IA136" s="415"/>
      <c r="IB136" s="415"/>
      <c r="IC136" s="415"/>
      <c r="ID136" s="415"/>
      <c r="IE136" s="415"/>
      <c r="IF136" s="415"/>
      <c r="IG136" s="415"/>
      <c r="IH136" s="415"/>
      <c r="II136" s="415"/>
      <c r="IJ136" s="415"/>
      <c r="IK136" s="415"/>
      <c r="IL136" s="415"/>
      <c r="IM136" s="415"/>
      <c r="IN136" s="415"/>
      <c r="IO136" s="415"/>
      <c r="IP136" s="415"/>
      <c r="IQ136" s="415"/>
      <c r="IR136" s="415"/>
      <c r="IS136" s="415"/>
      <c r="IT136" s="415"/>
      <c r="IU136" s="415"/>
      <c r="IV136" s="415"/>
      <c r="IW136" s="415"/>
      <c r="IX136" s="415"/>
      <c r="IY136" s="415"/>
      <c r="IZ136" s="415"/>
      <c r="JA136" s="415"/>
    </row>
    <row r="137" spans="1:261" s="101" customFormat="1" ht="25.5" hidden="1" outlineLevel="2" x14ac:dyDescent="0.25">
      <c r="A137" s="99"/>
      <c r="B137" s="277" t="s">
        <v>120</v>
      </c>
      <c r="C137" s="102" t="s">
        <v>31</v>
      </c>
      <c r="D137" s="127">
        <v>1</v>
      </c>
      <c r="E137" s="251">
        <v>0</v>
      </c>
      <c r="F137" s="142"/>
      <c r="G137" s="142">
        <v>0</v>
      </c>
      <c r="H137" s="142"/>
      <c r="I137" s="227"/>
      <c r="J137" s="252">
        <v>0</v>
      </c>
      <c r="K137" s="252"/>
      <c r="L137" s="229"/>
      <c r="M137" s="229">
        <f t="shared" si="10"/>
        <v>0</v>
      </c>
      <c r="N137" s="229"/>
      <c r="O137" s="229"/>
      <c r="P137" s="422"/>
      <c r="Q137" s="425">
        <f t="shared" si="11"/>
        <v>0</v>
      </c>
      <c r="R137" s="415"/>
      <c r="S137" s="415"/>
      <c r="T137" s="415"/>
      <c r="U137" s="415"/>
      <c r="V137" s="415"/>
      <c r="W137" s="415"/>
      <c r="X137" s="415"/>
      <c r="Y137" s="415"/>
      <c r="Z137" s="415"/>
      <c r="AA137" s="415"/>
      <c r="AB137" s="415"/>
      <c r="AC137" s="415"/>
      <c r="AD137" s="415"/>
      <c r="AE137" s="415"/>
      <c r="AF137" s="415"/>
      <c r="AG137" s="415"/>
      <c r="AH137" s="415"/>
      <c r="AI137" s="415"/>
      <c r="AJ137" s="415"/>
      <c r="AK137" s="415"/>
      <c r="AL137" s="415"/>
      <c r="AM137" s="415"/>
      <c r="AN137" s="415"/>
      <c r="AO137" s="415"/>
      <c r="AP137" s="415"/>
      <c r="AQ137" s="415"/>
      <c r="AR137" s="415"/>
      <c r="AS137" s="415"/>
      <c r="AT137" s="415"/>
      <c r="AU137" s="415"/>
      <c r="AV137" s="415"/>
      <c r="AW137" s="415"/>
      <c r="AX137" s="415"/>
      <c r="AY137" s="415"/>
      <c r="AZ137" s="415"/>
      <c r="BA137" s="415"/>
      <c r="BB137" s="415"/>
      <c r="BC137" s="415"/>
      <c r="BD137" s="415"/>
      <c r="BE137" s="415"/>
      <c r="BF137" s="415"/>
      <c r="BG137" s="415"/>
      <c r="BH137" s="415"/>
      <c r="BI137" s="415"/>
      <c r="BJ137" s="415"/>
      <c r="BK137" s="415"/>
      <c r="BL137" s="415"/>
      <c r="BM137" s="415"/>
      <c r="BN137" s="415"/>
      <c r="BO137" s="415"/>
      <c r="BP137" s="415"/>
      <c r="BQ137" s="415"/>
      <c r="BR137" s="415"/>
      <c r="BS137" s="415"/>
      <c r="BT137" s="415"/>
      <c r="BU137" s="415"/>
      <c r="BV137" s="415"/>
      <c r="BW137" s="415"/>
      <c r="BX137" s="415"/>
      <c r="BY137" s="415"/>
      <c r="BZ137" s="415"/>
      <c r="CA137" s="415"/>
      <c r="CB137" s="415"/>
      <c r="CC137" s="415"/>
      <c r="CD137" s="415"/>
      <c r="CE137" s="415"/>
      <c r="CF137" s="415"/>
      <c r="CG137" s="415"/>
      <c r="CH137" s="415"/>
      <c r="CI137" s="415"/>
      <c r="CJ137" s="415"/>
      <c r="CK137" s="415"/>
      <c r="CL137" s="415"/>
      <c r="CM137" s="415"/>
      <c r="CN137" s="415"/>
      <c r="CO137" s="415"/>
      <c r="CP137" s="415"/>
      <c r="CQ137" s="415"/>
      <c r="CR137" s="415"/>
      <c r="CS137" s="415"/>
      <c r="CT137" s="415"/>
      <c r="CU137" s="415"/>
      <c r="CV137" s="415"/>
      <c r="CW137" s="415"/>
      <c r="CX137" s="415"/>
      <c r="CY137" s="415"/>
      <c r="CZ137" s="415"/>
      <c r="DA137" s="415"/>
      <c r="DB137" s="415"/>
      <c r="DC137" s="415"/>
      <c r="DD137" s="415"/>
      <c r="DE137" s="415"/>
      <c r="DF137" s="415"/>
      <c r="DG137" s="415"/>
      <c r="DH137" s="415"/>
      <c r="DI137" s="415"/>
      <c r="DJ137" s="415"/>
      <c r="DK137" s="415"/>
      <c r="DL137" s="415"/>
      <c r="DM137" s="415"/>
      <c r="DN137" s="415"/>
      <c r="DO137" s="415"/>
      <c r="DP137" s="415"/>
      <c r="DQ137" s="415"/>
      <c r="DR137" s="415"/>
      <c r="DS137" s="415"/>
      <c r="DT137" s="415"/>
      <c r="DU137" s="415"/>
      <c r="DV137" s="415"/>
      <c r="DW137" s="415"/>
      <c r="DX137" s="415"/>
      <c r="DY137" s="415"/>
      <c r="DZ137" s="415"/>
      <c r="EA137" s="415"/>
      <c r="EB137" s="415"/>
      <c r="EC137" s="415"/>
      <c r="ED137" s="415"/>
      <c r="EE137" s="415"/>
      <c r="EF137" s="415"/>
      <c r="EG137" s="415"/>
      <c r="EH137" s="415"/>
      <c r="EI137" s="415"/>
      <c r="EJ137" s="415"/>
      <c r="EK137" s="415"/>
      <c r="EL137" s="415"/>
      <c r="EM137" s="415"/>
      <c r="EN137" s="415"/>
      <c r="EO137" s="415"/>
      <c r="EP137" s="415"/>
      <c r="EQ137" s="415"/>
      <c r="ER137" s="415"/>
      <c r="ES137" s="415"/>
      <c r="ET137" s="415"/>
      <c r="EU137" s="415"/>
      <c r="EV137" s="415"/>
      <c r="EW137" s="415"/>
      <c r="EX137" s="415"/>
      <c r="EY137" s="415"/>
      <c r="EZ137" s="415"/>
      <c r="FA137" s="415"/>
      <c r="FB137" s="415"/>
      <c r="FC137" s="415"/>
      <c r="FD137" s="415"/>
      <c r="FE137" s="415"/>
      <c r="FF137" s="415"/>
      <c r="FG137" s="415"/>
      <c r="FH137" s="415"/>
      <c r="FI137" s="415"/>
      <c r="FJ137" s="415"/>
      <c r="FK137" s="415"/>
      <c r="FL137" s="415"/>
      <c r="FM137" s="415"/>
      <c r="FN137" s="415"/>
      <c r="FO137" s="415"/>
      <c r="FP137" s="415"/>
      <c r="FQ137" s="415"/>
      <c r="FR137" s="415"/>
      <c r="FS137" s="415"/>
      <c r="FT137" s="415"/>
      <c r="FU137" s="415"/>
      <c r="FV137" s="415"/>
      <c r="FW137" s="415"/>
      <c r="FX137" s="415"/>
      <c r="FY137" s="415"/>
      <c r="FZ137" s="415"/>
      <c r="GA137" s="415"/>
      <c r="GB137" s="415"/>
      <c r="GC137" s="415"/>
      <c r="GD137" s="415"/>
      <c r="GE137" s="415"/>
      <c r="GF137" s="415"/>
      <c r="GG137" s="415"/>
      <c r="GH137" s="415"/>
      <c r="GI137" s="415"/>
      <c r="GJ137" s="415"/>
      <c r="GK137" s="415"/>
      <c r="GL137" s="415"/>
      <c r="GM137" s="415"/>
      <c r="GN137" s="415"/>
      <c r="GO137" s="415"/>
      <c r="GP137" s="415"/>
      <c r="GQ137" s="415"/>
      <c r="GR137" s="415"/>
      <c r="GS137" s="415"/>
      <c r="GT137" s="415"/>
      <c r="GU137" s="415"/>
      <c r="GV137" s="415"/>
      <c r="GW137" s="415"/>
      <c r="GX137" s="415"/>
      <c r="GY137" s="415"/>
      <c r="GZ137" s="415"/>
      <c r="HA137" s="415"/>
      <c r="HB137" s="415"/>
      <c r="HC137" s="415"/>
      <c r="HD137" s="415"/>
      <c r="HE137" s="415"/>
      <c r="HF137" s="415"/>
      <c r="HG137" s="415"/>
      <c r="HH137" s="415"/>
      <c r="HI137" s="415"/>
      <c r="HJ137" s="415"/>
      <c r="HK137" s="415"/>
      <c r="HL137" s="415"/>
      <c r="HM137" s="415"/>
      <c r="HN137" s="415"/>
      <c r="HO137" s="415"/>
      <c r="HP137" s="415"/>
      <c r="HQ137" s="415"/>
      <c r="HR137" s="415"/>
      <c r="HS137" s="415"/>
      <c r="HT137" s="415"/>
      <c r="HU137" s="415"/>
      <c r="HV137" s="415"/>
      <c r="HW137" s="415"/>
      <c r="HX137" s="415"/>
      <c r="HY137" s="415"/>
      <c r="HZ137" s="415"/>
      <c r="IA137" s="415"/>
      <c r="IB137" s="415"/>
      <c r="IC137" s="415"/>
      <c r="ID137" s="415"/>
      <c r="IE137" s="415"/>
      <c r="IF137" s="415"/>
      <c r="IG137" s="415"/>
      <c r="IH137" s="415"/>
      <c r="II137" s="415"/>
      <c r="IJ137" s="415"/>
      <c r="IK137" s="415"/>
      <c r="IL137" s="415"/>
      <c r="IM137" s="415"/>
      <c r="IN137" s="415"/>
      <c r="IO137" s="415"/>
      <c r="IP137" s="415"/>
      <c r="IQ137" s="415"/>
      <c r="IR137" s="415"/>
      <c r="IS137" s="415"/>
      <c r="IT137" s="415"/>
      <c r="IU137" s="415"/>
      <c r="IV137" s="415"/>
      <c r="IW137" s="415"/>
      <c r="IX137" s="415"/>
      <c r="IY137" s="415"/>
      <c r="IZ137" s="415"/>
      <c r="JA137" s="415"/>
    </row>
    <row r="138" spans="1:261" s="101" customFormat="1" hidden="1" outlineLevel="2" x14ac:dyDescent="0.25">
      <c r="A138" s="99"/>
      <c r="B138" s="277" t="s">
        <v>121</v>
      </c>
      <c r="C138" s="102" t="s">
        <v>6814</v>
      </c>
      <c r="D138" s="127">
        <v>6</v>
      </c>
      <c r="E138" s="251">
        <v>0</v>
      </c>
      <c r="F138" s="142"/>
      <c r="G138" s="142">
        <v>0</v>
      </c>
      <c r="H138" s="142"/>
      <c r="I138" s="227"/>
      <c r="J138" s="252">
        <v>0</v>
      </c>
      <c r="K138" s="252"/>
      <c r="L138" s="229"/>
      <c r="M138" s="229">
        <f t="shared" si="10"/>
        <v>0</v>
      </c>
      <c r="N138" s="229"/>
      <c r="O138" s="229"/>
      <c r="P138" s="422"/>
      <c r="Q138" s="425">
        <f t="shared" si="11"/>
        <v>0</v>
      </c>
      <c r="R138" s="415"/>
      <c r="S138" s="415"/>
      <c r="T138" s="415"/>
      <c r="U138" s="415"/>
      <c r="V138" s="415"/>
      <c r="W138" s="415"/>
      <c r="X138" s="415"/>
      <c r="Y138" s="415"/>
      <c r="Z138" s="415"/>
      <c r="AA138" s="415"/>
      <c r="AB138" s="415"/>
      <c r="AC138" s="415"/>
      <c r="AD138" s="415"/>
      <c r="AE138" s="415"/>
      <c r="AF138" s="415"/>
      <c r="AG138" s="415"/>
      <c r="AH138" s="415"/>
      <c r="AI138" s="415"/>
      <c r="AJ138" s="415"/>
      <c r="AK138" s="415"/>
      <c r="AL138" s="415"/>
      <c r="AM138" s="415"/>
      <c r="AN138" s="415"/>
      <c r="AO138" s="415"/>
      <c r="AP138" s="415"/>
      <c r="AQ138" s="415"/>
      <c r="AR138" s="415"/>
      <c r="AS138" s="415"/>
      <c r="AT138" s="415"/>
      <c r="AU138" s="415"/>
      <c r="AV138" s="415"/>
      <c r="AW138" s="415"/>
      <c r="AX138" s="415"/>
      <c r="AY138" s="415"/>
      <c r="AZ138" s="415"/>
      <c r="BA138" s="415"/>
      <c r="BB138" s="415"/>
      <c r="BC138" s="415"/>
      <c r="BD138" s="415"/>
      <c r="BE138" s="415"/>
      <c r="BF138" s="415"/>
      <c r="BG138" s="415"/>
      <c r="BH138" s="415"/>
      <c r="BI138" s="415"/>
      <c r="BJ138" s="415"/>
      <c r="BK138" s="415"/>
      <c r="BL138" s="415"/>
      <c r="BM138" s="415"/>
      <c r="BN138" s="415"/>
      <c r="BO138" s="415"/>
      <c r="BP138" s="415"/>
      <c r="BQ138" s="415"/>
      <c r="BR138" s="415"/>
      <c r="BS138" s="415"/>
      <c r="BT138" s="415"/>
      <c r="BU138" s="415"/>
      <c r="BV138" s="415"/>
      <c r="BW138" s="415"/>
      <c r="BX138" s="415"/>
      <c r="BY138" s="415"/>
      <c r="BZ138" s="415"/>
      <c r="CA138" s="415"/>
      <c r="CB138" s="415"/>
      <c r="CC138" s="415"/>
      <c r="CD138" s="415"/>
      <c r="CE138" s="415"/>
      <c r="CF138" s="415"/>
      <c r="CG138" s="415"/>
      <c r="CH138" s="415"/>
      <c r="CI138" s="415"/>
      <c r="CJ138" s="415"/>
      <c r="CK138" s="415"/>
      <c r="CL138" s="415"/>
      <c r="CM138" s="415"/>
      <c r="CN138" s="415"/>
      <c r="CO138" s="415"/>
      <c r="CP138" s="415"/>
      <c r="CQ138" s="415"/>
      <c r="CR138" s="415"/>
      <c r="CS138" s="415"/>
      <c r="CT138" s="415"/>
      <c r="CU138" s="415"/>
      <c r="CV138" s="415"/>
      <c r="CW138" s="415"/>
      <c r="CX138" s="415"/>
      <c r="CY138" s="415"/>
      <c r="CZ138" s="415"/>
      <c r="DA138" s="415"/>
      <c r="DB138" s="415"/>
      <c r="DC138" s="415"/>
      <c r="DD138" s="415"/>
      <c r="DE138" s="415"/>
      <c r="DF138" s="415"/>
      <c r="DG138" s="415"/>
      <c r="DH138" s="415"/>
      <c r="DI138" s="415"/>
      <c r="DJ138" s="415"/>
      <c r="DK138" s="415"/>
      <c r="DL138" s="415"/>
      <c r="DM138" s="415"/>
      <c r="DN138" s="415"/>
      <c r="DO138" s="415"/>
      <c r="DP138" s="415"/>
      <c r="DQ138" s="415"/>
      <c r="DR138" s="415"/>
      <c r="DS138" s="415"/>
      <c r="DT138" s="415"/>
      <c r="DU138" s="415"/>
      <c r="DV138" s="415"/>
      <c r="DW138" s="415"/>
      <c r="DX138" s="415"/>
      <c r="DY138" s="415"/>
      <c r="DZ138" s="415"/>
      <c r="EA138" s="415"/>
      <c r="EB138" s="415"/>
      <c r="EC138" s="415"/>
      <c r="ED138" s="415"/>
      <c r="EE138" s="415"/>
      <c r="EF138" s="415"/>
      <c r="EG138" s="415"/>
      <c r="EH138" s="415"/>
      <c r="EI138" s="415"/>
      <c r="EJ138" s="415"/>
      <c r="EK138" s="415"/>
      <c r="EL138" s="415"/>
      <c r="EM138" s="415"/>
      <c r="EN138" s="415"/>
      <c r="EO138" s="415"/>
      <c r="EP138" s="415"/>
      <c r="EQ138" s="415"/>
      <c r="ER138" s="415"/>
      <c r="ES138" s="415"/>
      <c r="ET138" s="415"/>
      <c r="EU138" s="415"/>
      <c r="EV138" s="415"/>
      <c r="EW138" s="415"/>
      <c r="EX138" s="415"/>
      <c r="EY138" s="415"/>
      <c r="EZ138" s="415"/>
      <c r="FA138" s="415"/>
      <c r="FB138" s="415"/>
      <c r="FC138" s="415"/>
      <c r="FD138" s="415"/>
      <c r="FE138" s="415"/>
      <c r="FF138" s="415"/>
      <c r="FG138" s="415"/>
      <c r="FH138" s="415"/>
      <c r="FI138" s="415"/>
      <c r="FJ138" s="415"/>
      <c r="FK138" s="415"/>
      <c r="FL138" s="415"/>
      <c r="FM138" s="415"/>
      <c r="FN138" s="415"/>
      <c r="FO138" s="415"/>
      <c r="FP138" s="415"/>
      <c r="FQ138" s="415"/>
      <c r="FR138" s="415"/>
      <c r="FS138" s="415"/>
      <c r="FT138" s="415"/>
      <c r="FU138" s="415"/>
      <c r="FV138" s="415"/>
      <c r="FW138" s="415"/>
      <c r="FX138" s="415"/>
      <c r="FY138" s="415"/>
      <c r="FZ138" s="415"/>
      <c r="GA138" s="415"/>
      <c r="GB138" s="415"/>
      <c r="GC138" s="415"/>
      <c r="GD138" s="415"/>
      <c r="GE138" s="415"/>
      <c r="GF138" s="415"/>
      <c r="GG138" s="415"/>
      <c r="GH138" s="415"/>
      <c r="GI138" s="415"/>
      <c r="GJ138" s="415"/>
      <c r="GK138" s="415"/>
      <c r="GL138" s="415"/>
      <c r="GM138" s="415"/>
      <c r="GN138" s="415"/>
      <c r="GO138" s="415"/>
      <c r="GP138" s="415"/>
      <c r="GQ138" s="415"/>
      <c r="GR138" s="415"/>
      <c r="GS138" s="415"/>
      <c r="GT138" s="415"/>
      <c r="GU138" s="415"/>
      <c r="GV138" s="415"/>
      <c r="GW138" s="415"/>
      <c r="GX138" s="415"/>
      <c r="GY138" s="415"/>
      <c r="GZ138" s="415"/>
      <c r="HA138" s="415"/>
      <c r="HB138" s="415"/>
      <c r="HC138" s="415"/>
      <c r="HD138" s="415"/>
      <c r="HE138" s="415"/>
      <c r="HF138" s="415"/>
      <c r="HG138" s="415"/>
      <c r="HH138" s="415"/>
      <c r="HI138" s="415"/>
      <c r="HJ138" s="415"/>
      <c r="HK138" s="415"/>
      <c r="HL138" s="415"/>
      <c r="HM138" s="415"/>
      <c r="HN138" s="415"/>
      <c r="HO138" s="415"/>
      <c r="HP138" s="415"/>
      <c r="HQ138" s="415"/>
      <c r="HR138" s="415"/>
      <c r="HS138" s="415"/>
      <c r="HT138" s="415"/>
      <c r="HU138" s="415"/>
      <c r="HV138" s="415"/>
      <c r="HW138" s="415"/>
      <c r="HX138" s="415"/>
      <c r="HY138" s="415"/>
      <c r="HZ138" s="415"/>
      <c r="IA138" s="415"/>
      <c r="IB138" s="415"/>
      <c r="IC138" s="415"/>
      <c r="ID138" s="415"/>
      <c r="IE138" s="415"/>
      <c r="IF138" s="415"/>
      <c r="IG138" s="415"/>
      <c r="IH138" s="415"/>
      <c r="II138" s="415"/>
      <c r="IJ138" s="415"/>
      <c r="IK138" s="415"/>
      <c r="IL138" s="415"/>
      <c r="IM138" s="415"/>
      <c r="IN138" s="415"/>
      <c r="IO138" s="415"/>
      <c r="IP138" s="415"/>
      <c r="IQ138" s="415"/>
      <c r="IR138" s="415"/>
      <c r="IS138" s="415"/>
      <c r="IT138" s="415"/>
      <c r="IU138" s="415"/>
      <c r="IV138" s="415"/>
      <c r="IW138" s="415"/>
      <c r="IX138" s="415"/>
      <c r="IY138" s="415"/>
      <c r="IZ138" s="415"/>
      <c r="JA138" s="415"/>
    </row>
    <row r="139" spans="1:261" s="101" customFormat="1" hidden="1" outlineLevel="2" x14ac:dyDescent="0.25">
      <c r="A139" s="99"/>
      <c r="B139" s="277" t="s">
        <v>122</v>
      </c>
      <c r="C139" s="102" t="s">
        <v>6814</v>
      </c>
      <c r="D139" s="127">
        <v>6</v>
      </c>
      <c r="E139" s="251">
        <v>0</v>
      </c>
      <c r="F139" s="142"/>
      <c r="G139" s="142">
        <v>0</v>
      </c>
      <c r="H139" s="142"/>
      <c r="I139" s="227"/>
      <c r="J139" s="252">
        <v>0</v>
      </c>
      <c r="K139" s="252"/>
      <c r="L139" s="229"/>
      <c r="M139" s="229">
        <f t="shared" si="10"/>
        <v>0</v>
      </c>
      <c r="N139" s="229"/>
      <c r="O139" s="229"/>
      <c r="P139" s="422"/>
      <c r="Q139" s="425">
        <f t="shared" si="11"/>
        <v>0</v>
      </c>
      <c r="R139" s="415"/>
      <c r="S139" s="415"/>
      <c r="T139" s="415"/>
      <c r="U139" s="415"/>
      <c r="V139" s="415"/>
      <c r="W139" s="415"/>
      <c r="X139" s="415"/>
      <c r="Y139" s="415"/>
      <c r="Z139" s="415"/>
      <c r="AA139" s="415"/>
      <c r="AB139" s="415"/>
      <c r="AC139" s="415"/>
      <c r="AD139" s="415"/>
      <c r="AE139" s="415"/>
      <c r="AF139" s="415"/>
      <c r="AG139" s="415"/>
      <c r="AH139" s="415"/>
      <c r="AI139" s="415"/>
      <c r="AJ139" s="415"/>
      <c r="AK139" s="415"/>
      <c r="AL139" s="415"/>
      <c r="AM139" s="415"/>
      <c r="AN139" s="415"/>
      <c r="AO139" s="415"/>
      <c r="AP139" s="415"/>
      <c r="AQ139" s="415"/>
      <c r="AR139" s="415"/>
      <c r="AS139" s="415"/>
      <c r="AT139" s="415"/>
      <c r="AU139" s="415"/>
      <c r="AV139" s="415"/>
      <c r="AW139" s="415"/>
      <c r="AX139" s="415"/>
      <c r="AY139" s="415"/>
      <c r="AZ139" s="415"/>
      <c r="BA139" s="415"/>
      <c r="BB139" s="415"/>
      <c r="BC139" s="415"/>
      <c r="BD139" s="415"/>
      <c r="BE139" s="415"/>
      <c r="BF139" s="415"/>
      <c r="BG139" s="415"/>
      <c r="BH139" s="415"/>
      <c r="BI139" s="415"/>
      <c r="BJ139" s="415"/>
      <c r="BK139" s="415"/>
      <c r="BL139" s="415"/>
      <c r="BM139" s="415"/>
      <c r="BN139" s="415"/>
      <c r="BO139" s="415"/>
      <c r="BP139" s="415"/>
      <c r="BQ139" s="415"/>
      <c r="BR139" s="415"/>
      <c r="BS139" s="415"/>
      <c r="BT139" s="415"/>
      <c r="BU139" s="415"/>
      <c r="BV139" s="415"/>
      <c r="BW139" s="415"/>
      <c r="BX139" s="415"/>
      <c r="BY139" s="415"/>
      <c r="BZ139" s="415"/>
      <c r="CA139" s="415"/>
      <c r="CB139" s="415"/>
      <c r="CC139" s="415"/>
      <c r="CD139" s="415"/>
      <c r="CE139" s="415"/>
      <c r="CF139" s="415"/>
      <c r="CG139" s="415"/>
      <c r="CH139" s="415"/>
      <c r="CI139" s="415"/>
      <c r="CJ139" s="415"/>
      <c r="CK139" s="415"/>
      <c r="CL139" s="415"/>
      <c r="CM139" s="415"/>
      <c r="CN139" s="415"/>
      <c r="CO139" s="415"/>
      <c r="CP139" s="415"/>
      <c r="CQ139" s="415"/>
      <c r="CR139" s="415"/>
      <c r="CS139" s="415"/>
      <c r="CT139" s="415"/>
      <c r="CU139" s="415"/>
      <c r="CV139" s="415"/>
      <c r="CW139" s="415"/>
      <c r="CX139" s="415"/>
      <c r="CY139" s="415"/>
      <c r="CZ139" s="415"/>
      <c r="DA139" s="415"/>
      <c r="DB139" s="415"/>
      <c r="DC139" s="415"/>
      <c r="DD139" s="415"/>
      <c r="DE139" s="415"/>
      <c r="DF139" s="415"/>
      <c r="DG139" s="415"/>
      <c r="DH139" s="415"/>
      <c r="DI139" s="415"/>
      <c r="DJ139" s="415"/>
      <c r="DK139" s="415"/>
      <c r="DL139" s="415"/>
      <c r="DM139" s="415"/>
      <c r="DN139" s="415"/>
      <c r="DO139" s="415"/>
      <c r="DP139" s="415"/>
      <c r="DQ139" s="415"/>
      <c r="DR139" s="415"/>
      <c r="DS139" s="415"/>
      <c r="DT139" s="415"/>
      <c r="DU139" s="415"/>
      <c r="DV139" s="415"/>
      <c r="DW139" s="415"/>
      <c r="DX139" s="415"/>
      <c r="DY139" s="415"/>
      <c r="DZ139" s="415"/>
      <c r="EA139" s="415"/>
      <c r="EB139" s="415"/>
      <c r="EC139" s="415"/>
      <c r="ED139" s="415"/>
      <c r="EE139" s="415"/>
      <c r="EF139" s="415"/>
      <c r="EG139" s="415"/>
      <c r="EH139" s="415"/>
      <c r="EI139" s="415"/>
      <c r="EJ139" s="415"/>
      <c r="EK139" s="415"/>
      <c r="EL139" s="415"/>
      <c r="EM139" s="415"/>
      <c r="EN139" s="415"/>
      <c r="EO139" s="415"/>
      <c r="EP139" s="415"/>
      <c r="EQ139" s="415"/>
      <c r="ER139" s="415"/>
      <c r="ES139" s="415"/>
      <c r="ET139" s="415"/>
      <c r="EU139" s="415"/>
      <c r="EV139" s="415"/>
      <c r="EW139" s="415"/>
      <c r="EX139" s="415"/>
      <c r="EY139" s="415"/>
      <c r="EZ139" s="415"/>
      <c r="FA139" s="415"/>
      <c r="FB139" s="415"/>
      <c r="FC139" s="415"/>
      <c r="FD139" s="415"/>
      <c r="FE139" s="415"/>
      <c r="FF139" s="415"/>
      <c r="FG139" s="415"/>
      <c r="FH139" s="415"/>
      <c r="FI139" s="415"/>
      <c r="FJ139" s="415"/>
      <c r="FK139" s="415"/>
      <c r="FL139" s="415"/>
      <c r="FM139" s="415"/>
      <c r="FN139" s="415"/>
      <c r="FO139" s="415"/>
      <c r="FP139" s="415"/>
      <c r="FQ139" s="415"/>
      <c r="FR139" s="415"/>
      <c r="FS139" s="415"/>
      <c r="FT139" s="415"/>
      <c r="FU139" s="415"/>
      <c r="FV139" s="415"/>
      <c r="FW139" s="415"/>
      <c r="FX139" s="415"/>
      <c r="FY139" s="415"/>
      <c r="FZ139" s="415"/>
      <c r="GA139" s="415"/>
      <c r="GB139" s="415"/>
      <c r="GC139" s="415"/>
      <c r="GD139" s="415"/>
      <c r="GE139" s="415"/>
      <c r="GF139" s="415"/>
      <c r="GG139" s="415"/>
      <c r="GH139" s="415"/>
      <c r="GI139" s="415"/>
      <c r="GJ139" s="415"/>
      <c r="GK139" s="415"/>
      <c r="GL139" s="415"/>
      <c r="GM139" s="415"/>
      <c r="GN139" s="415"/>
      <c r="GO139" s="415"/>
      <c r="GP139" s="415"/>
      <c r="GQ139" s="415"/>
      <c r="GR139" s="415"/>
      <c r="GS139" s="415"/>
      <c r="GT139" s="415"/>
      <c r="GU139" s="415"/>
      <c r="GV139" s="415"/>
      <c r="GW139" s="415"/>
      <c r="GX139" s="415"/>
      <c r="GY139" s="415"/>
      <c r="GZ139" s="415"/>
      <c r="HA139" s="415"/>
      <c r="HB139" s="415"/>
      <c r="HC139" s="415"/>
      <c r="HD139" s="415"/>
      <c r="HE139" s="415"/>
      <c r="HF139" s="415"/>
      <c r="HG139" s="415"/>
      <c r="HH139" s="415"/>
      <c r="HI139" s="415"/>
      <c r="HJ139" s="415"/>
      <c r="HK139" s="415"/>
      <c r="HL139" s="415"/>
      <c r="HM139" s="415"/>
      <c r="HN139" s="415"/>
      <c r="HO139" s="415"/>
      <c r="HP139" s="415"/>
      <c r="HQ139" s="415"/>
      <c r="HR139" s="415"/>
      <c r="HS139" s="415"/>
      <c r="HT139" s="415"/>
      <c r="HU139" s="415"/>
      <c r="HV139" s="415"/>
      <c r="HW139" s="415"/>
      <c r="HX139" s="415"/>
      <c r="HY139" s="415"/>
      <c r="HZ139" s="415"/>
      <c r="IA139" s="415"/>
      <c r="IB139" s="415"/>
      <c r="IC139" s="415"/>
      <c r="ID139" s="415"/>
      <c r="IE139" s="415"/>
      <c r="IF139" s="415"/>
      <c r="IG139" s="415"/>
      <c r="IH139" s="415"/>
      <c r="II139" s="415"/>
      <c r="IJ139" s="415"/>
      <c r="IK139" s="415"/>
      <c r="IL139" s="415"/>
      <c r="IM139" s="415"/>
      <c r="IN139" s="415"/>
      <c r="IO139" s="415"/>
      <c r="IP139" s="415"/>
      <c r="IQ139" s="415"/>
      <c r="IR139" s="415"/>
      <c r="IS139" s="415"/>
      <c r="IT139" s="415"/>
      <c r="IU139" s="415"/>
      <c r="IV139" s="415"/>
      <c r="IW139" s="415"/>
      <c r="IX139" s="415"/>
      <c r="IY139" s="415"/>
      <c r="IZ139" s="415"/>
      <c r="JA139" s="415"/>
    </row>
    <row r="140" spans="1:261" s="101" customFormat="1" ht="25.5" hidden="1" outlineLevel="2" x14ac:dyDescent="0.25">
      <c r="A140" s="99"/>
      <c r="B140" s="277" t="s">
        <v>123</v>
      </c>
      <c r="C140" s="102" t="s">
        <v>855</v>
      </c>
      <c r="D140" s="310">
        <v>1.2E-2</v>
      </c>
      <c r="E140" s="251">
        <v>0</v>
      </c>
      <c r="F140" s="142"/>
      <c r="G140" s="142">
        <v>0</v>
      </c>
      <c r="H140" s="142"/>
      <c r="I140" s="227"/>
      <c r="J140" s="252">
        <v>0</v>
      </c>
      <c r="K140" s="252"/>
      <c r="L140" s="229"/>
      <c r="M140" s="229">
        <f t="shared" si="10"/>
        <v>0</v>
      </c>
      <c r="N140" s="229"/>
      <c r="O140" s="229"/>
      <c r="P140" s="422"/>
      <c r="Q140" s="425">
        <f t="shared" si="11"/>
        <v>0</v>
      </c>
      <c r="R140" s="415"/>
      <c r="S140" s="415"/>
      <c r="T140" s="415"/>
      <c r="U140" s="415"/>
      <c r="V140" s="415"/>
      <c r="W140" s="415"/>
      <c r="X140" s="415"/>
      <c r="Y140" s="415"/>
      <c r="Z140" s="415"/>
      <c r="AA140" s="415"/>
      <c r="AB140" s="415"/>
      <c r="AC140" s="415"/>
      <c r="AD140" s="415"/>
      <c r="AE140" s="415"/>
      <c r="AF140" s="415"/>
      <c r="AG140" s="415"/>
      <c r="AH140" s="415"/>
      <c r="AI140" s="415"/>
      <c r="AJ140" s="415"/>
      <c r="AK140" s="415"/>
      <c r="AL140" s="415"/>
      <c r="AM140" s="415"/>
      <c r="AN140" s="415"/>
      <c r="AO140" s="415"/>
      <c r="AP140" s="415"/>
      <c r="AQ140" s="415"/>
      <c r="AR140" s="415"/>
      <c r="AS140" s="415"/>
      <c r="AT140" s="415"/>
      <c r="AU140" s="415"/>
      <c r="AV140" s="415"/>
      <c r="AW140" s="415"/>
      <c r="AX140" s="415"/>
      <c r="AY140" s="415"/>
      <c r="AZ140" s="415"/>
      <c r="BA140" s="415"/>
      <c r="BB140" s="415"/>
      <c r="BC140" s="415"/>
      <c r="BD140" s="415"/>
      <c r="BE140" s="415"/>
      <c r="BF140" s="415"/>
      <c r="BG140" s="415"/>
      <c r="BH140" s="415"/>
      <c r="BI140" s="415"/>
      <c r="BJ140" s="415"/>
      <c r="BK140" s="415"/>
      <c r="BL140" s="415"/>
      <c r="BM140" s="415"/>
      <c r="BN140" s="415"/>
      <c r="BO140" s="415"/>
      <c r="BP140" s="415"/>
      <c r="BQ140" s="415"/>
      <c r="BR140" s="415"/>
      <c r="BS140" s="415"/>
      <c r="BT140" s="415"/>
      <c r="BU140" s="415"/>
      <c r="BV140" s="415"/>
      <c r="BW140" s="415"/>
      <c r="BX140" s="415"/>
      <c r="BY140" s="415"/>
      <c r="BZ140" s="415"/>
      <c r="CA140" s="415"/>
      <c r="CB140" s="415"/>
      <c r="CC140" s="415"/>
      <c r="CD140" s="415"/>
      <c r="CE140" s="415"/>
      <c r="CF140" s="415"/>
      <c r="CG140" s="415"/>
      <c r="CH140" s="415"/>
      <c r="CI140" s="415"/>
      <c r="CJ140" s="415"/>
      <c r="CK140" s="415"/>
      <c r="CL140" s="415"/>
      <c r="CM140" s="415"/>
      <c r="CN140" s="415"/>
      <c r="CO140" s="415"/>
      <c r="CP140" s="415"/>
      <c r="CQ140" s="415"/>
      <c r="CR140" s="415"/>
      <c r="CS140" s="415"/>
      <c r="CT140" s="415"/>
      <c r="CU140" s="415"/>
      <c r="CV140" s="415"/>
      <c r="CW140" s="415"/>
      <c r="CX140" s="415"/>
      <c r="CY140" s="415"/>
      <c r="CZ140" s="415"/>
      <c r="DA140" s="415"/>
      <c r="DB140" s="415"/>
      <c r="DC140" s="415"/>
      <c r="DD140" s="415"/>
      <c r="DE140" s="415"/>
      <c r="DF140" s="415"/>
      <c r="DG140" s="415"/>
      <c r="DH140" s="415"/>
      <c r="DI140" s="415"/>
      <c r="DJ140" s="415"/>
      <c r="DK140" s="415"/>
      <c r="DL140" s="415"/>
      <c r="DM140" s="415"/>
      <c r="DN140" s="415"/>
      <c r="DO140" s="415"/>
      <c r="DP140" s="415"/>
      <c r="DQ140" s="415"/>
      <c r="DR140" s="415"/>
      <c r="DS140" s="415"/>
      <c r="DT140" s="415"/>
      <c r="DU140" s="415"/>
      <c r="DV140" s="415"/>
      <c r="DW140" s="415"/>
      <c r="DX140" s="415"/>
      <c r="DY140" s="415"/>
      <c r="DZ140" s="415"/>
      <c r="EA140" s="415"/>
      <c r="EB140" s="415"/>
      <c r="EC140" s="415"/>
      <c r="ED140" s="415"/>
      <c r="EE140" s="415"/>
      <c r="EF140" s="415"/>
      <c r="EG140" s="415"/>
      <c r="EH140" s="415"/>
      <c r="EI140" s="415"/>
      <c r="EJ140" s="415"/>
      <c r="EK140" s="415"/>
      <c r="EL140" s="415"/>
      <c r="EM140" s="415"/>
      <c r="EN140" s="415"/>
      <c r="EO140" s="415"/>
      <c r="EP140" s="415"/>
      <c r="EQ140" s="415"/>
      <c r="ER140" s="415"/>
      <c r="ES140" s="415"/>
      <c r="ET140" s="415"/>
      <c r="EU140" s="415"/>
      <c r="EV140" s="415"/>
      <c r="EW140" s="415"/>
      <c r="EX140" s="415"/>
      <c r="EY140" s="415"/>
      <c r="EZ140" s="415"/>
      <c r="FA140" s="415"/>
      <c r="FB140" s="415"/>
      <c r="FC140" s="415"/>
      <c r="FD140" s="415"/>
      <c r="FE140" s="415"/>
      <c r="FF140" s="415"/>
      <c r="FG140" s="415"/>
      <c r="FH140" s="415"/>
      <c r="FI140" s="415"/>
      <c r="FJ140" s="415"/>
      <c r="FK140" s="415"/>
      <c r="FL140" s="415"/>
      <c r="FM140" s="415"/>
      <c r="FN140" s="415"/>
      <c r="FO140" s="415"/>
      <c r="FP140" s="415"/>
      <c r="FQ140" s="415"/>
      <c r="FR140" s="415"/>
      <c r="FS140" s="415"/>
      <c r="FT140" s="415"/>
      <c r="FU140" s="415"/>
      <c r="FV140" s="415"/>
      <c r="FW140" s="415"/>
      <c r="FX140" s="415"/>
      <c r="FY140" s="415"/>
      <c r="FZ140" s="415"/>
      <c r="GA140" s="415"/>
      <c r="GB140" s="415"/>
      <c r="GC140" s="415"/>
      <c r="GD140" s="415"/>
      <c r="GE140" s="415"/>
      <c r="GF140" s="415"/>
      <c r="GG140" s="415"/>
      <c r="GH140" s="415"/>
      <c r="GI140" s="415"/>
      <c r="GJ140" s="415"/>
      <c r="GK140" s="415"/>
      <c r="GL140" s="415"/>
      <c r="GM140" s="415"/>
      <c r="GN140" s="415"/>
      <c r="GO140" s="415"/>
      <c r="GP140" s="415"/>
      <c r="GQ140" s="415"/>
      <c r="GR140" s="415"/>
      <c r="GS140" s="415"/>
      <c r="GT140" s="415"/>
      <c r="GU140" s="415"/>
      <c r="GV140" s="415"/>
      <c r="GW140" s="415"/>
      <c r="GX140" s="415"/>
      <c r="GY140" s="415"/>
      <c r="GZ140" s="415"/>
      <c r="HA140" s="415"/>
      <c r="HB140" s="415"/>
      <c r="HC140" s="415"/>
      <c r="HD140" s="415"/>
      <c r="HE140" s="415"/>
      <c r="HF140" s="415"/>
      <c r="HG140" s="415"/>
      <c r="HH140" s="415"/>
      <c r="HI140" s="415"/>
      <c r="HJ140" s="415"/>
      <c r="HK140" s="415"/>
      <c r="HL140" s="415"/>
      <c r="HM140" s="415"/>
      <c r="HN140" s="415"/>
      <c r="HO140" s="415"/>
      <c r="HP140" s="415"/>
      <c r="HQ140" s="415"/>
      <c r="HR140" s="415"/>
      <c r="HS140" s="415"/>
      <c r="HT140" s="415"/>
      <c r="HU140" s="415"/>
      <c r="HV140" s="415"/>
      <c r="HW140" s="415"/>
      <c r="HX140" s="415"/>
      <c r="HY140" s="415"/>
      <c r="HZ140" s="415"/>
      <c r="IA140" s="415"/>
      <c r="IB140" s="415"/>
      <c r="IC140" s="415"/>
      <c r="ID140" s="415"/>
      <c r="IE140" s="415"/>
      <c r="IF140" s="415"/>
      <c r="IG140" s="415"/>
      <c r="IH140" s="415"/>
      <c r="II140" s="415"/>
      <c r="IJ140" s="415"/>
      <c r="IK140" s="415"/>
      <c r="IL140" s="415"/>
      <c r="IM140" s="415"/>
      <c r="IN140" s="415"/>
      <c r="IO140" s="415"/>
      <c r="IP140" s="415"/>
      <c r="IQ140" s="415"/>
      <c r="IR140" s="415"/>
      <c r="IS140" s="415"/>
      <c r="IT140" s="415"/>
      <c r="IU140" s="415"/>
      <c r="IV140" s="415"/>
      <c r="IW140" s="415"/>
      <c r="IX140" s="415"/>
      <c r="IY140" s="415"/>
      <c r="IZ140" s="415"/>
      <c r="JA140" s="415"/>
    </row>
    <row r="141" spans="1:261" s="101" customFormat="1" hidden="1" outlineLevel="2" x14ac:dyDescent="0.25">
      <c r="A141" s="99"/>
      <c r="B141" s="277" t="s">
        <v>124</v>
      </c>
      <c r="C141" s="102" t="s">
        <v>6820</v>
      </c>
      <c r="D141" s="127">
        <v>0.1</v>
      </c>
      <c r="E141" s="251">
        <v>0</v>
      </c>
      <c r="F141" s="142"/>
      <c r="G141" s="142">
        <v>0</v>
      </c>
      <c r="H141" s="142"/>
      <c r="I141" s="227"/>
      <c r="J141" s="252">
        <v>0</v>
      </c>
      <c r="K141" s="252"/>
      <c r="L141" s="229"/>
      <c r="M141" s="229">
        <f t="shared" si="10"/>
        <v>0</v>
      </c>
      <c r="N141" s="229"/>
      <c r="O141" s="229"/>
      <c r="P141" s="422"/>
      <c r="Q141" s="425">
        <f t="shared" si="11"/>
        <v>0</v>
      </c>
      <c r="R141" s="415"/>
      <c r="S141" s="415"/>
      <c r="T141" s="415"/>
      <c r="U141" s="415"/>
      <c r="V141" s="415"/>
      <c r="W141" s="415"/>
      <c r="X141" s="415"/>
      <c r="Y141" s="415"/>
      <c r="Z141" s="415"/>
      <c r="AA141" s="415"/>
      <c r="AB141" s="415"/>
      <c r="AC141" s="415"/>
      <c r="AD141" s="415"/>
      <c r="AE141" s="415"/>
      <c r="AF141" s="415"/>
      <c r="AG141" s="415"/>
      <c r="AH141" s="415"/>
      <c r="AI141" s="415"/>
      <c r="AJ141" s="415"/>
      <c r="AK141" s="415"/>
      <c r="AL141" s="415"/>
      <c r="AM141" s="415"/>
      <c r="AN141" s="415"/>
      <c r="AO141" s="415"/>
      <c r="AP141" s="415"/>
      <c r="AQ141" s="415"/>
      <c r="AR141" s="415"/>
      <c r="AS141" s="415"/>
      <c r="AT141" s="415"/>
      <c r="AU141" s="415"/>
      <c r="AV141" s="415"/>
      <c r="AW141" s="415"/>
      <c r="AX141" s="415"/>
      <c r="AY141" s="415"/>
      <c r="AZ141" s="415"/>
      <c r="BA141" s="415"/>
      <c r="BB141" s="415"/>
      <c r="BC141" s="415"/>
      <c r="BD141" s="415"/>
      <c r="BE141" s="415"/>
      <c r="BF141" s="415"/>
      <c r="BG141" s="415"/>
      <c r="BH141" s="415"/>
      <c r="BI141" s="415"/>
      <c r="BJ141" s="415"/>
      <c r="BK141" s="415"/>
      <c r="BL141" s="415"/>
      <c r="BM141" s="415"/>
      <c r="BN141" s="415"/>
      <c r="BO141" s="415"/>
      <c r="BP141" s="415"/>
      <c r="BQ141" s="415"/>
      <c r="BR141" s="415"/>
      <c r="BS141" s="415"/>
      <c r="BT141" s="415"/>
      <c r="BU141" s="415"/>
      <c r="BV141" s="415"/>
      <c r="BW141" s="415"/>
      <c r="BX141" s="415"/>
      <c r="BY141" s="415"/>
      <c r="BZ141" s="415"/>
      <c r="CA141" s="415"/>
      <c r="CB141" s="415"/>
      <c r="CC141" s="415"/>
      <c r="CD141" s="415"/>
      <c r="CE141" s="415"/>
      <c r="CF141" s="415"/>
      <c r="CG141" s="415"/>
      <c r="CH141" s="415"/>
      <c r="CI141" s="415"/>
      <c r="CJ141" s="415"/>
      <c r="CK141" s="415"/>
      <c r="CL141" s="415"/>
      <c r="CM141" s="415"/>
      <c r="CN141" s="415"/>
      <c r="CO141" s="415"/>
      <c r="CP141" s="415"/>
      <c r="CQ141" s="415"/>
      <c r="CR141" s="415"/>
      <c r="CS141" s="415"/>
      <c r="CT141" s="415"/>
      <c r="CU141" s="415"/>
      <c r="CV141" s="415"/>
      <c r="CW141" s="415"/>
      <c r="CX141" s="415"/>
      <c r="CY141" s="415"/>
      <c r="CZ141" s="415"/>
      <c r="DA141" s="415"/>
      <c r="DB141" s="415"/>
      <c r="DC141" s="415"/>
      <c r="DD141" s="415"/>
      <c r="DE141" s="415"/>
      <c r="DF141" s="415"/>
      <c r="DG141" s="415"/>
      <c r="DH141" s="415"/>
      <c r="DI141" s="415"/>
      <c r="DJ141" s="415"/>
      <c r="DK141" s="415"/>
      <c r="DL141" s="415"/>
      <c r="DM141" s="415"/>
      <c r="DN141" s="415"/>
      <c r="DO141" s="415"/>
      <c r="DP141" s="415"/>
      <c r="DQ141" s="415"/>
      <c r="DR141" s="415"/>
      <c r="DS141" s="415"/>
      <c r="DT141" s="415"/>
      <c r="DU141" s="415"/>
      <c r="DV141" s="415"/>
      <c r="DW141" s="415"/>
      <c r="DX141" s="415"/>
      <c r="DY141" s="415"/>
      <c r="DZ141" s="415"/>
      <c r="EA141" s="415"/>
      <c r="EB141" s="415"/>
      <c r="EC141" s="415"/>
      <c r="ED141" s="415"/>
      <c r="EE141" s="415"/>
      <c r="EF141" s="415"/>
      <c r="EG141" s="415"/>
      <c r="EH141" s="415"/>
      <c r="EI141" s="415"/>
      <c r="EJ141" s="415"/>
      <c r="EK141" s="415"/>
      <c r="EL141" s="415"/>
      <c r="EM141" s="415"/>
      <c r="EN141" s="415"/>
      <c r="EO141" s="415"/>
      <c r="EP141" s="415"/>
      <c r="EQ141" s="415"/>
      <c r="ER141" s="415"/>
      <c r="ES141" s="415"/>
      <c r="ET141" s="415"/>
      <c r="EU141" s="415"/>
      <c r="EV141" s="415"/>
      <c r="EW141" s="415"/>
      <c r="EX141" s="415"/>
      <c r="EY141" s="415"/>
      <c r="EZ141" s="415"/>
      <c r="FA141" s="415"/>
      <c r="FB141" s="415"/>
      <c r="FC141" s="415"/>
      <c r="FD141" s="415"/>
      <c r="FE141" s="415"/>
      <c r="FF141" s="415"/>
      <c r="FG141" s="415"/>
      <c r="FH141" s="415"/>
      <c r="FI141" s="415"/>
      <c r="FJ141" s="415"/>
      <c r="FK141" s="415"/>
      <c r="FL141" s="415"/>
      <c r="FM141" s="415"/>
      <c r="FN141" s="415"/>
      <c r="FO141" s="415"/>
      <c r="FP141" s="415"/>
      <c r="FQ141" s="415"/>
      <c r="FR141" s="415"/>
      <c r="FS141" s="415"/>
      <c r="FT141" s="415"/>
      <c r="FU141" s="415"/>
      <c r="FV141" s="415"/>
      <c r="FW141" s="415"/>
      <c r="FX141" s="415"/>
      <c r="FY141" s="415"/>
      <c r="FZ141" s="415"/>
      <c r="GA141" s="415"/>
      <c r="GB141" s="415"/>
      <c r="GC141" s="415"/>
      <c r="GD141" s="415"/>
      <c r="GE141" s="415"/>
      <c r="GF141" s="415"/>
      <c r="GG141" s="415"/>
      <c r="GH141" s="415"/>
      <c r="GI141" s="415"/>
      <c r="GJ141" s="415"/>
      <c r="GK141" s="415"/>
      <c r="GL141" s="415"/>
      <c r="GM141" s="415"/>
      <c r="GN141" s="415"/>
      <c r="GO141" s="415"/>
      <c r="GP141" s="415"/>
      <c r="GQ141" s="415"/>
      <c r="GR141" s="415"/>
      <c r="GS141" s="415"/>
      <c r="GT141" s="415"/>
      <c r="GU141" s="415"/>
      <c r="GV141" s="415"/>
      <c r="GW141" s="415"/>
      <c r="GX141" s="415"/>
      <c r="GY141" s="415"/>
      <c r="GZ141" s="415"/>
      <c r="HA141" s="415"/>
      <c r="HB141" s="415"/>
      <c r="HC141" s="415"/>
      <c r="HD141" s="415"/>
      <c r="HE141" s="415"/>
      <c r="HF141" s="415"/>
      <c r="HG141" s="415"/>
      <c r="HH141" s="415"/>
      <c r="HI141" s="415"/>
      <c r="HJ141" s="415"/>
      <c r="HK141" s="415"/>
      <c r="HL141" s="415"/>
      <c r="HM141" s="415"/>
      <c r="HN141" s="415"/>
      <c r="HO141" s="415"/>
      <c r="HP141" s="415"/>
      <c r="HQ141" s="415"/>
      <c r="HR141" s="415"/>
      <c r="HS141" s="415"/>
      <c r="HT141" s="415"/>
      <c r="HU141" s="415"/>
      <c r="HV141" s="415"/>
      <c r="HW141" s="415"/>
      <c r="HX141" s="415"/>
      <c r="HY141" s="415"/>
      <c r="HZ141" s="415"/>
      <c r="IA141" s="415"/>
      <c r="IB141" s="415"/>
      <c r="IC141" s="415"/>
      <c r="ID141" s="415"/>
      <c r="IE141" s="415"/>
      <c r="IF141" s="415"/>
      <c r="IG141" s="415"/>
      <c r="IH141" s="415"/>
      <c r="II141" s="415"/>
      <c r="IJ141" s="415"/>
      <c r="IK141" s="415"/>
      <c r="IL141" s="415"/>
      <c r="IM141" s="415"/>
      <c r="IN141" s="415"/>
      <c r="IO141" s="415"/>
      <c r="IP141" s="415"/>
      <c r="IQ141" s="415"/>
      <c r="IR141" s="415"/>
      <c r="IS141" s="415"/>
      <c r="IT141" s="415"/>
      <c r="IU141" s="415"/>
      <c r="IV141" s="415"/>
      <c r="IW141" s="415"/>
      <c r="IX141" s="415"/>
      <c r="IY141" s="415"/>
      <c r="IZ141" s="415"/>
      <c r="JA141" s="415"/>
    </row>
    <row r="142" spans="1:261" s="101" customFormat="1" hidden="1" outlineLevel="2" x14ac:dyDescent="0.25">
      <c r="A142" s="99"/>
      <c r="B142" s="277" t="s">
        <v>125</v>
      </c>
      <c r="C142" s="102" t="s">
        <v>855</v>
      </c>
      <c r="D142" s="310">
        <v>1.4999999999999999E-2</v>
      </c>
      <c r="E142" s="251">
        <v>0</v>
      </c>
      <c r="F142" s="142"/>
      <c r="G142" s="142">
        <v>0</v>
      </c>
      <c r="H142" s="142"/>
      <c r="I142" s="227"/>
      <c r="J142" s="252">
        <v>0</v>
      </c>
      <c r="K142" s="252"/>
      <c r="L142" s="229"/>
      <c r="M142" s="229">
        <f t="shared" si="10"/>
        <v>0</v>
      </c>
      <c r="N142" s="229"/>
      <c r="O142" s="229"/>
      <c r="P142" s="422"/>
      <c r="Q142" s="425">
        <f t="shared" si="11"/>
        <v>0</v>
      </c>
      <c r="R142" s="415"/>
      <c r="S142" s="415"/>
      <c r="T142" s="415"/>
      <c r="U142" s="415"/>
      <c r="V142" s="415"/>
      <c r="W142" s="415"/>
      <c r="X142" s="415"/>
      <c r="Y142" s="415"/>
      <c r="Z142" s="415"/>
      <c r="AA142" s="415"/>
      <c r="AB142" s="415"/>
      <c r="AC142" s="415"/>
      <c r="AD142" s="415"/>
      <c r="AE142" s="415"/>
      <c r="AF142" s="415"/>
      <c r="AG142" s="415"/>
      <c r="AH142" s="415"/>
      <c r="AI142" s="415"/>
      <c r="AJ142" s="415"/>
      <c r="AK142" s="415"/>
      <c r="AL142" s="415"/>
      <c r="AM142" s="415"/>
      <c r="AN142" s="415"/>
      <c r="AO142" s="415"/>
      <c r="AP142" s="415"/>
      <c r="AQ142" s="415"/>
      <c r="AR142" s="415"/>
      <c r="AS142" s="415"/>
      <c r="AT142" s="415"/>
      <c r="AU142" s="415"/>
      <c r="AV142" s="415"/>
      <c r="AW142" s="415"/>
      <c r="AX142" s="415"/>
      <c r="AY142" s="415"/>
      <c r="AZ142" s="415"/>
      <c r="BA142" s="415"/>
      <c r="BB142" s="415"/>
      <c r="BC142" s="415"/>
      <c r="BD142" s="415"/>
      <c r="BE142" s="415"/>
      <c r="BF142" s="415"/>
      <c r="BG142" s="415"/>
      <c r="BH142" s="415"/>
      <c r="BI142" s="415"/>
      <c r="BJ142" s="415"/>
      <c r="BK142" s="415"/>
      <c r="BL142" s="415"/>
      <c r="BM142" s="415"/>
      <c r="BN142" s="415"/>
      <c r="BO142" s="415"/>
      <c r="BP142" s="415"/>
      <c r="BQ142" s="415"/>
      <c r="BR142" s="415"/>
      <c r="BS142" s="415"/>
      <c r="BT142" s="415"/>
      <c r="BU142" s="415"/>
      <c r="BV142" s="415"/>
      <c r="BW142" s="415"/>
      <c r="BX142" s="415"/>
      <c r="BY142" s="415"/>
      <c r="BZ142" s="415"/>
      <c r="CA142" s="415"/>
      <c r="CB142" s="415"/>
      <c r="CC142" s="415"/>
      <c r="CD142" s="415"/>
      <c r="CE142" s="415"/>
      <c r="CF142" s="415"/>
      <c r="CG142" s="415"/>
      <c r="CH142" s="415"/>
      <c r="CI142" s="415"/>
      <c r="CJ142" s="415"/>
      <c r="CK142" s="415"/>
      <c r="CL142" s="415"/>
      <c r="CM142" s="415"/>
      <c r="CN142" s="415"/>
      <c r="CO142" s="415"/>
      <c r="CP142" s="415"/>
      <c r="CQ142" s="415"/>
      <c r="CR142" s="415"/>
      <c r="CS142" s="415"/>
      <c r="CT142" s="415"/>
      <c r="CU142" s="415"/>
      <c r="CV142" s="415"/>
      <c r="CW142" s="415"/>
      <c r="CX142" s="415"/>
      <c r="CY142" s="415"/>
      <c r="CZ142" s="415"/>
      <c r="DA142" s="415"/>
      <c r="DB142" s="415"/>
      <c r="DC142" s="415"/>
      <c r="DD142" s="415"/>
      <c r="DE142" s="415"/>
      <c r="DF142" s="415"/>
      <c r="DG142" s="415"/>
      <c r="DH142" s="415"/>
      <c r="DI142" s="415"/>
      <c r="DJ142" s="415"/>
      <c r="DK142" s="415"/>
      <c r="DL142" s="415"/>
      <c r="DM142" s="415"/>
      <c r="DN142" s="415"/>
      <c r="DO142" s="415"/>
      <c r="DP142" s="415"/>
      <c r="DQ142" s="415"/>
      <c r="DR142" s="415"/>
      <c r="DS142" s="415"/>
      <c r="DT142" s="415"/>
      <c r="DU142" s="415"/>
      <c r="DV142" s="415"/>
      <c r="DW142" s="415"/>
      <c r="DX142" s="415"/>
      <c r="DY142" s="415"/>
      <c r="DZ142" s="415"/>
      <c r="EA142" s="415"/>
      <c r="EB142" s="415"/>
      <c r="EC142" s="415"/>
      <c r="ED142" s="415"/>
      <c r="EE142" s="415"/>
      <c r="EF142" s="415"/>
      <c r="EG142" s="415"/>
      <c r="EH142" s="415"/>
      <c r="EI142" s="415"/>
      <c r="EJ142" s="415"/>
      <c r="EK142" s="415"/>
      <c r="EL142" s="415"/>
      <c r="EM142" s="415"/>
      <c r="EN142" s="415"/>
      <c r="EO142" s="415"/>
      <c r="EP142" s="415"/>
      <c r="EQ142" s="415"/>
      <c r="ER142" s="415"/>
      <c r="ES142" s="415"/>
      <c r="ET142" s="415"/>
      <c r="EU142" s="415"/>
      <c r="EV142" s="415"/>
      <c r="EW142" s="415"/>
      <c r="EX142" s="415"/>
      <c r="EY142" s="415"/>
      <c r="EZ142" s="415"/>
      <c r="FA142" s="415"/>
      <c r="FB142" s="415"/>
      <c r="FC142" s="415"/>
      <c r="FD142" s="415"/>
      <c r="FE142" s="415"/>
      <c r="FF142" s="415"/>
      <c r="FG142" s="415"/>
      <c r="FH142" s="415"/>
      <c r="FI142" s="415"/>
      <c r="FJ142" s="415"/>
      <c r="FK142" s="415"/>
      <c r="FL142" s="415"/>
      <c r="FM142" s="415"/>
      <c r="FN142" s="415"/>
      <c r="FO142" s="415"/>
      <c r="FP142" s="415"/>
      <c r="FQ142" s="415"/>
      <c r="FR142" s="415"/>
      <c r="FS142" s="415"/>
      <c r="FT142" s="415"/>
      <c r="FU142" s="415"/>
      <c r="FV142" s="415"/>
      <c r="FW142" s="415"/>
      <c r="FX142" s="415"/>
      <c r="FY142" s="415"/>
      <c r="FZ142" s="415"/>
      <c r="GA142" s="415"/>
      <c r="GB142" s="415"/>
      <c r="GC142" s="415"/>
      <c r="GD142" s="415"/>
      <c r="GE142" s="415"/>
      <c r="GF142" s="415"/>
      <c r="GG142" s="415"/>
      <c r="GH142" s="415"/>
      <c r="GI142" s="415"/>
      <c r="GJ142" s="415"/>
      <c r="GK142" s="415"/>
      <c r="GL142" s="415"/>
      <c r="GM142" s="415"/>
      <c r="GN142" s="415"/>
      <c r="GO142" s="415"/>
      <c r="GP142" s="415"/>
      <c r="GQ142" s="415"/>
      <c r="GR142" s="415"/>
      <c r="GS142" s="415"/>
      <c r="GT142" s="415"/>
      <c r="GU142" s="415"/>
      <c r="GV142" s="415"/>
      <c r="GW142" s="415"/>
      <c r="GX142" s="415"/>
      <c r="GY142" s="415"/>
      <c r="GZ142" s="415"/>
      <c r="HA142" s="415"/>
      <c r="HB142" s="415"/>
      <c r="HC142" s="415"/>
      <c r="HD142" s="415"/>
      <c r="HE142" s="415"/>
      <c r="HF142" s="415"/>
      <c r="HG142" s="415"/>
      <c r="HH142" s="415"/>
      <c r="HI142" s="415"/>
      <c r="HJ142" s="415"/>
      <c r="HK142" s="415"/>
      <c r="HL142" s="415"/>
      <c r="HM142" s="415"/>
      <c r="HN142" s="415"/>
      <c r="HO142" s="415"/>
      <c r="HP142" s="415"/>
      <c r="HQ142" s="415"/>
      <c r="HR142" s="415"/>
      <c r="HS142" s="415"/>
      <c r="HT142" s="415"/>
      <c r="HU142" s="415"/>
      <c r="HV142" s="415"/>
      <c r="HW142" s="415"/>
      <c r="HX142" s="415"/>
      <c r="HY142" s="415"/>
      <c r="HZ142" s="415"/>
      <c r="IA142" s="415"/>
      <c r="IB142" s="415"/>
      <c r="IC142" s="415"/>
      <c r="ID142" s="415"/>
      <c r="IE142" s="415"/>
      <c r="IF142" s="415"/>
      <c r="IG142" s="415"/>
      <c r="IH142" s="415"/>
      <c r="II142" s="415"/>
      <c r="IJ142" s="415"/>
      <c r="IK142" s="415"/>
      <c r="IL142" s="415"/>
      <c r="IM142" s="415"/>
      <c r="IN142" s="415"/>
      <c r="IO142" s="415"/>
      <c r="IP142" s="415"/>
      <c r="IQ142" s="415"/>
      <c r="IR142" s="415"/>
      <c r="IS142" s="415"/>
      <c r="IT142" s="415"/>
      <c r="IU142" s="415"/>
      <c r="IV142" s="415"/>
      <c r="IW142" s="415"/>
      <c r="IX142" s="415"/>
      <c r="IY142" s="415"/>
      <c r="IZ142" s="415"/>
      <c r="JA142" s="415"/>
    </row>
    <row r="143" spans="1:261" s="101" customFormat="1" hidden="1" outlineLevel="2" x14ac:dyDescent="0.25">
      <c r="A143" s="99"/>
      <c r="B143" s="277" t="s">
        <v>126</v>
      </c>
      <c r="C143" s="102" t="s">
        <v>31</v>
      </c>
      <c r="D143" s="127">
        <v>32</v>
      </c>
      <c r="E143" s="251">
        <v>0</v>
      </c>
      <c r="F143" s="142"/>
      <c r="G143" s="142">
        <v>0</v>
      </c>
      <c r="H143" s="142"/>
      <c r="I143" s="227"/>
      <c r="J143" s="252">
        <v>0</v>
      </c>
      <c r="K143" s="252"/>
      <c r="L143" s="229"/>
      <c r="M143" s="229">
        <f t="shared" si="10"/>
        <v>0</v>
      </c>
      <c r="N143" s="229"/>
      <c r="O143" s="229"/>
      <c r="P143" s="422"/>
      <c r="Q143" s="425">
        <f t="shared" si="11"/>
        <v>0</v>
      </c>
      <c r="R143" s="415"/>
      <c r="S143" s="415"/>
      <c r="T143" s="415"/>
      <c r="U143" s="415"/>
      <c r="V143" s="415"/>
      <c r="W143" s="415"/>
      <c r="X143" s="415"/>
      <c r="Y143" s="415"/>
      <c r="Z143" s="415"/>
      <c r="AA143" s="415"/>
      <c r="AB143" s="415"/>
      <c r="AC143" s="415"/>
      <c r="AD143" s="415"/>
      <c r="AE143" s="415"/>
      <c r="AF143" s="415"/>
      <c r="AG143" s="415"/>
      <c r="AH143" s="415"/>
      <c r="AI143" s="415"/>
      <c r="AJ143" s="415"/>
      <c r="AK143" s="415"/>
      <c r="AL143" s="415"/>
      <c r="AM143" s="415"/>
      <c r="AN143" s="415"/>
      <c r="AO143" s="415"/>
      <c r="AP143" s="415"/>
      <c r="AQ143" s="415"/>
      <c r="AR143" s="415"/>
      <c r="AS143" s="415"/>
      <c r="AT143" s="415"/>
      <c r="AU143" s="415"/>
      <c r="AV143" s="415"/>
      <c r="AW143" s="415"/>
      <c r="AX143" s="415"/>
      <c r="AY143" s="415"/>
      <c r="AZ143" s="415"/>
      <c r="BA143" s="415"/>
      <c r="BB143" s="415"/>
      <c r="BC143" s="415"/>
      <c r="BD143" s="415"/>
      <c r="BE143" s="415"/>
      <c r="BF143" s="415"/>
      <c r="BG143" s="415"/>
      <c r="BH143" s="415"/>
      <c r="BI143" s="415"/>
      <c r="BJ143" s="415"/>
      <c r="BK143" s="415"/>
      <c r="BL143" s="415"/>
      <c r="BM143" s="415"/>
      <c r="BN143" s="415"/>
      <c r="BO143" s="415"/>
      <c r="BP143" s="415"/>
      <c r="BQ143" s="415"/>
      <c r="BR143" s="415"/>
      <c r="BS143" s="415"/>
      <c r="BT143" s="415"/>
      <c r="BU143" s="415"/>
      <c r="BV143" s="415"/>
      <c r="BW143" s="415"/>
      <c r="BX143" s="415"/>
      <c r="BY143" s="415"/>
      <c r="BZ143" s="415"/>
      <c r="CA143" s="415"/>
      <c r="CB143" s="415"/>
      <c r="CC143" s="415"/>
      <c r="CD143" s="415"/>
      <c r="CE143" s="415"/>
      <c r="CF143" s="415"/>
      <c r="CG143" s="415"/>
      <c r="CH143" s="415"/>
      <c r="CI143" s="415"/>
      <c r="CJ143" s="415"/>
      <c r="CK143" s="415"/>
      <c r="CL143" s="415"/>
      <c r="CM143" s="415"/>
      <c r="CN143" s="415"/>
      <c r="CO143" s="415"/>
      <c r="CP143" s="415"/>
      <c r="CQ143" s="415"/>
      <c r="CR143" s="415"/>
      <c r="CS143" s="415"/>
      <c r="CT143" s="415"/>
      <c r="CU143" s="415"/>
      <c r="CV143" s="415"/>
      <c r="CW143" s="415"/>
      <c r="CX143" s="415"/>
      <c r="CY143" s="415"/>
      <c r="CZ143" s="415"/>
      <c r="DA143" s="415"/>
      <c r="DB143" s="415"/>
      <c r="DC143" s="415"/>
      <c r="DD143" s="415"/>
      <c r="DE143" s="415"/>
      <c r="DF143" s="415"/>
      <c r="DG143" s="415"/>
      <c r="DH143" s="415"/>
      <c r="DI143" s="415"/>
      <c r="DJ143" s="415"/>
      <c r="DK143" s="415"/>
      <c r="DL143" s="415"/>
      <c r="DM143" s="415"/>
      <c r="DN143" s="415"/>
      <c r="DO143" s="415"/>
      <c r="DP143" s="415"/>
      <c r="DQ143" s="415"/>
      <c r="DR143" s="415"/>
      <c r="DS143" s="415"/>
      <c r="DT143" s="415"/>
      <c r="DU143" s="415"/>
      <c r="DV143" s="415"/>
      <c r="DW143" s="415"/>
      <c r="DX143" s="415"/>
      <c r="DY143" s="415"/>
      <c r="DZ143" s="415"/>
      <c r="EA143" s="415"/>
      <c r="EB143" s="415"/>
      <c r="EC143" s="415"/>
      <c r="ED143" s="415"/>
      <c r="EE143" s="415"/>
      <c r="EF143" s="415"/>
      <c r="EG143" s="415"/>
      <c r="EH143" s="415"/>
      <c r="EI143" s="415"/>
      <c r="EJ143" s="415"/>
      <c r="EK143" s="415"/>
      <c r="EL143" s="415"/>
      <c r="EM143" s="415"/>
      <c r="EN143" s="415"/>
      <c r="EO143" s="415"/>
      <c r="EP143" s="415"/>
      <c r="EQ143" s="415"/>
      <c r="ER143" s="415"/>
      <c r="ES143" s="415"/>
      <c r="ET143" s="415"/>
      <c r="EU143" s="415"/>
      <c r="EV143" s="415"/>
      <c r="EW143" s="415"/>
      <c r="EX143" s="415"/>
      <c r="EY143" s="415"/>
      <c r="EZ143" s="415"/>
      <c r="FA143" s="415"/>
      <c r="FB143" s="415"/>
      <c r="FC143" s="415"/>
      <c r="FD143" s="415"/>
      <c r="FE143" s="415"/>
      <c r="FF143" s="415"/>
      <c r="FG143" s="415"/>
      <c r="FH143" s="415"/>
      <c r="FI143" s="415"/>
      <c r="FJ143" s="415"/>
      <c r="FK143" s="415"/>
      <c r="FL143" s="415"/>
      <c r="FM143" s="415"/>
      <c r="FN143" s="415"/>
      <c r="FO143" s="415"/>
      <c r="FP143" s="415"/>
      <c r="FQ143" s="415"/>
      <c r="FR143" s="415"/>
      <c r="FS143" s="415"/>
      <c r="FT143" s="415"/>
      <c r="FU143" s="415"/>
      <c r="FV143" s="415"/>
      <c r="FW143" s="415"/>
      <c r="FX143" s="415"/>
      <c r="FY143" s="415"/>
      <c r="FZ143" s="415"/>
      <c r="GA143" s="415"/>
      <c r="GB143" s="415"/>
      <c r="GC143" s="415"/>
      <c r="GD143" s="415"/>
      <c r="GE143" s="415"/>
      <c r="GF143" s="415"/>
      <c r="GG143" s="415"/>
      <c r="GH143" s="415"/>
      <c r="GI143" s="415"/>
      <c r="GJ143" s="415"/>
      <c r="GK143" s="415"/>
      <c r="GL143" s="415"/>
      <c r="GM143" s="415"/>
      <c r="GN143" s="415"/>
      <c r="GO143" s="415"/>
      <c r="GP143" s="415"/>
      <c r="GQ143" s="415"/>
      <c r="GR143" s="415"/>
      <c r="GS143" s="415"/>
      <c r="GT143" s="415"/>
      <c r="GU143" s="415"/>
      <c r="GV143" s="415"/>
      <c r="GW143" s="415"/>
      <c r="GX143" s="415"/>
      <c r="GY143" s="415"/>
      <c r="GZ143" s="415"/>
      <c r="HA143" s="415"/>
      <c r="HB143" s="415"/>
      <c r="HC143" s="415"/>
      <c r="HD143" s="415"/>
      <c r="HE143" s="415"/>
      <c r="HF143" s="415"/>
      <c r="HG143" s="415"/>
      <c r="HH143" s="415"/>
      <c r="HI143" s="415"/>
      <c r="HJ143" s="415"/>
      <c r="HK143" s="415"/>
      <c r="HL143" s="415"/>
      <c r="HM143" s="415"/>
      <c r="HN143" s="415"/>
      <c r="HO143" s="415"/>
      <c r="HP143" s="415"/>
      <c r="HQ143" s="415"/>
      <c r="HR143" s="415"/>
      <c r="HS143" s="415"/>
      <c r="HT143" s="415"/>
      <c r="HU143" s="415"/>
      <c r="HV143" s="415"/>
      <c r="HW143" s="415"/>
      <c r="HX143" s="415"/>
      <c r="HY143" s="415"/>
      <c r="HZ143" s="415"/>
      <c r="IA143" s="415"/>
      <c r="IB143" s="415"/>
      <c r="IC143" s="415"/>
      <c r="ID143" s="415"/>
      <c r="IE143" s="415"/>
      <c r="IF143" s="415"/>
      <c r="IG143" s="415"/>
      <c r="IH143" s="415"/>
      <c r="II143" s="415"/>
      <c r="IJ143" s="415"/>
      <c r="IK143" s="415"/>
      <c r="IL143" s="415"/>
      <c r="IM143" s="415"/>
      <c r="IN143" s="415"/>
      <c r="IO143" s="415"/>
      <c r="IP143" s="415"/>
      <c r="IQ143" s="415"/>
      <c r="IR143" s="415"/>
      <c r="IS143" s="415"/>
      <c r="IT143" s="415"/>
      <c r="IU143" s="415"/>
      <c r="IV143" s="415"/>
      <c r="IW143" s="415"/>
      <c r="IX143" s="415"/>
      <c r="IY143" s="415"/>
      <c r="IZ143" s="415"/>
      <c r="JA143" s="415"/>
    </row>
    <row r="144" spans="1:261" s="101" customFormat="1" ht="25.5" hidden="1" outlineLevel="2" x14ac:dyDescent="0.25">
      <c r="A144" s="99"/>
      <c r="B144" s="277" t="s">
        <v>127</v>
      </c>
      <c r="C144" s="102" t="s">
        <v>6814</v>
      </c>
      <c r="D144" s="127">
        <v>1.3</v>
      </c>
      <c r="E144" s="251">
        <v>0</v>
      </c>
      <c r="F144" s="142"/>
      <c r="G144" s="142">
        <v>0</v>
      </c>
      <c r="H144" s="142"/>
      <c r="I144" s="227"/>
      <c r="J144" s="252">
        <v>0</v>
      </c>
      <c r="K144" s="252"/>
      <c r="L144" s="229"/>
      <c r="M144" s="229">
        <f t="shared" si="10"/>
        <v>0</v>
      </c>
      <c r="N144" s="229"/>
      <c r="O144" s="229"/>
      <c r="P144" s="422"/>
      <c r="Q144" s="425">
        <f t="shared" si="11"/>
        <v>0</v>
      </c>
      <c r="R144" s="415"/>
      <c r="S144" s="415"/>
      <c r="T144" s="415"/>
      <c r="U144" s="415"/>
      <c r="V144" s="415"/>
      <c r="W144" s="415"/>
      <c r="X144" s="415"/>
      <c r="Y144" s="415"/>
      <c r="Z144" s="415"/>
      <c r="AA144" s="415"/>
      <c r="AB144" s="415"/>
      <c r="AC144" s="415"/>
      <c r="AD144" s="415"/>
      <c r="AE144" s="415"/>
      <c r="AF144" s="415"/>
      <c r="AG144" s="415"/>
      <c r="AH144" s="415"/>
      <c r="AI144" s="415"/>
      <c r="AJ144" s="415"/>
      <c r="AK144" s="415"/>
      <c r="AL144" s="415"/>
      <c r="AM144" s="415"/>
      <c r="AN144" s="415"/>
      <c r="AO144" s="415"/>
      <c r="AP144" s="415"/>
      <c r="AQ144" s="415"/>
      <c r="AR144" s="415"/>
      <c r="AS144" s="415"/>
      <c r="AT144" s="415"/>
      <c r="AU144" s="415"/>
      <c r="AV144" s="415"/>
      <c r="AW144" s="415"/>
      <c r="AX144" s="415"/>
      <c r="AY144" s="415"/>
      <c r="AZ144" s="415"/>
      <c r="BA144" s="415"/>
      <c r="BB144" s="415"/>
      <c r="BC144" s="415"/>
      <c r="BD144" s="415"/>
      <c r="BE144" s="415"/>
      <c r="BF144" s="415"/>
      <c r="BG144" s="415"/>
      <c r="BH144" s="415"/>
      <c r="BI144" s="415"/>
      <c r="BJ144" s="415"/>
      <c r="BK144" s="415"/>
      <c r="BL144" s="415"/>
      <c r="BM144" s="415"/>
      <c r="BN144" s="415"/>
      <c r="BO144" s="415"/>
      <c r="BP144" s="415"/>
      <c r="BQ144" s="415"/>
      <c r="BR144" s="415"/>
      <c r="BS144" s="415"/>
      <c r="BT144" s="415"/>
      <c r="BU144" s="415"/>
      <c r="BV144" s="415"/>
      <c r="BW144" s="415"/>
      <c r="BX144" s="415"/>
      <c r="BY144" s="415"/>
      <c r="BZ144" s="415"/>
      <c r="CA144" s="415"/>
      <c r="CB144" s="415"/>
      <c r="CC144" s="415"/>
      <c r="CD144" s="415"/>
      <c r="CE144" s="415"/>
      <c r="CF144" s="415"/>
      <c r="CG144" s="415"/>
      <c r="CH144" s="415"/>
      <c r="CI144" s="415"/>
      <c r="CJ144" s="415"/>
      <c r="CK144" s="415"/>
      <c r="CL144" s="415"/>
      <c r="CM144" s="415"/>
      <c r="CN144" s="415"/>
      <c r="CO144" s="415"/>
      <c r="CP144" s="415"/>
      <c r="CQ144" s="415"/>
      <c r="CR144" s="415"/>
      <c r="CS144" s="415"/>
      <c r="CT144" s="415"/>
      <c r="CU144" s="415"/>
      <c r="CV144" s="415"/>
      <c r="CW144" s="415"/>
      <c r="CX144" s="415"/>
      <c r="CY144" s="415"/>
      <c r="CZ144" s="415"/>
      <c r="DA144" s="415"/>
      <c r="DB144" s="415"/>
      <c r="DC144" s="415"/>
      <c r="DD144" s="415"/>
      <c r="DE144" s="415"/>
      <c r="DF144" s="415"/>
      <c r="DG144" s="415"/>
      <c r="DH144" s="415"/>
      <c r="DI144" s="415"/>
      <c r="DJ144" s="415"/>
      <c r="DK144" s="415"/>
      <c r="DL144" s="415"/>
      <c r="DM144" s="415"/>
      <c r="DN144" s="415"/>
      <c r="DO144" s="415"/>
      <c r="DP144" s="415"/>
      <c r="DQ144" s="415"/>
      <c r="DR144" s="415"/>
      <c r="DS144" s="415"/>
      <c r="DT144" s="415"/>
      <c r="DU144" s="415"/>
      <c r="DV144" s="415"/>
      <c r="DW144" s="415"/>
      <c r="DX144" s="415"/>
      <c r="DY144" s="415"/>
      <c r="DZ144" s="415"/>
      <c r="EA144" s="415"/>
      <c r="EB144" s="415"/>
      <c r="EC144" s="415"/>
      <c r="ED144" s="415"/>
      <c r="EE144" s="415"/>
      <c r="EF144" s="415"/>
      <c r="EG144" s="415"/>
      <c r="EH144" s="415"/>
      <c r="EI144" s="415"/>
      <c r="EJ144" s="415"/>
      <c r="EK144" s="415"/>
      <c r="EL144" s="415"/>
      <c r="EM144" s="415"/>
      <c r="EN144" s="415"/>
      <c r="EO144" s="415"/>
      <c r="EP144" s="415"/>
      <c r="EQ144" s="415"/>
      <c r="ER144" s="415"/>
      <c r="ES144" s="415"/>
      <c r="ET144" s="415"/>
      <c r="EU144" s="415"/>
      <c r="EV144" s="415"/>
      <c r="EW144" s="415"/>
      <c r="EX144" s="415"/>
      <c r="EY144" s="415"/>
      <c r="EZ144" s="415"/>
      <c r="FA144" s="415"/>
      <c r="FB144" s="415"/>
      <c r="FC144" s="415"/>
      <c r="FD144" s="415"/>
      <c r="FE144" s="415"/>
      <c r="FF144" s="415"/>
      <c r="FG144" s="415"/>
      <c r="FH144" s="415"/>
      <c r="FI144" s="415"/>
      <c r="FJ144" s="415"/>
      <c r="FK144" s="415"/>
      <c r="FL144" s="415"/>
      <c r="FM144" s="415"/>
      <c r="FN144" s="415"/>
      <c r="FO144" s="415"/>
      <c r="FP144" s="415"/>
      <c r="FQ144" s="415"/>
      <c r="FR144" s="415"/>
      <c r="FS144" s="415"/>
      <c r="FT144" s="415"/>
      <c r="FU144" s="415"/>
      <c r="FV144" s="415"/>
      <c r="FW144" s="415"/>
      <c r="FX144" s="415"/>
      <c r="FY144" s="415"/>
      <c r="FZ144" s="415"/>
      <c r="GA144" s="415"/>
      <c r="GB144" s="415"/>
      <c r="GC144" s="415"/>
      <c r="GD144" s="415"/>
      <c r="GE144" s="415"/>
      <c r="GF144" s="415"/>
      <c r="GG144" s="415"/>
      <c r="GH144" s="415"/>
      <c r="GI144" s="415"/>
      <c r="GJ144" s="415"/>
      <c r="GK144" s="415"/>
      <c r="GL144" s="415"/>
      <c r="GM144" s="415"/>
      <c r="GN144" s="415"/>
      <c r="GO144" s="415"/>
      <c r="GP144" s="415"/>
      <c r="GQ144" s="415"/>
      <c r="GR144" s="415"/>
      <c r="GS144" s="415"/>
      <c r="GT144" s="415"/>
      <c r="GU144" s="415"/>
      <c r="GV144" s="415"/>
      <c r="GW144" s="415"/>
      <c r="GX144" s="415"/>
      <c r="GY144" s="415"/>
      <c r="GZ144" s="415"/>
      <c r="HA144" s="415"/>
      <c r="HB144" s="415"/>
      <c r="HC144" s="415"/>
      <c r="HD144" s="415"/>
      <c r="HE144" s="415"/>
      <c r="HF144" s="415"/>
      <c r="HG144" s="415"/>
      <c r="HH144" s="415"/>
      <c r="HI144" s="415"/>
      <c r="HJ144" s="415"/>
      <c r="HK144" s="415"/>
      <c r="HL144" s="415"/>
      <c r="HM144" s="415"/>
      <c r="HN144" s="415"/>
      <c r="HO144" s="415"/>
      <c r="HP144" s="415"/>
      <c r="HQ144" s="415"/>
      <c r="HR144" s="415"/>
      <c r="HS144" s="415"/>
      <c r="HT144" s="415"/>
      <c r="HU144" s="415"/>
      <c r="HV144" s="415"/>
      <c r="HW144" s="415"/>
      <c r="HX144" s="415"/>
      <c r="HY144" s="415"/>
      <c r="HZ144" s="415"/>
      <c r="IA144" s="415"/>
      <c r="IB144" s="415"/>
      <c r="IC144" s="415"/>
      <c r="ID144" s="415"/>
      <c r="IE144" s="415"/>
      <c r="IF144" s="415"/>
      <c r="IG144" s="415"/>
      <c r="IH144" s="415"/>
      <c r="II144" s="415"/>
      <c r="IJ144" s="415"/>
      <c r="IK144" s="415"/>
      <c r="IL144" s="415"/>
      <c r="IM144" s="415"/>
      <c r="IN144" s="415"/>
      <c r="IO144" s="415"/>
      <c r="IP144" s="415"/>
      <c r="IQ144" s="415"/>
      <c r="IR144" s="415"/>
      <c r="IS144" s="415"/>
      <c r="IT144" s="415"/>
      <c r="IU144" s="415"/>
      <c r="IV144" s="415"/>
      <c r="IW144" s="415"/>
      <c r="IX144" s="415"/>
      <c r="IY144" s="415"/>
      <c r="IZ144" s="415"/>
      <c r="JA144" s="415"/>
    </row>
    <row r="145" spans="1:261" s="101" customFormat="1" hidden="1" outlineLevel="2" x14ac:dyDescent="0.25">
      <c r="A145" s="99"/>
      <c r="B145" s="277" t="s">
        <v>6847</v>
      </c>
      <c r="C145" s="102" t="s">
        <v>6820</v>
      </c>
      <c r="D145" s="127">
        <v>0.15</v>
      </c>
      <c r="E145" s="251">
        <v>0</v>
      </c>
      <c r="F145" s="142"/>
      <c r="G145" s="142">
        <v>0</v>
      </c>
      <c r="H145" s="142"/>
      <c r="I145" s="227"/>
      <c r="J145" s="252">
        <v>0</v>
      </c>
      <c r="K145" s="252"/>
      <c r="L145" s="229"/>
      <c r="M145" s="229">
        <f t="shared" si="10"/>
        <v>0</v>
      </c>
      <c r="N145" s="229"/>
      <c r="O145" s="229"/>
      <c r="P145" s="422"/>
      <c r="Q145" s="425">
        <f t="shared" si="11"/>
        <v>0</v>
      </c>
      <c r="R145" s="415"/>
      <c r="S145" s="415"/>
      <c r="T145" s="415"/>
      <c r="U145" s="415"/>
      <c r="V145" s="415"/>
      <c r="W145" s="415"/>
      <c r="X145" s="415"/>
      <c r="Y145" s="415"/>
      <c r="Z145" s="415"/>
      <c r="AA145" s="415"/>
      <c r="AB145" s="415"/>
      <c r="AC145" s="415"/>
      <c r="AD145" s="415"/>
      <c r="AE145" s="415"/>
      <c r="AF145" s="415"/>
      <c r="AG145" s="415"/>
      <c r="AH145" s="415"/>
      <c r="AI145" s="415"/>
      <c r="AJ145" s="415"/>
      <c r="AK145" s="415"/>
      <c r="AL145" s="415"/>
      <c r="AM145" s="415"/>
      <c r="AN145" s="415"/>
      <c r="AO145" s="415"/>
      <c r="AP145" s="415"/>
      <c r="AQ145" s="415"/>
      <c r="AR145" s="415"/>
      <c r="AS145" s="415"/>
      <c r="AT145" s="415"/>
      <c r="AU145" s="415"/>
      <c r="AV145" s="415"/>
      <c r="AW145" s="415"/>
      <c r="AX145" s="415"/>
      <c r="AY145" s="415"/>
      <c r="AZ145" s="415"/>
      <c r="BA145" s="415"/>
      <c r="BB145" s="415"/>
      <c r="BC145" s="415"/>
      <c r="BD145" s="415"/>
      <c r="BE145" s="415"/>
      <c r="BF145" s="415"/>
      <c r="BG145" s="415"/>
      <c r="BH145" s="415"/>
      <c r="BI145" s="415"/>
      <c r="BJ145" s="415"/>
      <c r="BK145" s="415"/>
      <c r="BL145" s="415"/>
      <c r="BM145" s="415"/>
      <c r="BN145" s="415"/>
      <c r="BO145" s="415"/>
      <c r="BP145" s="415"/>
      <c r="BQ145" s="415"/>
      <c r="BR145" s="415"/>
      <c r="BS145" s="415"/>
      <c r="BT145" s="415"/>
      <c r="BU145" s="415"/>
      <c r="BV145" s="415"/>
      <c r="BW145" s="415"/>
      <c r="BX145" s="415"/>
      <c r="BY145" s="415"/>
      <c r="BZ145" s="415"/>
      <c r="CA145" s="415"/>
      <c r="CB145" s="415"/>
      <c r="CC145" s="415"/>
      <c r="CD145" s="415"/>
      <c r="CE145" s="415"/>
      <c r="CF145" s="415"/>
      <c r="CG145" s="415"/>
      <c r="CH145" s="415"/>
      <c r="CI145" s="415"/>
      <c r="CJ145" s="415"/>
      <c r="CK145" s="415"/>
      <c r="CL145" s="415"/>
      <c r="CM145" s="415"/>
      <c r="CN145" s="415"/>
      <c r="CO145" s="415"/>
      <c r="CP145" s="415"/>
      <c r="CQ145" s="415"/>
      <c r="CR145" s="415"/>
      <c r="CS145" s="415"/>
      <c r="CT145" s="415"/>
      <c r="CU145" s="415"/>
      <c r="CV145" s="415"/>
      <c r="CW145" s="415"/>
      <c r="CX145" s="415"/>
      <c r="CY145" s="415"/>
      <c r="CZ145" s="415"/>
      <c r="DA145" s="415"/>
      <c r="DB145" s="415"/>
      <c r="DC145" s="415"/>
      <c r="DD145" s="415"/>
      <c r="DE145" s="415"/>
      <c r="DF145" s="415"/>
      <c r="DG145" s="415"/>
      <c r="DH145" s="415"/>
      <c r="DI145" s="415"/>
      <c r="DJ145" s="415"/>
      <c r="DK145" s="415"/>
      <c r="DL145" s="415"/>
      <c r="DM145" s="415"/>
      <c r="DN145" s="415"/>
      <c r="DO145" s="415"/>
      <c r="DP145" s="415"/>
      <c r="DQ145" s="415"/>
      <c r="DR145" s="415"/>
      <c r="DS145" s="415"/>
      <c r="DT145" s="415"/>
      <c r="DU145" s="415"/>
      <c r="DV145" s="415"/>
      <c r="DW145" s="415"/>
      <c r="DX145" s="415"/>
      <c r="DY145" s="415"/>
      <c r="DZ145" s="415"/>
      <c r="EA145" s="415"/>
      <c r="EB145" s="415"/>
      <c r="EC145" s="415"/>
      <c r="ED145" s="415"/>
      <c r="EE145" s="415"/>
      <c r="EF145" s="415"/>
      <c r="EG145" s="415"/>
      <c r="EH145" s="415"/>
      <c r="EI145" s="415"/>
      <c r="EJ145" s="415"/>
      <c r="EK145" s="415"/>
      <c r="EL145" s="415"/>
      <c r="EM145" s="415"/>
      <c r="EN145" s="415"/>
      <c r="EO145" s="415"/>
      <c r="EP145" s="415"/>
      <c r="EQ145" s="415"/>
      <c r="ER145" s="415"/>
      <c r="ES145" s="415"/>
      <c r="ET145" s="415"/>
      <c r="EU145" s="415"/>
      <c r="EV145" s="415"/>
      <c r="EW145" s="415"/>
      <c r="EX145" s="415"/>
      <c r="EY145" s="415"/>
      <c r="EZ145" s="415"/>
      <c r="FA145" s="415"/>
      <c r="FB145" s="415"/>
      <c r="FC145" s="415"/>
      <c r="FD145" s="415"/>
      <c r="FE145" s="415"/>
      <c r="FF145" s="415"/>
      <c r="FG145" s="415"/>
      <c r="FH145" s="415"/>
      <c r="FI145" s="415"/>
      <c r="FJ145" s="415"/>
      <c r="FK145" s="415"/>
      <c r="FL145" s="415"/>
      <c r="FM145" s="415"/>
      <c r="FN145" s="415"/>
      <c r="FO145" s="415"/>
      <c r="FP145" s="415"/>
      <c r="FQ145" s="415"/>
      <c r="FR145" s="415"/>
      <c r="FS145" s="415"/>
      <c r="FT145" s="415"/>
      <c r="FU145" s="415"/>
      <c r="FV145" s="415"/>
      <c r="FW145" s="415"/>
      <c r="FX145" s="415"/>
      <c r="FY145" s="415"/>
      <c r="FZ145" s="415"/>
      <c r="GA145" s="415"/>
      <c r="GB145" s="415"/>
      <c r="GC145" s="415"/>
      <c r="GD145" s="415"/>
      <c r="GE145" s="415"/>
      <c r="GF145" s="415"/>
      <c r="GG145" s="415"/>
      <c r="GH145" s="415"/>
      <c r="GI145" s="415"/>
      <c r="GJ145" s="415"/>
      <c r="GK145" s="415"/>
      <c r="GL145" s="415"/>
      <c r="GM145" s="415"/>
      <c r="GN145" s="415"/>
      <c r="GO145" s="415"/>
      <c r="GP145" s="415"/>
      <c r="GQ145" s="415"/>
      <c r="GR145" s="415"/>
      <c r="GS145" s="415"/>
      <c r="GT145" s="415"/>
      <c r="GU145" s="415"/>
      <c r="GV145" s="415"/>
      <c r="GW145" s="415"/>
      <c r="GX145" s="415"/>
      <c r="GY145" s="415"/>
      <c r="GZ145" s="415"/>
      <c r="HA145" s="415"/>
      <c r="HB145" s="415"/>
      <c r="HC145" s="415"/>
      <c r="HD145" s="415"/>
      <c r="HE145" s="415"/>
      <c r="HF145" s="415"/>
      <c r="HG145" s="415"/>
      <c r="HH145" s="415"/>
      <c r="HI145" s="415"/>
      <c r="HJ145" s="415"/>
      <c r="HK145" s="415"/>
      <c r="HL145" s="415"/>
      <c r="HM145" s="415"/>
      <c r="HN145" s="415"/>
      <c r="HO145" s="415"/>
      <c r="HP145" s="415"/>
      <c r="HQ145" s="415"/>
      <c r="HR145" s="415"/>
      <c r="HS145" s="415"/>
      <c r="HT145" s="415"/>
      <c r="HU145" s="415"/>
      <c r="HV145" s="415"/>
      <c r="HW145" s="415"/>
      <c r="HX145" s="415"/>
      <c r="HY145" s="415"/>
      <c r="HZ145" s="415"/>
      <c r="IA145" s="415"/>
      <c r="IB145" s="415"/>
      <c r="IC145" s="415"/>
      <c r="ID145" s="415"/>
      <c r="IE145" s="415"/>
      <c r="IF145" s="415"/>
      <c r="IG145" s="415"/>
      <c r="IH145" s="415"/>
      <c r="II145" s="415"/>
      <c r="IJ145" s="415"/>
      <c r="IK145" s="415"/>
      <c r="IL145" s="415"/>
      <c r="IM145" s="415"/>
      <c r="IN145" s="415"/>
      <c r="IO145" s="415"/>
      <c r="IP145" s="415"/>
      <c r="IQ145" s="415"/>
      <c r="IR145" s="415"/>
      <c r="IS145" s="415"/>
      <c r="IT145" s="415"/>
      <c r="IU145" s="415"/>
      <c r="IV145" s="415"/>
      <c r="IW145" s="415"/>
      <c r="IX145" s="415"/>
      <c r="IY145" s="415"/>
      <c r="IZ145" s="415"/>
      <c r="JA145" s="415"/>
    </row>
    <row r="146" spans="1:261" s="101" customFormat="1" hidden="1" outlineLevel="2" x14ac:dyDescent="0.25">
      <c r="A146" s="99"/>
      <c r="B146" s="277" t="s">
        <v>6848</v>
      </c>
      <c r="C146" s="102" t="s">
        <v>6890</v>
      </c>
      <c r="D146" s="127">
        <v>3</v>
      </c>
      <c r="E146" s="251">
        <v>0</v>
      </c>
      <c r="F146" s="142"/>
      <c r="G146" s="142">
        <v>0</v>
      </c>
      <c r="H146" s="142"/>
      <c r="I146" s="227"/>
      <c r="J146" s="252">
        <v>0</v>
      </c>
      <c r="K146" s="252"/>
      <c r="L146" s="229"/>
      <c r="M146" s="229">
        <f t="shared" si="10"/>
        <v>0</v>
      </c>
      <c r="N146" s="229"/>
      <c r="O146" s="229"/>
      <c r="P146" s="422"/>
      <c r="Q146" s="425">
        <f t="shared" si="11"/>
        <v>0</v>
      </c>
      <c r="R146" s="415"/>
      <c r="S146" s="415"/>
      <c r="T146" s="415"/>
      <c r="U146" s="415"/>
      <c r="V146" s="415"/>
      <c r="W146" s="415"/>
      <c r="X146" s="415"/>
      <c r="Y146" s="415"/>
      <c r="Z146" s="415"/>
      <c r="AA146" s="415"/>
      <c r="AB146" s="415"/>
      <c r="AC146" s="415"/>
      <c r="AD146" s="415"/>
      <c r="AE146" s="415"/>
      <c r="AF146" s="415"/>
      <c r="AG146" s="415"/>
      <c r="AH146" s="415"/>
      <c r="AI146" s="415"/>
      <c r="AJ146" s="415"/>
      <c r="AK146" s="415"/>
      <c r="AL146" s="415"/>
      <c r="AM146" s="415"/>
      <c r="AN146" s="415"/>
      <c r="AO146" s="415"/>
      <c r="AP146" s="415"/>
      <c r="AQ146" s="415"/>
      <c r="AR146" s="415"/>
      <c r="AS146" s="415"/>
      <c r="AT146" s="415"/>
      <c r="AU146" s="415"/>
      <c r="AV146" s="415"/>
      <c r="AW146" s="415"/>
      <c r="AX146" s="415"/>
      <c r="AY146" s="415"/>
      <c r="AZ146" s="415"/>
      <c r="BA146" s="415"/>
      <c r="BB146" s="415"/>
      <c r="BC146" s="415"/>
      <c r="BD146" s="415"/>
      <c r="BE146" s="415"/>
      <c r="BF146" s="415"/>
      <c r="BG146" s="415"/>
      <c r="BH146" s="415"/>
      <c r="BI146" s="415"/>
      <c r="BJ146" s="415"/>
      <c r="BK146" s="415"/>
      <c r="BL146" s="415"/>
      <c r="BM146" s="415"/>
      <c r="BN146" s="415"/>
      <c r="BO146" s="415"/>
      <c r="BP146" s="415"/>
      <c r="BQ146" s="415"/>
      <c r="BR146" s="415"/>
      <c r="BS146" s="415"/>
      <c r="BT146" s="415"/>
      <c r="BU146" s="415"/>
      <c r="BV146" s="415"/>
      <c r="BW146" s="415"/>
      <c r="BX146" s="415"/>
      <c r="BY146" s="415"/>
      <c r="BZ146" s="415"/>
      <c r="CA146" s="415"/>
      <c r="CB146" s="415"/>
      <c r="CC146" s="415"/>
      <c r="CD146" s="415"/>
      <c r="CE146" s="415"/>
      <c r="CF146" s="415"/>
      <c r="CG146" s="415"/>
      <c r="CH146" s="415"/>
      <c r="CI146" s="415"/>
      <c r="CJ146" s="415"/>
      <c r="CK146" s="415"/>
      <c r="CL146" s="415"/>
      <c r="CM146" s="415"/>
      <c r="CN146" s="415"/>
      <c r="CO146" s="415"/>
      <c r="CP146" s="415"/>
      <c r="CQ146" s="415"/>
      <c r="CR146" s="415"/>
      <c r="CS146" s="415"/>
      <c r="CT146" s="415"/>
      <c r="CU146" s="415"/>
      <c r="CV146" s="415"/>
      <c r="CW146" s="415"/>
      <c r="CX146" s="415"/>
      <c r="CY146" s="415"/>
      <c r="CZ146" s="415"/>
      <c r="DA146" s="415"/>
      <c r="DB146" s="415"/>
      <c r="DC146" s="415"/>
      <c r="DD146" s="415"/>
      <c r="DE146" s="415"/>
      <c r="DF146" s="415"/>
      <c r="DG146" s="415"/>
      <c r="DH146" s="415"/>
      <c r="DI146" s="415"/>
      <c r="DJ146" s="415"/>
      <c r="DK146" s="415"/>
      <c r="DL146" s="415"/>
      <c r="DM146" s="415"/>
      <c r="DN146" s="415"/>
      <c r="DO146" s="415"/>
      <c r="DP146" s="415"/>
      <c r="DQ146" s="415"/>
      <c r="DR146" s="415"/>
      <c r="DS146" s="415"/>
      <c r="DT146" s="415"/>
      <c r="DU146" s="415"/>
      <c r="DV146" s="415"/>
      <c r="DW146" s="415"/>
      <c r="DX146" s="415"/>
      <c r="DY146" s="415"/>
      <c r="DZ146" s="415"/>
      <c r="EA146" s="415"/>
      <c r="EB146" s="415"/>
      <c r="EC146" s="415"/>
      <c r="ED146" s="415"/>
      <c r="EE146" s="415"/>
      <c r="EF146" s="415"/>
      <c r="EG146" s="415"/>
      <c r="EH146" s="415"/>
      <c r="EI146" s="415"/>
      <c r="EJ146" s="415"/>
      <c r="EK146" s="415"/>
      <c r="EL146" s="415"/>
      <c r="EM146" s="415"/>
      <c r="EN146" s="415"/>
      <c r="EO146" s="415"/>
      <c r="EP146" s="415"/>
      <c r="EQ146" s="415"/>
      <c r="ER146" s="415"/>
      <c r="ES146" s="415"/>
      <c r="ET146" s="415"/>
      <c r="EU146" s="415"/>
      <c r="EV146" s="415"/>
      <c r="EW146" s="415"/>
      <c r="EX146" s="415"/>
      <c r="EY146" s="415"/>
      <c r="EZ146" s="415"/>
      <c r="FA146" s="415"/>
      <c r="FB146" s="415"/>
      <c r="FC146" s="415"/>
      <c r="FD146" s="415"/>
      <c r="FE146" s="415"/>
      <c r="FF146" s="415"/>
      <c r="FG146" s="415"/>
      <c r="FH146" s="415"/>
      <c r="FI146" s="415"/>
      <c r="FJ146" s="415"/>
      <c r="FK146" s="415"/>
      <c r="FL146" s="415"/>
      <c r="FM146" s="415"/>
      <c r="FN146" s="415"/>
      <c r="FO146" s="415"/>
      <c r="FP146" s="415"/>
      <c r="FQ146" s="415"/>
      <c r="FR146" s="415"/>
      <c r="FS146" s="415"/>
      <c r="FT146" s="415"/>
      <c r="FU146" s="415"/>
      <c r="FV146" s="415"/>
      <c r="FW146" s="415"/>
      <c r="FX146" s="415"/>
      <c r="FY146" s="415"/>
      <c r="FZ146" s="415"/>
      <c r="GA146" s="415"/>
      <c r="GB146" s="415"/>
      <c r="GC146" s="415"/>
      <c r="GD146" s="415"/>
      <c r="GE146" s="415"/>
      <c r="GF146" s="415"/>
      <c r="GG146" s="415"/>
      <c r="GH146" s="415"/>
      <c r="GI146" s="415"/>
      <c r="GJ146" s="415"/>
      <c r="GK146" s="415"/>
      <c r="GL146" s="415"/>
      <c r="GM146" s="415"/>
      <c r="GN146" s="415"/>
      <c r="GO146" s="415"/>
      <c r="GP146" s="415"/>
      <c r="GQ146" s="415"/>
      <c r="GR146" s="415"/>
      <c r="GS146" s="415"/>
      <c r="GT146" s="415"/>
      <c r="GU146" s="415"/>
      <c r="GV146" s="415"/>
      <c r="GW146" s="415"/>
      <c r="GX146" s="415"/>
      <c r="GY146" s="415"/>
      <c r="GZ146" s="415"/>
      <c r="HA146" s="415"/>
      <c r="HB146" s="415"/>
      <c r="HC146" s="415"/>
      <c r="HD146" s="415"/>
      <c r="HE146" s="415"/>
      <c r="HF146" s="415"/>
      <c r="HG146" s="415"/>
      <c r="HH146" s="415"/>
      <c r="HI146" s="415"/>
      <c r="HJ146" s="415"/>
      <c r="HK146" s="415"/>
      <c r="HL146" s="415"/>
      <c r="HM146" s="415"/>
      <c r="HN146" s="415"/>
      <c r="HO146" s="415"/>
      <c r="HP146" s="415"/>
      <c r="HQ146" s="415"/>
      <c r="HR146" s="415"/>
      <c r="HS146" s="415"/>
      <c r="HT146" s="415"/>
      <c r="HU146" s="415"/>
      <c r="HV146" s="415"/>
      <c r="HW146" s="415"/>
      <c r="HX146" s="415"/>
      <c r="HY146" s="415"/>
      <c r="HZ146" s="415"/>
      <c r="IA146" s="415"/>
      <c r="IB146" s="415"/>
      <c r="IC146" s="415"/>
      <c r="ID146" s="415"/>
      <c r="IE146" s="415"/>
      <c r="IF146" s="415"/>
      <c r="IG146" s="415"/>
      <c r="IH146" s="415"/>
      <c r="II146" s="415"/>
      <c r="IJ146" s="415"/>
      <c r="IK146" s="415"/>
      <c r="IL146" s="415"/>
      <c r="IM146" s="415"/>
      <c r="IN146" s="415"/>
      <c r="IO146" s="415"/>
      <c r="IP146" s="415"/>
      <c r="IQ146" s="415"/>
      <c r="IR146" s="415"/>
      <c r="IS146" s="415"/>
      <c r="IT146" s="415"/>
      <c r="IU146" s="415"/>
      <c r="IV146" s="415"/>
      <c r="IW146" s="415"/>
      <c r="IX146" s="415"/>
      <c r="IY146" s="415"/>
      <c r="IZ146" s="415"/>
      <c r="JA146" s="415"/>
    </row>
    <row r="147" spans="1:261" s="101" customFormat="1" hidden="1" outlineLevel="2" x14ac:dyDescent="0.25">
      <c r="A147" s="99"/>
      <c r="B147" s="277" t="s">
        <v>128</v>
      </c>
      <c r="C147" s="102" t="s">
        <v>6814</v>
      </c>
      <c r="D147" s="127">
        <v>18</v>
      </c>
      <c r="E147" s="251">
        <v>0</v>
      </c>
      <c r="F147" s="142"/>
      <c r="G147" s="142">
        <v>0</v>
      </c>
      <c r="H147" s="142"/>
      <c r="I147" s="227"/>
      <c r="J147" s="252">
        <v>0</v>
      </c>
      <c r="K147" s="252"/>
      <c r="L147" s="229"/>
      <c r="M147" s="229">
        <f t="shared" si="10"/>
        <v>0</v>
      </c>
      <c r="N147" s="229"/>
      <c r="O147" s="229"/>
      <c r="P147" s="422"/>
      <c r="Q147" s="425">
        <f t="shared" si="11"/>
        <v>0</v>
      </c>
      <c r="R147" s="415"/>
      <c r="S147" s="415"/>
      <c r="T147" s="415"/>
      <c r="U147" s="415"/>
      <c r="V147" s="415"/>
      <c r="W147" s="415"/>
      <c r="X147" s="415"/>
      <c r="Y147" s="415"/>
      <c r="Z147" s="415"/>
      <c r="AA147" s="415"/>
      <c r="AB147" s="415"/>
      <c r="AC147" s="415"/>
      <c r="AD147" s="415"/>
      <c r="AE147" s="415"/>
      <c r="AF147" s="415"/>
      <c r="AG147" s="415"/>
      <c r="AH147" s="415"/>
      <c r="AI147" s="415"/>
      <c r="AJ147" s="415"/>
      <c r="AK147" s="415"/>
      <c r="AL147" s="415"/>
      <c r="AM147" s="415"/>
      <c r="AN147" s="415"/>
      <c r="AO147" s="415"/>
      <c r="AP147" s="415"/>
      <c r="AQ147" s="415"/>
      <c r="AR147" s="415"/>
      <c r="AS147" s="415"/>
      <c r="AT147" s="415"/>
      <c r="AU147" s="415"/>
      <c r="AV147" s="415"/>
      <c r="AW147" s="415"/>
      <c r="AX147" s="415"/>
      <c r="AY147" s="415"/>
      <c r="AZ147" s="415"/>
      <c r="BA147" s="415"/>
      <c r="BB147" s="415"/>
      <c r="BC147" s="415"/>
      <c r="BD147" s="415"/>
      <c r="BE147" s="415"/>
      <c r="BF147" s="415"/>
      <c r="BG147" s="415"/>
      <c r="BH147" s="415"/>
      <c r="BI147" s="415"/>
      <c r="BJ147" s="415"/>
      <c r="BK147" s="415"/>
      <c r="BL147" s="415"/>
      <c r="BM147" s="415"/>
      <c r="BN147" s="415"/>
      <c r="BO147" s="415"/>
      <c r="BP147" s="415"/>
      <c r="BQ147" s="415"/>
      <c r="BR147" s="415"/>
      <c r="BS147" s="415"/>
      <c r="BT147" s="415"/>
      <c r="BU147" s="415"/>
      <c r="BV147" s="415"/>
      <c r="BW147" s="415"/>
      <c r="BX147" s="415"/>
      <c r="BY147" s="415"/>
      <c r="BZ147" s="415"/>
      <c r="CA147" s="415"/>
      <c r="CB147" s="415"/>
      <c r="CC147" s="415"/>
      <c r="CD147" s="415"/>
      <c r="CE147" s="415"/>
      <c r="CF147" s="415"/>
      <c r="CG147" s="415"/>
      <c r="CH147" s="415"/>
      <c r="CI147" s="415"/>
      <c r="CJ147" s="415"/>
      <c r="CK147" s="415"/>
      <c r="CL147" s="415"/>
      <c r="CM147" s="415"/>
      <c r="CN147" s="415"/>
      <c r="CO147" s="415"/>
      <c r="CP147" s="415"/>
      <c r="CQ147" s="415"/>
      <c r="CR147" s="415"/>
      <c r="CS147" s="415"/>
      <c r="CT147" s="415"/>
      <c r="CU147" s="415"/>
      <c r="CV147" s="415"/>
      <c r="CW147" s="415"/>
      <c r="CX147" s="415"/>
      <c r="CY147" s="415"/>
      <c r="CZ147" s="415"/>
      <c r="DA147" s="415"/>
      <c r="DB147" s="415"/>
      <c r="DC147" s="415"/>
      <c r="DD147" s="415"/>
      <c r="DE147" s="415"/>
      <c r="DF147" s="415"/>
      <c r="DG147" s="415"/>
      <c r="DH147" s="415"/>
      <c r="DI147" s="415"/>
      <c r="DJ147" s="415"/>
      <c r="DK147" s="415"/>
      <c r="DL147" s="415"/>
      <c r="DM147" s="415"/>
      <c r="DN147" s="415"/>
      <c r="DO147" s="415"/>
      <c r="DP147" s="415"/>
      <c r="DQ147" s="415"/>
      <c r="DR147" s="415"/>
      <c r="DS147" s="415"/>
      <c r="DT147" s="415"/>
      <c r="DU147" s="415"/>
      <c r="DV147" s="415"/>
      <c r="DW147" s="415"/>
      <c r="DX147" s="415"/>
      <c r="DY147" s="415"/>
      <c r="DZ147" s="415"/>
      <c r="EA147" s="415"/>
      <c r="EB147" s="415"/>
      <c r="EC147" s="415"/>
      <c r="ED147" s="415"/>
      <c r="EE147" s="415"/>
      <c r="EF147" s="415"/>
      <c r="EG147" s="415"/>
      <c r="EH147" s="415"/>
      <c r="EI147" s="415"/>
      <c r="EJ147" s="415"/>
      <c r="EK147" s="415"/>
      <c r="EL147" s="415"/>
      <c r="EM147" s="415"/>
      <c r="EN147" s="415"/>
      <c r="EO147" s="415"/>
      <c r="EP147" s="415"/>
      <c r="EQ147" s="415"/>
      <c r="ER147" s="415"/>
      <c r="ES147" s="415"/>
      <c r="ET147" s="415"/>
      <c r="EU147" s="415"/>
      <c r="EV147" s="415"/>
      <c r="EW147" s="415"/>
      <c r="EX147" s="415"/>
      <c r="EY147" s="415"/>
      <c r="EZ147" s="415"/>
      <c r="FA147" s="415"/>
      <c r="FB147" s="415"/>
      <c r="FC147" s="415"/>
      <c r="FD147" s="415"/>
      <c r="FE147" s="415"/>
      <c r="FF147" s="415"/>
      <c r="FG147" s="415"/>
      <c r="FH147" s="415"/>
      <c r="FI147" s="415"/>
      <c r="FJ147" s="415"/>
      <c r="FK147" s="415"/>
      <c r="FL147" s="415"/>
      <c r="FM147" s="415"/>
      <c r="FN147" s="415"/>
      <c r="FO147" s="415"/>
      <c r="FP147" s="415"/>
      <c r="FQ147" s="415"/>
      <c r="FR147" s="415"/>
      <c r="FS147" s="415"/>
      <c r="FT147" s="415"/>
      <c r="FU147" s="415"/>
      <c r="FV147" s="415"/>
      <c r="FW147" s="415"/>
      <c r="FX147" s="415"/>
      <c r="FY147" s="415"/>
      <c r="FZ147" s="415"/>
      <c r="GA147" s="415"/>
      <c r="GB147" s="415"/>
      <c r="GC147" s="415"/>
      <c r="GD147" s="415"/>
      <c r="GE147" s="415"/>
      <c r="GF147" s="415"/>
      <c r="GG147" s="415"/>
      <c r="GH147" s="415"/>
      <c r="GI147" s="415"/>
      <c r="GJ147" s="415"/>
      <c r="GK147" s="415"/>
      <c r="GL147" s="415"/>
      <c r="GM147" s="415"/>
      <c r="GN147" s="415"/>
      <c r="GO147" s="415"/>
      <c r="GP147" s="415"/>
      <c r="GQ147" s="415"/>
      <c r="GR147" s="415"/>
      <c r="GS147" s="415"/>
      <c r="GT147" s="415"/>
      <c r="GU147" s="415"/>
      <c r="GV147" s="415"/>
      <c r="GW147" s="415"/>
      <c r="GX147" s="415"/>
      <c r="GY147" s="415"/>
      <c r="GZ147" s="415"/>
      <c r="HA147" s="415"/>
      <c r="HB147" s="415"/>
      <c r="HC147" s="415"/>
      <c r="HD147" s="415"/>
      <c r="HE147" s="415"/>
      <c r="HF147" s="415"/>
      <c r="HG147" s="415"/>
      <c r="HH147" s="415"/>
      <c r="HI147" s="415"/>
      <c r="HJ147" s="415"/>
      <c r="HK147" s="415"/>
      <c r="HL147" s="415"/>
      <c r="HM147" s="415"/>
      <c r="HN147" s="415"/>
      <c r="HO147" s="415"/>
      <c r="HP147" s="415"/>
      <c r="HQ147" s="415"/>
      <c r="HR147" s="415"/>
      <c r="HS147" s="415"/>
      <c r="HT147" s="415"/>
      <c r="HU147" s="415"/>
      <c r="HV147" s="415"/>
      <c r="HW147" s="415"/>
      <c r="HX147" s="415"/>
      <c r="HY147" s="415"/>
      <c r="HZ147" s="415"/>
      <c r="IA147" s="415"/>
      <c r="IB147" s="415"/>
      <c r="IC147" s="415"/>
      <c r="ID147" s="415"/>
      <c r="IE147" s="415"/>
      <c r="IF147" s="415"/>
      <c r="IG147" s="415"/>
      <c r="IH147" s="415"/>
      <c r="II147" s="415"/>
      <c r="IJ147" s="415"/>
      <c r="IK147" s="415"/>
      <c r="IL147" s="415"/>
      <c r="IM147" s="415"/>
      <c r="IN147" s="415"/>
      <c r="IO147" s="415"/>
      <c r="IP147" s="415"/>
      <c r="IQ147" s="415"/>
      <c r="IR147" s="415"/>
      <c r="IS147" s="415"/>
      <c r="IT147" s="415"/>
      <c r="IU147" s="415"/>
      <c r="IV147" s="415"/>
      <c r="IW147" s="415"/>
      <c r="IX147" s="415"/>
      <c r="IY147" s="415"/>
      <c r="IZ147" s="415"/>
      <c r="JA147" s="415"/>
    </row>
    <row r="148" spans="1:261" s="101" customFormat="1" hidden="1" outlineLevel="2" x14ac:dyDescent="0.25">
      <c r="A148" s="99"/>
      <c r="B148" s="277" t="s">
        <v>129</v>
      </c>
      <c r="C148" s="102" t="s">
        <v>6814</v>
      </c>
      <c r="D148" s="127">
        <v>11</v>
      </c>
      <c r="E148" s="251">
        <v>0</v>
      </c>
      <c r="F148" s="142"/>
      <c r="G148" s="142">
        <v>0</v>
      </c>
      <c r="H148" s="142"/>
      <c r="I148" s="227"/>
      <c r="J148" s="252">
        <v>0</v>
      </c>
      <c r="K148" s="252"/>
      <c r="L148" s="229"/>
      <c r="M148" s="229">
        <f t="shared" si="10"/>
        <v>0</v>
      </c>
      <c r="N148" s="229"/>
      <c r="O148" s="229"/>
      <c r="P148" s="422"/>
      <c r="Q148" s="425">
        <f t="shared" si="11"/>
        <v>0</v>
      </c>
      <c r="R148" s="415"/>
      <c r="S148" s="415"/>
      <c r="T148" s="415"/>
      <c r="U148" s="415"/>
      <c r="V148" s="415"/>
      <c r="W148" s="415"/>
      <c r="X148" s="415"/>
      <c r="Y148" s="415"/>
      <c r="Z148" s="415"/>
      <c r="AA148" s="415"/>
      <c r="AB148" s="415"/>
      <c r="AC148" s="415"/>
      <c r="AD148" s="415"/>
      <c r="AE148" s="415"/>
      <c r="AF148" s="415"/>
      <c r="AG148" s="415"/>
      <c r="AH148" s="415"/>
      <c r="AI148" s="415"/>
      <c r="AJ148" s="415"/>
      <c r="AK148" s="415"/>
      <c r="AL148" s="415"/>
      <c r="AM148" s="415"/>
      <c r="AN148" s="415"/>
      <c r="AO148" s="415"/>
      <c r="AP148" s="415"/>
      <c r="AQ148" s="415"/>
      <c r="AR148" s="415"/>
      <c r="AS148" s="415"/>
      <c r="AT148" s="415"/>
      <c r="AU148" s="415"/>
      <c r="AV148" s="415"/>
      <c r="AW148" s="415"/>
      <c r="AX148" s="415"/>
      <c r="AY148" s="415"/>
      <c r="AZ148" s="415"/>
      <c r="BA148" s="415"/>
      <c r="BB148" s="415"/>
      <c r="BC148" s="415"/>
      <c r="BD148" s="415"/>
      <c r="BE148" s="415"/>
      <c r="BF148" s="415"/>
      <c r="BG148" s="415"/>
      <c r="BH148" s="415"/>
      <c r="BI148" s="415"/>
      <c r="BJ148" s="415"/>
      <c r="BK148" s="415"/>
      <c r="BL148" s="415"/>
      <c r="BM148" s="415"/>
      <c r="BN148" s="415"/>
      <c r="BO148" s="415"/>
      <c r="BP148" s="415"/>
      <c r="BQ148" s="415"/>
      <c r="BR148" s="415"/>
      <c r="BS148" s="415"/>
      <c r="BT148" s="415"/>
      <c r="BU148" s="415"/>
      <c r="BV148" s="415"/>
      <c r="BW148" s="415"/>
      <c r="BX148" s="415"/>
      <c r="BY148" s="415"/>
      <c r="BZ148" s="415"/>
      <c r="CA148" s="415"/>
      <c r="CB148" s="415"/>
      <c r="CC148" s="415"/>
      <c r="CD148" s="415"/>
      <c r="CE148" s="415"/>
      <c r="CF148" s="415"/>
      <c r="CG148" s="415"/>
      <c r="CH148" s="415"/>
      <c r="CI148" s="415"/>
      <c r="CJ148" s="415"/>
      <c r="CK148" s="415"/>
      <c r="CL148" s="415"/>
      <c r="CM148" s="415"/>
      <c r="CN148" s="415"/>
      <c r="CO148" s="415"/>
      <c r="CP148" s="415"/>
      <c r="CQ148" s="415"/>
      <c r="CR148" s="415"/>
      <c r="CS148" s="415"/>
      <c r="CT148" s="415"/>
      <c r="CU148" s="415"/>
      <c r="CV148" s="415"/>
      <c r="CW148" s="415"/>
      <c r="CX148" s="415"/>
      <c r="CY148" s="415"/>
      <c r="CZ148" s="415"/>
      <c r="DA148" s="415"/>
      <c r="DB148" s="415"/>
      <c r="DC148" s="415"/>
      <c r="DD148" s="415"/>
      <c r="DE148" s="415"/>
      <c r="DF148" s="415"/>
      <c r="DG148" s="415"/>
      <c r="DH148" s="415"/>
      <c r="DI148" s="415"/>
      <c r="DJ148" s="415"/>
      <c r="DK148" s="415"/>
      <c r="DL148" s="415"/>
      <c r="DM148" s="415"/>
      <c r="DN148" s="415"/>
      <c r="DO148" s="415"/>
      <c r="DP148" s="415"/>
      <c r="DQ148" s="415"/>
      <c r="DR148" s="415"/>
      <c r="DS148" s="415"/>
      <c r="DT148" s="415"/>
      <c r="DU148" s="415"/>
      <c r="DV148" s="415"/>
      <c r="DW148" s="415"/>
      <c r="DX148" s="415"/>
      <c r="DY148" s="415"/>
      <c r="DZ148" s="415"/>
      <c r="EA148" s="415"/>
      <c r="EB148" s="415"/>
      <c r="EC148" s="415"/>
      <c r="ED148" s="415"/>
      <c r="EE148" s="415"/>
      <c r="EF148" s="415"/>
      <c r="EG148" s="415"/>
      <c r="EH148" s="415"/>
      <c r="EI148" s="415"/>
      <c r="EJ148" s="415"/>
      <c r="EK148" s="415"/>
      <c r="EL148" s="415"/>
      <c r="EM148" s="415"/>
      <c r="EN148" s="415"/>
      <c r="EO148" s="415"/>
      <c r="EP148" s="415"/>
      <c r="EQ148" s="415"/>
      <c r="ER148" s="415"/>
      <c r="ES148" s="415"/>
      <c r="ET148" s="415"/>
      <c r="EU148" s="415"/>
      <c r="EV148" s="415"/>
      <c r="EW148" s="415"/>
      <c r="EX148" s="415"/>
      <c r="EY148" s="415"/>
      <c r="EZ148" s="415"/>
      <c r="FA148" s="415"/>
      <c r="FB148" s="415"/>
      <c r="FC148" s="415"/>
      <c r="FD148" s="415"/>
      <c r="FE148" s="415"/>
      <c r="FF148" s="415"/>
      <c r="FG148" s="415"/>
      <c r="FH148" s="415"/>
      <c r="FI148" s="415"/>
      <c r="FJ148" s="415"/>
      <c r="FK148" s="415"/>
      <c r="FL148" s="415"/>
      <c r="FM148" s="415"/>
      <c r="FN148" s="415"/>
      <c r="FO148" s="415"/>
      <c r="FP148" s="415"/>
      <c r="FQ148" s="415"/>
      <c r="FR148" s="415"/>
      <c r="FS148" s="415"/>
      <c r="FT148" s="415"/>
      <c r="FU148" s="415"/>
      <c r="FV148" s="415"/>
      <c r="FW148" s="415"/>
      <c r="FX148" s="415"/>
      <c r="FY148" s="415"/>
      <c r="FZ148" s="415"/>
      <c r="GA148" s="415"/>
      <c r="GB148" s="415"/>
      <c r="GC148" s="415"/>
      <c r="GD148" s="415"/>
      <c r="GE148" s="415"/>
      <c r="GF148" s="415"/>
      <c r="GG148" s="415"/>
      <c r="GH148" s="415"/>
      <c r="GI148" s="415"/>
      <c r="GJ148" s="415"/>
      <c r="GK148" s="415"/>
      <c r="GL148" s="415"/>
      <c r="GM148" s="415"/>
      <c r="GN148" s="415"/>
      <c r="GO148" s="415"/>
      <c r="GP148" s="415"/>
      <c r="GQ148" s="415"/>
      <c r="GR148" s="415"/>
      <c r="GS148" s="415"/>
      <c r="GT148" s="415"/>
      <c r="GU148" s="415"/>
      <c r="GV148" s="415"/>
      <c r="GW148" s="415"/>
      <c r="GX148" s="415"/>
      <c r="GY148" s="415"/>
      <c r="GZ148" s="415"/>
      <c r="HA148" s="415"/>
      <c r="HB148" s="415"/>
      <c r="HC148" s="415"/>
      <c r="HD148" s="415"/>
      <c r="HE148" s="415"/>
      <c r="HF148" s="415"/>
      <c r="HG148" s="415"/>
      <c r="HH148" s="415"/>
      <c r="HI148" s="415"/>
      <c r="HJ148" s="415"/>
      <c r="HK148" s="415"/>
      <c r="HL148" s="415"/>
      <c r="HM148" s="415"/>
      <c r="HN148" s="415"/>
      <c r="HO148" s="415"/>
      <c r="HP148" s="415"/>
      <c r="HQ148" s="415"/>
      <c r="HR148" s="415"/>
      <c r="HS148" s="415"/>
      <c r="HT148" s="415"/>
      <c r="HU148" s="415"/>
      <c r="HV148" s="415"/>
      <c r="HW148" s="415"/>
      <c r="HX148" s="415"/>
      <c r="HY148" s="415"/>
      <c r="HZ148" s="415"/>
      <c r="IA148" s="415"/>
      <c r="IB148" s="415"/>
      <c r="IC148" s="415"/>
      <c r="ID148" s="415"/>
      <c r="IE148" s="415"/>
      <c r="IF148" s="415"/>
      <c r="IG148" s="415"/>
      <c r="IH148" s="415"/>
      <c r="II148" s="415"/>
      <c r="IJ148" s="415"/>
      <c r="IK148" s="415"/>
      <c r="IL148" s="415"/>
      <c r="IM148" s="415"/>
      <c r="IN148" s="415"/>
      <c r="IO148" s="415"/>
      <c r="IP148" s="415"/>
      <c r="IQ148" s="415"/>
      <c r="IR148" s="415"/>
      <c r="IS148" s="415"/>
      <c r="IT148" s="415"/>
      <c r="IU148" s="415"/>
      <c r="IV148" s="415"/>
      <c r="IW148" s="415"/>
      <c r="IX148" s="415"/>
      <c r="IY148" s="415"/>
      <c r="IZ148" s="415"/>
      <c r="JA148" s="415"/>
    </row>
    <row r="149" spans="1:261" s="101" customFormat="1" ht="38.25" hidden="1" outlineLevel="2" x14ac:dyDescent="0.25">
      <c r="A149" s="99"/>
      <c r="B149" s="277" t="s">
        <v>130</v>
      </c>
      <c r="C149" s="102" t="s">
        <v>6890</v>
      </c>
      <c r="D149" s="127">
        <v>3</v>
      </c>
      <c r="E149" s="251">
        <v>0</v>
      </c>
      <c r="F149" s="142"/>
      <c r="G149" s="142">
        <v>0</v>
      </c>
      <c r="H149" s="142"/>
      <c r="I149" s="227"/>
      <c r="J149" s="252">
        <v>0</v>
      </c>
      <c r="K149" s="252"/>
      <c r="L149" s="229"/>
      <c r="M149" s="229">
        <f t="shared" si="10"/>
        <v>0</v>
      </c>
      <c r="N149" s="229"/>
      <c r="O149" s="229"/>
      <c r="P149" s="422"/>
      <c r="Q149" s="425">
        <f t="shared" si="11"/>
        <v>0</v>
      </c>
      <c r="R149" s="415"/>
      <c r="S149" s="415"/>
      <c r="T149" s="415"/>
      <c r="U149" s="415"/>
      <c r="V149" s="415"/>
      <c r="W149" s="415"/>
      <c r="X149" s="415"/>
      <c r="Y149" s="415"/>
      <c r="Z149" s="415"/>
      <c r="AA149" s="415"/>
      <c r="AB149" s="415"/>
      <c r="AC149" s="415"/>
      <c r="AD149" s="415"/>
      <c r="AE149" s="415"/>
      <c r="AF149" s="415"/>
      <c r="AG149" s="415"/>
      <c r="AH149" s="415"/>
      <c r="AI149" s="415"/>
      <c r="AJ149" s="415"/>
      <c r="AK149" s="415"/>
      <c r="AL149" s="415"/>
      <c r="AM149" s="415"/>
      <c r="AN149" s="415"/>
      <c r="AO149" s="415"/>
      <c r="AP149" s="415"/>
      <c r="AQ149" s="415"/>
      <c r="AR149" s="415"/>
      <c r="AS149" s="415"/>
      <c r="AT149" s="415"/>
      <c r="AU149" s="415"/>
      <c r="AV149" s="415"/>
      <c r="AW149" s="415"/>
      <c r="AX149" s="415"/>
      <c r="AY149" s="415"/>
      <c r="AZ149" s="415"/>
      <c r="BA149" s="415"/>
      <c r="BB149" s="415"/>
      <c r="BC149" s="415"/>
      <c r="BD149" s="415"/>
      <c r="BE149" s="415"/>
      <c r="BF149" s="415"/>
      <c r="BG149" s="415"/>
      <c r="BH149" s="415"/>
      <c r="BI149" s="415"/>
      <c r="BJ149" s="415"/>
      <c r="BK149" s="415"/>
      <c r="BL149" s="415"/>
      <c r="BM149" s="415"/>
      <c r="BN149" s="415"/>
      <c r="BO149" s="415"/>
      <c r="BP149" s="415"/>
      <c r="BQ149" s="415"/>
      <c r="BR149" s="415"/>
      <c r="BS149" s="415"/>
      <c r="BT149" s="415"/>
      <c r="BU149" s="415"/>
      <c r="BV149" s="415"/>
      <c r="BW149" s="415"/>
      <c r="BX149" s="415"/>
      <c r="BY149" s="415"/>
      <c r="BZ149" s="415"/>
      <c r="CA149" s="415"/>
      <c r="CB149" s="415"/>
      <c r="CC149" s="415"/>
      <c r="CD149" s="415"/>
      <c r="CE149" s="415"/>
      <c r="CF149" s="415"/>
      <c r="CG149" s="415"/>
      <c r="CH149" s="415"/>
      <c r="CI149" s="415"/>
      <c r="CJ149" s="415"/>
      <c r="CK149" s="415"/>
      <c r="CL149" s="415"/>
      <c r="CM149" s="415"/>
      <c r="CN149" s="415"/>
      <c r="CO149" s="415"/>
      <c r="CP149" s="415"/>
      <c r="CQ149" s="415"/>
      <c r="CR149" s="415"/>
      <c r="CS149" s="415"/>
      <c r="CT149" s="415"/>
      <c r="CU149" s="415"/>
      <c r="CV149" s="415"/>
      <c r="CW149" s="415"/>
      <c r="CX149" s="415"/>
      <c r="CY149" s="415"/>
      <c r="CZ149" s="415"/>
      <c r="DA149" s="415"/>
      <c r="DB149" s="415"/>
      <c r="DC149" s="415"/>
      <c r="DD149" s="415"/>
      <c r="DE149" s="415"/>
      <c r="DF149" s="415"/>
      <c r="DG149" s="415"/>
      <c r="DH149" s="415"/>
      <c r="DI149" s="415"/>
      <c r="DJ149" s="415"/>
      <c r="DK149" s="415"/>
      <c r="DL149" s="415"/>
      <c r="DM149" s="415"/>
      <c r="DN149" s="415"/>
      <c r="DO149" s="415"/>
      <c r="DP149" s="415"/>
      <c r="DQ149" s="415"/>
      <c r="DR149" s="415"/>
      <c r="DS149" s="415"/>
      <c r="DT149" s="415"/>
      <c r="DU149" s="415"/>
      <c r="DV149" s="415"/>
      <c r="DW149" s="415"/>
      <c r="DX149" s="415"/>
      <c r="DY149" s="415"/>
      <c r="DZ149" s="415"/>
      <c r="EA149" s="415"/>
      <c r="EB149" s="415"/>
      <c r="EC149" s="415"/>
      <c r="ED149" s="415"/>
      <c r="EE149" s="415"/>
      <c r="EF149" s="415"/>
      <c r="EG149" s="415"/>
      <c r="EH149" s="415"/>
      <c r="EI149" s="415"/>
      <c r="EJ149" s="415"/>
      <c r="EK149" s="415"/>
      <c r="EL149" s="415"/>
      <c r="EM149" s="415"/>
      <c r="EN149" s="415"/>
      <c r="EO149" s="415"/>
      <c r="EP149" s="415"/>
      <c r="EQ149" s="415"/>
      <c r="ER149" s="415"/>
      <c r="ES149" s="415"/>
      <c r="ET149" s="415"/>
      <c r="EU149" s="415"/>
      <c r="EV149" s="415"/>
      <c r="EW149" s="415"/>
      <c r="EX149" s="415"/>
      <c r="EY149" s="415"/>
      <c r="EZ149" s="415"/>
      <c r="FA149" s="415"/>
      <c r="FB149" s="415"/>
      <c r="FC149" s="415"/>
      <c r="FD149" s="415"/>
      <c r="FE149" s="415"/>
      <c r="FF149" s="415"/>
      <c r="FG149" s="415"/>
      <c r="FH149" s="415"/>
      <c r="FI149" s="415"/>
      <c r="FJ149" s="415"/>
      <c r="FK149" s="415"/>
      <c r="FL149" s="415"/>
      <c r="FM149" s="415"/>
      <c r="FN149" s="415"/>
      <c r="FO149" s="415"/>
      <c r="FP149" s="415"/>
      <c r="FQ149" s="415"/>
      <c r="FR149" s="415"/>
      <c r="FS149" s="415"/>
      <c r="FT149" s="415"/>
      <c r="FU149" s="415"/>
      <c r="FV149" s="415"/>
      <c r="FW149" s="415"/>
      <c r="FX149" s="415"/>
      <c r="FY149" s="415"/>
      <c r="FZ149" s="415"/>
      <c r="GA149" s="415"/>
      <c r="GB149" s="415"/>
      <c r="GC149" s="415"/>
      <c r="GD149" s="415"/>
      <c r="GE149" s="415"/>
      <c r="GF149" s="415"/>
      <c r="GG149" s="415"/>
      <c r="GH149" s="415"/>
      <c r="GI149" s="415"/>
      <c r="GJ149" s="415"/>
      <c r="GK149" s="415"/>
      <c r="GL149" s="415"/>
      <c r="GM149" s="415"/>
      <c r="GN149" s="415"/>
      <c r="GO149" s="415"/>
      <c r="GP149" s="415"/>
      <c r="GQ149" s="415"/>
      <c r="GR149" s="415"/>
      <c r="GS149" s="415"/>
      <c r="GT149" s="415"/>
      <c r="GU149" s="415"/>
      <c r="GV149" s="415"/>
      <c r="GW149" s="415"/>
      <c r="GX149" s="415"/>
      <c r="GY149" s="415"/>
      <c r="GZ149" s="415"/>
      <c r="HA149" s="415"/>
      <c r="HB149" s="415"/>
      <c r="HC149" s="415"/>
      <c r="HD149" s="415"/>
      <c r="HE149" s="415"/>
      <c r="HF149" s="415"/>
      <c r="HG149" s="415"/>
      <c r="HH149" s="415"/>
      <c r="HI149" s="415"/>
      <c r="HJ149" s="415"/>
      <c r="HK149" s="415"/>
      <c r="HL149" s="415"/>
      <c r="HM149" s="415"/>
      <c r="HN149" s="415"/>
      <c r="HO149" s="415"/>
      <c r="HP149" s="415"/>
      <c r="HQ149" s="415"/>
      <c r="HR149" s="415"/>
      <c r="HS149" s="415"/>
      <c r="HT149" s="415"/>
      <c r="HU149" s="415"/>
      <c r="HV149" s="415"/>
      <c r="HW149" s="415"/>
      <c r="HX149" s="415"/>
      <c r="HY149" s="415"/>
      <c r="HZ149" s="415"/>
      <c r="IA149" s="415"/>
      <c r="IB149" s="415"/>
      <c r="IC149" s="415"/>
      <c r="ID149" s="415"/>
      <c r="IE149" s="415"/>
      <c r="IF149" s="415"/>
      <c r="IG149" s="415"/>
      <c r="IH149" s="415"/>
      <c r="II149" s="415"/>
      <c r="IJ149" s="415"/>
      <c r="IK149" s="415"/>
      <c r="IL149" s="415"/>
      <c r="IM149" s="415"/>
      <c r="IN149" s="415"/>
      <c r="IO149" s="415"/>
      <c r="IP149" s="415"/>
      <c r="IQ149" s="415"/>
      <c r="IR149" s="415"/>
      <c r="IS149" s="415"/>
      <c r="IT149" s="415"/>
      <c r="IU149" s="415"/>
      <c r="IV149" s="415"/>
      <c r="IW149" s="415"/>
      <c r="IX149" s="415"/>
      <c r="IY149" s="415"/>
      <c r="IZ149" s="415"/>
      <c r="JA149" s="415"/>
    </row>
    <row r="150" spans="1:261" s="101" customFormat="1" hidden="1" outlineLevel="1" x14ac:dyDescent="0.25">
      <c r="A150" s="378"/>
      <c r="B150" s="349" t="s">
        <v>131</v>
      </c>
      <c r="C150" s="378" t="s">
        <v>31</v>
      </c>
      <c r="D150" s="377">
        <v>12</v>
      </c>
      <c r="E150" s="377">
        <v>11909.974166666669</v>
      </c>
      <c r="F150" s="377">
        <f>E150*D150</f>
        <v>142919.69000000003</v>
      </c>
      <c r="G150" s="377">
        <v>4538.7333333333336</v>
      </c>
      <c r="H150" s="377">
        <f>G150*D150</f>
        <v>54464.800000000003</v>
      </c>
      <c r="I150" s="377">
        <f>F150+H150</f>
        <v>197384.49000000005</v>
      </c>
      <c r="J150" s="252">
        <v>11909.974166666669</v>
      </c>
      <c r="K150" s="252"/>
      <c r="L150" s="229"/>
      <c r="M150" s="229">
        <f t="shared" si="10"/>
        <v>4538.7333333333336</v>
      </c>
      <c r="N150" s="229"/>
      <c r="O150" s="229"/>
      <c r="P150" s="422"/>
      <c r="Q150" s="425">
        <f t="shared" si="11"/>
        <v>0</v>
      </c>
      <c r="R150" s="415"/>
      <c r="S150" s="415"/>
      <c r="T150" s="415"/>
      <c r="U150" s="415"/>
      <c r="V150" s="415"/>
      <c r="W150" s="415"/>
      <c r="X150" s="415"/>
      <c r="Y150" s="415"/>
      <c r="Z150" s="415"/>
      <c r="AA150" s="415"/>
      <c r="AB150" s="415"/>
      <c r="AC150" s="415"/>
      <c r="AD150" s="415"/>
      <c r="AE150" s="415"/>
      <c r="AF150" s="415"/>
      <c r="AG150" s="415"/>
      <c r="AH150" s="415"/>
      <c r="AI150" s="415"/>
      <c r="AJ150" s="415"/>
      <c r="AK150" s="415"/>
      <c r="AL150" s="415"/>
      <c r="AM150" s="415"/>
      <c r="AN150" s="415"/>
      <c r="AO150" s="415"/>
      <c r="AP150" s="415"/>
      <c r="AQ150" s="415"/>
      <c r="AR150" s="415"/>
      <c r="AS150" s="415"/>
      <c r="AT150" s="415"/>
      <c r="AU150" s="415"/>
      <c r="AV150" s="415"/>
      <c r="AW150" s="415"/>
      <c r="AX150" s="415"/>
      <c r="AY150" s="415"/>
      <c r="AZ150" s="415"/>
      <c r="BA150" s="415"/>
      <c r="BB150" s="415"/>
      <c r="BC150" s="415"/>
      <c r="BD150" s="415"/>
      <c r="BE150" s="415"/>
      <c r="BF150" s="415"/>
      <c r="BG150" s="415"/>
      <c r="BH150" s="415"/>
      <c r="BI150" s="415"/>
      <c r="BJ150" s="415"/>
      <c r="BK150" s="415"/>
      <c r="BL150" s="415"/>
      <c r="BM150" s="415"/>
      <c r="BN150" s="415"/>
      <c r="BO150" s="415"/>
      <c r="BP150" s="415"/>
      <c r="BQ150" s="415"/>
      <c r="BR150" s="415"/>
      <c r="BS150" s="415"/>
      <c r="BT150" s="415"/>
      <c r="BU150" s="415"/>
      <c r="BV150" s="415"/>
      <c r="BW150" s="415"/>
      <c r="BX150" s="415"/>
      <c r="BY150" s="415"/>
      <c r="BZ150" s="415"/>
      <c r="CA150" s="415"/>
      <c r="CB150" s="415"/>
      <c r="CC150" s="415"/>
      <c r="CD150" s="415"/>
      <c r="CE150" s="415"/>
      <c r="CF150" s="415"/>
      <c r="CG150" s="415"/>
      <c r="CH150" s="415"/>
      <c r="CI150" s="415"/>
      <c r="CJ150" s="415"/>
      <c r="CK150" s="415"/>
      <c r="CL150" s="415"/>
      <c r="CM150" s="415"/>
      <c r="CN150" s="415"/>
      <c r="CO150" s="415"/>
      <c r="CP150" s="415"/>
      <c r="CQ150" s="415"/>
      <c r="CR150" s="415"/>
      <c r="CS150" s="415"/>
      <c r="CT150" s="415"/>
      <c r="CU150" s="415"/>
      <c r="CV150" s="415"/>
      <c r="CW150" s="415"/>
      <c r="CX150" s="415"/>
      <c r="CY150" s="415"/>
      <c r="CZ150" s="415"/>
      <c r="DA150" s="415"/>
      <c r="DB150" s="415"/>
      <c r="DC150" s="415"/>
      <c r="DD150" s="415"/>
      <c r="DE150" s="415"/>
      <c r="DF150" s="415"/>
      <c r="DG150" s="415"/>
      <c r="DH150" s="415"/>
      <c r="DI150" s="415"/>
      <c r="DJ150" s="415"/>
      <c r="DK150" s="415"/>
      <c r="DL150" s="415"/>
      <c r="DM150" s="415"/>
      <c r="DN150" s="415"/>
      <c r="DO150" s="415"/>
      <c r="DP150" s="415"/>
      <c r="DQ150" s="415"/>
      <c r="DR150" s="415"/>
      <c r="DS150" s="415"/>
      <c r="DT150" s="415"/>
      <c r="DU150" s="415"/>
      <c r="DV150" s="415"/>
      <c r="DW150" s="415"/>
      <c r="DX150" s="415"/>
      <c r="DY150" s="415"/>
      <c r="DZ150" s="415"/>
      <c r="EA150" s="415"/>
      <c r="EB150" s="415"/>
      <c r="EC150" s="415"/>
      <c r="ED150" s="415"/>
      <c r="EE150" s="415"/>
      <c r="EF150" s="415"/>
      <c r="EG150" s="415"/>
      <c r="EH150" s="415"/>
      <c r="EI150" s="415"/>
      <c r="EJ150" s="415"/>
      <c r="EK150" s="415"/>
      <c r="EL150" s="415"/>
      <c r="EM150" s="415"/>
      <c r="EN150" s="415"/>
      <c r="EO150" s="415"/>
      <c r="EP150" s="415"/>
      <c r="EQ150" s="415"/>
      <c r="ER150" s="415"/>
      <c r="ES150" s="415"/>
      <c r="ET150" s="415"/>
      <c r="EU150" s="415"/>
      <c r="EV150" s="415"/>
      <c r="EW150" s="415"/>
      <c r="EX150" s="415"/>
      <c r="EY150" s="415"/>
      <c r="EZ150" s="415"/>
      <c r="FA150" s="415"/>
      <c r="FB150" s="415"/>
      <c r="FC150" s="415"/>
      <c r="FD150" s="415"/>
      <c r="FE150" s="415"/>
      <c r="FF150" s="415"/>
      <c r="FG150" s="415"/>
      <c r="FH150" s="415"/>
      <c r="FI150" s="415"/>
      <c r="FJ150" s="415"/>
      <c r="FK150" s="415"/>
      <c r="FL150" s="415"/>
      <c r="FM150" s="415"/>
      <c r="FN150" s="415"/>
      <c r="FO150" s="415"/>
      <c r="FP150" s="415"/>
      <c r="FQ150" s="415"/>
      <c r="FR150" s="415"/>
      <c r="FS150" s="415"/>
      <c r="FT150" s="415"/>
      <c r="FU150" s="415"/>
      <c r="FV150" s="415"/>
      <c r="FW150" s="415"/>
      <c r="FX150" s="415"/>
      <c r="FY150" s="415"/>
      <c r="FZ150" s="415"/>
      <c r="GA150" s="415"/>
      <c r="GB150" s="415"/>
      <c r="GC150" s="415"/>
      <c r="GD150" s="415"/>
      <c r="GE150" s="415"/>
      <c r="GF150" s="415"/>
      <c r="GG150" s="415"/>
      <c r="GH150" s="415"/>
      <c r="GI150" s="415"/>
      <c r="GJ150" s="415"/>
      <c r="GK150" s="415"/>
      <c r="GL150" s="415"/>
      <c r="GM150" s="415"/>
      <c r="GN150" s="415"/>
      <c r="GO150" s="415"/>
      <c r="GP150" s="415"/>
      <c r="GQ150" s="415"/>
      <c r="GR150" s="415"/>
      <c r="GS150" s="415"/>
      <c r="GT150" s="415"/>
      <c r="GU150" s="415"/>
      <c r="GV150" s="415"/>
      <c r="GW150" s="415"/>
      <c r="GX150" s="415"/>
      <c r="GY150" s="415"/>
      <c r="GZ150" s="415"/>
      <c r="HA150" s="415"/>
      <c r="HB150" s="415"/>
      <c r="HC150" s="415"/>
      <c r="HD150" s="415"/>
      <c r="HE150" s="415"/>
      <c r="HF150" s="415"/>
      <c r="HG150" s="415"/>
      <c r="HH150" s="415"/>
      <c r="HI150" s="415"/>
      <c r="HJ150" s="415"/>
      <c r="HK150" s="415"/>
      <c r="HL150" s="415"/>
      <c r="HM150" s="415"/>
      <c r="HN150" s="415"/>
      <c r="HO150" s="415"/>
      <c r="HP150" s="415"/>
      <c r="HQ150" s="415"/>
      <c r="HR150" s="415"/>
      <c r="HS150" s="415"/>
      <c r="HT150" s="415"/>
      <c r="HU150" s="415"/>
      <c r="HV150" s="415"/>
      <c r="HW150" s="415"/>
      <c r="HX150" s="415"/>
      <c r="HY150" s="415"/>
      <c r="HZ150" s="415"/>
      <c r="IA150" s="415"/>
      <c r="IB150" s="415"/>
      <c r="IC150" s="415"/>
      <c r="ID150" s="415"/>
      <c r="IE150" s="415"/>
      <c r="IF150" s="415"/>
      <c r="IG150" s="415"/>
      <c r="IH150" s="415"/>
      <c r="II150" s="415"/>
      <c r="IJ150" s="415"/>
      <c r="IK150" s="415"/>
      <c r="IL150" s="415"/>
      <c r="IM150" s="415"/>
      <c r="IN150" s="415"/>
      <c r="IO150" s="415"/>
      <c r="IP150" s="415"/>
      <c r="IQ150" s="415"/>
      <c r="IR150" s="415"/>
      <c r="IS150" s="415"/>
      <c r="IT150" s="415"/>
      <c r="IU150" s="415"/>
      <c r="IV150" s="415"/>
      <c r="IW150" s="415"/>
      <c r="IX150" s="415"/>
      <c r="IY150" s="415"/>
      <c r="IZ150" s="415"/>
      <c r="JA150" s="415"/>
    </row>
    <row r="151" spans="1:261" s="101" customFormat="1" ht="25.5" hidden="1" outlineLevel="2" x14ac:dyDescent="0.25">
      <c r="A151" s="99"/>
      <c r="B151" s="277" t="s">
        <v>132</v>
      </c>
      <c r="C151" s="102" t="s">
        <v>31</v>
      </c>
      <c r="D151" s="127">
        <v>2</v>
      </c>
      <c r="E151" s="251">
        <v>0</v>
      </c>
      <c r="F151" s="142"/>
      <c r="G151" s="142">
        <v>0</v>
      </c>
      <c r="H151" s="142"/>
      <c r="I151" s="227"/>
      <c r="J151" s="252">
        <v>0</v>
      </c>
      <c r="K151" s="252"/>
      <c r="L151" s="229"/>
      <c r="M151" s="229">
        <f t="shared" si="10"/>
        <v>0</v>
      </c>
      <c r="N151" s="229"/>
      <c r="O151" s="229"/>
      <c r="P151" s="422"/>
      <c r="Q151" s="425">
        <f t="shared" si="11"/>
        <v>0</v>
      </c>
      <c r="R151" s="415"/>
      <c r="S151" s="415"/>
      <c r="T151" s="415"/>
      <c r="U151" s="415"/>
      <c r="V151" s="415"/>
      <c r="W151" s="415"/>
      <c r="X151" s="415"/>
      <c r="Y151" s="415"/>
      <c r="Z151" s="415"/>
      <c r="AA151" s="415"/>
      <c r="AB151" s="415"/>
      <c r="AC151" s="415"/>
      <c r="AD151" s="415"/>
      <c r="AE151" s="415"/>
      <c r="AF151" s="415"/>
      <c r="AG151" s="415"/>
      <c r="AH151" s="415"/>
      <c r="AI151" s="415"/>
      <c r="AJ151" s="415"/>
      <c r="AK151" s="415"/>
      <c r="AL151" s="415"/>
      <c r="AM151" s="415"/>
      <c r="AN151" s="415"/>
      <c r="AO151" s="415"/>
      <c r="AP151" s="415"/>
      <c r="AQ151" s="415"/>
      <c r="AR151" s="415"/>
      <c r="AS151" s="415"/>
      <c r="AT151" s="415"/>
      <c r="AU151" s="415"/>
      <c r="AV151" s="415"/>
      <c r="AW151" s="415"/>
      <c r="AX151" s="415"/>
      <c r="AY151" s="415"/>
      <c r="AZ151" s="415"/>
      <c r="BA151" s="415"/>
      <c r="BB151" s="415"/>
      <c r="BC151" s="415"/>
      <c r="BD151" s="415"/>
      <c r="BE151" s="415"/>
      <c r="BF151" s="415"/>
      <c r="BG151" s="415"/>
      <c r="BH151" s="415"/>
      <c r="BI151" s="415"/>
      <c r="BJ151" s="415"/>
      <c r="BK151" s="415"/>
      <c r="BL151" s="415"/>
      <c r="BM151" s="415"/>
      <c r="BN151" s="415"/>
      <c r="BO151" s="415"/>
      <c r="BP151" s="415"/>
      <c r="BQ151" s="415"/>
      <c r="BR151" s="415"/>
      <c r="BS151" s="415"/>
      <c r="BT151" s="415"/>
      <c r="BU151" s="415"/>
      <c r="BV151" s="415"/>
      <c r="BW151" s="415"/>
      <c r="BX151" s="415"/>
      <c r="BY151" s="415"/>
      <c r="BZ151" s="415"/>
      <c r="CA151" s="415"/>
      <c r="CB151" s="415"/>
      <c r="CC151" s="415"/>
      <c r="CD151" s="415"/>
      <c r="CE151" s="415"/>
      <c r="CF151" s="415"/>
      <c r="CG151" s="415"/>
      <c r="CH151" s="415"/>
      <c r="CI151" s="415"/>
      <c r="CJ151" s="415"/>
      <c r="CK151" s="415"/>
      <c r="CL151" s="415"/>
      <c r="CM151" s="415"/>
      <c r="CN151" s="415"/>
      <c r="CO151" s="415"/>
      <c r="CP151" s="415"/>
      <c r="CQ151" s="415"/>
      <c r="CR151" s="415"/>
      <c r="CS151" s="415"/>
      <c r="CT151" s="415"/>
      <c r="CU151" s="415"/>
      <c r="CV151" s="415"/>
      <c r="CW151" s="415"/>
      <c r="CX151" s="415"/>
      <c r="CY151" s="415"/>
      <c r="CZ151" s="415"/>
      <c r="DA151" s="415"/>
      <c r="DB151" s="415"/>
      <c r="DC151" s="415"/>
      <c r="DD151" s="415"/>
      <c r="DE151" s="415"/>
      <c r="DF151" s="415"/>
      <c r="DG151" s="415"/>
      <c r="DH151" s="415"/>
      <c r="DI151" s="415"/>
      <c r="DJ151" s="415"/>
      <c r="DK151" s="415"/>
      <c r="DL151" s="415"/>
      <c r="DM151" s="415"/>
      <c r="DN151" s="415"/>
      <c r="DO151" s="415"/>
      <c r="DP151" s="415"/>
      <c r="DQ151" s="415"/>
      <c r="DR151" s="415"/>
      <c r="DS151" s="415"/>
      <c r="DT151" s="415"/>
      <c r="DU151" s="415"/>
      <c r="DV151" s="415"/>
      <c r="DW151" s="415"/>
      <c r="DX151" s="415"/>
      <c r="DY151" s="415"/>
      <c r="DZ151" s="415"/>
      <c r="EA151" s="415"/>
      <c r="EB151" s="415"/>
      <c r="EC151" s="415"/>
      <c r="ED151" s="415"/>
      <c r="EE151" s="415"/>
      <c r="EF151" s="415"/>
      <c r="EG151" s="415"/>
      <c r="EH151" s="415"/>
      <c r="EI151" s="415"/>
      <c r="EJ151" s="415"/>
      <c r="EK151" s="415"/>
      <c r="EL151" s="415"/>
      <c r="EM151" s="415"/>
      <c r="EN151" s="415"/>
      <c r="EO151" s="415"/>
      <c r="EP151" s="415"/>
      <c r="EQ151" s="415"/>
      <c r="ER151" s="415"/>
      <c r="ES151" s="415"/>
      <c r="ET151" s="415"/>
      <c r="EU151" s="415"/>
      <c r="EV151" s="415"/>
      <c r="EW151" s="415"/>
      <c r="EX151" s="415"/>
      <c r="EY151" s="415"/>
      <c r="EZ151" s="415"/>
      <c r="FA151" s="415"/>
      <c r="FB151" s="415"/>
      <c r="FC151" s="415"/>
      <c r="FD151" s="415"/>
      <c r="FE151" s="415"/>
      <c r="FF151" s="415"/>
      <c r="FG151" s="415"/>
      <c r="FH151" s="415"/>
      <c r="FI151" s="415"/>
      <c r="FJ151" s="415"/>
      <c r="FK151" s="415"/>
      <c r="FL151" s="415"/>
      <c r="FM151" s="415"/>
      <c r="FN151" s="415"/>
      <c r="FO151" s="415"/>
      <c r="FP151" s="415"/>
      <c r="FQ151" s="415"/>
      <c r="FR151" s="415"/>
      <c r="FS151" s="415"/>
      <c r="FT151" s="415"/>
      <c r="FU151" s="415"/>
      <c r="FV151" s="415"/>
      <c r="FW151" s="415"/>
      <c r="FX151" s="415"/>
      <c r="FY151" s="415"/>
      <c r="FZ151" s="415"/>
      <c r="GA151" s="415"/>
      <c r="GB151" s="415"/>
      <c r="GC151" s="415"/>
      <c r="GD151" s="415"/>
      <c r="GE151" s="415"/>
      <c r="GF151" s="415"/>
      <c r="GG151" s="415"/>
      <c r="GH151" s="415"/>
      <c r="GI151" s="415"/>
      <c r="GJ151" s="415"/>
      <c r="GK151" s="415"/>
      <c r="GL151" s="415"/>
      <c r="GM151" s="415"/>
      <c r="GN151" s="415"/>
      <c r="GO151" s="415"/>
      <c r="GP151" s="415"/>
      <c r="GQ151" s="415"/>
      <c r="GR151" s="415"/>
      <c r="GS151" s="415"/>
      <c r="GT151" s="415"/>
      <c r="GU151" s="415"/>
      <c r="GV151" s="415"/>
      <c r="GW151" s="415"/>
      <c r="GX151" s="415"/>
      <c r="GY151" s="415"/>
      <c r="GZ151" s="415"/>
      <c r="HA151" s="415"/>
      <c r="HB151" s="415"/>
      <c r="HC151" s="415"/>
      <c r="HD151" s="415"/>
      <c r="HE151" s="415"/>
      <c r="HF151" s="415"/>
      <c r="HG151" s="415"/>
      <c r="HH151" s="415"/>
      <c r="HI151" s="415"/>
      <c r="HJ151" s="415"/>
      <c r="HK151" s="415"/>
      <c r="HL151" s="415"/>
      <c r="HM151" s="415"/>
      <c r="HN151" s="415"/>
      <c r="HO151" s="415"/>
      <c r="HP151" s="415"/>
      <c r="HQ151" s="415"/>
      <c r="HR151" s="415"/>
      <c r="HS151" s="415"/>
      <c r="HT151" s="415"/>
      <c r="HU151" s="415"/>
      <c r="HV151" s="415"/>
      <c r="HW151" s="415"/>
      <c r="HX151" s="415"/>
      <c r="HY151" s="415"/>
      <c r="HZ151" s="415"/>
      <c r="IA151" s="415"/>
      <c r="IB151" s="415"/>
      <c r="IC151" s="415"/>
      <c r="ID151" s="415"/>
      <c r="IE151" s="415"/>
      <c r="IF151" s="415"/>
      <c r="IG151" s="415"/>
      <c r="IH151" s="415"/>
      <c r="II151" s="415"/>
      <c r="IJ151" s="415"/>
      <c r="IK151" s="415"/>
      <c r="IL151" s="415"/>
      <c r="IM151" s="415"/>
      <c r="IN151" s="415"/>
      <c r="IO151" s="415"/>
      <c r="IP151" s="415"/>
      <c r="IQ151" s="415"/>
      <c r="IR151" s="415"/>
      <c r="IS151" s="415"/>
      <c r="IT151" s="415"/>
      <c r="IU151" s="415"/>
      <c r="IV151" s="415"/>
      <c r="IW151" s="415"/>
      <c r="IX151" s="415"/>
      <c r="IY151" s="415"/>
      <c r="IZ151" s="415"/>
      <c r="JA151" s="415"/>
    </row>
    <row r="152" spans="1:261" s="101" customFormat="1" ht="25.5" hidden="1" outlineLevel="2" x14ac:dyDescent="0.25">
      <c r="A152" s="99"/>
      <c r="B152" s="277" t="s">
        <v>133</v>
      </c>
      <c r="C152" s="102" t="s">
        <v>31</v>
      </c>
      <c r="D152" s="127">
        <v>1</v>
      </c>
      <c r="E152" s="251">
        <v>0</v>
      </c>
      <c r="F152" s="142"/>
      <c r="G152" s="142">
        <v>0</v>
      </c>
      <c r="H152" s="142"/>
      <c r="I152" s="227"/>
      <c r="J152" s="252">
        <v>0</v>
      </c>
      <c r="K152" s="252"/>
      <c r="L152" s="229"/>
      <c r="M152" s="229">
        <f t="shared" si="10"/>
        <v>0</v>
      </c>
      <c r="N152" s="229"/>
      <c r="O152" s="229"/>
      <c r="P152" s="422"/>
      <c r="Q152" s="425">
        <f t="shared" si="11"/>
        <v>0</v>
      </c>
      <c r="R152" s="415"/>
      <c r="S152" s="415"/>
      <c r="T152" s="415"/>
      <c r="U152" s="415"/>
      <c r="V152" s="415"/>
      <c r="W152" s="415"/>
      <c r="X152" s="415"/>
      <c r="Y152" s="415"/>
      <c r="Z152" s="415"/>
      <c r="AA152" s="415"/>
      <c r="AB152" s="415"/>
      <c r="AC152" s="415"/>
      <c r="AD152" s="415"/>
      <c r="AE152" s="415"/>
      <c r="AF152" s="415"/>
      <c r="AG152" s="415"/>
      <c r="AH152" s="415"/>
      <c r="AI152" s="415"/>
      <c r="AJ152" s="415"/>
      <c r="AK152" s="415"/>
      <c r="AL152" s="415"/>
      <c r="AM152" s="415"/>
      <c r="AN152" s="415"/>
      <c r="AO152" s="415"/>
      <c r="AP152" s="415"/>
      <c r="AQ152" s="415"/>
      <c r="AR152" s="415"/>
      <c r="AS152" s="415"/>
      <c r="AT152" s="415"/>
      <c r="AU152" s="415"/>
      <c r="AV152" s="415"/>
      <c r="AW152" s="415"/>
      <c r="AX152" s="415"/>
      <c r="AY152" s="415"/>
      <c r="AZ152" s="415"/>
      <c r="BA152" s="415"/>
      <c r="BB152" s="415"/>
      <c r="BC152" s="415"/>
      <c r="BD152" s="415"/>
      <c r="BE152" s="415"/>
      <c r="BF152" s="415"/>
      <c r="BG152" s="415"/>
      <c r="BH152" s="415"/>
      <c r="BI152" s="415"/>
      <c r="BJ152" s="415"/>
      <c r="BK152" s="415"/>
      <c r="BL152" s="415"/>
      <c r="BM152" s="415"/>
      <c r="BN152" s="415"/>
      <c r="BO152" s="415"/>
      <c r="BP152" s="415"/>
      <c r="BQ152" s="415"/>
      <c r="BR152" s="415"/>
      <c r="BS152" s="415"/>
      <c r="BT152" s="415"/>
      <c r="BU152" s="415"/>
      <c r="BV152" s="415"/>
      <c r="BW152" s="415"/>
      <c r="BX152" s="415"/>
      <c r="BY152" s="415"/>
      <c r="BZ152" s="415"/>
      <c r="CA152" s="415"/>
      <c r="CB152" s="415"/>
      <c r="CC152" s="415"/>
      <c r="CD152" s="415"/>
      <c r="CE152" s="415"/>
      <c r="CF152" s="415"/>
      <c r="CG152" s="415"/>
      <c r="CH152" s="415"/>
      <c r="CI152" s="415"/>
      <c r="CJ152" s="415"/>
      <c r="CK152" s="415"/>
      <c r="CL152" s="415"/>
      <c r="CM152" s="415"/>
      <c r="CN152" s="415"/>
      <c r="CO152" s="415"/>
      <c r="CP152" s="415"/>
      <c r="CQ152" s="415"/>
      <c r="CR152" s="415"/>
      <c r="CS152" s="415"/>
      <c r="CT152" s="415"/>
      <c r="CU152" s="415"/>
      <c r="CV152" s="415"/>
      <c r="CW152" s="415"/>
      <c r="CX152" s="415"/>
      <c r="CY152" s="415"/>
      <c r="CZ152" s="415"/>
      <c r="DA152" s="415"/>
      <c r="DB152" s="415"/>
      <c r="DC152" s="415"/>
      <c r="DD152" s="415"/>
      <c r="DE152" s="415"/>
      <c r="DF152" s="415"/>
      <c r="DG152" s="415"/>
      <c r="DH152" s="415"/>
      <c r="DI152" s="415"/>
      <c r="DJ152" s="415"/>
      <c r="DK152" s="415"/>
      <c r="DL152" s="415"/>
      <c r="DM152" s="415"/>
      <c r="DN152" s="415"/>
      <c r="DO152" s="415"/>
      <c r="DP152" s="415"/>
      <c r="DQ152" s="415"/>
      <c r="DR152" s="415"/>
      <c r="DS152" s="415"/>
      <c r="DT152" s="415"/>
      <c r="DU152" s="415"/>
      <c r="DV152" s="415"/>
      <c r="DW152" s="415"/>
      <c r="DX152" s="415"/>
      <c r="DY152" s="415"/>
      <c r="DZ152" s="415"/>
      <c r="EA152" s="415"/>
      <c r="EB152" s="415"/>
      <c r="EC152" s="415"/>
      <c r="ED152" s="415"/>
      <c r="EE152" s="415"/>
      <c r="EF152" s="415"/>
      <c r="EG152" s="415"/>
      <c r="EH152" s="415"/>
      <c r="EI152" s="415"/>
      <c r="EJ152" s="415"/>
      <c r="EK152" s="415"/>
      <c r="EL152" s="415"/>
      <c r="EM152" s="415"/>
      <c r="EN152" s="415"/>
      <c r="EO152" s="415"/>
      <c r="EP152" s="415"/>
      <c r="EQ152" s="415"/>
      <c r="ER152" s="415"/>
      <c r="ES152" s="415"/>
      <c r="ET152" s="415"/>
      <c r="EU152" s="415"/>
      <c r="EV152" s="415"/>
      <c r="EW152" s="415"/>
      <c r="EX152" s="415"/>
      <c r="EY152" s="415"/>
      <c r="EZ152" s="415"/>
      <c r="FA152" s="415"/>
      <c r="FB152" s="415"/>
      <c r="FC152" s="415"/>
      <c r="FD152" s="415"/>
      <c r="FE152" s="415"/>
      <c r="FF152" s="415"/>
      <c r="FG152" s="415"/>
      <c r="FH152" s="415"/>
      <c r="FI152" s="415"/>
      <c r="FJ152" s="415"/>
      <c r="FK152" s="415"/>
      <c r="FL152" s="415"/>
      <c r="FM152" s="415"/>
      <c r="FN152" s="415"/>
      <c r="FO152" s="415"/>
      <c r="FP152" s="415"/>
      <c r="FQ152" s="415"/>
      <c r="FR152" s="415"/>
      <c r="FS152" s="415"/>
      <c r="FT152" s="415"/>
      <c r="FU152" s="415"/>
      <c r="FV152" s="415"/>
      <c r="FW152" s="415"/>
      <c r="FX152" s="415"/>
      <c r="FY152" s="415"/>
      <c r="FZ152" s="415"/>
      <c r="GA152" s="415"/>
      <c r="GB152" s="415"/>
      <c r="GC152" s="415"/>
      <c r="GD152" s="415"/>
      <c r="GE152" s="415"/>
      <c r="GF152" s="415"/>
      <c r="GG152" s="415"/>
      <c r="GH152" s="415"/>
      <c r="GI152" s="415"/>
      <c r="GJ152" s="415"/>
      <c r="GK152" s="415"/>
      <c r="GL152" s="415"/>
      <c r="GM152" s="415"/>
      <c r="GN152" s="415"/>
      <c r="GO152" s="415"/>
      <c r="GP152" s="415"/>
      <c r="GQ152" s="415"/>
      <c r="GR152" s="415"/>
      <c r="GS152" s="415"/>
      <c r="GT152" s="415"/>
      <c r="GU152" s="415"/>
      <c r="GV152" s="415"/>
      <c r="GW152" s="415"/>
      <c r="GX152" s="415"/>
      <c r="GY152" s="415"/>
      <c r="GZ152" s="415"/>
      <c r="HA152" s="415"/>
      <c r="HB152" s="415"/>
      <c r="HC152" s="415"/>
      <c r="HD152" s="415"/>
      <c r="HE152" s="415"/>
      <c r="HF152" s="415"/>
      <c r="HG152" s="415"/>
      <c r="HH152" s="415"/>
      <c r="HI152" s="415"/>
      <c r="HJ152" s="415"/>
      <c r="HK152" s="415"/>
      <c r="HL152" s="415"/>
      <c r="HM152" s="415"/>
      <c r="HN152" s="415"/>
      <c r="HO152" s="415"/>
      <c r="HP152" s="415"/>
      <c r="HQ152" s="415"/>
      <c r="HR152" s="415"/>
      <c r="HS152" s="415"/>
      <c r="HT152" s="415"/>
      <c r="HU152" s="415"/>
      <c r="HV152" s="415"/>
      <c r="HW152" s="415"/>
      <c r="HX152" s="415"/>
      <c r="HY152" s="415"/>
      <c r="HZ152" s="415"/>
      <c r="IA152" s="415"/>
      <c r="IB152" s="415"/>
      <c r="IC152" s="415"/>
      <c r="ID152" s="415"/>
      <c r="IE152" s="415"/>
      <c r="IF152" s="415"/>
      <c r="IG152" s="415"/>
      <c r="IH152" s="415"/>
      <c r="II152" s="415"/>
      <c r="IJ152" s="415"/>
      <c r="IK152" s="415"/>
      <c r="IL152" s="415"/>
      <c r="IM152" s="415"/>
      <c r="IN152" s="415"/>
      <c r="IO152" s="415"/>
      <c r="IP152" s="415"/>
      <c r="IQ152" s="415"/>
      <c r="IR152" s="415"/>
      <c r="IS152" s="415"/>
      <c r="IT152" s="415"/>
      <c r="IU152" s="415"/>
      <c r="IV152" s="415"/>
      <c r="IW152" s="415"/>
      <c r="IX152" s="415"/>
      <c r="IY152" s="415"/>
      <c r="IZ152" s="415"/>
      <c r="JA152" s="415"/>
    </row>
    <row r="153" spans="1:261" s="101" customFormat="1" ht="25.5" hidden="1" outlineLevel="2" x14ac:dyDescent="0.25">
      <c r="A153" s="99"/>
      <c r="B153" s="277" t="s">
        <v>134</v>
      </c>
      <c r="C153" s="102" t="s">
        <v>31</v>
      </c>
      <c r="D153" s="127">
        <v>3</v>
      </c>
      <c r="E153" s="251">
        <v>0</v>
      </c>
      <c r="F153" s="142"/>
      <c r="G153" s="142">
        <v>0</v>
      </c>
      <c r="H153" s="142"/>
      <c r="I153" s="227"/>
      <c r="J153" s="252">
        <v>0</v>
      </c>
      <c r="K153" s="252"/>
      <c r="L153" s="229"/>
      <c r="M153" s="229">
        <f t="shared" si="10"/>
        <v>0</v>
      </c>
      <c r="N153" s="229"/>
      <c r="O153" s="229"/>
      <c r="P153" s="422"/>
      <c r="Q153" s="425">
        <f t="shared" si="11"/>
        <v>0</v>
      </c>
      <c r="R153" s="415"/>
      <c r="S153" s="415"/>
      <c r="T153" s="415"/>
      <c r="U153" s="415"/>
      <c r="V153" s="415"/>
      <c r="W153" s="415"/>
      <c r="X153" s="415"/>
      <c r="Y153" s="415"/>
      <c r="Z153" s="415"/>
      <c r="AA153" s="415"/>
      <c r="AB153" s="415"/>
      <c r="AC153" s="415"/>
      <c r="AD153" s="415"/>
      <c r="AE153" s="415"/>
      <c r="AF153" s="415"/>
      <c r="AG153" s="415"/>
      <c r="AH153" s="415"/>
      <c r="AI153" s="415"/>
      <c r="AJ153" s="415"/>
      <c r="AK153" s="415"/>
      <c r="AL153" s="415"/>
      <c r="AM153" s="415"/>
      <c r="AN153" s="415"/>
      <c r="AO153" s="415"/>
      <c r="AP153" s="415"/>
      <c r="AQ153" s="415"/>
      <c r="AR153" s="415"/>
      <c r="AS153" s="415"/>
      <c r="AT153" s="415"/>
      <c r="AU153" s="415"/>
      <c r="AV153" s="415"/>
      <c r="AW153" s="415"/>
      <c r="AX153" s="415"/>
      <c r="AY153" s="415"/>
      <c r="AZ153" s="415"/>
      <c r="BA153" s="415"/>
      <c r="BB153" s="415"/>
      <c r="BC153" s="415"/>
      <c r="BD153" s="415"/>
      <c r="BE153" s="415"/>
      <c r="BF153" s="415"/>
      <c r="BG153" s="415"/>
      <c r="BH153" s="415"/>
      <c r="BI153" s="415"/>
      <c r="BJ153" s="415"/>
      <c r="BK153" s="415"/>
      <c r="BL153" s="415"/>
      <c r="BM153" s="415"/>
      <c r="BN153" s="415"/>
      <c r="BO153" s="415"/>
      <c r="BP153" s="415"/>
      <c r="BQ153" s="415"/>
      <c r="BR153" s="415"/>
      <c r="BS153" s="415"/>
      <c r="BT153" s="415"/>
      <c r="BU153" s="415"/>
      <c r="BV153" s="415"/>
      <c r="BW153" s="415"/>
      <c r="BX153" s="415"/>
      <c r="BY153" s="415"/>
      <c r="BZ153" s="415"/>
      <c r="CA153" s="415"/>
      <c r="CB153" s="415"/>
      <c r="CC153" s="415"/>
      <c r="CD153" s="415"/>
      <c r="CE153" s="415"/>
      <c r="CF153" s="415"/>
      <c r="CG153" s="415"/>
      <c r="CH153" s="415"/>
      <c r="CI153" s="415"/>
      <c r="CJ153" s="415"/>
      <c r="CK153" s="415"/>
      <c r="CL153" s="415"/>
      <c r="CM153" s="415"/>
      <c r="CN153" s="415"/>
      <c r="CO153" s="415"/>
      <c r="CP153" s="415"/>
      <c r="CQ153" s="415"/>
      <c r="CR153" s="415"/>
      <c r="CS153" s="415"/>
      <c r="CT153" s="415"/>
      <c r="CU153" s="415"/>
      <c r="CV153" s="415"/>
      <c r="CW153" s="415"/>
      <c r="CX153" s="415"/>
      <c r="CY153" s="415"/>
      <c r="CZ153" s="415"/>
      <c r="DA153" s="415"/>
      <c r="DB153" s="415"/>
      <c r="DC153" s="415"/>
      <c r="DD153" s="415"/>
      <c r="DE153" s="415"/>
      <c r="DF153" s="415"/>
      <c r="DG153" s="415"/>
      <c r="DH153" s="415"/>
      <c r="DI153" s="415"/>
      <c r="DJ153" s="415"/>
      <c r="DK153" s="415"/>
      <c r="DL153" s="415"/>
      <c r="DM153" s="415"/>
      <c r="DN153" s="415"/>
      <c r="DO153" s="415"/>
      <c r="DP153" s="415"/>
      <c r="DQ153" s="415"/>
      <c r="DR153" s="415"/>
      <c r="DS153" s="415"/>
      <c r="DT153" s="415"/>
      <c r="DU153" s="415"/>
      <c r="DV153" s="415"/>
      <c r="DW153" s="415"/>
      <c r="DX153" s="415"/>
      <c r="DY153" s="415"/>
      <c r="DZ153" s="415"/>
      <c r="EA153" s="415"/>
      <c r="EB153" s="415"/>
      <c r="EC153" s="415"/>
      <c r="ED153" s="415"/>
      <c r="EE153" s="415"/>
      <c r="EF153" s="415"/>
      <c r="EG153" s="415"/>
      <c r="EH153" s="415"/>
      <c r="EI153" s="415"/>
      <c r="EJ153" s="415"/>
      <c r="EK153" s="415"/>
      <c r="EL153" s="415"/>
      <c r="EM153" s="415"/>
      <c r="EN153" s="415"/>
      <c r="EO153" s="415"/>
      <c r="EP153" s="415"/>
      <c r="EQ153" s="415"/>
      <c r="ER153" s="415"/>
      <c r="ES153" s="415"/>
      <c r="ET153" s="415"/>
      <c r="EU153" s="415"/>
      <c r="EV153" s="415"/>
      <c r="EW153" s="415"/>
      <c r="EX153" s="415"/>
      <c r="EY153" s="415"/>
      <c r="EZ153" s="415"/>
      <c r="FA153" s="415"/>
      <c r="FB153" s="415"/>
      <c r="FC153" s="415"/>
      <c r="FD153" s="415"/>
      <c r="FE153" s="415"/>
      <c r="FF153" s="415"/>
      <c r="FG153" s="415"/>
      <c r="FH153" s="415"/>
      <c r="FI153" s="415"/>
      <c r="FJ153" s="415"/>
      <c r="FK153" s="415"/>
      <c r="FL153" s="415"/>
      <c r="FM153" s="415"/>
      <c r="FN153" s="415"/>
      <c r="FO153" s="415"/>
      <c r="FP153" s="415"/>
      <c r="FQ153" s="415"/>
      <c r="FR153" s="415"/>
      <c r="FS153" s="415"/>
      <c r="FT153" s="415"/>
      <c r="FU153" s="415"/>
      <c r="FV153" s="415"/>
      <c r="FW153" s="415"/>
      <c r="FX153" s="415"/>
      <c r="FY153" s="415"/>
      <c r="FZ153" s="415"/>
      <c r="GA153" s="415"/>
      <c r="GB153" s="415"/>
      <c r="GC153" s="415"/>
      <c r="GD153" s="415"/>
      <c r="GE153" s="415"/>
      <c r="GF153" s="415"/>
      <c r="GG153" s="415"/>
      <c r="GH153" s="415"/>
      <c r="GI153" s="415"/>
      <c r="GJ153" s="415"/>
      <c r="GK153" s="415"/>
      <c r="GL153" s="415"/>
      <c r="GM153" s="415"/>
      <c r="GN153" s="415"/>
      <c r="GO153" s="415"/>
      <c r="GP153" s="415"/>
      <c r="GQ153" s="415"/>
      <c r="GR153" s="415"/>
      <c r="GS153" s="415"/>
      <c r="GT153" s="415"/>
      <c r="GU153" s="415"/>
      <c r="GV153" s="415"/>
      <c r="GW153" s="415"/>
      <c r="GX153" s="415"/>
      <c r="GY153" s="415"/>
      <c r="GZ153" s="415"/>
      <c r="HA153" s="415"/>
      <c r="HB153" s="415"/>
      <c r="HC153" s="415"/>
      <c r="HD153" s="415"/>
      <c r="HE153" s="415"/>
      <c r="HF153" s="415"/>
      <c r="HG153" s="415"/>
      <c r="HH153" s="415"/>
      <c r="HI153" s="415"/>
      <c r="HJ153" s="415"/>
      <c r="HK153" s="415"/>
      <c r="HL153" s="415"/>
      <c r="HM153" s="415"/>
      <c r="HN153" s="415"/>
      <c r="HO153" s="415"/>
      <c r="HP153" s="415"/>
      <c r="HQ153" s="415"/>
      <c r="HR153" s="415"/>
      <c r="HS153" s="415"/>
      <c r="HT153" s="415"/>
      <c r="HU153" s="415"/>
      <c r="HV153" s="415"/>
      <c r="HW153" s="415"/>
      <c r="HX153" s="415"/>
      <c r="HY153" s="415"/>
      <c r="HZ153" s="415"/>
      <c r="IA153" s="415"/>
      <c r="IB153" s="415"/>
      <c r="IC153" s="415"/>
      <c r="ID153" s="415"/>
      <c r="IE153" s="415"/>
      <c r="IF153" s="415"/>
      <c r="IG153" s="415"/>
      <c r="IH153" s="415"/>
      <c r="II153" s="415"/>
      <c r="IJ153" s="415"/>
      <c r="IK153" s="415"/>
      <c r="IL153" s="415"/>
      <c r="IM153" s="415"/>
      <c r="IN153" s="415"/>
      <c r="IO153" s="415"/>
      <c r="IP153" s="415"/>
      <c r="IQ153" s="415"/>
      <c r="IR153" s="415"/>
      <c r="IS153" s="415"/>
      <c r="IT153" s="415"/>
      <c r="IU153" s="415"/>
      <c r="IV153" s="415"/>
      <c r="IW153" s="415"/>
      <c r="IX153" s="415"/>
      <c r="IY153" s="415"/>
      <c r="IZ153" s="415"/>
      <c r="JA153" s="415"/>
    </row>
    <row r="154" spans="1:261" s="101" customFormat="1" ht="25.5" hidden="1" outlineLevel="2" x14ac:dyDescent="0.25">
      <c r="A154" s="99"/>
      <c r="B154" s="277" t="s">
        <v>135</v>
      </c>
      <c r="C154" s="102" t="s">
        <v>31</v>
      </c>
      <c r="D154" s="127">
        <v>2</v>
      </c>
      <c r="E154" s="251">
        <v>0</v>
      </c>
      <c r="F154" s="142"/>
      <c r="G154" s="142">
        <v>0</v>
      </c>
      <c r="H154" s="142"/>
      <c r="I154" s="227"/>
      <c r="J154" s="252">
        <v>0</v>
      </c>
      <c r="K154" s="252"/>
      <c r="L154" s="229"/>
      <c r="M154" s="229">
        <f t="shared" si="10"/>
        <v>0</v>
      </c>
      <c r="N154" s="229"/>
      <c r="O154" s="229"/>
      <c r="P154" s="422"/>
      <c r="Q154" s="425">
        <f t="shared" si="11"/>
        <v>0</v>
      </c>
      <c r="R154" s="415"/>
      <c r="S154" s="415"/>
      <c r="T154" s="415"/>
      <c r="U154" s="415"/>
      <c r="V154" s="415"/>
      <c r="W154" s="415"/>
      <c r="X154" s="415"/>
      <c r="Y154" s="415"/>
      <c r="Z154" s="415"/>
      <c r="AA154" s="415"/>
      <c r="AB154" s="415"/>
      <c r="AC154" s="415"/>
      <c r="AD154" s="415"/>
      <c r="AE154" s="415"/>
      <c r="AF154" s="415"/>
      <c r="AG154" s="415"/>
      <c r="AH154" s="415"/>
      <c r="AI154" s="415"/>
      <c r="AJ154" s="415"/>
      <c r="AK154" s="415"/>
      <c r="AL154" s="415"/>
      <c r="AM154" s="415"/>
      <c r="AN154" s="415"/>
      <c r="AO154" s="415"/>
      <c r="AP154" s="415"/>
      <c r="AQ154" s="415"/>
      <c r="AR154" s="415"/>
      <c r="AS154" s="415"/>
      <c r="AT154" s="415"/>
      <c r="AU154" s="415"/>
      <c r="AV154" s="415"/>
      <c r="AW154" s="415"/>
      <c r="AX154" s="415"/>
      <c r="AY154" s="415"/>
      <c r="AZ154" s="415"/>
      <c r="BA154" s="415"/>
      <c r="BB154" s="415"/>
      <c r="BC154" s="415"/>
      <c r="BD154" s="415"/>
      <c r="BE154" s="415"/>
      <c r="BF154" s="415"/>
      <c r="BG154" s="415"/>
      <c r="BH154" s="415"/>
      <c r="BI154" s="415"/>
      <c r="BJ154" s="415"/>
      <c r="BK154" s="415"/>
      <c r="BL154" s="415"/>
      <c r="BM154" s="415"/>
      <c r="BN154" s="415"/>
      <c r="BO154" s="415"/>
      <c r="BP154" s="415"/>
      <c r="BQ154" s="415"/>
      <c r="BR154" s="415"/>
      <c r="BS154" s="415"/>
      <c r="BT154" s="415"/>
      <c r="BU154" s="415"/>
      <c r="BV154" s="415"/>
      <c r="BW154" s="415"/>
      <c r="BX154" s="415"/>
      <c r="BY154" s="415"/>
      <c r="BZ154" s="415"/>
      <c r="CA154" s="415"/>
      <c r="CB154" s="415"/>
      <c r="CC154" s="415"/>
      <c r="CD154" s="415"/>
      <c r="CE154" s="415"/>
      <c r="CF154" s="415"/>
      <c r="CG154" s="415"/>
      <c r="CH154" s="415"/>
      <c r="CI154" s="415"/>
      <c r="CJ154" s="415"/>
      <c r="CK154" s="415"/>
      <c r="CL154" s="415"/>
      <c r="CM154" s="415"/>
      <c r="CN154" s="415"/>
      <c r="CO154" s="415"/>
      <c r="CP154" s="415"/>
      <c r="CQ154" s="415"/>
      <c r="CR154" s="415"/>
      <c r="CS154" s="415"/>
      <c r="CT154" s="415"/>
      <c r="CU154" s="415"/>
      <c r="CV154" s="415"/>
      <c r="CW154" s="415"/>
      <c r="CX154" s="415"/>
      <c r="CY154" s="415"/>
      <c r="CZ154" s="415"/>
      <c r="DA154" s="415"/>
      <c r="DB154" s="415"/>
      <c r="DC154" s="415"/>
      <c r="DD154" s="415"/>
      <c r="DE154" s="415"/>
      <c r="DF154" s="415"/>
      <c r="DG154" s="415"/>
      <c r="DH154" s="415"/>
      <c r="DI154" s="415"/>
      <c r="DJ154" s="415"/>
      <c r="DK154" s="415"/>
      <c r="DL154" s="415"/>
      <c r="DM154" s="415"/>
      <c r="DN154" s="415"/>
      <c r="DO154" s="415"/>
      <c r="DP154" s="415"/>
      <c r="DQ154" s="415"/>
      <c r="DR154" s="415"/>
      <c r="DS154" s="415"/>
      <c r="DT154" s="415"/>
      <c r="DU154" s="415"/>
      <c r="DV154" s="415"/>
      <c r="DW154" s="415"/>
      <c r="DX154" s="415"/>
      <c r="DY154" s="415"/>
      <c r="DZ154" s="415"/>
      <c r="EA154" s="415"/>
      <c r="EB154" s="415"/>
      <c r="EC154" s="415"/>
      <c r="ED154" s="415"/>
      <c r="EE154" s="415"/>
      <c r="EF154" s="415"/>
      <c r="EG154" s="415"/>
      <c r="EH154" s="415"/>
      <c r="EI154" s="415"/>
      <c r="EJ154" s="415"/>
      <c r="EK154" s="415"/>
      <c r="EL154" s="415"/>
      <c r="EM154" s="415"/>
      <c r="EN154" s="415"/>
      <c r="EO154" s="415"/>
      <c r="EP154" s="415"/>
      <c r="EQ154" s="415"/>
      <c r="ER154" s="415"/>
      <c r="ES154" s="415"/>
      <c r="ET154" s="415"/>
      <c r="EU154" s="415"/>
      <c r="EV154" s="415"/>
      <c r="EW154" s="415"/>
      <c r="EX154" s="415"/>
      <c r="EY154" s="415"/>
      <c r="EZ154" s="415"/>
      <c r="FA154" s="415"/>
      <c r="FB154" s="415"/>
      <c r="FC154" s="415"/>
      <c r="FD154" s="415"/>
      <c r="FE154" s="415"/>
      <c r="FF154" s="415"/>
      <c r="FG154" s="415"/>
      <c r="FH154" s="415"/>
      <c r="FI154" s="415"/>
      <c r="FJ154" s="415"/>
      <c r="FK154" s="415"/>
      <c r="FL154" s="415"/>
      <c r="FM154" s="415"/>
      <c r="FN154" s="415"/>
      <c r="FO154" s="415"/>
      <c r="FP154" s="415"/>
      <c r="FQ154" s="415"/>
      <c r="FR154" s="415"/>
      <c r="FS154" s="415"/>
      <c r="FT154" s="415"/>
      <c r="FU154" s="415"/>
      <c r="FV154" s="415"/>
      <c r="FW154" s="415"/>
      <c r="FX154" s="415"/>
      <c r="FY154" s="415"/>
      <c r="FZ154" s="415"/>
      <c r="GA154" s="415"/>
      <c r="GB154" s="415"/>
      <c r="GC154" s="415"/>
      <c r="GD154" s="415"/>
      <c r="GE154" s="415"/>
      <c r="GF154" s="415"/>
      <c r="GG154" s="415"/>
      <c r="GH154" s="415"/>
      <c r="GI154" s="415"/>
      <c r="GJ154" s="415"/>
      <c r="GK154" s="415"/>
      <c r="GL154" s="415"/>
      <c r="GM154" s="415"/>
      <c r="GN154" s="415"/>
      <c r="GO154" s="415"/>
      <c r="GP154" s="415"/>
      <c r="GQ154" s="415"/>
      <c r="GR154" s="415"/>
      <c r="GS154" s="415"/>
      <c r="GT154" s="415"/>
      <c r="GU154" s="415"/>
      <c r="GV154" s="415"/>
      <c r="GW154" s="415"/>
      <c r="GX154" s="415"/>
      <c r="GY154" s="415"/>
      <c r="GZ154" s="415"/>
      <c r="HA154" s="415"/>
      <c r="HB154" s="415"/>
      <c r="HC154" s="415"/>
      <c r="HD154" s="415"/>
      <c r="HE154" s="415"/>
      <c r="HF154" s="415"/>
      <c r="HG154" s="415"/>
      <c r="HH154" s="415"/>
      <c r="HI154" s="415"/>
      <c r="HJ154" s="415"/>
      <c r="HK154" s="415"/>
      <c r="HL154" s="415"/>
      <c r="HM154" s="415"/>
      <c r="HN154" s="415"/>
      <c r="HO154" s="415"/>
      <c r="HP154" s="415"/>
      <c r="HQ154" s="415"/>
      <c r="HR154" s="415"/>
      <c r="HS154" s="415"/>
      <c r="HT154" s="415"/>
      <c r="HU154" s="415"/>
      <c r="HV154" s="415"/>
      <c r="HW154" s="415"/>
      <c r="HX154" s="415"/>
      <c r="HY154" s="415"/>
      <c r="HZ154" s="415"/>
      <c r="IA154" s="415"/>
      <c r="IB154" s="415"/>
      <c r="IC154" s="415"/>
      <c r="ID154" s="415"/>
      <c r="IE154" s="415"/>
      <c r="IF154" s="415"/>
      <c r="IG154" s="415"/>
      <c r="IH154" s="415"/>
      <c r="II154" s="415"/>
      <c r="IJ154" s="415"/>
      <c r="IK154" s="415"/>
      <c r="IL154" s="415"/>
      <c r="IM154" s="415"/>
      <c r="IN154" s="415"/>
      <c r="IO154" s="415"/>
      <c r="IP154" s="415"/>
      <c r="IQ154" s="415"/>
      <c r="IR154" s="415"/>
      <c r="IS154" s="415"/>
      <c r="IT154" s="415"/>
      <c r="IU154" s="415"/>
      <c r="IV154" s="415"/>
      <c r="IW154" s="415"/>
      <c r="IX154" s="415"/>
      <c r="IY154" s="415"/>
      <c r="IZ154" s="415"/>
      <c r="JA154" s="415"/>
    </row>
    <row r="155" spans="1:261" s="101" customFormat="1" ht="25.5" hidden="1" outlineLevel="2" x14ac:dyDescent="0.25">
      <c r="A155" s="99"/>
      <c r="B155" s="277" t="s">
        <v>136</v>
      </c>
      <c r="C155" s="102" t="s">
        <v>31</v>
      </c>
      <c r="D155" s="127">
        <v>1</v>
      </c>
      <c r="E155" s="251">
        <v>0</v>
      </c>
      <c r="F155" s="142"/>
      <c r="G155" s="142">
        <v>0</v>
      </c>
      <c r="H155" s="142"/>
      <c r="I155" s="227"/>
      <c r="J155" s="252">
        <v>0</v>
      </c>
      <c r="K155" s="252"/>
      <c r="L155" s="229"/>
      <c r="M155" s="229">
        <f t="shared" si="10"/>
        <v>0</v>
      </c>
      <c r="N155" s="229"/>
      <c r="O155" s="229"/>
      <c r="P155" s="422"/>
      <c r="Q155" s="425">
        <f t="shared" si="11"/>
        <v>0</v>
      </c>
      <c r="R155" s="415"/>
      <c r="S155" s="415"/>
      <c r="T155" s="415"/>
      <c r="U155" s="415"/>
      <c r="V155" s="415"/>
      <c r="W155" s="415"/>
      <c r="X155" s="415"/>
      <c r="Y155" s="415"/>
      <c r="Z155" s="415"/>
      <c r="AA155" s="415"/>
      <c r="AB155" s="415"/>
      <c r="AC155" s="415"/>
      <c r="AD155" s="415"/>
      <c r="AE155" s="415"/>
      <c r="AF155" s="415"/>
      <c r="AG155" s="415"/>
      <c r="AH155" s="415"/>
      <c r="AI155" s="415"/>
      <c r="AJ155" s="415"/>
      <c r="AK155" s="415"/>
      <c r="AL155" s="415"/>
      <c r="AM155" s="415"/>
      <c r="AN155" s="415"/>
      <c r="AO155" s="415"/>
      <c r="AP155" s="415"/>
      <c r="AQ155" s="415"/>
      <c r="AR155" s="415"/>
      <c r="AS155" s="415"/>
      <c r="AT155" s="415"/>
      <c r="AU155" s="415"/>
      <c r="AV155" s="415"/>
      <c r="AW155" s="415"/>
      <c r="AX155" s="415"/>
      <c r="AY155" s="415"/>
      <c r="AZ155" s="415"/>
      <c r="BA155" s="415"/>
      <c r="BB155" s="415"/>
      <c r="BC155" s="415"/>
      <c r="BD155" s="415"/>
      <c r="BE155" s="415"/>
      <c r="BF155" s="415"/>
      <c r="BG155" s="415"/>
      <c r="BH155" s="415"/>
      <c r="BI155" s="415"/>
      <c r="BJ155" s="415"/>
      <c r="BK155" s="415"/>
      <c r="BL155" s="415"/>
      <c r="BM155" s="415"/>
      <c r="BN155" s="415"/>
      <c r="BO155" s="415"/>
      <c r="BP155" s="415"/>
      <c r="BQ155" s="415"/>
      <c r="BR155" s="415"/>
      <c r="BS155" s="415"/>
      <c r="BT155" s="415"/>
      <c r="BU155" s="415"/>
      <c r="BV155" s="415"/>
      <c r="BW155" s="415"/>
      <c r="BX155" s="415"/>
      <c r="BY155" s="415"/>
      <c r="BZ155" s="415"/>
      <c r="CA155" s="415"/>
      <c r="CB155" s="415"/>
      <c r="CC155" s="415"/>
      <c r="CD155" s="415"/>
      <c r="CE155" s="415"/>
      <c r="CF155" s="415"/>
      <c r="CG155" s="415"/>
      <c r="CH155" s="415"/>
      <c r="CI155" s="415"/>
      <c r="CJ155" s="415"/>
      <c r="CK155" s="415"/>
      <c r="CL155" s="415"/>
      <c r="CM155" s="415"/>
      <c r="CN155" s="415"/>
      <c r="CO155" s="415"/>
      <c r="CP155" s="415"/>
      <c r="CQ155" s="415"/>
      <c r="CR155" s="415"/>
      <c r="CS155" s="415"/>
      <c r="CT155" s="415"/>
      <c r="CU155" s="415"/>
      <c r="CV155" s="415"/>
      <c r="CW155" s="415"/>
      <c r="CX155" s="415"/>
      <c r="CY155" s="415"/>
      <c r="CZ155" s="415"/>
      <c r="DA155" s="415"/>
      <c r="DB155" s="415"/>
      <c r="DC155" s="415"/>
      <c r="DD155" s="415"/>
      <c r="DE155" s="415"/>
      <c r="DF155" s="415"/>
      <c r="DG155" s="415"/>
      <c r="DH155" s="415"/>
      <c r="DI155" s="415"/>
      <c r="DJ155" s="415"/>
      <c r="DK155" s="415"/>
      <c r="DL155" s="415"/>
      <c r="DM155" s="415"/>
      <c r="DN155" s="415"/>
      <c r="DO155" s="415"/>
      <c r="DP155" s="415"/>
      <c r="DQ155" s="415"/>
      <c r="DR155" s="415"/>
      <c r="DS155" s="415"/>
      <c r="DT155" s="415"/>
      <c r="DU155" s="415"/>
      <c r="DV155" s="415"/>
      <c r="DW155" s="415"/>
      <c r="DX155" s="415"/>
      <c r="DY155" s="415"/>
      <c r="DZ155" s="415"/>
      <c r="EA155" s="415"/>
      <c r="EB155" s="415"/>
      <c r="EC155" s="415"/>
      <c r="ED155" s="415"/>
      <c r="EE155" s="415"/>
      <c r="EF155" s="415"/>
      <c r="EG155" s="415"/>
      <c r="EH155" s="415"/>
      <c r="EI155" s="415"/>
      <c r="EJ155" s="415"/>
      <c r="EK155" s="415"/>
      <c r="EL155" s="415"/>
      <c r="EM155" s="415"/>
      <c r="EN155" s="415"/>
      <c r="EO155" s="415"/>
      <c r="EP155" s="415"/>
      <c r="EQ155" s="415"/>
      <c r="ER155" s="415"/>
      <c r="ES155" s="415"/>
      <c r="ET155" s="415"/>
      <c r="EU155" s="415"/>
      <c r="EV155" s="415"/>
      <c r="EW155" s="415"/>
      <c r="EX155" s="415"/>
      <c r="EY155" s="415"/>
      <c r="EZ155" s="415"/>
      <c r="FA155" s="415"/>
      <c r="FB155" s="415"/>
      <c r="FC155" s="415"/>
      <c r="FD155" s="415"/>
      <c r="FE155" s="415"/>
      <c r="FF155" s="415"/>
      <c r="FG155" s="415"/>
      <c r="FH155" s="415"/>
      <c r="FI155" s="415"/>
      <c r="FJ155" s="415"/>
      <c r="FK155" s="415"/>
      <c r="FL155" s="415"/>
      <c r="FM155" s="415"/>
      <c r="FN155" s="415"/>
      <c r="FO155" s="415"/>
      <c r="FP155" s="415"/>
      <c r="FQ155" s="415"/>
      <c r="FR155" s="415"/>
      <c r="FS155" s="415"/>
      <c r="FT155" s="415"/>
      <c r="FU155" s="415"/>
      <c r="FV155" s="415"/>
      <c r="FW155" s="415"/>
      <c r="FX155" s="415"/>
      <c r="FY155" s="415"/>
      <c r="FZ155" s="415"/>
      <c r="GA155" s="415"/>
      <c r="GB155" s="415"/>
      <c r="GC155" s="415"/>
      <c r="GD155" s="415"/>
      <c r="GE155" s="415"/>
      <c r="GF155" s="415"/>
      <c r="GG155" s="415"/>
      <c r="GH155" s="415"/>
      <c r="GI155" s="415"/>
      <c r="GJ155" s="415"/>
      <c r="GK155" s="415"/>
      <c r="GL155" s="415"/>
      <c r="GM155" s="415"/>
      <c r="GN155" s="415"/>
      <c r="GO155" s="415"/>
      <c r="GP155" s="415"/>
      <c r="GQ155" s="415"/>
      <c r="GR155" s="415"/>
      <c r="GS155" s="415"/>
      <c r="GT155" s="415"/>
      <c r="GU155" s="415"/>
      <c r="GV155" s="415"/>
      <c r="GW155" s="415"/>
      <c r="GX155" s="415"/>
      <c r="GY155" s="415"/>
      <c r="GZ155" s="415"/>
      <c r="HA155" s="415"/>
      <c r="HB155" s="415"/>
      <c r="HC155" s="415"/>
      <c r="HD155" s="415"/>
      <c r="HE155" s="415"/>
      <c r="HF155" s="415"/>
      <c r="HG155" s="415"/>
      <c r="HH155" s="415"/>
      <c r="HI155" s="415"/>
      <c r="HJ155" s="415"/>
      <c r="HK155" s="415"/>
      <c r="HL155" s="415"/>
      <c r="HM155" s="415"/>
      <c r="HN155" s="415"/>
      <c r="HO155" s="415"/>
      <c r="HP155" s="415"/>
      <c r="HQ155" s="415"/>
      <c r="HR155" s="415"/>
      <c r="HS155" s="415"/>
      <c r="HT155" s="415"/>
      <c r="HU155" s="415"/>
      <c r="HV155" s="415"/>
      <c r="HW155" s="415"/>
      <c r="HX155" s="415"/>
      <c r="HY155" s="415"/>
      <c r="HZ155" s="415"/>
      <c r="IA155" s="415"/>
      <c r="IB155" s="415"/>
      <c r="IC155" s="415"/>
      <c r="ID155" s="415"/>
      <c r="IE155" s="415"/>
      <c r="IF155" s="415"/>
      <c r="IG155" s="415"/>
      <c r="IH155" s="415"/>
      <c r="II155" s="415"/>
      <c r="IJ155" s="415"/>
      <c r="IK155" s="415"/>
      <c r="IL155" s="415"/>
      <c r="IM155" s="415"/>
      <c r="IN155" s="415"/>
      <c r="IO155" s="415"/>
      <c r="IP155" s="415"/>
      <c r="IQ155" s="415"/>
      <c r="IR155" s="415"/>
      <c r="IS155" s="415"/>
      <c r="IT155" s="415"/>
      <c r="IU155" s="415"/>
      <c r="IV155" s="415"/>
      <c r="IW155" s="415"/>
      <c r="IX155" s="415"/>
      <c r="IY155" s="415"/>
      <c r="IZ155" s="415"/>
      <c r="JA155" s="415"/>
    </row>
    <row r="156" spans="1:261" s="101" customFormat="1" ht="25.5" hidden="1" outlineLevel="2" x14ac:dyDescent="0.25">
      <c r="A156" s="99"/>
      <c r="B156" s="277" t="s">
        <v>137</v>
      </c>
      <c r="C156" s="102" t="s">
        <v>31</v>
      </c>
      <c r="D156" s="127">
        <v>3</v>
      </c>
      <c r="E156" s="251">
        <v>0</v>
      </c>
      <c r="F156" s="142"/>
      <c r="G156" s="142">
        <v>0</v>
      </c>
      <c r="H156" s="142"/>
      <c r="I156" s="227"/>
      <c r="J156" s="252">
        <v>0</v>
      </c>
      <c r="K156" s="252"/>
      <c r="L156" s="229"/>
      <c r="M156" s="229">
        <f t="shared" si="10"/>
        <v>0</v>
      </c>
      <c r="N156" s="229"/>
      <c r="O156" s="229"/>
      <c r="P156" s="422"/>
      <c r="Q156" s="425">
        <f t="shared" si="11"/>
        <v>0</v>
      </c>
      <c r="R156" s="415"/>
      <c r="S156" s="415"/>
      <c r="T156" s="415"/>
      <c r="U156" s="415"/>
      <c r="V156" s="415"/>
      <c r="W156" s="415"/>
      <c r="X156" s="415"/>
      <c r="Y156" s="415"/>
      <c r="Z156" s="415"/>
      <c r="AA156" s="415"/>
      <c r="AB156" s="415"/>
      <c r="AC156" s="415"/>
      <c r="AD156" s="415"/>
      <c r="AE156" s="415"/>
      <c r="AF156" s="415"/>
      <c r="AG156" s="415"/>
      <c r="AH156" s="415"/>
      <c r="AI156" s="415"/>
      <c r="AJ156" s="415"/>
      <c r="AK156" s="415"/>
      <c r="AL156" s="415"/>
      <c r="AM156" s="415"/>
      <c r="AN156" s="415"/>
      <c r="AO156" s="415"/>
      <c r="AP156" s="415"/>
      <c r="AQ156" s="415"/>
      <c r="AR156" s="415"/>
      <c r="AS156" s="415"/>
      <c r="AT156" s="415"/>
      <c r="AU156" s="415"/>
      <c r="AV156" s="415"/>
      <c r="AW156" s="415"/>
      <c r="AX156" s="415"/>
      <c r="AY156" s="415"/>
      <c r="AZ156" s="415"/>
      <c r="BA156" s="415"/>
      <c r="BB156" s="415"/>
      <c r="BC156" s="415"/>
      <c r="BD156" s="415"/>
      <c r="BE156" s="415"/>
      <c r="BF156" s="415"/>
      <c r="BG156" s="415"/>
      <c r="BH156" s="415"/>
      <c r="BI156" s="415"/>
      <c r="BJ156" s="415"/>
      <c r="BK156" s="415"/>
      <c r="BL156" s="415"/>
      <c r="BM156" s="415"/>
      <c r="BN156" s="415"/>
      <c r="BO156" s="415"/>
      <c r="BP156" s="415"/>
      <c r="BQ156" s="415"/>
      <c r="BR156" s="415"/>
      <c r="BS156" s="415"/>
      <c r="BT156" s="415"/>
      <c r="BU156" s="415"/>
      <c r="BV156" s="415"/>
      <c r="BW156" s="415"/>
      <c r="BX156" s="415"/>
      <c r="BY156" s="415"/>
      <c r="BZ156" s="415"/>
      <c r="CA156" s="415"/>
      <c r="CB156" s="415"/>
      <c r="CC156" s="415"/>
      <c r="CD156" s="415"/>
      <c r="CE156" s="415"/>
      <c r="CF156" s="415"/>
      <c r="CG156" s="415"/>
      <c r="CH156" s="415"/>
      <c r="CI156" s="415"/>
      <c r="CJ156" s="415"/>
      <c r="CK156" s="415"/>
      <c r="CL156" s="415"/>
      <c r="CM156" s="415"/>
      <c r="CN156" s="415"/>
      <c r="CO156" s="415"/>
      <c r="CP156" s="415"/>
      <c r="CQ156" s="415"/>
      <c r="CR156" s="415"/>
      <c r="CS156" s="415"/>
      <c r="CT156" s="415"/>
      <c r="CU156" s="415"/>
      <c r="CV156" s="415"/>
      <c r="CW156" s="415"/>
      <c r="CX156" s="415"/>
      <c r="CY156" s="415"/>
      <c r="CZ156" s="415"/>
      <c r="DA156" s="415"/>
      <c r="DB156" s="415"/>
      <c r="DC156" s="415"/>
      <c r="DD156" s="415"/>
      <c r="DE156" s="415"/>
      <c r="DF156" s="415"/>
      <c r="DG156" s="415"/>
      <c r="DH156" s="415"/>
      <c r="DI156" s="415"/>
      <c r="DJ156" s="415"/>
      <c r="DK156" s="415"/>
      <c r="DL156" s="415"/>
      <c r="DM156" s="415"/>
      <c r="DN156" s="415"/>
      <c r="DO156" s="415"/>
      <c r="DP156" s="415"/>
      <c r="DQ156" s="415"/>
      <c r="DR156" s="415"/>
      <c r="DS156" s="415"/>
      <c r="DT156" s="415"/>
      <c r="DU156" s="415"/>
      <c r="DV156" s="415"/>
      <c r="DW156" s="415"/>
      <c r="DX156" s="415"/>
      <c r="DY156" s="415"/>
      <c r="DZ156" s="415"/>
      <c r="EA156" s="415"/>
      <c r="EB156" s="415"/>
      <c r="EC156" s="415"/>
      <c r="ED156" s="415"/>
      <c r="EE156" s="415"/>
      <c r="EF156" s="415"/>
      <c r="EG156" s="415"/>
      <c r="EH156" s="415"/>
      <c r="EI156" s="415"/>
      <c r="EJ156" s="415"/>
      <c r="EK156" s="415"/>
      <c r="EL156" s="415"/>
      <c r="EM156" s="415"/>
      <c r="EN156" s="415"/>
      <c r="EO156" s="415"/>
      <c r="EP156" s="415"/>
      <c r="EQ156" s="415"/>
      <c r="ER156" s="415"/>
      <c r="ES156" s="415"/>
      <c r="ET156" s="415"/>
      <c r="EU156" s="415"/>
      <c r="EV156" s="415"/>
      <c r="EW156" s="415"/>
      <c r="EX156" s="415"/>
      <c r="EY156" s="415"/>
      <c r="EZ156" s="415"/>
      <c r="FA156" s="415"/>
      <c r="FB156" s="415"/>
      <c r="FC156" s="415"/>
      <c r="FD156" s="415"/>
      <c r="FE156" s="415"/>
      <c r="FF156" s="415"/>
      <c r="FG156" s="415"/>
      <c r="FH156" s="415"/>
      <c r="FI156" s="415"/>
      <c r="FJ156" s="415"/>
      <c r="FK156" s="415"/>
      <c r="FL156" s="415"/>
      <c r="FM156" s="415"/>
      <c r="FN156" s="415"/>
      <c r="FO156" s="415"/>
      <c r="FP156" s="415"/>
      <c r="FQ156" s="415"/>
      <c r="FR156" s="415"/>
      <c r="FS156" s="415"/>
      <c r="FT156" s="415"/>
      <c r="FU156" s="415"/>
      <c r="FV156" s="415"/>
      <c r="FW156" s="415"/>
      <c r="FX156" s="415"/>
      <c r="FY156" s="415"/>
      <c r="FZ156" s="415"/>
      <c r="GA156" s="415"/>
      <c r="GB156" s="415"/>
      <c r="GC156" s="415"/>
      <c r="GD156" s="415"/>
      <c r="GE156" s="415"/>
      <c r="GF156" s="415"/>
      <c r="GG156" s="415"/>
      <c r="GH156" s="415"/>
      <c r="GI156" s="415"/>
      <c r="GJ156" s="415"/>
      <c r="GK156" s="415"/>
      <c r="GL156" s="415"/>
      <c r="GM156" s="415"/>
      <c r="GN156" s="415"/>
      <c r="GO156" s="415"/>
      <c r="GP156" s="415"/>
      <c r="GQ156" s="415"/>
      <c r="GR156" s="415"/>
      <c r="GS156" s="415"/>
      <c r="GT156" s="415"/>
      <c r="GU156" s="415"/>
      <c r="GV156" s="415"/>
      <c r="GW156" s="415"/>
      <c r="GX156" s="415"/>
      <c r="GY156" s="415"/>
      <c r="GZ156" s="415"/>
      <c r="HA156" s="415"/>
      <c r="HB156" s="415"/>
      <c r="HC156" s="415"/>
      <c r="HD156" s="415"/>
      <c r="HE156" s="415"/>
      <c r="HF156" s="415"/>
      <c r="HG156" s="415"/>
      <c r="HH156" s="415"/>
      <c r="HI156" s="415"/>
      <c r="HJ156" s="415"/>
      <c r="HK156" s="415"/>
      <c r="HL156" s="415"/>
      <c r="HM156" s="415"/>
      <c r="HN156" s="415"/>
      <c r="HO156" s="415"/>
      <c r="HP156" s="415"/>
      <c r="HQ156" s="415"/>
      <c r="HR156" s="415"/>
      <c r="HS156" s="415"/>
      <c r="HT156" s="415"/>
      <c r="HU156" s="415"/>
      <c r="HV156" s="415"/>
      <c r="HW156" s="415"/>
      <c r="HX156" s="415"/>
      <c r="HY156" s="415"/>
      <c r="HZ156" s="415"/>
      <c r="IA156" s="415"/>
      <c r="IB156" s="415"/>
      <c r="IC156" s="415"/>
      <c r="ID156" s="415"/>
      <c r="IE156" s="415"/>
      <c r="IF156" s="415"/>
      <c r="IG156" s="415"/>
      <c r="IH156" s="415"/>
      <c r="II156" s="415"/>
      <c r="IJ156" s="415"/>
      <c r="IK156" s="415"/>
      <c r="IL156" s="415"/>
      <c r="IM156" s="415"/>
      <c r="IN156" s="415"/>
      <c r="IO156" s="415"/>
      <c r="IP156" s="415"/>
      <c r="IQ156" s="415"/>
      <c r="IR156" s="415"/>
      <c r="IS156" s="415"/>
      <c r="IT156" s="415"/>
      <c r="IU156" s="415"/>
      <c r="IV156" s="415"/>
      <c r="IW156" s="415"/>
      <c r="IX156" s="415"/>
      <c r="IY156" s="415"/>
      <c r="IZ156" s="415"/>
      <c r="JA156" s="415"/>
    </row>
    <row r="157" spans="1:261" s="101" customFormat="1" ht="25.5" hidden="1" outlineLevel="2" x14ac:dyDescent="0.25">
      <c r="A157" s="99"/>
      <c r="B157" s="277" t="s">
        <v>138</v>
      </c>
      <c r="C157" s="102" t="s">
        <v>6814</v>
      </c>
      <c r="D157" s="127">
        <v>11</v>
      </c>
      <c r="E157" s="251">
        <v>0</v>
      </c>
      <c r="F157" s="142"/>
      <c r="G157" s="142">
        <v>0</v>
      </c>
      <c r="H157" s="142"/>
      <c r="I157" s="227"/>
      <c r="J157" s="252">
        <v>0</v>
      </c>
      <c r="K157" s="252"/>
      <c r="L157" s="229"/>
      <c r="M157" s="229">
        <f t="shared" si="10"/>
        <v>0</v>
      </c>
      <c r="N157" s="229"/>
      <c r="O157" s="229"/>
      <c r="P157" s="422"/>
      <c r="Q157" s="425">
        <f t="shared" si="11"/>
        <v>0</v>
      </c>
      <c r="R157" s="415"/>
      <c r="S157" s="415"/>
      <c r="T157" s="415"/>
      <c r="U157" s="415"/>
      <c r="V157" s="415"/>
      <c r="W157" s="415"/>
      <c r="X157" s="415"/>
      <c r="Y157" s="415"/>
      <c r="Z157" s="415"/>
      <c r="AA157" s="415"/>
      <c r="AB157" s="415"/>
      <c r="AC157" s="415"/>
      <c r="AD157" s="415"/>
      <c r="AE157" s="415"/>
      <c r="AF157" s="415"/>
      <c r="AG157" s="415"/>
      <c r="AH157" s="415"/>
      <c r="AI157" s="415"/>
      <c r="AJ157" s="415"/>
      <c r="AK157" s="415"/>
      <c r="AL157" s="415"/>
      <c r="AM157" s="415"/>
      <c r="AN157" s="415"/>
      <c r="AO157" s="415"/>
      <c r="AP157" s="415"/>
      <c r="AQ157" s="415"/>
      <c r="AR157" s="415"/>
      <c r="AS157" s="415"/>
      <c r="AT157" s="415"/>
      <c r="AU157" s="415"/>
      <c r="AV157" s="415"/>
      <c r="AW157" s="415"/>
      <c r="AX157" s="415"/>
      <c r="AY157" s="415"/>
      <c r="AZ157" s="415"/>
      <c r="BA157" s="415"/>
      <c r="BB157" s="415"/>
      <c r="BC157" s="415"/>
      <c r="BD157" s="415"/>
      <c r="BE157" s="415"/>
      <c r="BF157" s="415"/>
      <c r="BG157" s="415"/>
      <c r="BH157" s="415"/>
      <c r="BI157" s="415"/>
      <c r="BJ157" s="415"/>
      <c r="BK157" s="415"/>
      <c r="BL157" s="415"/>
      <c r="BM157" s="415"/>
      <c r="BN157" s="415"/>
      <c r="BO157" s="415"/>
      <c r="BP157" s="415"/>
      <c r="BQ157" s="415"/>
      <c r="BR157" s="415"/>
      <c r="BS157" s="415"/>
      <c r="BT157" s="415"/>
      <c r="BU157" s="415"/>
      <c r="BV157" s="415"/>
      <c r="BW157" s="415"/>
      <c r="BX157" s="415"/>
      <c r="BY157" s="415"/>
      <c r="BZ157" s="415"/>
      <c r="CA157" s="415"/>
      <c r="CB157" s="415"/>
      <c r="CC157" s="415"/>
      <c r="CD157" s="415"/>
      <c r="CE157" s="415"/>
      <c r="CF157" s="415"/>
      <c r="CG157" s="415"/>
      <c r="CH157" s="415"/>
      <c r="CI157" s="415"/>
      <c r="CJ157" s="415"/>
      <c r="CK157" s="415"/>
      <c r="CL157" s="415"/>
      <c r="CM157" s="415"/>
      <c r="CN157" s="415"/>
      <c r="CO157" s="415"/>
      <c r="CP157" s="415"/>
      <c r="CQ157" s="415"/>
      <c r="CR157" s="415"/>
      <c r="CS157" s="415"/>
      <c r="CT157" s="415"/>
      <c r="CU157" s="415"/>
      <c r="CV157" s="415"/>
      <c r="CW157" s="415"/>
      <c r="CX157" s="415"/>
      <c r="CY157" s="415"/>
      <c r="CZ157" s="415"/>
      <c r="DA157" s="415"/>
      <c r="DB157" s="415"/>
      <c r="DC157" s="415"/>
      <c r="DD157" s="415"/>
      <c r="DE157" s="415"/>
      <c r="DF157" s="415"/>
      <c r="DG157" s="415"/>
      <c r="DH157" s="415"/>
      <c r="DI157" s="415"/>
      <c r="DJ157" s="415"/>
      <c r="DK157" s="415"/>
      <c r="DL157" s="415"/>
      <c r="DM157" s="415"/>
      <c r="DN157" s="415"/>
      <c r="DO157" s="415"/>
      <c r="DP157" s="415"/>
      <c r="DQ157" s="415"/>
      <c r="DR157" s="415"/>
      <c r="DS157" s="415"/>
      <c r="DT157" s="415"/>
      <c r="DU157" s="415"/>
      <c r="DV157" s="415"/>
      <c r="DW157" s="415"/>
      <c r="DX157" s="415"/>
      <c r="DY157" s="415"/>
      <c r="DZ157" s="415"/>
      <c r="EA157" s="415"/>
      <c r="EB157" s="415"/>
      <c r="EC157" s="415"/>
      <c r="ED157" s="415"/>
      <c r="EE157" s="415"/>
      <c r="EF157" s="415"/>
      <c r="EG157" s="415"/>
      <c r="EH157" s="415"/>
      <c r="EI157" s="415"/>
      <c r="EJ157" s="415"/>
      <c r="EK157" s="415"/>
      <c r="EL157" s="415"/>
      <c r="EM157" s="415"/>
      <c r="EN157" s="415"/>
      <c r="EO157" s="415"/>
      <c r="EP157" s="415"/>
      <c r="EQ157" s="415"/>
      <c r="ER157" s="415"/>
      <c r="ES157" s="415"/>
      <c r="ET157" s="415"/>
      <c r="EU157" s="415"/>
      <c r="EV157" s="415"/>
      <c r="EW157" s="415"/>
      <c r="EX157" s="415"/>
      <c r="EY157" s="415"/>
      <c r="EZ157" s="415"/>
      <c r="FA157" s="415"/>
      <c r="FB157" s="415"/>
      <c r="FC157" s="415"/>
      <c r="FD157" s="415"/>
      <c r="FE157" s="415"/>
      <c r="FF157" s="415"/>
      <c r="FG157" s="415"/>
      <c r="FH157" s="415"/>
      <c r="FI157" s="415"/>
      <c r="FJ157" s="415"/>
      <c r="FK157" s="415"/>
      <c r="FL157" s="415"/>
      <c r="FM157" s="415"/>
      <c r="FN157" s="415"/>
      <c r="FO157" s="415"/>
      <c r="FP157" s="415"/>
      <c r="FQ157" s="415"/>
      <c r="FR157" s="415"/>
      <c r="FS157" s="415"/>
      <c r="FT157" s="415"/>
      <c r="FU157" s="415"/>
      <c r="FV157" s="415"/>
      <c r="FW157" s="415"/>
      <c r="FX157" s="415"/>
      <c r="FY157" s="415"/>
      <c r="FZ157" s="415"/>
      <c r="GA157" s="415"/>
      <c r="GB157" s="415"/>
      <c r="GC157" s="415"/>
      <c r="GD157" s="415"/>
      <c r="GE157" s="415"/>
      <c r="GF157" s="415"/>
      <c r="GG157" s="415"/>
      <c r="GH157" s="415"/>
      <c r="GI157" s="415"/>
      <c r="GJ157" s="415"/>
      <c r="GK157" s="415"/>
      <c r="GL157" s="415"/>
      <c r="GM157" s="415"/>
      <c r="GN157" s="415"/>
      <c r="GO157" s="415"/>
      <c r="GP157" s="415"/>
      <c r="GQ157" s="415"/>
      <c r="GR157" s="415"/>
      <c r="GS157" s="415"/>
      <c r="GT157" s="415"/>
      <c r="GU157" s="415"/>
      <c r="GV157" s="415"/>
      <c r="GW157" s="415"/>
      <c r="GX157" s="415"/>
      <c r="GY157" s="415"/>
      <c r="GZ157" s="415"/>
      <c r="HA157" s="415"/>
      <c r="HB157" s="415"/>
      <c r="HC157" s="415"/>
      <c r="HD157" s="415"/>
      <c r="HE157" s="415"/>
      <c r="HF157" s="415"/>
      <c r="HG157" s="415"/>
      <c r="HH157" s="415"/>
      <c r="HI157" s="415"/>
      <c r="HJ157" s="415"/>
      <c r="HK157" s="415"/>
      <c r="HL157" s="415"/>
      <c r="HM157" s="415"/>
      <c r="HN157" s="415"/>
      <c r="HO157" s="415"/>
      <c r="HP157" s="415"/>
      <c r="HQ157" s="415"/>
      <c r="HR157" s="415"/>
      <c r="HS157" s="415"/>
      <c r="HT157" s="415"/>
      <c r="HU157" s="415"/>
      <c r="HV157" s="415"/>
      <c r="HW157" s="415"/>
      <c r="HX157" s="415"/>
      <c r="HY157" s="415"/>
      <c r="HZ157" s="415"/>
      <c r="IA157" s="415"/>
      <c r="IB157" s="415"/>
      <c r="IC157" s="415"/>
      <c r="ID157" s="415"/>
      <c r="IE157" s="415"/>
      <c r="IF157" s="415"/>
      <c r="IG157" s="415"/>
      <c r="IH157" s="415"/>
      <c r="II157" s="415"/>
      <c r="IJ157" s="415"/>
      <c r="IK157" s="415"/>
      <c r="IL157" s="415"/>
      <c r="IM157" s="415"/>
      <c r="IN157" s="415"/>
      <c r="IO157" s="415"/>
      <c r="IP157" s="415"/>
      <c r="IQ157" s="415"/>
      <c r="IR157" s="415"/>
      <c r="IS157" s="415"/>
      <c r="IT157" s="415"/>
      <c r="IU157" s="415"/>
      <c r="IV157" s="415"/>
      <c r="IW157" s="415"/>
      <c r="IX157" s="415"/>
      <c r="IY157" s="415"/>
      <c r="IZ157" s="415"/>
      <c r="JA157" s="415"/>
    </row>
    <row r="158" spans="1:261" s="101" customFormat="1" hidden="1" outlineLevel="2" x14ac:dyDescent="0.25">
      <c r="A158" s="99"/>
      <c r="B158" s="277" t="s">
        <v>139</v>
      </c>
      <c r="C158" s="102" t="s">
        <v>31</v>
      </c>
      <c r="D158" s="127">
        <v>110</v>
      </c>
      <c r="E158" s="251">
        <v>0</v>
      </c>
      <c r="F158" s="142"/>
      <c r="G158" s="142">
        <v>0</v>
      </c>
      <c r="H158" s="142"/>
      <c r="I158" s="227"/>
      <c r="J158" s="252">
        <v>0</v>
      </c>
      <c r="K158" s="252"/>
      <c r="L158" s="229"/>
      <c r="M158" s="229">
        <f t="shared" si="10"/>
        <v>0</v>
      </c>
      <c r="N158" s="229"/>
      <c r="O158" s="229"/>
      <c r="P158" s="422"/>
      <c r="Q158" s="425">
        <f t="shared" si="11"/>
        <v>0</v>
      </c>
      <c r="R158" s="415"/>
      <c r="S158" s="415"/>
      <c r="T158" s="415"/>
      <c r="U158" s="415"/>
      <c r="V158" s="415"/>
      <c r="W158" s="415"/>
      <c r="X158" s="415"/>
      <c r="Y158" s="415"/>
      <c r="Z158" s="415"/>
      <c r="AA158" s="415"/>
      <c r="AB158" s="415"/>
      <c r="AC158" s="415"/>
      <c r="AD158" s="415"/>
      <c r="AE158" s="415"/>
      <c r="AF158" s="415"/>
      <c r="AG158" s="415"/>
      <c r="AH158" s="415"/>
      <c r="AI158" s="415"/>
      <c r="AJ158" s="415"/>
      <c r="AK158" s="415"/>
      <c r="AL158" s="415"/>
      <c r="AM158" s="415"/>
      <c r="AN158" s="415"/>
      <c r="AO158" s="415"/>
      <c r="AP158" s="415"/>
      <c r="AQ158" s="415"/>
      <c r="AR158" s="415"/>
      <c r="AS158" s="415"/>
      <c r="AT158" s="415"/>
      <c r="AU158" s="415"/>
      <c r="AV158" s="415"/>
      <c r="AW158" s="415"/>
      <c r="AX158" s="415"/>
      <c r="AY158" s="415"/>
      <c r="AZ158" s="415"/>
      <c r="BA158" s="415"/>
      <c r="BB158" s="415"/>
      <c r="BC158" s="415"/>
      <c r="BD158" s="415"/>
      <c r="BE158" s="415"/>
      <c r="BF158" s="415"/>
      <c r="BG158" s="415"/>
      <c r="BH158" s="415"/>
      <c r="BI158" s="415"/>
      <c r="BJ158" s="415"/>
      <c r="BK158" s="415"/>
      <c r="BL158" s="415"/>
      <c r="BM158" s="415"/>
      <c r="BN158" s="415"/>
      <c r="BO158" s="415"/>
      <c r="BP158" s="415"/>
      <c r="BQ158" s="415"/>
      <c r="BR158" s="415"/>
      <c r="BS158" s="415"/>
      <c r="BT158" s="415"/>
      <c r="BU158" s="415"/>
      <c r="BV158" s="415"/>
      <c r="BW158" s="415"/>
      <c r="BX158" s="415"/>
      <c r="BY158" s="415"/>
      <c r="BZ158" s="415"/>
      <c r="CA158" s="415"/>
      <c r="CB158" s="415"/>
      <c r="CC158" s="415"/>
      <c r="CD158" s="415"/>
      <c r="CE158" s="415"/>
      <c r="CF158" s="415"/>
      <c r="CG158" s="415"/>
      <c r="CH158" s="415"/>
      <c r="CI158" s="415"/>
      <c r="CJ158" s="415"/>
      <c r="CK158" s="415"/>
      <c r="CL158" s="415"/>
      <c r="CM158" s="415"/>
      <c r="CN158" s="415"/>
      <c r="CO158" s="415"/>
      <c r="CP158" s="415"/>
      <c r="CQ158" s="415"/>
      <c r="CR158" s="415"/>
      <c r="CS158" s="415"/>
      <c r="CT158" s="415"/>
      <c r="CU158" s="415"/>
      <c r="CV158" s="415"/>
      <c r="CW158" s="415"/>
      <c r="CX158" s="415"/>
      <c r="CY158" s="415"/>
      <c r="CZ158" s="415"/>
      <c r="DA158" s="415"/>
      <c r="DB158" s="415"/>
      <c r="DC158" s="415"/>
      <c r="DD158" s="415"/>
      <c r="DE158" s="415"/>
      <c r="DF158" s="415"/>
      <c r="DG158" s="415"/>
      <c r="DH158" s="415"/>
      <c r="DI158" s="415"/>
      <c r="DJ158" s="415"/>
      <c r="DK158" s="415"/>
      <c r="DL158" s="415"/>
      <c r="DM158" s="415"/>
      <c r="DN158" s="415"/>
      <c r="DO158" s="415"/>
      <c r="DP158" s="415"/>
      <c r="DQ158" s="415"/>
      <c r="DR158" s="415"/>
      <c r="DS158" s="415"/>
      <c r="DT158" s="415"/>
      <c r="DU158" s="415"/>
      <c r="DV158" s="415"/>
      <c r="DW158" s="415"/>
      <c r="DX158" s="415"/>
      <c r="DY158" s="415"/>
      <c r="DZ158" s="415"/>
      <c r="EA158" s="415"/>
      <c r="EB158" s="415"/>
      <c r="EC158" s="415"/>
      <c r="ED158" s="415"/>
      <c r="EE158" s="415"/>
      <c r="EF158" s="415"/>
      <c r="EG158" s="415"/>
      <c r="EH158" s="415"/>
      <c r="EI158" s="415"/>
      <c r="EJ158" s="415"/>
      <c r="EK158" s="415"/>
      <c r="EL158" s="415"/>
      <c r="EM158" s="415"/>
      <c r="EN158" s="415"/>
      <c r="EO158" s="415"/>
      <c r="EP158" s="415"/>
      <c r="EQ158" s="415"/>
      <c r="ER158" s="415"/>
      <c r="ES158" s="415"/>
      <c r="ET158" s="415"/>
      <c r="EU158" s="415"/>
      <c r="EV158" s="415"/>
      <c r="EW158" s="415"/>
      <c r="EX158" s="415"/>
      <c r="EY158" s="415"/>
      <c r="EZ158" s="415"/>
      <c r="FA158" s="415"/>
      <c r="FB158" s="415"/>
      <c r="FC158" s="415"/>
      <c r="FD158" s="415"/>
      <c r="FE158" s="415"/>
      <c r="FF158" s="415"/>
      <c r="FG158" s="415"/>
      <c r="FH158" s="415"/>
      <c r="FI158" s="415"/>
      <c r="FJ158" s="415"/>
      <c r="FK158" s="415"/>
      <c r="FL158" s="415"/>
      <c r="FM158" s="415"/>
      <c r="FN158" s="415"/>
      <c r="FO158" s="415"/>
      <c r="FP158" s="415"/>
      <c r="FQ158" s="415"/>
      <c r="FR158" s="415"/>
      <c r="FS158" s="415"/>
      <c r="FT158" s="415"/>
      <c r="FU158" s="415"/>
      <c r="FV158" s="415"/>
      <c r="FW158" s="415"/>
      <c r="FX158" s="415"/>
      <c r="FY158" s="415"/>
      <c r="FZ158" s="415"/>
      <c r="GA158" s="415"/>
      <c r="GB158" s="415"/>
      <c r="GC158" s="415"/>
      <c r="GD158" s="415"/>
      <c r="GE158" s="415"/>
      <c r="GF158" s="415"/>
      <c r="GG158" s="415"/>
      <c r="GH158" s="415"/>
      <c r="GI158" s="415"/>
      <c r="GJ158" s="415"/>
      <c r="GK158" s="415"/>
      <c r="GL158" s="415"/>
      <c r="GM158" s="415"/>
      <c r="GN158" s="415"/>
      <c r="GO158" s="415"/>
      <c r="GP158" s="415"/>
      <c r="GQ158" s="415"/>
      <c r="GR158" s="415"/>
      <c r="GS158" s="415"/>
      <c r="GT158" s="415"/>
      <c r="GU158" s="415"/>
      <c r="GV158" s="415"/>
      <c r="GW158" s="415"/>
      <c r="GX158" s="415"/>
      <c r="GY158" s="415"/>
      <c r="GZ158" s="415"/>
      <c r="HA158" s="415"/>
      <c r="HB158" s="415"/>
      <c r="HC158" s="415"/>
      <c r="HD158" s="415"/>
      <c r="HE158" s="415"/>
      <c r="HF158" s="415"/>
      <c r="HG158" s="415"/>
      <c r="HH158" s="415"/>
      <c r="HI158" s="415"/>
      <c r="HJ158" s="415"/>
      <c r="HK158" s="415"/>
      <c r="HL158" s="415"/>
      <c r="HM158" s="415"/>
      <c r="HN158" s="415"/>
      <c r="HO158" s="415"/>
      <c r="HP158" s="415"/>
      <c r="HQ158" s="415"/>
      <c r="HR158" s="415"/>
      <c r="HS158" s="415"/>
      <c r="HT158" s="415"/>
      <c r="HU158" s="415"/>
      <c r="HV158" s="415"/>
      <c r="HW158" s="415"/>
      <c r="HX158" s="415"/>
      <c r="HY158" s="415"/>
      <c r="HZ158" s="415"/>
      <c r="IA158" s="415"/>
      <c r="IB158" s="415"/>
      <c r="IC158" s="415"/>
      <c r="ID158" s="415"/>
      <c r="IE158" s="415"/>
      <c r="IF158" s="415"/>
      <c r="IG158" s="415"/>
      <c r="IH158" s="415"/>
      <c r="II158" s="415"/>
      <c r="IJ158" s="415"/>
      <c r="IK158" s="415"/>
      <c r="IL158" s="415"/>
      <c r="IM158" s="415"/>
      <c r="IN158" s="415"/>
      <c r="IO158" s="415"/>
      <c r="IP158" s="415"/>
      <c r="IQ158" s="415"/>
      <c r="IR158" s="415"/>
      <c r="IS158" s="415"/>
      <c r="IT158" s="415"/>
      <c r="IU158" s="415"/>
      <c r="IV158" s="415"/>
      <c r="IW158" s="415"/>
      <c r="IX158" s="415"/>
      <c r="IY158" s="415"/>
      <c r="IZ158" s="415"/>
      <c r="JA158" s="415"/>
    </row>
    <row r="159" spans="1:261" s="101" customFormat="1" hidden="1" outlineLevel="2" x14ac:dyDescent="0.25">
      <c r="A159" s="99"/>
      <c r="B159" s="277" t="s">
        <v>140</v>
      </c>
      <c r="C159" s="102" t="s">
        <v>6814</v>
      </c>
      <c r="D159" s="127">
        <v>3</v>
      </c>
      <c r="E159" s="251">
        <v>0</v>
      </c>
      <c r="F159" s="142"/>
      <c r="G159" s="142">
        <v>0</v>
      </c>
      <c r="H159" s="142"/>
      <c r="I159" s="227"/>
      <c r="J159" s="252">
        <v>0</v>
      </c>
      <c r="K159" s="252"/>
      <c r="L159" s="229"/>
      <c r="M159" s="229">
        <f t="shared" si="10"/>
        <v>0</v>
      </c>
      <c r="N159" s="229"/>
      <c r="O159" s="229"/>
      <c r="P159" s="422"/>
      <c r="Q159" s="425">
        <f t="shared" si="11"/>
        <v>0</v>
      </c>
      <c r="R159" s="415"/>
      <c r="S159" s="415"/>
      <c r="T159" s="415"/>
      <c r="U159" s="415"/>
      <c r="V159" s="415"/>
      <c r="W159" s="415"/>
      <c r="X159" s="415"/>
      <c r="Y159" s="415"/>
      <c r="Z159" s="415"/>
      <c r="AA159" s="415"/>
      <c r="AB159" s="415"/>
      <c r="AC159" s="415"/>
      <c r="AD159" s="415"/>
      <c r="AE159" s="415"/>
      <c r="AF159" s="415"/>
      <c r="AG159" s="415"/>
      <c r="AH159" s="415"/>
      <c r="AI159" s="415"/>
      <c r="AJ159" s="415"/>
      <c r="AK159" s="415"/>
      <c r="AL159" s="415"/>
      <c r="AM159" s="415"/>
      <c r="AN159" s="415"/>
      <c r="AO159" s="415"/>
      <c r="AP159" s="415"/>
      <c r="AQ159" s="415"/>
      <c r="AR159" s="415"/>
      <c r="AS159" s="415"/>
      <c r="AT159" s="415"/>
      <c r="AU159" s="415"/>
      <c r="AV159" s="415"/>
      <c r="AW159" s="415"/>
      <c r="AX159" s="415"/>
      <c r="AY159" s="415"/>
      <c r="AZ159" s="415"/>
      <c r="BA159" s="415"/>
      <c r="BB159" s="415"/>
      <c r="BC159" s="415"/>
      <c r="BD159" s="415"/>
      <c r="BE159" s="415"/>
      <c r="BF159" s="415"/>
      <c r="BG159" s="415"/>
      <c r="BH159" s="415"/>
      <c r="BI159" s="415"/>
      <c r="BJ159" s="415"/>
      <c r="BK159" s="415"/>
      <c r="BL159" s="415"/>
      <c r="BM159" s="415"/>
      <c r="BN159" s="415"/>
      <c r="BO159" s="415"/>
      <c r="BP159" s="415"/>
      <c r="BQ159" s="415"/>
      <c r="BR159" s="415"/>
      <c r="BS159" s="415"/>
      <c r="BT159" s="415"/>
      <c r="BU159" s="415"/>
      <c r="BV159" s="415"/>
      <c r="BW159" s="415"/>
      <c r="BX159" s="415"/>
      <c r="BY159" s="415"/>
      <c r="BZ159" s="415"/>
      <c r="CA159" s="415"/>
      <c r="CB159" s="415"/>
      <c r="CC159" s="415"/>
      <c r="CD159" s="415"/>
      <c r="CE159" s="415"/>
      <c r="CF159" s="415"/>
      <c r="CG159" s="415"/>
      <c r="CH159" s="415"/>
      <c r="CI159" s="415"/>
      <c r="CJ159" s="415"/>
      <c r="CK159" s="415"/>
      <c r="CL159" s="415"/>
      <c r="CM159" s="415"/>
      <c r="CN159" s="415"/>
      <c r="CO159" s="415"/>
      <c r="CP159" s="415"/>
      <c r="CQ159" s="415"/>
      <c r="CR159" s="415"/>
      <c r="CS159" s="415"/>
      <c r="CT159" s="415"/>
      <c r="CU159" s="415"/>
      <c r="CV159" s="415"/>
      <c r="CW159" s="415"/>
      <c r="CX159" s="415"/>
      <c r="CY159" s="415"/>
      <c r="CZ159" s="415"/>
      <c r="DA159" s="415"/>
      <c r="DB159" s="415"/>
      <c r="DC159" s="415"/>
      <c r="DD159" s="415"/>
      <c r="DE159" s="415"/>
      <c r="DF159" s="415"/>
      <c r="DG159" s="415"/>
      <c r="DH159" s="415"/>
      <c r="DI159" s="415"/>
      <c r="DJ159" s="415"/>
      <c r="DK159" s="415"/>
      <c r="DL159" s="415"/>
      <c r="DM159" s="415"/>
      <c r="DN159" s="415"/>
      <c r="DO159" s="415"/>
      <c r="DP159" s="415"/>
      <c r="DQ159" s="415"/>
      <c r="DR159" s="415"/>
      <c r="DS159" s="415"/>
      <c r="DT159" s="415"/>
      <c r="DU159" s="415"/>
      <c r="DV159" s="415"/>
      <c r="DW159" s="415"/>
      <c r="DX159" s="415"/>
      <c r="DY159" s="415"/>
      <c r="DZ159" s="415"/>
      <c r="EA159" s="415"/>
      <c r="EB159" s="415"/>
      <c r="EC159" s="415"/>
      <c r="ED159" s="415"/>
      <c r="EE159" s="415"/>
      <c r="EF159" s="415"/>
      <c r="EG159" s="415"/>
      <c r="EH159" s="415"/>
      <c r="EI159" s="415"/>
      <c r="EJ159" s="415"/>
      <c r="EK159" s="415"/>
      <c r="EL159" s="415"/>
      <c r="EM159" s="415"/>
      <c r="EN159" s="415"/>
      <c r="EO159" s="415"/>
      <c r="EP159" s="415"/>
      <c r="EQ159" s="415"/>
      <c r="ER159" s="415"/>
      <c r="ES159" s="415"/>
      <c r="ET159" s="415"/>
      <c r="EU159" s="415"/>
      <c r="EV159" s="415"/>
      <c r="EW159" s="415"/>
      <c r="EX159" s="415"/>
      <c r="EY159" s="415"/>
      <c r="EZ159" s="415"/>
      <c r="FA159" s="415"/>
      <c r="FB159" s="415"/>
      <c r="FC159" s="415"/>
      <c r="FD159" s="415"/>
      <c r="FE159" s="415"/>
      <c r="FF159" s="415"/>
      <c r="FG159" s="415"/>
      <c r="FH159" s="415"/>
      <c r="FI159" s="415"/>
      <c r="FJ159" s="415"/>
      <c r="FK159" s="415"/>
      <c r="FL159" s="415"/>
      <c r="FM159" s="415"/>
      <c r="FN159" s="415"/>
      <c r="FO159" s="415"/>
      <c r="FP159" s="415"/>
      <c r="FQ159" s="415"/>
      <c r="FR159" s="415"/>
      <c r="FS159" s="415"/>
      <c r="FT159" s="415"/>
      <c r="FU159" s="415"/>
      <c r="FV159" s="415"/>
      <c r="FW159" s="415"/>
      <c r="FX159" s="415"/>
      <c r="FY159" s="415"/>
      <c r="FZ159" s="415"/>
      <c r="GA159" s="415"/>
      <c r="GB159" s="415"/>
      <c r="GC159" s="415"/>
      <c r="GD159" s="415"/>
      <c r="GE159" s="415"/>
      <c r="GF159" s="415"/>
      <c r="GG159" s="415"/>
      <c r="GH159" s="415"/>
      <c r="GI159" s="415"/>
      <c r="GJ159" s="415"/>
      <c r="GK159" s="415"/>
      <c r="GL159" s="415"/>
      <c r="GM159" s="415"/>
      <c r="GN159" s="415"/>
      <c r="GO159" s="415"/>
      <c r="GP159" s="415"/>
      <c r="GQ159" s="415"/>
      <c r="GR159" s="415"/>
      <c r="GS159" s="415"/>
      <c r="GT159" s="415"/>
      <c r="GU159" s="415"/>
      <c r="GV159" s="415"/>
      <c r="GW159" s="415"/>
      <c r="GX159" s="415"/>
      <c r="GY159" s="415"/>
      <c r="GZ159" s="415"/>
      <c r="HA159" s="415"/>
      <c r="HB159" s="415"/>
      <c r="HC159" s="415"/>
      <c r="HD159" s="415"/>
      <c r="HE159" s="415"/>
      <c r="HF159" s="415"/>
      <c r="HG159" s="415"/>
      <c r="HH159" s="415"/>
      <c r="HI159" s="415"/>
      <c r="HJ159" s="415"/>
      <c r="HK159" s="415"/>
      <c r="HL159" s="415"/>
      <c r="HM159" s="415"/>
      <c r="HN159" s="415"/>
      <c r="HO159" s="415"/>
      <c r="HP159" s="415"/>
      <c r="HQ159" s="415"/>
      <c r="HR159" s="415"/>
      <c r="HS159" s="415"/>
      <c r="HT159" s="415"/>
      <c r="HU159" s="415"/>
      <c r="HV159" s="415"/>
      <c r="HW159" s="415"/>
      <c r="HX159" s="415"/>
      <c r="HY159" s="415"/>
      <c r="HZ159" s="415"/>
      <c r="IA159" s="415"/>
      <c r="IB159" s="415"/>
      <c r="IC159" s="415"/>
      <c r="ID159" s="415"/>
      <c r="IE159" s="415"/>
      <c r="IF159" s="415"/>
      <c r="IG159" s="415"/>
      <c r="IH159" s="415"/>
      <c r="II159" s="415"/>
      <c r="IJ159" s="415"/>
      <c r="IK159" s="415"/>
      <c r="IL159" s="415"/>
      <c r="IM159" s="415"/>
      <c r="IN159" s="415"/>
      <c r="IO159" s="415"/>
      <c r="IP159" s="415"/>
      <c r="IQ159" s="415"/>
      <c r="IR159" s="415"/>
      <c r="IS159" s="415"/>
      <c r="IT159" s="415"/>
      <c r="IU159" s="415"/>
      <c r="IV159" s="415"/>
      <c r="IW159" s="415"/>
      <c r="IX159" s="415"/>
      <c r="IY159" s="415"/>
      <c r="IZ159" s="415"/>
      <c r="JA159" s="415"/>
    </row>
    <row r="160" spans="1:261" s="101" customFormat="1" ht="38.25" hidden="1" outlineLevel="2" x14ac:dyDescent="0.25">
      <c r="A160" s="99"/>
      <c r="B160" s="277" t="s">
        <v>6849</v>
      </c>
      <c r="C160" s="102" t="s">
        <v>6820</v>
      </c>
      <c r="D160" s="127">
        <v>0.25</v>
      </c>
      <c r="E160" s="251">
        <v>0</v>
      </c>
      <c r="F160" s="142"/>
      <c r="G160" s="142">
        <v>0</v>
      </c>
      <c r="H160" s="142"/>
      <c r="I160" s="227"/>
      <c r="J160" s="252">
        <v>0</v>
      </c>
      <c r="K160" s="252"/>
      <c r="L160" s="229"/>
      <c r="M160" s="229">
        <f t="shared" si="10"/>
        <v>0</v>
      </c>
      <c r="N160" s="229"/>
      <c r="O160" s="229"/>
      <c r="P160" s="422"/>
      <c r="Q160" s="425">
        <f t="shared" si="11"/>
        <v>0</v>
      </c>
      <c r="R160" s="415"/>
      <c r="S160" s="415"/>
      <c r="T160" s="415"/>
      <c r="U160" s="415"/>
      <c r="V160" s="415"/>
      <c r="W160" s="415"/>
      <c r="X160" s="415"/>
      <c r="Y160" s="415"/>
      <c r="Z160" s="415"/>
      <c r="AA160" s="415"/>
      <c r="AB160" s="415"/>
      <c r="AC160" s="415"/>
      <c r="AD160" s="415"/>
      <c r="AE160" s="415"/>
      <c r="AF160" s="415"/>
      <c r="AG160" s="415"/>
      <c r="AH160" s="415"/>
      <c r="AI160" s="415"/>
      <c r="AJ160" s="415"/>
      <c r="AK160" s="415"/>
      <c r="AL160" s="415"/>
      <c r="AM160" s="415"/>
      <c r="AN160" s="415"/>
      <c r="AO160" s="415"/>
      <c r="AP160" s="415"/>
      <c r="AQ160" s="415"/>
      <c r="AR160" s="415"/>
      <c r="AS160" s="415"/>
      <c r="AT160" s="415"/>
      <c r="AU160" s="415"/>
      <c r="AV160" s="415"/>
      <c r="AW160" s="415"/>
      <c r="AX160" s="415"/>
      <c r="AY160" s="415"/>
      <c r="AZ160" s="415"/>
      <c r="BA160" s="415"/>
      <c r="BB160" s="415"/>
      <c r="BC160" s="415"/>
      <c r="BD160" s="415"/>
      <c r="BE160" s="415"/>
      <c r="BF160" s="415"/>
      <c r="BG160" s="415"/>
      <c r="BH160" s="415"/>
      <c r="BI160" s="415"/>
      <c r="BJ160" s="415"/>
      <c r="BK160" s="415"/>
      <c r="BL160" s="415"/>
      <c r="BM160" s="415"/>
      <c r="BN160" s="415"/>
      <c r="BO160" s="415"/>
      <c r="BP160" s="415"/>
      <c r="BQ160" s="415"/>
      <c r="BR160" s="415"/>
      <c r="BS160" s="415"/>
      <c r="BT160" s="415"/>
      <c r="BU160" s="415"/>
      <c r="BV160" s="415"/>
      <c r="BW160" s="415"/>
      <c r="BX160" s="415"/>
      <c r="BY160" s="415"/>
      <c r="BZ160" s="415"/>
      <c r="CA160" s="415"/>
      <c r="CB160" s="415"/>
      <c r="CC160" s="415"/>
      <c r="CD160" s="415"/>
      <c r="CE160" s="415"/>
      <c r="CF160" s="415"/>
      <c r="CG160" s="415"/>
      <c r="CH160" s="415"/>
      <c r="CI160" s="415"/>
      <c r="CJ160" s="415"/>
      <c r="CK160" s="415"/>
      <c r="CL160" s="415"/>
      <c r="CM160" s="415"/>
      <c r="CN160" s="415"/>
      <c r="CO160" s="415"/>
      <c r="CP160" s="415"/>
      <c r="CQ160" s="415"/>
      <c r="CR160" s="415"/>
      <c r="CS160" s="415"/>
      <c r="CT160" s="415"/>
      <c r="CU160" s="415"/>
      <c r="CV160" s="415"/>
      <c r="CW160" s="415"/>
      <c r="CX160" s="415"/>
      <c r="CY160" s="415"/>
      <c r="CZ160" s="415"/>
      <c r="DA160" s="415"/>
      <c r="DB160" s="415"/>
      <c r="DC160" s="415"/>
      <c r="DD160" s="415"/>
      <c r="DE160" s="415"/>
      <c r="DF160" s="415"/>
      <c r="DG160" s="415"/>
      <c r="DH160" s="415"/>
      <c r="DI160" s="415"/>
      <c r="DJ160" s="415"/>
      <c r="DK160" s="415"/>
      <c r="DL160" s="415"/>
      <c r="DM160" s="415"/>
      <c r="DN160" s="415"/>
      <c r="DO160" s="415"/>
      <c r="DP160" s="415"/>
      <c r="DQ160" s="415"/>
      <c r="DR160" s="415"/>
      <c r="DS160" s="415"/>
      <c r="DT160" s="415"/>
      <c r="DU160" s="415"/>
      <c r="DV160" s="415"/>
      <c r="DW160" s="415"/>
      <c r="DX160" s="415"/>
      <c r="DY160" s="415"/>
      <c r="DZ160" s="415"/>
      <c r="EA160" s="415"/>
      <c r="EB160" s="415"/>
      <c r="EC160" s="415"/>
      <c r="ED160" s="415"/>
      <c r="EE160" s="415"/>
      <c r="EF160" s="415"/>
      <c r="EG160" s="415"/>
      <c r="EH160" s="415"/>
      <c r="EI160" s="415"/>
      <c r="EJ160" s="415"/>
      <c r="EK160" s="415"/>
      <c r="EL160" s="415"/>
      <c r="EM160" s="415"/>
      <c r="EN160" s="415"/>
      <c r="EO160" s="415"/>
      <c r="EP160" s="415"/>
      <c r="EQ160" s="415"/>
      <c r="ER160" s="415"/>
      <c r="ES160" s="415"/>
      <c r="ET160" s="415"/>
      <c r="EU160" s="415"/>
      <c r="EV160" s="415"/>
      <c r="EW160" s="415"/>
      <c r="EX160" s="415"/>
      <c r="EY160" s="415"/>
      <c r="EZ160" s="415"/>
      <c r="FA160" s="415"/>
      <c r="FB160" s="415"/>
      <c r="FC160" s="415"/>
      <c r="FD160" s="415"/>
      <c r="FE160" s="415"/>
      <c r="FF160" s="415"/>
      <c r="FG160" s="415"/>
      <c r="FH160" s="415"/>
      <c r="FI160" s="415"/>
      <c r="FJ160" s="415"/>
      <c r="FK160" s="415"/>
      <c r="FL160" s="415"/>
      <c r="FM160" s="415"/>
      <c r="FN160" s="415"/>
      <c r="FO160" s="415"/>
      <c r="FP160" s="415"/>
      <c r="FQ160" s="415"/>
      <c r="FR160" s="415"/>
      <c r="FS160" s="415"/>
      <c r="FT160" s="415"/>
      <c r="FU160" s="415"/>
      <c r="FV160" s="415"/>
      <c r="FW160" s="415"/>
      <c r="FX160" s="415"/>
      <c r="FY160" s="415"/>
      <c r="FZ160" s="415"/>
      <c r="GA160" s="415"/>
      <c r="GB160" s="415"/>
      <c r="GC160" s="415"/>
      <c r="GD160" s="415"/>
      <c r="GE160" s="415"/>
      <c r="GF160" s="415"/>
      <c r="GG160" s="415"/>
      <c r="GH160" s="415"/>
      <c r="GI160" s="415"/>
      <c r="GJ160" s="415"/>
      <c r="GK160" s="415"/>
      <c r="GL160" s="415"/>
      <c r="GM160" s="415"/>
      <c r="GN160" s="415"/>
      <c r="GO160" s="415"/>
      <c r="GP160" s="415"/>
      <c r="GQ160" s="415"/>
      <c r="GR160" s="415"/>
      <c r="GS160" s="415"/>
      <c r="GT160" s="415"/>
      <c r="GU160" s="415"/>
      <c r="GV160" s="415"/>
      <c r="GW160" s="415"/>
      <c r="GX160" s="415"/>
      <c r="GY160" s="415"/>
      <c r="GZ160" s="415"/>
      <c r="HA160" s="415"/>
      <c r="HB160" s="415"/>
      <c r="HC160" s="415"/>
      <c r="HD160" s="415"/>
      <c r="HE160" s="415"/>
      <c r="HF160" s="415"/>
      <c r="HG160" s="415"/>
      <c r="HH160" s="415"/>
      <c r="HI160" s="415"/>
      <c r="HJ160" s="415"/>
      <c r="HK160" s="415"/>
      <c r="HL160" s="415"/>
      <c r="HM160" s="415"/>
      <c r="HN160" s="415"/>
      <c r="HO160" s="415"/>
      <c r="HP160" s="415"/>
      <c r="HQ160" s="415"/>
      <c r="HR160" s="415"/>
      <c r="HS160" s="415"/>
      <c r="HT160" s="415"/>
      <c r="HU160" s="415"/>
      <c r="HV160" s="415"/>
      <c r="HW160" s="415"/>
      <c r="HX160" s="415"/>
      <c r="HY160" s="415"/>
      <c r="HZ160" s="415"/>
      <c r="IA160" s="415"/>
      <c r="IB160" s="415"/>
      <c r="IC160" s="415"/>
      <c r="ID160" s="415"/>
      <c r="IE160" s="415"/>
      <c r="IF160" s="415"/>
      <c r="IG160" s="415"/>
      <c r="IH160" s="415"/>
      <c r="II160" s="415"/>
      <c r="IJ160" s="415"/>
      <c r="IK160" s="415"/>
      <c r="IL160" s="415"/>
      <c r="IM160" s="415"/>
      <c r="IN160" s="415"/>
      <c r="IO160" s="415"/>
      <c r="IP160" s="415"/>
      <c r="IQ160" s="415"/>
      <c r="IR160" s="415"/>
      <c r="IS160" s="415"/>
      <c r="IT160" s="415"/>
      <c r="IU160" s="415"/>
      <c r="IV160" s="415"/>
      <c r="IW160" s="415"/>
      <c r="IX160" s="415"/>
      <c r="IY160" s="415"/>
      <c r="IZ160" s="415"/>
      <c r="JA160" s="415"/>
    </row>
    <row r="161" spans="1:261" s="106" customFormat="1" ht="25.5" hidden="1" outlineLevel="1" x14ac:dyDescent="0.25">
      <c r="A161" s="378"/>
      <c r="B161" s="349" t="s">
        <v>141</v>
      </c>
      <c r="C161" s="378" t="s">
        <v>31</v>
      </c>
      <c r="D161" s="377">
        <v>5</v>
      </c>
      <c r="E161" s="377">
        <v>43829.718000000008</v>
      </c>
      <c r="F161" s="377">
        <f>E161*D161</f>
        <v>219148.59000000003</v>
      </c>
      <c r="G161" s="377">
        <v>26306.28</v>
      </c>
      <c r="H161" s="377">
        <f>G161*D161</f>
        <v>131531.4</v>
      </c>
      <c r="I161" s="377">
        <f>F161+H161</f>
        <v>350679.99</v>
      </c>
      <c r="J161" s="252">
        <v>43829.718000000008</v>
      </c>
      <c r="K161" s="252"/>
      <c r="L161" s="229"/>
      <c r="M161" s="229">
        <f t="shared" si="10"/>
        <v>26306.28</v>
      </c>
      <c r="N161" s="229"/>
      <c r="O161" s="229"/>
      <c r="P161" s="423"/>
      <c r="Q161" s="425">
        <f t="shared" si="11"/>
        <v>0</v>
      </c>
      <c r="R161" s="416"/>
      <c r="S161" s="416"/>
      <c r="T161" s="416"/>
      <c r="U161" s="416"/>
      <c r="V161" s="416"/>
      <c r="W161" s="416"/>
      <c r="X161" s="416"/>
      <c r="Y161" s="416"/>
      <c r="Z161" s="416"/>
      <c r="AA161" s="416"/>
      <c r="AB161" s="416"/>
      <c r="AC161" s="416"/>
      <c r="AD161" s="416"/>
      <c r="AE161" s="416"/>
      <c r="AF161" s="416"/>
      <c r="AG161" s="416"/>
      <c r="AH161" s="416"/>
      <c r="AI161" s="416"/>
      <c r="AJ161" s="416"/>
      <c r="AK161" s="416"/>
      <c r="AL161" s="416"/>
      <c r="AM161" s="416"/>
      <c r="AN161" s="416"/>
      <c r="AO161" s="416"/>
      <c r="AP161" s="416"/>
      <c r="AQ161" s="416"/>
      <c r="AR161" s="416"/>
      <c r="AS161" s="416"/>
      <c r="AT161" s="416"/>
      <c r="AU161" s="416"/>
      <c r="AV161" s="416"/>
      <c r="AW161" s="416"/>
      <c r="AX161" s="416"/>
      <c r="AY161" s="416"/>
      <c r="AZ161" s="416"/>
      <c r="BA161" s="416"/>
      <c r="BB161" s="416"/>
      <c r="BC161" s="416"/>
      <c r="BD161" s="416"/>
      <c r="BE161" s="416"/>
      <c r="BF161" s="416"/>
      <c r="BG161" s="416"/>
      <c r="BH161" s="416"/>
      <c r="BI161" s="416"/>
      <c r="BJ161" s="416"/>
      <c r="BK161" s="416"/>
      <c r="BL161" s="416"/>
      <c r="BM161" s="416"/>
      <c r="BN161" s="416"/>
      <c r="BO161" s="416"/>
      <c r="BP161" s="416"/>
      <c r="BQ161" s="416"/>
      <c r="BR161" s="416"/>
      <c r="BS161" s="416"/>
      <c r="BT161" s="416"/>
      <c r="BU161" s="416"/>
      <c r="BV161" s="416"/>
      <c r="BW161" s="416"/>
      <c r="BX161" s="416"/>
      <c r="BY161" s="416"/>
      <c r="BZ161" s="416"/>
      <c r="CA161" s="416"/>
      <c r="CB161" s="416"/>
      <c r="CC161" s="416"/>
      <c r="CD161" s="416"/>
      <c r="CE161" s="416"/>
      <c r="CF161" s="416"/>
      <c r="CG161" s="416"/>
      <c r="CH161" s="416"/>
      <c r="CI161" s="416"/>
      <c r="CJ161" s="416"/>
      <c r="CK161" s="416"/>
      <c r="CL161" s="416"/>
      <c r="CM161" s="416"/>
      <c r="CN161" s="416"/>
      <c r="CO161" s="416"/>
      <c r="CP161" s="416"/>
      <c r="CQ161" s="416"/>
      <c r="CR161" s="416"/>
      <c r="CS161" s="416"/>
      <c r="CT161" s="416"/>
      <c r="CU161" s="416"/>
      <c r="CV161" s="416"/>
      <c r="CW161" s="416"/>
      <c r="CX161" s="416"/>
      <c r="CY161" s="416"/>
      <c r="CZ161" s="416"/>
      <c r="DA161" s="416"/>
      <c r="DB161" s="416"/>
      <c r="DC161" s="416"/>
      <c r="DD161" s="416"/>
      <c r="DE161" s="416"/>
      <c r="DF161" s="416"/>
      <c r="DG161" s="416"/>
      <c r="DH161" s="416"/>
      <c r="DI161" s="416"/>
      <c r="DJ161" s="416"/>
      <c r="DK161" s="416"/>
      <c r="DL161" s="416"/>
      <c r="DM161" s="416"/>
      <c r="DN161" s="416"/>
      <c r="DO161" s="416"/>
      <c r="DP161" s="416"/>
      <c r="DQ161" s="416"/>
      <c r="DR161" s="416"/>
      <c r="DS161" s="416"/>
      <c r="DT161" s="416"/>
      <c r="DU161" s="416"/>
      <c r="DV161" s="416"/>
      <c r="DW161" s="416"/>
      <c r="DX161" s="416"/>
      <c r="DY161" s="416"/>
      <c r="DZ161" s="416"/>
      <c r="EA161" s="416"/>
      <c r="EB161" s="416"/>
      <c r="EC161" s="416"/>
      <c r="ED161" s="416"/>
      <c r="EE161" s="416"/>
      <c r="EF161" s="416"/>
      <c r="EG161" s="416"/>
      <c r="EH161" s="416"/>
      <c r="EI161" s="416"/>
      <c r="EJ161" s="416"/>
      <c r="EK161" s="416"/>
      <c r="EL161" s="416"/>
      <c r="EM161" s="416"/>
      <c r="EN161" s="416"/>
      <c r="EO161" s="416"/>
      <c r="EP161" s="416"/>
      <c r="EQ161" s="416"/>
      <c r="ER161" s="416"/>
      <c r="ES161" s="416"/>
      <c r="ET161" s="416"/>
      <c r="EU161" s="416"/>
      <c r="EV161" s="416"/>
      <c r="EW161" s="416"/>
      <c r="EX161" s="416"/>
      <c r="EY161" s="416"/>
      <c r="EZ161" s="416"/>
      <c r="FA161" s="416"/>
      <c r="FB161" s="416"/>
      <c r="FC161" s="416"/>
      <c r="FD161" s="416"/>
      <c r="FE161" s="416"/>
      <c r="FF161" s="416"/>
      <c r="FG161" s="416"/>
      <c r="FH161" s="416"/>
      <c r="FI161" s="416"/>
      <c r="FJ161" s="416"/>
      <c r="FK161" s="416"/>
      <c r="FL161" s="416"/>
      <c r="FM161" s="416"/>
      <c r="FN161" s="416"/>
      <c r="FO161" s="416"/>
      <c r="FP161" s="416"/>
      <c r="FQ161" s="416"/>
      <c r="FR161" s="416"/>
      <c r="FS161" s="416"/>
      <c r="FT161" s="416"/>
      <c r="FU161" s="416"/>
      <c r="FV161" s="416"/>
      <c r="FW161" s="416"/>
      <c r="FX161" s="416"/>
      <c r="FY161" s="416"/>
      <c r="FZ161" s="416"/>
      <c r="GA161" s="416"/>
      <c r="GB161" s="416"/>
      <c r="GC161" s="416"/>
      <c r="GD161" s="416"/>
      <c r="GE161" s="416"/>
      <c r="GF161" s="416"/>
      <c r="GG161" s="416"/>
      <c r="GH161" s="416"/>
      <c r="GI161" s="416"/>
      <c r="GJ161" s="416"/>
      <c r="GK161" s="416"/>
      <c r="GL161" s="416"/>
      <c r="GM161" s="416"/>
      <c r="GN161" s="416"/>
      <c r="GO161" s="416"/>
      <c r="GP161" s="416"/>
      <c r="GQ161" s="416"/>
      <c r="GR161" s="416"/>
      <c r="GS161" s="416"/>
      <c r="GT161" s="416"/>
      <c r="GU161" s="416"/>
      <c r="GV161" s="416"/>
      <c r="GW161" s="416"/>
      <c r="GX161" s="416"/>
      <c r="GY161" s="416"/>
      <c r="GZ161" s="416"/>
      <c r="HA161" s="416"/>
      <c r="HB161" s="416"/>
      <c r="HC161" s="416"/>
      <c r="HD161" s="416"/>
      <c r="HE161" s="416"/>
      <c r="HF161" s="416"/>
      <c r="HG161" s="416"/>
      <c r="HH161" s="416"/>
      <c r="HI161" s="416"/>
      <c r="HJ161" s="416"/>
      <c r="HK161" s="416"/>
      <c r="HL161" s="416"/>
      <c r="HM161" s="416"/>
      <c r="HN161" s="416"/>
      <c r="HO161" s="416"/>
      <c r="HP161" s="416"/>
      <c r="HQ161" s="416"/>
      <c r="HR161" s="416"/>
      <c r="HS161" s="416"/>
      <c r="HT161" s="416"/>
      <c r="HU161" s="416"/>
      <c r="HV161" s="416"/>
      <c r="HW161" s="416"/>
      <c r="HX161" s="416"/>
      <c r="HY161" s="416"/>
      <c r="HZ161" s="416"/>
      <c r="IA161" s="416"/>
      <c r="IB161" s="416"/>
      <c r="IC161" s="416"/>
      <c r="ID161" s="416"/>
      <c r="IE161" s="416"/>
      <c r="IF161" s="416"/>
      <c r="IG161" s="416"/>
      <c r="IH161" s="416"/>
      <c r="II161" s="416"/>
      <c r="IJ161" s="416"/>
      <c r="IK161" s="416"/>
      <c r="IL161" s="416"/>
      <c r="IM161" s="416"/>
      <c r="IN161" s="416"/>
      <c r="IO161" s="416"/>
      <c r="IP161" s="416"/>
      <c r="IQ161" s="416"/>
      <c r="IR161" s="416"/>
      <c r="IS161" s="416"/>
      <c r="IT161" s="416"/>
      <c r="IU161" s="416"/>
      <c r="IV161" s="416"/>
      <c r="IW161" s="416"/>
      <c r="IX161" s="416"/>
      <c r="IY161" s="416"/>
      <c r="IZ161" s="416"/>
      <c r="JA161" s="416"/>
    </row>
    <row r="162" spans="1:261" s="101" customFormat="1" hidden="1" outlineLevel="2" x14ac:dyDescent="0.25">
      <c r="A162" s="99"/>
      <c r="B162" s="277" t="s">
        <v>119</v>
      </c>
      <c r="C162" s="102" t="s">
        <v>6814</v>
      </c>
      <c r="D162" s="127">
        <v>45</v>
      </c>
      <c r="E162" s="251">
        <v>0</v>
      </c>
      <c r="F162" s="142"/>
      <c r="G162" s="142">
        <v>0</v>
      </c>
      <c r="H162" s="142"/>
      <c r="I162" s="227"/>
      <c r="J162" s="252">
        <v>0</v>
      </c>
      <c r="K162" s="252"/>
      <c r="L162" s="229"/>
      <c r="M162" s="229">
        <f t="shared" si="10"/>
        <v>0</v>
      </c>
      <c r="N162" s="229"/>
      <c r="O162" s="229"/>
      <c r="P162" s="422"/>
      <c r="Q162" s="425">
        <f t="shared" si="11"/>
        <v>0</v>
      </c>
      <c r="R162" s="415"/>
      <c r="S162" s="415"/>
      <c r="T162" s="415"/>
      <c r="U162" s="415"/>
      <c r="V162" s="415"/>
      <c r="W162" s="415"/>
      <c r="X162" s="415"/>
      <c r="Y162" s="415"/>
      <c r="Z162" s="415"/>
      <c r="AA162" s="415"/>
      <c r="AB162" s="415"/>
      <c r="AC162" s="415"/>
      <c r="AD162" s="415"/>
      <c r="AE162" s="415"/>
      <c r="AF162" s="415"/>
      <c r="AG162" s="415"/>
      <c r="AH162" s="415"/>
      <c r="AI162" s="415"/>
      <c r="AJ162" s="415"/>
      <c r="AK162" s="415"/>
      <c r="AL162" s="415"/>
      <c r="AM162" s="415"/>
      <c r="AN162" s="415"/>
      <c r="AO162" s="415"/>
      <c r="AP162" s="415"/>
      <c r="AQ162" s="415"/>
      <c r="AR162" s="415"/>
      <c r="AS162" s="415"/>
      <c r="AT162" s="415"/>
      <c r="AU162" s="415"/>
      <c r="AV162" s="415"/>
      <c r="AW162" s="415"/>
      <c r="AX162" s="415"/>
      <c r="AY162" s="415"/>
      <c r="AZ162" s="415"/>
      <c r="BA162" s="415"/>
      <c r="BB162" s="415"/>
      <c r="BC162" s="415"/>
      <c r="BD162" s="415"/>
      <c r="BE162" s="415"/>
      <c r="BF162" s="415"/>
      <c r="BG162" s="415"/>
      <c r="BH162" s="415"/>
      <c r="BI162" s="415"/>
      <c r="BJ162" s="415"/>
      <c r="BK162" s="415"/>
      <c r="BL162" s="415"/>
      <c r="BM162" s="415"/>
      <c r="BN162" s="415"/>
      <c r="BO162" s="415"/>
      <c r="BP162" s="415"/>
      <c r="BQ162" s="415"/>
      <c r="BR162" s="415"/>
      <c r="BS162" s="415"/>
      <c r="BT162" s="415"/>
      <c r="BU162" s="415"/>
      <c r="BV162" s="415"/>
      <c r="BW162" s="415"/>
      <c r="BX162" s="415"/>
      <c r="BY162" s="415"/>
      <c r="BZ162" s="415"/>
      <c r="CA162" s="415"/>
      <c r="CB162" s="415"/>
      <c r="CC162" s="415"/>
      <c r="CD162" s="415"/>
      <c r="CE162" s="415"/>
      <c r="CF162" s="415"/>
      <c r="CG162" s="415"/>
      <c r="CH162" s="415"/>
      <c r="CI162" s="415"/>
      <c r="CJ162" s="415"/>
      <c r="CK162" s="415"/>
      <c r="CL162" s="415"/>
      <c r="CM162" s="415"/>
      <c r="CN162" s="415"/>
      <c r="CO162" s="415"/>
      <c r="CP162" s="415"/>
      <c r="CQ162" s="415"/>
      <c r="CR162" s="415"/>
      <c r="CS162" s="415"/>
      <c r="CT162" s="415"/>
      <c r="CU162" s="415"/>
      <c r="CV162" s="415"/>
      <c r="CW162" s="415"/>
      <c r="CX162" s="415"/>
      <c r="CY162" s="415"/>
      <c r="CZ162" s="415"/>
      <c r="DA162" s="415"/>
      <c r="DB162" s="415"/>
      <c r="DC162" s="415"/>
      <c r="DD162" s="415"/>
      <c r="DE162" s="415"/>
      <c r="DF162" s="415"/>
      <c r="DG162" s="415"/>
      <c r="DH162" s="415"/>
      <c r="DI162" s="415"/>
      <c r="DJ162" s="415"/>
      <c r="DK162" s="415"/>
      <c r="DL162" s="415"/>
      <c r="DM162" s="415"/>
      <c r="DN162" s="415"/>
      <c r="DO162" s="415"/>
      <c r="DP162" s="415"/>
      <c r="DQ162" s="415"/>
      <c r="DR162" s="415"/>
      <c r="DS162" s="415"/>
      <c r="DT162" s="415"/>
      <c r="DU162" s="415"/>
      <c r="DV162" s="415"/>
      <c r="DW162" s="415"/>
      <c r="DX162" s="415"/>
      <c r="DY162" s="415"/>
      <c r="DZ162" s="415"/>
      <c r="EA162" s="415"/>
      <c r="EB162" s="415"/>
      <c r="EC162" s="415"/>
      <c r="ED162" s="415"/>
      <c r="EE162" s="415"/>
      <c r="EF162" s="415"/>
      <c r="EG162" s="415"/>
      <c r="EH162" s="415"/>
      <c r="EI162" s="415"/>
      <c r="EJ162" s="415"/>
      <c r="EK162" s="415"/>
      <c r="EL162" s="415"/>
      <c r="EM162" s="415"/>
      <c r="EN162" s="415"/>
      <c r="EO162" s="415"/>
      <c r="EP162" s="415"/>
      <c r="EQ162" s="415"/>
      <c r="ER162" s="415"/>
      <c r="ES162" s="415"/>
      <c r="ET162" s="415"/>
      <c r="EU162" s="415"/>
      <c r="EV162" s="415"/>
      <c r="EW162" s="415"/>
      <c r="EX162" s="415"/>
      <c r="EY162" s="415"/>
      <c r="EZ162" s="415"/>
      <c r="FA162" s="415"/>
      <c r="FB162" s="415"/>
      <c r="FC162" s="415"/>
      <c r="FD162" s="415"/>
      <c r="FE162" s="415"/>
      <c r="FF162" s="415"/>
      <c r="FG162" s="415"/>
      <c r="FH162" s="415"/>
      <c r="FI162" s="415"/>
      <c r="FJ162" s="415"/>
      <c r="FK162" s="415"/>
      <c r="FL162" s="415"/>
      <c r="FM162" s="415"/>
      <c r="FN162" s="415"/>
      <c r="FO162" s="415"/>
      <c r="FP162" s="415"/>
      <c r="FQ162" s="415"/>
      <c r="FR162" s="415"/>
      <c r="FS162" s="415"/>
      <c r="FT162" s="415"/>
      <c r="FU162" s="415"/>
      <c r="FV162" s="415"/>
      <c r="FW162" s="415"/>
      <c r="FX162" s="415"/>
      <c r="FY162" s="415"/>
      <c r="FZ162" s="415"/>
      <c r="GA162" s="415"/>
      <c r="GB162" s="415"/>
      <c r="GC162" s="415"/>
      <c r="GD162" s="415"/>
      <c r="GE162" s="415"/>
      <c r="GF162" s="415"/>
      <c r="GG162" s="415"/>
      <c r="GH162" s="415"/>
      <c r="GI162" s="415"/>
      <c r="GJ162" s="415"/>
      <c r="GK162" s="415"/>
      <c r="GL162" s="415"/>
      <c r="GM162" s="415"/>
      <c r="GN162" s="415"/>
      <c r="GO162" s="415"/>
      <c r="GP162" s="415"/>
      <c r="GQ162" s="415"/>
      <c r="GR162" s="415"/>
      <c r="GS162" s="415"/>
      <c r="GT162" s="415"/>
      <c r="GU162" s="415"/>
      <c r="GV162" s="415"/>
      <c r="GW162" s="415"/>
      <c r="GX162" s="415"/>
      <c r="GY162" s="415"/>
      <c r="GZ162" s="415"/>
      <c r="HA162" s="415"/>
      <c r="HB162" s="415"/>
      <c r="HC162" s="415"/>
      <c r="HD162" s="415"/>
      <c r="HE162" s="415"/>
      <c r="HF162" s="415"/>
      <c r="HG162" s="415"/>
      <c r="HH162" s="415"/>
      <c r="HI162" s="415"/>
      <c r="HJ162" s="415"/>
      <c r="HK162" s="415"/>
      <c r="HL162" s="415"/>
      <c r="HM162" s="415"/>
      <c r="HN162" s="415"/>
      <c r="HO162" s="415"/>
      <c r="HP162" s="415"/>
      <c r="HQ162" s="415"/>
      <c r="HR162" s="415"/>
      <c r="HS162" s="415"/>
      <c r="HT162" s="415"/>
      <c r="HU162" s="415"/>
      <c r="HV162" s="415"/>
      <c r="HW162" s="415"/>
      <c r="HX162" s="415"/>
      <c r="HY162" s="415"/>
      <c r="HZ162" s="415"/>
      <c r="IA162" s="415"/>
      <c r="IB162" s="415"/>
      <c r="IC162" s="415"/>
      <c r="ID162" s="415"/>
      <c r="IE162" s="415"/>
      <c r="IF162" s="415"/>
      <c r="IG162" s="415"/>
      <c r="IH162" s="415"/>
      <c r="II162" s="415"/>
      <c r="IJ162" s="415"/>
      <c r="IK162" s="415"/>
      <c r="IL162" s="415"/>
      <c r="IM162" s="415"/>
      <c r="IN162" s="415"/>
      <c r="IO162" s="415"/>
      <c r="IP162" s="415"/>
      <c r="IQ162" s="415"/>
      <c r="IR162" s="415"/>
      <c r="IS162" s="415"/>
      <c r="IT162" s="415"/>
      <c r="IU162" s="415"/>
      <c r="IV162" s="415"/>
      <c r="IW162" s="415"/>
      <c r="IX162" s="415"/>
      <c r="IY162" s="415"/>
      <c r="IZ162" s="415"/>
      <c r="JA162" s="415"/>
    </row>
    <row r="163" spans="1:261" s="101" customFormat="1" hidden="1" outlineLevel="2" x14ac:dyDescent="0.25">
      <c r="A163" s="99"/>
      <c r="B163" s="277" t="s">
        <v>121</v>
      </c>
      <c r="C163" s="102" t="s">
        <v>6814</v>
      </c>
      <c r="D163" s="127">
        <v>45</v>
      </c>
      <c r="E163" s="251">
        <v>0</v>
      </c>
      <c r="F163" s="142"/>
      <c r="G163" s="142">
        <v>0</v>
      </c>
      <c r="H163" s="142"/>
      <c r="I163" s="227"/>
      <c r="J163" s="252">
        <v>0</v>
      </c>
      <c r="K163" s="252"/>
      <c r="L163" s="229"/>
      <c r="M163" s="229">
        <f t="shared" si="10"/>
        <v>0</v>
      </c>
      <c r="N163" s="229"/>
      <c r="O163" s="229"/>
      <c r="P163" s="422"/>
      <c r="Q163" s="425">
        <f t="shared" si="11"/>
        <v>0</v>
      </c>
      <c r="R163" s="415"/>
      <c r="S163" s="415"/>
      <c r="T163" s="415"/>
      <c r="U163" s="415"/>
      <c r="V163" s="415"/>
      <c r="W163" s="415"/>
      <c r="X163" s="415"/>
      <c r="Y163" s="415"/>
      <c r="Z163" s="415"/>
      <c r="AA163" s="415"/>
      <c r="AB163" s="415"/>
      <c r="AC163" s="415"/>
      <c r="AD163" s="415"/>
      <c r="AE163" s="415"/>
      <c r="AF163" s="415"/>
      <c r="AG163" s="415"/>
      <c r="AH163" s="415"/>
      <c r="AI163" s="415"/>
      <c r="AJ163" s="415"/>
      <c r="AK163" s="415"/>
      <c r="AL163" s="415"/>
      <c r="AM163" s="415"/>
      <c r="AN163" s="415"/>
      <c r="AO163" s="415"/>
      <c r="AP163" s="415"/>
      <c r="AQ163" s="415"/>
      <c r="AR163" s="415"/>
      <c r="AS163" s="415"/>
      <c r="AT163" s="415"/>
      <c r="AU163" s="415"/>
      <c r="AV163" s="415"/>
      <c r="AW163" s="415"/>
      <c r="AX163" s="415"/>
      <c r="AY163" s="415"/>
      <c r="AZ163" s="415"/>
      <c r="BA163" s="415"/>
      <c r="BB163" s="415"/>
      <c r="BC163" s="415"/>
      <c r="BD163" s="415"/>
      <c r="BE163" s="415"/>
      <c r="BF163" s="415"/>
      <c r="BG163" s="415"/>
      <c r="BH163" s="415"/>
      <c r="BI163" s="415"/>
      <c r="BJ163" s="415"/>
      <c r="BK163" s="415"/>
      <c r="BL163" s="415"/>
      <c r="BM163" s="415"/>
      <c r="BN163" s="415"/>
      <c r="BO163" s="415"/>
      <c r="BP163" s="415"/>
      <c r="BQ163" s="415"/>
      <c r="BR163" s="415"/>
      <c r="BS163" s="415"/>
      <c r="BT163" s="415"/>
      <c r="BU163" s="415"/>
      <c r="BV163" s="415"/>
      <c r="BW163" s="415"/>
      <c r="BX163" s="415"/>
      <c r="BY163" s="415"/>
      <c r="BZ163" s="415"/>
      <c r="CA163" s="415"/>
      <c r="CB163" s="415"/>
      <c r="CC163" s="415"/>
      <c r="CD163" s="415"/>
      <c r="CE163" s="415"/>
      <c r="CF163" s="415"/>
      <c r="CG163" s="415"/>
      <c r="CH163" s="415"/>
      <c r="CI163" s="415"/>
      <c r="CJ163" s="415"/>
      <c r="CK163" s="415"/>
      <c r="CL163" s="415"/>
      <c r="CM163" s="415"/>
      <c r="CN163" s="415"/>
      <c r="CO163" s="415"/>
      <c r="CP163" s="415"/>
      <c r="CQ163" s="415"/>
      <c r="CR163" s="415"/>
      <c r="CS163" s="415"/>
      <c r="CT163" s="415"/>
      <c r="CU163" s="415"/>
      <c r="CV163" s="415"/>
      <c r="CW163" s="415"/>
      <c r="CX163" s="415"/>
      <c r="CY163" s="415"/>
      <c r="CZ163" s="415"/>
      <c r="DA163" s="415"/>
      <c r="DB163" s="415"/>
      <c r="DC163" s="415"/>
      <c r="DD163" s="415"/>
      <c r="DE163" s="415"/>
      <c r="DF163" s="415"/>
      <c r="DG163" s="415"/>
      <c r="DH163" s="415"/>
      <c r="DI163" s="415"/>
      <c r="DJ163" s="415"/>
      <c r="DK163" s="415"/>
      <c r="DL163" s="415"/>
      <c r="DM163" s="415"/>
      <c r="DN163" s="415"/>
      <c r="DO163" s="415"/>
      <c r="DP163" s="415"/>
      <c r="DQ163" s="415"/>
      <c r="DR163" s="415"/>
      <c r="DS163" s="415"/>
      <c r="DT163" s="415"/>
      <c r="DU163" s="415"/>
      <c r="DV163" s="415"/>
      <c r="DW163" s="415"/>
      <c r="DX163" s="415"/>
      <c r="DY163" s="415"/>
      <c r="DZ163" s="415"/>
      <c r="EA163" s="415"/>
      <c r="EB163" s="415"/>
      <c r="EC163" s="415"/>
      <c r="ED163" s="415"/>
      <c r="EE163" s="415"/>
      <c r="EF163" s="415"/>
      <c r="EG163" s="415"/>
      <c r="EH163" s="415"/>
      <c r="EI163" s="415"/>
      <c r="EJ163" s="415"/>
      <c r="EK163" s="415"/>
      <c r="EL163" s="415"/>
      <c r="EM163" s="415"/>
      <c r="EN163" s="415"/>
      <c r="EO163" s="415"/>
      <c r="EP163" s="415"/>
      <c r="EQ163" s="415"/>
      <c r="ER163" s="415"/>
      <c r="ES163" s="415"/>
      <c r="ET163" s="415"/>
      <c r="EU163" s="415"/>
      <c r="EV163" s="415"/>
      <c r="EW163" s="415"/>
      <c r="EX163" s="415"/>
      <c r="EY163" s="415"/>
      <c r="EZ163" s="415"/>
      <c r="FA163" s="415"/>
      <c r="FB163" s="415"/>
      <c r="FC163" s="415"/>
      <c r="FD163" s="415"/>
      <c r="FE163" s="415"/>
      <c r="FF163" s="415"/>
      <c r="FG163" s="415"/>
      <c r="FH163" s="415"/>
      <c r="FI163" s="415"/>
      <c r="FJ163" s="415"/>
      <c r="FK163" s="415"/>
      <c r="FL163" s="415"/>
      <c r="FM163" s="415"/>
      <c r="FN163" s="415"/>
      <c r="FO163" s="415"/>
      <c r="FP163" s="415"/>
      <c r="FQ163" s="415"/>
      <c r="FR163" s="415"/>
      <c r="FS163" s="415"/>
      <c r="FT163" s="415"/>
      <c r="FU163" s="415"/>
      <c r="FV163" s="415"/>
      <c r="FW163" s="415"/>
      <c r="FX163" s="415"/>
      <c r="FY163" s="415"/>
      <c r="FZ163" s="415"/>
      <c r="GA163" s="415"/>
      <c r="GB163" s="415"/>
      <c r="GC163" s="415"/>
      <c r="GD163" s="415"/>
      <c r="GE163" s="415"/>
      <c r="GF163" s="415"/>
      <c r="GG163" s="415"/>
      <c r="GH163" s="415"/>
      <c r="GI163" s="415"/>
      <c r="GJ163" s="415"/>
      <c r="GK163" s="415"/>
      <c r="GL163" s="415"/>
      <c r="GM163" s="415"/>
      <c r="GN163" s="415"/>
      <c r="GO163" s="415"/>
      <c r="GP163" s="415"/>
      <c r="GQ163" s="415"/>
      <c r="GR163" s="415"/>
      <c r="GS163" s="415"/>
      <c r="GT163" s="415"/>
      <c r="GU163" s="415"/>
      <c r="GV163" s="415"/>
      <c r="GW163" s="415"/>
      <c r="GX163" s="415"/>
      <c r="GY163" s="415"/>
      <c r="GZ163" s="415"/>
      <c r="HA163" s="415"/>
      <c r="HB163" s="415"/>
      <c r="HC163" s="415"/>
      <c r="HD163" s="415"/>
      <c r="HE163" s="415"/>
      <c r="HF163" s="415"/>
      <c r="HG163" s="415"/>
      <c r="HH163" s="415"/>
      <c r="HI163" s="415"/>
      <c r="HJ163" s="415"/>
      <c r="HK163" s="415"/>
      <c r="HL163" s="415"/>
      <c r="HM163" s="415"/>
      <c r="HN163" s="415"/>
      <c r="HO163" s="415"/>
      <c r="HP163" s="415"/>
      <c r="HQ163" s="415"/>
      <c r="HR163" s="415"/>
      <c r="HS163" s="415"/>
      <c r="HT163" s="415"/>
      <c r="HU163" s="415"/>
      <c r="HV163" s="415"/>
      <c r="HW163" s="415"/>
      <c r="HX163" s="415"/>
      <c r="HY163" s="415"/>
      <c r="HZ163" s="415"/>
      <c r="IA163" s="415"/>
      <c r="IB163" s="415"/>
      <c r="IC163" s="415"/>
      <c r="ID163" s="415"/>
      <c r="IE163" s="415"/>
      <c r="IF163" s="415"/>
      <c r="IG163" s="415"/>
      <c r="IH163" s="415"/>
      <c r="II163" s="415"/>
      <c r="IJ163" s="415"/>
      <c r="IK163" s="415"/>
      <c r="IL163" s="415"/>
      <c r="IM163" s="415"/>
      <c r="IN163" s="415"/>
      <c r="IO163" s="415"/>
      <c r="IP163" s="415"/>
      <c r="IQ163" s="415"/>
      <c r="IR163" s="415"/>
      <c r="IS163" s="415"/>
      <c r="IT163" s="415"/>
      <c r="IU163" s="415"/>
      <c r="IV163" s="415"/>
      <c r="IW163" s="415"/>
      <c r="IX163" s="415"/>
      <c r="IY163" s="415"/>
      <c r="IZ163" s="415"/>
      <c r="JA163" s="415"/>
    </row>
    <row r="164" spans="1:261" s="101" customFormat="1" ht="25.5" hidden="1" outlineLevel="2" x14ac:dyDescent="0.25">
      <c r="A164" s="99"/>
      <c r="B164" s="277" t="s">
        <v>142</v>
      </c>
      <c r="C164" s="102" t="s">
        <v>31</v>
      </c>
      <c r="D164" s="127">
        <v>5</v>
      </c>
      <c r="E164" s="251">
        <v>0</v>
      </c>
      <c r="F164" s="142"/>
      <c r="G164" s="142">
        <v>0</v>
      </c>
      <c r="H164" s="142"/>
      <c r="I164" s="227"/>
      <c r="J164" s="252">
        <v>0</v>
      </c>
      <c r="K164" s="252"/>
      <c r="L164" s="229"/>
      <c r="M164" s="229">
        <f t="shared" si="10"/>
        <v>0</v>
      </c>
      <c r="N164" s="229"/>
      <c r="O164" s="229"/>
      <c r="P164" s="422"/>
      <c r="Q164" s="425">
        <f t="shared" si="11"/>
        <v>0</v>
      </c>
      <c r="R164" s="415"/>
      <c r="S164" s="415"/>
      <c r="T164" s="415"/>
      <c r="U164" s="415"/>
      <c r="V164" s="415"/>
      <c r="W164" s="415"/>
      <c r="X164" s="415"/>
      <c r="Y164" s="415"/>
      <c r="Z164" s="415"/>
      <c r="AA164" s="415"/>
      <c r="AB164" s="415"/>
      <c r="AC164" s="415"/>
      <c r="AD164" s="415"/>
      <c r="AE164" s="415"/>
      <c r="AF164" s="415"/>
      <c r="AG164" s="415"/>
      <c r="AH164" s="415"/>
      <c r="AI164" s="415"/>
      <c r="AJ164" s="415"/>
      <c r="AK164" s="415"/>
      <c r="AL164" s="415"/>
      <c r="AM164" s="415"/>
      <c r="AN164" s="415"/>
      <c r="AO164" s="415"/>
      <c r="AP164" s="415"/>
      <c r="AQ164" s="415"/>
      <c r="AR164" s="415"/>
      <c r="AS164" s="415"/>
      <c r="AT164" s="415"/>
      <c r="AU164" s="415"/>
      <c r="AV164" s="415"/>
      <c r="AW164" s="415"/>
      <c r="AX164" s="415"/>
      <c r="AY164" s="415"/>
      <c r="AZ164" s="415"/>
      <c r="BA164" s="415"/>
      <c r="BB164" s="415"/>
      <c r="BC164" s="415"/>
      <c r="BD164" s="415"/>
      <c r="BE164" s="415"/>
      <c r="BF164" s="415"/>
      <c r="BG164" s="415"/>
      <c r="BH164" s="415"/>
      <c r="BI164" s="415"/>
      <c r="BJ164" s="415"/>
      <c r="BK164" s="415"/>
      <c r="BL164" s="415"/>
      <c r="BM164" s="415"/>
      <c r="BN164" s="415"/>
      <c r="BO164" s="415"/>
      <c r="BP164" s="415"/>
      <c r="BQ164" s="415"/>
      <c r="BR164" s="415"/>
      <c r="BS164" s="415"/>
      <c r="BT164" s="415"/>
      <c r="BU164" s="415"/>
      <c r="BV164" s="415"/>
      <c r="BW164" s="415"/>
      <c r="BX164" s="415"/>
      <c r="BY164" s="415"/>
      <c r="BZ164" s="415"/>
      <c r="CA164" s="415"/>
      <c r="CB164" s="415"/>
      <c r="CC164" s="415"/>
      <c r="CD164" s="415"/>
      <c r="CE164" s="415"/>
      <c r="CF164" s="415"/>
      <c r="CG164" s="415"/>
      <c r="CH164" s="415"/>
      <c r="CI164" s="415"/>
      <c r="CJ164" s="415"/>
      <c r="CK164" s="415"/>
      <c r="CL164" s="415"/>
      <c r="CM164" s="415"/>
      <c r="CN164" s="415"/>
      <c r="CO164" s="415"/>
      <c r="CP164" s="415"/>
      <c r="CQ164" s="415"/>
      <c r="CR164" s="415"/>
      <c r="CS164" s="415"/>
      <c r="CT164" s="415"/>
      <c r="CU164" s="415"/>
      <c r="CV164" s="415"/>
      <c r="CW164" s="415"/>
      <c r="CX164" s="415"/>
      <c r="CY164" s="415"/>
      <c r="CZ164" s="415"/>
      <c r="DA164" s="415"/>
      <c r="DB164" s="415"/>
      <c r="DC164" s="415"/>
      <c r="DD164" s="415"/>
      <c r="DE164" s="415"/>
      <c r="DF164" s="415"/>
      <c r="DG164" s="415"/>
      <c r="DH164" s="415"/>
      <c r="DI164" s="415"/>
      <c r="DJ164" s="415"/>
      <c r="DK164" s="415"/>
      <c r="DL164" s="415"/>
      <c r="DM164" s="415"/>
      <c r="DN164" s="415"/>
      <c r="DO164" s="415"/>
      <c r="DP164" s="415"/>
      <c r="DQ164" s="415"/>
      <c r="DR164" s="415"/>
      <c r="DS164" s="415"/>
      <c r="DT164" s="415"/>
      <c r="DU164" s="415"/>
      <c r="DV164" s="415"/>
      <c r="DW164" s="415"/>
      <c r="DX164" s="415"/>
      <c r="DY164" s="415"/>
      <c r="DZ164" s="415"/>
      <c r="EA164" s="415"/>
      <c r="EB164" s="415"/>
      <c r="EC164" s="415"/>
      <c r="ED164" s="415"/>
      <c r="EE164" s="415"/>
      <c r="EF164" s="415"/>
      <c r="EG164" s="415"/>
      <c r="EH164" s="415"/>
      <c r="EI164" s="415"/>
      <c r="EJ164" s="415"/>
      <c r="EK164" s="415"/>
      <c r="EL164" s="415"/>
      <c r="EM164" s="415"/>
      <c r="EN164" s="415"/>
      <c r="EO164" s="415"/>
      <c r="EP164" s="415"/>
      <c r="EQ164" s="415"/>
      <c r="ER164" s="415"/>
      <c r="ES164" s="415"/>
      <c r="ET164" s="415"/>
      <c r="EU164" s="415"/>
      <c r="EV164" s="415"/>
      <c r="EW164" s="415"/>
      <c r="EX164" s="415"/>
      <c r="EY164" s="415"/>
      <c r="EZ164" s="415"/>
      <c r="FA164" s="415"/>
      <c r="FB164" s="415"/>
      <c r="FC164" s="415"/>
      <c r="FD164" s="415"/>
      <c r="FE164" s="415"/>
      <c r="FF164" s="415"/>
      <c r="FG164" s="415"/>
      <c r="FH164" s="415"/>
      <c r="FI164" s="415"/>
      <c r="FJ164" s="415"/>
      <c r="FK164" s="415"/>
      <c r="FL164" s="415"/>
      <c r="FM164" s="415"/>
      <c r="FN164" s="415"/>
      <c r="FO164" s="415"/>
      <c r="FP164" s="415"/>
      <c r="FQ164" s="415"/>
      <c r="FR164" s="415"/>
      <c r="FS164" s="415"/>
      <c r="FT164" s="415"/>
      <c r="FU164" s="415"/>
      <c r="FV164" s="415"/>
      <c r="FW164" s="415"/>
      <c r="FX164" s="415"/>
      <c r="FY164" s="415"/>
      <c r="FZ164" s="415"/>
      <c r="GA164" s="415"/>
      <c r="GB164" s="415"/>
      <c r="GC164" s="415"/>
      <c r="GD164" s="415"/>
      <c r="GE164" s="415"/>
      <c r="GF164" s="415"/>
      <c r="GG164" s="415"/>
      <c r="GH164" s="415"/>
      <c r="GI164" s="415"/>
      <c r="GJ164" s="415"/>
      <c r="GK164" s="415"/>
      <c r="GL164" s="415"/>
      <c r="GM164" s="415"/>
      <c r="GN164" s="415"/>
      <c r="GO164" s="415"/>
      <c r="GP164" s="415"/>
      <c r="GQ164" s="415"/>
      <c r="GR164" s="415"/>
      <c r="GS164" s="415"/>
      <c r="GT164" s="415"/>
      <c r="GU164" s="415"/>
      <c r="GV164" s="415"/>
      <c r="GW164" s="415"/>
      <c r="GX164" s="415"/>
      <c r="GY164" s="415"/>
      <c r="GZ164" s="415"/>
      <c r="HA164" s="415"/>
      <c r="HB164" s="415"/>
      <c r="HC164" s="415"/>
      <c r="HD164" s="415"/>
      <c r="HE164" s="415"/>
      <c r="HF164" s="415"/>
      <c r="HG164" s="415"/>
      <c r="HH164" s="415"/>
      <c r="HI164" s="415"/>
      <c r="HJ164" s="415"/>
      <c r="HK164" s="415"/>
      <c r="HL164" s="415"/>
      <c r="HM164" s="415"/>
      <c r="HN164" s="415"/>
      <c r="HO164" s="415"/>
      <c r="HP164" s="415"/>
      <c r="HQ164" s="415"/>
      <c r="HR164" s="415"/>
      <c r="HS164" s="415"/>
      <c r="HT164" s="415"/>
      <c r="HU164" s="415"/>
      <c r="HV164" s="415"/>
      <c r="HW164" s="415"/>
      <c r="HX164" s="415"/>
      <c r="HY164" s="415"/>
      <c r="HZ164" s="415"/>
      <c r="IA164" s="415"/>
      <c r="IB164" s="415"/>
      <c r="IC164" s="415"/>
      <c r="ID164" s="415"/>
      <c r="IE164" s="415"/>
      <c r="IF164" s="415"/>
      <c r="IG164" s="415"/>
      <c r="IH164" s="415"/>
      <c r="II164" s="415"/>
      <c r="IJ164" s="415"/>
      <c r="IK164" s="415"/>
      <c r="IL164" s="415"/>
      <c r="IM164" s="415"/>
      <c r="IN164" s="415"/>
      <c r="IO164" s="415"/>
      <c r="IP164" s="415"/>
      <c r="IQ164" s="415"/>
      <c r="IR164" s="415"/>
      <c r="IS164" s="415"/>
      <c r="IT164" s="415"/>
      <c r="IU164" s="415"/>
      <c r="IV164" s="415"/>
      <c r="IW164" s="415"/>
      <c r="IX164" s="415"/>
      <c r="IY164" s="415"/>
      <c r="IZ164" s="415"/>
      <c r="JA164" s="415"/>
    </row>
    <row r="165" spans="1:261" s="101" customFormat="1" hidden="1" outlineLevel="2" x14ac:dyDescent="0.25">
      <c r="A165" s="99"/>
      <c r="B165" s="277" t="s">
        <v>143</v>
      </c>
      <c r="C165" s="102" t="s">
        <v>855</v>
      </c>
      <c r="D165" s="310">
        <v>0.12</v>
      </c>
      <c r="E165" s="251">
        <v>0</v>
      </c>
      <c r="F165" s="142"/>
      <c r="G165" s="142">
        <v>0</v>
      </c>
      <c r="H165" s="142"/>
      <c r="I165" s="227"/>
      <c r="J165" s="252">
        <v>0</v>
      </c>
      <c r="K165" s="252"/>
      <c r="L165" s="229"/>
      <c r="M165" s="229">
        <f t="shared" si="10"/>
        <v>0</v>
      </c>
      <c r="N165" s="229"/>
      <c r="O165" s="229"/>
      <c r="P165" s="422"/>
      <c r="Q165" s="425">
        <f t="shared" si="11"/>
        <v>0</v>
      </c>
      <c r="R165" s="415"/>
      <c r="S165" s="415"/>
      <c r="T165" s="415"/>
      <c r="U165" s="415"/>
      <c r="V165" s="415"/>
      <c r="W165" s="415"/>
      <c r="X165" s="415"/>
      <c r="Y165" s="415"/>
      <c r="Z165" s="415"/>
      <c r="AA165" s="415"/>
      <c r="AB165" s="415"/>
      <c r="AC165" s="415"/>
      <c r="AD165" s="415"/>
      <c r="AE165" s="415"/>
      <c r="AF165" s="415"/>
      <c r="AG165" s="415"/>
      <c r="AH165" s="415"/>
      <c r="AI165" s="415"/>
      <c r="AJ165" s="415"/>
      <c r="AK165" s="415"/>
      <c r="AL165" s="415"/>
      <c r="AM165" s="415"/>
      <c r="AN165" s="415"/>
      <c r="AO165" s="415"/>
      <c r="AP165" s="415"/>
      <c r="AQ165" s="415"/>
      <c r="AR165" s="415"/>
      <c r="AS165" s="415"/>
      <c r="AT165" s="415"/>
      <c r="AU165" s="415"/>
      <c r="AV165" s="415"/>
      <c r="AW165" s="415"/>
      <c r="AX165" s="415"/>
      <c r="AY165" s="415"/>
      <c r="AZ165" s="415"/>
      <c r="BA165" s="415"/>
      <c r="BB165" s="415"/>
      <c r="BC165" s="415"/>
      <c r="BD165" s="415"/>
      <c r="BE165" s="415"/>
      <c r="BF165" s="415"/>
      <c r="BG165" s="415"/>
      <c r="BH165" s="415"/>
      <c r="BI165" s="415"/>
      <c r="BJ165" s="415"/>
      <c r="BK165" s="415"/>
      <c r="BL165" s="415"/>
      <c r="BM165" s="415"/>
      <c r="BN165" s="415"/>
      <c r="BO165" s="415"/>
      <c r="BP165" s="415"/>
      <c r="BQ165" s="415"/>
      <c r="BR165" s="415"/>
      <c r="BS165" s="415"/>
      <c r="BT165" s="415"/>
      <c r="BU165" s="415"/>
      <c r="BV165" s="415"/>
      <c r="BW165" s="415"/>
      <c r="BX165" s="415"/>
      <c r="BY165" s="415"/>
      <c r="BZ165" s="415"/>
      <c r="CA165" s="415"/>
      <c r="CB165" s="415"/>
      <c r="CC165" s="415"/>
      <c r="CD165" s="415"/>
      <c r="CE165" s="415"/>
      <c r="CF165" s="415"/>
      <c r="CG165" s="415"/>
      <c r="CH165" s="415"/>
      <c r="CI165" s="415"/>
      <c r="CJ165" s="415"/>
      <c r="CK165" s="415"/>
      <c r="CL165" s="415"/>
      <c r="CM165" s="415"/>
      <c r="CN165" s="415"/>
      <c r="CO165" s="415"/>
      <c r="CP165" s="415"/>
      <c r="CQ165" s="415"/>
      <c r="CR165" s="415"/>
      <c r="CS165" s="415"/>
      <c r="CT165" s="415"/>
      <c r="CU165" s="415"/>
      <c r="CV165" s="415"/>
      <c r="CW165" s="415"/>
      <c r="CX165" s="415"/>
      <c r="CY165" s="415"/>
      <c r="CZ165" s="415"/>
      <c r="DA165" s="415"/>
      <c r="DB165" s="415"/>
      <c r="DC165" s="415"/>
      <c r="DD165" s="415"/>
      <c r="DE165" s="415"/>
      <c r="DF165" s="415"/>
      <c r="DG165" s="415"/>
      <c r="DH165" s="415"/>
      <c r="DI165" s="415"/>
      <c r="DJ165" s="415"/>
      <c r="DK165" s="415"/>
      <c r="DL165" s="415"/>
      <c r="DM165" s="415"/>
      <c r="DN165" s="415"/>
      <c r="DO165" s="415"/>
      <c r="DP165" s="415"/>
      <c r="DQ165" s="415"/>
      <c r="DR165" s="415"/>
      <c r="DS165" s="415"/>
      <c r="DT165" s="415"/>
      <c r="DU165" s="415"/>
      <c r="DV165" s="415"/>
      <c r="DW165" s="415"/>
      <c r="DX165" s="415"/>
      <c r="DY165" s="415"/>
      <c r="DZ165" s="415"/>
      <c r="EA165" s="415"/>
      <c r="EB165" s="415"/>
      <c r="EC165" s="415"/>
      <c r="ED165" s="415"/>
      <c r="EE165" s="415"/>
      <c r="EF165" s="415"/>
      <c r="EG165" s="415"/>
      <c r="EH165" s="415"/>
      <c r="EI165" s="415"/>
      <c r="EJ165" s="415"/>
      <c r="EK165" s="415"/>
      <c r="EL165" s="415"/>
      <c r="EM165" s="415"/>
      <c r="EN165" s="415"/>
      <c r="EO165" s="415"/>
      <c r="EP165" s="415"/>
      <c r="EQ165" s="415"/>
      <c r="ER165" s="415"/>
      <c r="ES165" s="415"/>
      <c r="ET165" s="415"/>
      <c r="EU165" s="415"/>
      <c r="EV165" s="415"/>
      <c r="EW165" s="415"/>
      <c r="EX165" s="415"/>
      <c r="EY165" s="415"/>
      <c r="EZ165" s="415"/>
      <c r="FA165" s="415"/>
      <c r="FB165" s="415"/>
      <c r="FC165" s="415"/>
      <c r="FD165" s="415"/>
      <c r="FE165" s="415"/>
      <c r="FF165" s="415"/>
      <c r="FG165" s="415"/>
      <c r="FH165" s="415"/>
      <c r="FI165" s="415"/>
      <c r="FJ165" s="415"/>
      <c r="FK165" s="415"/>
      <c r="FL165" s="415"/>
      <c r="FM165" s="415"/>
      <c r="FN165" s="415"/>
      <c r="FO165" s="415"/>
      <c r="FP165" s="415"/>
      <c r="FQ165" s="415"/>
      <c r="FR165" s="415"/>
      <c r="FS165" s="415"/>
      <c r="FT165" s="415"/>
      <c r="FU165" s="415"/>
      <c r="FV165" s="415"/>
      <c r="FW165" s="415"/>
      <c r="FX165" s="415"/>
      <c r="FY165" s="415"/>
      <c r="FZ165" s="415"/>
      <c r="GA165" s="415"/>
      <c r="GB165" s="415"/>
      <c r="GC165" s="415"/>
      <c r="GD165" s="415"/>
      <c r="GE165" s="415"/>
      <c r="GF165" s="415"/>
      <c r="GG165" s="415"/>
      <c r="GH165" s="415"/>
      <c r="GI165" s="415"/>
      <c r="GJ165" s="415"/>
      <c r="GK165" s="415"/>
      <c r="GL165" s="415"/>
      <c r="GM165" s="415"/>
      <c r="GN165" s="415"/>
      <c r="GO165" s="415"/>
      <c r="GP165" s="415"/>
      <c r="GQ165" s="415"/>
      <c r="GR165" s="415"/>
      <c r="GS165" s="415"/>
      <c r="GT165" s="415"/>
      <c r="GU165" s="415"/>
      <c r="GV165" s="415"/>
      <c r="GW165" s="415"/>
      <c r="GX165" s="415"/>
      <c r="GY165" s="415"/>
      <c r="GZ165" s="415"/>
      <c r="HA165" s="415"/>
      <c r="HB165" s="415"/>
      <c r="HC165" s="415"/>
      <c r="HD165" s="415"/>
      <c r="HE165" s="415"/>
      <c r="HF165" s="415"/>
      <c r="HG165" s="415"/>
      <c r="HH165" s="415"/>
      <c r="HI165" s="415"/>
      <c r="HJ165" s="415"/>
      <c r="HK165" s="415"/>
      <c r="HL165" s="415"/>
      <c r="HM165" s="415"/>
      <c r="HN165" s="415"/>
      <c r="HO165" s="415"/>
      <c r="HP165" s="415"/>
      <c r="HQ165" s="415"/>
      <c r="HR165" s="415"/>
      <c r="HS165" s="415"/>
      <c r="HT165" s="415"/>
      <c r="HU165" s="415"/>
      <c r="HV165" s="415"/>
      <c r="HW165" s="415"/>
      <c r="HX165" s="415"/>
      <c r="HY165" s="415"/>
      <c r="HZ165" s="415"/>
      <c r="IA165" s="415"/>
      <c r="IB165" s="415"/>
      <c r="IC165" s="415"/>
      <c r="ID165" s="415"/>
      <c r="IE165" s="415"/>
      <c r="IF165" s="415"/>
      <c r="IG165" s="415"/>
      <c r="IH165" s="415"/>
      <c r="II165" s="415"/>
      <c r="IJ165" s="415"/>
      <c r="IK165" s="415"/>
      <c r="IL165" s="415"/>
      <c r="IM165" s="415"/>
      <c r="IN165" s="415"/>
      <c r="IO165" s="415"/>
      <c r="IP165" s="415"/>
      <c r="IQ165" s="415"/>
      <c r="IR165" s="415"/>
      <c r="IS165" s="415"/>
      <c r="IT165" s="415"/>
      <c r="IU165" s="415"/>
      <c r="IV165" s="415"/>
      <c r="IW165" s="415"/>
      <c r="IX165" s="415"/>
      <c r="IY165" s="415"/>
      <c r="IZ165" s="415"/>
      <c r="JA165" s="415"/>
    </row>
    <row r="166" spans="1:261" s="101" customFormat="1" ht="25.5" hidden="1" outlineLevel="2" x14ac:dyDescent="0.25">
      <c r="A166" s="99"/>
      <c r="B166" s="277" t="s">
        <v>144</v>
      </c>
      <c r="C166" s="102" t="s">
        <v>6814</v>
      </c>
      <c r="D166" s="127">
        <v>3.2</v>
      </c>
      <c r="E166" s="251">
        <v>0</v>
      </c>
      <c r="F166" s="142"/>
      <c r="G166" s="142">
        <v>0</v>
      </c>
      <c r="H166" s="142"/>
      <c r="I166" s="227"/>
      <c r="J166" s="252">
        <v>0</v>
      </c>
      <c r="K166" s="252"/>
      <c r="L166" s="229"/>
      <c r="M166" s="229">
        <f t="shared" si="10"/>
        <v>0</v>
      </c>
      <c r="N166" s="229"/>
      <c r="O166" s="229"/>
      <c r="P166" s="422"/>
      <c r="Q166" s="425">
        <f t="shared" si="11"/>
        <v>0</v>
      </c>
      <c r="R166" s="415"/>
      <c r="S166" s="415"/>
      <c r="T166" s="415"/>
      <c r="U166" s="415"/>
      <c r="V166" s="415"/>
      <c r="W166" s="415"/>
      <c r="X166" s="415"/>
      <c r="Y166" s="415"/>
      <c r="Z166" s="415"/>
      <c r="AA166" s="415"/>
      <c r="AB166" s="415"/>
      <c r="AC166" s="415"/>
      <c r="AD166" s="415"/>
      <c r="AE166" s="415"/>
      <c r="AF166" s="415"/>
      <c r="AG166" s="415"/>
      <c r="AH166" s="415"/>
      <c r="AI166" s="415"/>
      <c r="AJ166" s="415"/>
      <c r="AK166" s="415"/>
      <c r="AL166" s="415"/>
      <c r="AM166" s="415"/>
      <c r="AN166" s="415"/>
      <c r="AO166" s="415"/>
      <c r="AP166" s="415"/>
      <c r="AQ166" s="415"/>
      <c r="AR166" s="415"/>
      <c r="AS166" s="415"/>
      <c r="AT166" s="415"/>
      <c r="AU166" s="415"/>
      <c r="AV166" s="415"/>
      <c r="AW166" s="415"/>
      <c r="AX166" s="415"/>
      <c r="AY166" s="415"/>
      <c r="AZ166" s="415"/>
      <c r="BA166" s="415"/>
      <c r="BB166" s="415"/>
      <c r="BC166" s="415"/>
      <c r="BD166" s="415"/>
      <c r="BE166" s="415"/>
      <c r="BF166" s="415"/>
      <c r="BG166" s="415"/>
      <c r="BH166" s="415"/>
      <c r="BI166" s="415"/>
      <c r="BJ166" s="415"/>
      <c r="BK166" s="415"/>
      <c r="BL166" s="415"/>
      <c r="BM166" s="415"/>
      <c r="BN166" s="415"/>
      <c r="BO166" s="415"/>
      <c r="BP166" s="415"/>
      <c r="BQ166" s="415"/>
      <c r="BR166" s="415"/>
      <c r="BS166" s="415"/>
      <c r="BT166" s="415"/>
      <c r="BU166" s="415"/>
      <c r="BV166" s="415"/>
      <c r="BW166" s="415"/>
      <c r="BX166" s="415"/>
      <c r="BY166" s="415"/>
      <c r="BZ166" s="415"/>
      <c r="CA166" s="415"/>
      <c r="CB166" s="415"/>
      <c r="CC166" s="415"/>
      <c r="CD166" s="415"/>
      <c r="CE166" s="415"/>
      <c r="CF166" s="415"/>
      <c r="CG166" s="415"/>
      <c r="CH166" s="415"/>
      <c r="CI166" s="415"/>
      <c r="CJ166" s="415"/>
      <c r="CK166" s="415"/>
      <c r="CL166" s="415"/>
      <c r="CM166" s="415"/>
      <c r="CN166" s="415"/>
      <c r="CO166" s="415"/>
      <c r="CP166" s="415"/>
      <c r="CQ166" s="415"/>
      <c r="CR166" s="415"/>
      <c r="CS166" s="415"/>
      <c r="CT166" s="415"/>
      <c r="CU166" s="415"/>
      <c r="CV166" s="415"/>
      <c r="CW166" s="415"/>
      <c r="CX166" s="415"/>
      <c r="CY166" s="415"/>
      <c r="CZ166" s="415"/>
      <c r="DA166" s="415"/>
      <c r="DB166" s="415"/>
      <c r="DC166" s="415"/>
      <c r="DD166" s="415"/>
      <c r="DE166" s="415"/>
      <c r="DF166" s="415"/>
      <c r="DG166" s="415"/>
      <c r="DH166" s="415"/>
      <c r="DI166" s="415"/>
      <c r="DJ166" s="415"/>
      <c r="DK166" s="415"/>
      <c r="DL166" s="415"/>
      <c r="DM166" s="415"/>
      <c r="DN166" s="415"/>
      <c r="DO166" s="415"/>
      <c r="DP166" s="415"/>
      <c r="DQ166" s="415"/>
      <c r="DR166" s="415"/>
      <c r="DS166" s="415"/>
      <c r="DT166" s="415"/>
      <c r="DU166" s="415"/>
      <c r="DV166" s="415"/>
      <c r="DW166" s="415"/>
      <c r="DX166" s="415"/>
      <c r="DY166" s="415"/>
      <c r="DZ166" s="415"/>
      <c r="EA166" s="415"/>
      <c r="EB166" s="415"/>
      <c r="EC166" s="415"/>
      <c r="ED166" s="415"/>
      <c r="EE166" s="415"/>
      <c r="EF166" s="415"/>
      <c r="EG166" s="415"/>
      <c r="EH166" s="415"/>
      <c r="EI166" s="415"/>
      <c r="EJ166" s="415"/>
      <c r="EK166" s="415"/>
      <c r="EL166" s="415"/>
      <c r="EM166" s="415"/>
      <c r="EN166" s="415"/>
      <c r="EO166" s="415"/>
      <c r="EP166" s="415"/>
      <c r="EQ166" s="415"/>
      <c r="ER166" s="415"/>
      <c r="ES166" s="415"/>
      <c r="ET166" s="415"/>
      <c r="EU166" s="415"/>
      <c r="EV166" s="415"/>
      <c r="EW166" s="415"/>
      <c r="EX166" s="415"/>
      <c r="EY166" s="415"/>
      <c r="EZ166" s="415"/>
      <c r="FA166" s="415"/>
      <c r="FB166" s="415"/>
      <c r="FC166" s="415"/>
      <c r="FD166" s="415"/>
      <c r="FE166" s="415"/>
      <c r="FF166" s="415"/>
      <c r="FG166" s="415"/>
      <c r="FH166" s="415"/>
      <c r="FI166" s="415"/>
      <c r="FJ166" s="415"/>
      <c r="FK166" s="415"/>
      <c r="FL166" s="415"/>
      <c r="FM166" s="415"/>
      <c r="FN166" s="415"/>
      <c r="FO166" s="415"/>
      <c r="FP166" s="415"/>
      <c r="FQ166" s="415"/>
      <c r="FR166" s="415"/>
      <c r="FS166" s="415"/>
      <c r="FT166" s="415"/>
      <c r="FU166" s="415"/>
      <c r="FV166" s="415"/>
      <c r="FW166" s="415"/>
      <c r="FX166" s="415"/>
      <c r="FY166" s="415"/>
      <c r="FZ166" s="415"/>
      <c r="GA166" s="415"/>
      <c r="GB166" s="415"/>
      <c r="GC166" s="415"/>
      <c r="GD166" s="415"/>
      <c r="GE166" s="415"/>
      <c r="GF166" s="415"/>
      <c r="GG166" s="415"/>
      <c r="GH166" s="415"/>
      <c r="GI166" s="415"/>
      <c r="GJ166" s="415"/>
      <c r="GK166" s="415"/>
      <c r="GL166" s="415"/>
      <c r="GM166" s="415"/>
      <c r="GN166" s="415"/>
      <c r="GO166" s="415"/>
      <c r="GP166" s="415"/>
      <c r="GQ166" s="415"/>
      <c r="GR166" s="415"/>
      <c r="GS166" s="415"/>
      <c r="GT166" s="415"/>
      <c r="GU166" s="415"/>
      <c r="GV166" s="415"/>
      <c r="GW166" s="415"/>
      <c r="GX166" s="415"/>
      <c r="GY166" s="415"/>
      <c r="GZ166" s="415"/>
      <c r="HA166" s="415"/>
      <c r="HB166" s="415"/>
      <c r="HC166" s="415"/>
      <c r="HD166" s="415"/>
      <c r="HE166" s="415"/>
      <c r="HF166" s="415"/>
      <c r="HG166" s="415"/>
      <c r="HH166" s="415"/>
      <c r="HI166" s="415"/>
      <c r="HJ166" s="415"/>
      <c r="HK166" s="415"/>
      <c r="HL166" s="415"/>
      <c r="HM166" s="415"/>
      <c r="HN166" s="415"/>
      <c r="HO166" s="415"/>
      <c r="HP166" s="415"/>
      <c r="HQ166" s="415"/>
      <c r="HR166" s="415"/>
      <c r="HS166" s="415"/>
      <c r="HT166" s="415"/>
      <c r="HU166" s="415"/>
      <c r="HV166" s="415"/>
      <c r="HW166" s="415"/>
      <c r="HX166" s="415"/>
      <c r="HY166" s="415"/>
      <c r="HZ166" s="415"/>
      <c r="IA166" s="415"/>
      <c r="IB166" s="415"/>
      <c r="IC166" s="415"/>
      <c r="ID166" s="415"/>
      <c r="IE166" s="415"/>
      <c r="IF166" s="415"/>
      <c r="IG166" s="415"/>
      <c r="IH166" s="415"/>
      <c r="II166" s="415"/>
      <c r="IJ166" s="415"/>
      <c r="IK166" s="415"/>
      <c r="IL166" s="415"/>
      <c r="IM166" s="415"/>
      <c r="IN166" s="415"/>
      <c r="IO166" s="415"/>
      <c r="IP166" s="415"/>
      <c r="IQ166" s="415"/>
      <c r="IR166" s="415"/>
      <c r="IS166" s="415"/>
      <c r="IT166" s="415"/>
      <c r="IU166" s="415"/>
      <c r="IV166" s="415"/>
      <c r="IW166" s="415"/>
      <c r="IX166" s="415"/>
      <c r="IY166" s="415"/>
      <c r="IZ166" s="415"/>
      <c r="JA166" s="415"/>
    </row>
    <row r="167" spans="1:261" s="101" customFormat="1" hidden="1" outlineLevel="2" x14ac:dyDescent="0.25">
      <c r="A167" s="99"/>
      <c r="B167" s="277" t="s">
        <v>145</v>
      </c>
      <c r="C167" s="102" t="s">
        <v>31</v>
      </c>
      <c r="D167" s="127">
        <v>20</v>
      </c>
      <c r="E167" s="251">
        <v>0</v>
      </c>
      <c r="F167" s="142"/>
      <c r="G167" s="142">
        <v>0</v>
      </c>
      <c r="H167" s="142"/>
      <c r="I167" s="227"/>
      <c r="J167" s="252">
        <v>0</v>
      </c>
      <c r="K167" s="252"/>
      <c r="L167" s="229"/>
      <c r="M167" s="229">
        <f t="shared" si="10"/>
        <v>0</v>
      </c>
      <c r="N167" s="229"/>
      <c r="O167" s="229"/>
      <c r="P167" s="422"/>
      <c r="Q167" s="425">
        <f t="shared" si="11"/>
        <v>0</v>
      </c>
      <c r="R167" s="415"/>
      <c r="S167" s="415"/>
      <c r="T167" s="415"/>
      <c r="U167" s="415"/>
      <c r="V167" s="415"/>
      <c r="W167" s="415"/>
      <c r="X167" s="415"/>
      <c r="Y167" s="415"/>
      <c r="Z167" s="415"/>
      <c r="AA167" s="415"/>
      <c r="AB167" s="415"/>
      <c r="AC167" s="415"/>
      <c r="AD167" s="415"/>
      <c r="AE167" s="415"/>
      <c r="AF167" s="415"/>
      <c r="AG167" s="415"/>
      <c r="AH167" s="415"/>
      <c r="AI167" s="415"/>
      <c r="AJ167" s="415"/>
      <c r="AK167" s="415"/>
      <c r="AL167" s="415"/>
      <c r="AM167" s="415"/>
      <c r="AN167" s="415"/>
      <c r="AO167" s="415"/>
      <c r="AP167" s="415"/>
      <c r="AQ167" s="415"/>
      <c r="AR167" s="415"/>
      <c r="AS167" s="415"/>
      <c r="AT167" s="415"/>
      <c r="AU167" s="415"/>
      <c r="AV167" s="415"/>
      <c r="AW167" s="415"/>
      <c r="AX167" s="415"/>
      <c r="AY167" s="415"/>
      <c r="AZ167" s="415"/>
      <c r="BA167" s="415"/>
      <c r="BB167" s="415"/>
      <c r="BC167" s="415"/>
      <c r="BD167" s="415"/>
      <c r="BE167" s="415"/>
      <c r="BF167" s="415"/>
      <c r="BG167" s="415"/>
      <c r="BH167" s="415"/>
      <c r="BI167" s="415"/>
      <c r="BJ167" s="415"/>
      <c r="BK167" s="415"/>
      <c r="BL167" s="415"/>
      <c r="BM167" s="415"/>
      <c r="BN167" s="415"/>
      <c r="BO167" s="415"/>
      <c r="BP167" s="415"/>
      <c r="BQ167" s="415"/>
      <c r="BR167" s="415"/>
      <c r="BS167" s="415"/>
      <c r="BT167" s="415"/>
      <c r="BU167" s="415"/>
      <c r="BV167" s="415"/>
      <c r="BW167" s="415"/>
      <c r="BX167" s="415"/>
      <c r="BY167" s="415"/>
      <c r="BZ167" s="415"/>
      <c r="CA167" s="415"/>
      <c r="CB167" s="415"/>
      <c r="CC167" s="415"/>
      <c r="CD167" s="415"/>
      <c r="CE167" s="415"/>
      <c r="CF167" s="415"/>
      <c r="CG167" s="415"/>
      <c r="CH167" s="415"/>
      <c r="CI167" s="415"/>
      <c r="CJ167" s="415"/>
      <c r="CK167" s="415"/>
      <c r="CL167" s="415"/>
      <c r="CM167" s="415"/>
      <c r="CN167" s="415"/>
      <c r="CO167" s="415"/>
      <c r="CP167" s="415"/>
      <c r="CQ167" s="415"/>
      <c r="CR167" s="415"/>
      <c r="CS167" s="415"/>
      <c r="CT167" s="415"/>
      <c r="CU167" s="415"/>
      <c r="CV167" s="415"/>
      <c r="CW167" s="415"/>
      <c r="CX167" s="415"/>
      <c r="CY167" s="415"/>
      <c r="CZ167" s="415"/>
      <c r="DA167" s="415"/>
      <c r="DB167" s="415"/>
      <c r="DC167" s="415"/>
      <c r="DD167" s="415"/>
      <c r="DE167" s="415"/>
      <c r="DF167" s="415"/>
      <c r="DG167" s="415"/>
      <c r="DH167" s="415"/>
      <c r="DI167" s="415"/>
      <c r="DJ167" s="415"/>
      <c r="DK167" s="415"/>
      <c r="DL167" s="415"/>
      <c r="DM167" s="415"/>
      <c r="DN167" s="415"/>
      <c r="DO167" s="415"/>
      <c r="DP167" s="415"/>
      <c r="DQ167" s="415"/>
      <c r="DR167" s="415"/>
      <c r="DS167" s="415"/>
      <c r="DT167" s="415"/>
      <c r="DU167" s="415"/>
      <c r="DV167" s="415"/>
      <c r="DW167" s="415"/>
      <c r="DX167" s="415"/>
      <c r="DY167" s="415"/>
      <c r="DZ167" s="415"/>
      <c r="EA167" s="415"/>
      <c r="EB167" s="415"/>
      <c r="EC167" s="415"/>
      <c r="ED167" s="415"/>
      <c r="EE167" s="415"/>
      <c r="EF167" s="415"/>
      <c r="EG167" s="415"/>
      <c r="EH167" s="415"/>
      <c r="EI167" s="415"/>
      <c r="EJ167" s="415"/>
      <c r="EK167" s="415"/>
      <c r="EL167" s="415"/>
      <c r="EM167" s="415"/>
      <c r="EN167" s="415"/>
      <c r="EO167" s="415"/>
      <c r="EP167" s="415"/>
      <c r="EQ167" s="415"/>
      <c r="ER167" s="415"/>
      <c r="ES167" s="415"/>
      <c r="ET167" s="415"/>
      <c r="EU167" s="415"/>
      <c r="EV167" s="415"/>
      <c r="EW167" s="415"/>
      <c r="EX167" s="415"/>
      <c r="EY167" s="415"/>
      <c r="EZ167" s="415"/>
      <c r="FA167" s="415"/>
      <c r="FB167" s="415"/>
      <c r="FC167" s="415"/>
      <c r="FD167" s="415"/>
      <c r="FE167" s="415"/>
      <c r="FF167" s="415"/>
      <c r="FG167" s="415"/>
      <c r="FH167" s="415"/>
      <c r="FI167" s="415"/>
      <c r="FJ167" s="415"/>
      <c r="FK167" s="415"/>
      <c r="FL167" s="415"/>
      <c r="FM167" s="415"/>
      <c r="FN167" s="415"/>
      <c r="FO167" s="415"/>
      <c r="FP167" s="415"/>
      <c r="FQ167" s="415"/>
      <c r="FR167" s="415"/>
      <c r="FS167" s="415"/>
      <c r="FT167" s="415"/>
      <c r="FU167" s="415"/>
      <c r="FV167" s="415"/>
      <c r="FW167" s="415"/>
      <c r="FX167" s="415"/>
      <c r="FY167" s="415"/>
      <c r="FZ167" s="415"/>
      <c r="GA167" s="415"/>
      <c r="GB167" s="415"/>
      <c r="GC167" s="415"/>
      <c r="GD167" s="415"/>
      <c r="GE167" s="415"/>
      <c r="GF167" s="415"/>
      <c r="GG167" s="415"/>
      <c r="GH167" s="415"/>
      <c r="GI167" s="415"/>
      <c r="GJ167" s="415"/>
      <c r="GK167" s="415"/>
      <c r="GL167" s="415"/>
      <c r="GM167" s="415"/>
      <c r="GN167" s="415"/>
      <c r="GO167" s="415"/>
      <c r="GP167" s="415"/>
      <c r="GQ167" s="415"/>
      <c r="GR167" s="415"/>
      <c r="GS167" s="415"/>
      <c r="GT167" s="415"/>
      <c r="GU167" s="415"/>
      <c r="GV167" s="415"/>
      <c r="GW167" s="415"/>
      <c r="GX167" s="415"/>
      <c r="GY167" s="415"/>
      <c r="GZ167" s="415"/>
      <c r="HA167" s="415"/>
      <c r="HB167" s="415"/>
      <c r="HC167" s="415"/>
      <c r="HD167" s="415"/>
      <c r="HE167" s="415"/>
      <c r="HF167" s="415"/>
      <c r="HG167" s="415"/>
      <c r="HH167" s="415"/>
      <c r="HI167" s="415"/>
      <c r="HJ167" s="415"/>
      <c r="HK167" s="415"/>
      <c r="HL167" s="415"/>
      <c r="HM167" s="415"/>
      <c r="HN167" s="415"/>
      <c r="HO167" s="415"/>
      <c r="HP167" s="415"/>
      <c r="HQ167" s="415"/>
      <c r="HR167" s="415"/>
      <c r="HS167" s="415"/>
      <c r="HT167" s="415"/>
      <c r="HU167" s="415"/>
      <c r="HV167" s="415"/>
      <c r="HW167" s="415"/>
      <c r="HX167" s="415"/>
      <c r="HY167" s="415"/>
      <c r="HZ167" s="415"/>
      <c r="IA167" s="415"/>
      <c r="IB167" s="415"/>
      <c r="IC167" s="415"/>
      <c r="ID167" s="415"/>
      <c r="IE167" s="415"/>
      <c r="IF167" s="415"/>
      <c r="IG167" s="415"/>
      <c r="IH167" s="415"/>
      <c r="II167" s="415"/>
      <c r="IJ167" s="415"/>
      <c r="IK167" s="415"/>
      <c r="IL167" s="415"/>
      <c r="IM167" s="415"/>
      <c r="IN167" s="415"/>
      <c r="IO167" s="415"/>
      <c r="IP167" s="415"/>
      <c r="IQ167" s="415"/>
      <c r="IR167" s="415"/>
      <c r="IS167" s="415"/>
      <c r="IT167" s="415"/>
      <c r="IU167" s="415"/>
      <c r="IV167" s="415"/>
      <c r="IW167" s="415"/>
      <c r="IX167" s="415"/>
      <c r="IY167" s="415"/>
      <c r="IZ167" s="415"/>
      <c r="JA167" s="415"/>
    </row>
    <row r="168" spans="1:261" s="101" customFormat="1" hidden="1" outlineLevel="2" x14ac:dyDescent="0.25">
      <c r="A168" s="99"/>
      <c r="B168" s="277" t="s">
        <v>146</v>
      </c>
      <c r="C168" s="102" t="s">
        <v>855</v>
      </c>
      <c r="D168" s="310">
        <v>4.5999999999999999E-2</v>
      </c>
      <c r="E168" s="251">
        <v>0</v>
      </c>
      <c r="F168" s="142"/>
      <c r="G168" s="142">
        <v>0</v>
      </c>
      <c r="H168" s="142"/>
      <c r="I168" s="227"/>
      <c r="J168" s="252">
        <v>0</v>
      </c>
      <c r="K168" s="252"/>
      <c r="L168" s="229"/>
      <c r="M168" s="229">
        <f t="shared" si="10"/>
        <v>0</v>
      </c>
      <c r="N168" s="229"/>
      <c r="O168" s="229"/>
      <c r="P168" s="422"/>
      <c r="Q168" s="425">
        <f t="shared" si="11"/>
        <v>0</v>
      </c>
      <c r="R168" s="415"/>
      <c r="S168" s="415"/>
      <c r="T168" s="415"/>
      <c r="U168" s="415"/>
      <c r="V168" s="415"/>
      <c r="W168" s="415"/>
      <c r="X168" s="415"/>
      <c r="Y168" s="415"/>
      <c r="Z168" s="415"/>
      <c r="AA168" s="415"/>
      <c r="AB168" s="415"/>
      <c r="AC168" s="415"/>
      <c r="AD168" s="415"/>
      <c r="AE168" s="415"/>
      <c r="AF168" s="415"/>
      <c r="AG168" s="415"/>
      <c r="AH168" s="415"/>
      <c r="AI168" s="415"/>
      <c r="AJ168" s="415"/>
      <c r="AK168" s="415"/>
      <c r="AL168" s="415"/>
      <c r="AM168" s="415"/>
      <c r="AN168" s="415"/>
      <c r="AO168" s="415"/>
      <c r="AP168" s="415"/>
      <c r="AQ168" s="415"/>
      <c r="AR168" s="415"/>
      <c r="AS168" s="415"/>
      <c r="AT168" s="415"/>
      <c r="AU168" s="415"/>
      <c r="AV168" s="415"/>
      <c r="AW168" s="415"/>
      <c r="AX168" s="415"/>
      <c r="AY168" s="415"/>
      <c r="AZ168" s="415"/>
      <c r="BA168" s="415"/>
      <c r="BB168" s="415"/>
      <c r="BC168" s="415"/>
      <c r="BD168" s="415"/>
      <c r="BE168" s="415"/>
      <c r="BF168" s="415"/>
      <c r="BG168" s="415"/>
      <c r="BH168" s="415"/>
      <c r="BI168" s="415"/>
      <c r="BJ168" s="415"/>
      <c r="BK168" s="415"/>
      <c r="BL168" s="415"/>
      <c r="BM168" s="415"/>
      <c r="BN168" s="415"/>
      <c r="BO168" s="415"/>
      <c r="BP168" s="415"/>
      <c r="BQ168" s="415"/>
      <c r="BR168" s="415"/>
      <c r="BS168" s="415"/>
      <c r="BT168" s="415"/>
      <c r="BU168" s="415"/>
      <c r="BV168" s="415"/>
      <c r="BW168" s="415"/>
      <c r="BX168" s="415"/>
      <c r="BY168" s="415"/>
      <c r="BZ168" s="415"/>
      <c r="CA168" s="415"/>
      <c r="CB168" s="415"/>
      <c r="CC168" s="415"/>
      <c r="CD168" s="415"/>
      <c r="CE168" s="415"/>
      <c r="CF168" s="415"/>
      <c r="CG168" s="415"/>
      <c r="CH168" s="415"/>
      <c r="CI168" s="415"/>
      <c r="CJ168" s="415"/>
      <c r="CK168" s="415"/>
      <c r="CL168" s="415"/>
      <c r="CM168" s="415"/>
      <c r="CN168" s="415"/>
      <c r="CO168" s="415"/>
      <c r="CP168" s="415"/>
      <c r="CQ168" s="415"/>
      <c r="CR168" s="415"/>
      <c r="CS168" s="415"/>
      <c r="CT168" s="415"/>
      <c r="CU168" s="415"/>
      <c r="CV168" s="415"/>
      <c r="CW168" s="415"/>
      <c r="CX168" s="415"/>
      <c r="CY168" s="415"/>
      <c r="CZ168" s="415"/>
      <c r="DA168" s="415"/>
      <c r="DB168" s="415"/>
      <c r="DC168" s="415"/>
      <c r="DD168" s="415"/>
      <c r="DE168" s="415"/>
      <c r="DF168" s="415"/>
      <c r="DG168" s="415"/>
      <c r="DH168" s="415"/>
      <c r="DI168" s="415"/>
      <c r="DJ168" s="415"/>
      <c r="DK168" s="415"/>
      <c r="DL168" s="415"/>
      <c r="DM168" s="415"/>
      <c r="DN168" s="415"/>
      <c r="DO168" s="415"/>
      <c r="DP168" s="415"/>
      <c r="DQ168" s="415"/>
      <c r="DR168" s="415"/>
      <c r="DS168" s="415"/>
      <c r="DT168" s="415"/>
      <c r="DU168" s="415"/>
      <c r="DV168" s="415"/>
      <c r="DW168" s="415"/>
      <c r="DX168" s="415"/>
      <c r="DY168" s="415"/>
      <c r="DZ168" s="415"/>
      <c r="EA168" s="415"/>
      <c r="EB168" s="415"/>
      <c r="EC168" s="415"/>
      <c r="ED168" s="415"/>
      <c r="EE168" s="415"/>
      <c r="EF168" s="415"/>
      <c r="EG168" s="415"/>
      <c r="EH168" s="415"/>
      <c r="EI168" s="415"/>
      <c r="EJ168" s="415"/>
      <c r="EK168" s="415"/>
      <c r="EL168" s="415"/>
      <c r="EM168" s="415"/>
      <c r="EN168" s="415"/>
      <c r="EO168" s="415"/>
      <c r="EP168" s="415"/>
      <c r="EQ168" s="415"/>
      <c r="ER168" s="415"/>
      <c r="ES168" s="415"/>
      <c r="ET168" s="415"/>
      <c r="EU168" s="415"/>
      <c r="EV168" s="415"/>
      <c r="EW168" s="415"/>
      <c r="EX168" s="415"/>
      <c r="EY168" s="415"/>
      <c r="EZ168" s="415"/>
      <c r="FA168" s="415"/>
      <c r="FB168" s="415"/>
      <c r="FC168" s="415"/>
      <c r="FD168" s="415"/>
      <c r="FE168" s="415"/>
      <c r="FF168" s="415"/>
      <c r="FG168" s="415"/>
      <c r="FH168" s="415"/>
      <c r="FI168" s="415"/>
      <c r="FJ168" s="415"/>
      <c r="FK168" s="415"/>
      <c r="FL168" s="415"/>
      <c r="FM168" s="415"/>
      <c r="FN168" s="415"/>
      <c r="FO168" s="415"/>
      <c r="FP168" s="415"/>
      <c r="FQ168" s="415"/>
      <c r="FR168" s="415"/>
      <c r="FS168" s="415"/>
      <c r="FT168" s="415"/>
      <c r="FU168" s="415"/>
      <c r="FV168" s="415"/>
      <c r="FW168" s="415"/>
      <c r="FX168" s="415"/>
      <c r="FY168" s="415"/>
      <c r="FZ168" s="415"/>
      <c r="GA168" s="415"/>
      <c r="GB168" s="415"/>
      <c r="GC168" s="415"/>
      <c r="GD168" s="415"/>
      <c r="GE168" s="415"/>
      <c r="GF168" s="415"/>
      <c r="GG168" s="415"/>
      <c r="GH168" s="415"/>
      <c r="GI168" s="415"/>
      <c r="GJ168" s="415"/>
      <c r="GK168" s="415"/>
      <c r="GL168" s="415"/>
      <c r="GM168" s="415"/>
      <c r="GN168" s="415"/>
      <c r="GO168" s="415"/>
      <c r="GP168" s="415"/>
      <c r="GQ168" s="415"/>
      <c r="GR168" s="415"/>
      <c r="GS168" s="415"/>
      <c r="GT168" s="415"/>
      <c r="GU168" s="415"/>
      <c r="GV168" s="415"/>
      <c r="GW168" s="415"/>
      <c r="GX168" s="415"/>
      <c r="GY168" s="415"/>
      <c r="GZ168" s="415"/>
      <c r="HA168" s="415"/>
      <c r="HB168" s="415"/>
      <c r="HC168" s="415"/>
      <c r="HD168" s="415"/>
      <c r="HE168" s="415"/>
      <c r="HF168" s="415"/>
      <c r="HG168" s="415"/>
      <c r="HH168" s="415"/>
      <c r="HI168" s="415"/>
      <c r="HJ168" s="415"/>
      <c r="HK168" s="415"/>
      <c r="HL168" s="415"/>
      <c r="HM168" s="415"/>
      <c r="HN168" s="415"/>
      <c r="HO168" s="415"/>
      <c r="HP168" s="415"/>
      <c r="HQ168" s="415"/>
      <c r="HR168" s="415"/>
      <c r="HS168" s="415"/>
      <c r="HT168" s="415"/>
      <c r="HU168" s="415"/>
      <c r="HV168" s="415"/>
      <c r="HW168" s="415"/>
      <c r="HX168" s="415"/>
      <c r="HY168" s="415"/>
      <c r="HZ168" s="415"/>
      <c r="IA168" s="415"/>
      <c r="IB168" s="415"/>
      <c r="IC168" s="415"/>
      <c r="ID168" s="415"/>
      <c r="IE168" s="415"/>
      <c r="IF168" s="415"/>
      <c r="IG168" s="415"/>
      <c r="IH168" s="415"/>
      <c r="II168" s="415"/>
      <c r="IJ168" s="415"/>
      <c r="IK168" s="415"/>
      <c r="IL168" s="415"/>
      <c r="IM168" s="415"/>
      <c r="IN168" s="415"/>
      <c r="IO168" s="415"/>
      <c r="IP168" s="415"/>
      <c r="IQ168" s="415"/>
      <c r="IR168" s="415"/>
      <c r="IS168" s="415"/>
      <c r="IT168" s="415"/>
      <c r="IU168" s="415"/>
      <c r="IV168" s="415"/>
      <c r="IW168" s="415"/>
      <c r="IX168" s="415"/>
      <c r="IY168" s="415"/>
      <c r="IZ168" s="415"/>
      <c r="JA168" s="415"/>
    </row>
    <row r="169" spans="1:261" s="101" customFormat="1" ht="25.5" hidden="1" outlineLevel="2" x14ac:dyDescent="0.25">
      <c r="A169" s="99"/>
      <c r="B169" s="277" t="s">
        <v>147</v>
      </c>
      <c r="C169" s="102" t="s">
        <v>6814</v>
      </c>
      <c r="D169" s="127">
        <v>30</v>
      </c>
      <c r="E169" s="251">
        <v>0</v>
      </c>
      <c r="F169" s="142"/>
      <c r="G169" s="142">
        <v>0</v>
      </c>
      <c r="H169" s="142"/>
      <c r="I169" s="227"/>
      <c r="J169" s="252">
        <v>0</v>
      </c>
      <c r="K169" s="252"/>
      <c r="L169" s="229"/>
      <c r="M169" s="229">
        <f t="shared" si="10"/>
        <v>0</v>
      </c>
      <c r="N169" s="229"/>
      <c r="O169" s="229"/>
      <c r="P169" s="422"/>
      <c r="Q169" s="425">
        <f t="shared" si="11"/>
        <v>0</v>
      </c>
      <c r="R169" s="415"/>
      <c r="S169" s="415"/>
      <c r="T169" s="415"/>
      <c r="U169" s="415"/>
      <c r="V169" s="415"/>
      <c r="W169" s="415"/>
      <c r="X169" s="415"/>
      <c r="Y169" s="415"/>
      <c r="Z169" s="415"/>
      <c r="AA169" s="415"/>
      <c r="AB169" s="415"/>
      <c r="AC169" s="415"/>
      <c r="AD169" s="415"/>
      <c r="AE169" s="415"/>
      <c r="AF169" s="415"/>
      <c r="AG169" s="415"/>
      <c r="AH169" s="415"/>
      <c r="AI169" s="415"/>
      <c r="AJ169" s="415"/>
      <c r="AK169" s="415"/>
      <c r="AL169" s="415"/>
      <c r="AM169" s="415"/>
      <c r="AN169" s="415"/>
      <c r="AO169" s="415"/>
      <c r="AP169" s="415"/>
      <c r="AQ169" s="415"/>
      <c r="AR169" s="415"/>
      <c r="AS169" s="415"/>
      <c r="AT169" s="415"/>
      <c r="AU169" s="415"/>
      <c r="AV169" s="415"/>
      <c r="AW169" s="415"/>
      <c r="AX169" s="415"/>
      <c r="AY169" s="415"/>
      <c r="AZ169" s="415"/>
      <c r="BA169" s="415"/>
      <c r="BB169" s="415"/>
      <c r="BC169" s="415"/>
      <c r="BD169" s="415"/>
      <c r="BE169" s="415"/>
      <c r="BF169" s="415"/>
      <c r="BG169" s="415"/>
      <c r="BH169" s="415"/>
      <c r="BI169" s="415"/>
      <c r="BJ169" s="415"/>
      <c r="BK169" s="415"/>
      <c r="BL169" s="415"/>
      <c r="BM169" s="415"/>
      <c r="BN169" s="415"/>
      <c r="BO169" s="415"/>
      <c r="BP169" s="415"/>
      <c r="BQ169" s="415"/>
      <c r="BR169" s="415"/>
      <c r="BS169" s="415"/>
      <c r="BT169" s="415"/>
      <c r="BU169" s="415"/>
      <c r="BV169" s="415"/>
      <c r="BW169" s="415"/>
      <c r="BX169" s="415"/>
      <c r="BY169" s="415"/>
      <c r="BZ169" s="415"/>
      <c r="CA169" s="415"/>
      <c r="CB169" s="415"/>
      <c r="CC169" s="415"/>
      <c r="CD169" s="415"/>
      <c r="CE169" s="415"/>
      <c r="CF169" s="415"/>
      <c r="CG169" s="415"/>
      <c r="CH169" s="415"/>
      <c r="CI169" s="415"/>
      <c r="CJ169" s="415"/>
      <c r="CK169" s="415"/>
      <c r="CL169" s="415"/>
      <c r="CM169" s="415"/>
      <c r="CN169" s="415"/>
      <c r="CO169" s="415"/>
      <c r="CP169" s="415"/>
      <c r="CQ169" s="415"/>
      <c r="CR169" s="415"/>
      <c r="CS169" s="415"/>
      <c r="CT169" s="415"/>
      <c r="CU169" s="415"/>
      <c r="CV169" s="415"/>
      <c r="CW169" s="415"/>
      <c r="CX169" s="415"/>
      <c r="CY169" s="415"/>
      <c r="CZ169" s="415"/>
      <c r="DA169" s="415"/>
      <c r="DB169" s="415"/>
      <c r="DC169" s="415"/>
      <c r="DD169" s="415"/>
      <c r="DE169" s="415"/>
      <c r="DF169" s="415"/>
      <c r="DG169" s="415"/>
      <c r="DH169" s="415"/>
      <c r="DI169" s="415"/>
      <c r="DJ169" s="415"/>
      <c r="DK169" s="415"/>
      <c r="DL169" s="415"/>
      <c r="DM169" s="415"/>
      <c r="DN169" s="415"/>
      <c r="DO169" s="415"/>
      <c r="DP169" s="415"/>
      <c r="DQ169" s="415"/>
      <c r="DR169" s="415"/>
      <c r="DS169" s="415"/>
      <c r="DT169" s="415"/>
      <c r="DU169" s="415"/>
      <c r="DV169" s="415"/>
      <c r="DW169" s="415"/>
      <c r="DX169" s="415"/>
      <c r="DY169" s="415"/>
      <c r="DZ169" s="415"/>
      <c r="EA169" s="415"/>
      <c r="EB169" s="415"/>
      <c r="EC169" s="415"/>
      <c r="ED169" s="415"/>
      <c r="EE169" s="415"/>
      <c r="EF169" s="415"/>
      <c r="EG169" s="415"/>
      <c r="EH169" s="415"/>
      <c r="EI169" s="415"/>
      <c r="EJ169" s="415"/>
      <c r="EK169" s="415"/>
      <c r="EL169" s="415"/>
      <c r="EM169" s="415"/>
      <c r="EN169" s="415"/>
      <c r="EO169" s="415"/>
      <c r="EP169" s="415"/>
      <c r="EQ169" s="415"/>
      <c r="ER169" s="415"/>
      <c r="ES169" s="415"/>
      <c r="ET169" s="415"/>
      <c r="EU169" s="415"/>
      <c r="EV169" s="415"/>
      <c r="EW169" s="415"/>
      <c r="EX169" s="415"/>
      <c r="EY169" s="415"/>
      <c r="EZ169" s="415"/>
      <c r="FA169" s="415"/>
      <c r="FB169" s="415"/>
      <c r="FC169" s="415"/>
      <c r="FD169" s="415"/>
      <c r="FE169" s="415"/>
      <c r="FF169" s="415"/>
      <c r="FG169" s="415"/>
      <c r="FH169" s="415"/>
      <c r="FI169" s="415"/>
      <c r="FJ169" s="415"/>
      <c r="FK169" s="415"/>
      <c r="FL169" s="415"/>
      <c r="FM169" s="415"/>
      <c r="FN169" s="415"/>
      <c r="FO169" s="415"/>
      <c r="FP169" s="415"/>
      <c r="FQ169" s="415"/>
      <c r="FR169" s="415"/>
      <c r="FS169" s="415"/>
      <c r="FT169" s="415"/>
      <c r="FU169" s="415"/>
      <c r="FV169" s="415"/>
      <c r="FW169" s="415"/>
      <c r="FX169" s="415"/>
      <c r="FY169" s="415"/>
      <c r="FZ169" s="415"/>
      <c r="GA169" s="415"/>
      <c r="GB169" s="415"/>
      <c r="GC169" s="415"/>
      <c r="GD169" s="415"/>
      <c r="GE169" s="415"/>
      <c r="GF169" s="415"/>
      <c r="GG169" s="415"/>
      <c r="GH169" s="415"/>
      <c r="GI169" s="415"/>
      <c r="GJ169" s="415"/>
      <c r="GK169" s="415"/>
      <c r="GL169" s="415"/>
      <c r="GM169" s="415"/>
      <c r="GN169" s="415"/>
      <c r="GO169" s="415"/>
      <c r="GP169" s="415"/>
      <c r="GQ169" s="415"/>
      <c r="GR169" s="415"/>
      <c r="GS169" s="415"/>
      <c r="GT169" s="415"/>
      <c r="GU169" s="415"/>
      <c r="GV169" s="415"/>
      <c r="GW169" s="415"/>
      <c r="GX169" s="415"/>
      <c r="GY169" s="415"/>
      <c r="GZ169" s="415"/>
      <c r="HA169" s="415"/>
      <c r="HB169" s="415"/>
      <c r="HC169" s="415"/>
      <c r="HD169" s="415"/>
      <c r="HE169" s="415"/>
      <c r="HF169" s="415"/>
      <c r="HG169" s="415"/>
      <c r="HH169" s="415"/>
      <c r="HI169" s="415"/>
      <c r="HJ169" s="415"/>
      <c r="HK169" s="415"/>
      <c r="HL169" s="415"/>
      <c r="HM169" s="415"/>
      <c r="HN169" s="415"/>
      <c r="HO169" s="415"/>
      <c r="HP169" s="415"/>
      <c r="HQ169" s="415"/>
      <c r="HR169" s="415"/>
      <c r="HS169" s="415"/>
      <c r="HT169" s="415"/>
      <c r="HU169" s="415"/>
      <c r="HV169" s="415"/>
      <c r="HW169" s="415"/>
      <c r="HX169" s="415"/>
      <c r="HY169" s="415"/>
      <c r="HZ169" s="415"/>
      <c r="IA169" s="415"/>
      <c r="IB169" s="415"/>
      <c r="IC169" s="415"/>
      <c r="ID169" s="415"/>
      <c r="IE169" s="415"/>
      <c r="IF169" s="415"/>
      <c r="IG169" s="415"/>
      <c r="IH169" s="415"/>
      <c r="II169" s="415"/>
      <c r="IJ169" s="415"/>
      <c r="IK169" s="415"/>
      <c r="IL169" s="415"/>
      <c r="IM169" s="415"/>
      <c r="IN169" s="415"/>
      <c r="IO169" s="415"/>
      <c r="IP169" s="415"/>
      <c r="IQ169" s="415"/>
      <c r="IR169" s="415"/>
      <c r="IS169" s="415"/>
      <c r="IT169" s="415"/>
      <c r="IU169" s="415"/>
      <c r="IV169" s="415"/>
      <c r="IW169" s="415"/>
      <c r="IX169" s="415"/>
      <c r="IY169" s="415"/>
      <c r="IZ169" s="415"/>
      <c r="JA169" s="415"/>
    </row>
    <row r="170" spans="1:261" s="101" customFormat="1" ht="25.5" hidden="1" outlineLevel="2" x14ac:dyDescent="0.25">
      <c r="A170" s="99"/>
      <c r="B170" s="277" t="s">
        <v>6850</v>
      </c>
      <c r="C170" s="102" t="s">
        <v>6820</v>
      </c>
      <c r="D170" s="127">
        <v>0.15</v>
      </c>
      <c r="E170" s="251">
        <v>0</v>
      </c>
      <c r="F170" s="142"/>
      <c r="G170" s="142">
        <v>0</v>
      </c>
      <c r="H170" s="142"/>
      <c r="I170" s="227"/>
      <c r="J170" s="252">
        <v>0</v>
      </c>
      <c r="K170" s="252"/>
      <c r="L170" s="229"/>
      <c r="M170" s="229">
        <f t="shared" si="10"/>
        <v>0</v>
      </c>
      <c r="N170" s="229"/>
      <c r="O170" s="229"/>
      <c r="P170" s="422"/>
      <c r="Q170" s="425">
        <f t="shared" si="11"/>
        <v>0</v>
      </c>
      <c r="R170" s="415"/>
      <c r="S170" s="415"/>
      <c r="T170" s="415"/>
      <c r="U170" s="415"/>
      <c r="V170" s="415"/>
      <c r="W170" s="415"/>
      <c r="X170" s="415"/>
      <c r="Y170" s="415"/>
      <c r="Z170" s="415"/>
      <c r="AA170" s="415"/>
      <c r="AB170" s="415"/>
      <c r="AC170" s="415"/>
      <c r="AD170" s="415"/>
      <c r="AE170" s="415"/>
      <c r="AF170" s="415"/>
      <c r="AG170" s="415"/>
      <c r="AH170" s="415"/>
      <c r="AI170" s="415"/>
      <c r="AJ170" s="415"/>
      <c r="AK170" s="415"/>
      <c r="AL170" s="415"/>
      <c r="AM170" s="415"/>
      <c r="AN170" s="415"/>
      <c r="AO170" s="415"/>
      <c r="AP170" s="415"/>
      <c r="AQ170" s="415"/>
      <c r="AR170" s="415"/>
      <c r="AS170" s="415"/>
      <c r="AT170" s="415"/>
      <c r="AU170" s="415"/>
      <c r="AV170" s="415"/>
      <c r="AW170" s="415"/>
      <c r="AX170" s="415"/>
      <c r="AY170" s="415"/>
      <c r="AZ170" s="415"/>
      <c r="BA170" s="415"/>
      <c r="BB170" s="415"/>
      <c r="BC170" s="415"/>
      <c r="BD170" s="415"/>
      <c r="BE170" s="415"/>
      <c r="BF170" s="415"/>
      <c r="BG170" s="415"/>
      <c r="BH170" s="415"/>
      <c r="BI170" s="415"/>
      <c r="BJ170" s="415"/>
      <c r="BK170" s="415"/>
      <c r="BL170" s="415"/>
      <c r="BM170" s="415"/>
      <c r="BN170" s="415"/>
      <c r="BO170" s="415"/>
      <c r="BP170" s="415"/>
      <c r="BQ170" s="415"/>
      <c r="BR170" s="415"/>
      <c r="BS170" s="415"/>
      <c r="BT170" s="415"/>
      <c r="BU170" s="415"/>
      <c r="BV170" s="415"/>
      <c r="BW170" s="415"/>
      <c r="BX170" s="415"/>
      <c r="BY170" s="415"/>
      <c r="BZ170" s="415"/>
      <c r="CA170" s="415"/>
      <c r="CB170" s="415"/>
      <c r="CC170" s="415"/>
      <c r="CD170" s="415"/>
      <c r="CE170" s="415"/>
      <c r="CF170" s="415"/>
      <c r="CG170" s="415"/>
      <c r="CH170" s="415"/>
      <c r="CI170" s="415"/>
      <c r="CJ170" s="415"/>
      <c r="CK170" s="415"/>
      <c r="CL170" s="415"/>
      <c r="CM170" s="415"/>
      <c r="CN170" s="415"/>
      <c r="CO170" s="415"/>
      <c r="CP170" s="415"/>
      <c r="CQ170" s="415"/>
      <c r="CR170" s="415"/>
      <c r="CS170" s="415"/>
      <c r="CT170" s="415"/>
      <c r="CU170" s="415"/>
      <c r="CV170" s="415"/>
      <c r="CW170" s="415"/>
      <c r="CX170" s="415"/>
      <c r="CY170" s="415"/>
      <c r="CZ170" s="415"/>
      <c r="DA170" s="415"/>
      <c r="DB170" s="415"/>
      <c r="DC170" s="415"/>
      <c r="DD170" s="415"/>
      <c r="DE170" s="415"/>
      <c r="DF170" s="415"/>
      <c r="DG170" s="415"/>
      <c r="DH170" s="415"/>
      <c r="DI170" s="415"/>
      <c r="DJ170" s="415"/>
      <c r="DK170" s="415"/>
      <c r="DL170" s="415"/>
      <c r="DM170" s="415"/>
      <c r="DN170" s="415"/>
      <c r="DO170" s="415"/>
      <c r="DP170" s="415"/>
      <c r="DQ170" s="415"/>
      <c r="DR170" s="415"/>
      <c r="DS170" s="415"/>
      <c r="DT170" s="415"/>
      <c r="DU170" s="415"/>
      <c r="DV170" s="415"/>
      <c r="DW170" s="415"/>
      <c r="DX170" s="415"/>
      <c r="DY170" s="415"/>
      <c r="DZ170" s="415"/>
      <c r="EA170" s="415"/>
      <c r="EB170" s="415"/>
      <c r="EC170" s="415"/>
      <c r="ED170" s="415"/>
      <c r="EE170" s="415"/>
      <c r="EF170" s="415"/>
      <c r="EG170" s="415"/>
      <c r="EH170" s="415"/>
      <c r="EI170" s="415"/>
      <c r="EJ170" s="415"/>
      <c r="EK170" s="415"/>
      <c r="EL170" s="415"/>
      <c r="EM170" s="415"/>
      <c r="EN170" s="415"/>
      <c r="EO170" s="415"/>
      <c r="EP170" s="415"/>
      <c r="EQ170" s="415"/>
      <c r="ER170" s="415"/>
      <c r="ES170" s="415"/>
      <c r="ET170" s="415"/>
      <c r="EU170" s="415"/>
      <c r="EV170" s="415"/>
      <c r="EW170" s="415"/>
      <c r="EX170" s="415"/>
      <c r="EY170" s="415"/>
      <c r="EZ170" s="415"/>
      <c r="FA170" s="415"/>
      <c r="FB170" s="415"/>
      <c r="FC170" s="415"/>
      <c r="FD170" s="415"/>
      <c r="FE170" s="415"/>
      <c r="FF170" s="415"/>
      <c r="FG170" s="415"/>
      <c r="FH170" s="415"/>
      <c r="FI170" s="415"/>
      <c r="FJ170" s="415"/>
      <c r="FK170" s="415"/>
      <c r="FL170" s="415"/>
      <c r="FM170" s="415"/>
      <c r="FN170" s="415"/>
      <c r="FO170" s="415"/>
      <c r="FP170" s="415"/>
      <c r="FQ170" s="415"/>
      <c r="FR170" s="415"/>
      <c r="FS170" s="415"/>
      <c r="FT170" s="415"/>
      <c r="FU170" s="415"/>
      <c r="FV170" s="415"/>
      <c r="FW170" s="415"/>
      <c r="FX170" s="415"/>
      <c r="FY170" s="415"/>
      <c r="FZ170" s="415"/>
      <c r="GA170" s="415"/>
      <c r="GB170" s="415"/>
      <c r="GC170" s="415"/>
      <c r="GD170" s="415"/>
      <c r="GE170" s="415"/>
      <c r="GF170" s="415"/>
      <c r="GG170" s="415"/>
      <c r="GH170" s="415"/>
      <c r="GI170" s="415"/>
      <c r="GJ170" s="415"/>
      <c r="GK170" s="415"/>
      <c r="GL170" s="415"/>
      <c r="GM170" s="415"/>
      <c r="GN170" s="415"/>
      <c r="GO170" s="415"/>
      <c r="GP170" s="415"/>
      <c r="GQ170" s="415"/>
      <c r="GR170" s="415"/>
      <c r="GS170" s="415"/>
      <c r="GT170" s="415"/>
      <c r="GU170" s="415"/>
      <c r="GV170" s="415"/>
      <c r="GW170" s="415"/>
      <c r="GX170" s="415"/>
      <c r="GY170" s="415"/>
      <c r="GZ170" s="415"/>
      <c r="HA170" s="415"/>
      <c r="HB170" s="415"/>
      <c r="HC170" s="415"/>
      <c r="HD170" s="415"/>
      <c r="HE170" s="415"/>
      <c r="HF170" s="415"/>
      <c r="HG170" s="415"/>
      <c r="HH170" s="415"/>
      <c r="HI170" s="415"/>
      <c r="HJ170" s="415"/>
      <c r="HK170" s="415"/>
      <c r="HL170" s="415"/>
      <c r="HM170" s="415"/>
      <c r="HN170" s="415"/>
      <c r="HO170" s="415"/>
      <c r="HP170" s="415"/>
      <c r="HQ170" s="415"/>
      <c r="HR170" s="415"/>
      <c r="HS170" s="415"/>
      <c r="HT170" s="415"/>
      <c r="HU170" s="415"/>
      <c r="HV170" s="415"/>
      <c r="HW170" s="415"/>
      <c r="HX170" s="415"/>
      <c r="HY170" s="415"/>
      <c r="HZ170" s="415"/>
      <c r="IA170" s="415"/>
      <c r="IB170" s="415"/>
      <c r="IC170" s="415"/>
      <c r="ID170" s="415"/>
      <c r="IE170" s="415"/>
      <c r="IF170" s="415"/>
      <c r="IG170" s="415"/>
      <c r="IH170" s="415"/>
      <c r="II170" s="415"/>
      <c r="IJ170" s="415"/>
      <c r="IK170" s="415"/>
      <c r="IL170" s="415"/>
      <c r="IM170" s="415"/>
      <c r="IN170" s="415"/>
      <c r="IO170" s="415"/>
      <c r="IP170" s="415"/>
      <c r="IQ170" s="415"/>
      <c r="IR170" s="415"/>
      <c r="IS170" s="415"/>
      <c r="IT170" s="415"/>
      <c r="IU170" s="415"/>
      <c r="IV170" s="415"/>
      <c r="IW170" s="415"/>
      <c r="IX170" s="415"/>
      <c r="IY170" s="415"/>
      <c r="IZ170" s="415"/>
      <c r="JA170" s="415"/>
    </row>
    <row r="171" spans="1:261" s="101" customFormat="1" ht="25.5" hidden="1" outlineLevel="2" x14ac:dyDescent="0.25">
      <c r="A171" s="99"/>
      <c r="B171" s="277" t="s">
        <v>148</v>
      </c>
      <c r="C171" s="102" t="s">
        <v>6820</v>
      </c>
      <c r="D171" s="127">
        <v>0.14000000000000001</v>
      </c>
      <c r="E171" s="251">
        <v>0</v>
      </c>
      <c r="F171" s="142"/>
      <c r="G171" s="142">
        <v>0</v>
      </c>
      <c r="H171" s="142"/>
      <c r="I171" s="227"/>
      <c r="J171" s="252">
        <v>0</v>
      </c>
      <c r="K171" s="252"/>
      <c r="L171" s="229"/>
      <c r="M171" s="229">
        <f t="shared" si="10"/>
        <v>0</v>
      </c>
      <c r="N171" s="229"/>
      <c r="O171" s="229"/>
      <c r="P171" s="422"/>
      <c r="Q171" s="425">
        <f t="shared" si="11"/>
        <v>0</v>
      </c>
      <c r="R171" s="415"/>
      <c r="S171" s="415"/>
      <c r="T171" s="415"/>
      <c r="U171" s="415"/>
      <c r="V171" s="415"/>
      <c r="W171" s="415"/>
      <c r="X171" s="415"/>
      <c r="Y171" s="415"/>
      <c r="Z171" s="415"/>
      <c r="AA171" s="415"/>
      <c r="AB171" s="415"/>
      <c r="AC171" s="415"/>
      <c r="AD171" s="415"/>
      <c r="AE171" s="415"/>
      <c r="AF171" s="415"/>
      <c r="AG171" s="415"/>
      <c r="AH171" s="415"/>
      <c r="AI171" s="415"/>
      <c r="AJ171" s="415"/>
      <c r="AK171" s="415"/>
      <c r="AL171" s="415"/>
      <c r="AM171" s="415"/>
      <c r="AN171" s="415"/>
      <c r="AO171" s="415"/>
      <c r="AP171" s="415"/>
      <c r="AQ171" s="415"/>
      <c r="AR171" s="415"/>
      <c r="AS171" s="415"/>
      <c r="AT171" s="415"/>
      <c r="AU171" s="415"/>
      <c r="AV171" s="415"/>
      <c r="AW171" s="415"/>
      <c r="AX171" s="415"/>
      <c r="AY171" s="415"/>
      <c r="AZ171" s="415"/>
      <c r="BA171" s="415"/>
      <c r="BB171" s="415"/>
      <c r="BC171" s="415"/>
      <c r="BD171" s="415"/>
      <c r="BE171" s="415"/>
      <c r="BF171" s="415"/>
      <c r="BG171" s="415"/>
      <c r="BH171" s="415"/>
      <c r="BI171" s="415"/>
      <c r="BJ171" s="415"/>
      <c r="BK171" s="415"/>
      <c r="BL171" s="415"/>
      <c r="BM171" s="415"/>
      <c r="BN171" s="415"/>
      <c r="BO171" s="415"/>
      <c r="BP171" s="415"/>
      <c r="BQ171" s="415"/>
      <c r="BR171" s="415"/>
      <c r="BS171" s="415"/>
      <c r="BT171" s="415"/>
      <c r="BU171" s="415"/>
      <c r="BV171" s="415"/>
      <c r="BW171" s="415"/>
      <c r="BX171" s="415"/>
      <c r="BY171" s="415"/>
      <c r="BZ171" s="415"/>
      <c r="CA171" s="415"/>
      <c r="CB171" s="415"/>
      <c r="CC171" s="415"/>
      <c r="CD171" s="415"/>
      <c r="CE171" s="415"/>
      <c r="CF171" s="415"/>
      <c r="CG171" s="415"/>
      <c r="CH171" s="415"/>
      <c r="CI171" s="415"/>
      <c r="CJ171" s="415"/>
      <c r="CK171" s="415"/>
      <c r="CL171" s="415"/>
      <c r="CM171" s="415"/>
      <c r="CN171" s="415"/>
      <c r="CO171" s="415"/>
      <c r="CP171" s="415"/>
      <c r="CQ171" s="415"/>
      <c r="CR171" s="415"/>
      <c r="CS171" s="415"/>
      <c r="CT171" s="415"/>
      <c r="CU171" s="415"/>
      <c r="CV171" s="415"/>
      <c r="CW171" s="415"/>
      <c r="CX171" s="415"/>
      <c r="CY171" s="415"/>
      <c r="CZ171" s="415"/>
      <c r="DA171" s="415"/>
      <c r="DB171" s="415"/>
      <c r="DC171" s="415"/>
      <c r="DD171" s="415"/>
      <c r="DE171" s="415"/>
      <c r="DF171" s="415"/>
      <c r="DG171" s="415"/>
      <c r="DH171" s="415"/>
      <c r="DI171" s="415"/>
      <c r="DJ171" s="415"/>
      <c r="DK171" s="415"/>
      <c r="DL171" s="415"/>
      <c r="DM171" s="415"/>
      <c r="DN171" s="415"/>
      <c r="DO171" s="415"/>
      <c r="DP171" s="415"/>
      <c r="DQ171" s="415"/>
      <c r="DR171" s="415"/>
      <c r="DS171" s="415"/>
      <c r="DT171" s="415"/>
      <c r="DU171" s="415"/>
      <c r="DV171" s="415"/>
      <c r="DW171" s="415"/>
      <c r="DX171" s="415"/>
      <c r="DY171" s="415"/>
      <c r="DZ171" s="415"/>
      <c r="EA171" s="415"/>
      <c r="EB171" s="415"/>
      <c r="EC171" s="415"/>
      <c r="ED171" s="415"/>
      <c r="EE171" s="415"/>
      <c r="EF171" s="415"/>
      <c r="EG171" s="415"/>
      <c r="EH171" s="415"/>
      <c r="EI171" s="415"/>
      <c r="EJ171" s="415"/>
      <c r="EK171" s="415"/>
      <c r="EL171" s="415"/>
      <c r="EM171" s="415"/>
      <c r="EN171" s="415"/>
      <c r="EO171" s="415"/>
      <c r="EP171" s="415"/>
      <c r="EQ171" s="415"/>
      <c r="ER171" s="415"/>
      <c r="ES171" s="415"/>
      <c r="ET171" s="415"/>
      <c r="EU171" s="415"/>
      <c r="EV171" s="415"/>
      <c r="EW171" s="415"/>
      <c r="EX171" s="415"/>
      <c r="EY171" s="415"/>
      <c r="EZ171" s="415"/>
      <c r="FA171" s="415"/>
      <c r="FB171" s="415"/>
      <c r="FC171" s="415"/>
      <c r="FD171" s="415"/>
      <c r="FE171" s="415"/>
      <c r="FF171" s="415"/>
      <c r="FG171" s="415"/>
      <c r="FH171" s="415"/>
      <c r="FI171" s="415"/>
      <c r="FJ171" s="415"/>
      <c r="FK171" s="415"/>
      <c r="FL171" s="415"/>
      <c r="FM171" s="415"/>
      <c r="FN171" s="415"/>
      <c r="FO171" s="415"/>
      <c r="FP171" s="415"/>
      <c r="FQ171" s="415"/>
      <c r="FR171" s="415"/>
      <c r="FS171" s="415"/>
      <c r="FT171" s="415"/>
      <c r="FU171" s="415"/>
      <c r="FV171" s="415"/>
      <c r="FW171" s="415"/>
      <c r="FX171" s="415"/>
      <c r="FY171" s="415"/>
      <c r="FZ171" s="415"/>
      <c r="GA171" s="415"/>
      <c r="GB171" s="415"/>
      <c r="GC171" s="415"/>
      <c r="GD171" s="415"/>
      <c r="GE171" s="415"/>
      <c r="GF171" s="415"/>
      <c r="GG171" s="415"/>
      <c r="GH171" s="415"/>
      <c r="GI171" s="415"/>
      <c r="GJ171" s="415"/>
      <c r="GK171" s="415"/>
      <c r="GL171" s="415"/>
      <c r="GM171" s="415"/>
      <c r="GN171" s="415"/>
      <c r="GO171" s="415"/>
      <c r="GP171" s="415"/>
      <c r="GQ171" s="415"/>
      <c r="GR171" s="415"/>
      <c r="GS171" s="415"/>
      <c r="GT171" s="415"/>
      <c r="GU171" s="415"/>
      <c r="GV171" s="415"/>
      <c r="GW171" s="415"/>
      <c r="GX171" s="415"/>
      <c r="GY171" s="415"/>
      <c r="GZ171" s="415"/>
      <c r="HA171" s="415"/>
      <c r="HB171" s="415"/>
      <c r="HC171" s="415"/>
      <c r="HD171" s="415"/>
      <c r="HE171" s="415"/>
      <c r="HF171" s="415"/>
      <c r="HG171" s="415"/>
      <c r="HH171" s="415"/>
      <c r="HI171" s="415"/>
      <c r="HJ171" s="415"/>
      <c r="HK171" s="415"/>
      <c r="HL171" s="415"/>
      <c r="HM171" s="415"/>
      <c r="HN171" s="415"/>
      <c r="HO171" s="415"/>
      <c r="HP171" s="415"/>
      <c r="HQ171" s="415"/>
      <c r="HR171" s="415"/>
      <c r="HS171" s="415"/>
      <c r="HT171" s="415"/>
      <c r="HU171" s="415"/>
      <c r="HV171" s="415"/>
      <c r="HW171" s="415"/>
      <c r="HX171" s="415"/>
      <c r="HY171" s="415"/>
      <c r="HZ171" s="415"/>
      <c r="IA171" s="415"/>
      <c r="IB171" s="415"/>
      <c r="IC171" s="415"/>
      <c r="ID171" s="415"/>
      <c r="IE171" s="415"/>
      <c r="IF171" s="415"/>
      <c r="IG171" s="415"/>
      <c r="IH171" s="415"/>
      <c r="II171" s="415"/>
      <c r="IJ171" s="415"/>
      <c r="IK171" s="415"/>
      <c r="IL171" s="415"/>
      <c r="IM171" s="415"/>
      <c r="IN171" s="415"/>
      <c r="IO171" s="415"/>
      <c r="IP171" s="415"/>
      <c r="IQ171" s="415"/>
      <c r="IR171" s="415"/>
      <c r="IS171" s="415"/>
      <c r="IT171" s="415"/>
      <c r="IU171" s="415"/>
      <c r="IV171" s="415"/>
      <c r="IW171" s="415"/>
      <c r="IX171" s="415"/>
      <c r="IY171" s="415"/>
      <c r="IZ171" s="415"/>
      <c r="JA171" s="415"/>
    </row>
    <row r="172" spans="1:261" s="106" customFormat="1" hidden="1" outlineLevel="1" x14ac:dyDescent="0.25">
      <c r="A172" s="378"/>
      <c r="B172" s="349" t="s">
        <v>149</v>
      </c>
      <c r="C172" s="378" t="s">
        <v>31</v>
      </c>
      <c r="D172" s="377">
        <v>1</v>
      </c>
      <c r="E172" s="377">
        <v>219290.07</v>
      </c>
      <c r="F172" s="377">
        <f>E172*D172</f>
        <v>219290.07</v>
      </c>
      <c r="G172" s="377">
        <v>155542.39999999999</v>
      </c>
      <c r="H172" s="377">
        <f>G172*D172</f>
        <v>155542.39999999999</v>
      </c>
      <c r="I172" s="377">
        <f>F172+H172</f>
        <v>374832.47</v>
      </c>
      <c r="J172" s="252">
        <v>219290.07</v>
      </c>
      <c r="K172" s="252"/>
      <c r="L172" s="229"/>
      <c r="M172" s="229">
        <f t="shared" si="10"/>
        <v>155542.39999999999</v>
      </c>
      <c r="N172" s="229"/>
      <c r="O172" s="229"/>
      <c r="P172" s="429">
        <v>1</v>
      </c>
      <c r="Q172" s="428">
        <f t="shared" si="11"/>
        <v>374832.47</v>
      </c>
      <c r="R172" s="416"/>
      <c r="S172" s="416"/>
      <c r="T172" s="416"/>
      <c r="U172" s="416"/>
      <c r="V172" s="416"/>
      <c r="W172" s="416"/>
      <c r="X172" s="416"/>
      <c r="Y172" s="416"/>
      <c r="Z172" s="416"/>
      <c r="AA172" s="416"/>
      <c r="AB172" s="416"/>
      <c r="AC172" s="416"/>
      <c r="AD172" s="416"/>
      <c r="AE172" s="416"/>
      <c r="AF172" s="416"/>
      <c r="AG172" s="416"/>
      <c r="AH172" s="416"/>
      <c r="AI172" s="416"/>
      <c r="AJ172" s="416"/>
      <c r="AK172" s="416"/>
      <c r="AL172" s="416"/>
      <c r="AM172" s="416"/>
      <c r="AN172" s="416"/>
      <c r="AO172" s="416"/>
      <c r="AP172" s="416"/>
      <c r="AQ172" s="416"/>
      <c r="AR172" s="416"/>
      <c r="AS172" s="416"/>
      <c r="AT172" s="416"/>
      <c r="AU172" s="416"/>
      <c r="AV172" s="416"/>
      <c r="AW172" s="416"/>
      <c r="AX172" s="416"/>
      <c r="AY172" s="416"/>
      <c r="AZ172" s="416"/>
      <c r="BA172" s="416"/>
      <c r="BB172" s="416"/>
      <c r="BC172" s="416"/>
      <c r="BD172" s="416"/>
      <c r="BE172" s="416"/>
      <c r="BF172" s="416"/>
      <c r="BG172" s="416"/>
      <c r="BH172" s="416"/>
      <c r="BI172" s="416"/>
      <c r="BJ172" s="416"/>
      <c r="BK172" s="416"/>
      <c r="BL172" s="416"/>
      <c r="BM172" s="416"/>
      <c r="BN172" s="416"/>
      <c r="BO172" s="416"/>
      <c r="BP172" s="416"/>
      <c r="BQ172" s="416"/>
      <c r="BR172" s="416"/>
      <c r="BS172" s="416"/>
      <c r="BT172" s="416"/>
      <c r="BU172" s="416"/>
      <c r="BV172" s="416"/>
      <c r="BW172" s="416"/>
      <c r="BX172" s="416"/>
      <c r="BY172" s="416"/>
      <c r="BZ172" s="416"/>
      <c r="CA172" s="416"/>
      <c r="CB172" s="416"/>
      <c r="CC172" s="416"/>
      <c r="CD172" s="416"/>
      <c r="CE172" s="416"/>
      <c r="CF172" s="416"/>
      <c r="CG172" s="416"/>
      <c r="CH172" s="416"/>
      <c r="CI172" s="416"/>
      <c r="CJ172" s="416"/>
      <c r="CK172" s="416"/>
      <c r="CL172" s="416"/>
      <c r="CM172" s="416"/>
      <c r="CN172" s="416"/>
      <c r="CO172" s="416"/>
      <c r="CP172" s="416"/>
      <c r="CQ172" s="416"/>
      <c r="CR172" s="416"/>
      <c r="CS172" s="416"/>
      <c r="CT172" s="416"/>
      <c r="CU172" s="416"/>
      <c r="CV172" s="416"/>
      <c r="CW172" s="416"/>
      <c r="CX172" s="416"/>
      <c r="CY172" s="416"/>
      <c r="CZ172" s="416"/>
      <c r="DA172" s="416"/>
      <c r="DB172" s="416"/>
      <c r="DC172" s="416"/>
      <c r="DD172" s="416"/>
      <c r="DE172" s="416"/>
      <c r="DF172" s="416"/>
      <c r="DG172" s="416"/>
      <c r="DH172" s="416"/>
      <c r="DI172" s="416"/>
      <c r="DJ172" s="416"/>
      <c r="DK172" s="416"/>
      <c r="DL172" s="416"/>
      <c r="DM172" s="416"/>
      <c r="DN172" s="416"/>
      <c r="DO172" s="416"/>
      <c r="DP172" s="416"/>
      <c r="DQ172" s="416"/>
      <c r="DR172" s="416"/>
      <c r="DS172" s="416"/>
      <c r="DT172" s="416"/>
      <c r="DU172" s="416"/>
      <c r="DV172" s="416"/>
      <c r="DW172" s="416"/>
      <c r="DX172" s="416"/>
      <c r="DY172" s="416"/>
      <c r="DZ172" s="416"/>
      <c r="EA172" s="416"/>
      <c r="EB172" s="416"/>
      <c r="EC172" s="416"/>
      <c r="ED172" s="416"/>
      <c r="EE172" s="416"/>
      <c r="EF172" s="416"/>
      <c r="EG172" s="416"/>
      <c r="EH172" s="416"/>
      <c r="EI172" s="416"/>
      <c r="EJ172" s="416"/>
      <c r="EK172" s="416"/>
      <c r="EL172" s="416"/>
      <c r="EM172" s="416"/>
      <c r="EN172" s="416"/>
      <c r="EO172" s="416"/>
      <c r="EP172" s="416"/>
      <c r="EQ172" s="416"/>
      <c r="ER172" s="416"/>
      <c r="ES172" s="416"/>
      <c r="ET172" s="416"/>
      <c r="EU172" s="416"/>
      <c r="EV172" s="416"/>
      <c r="EW172" s="416"/>
      <c r="EX172" s="416"/>
      <c r="EY172" s="416"/>
      <c r="EZ172" s="416"/>
      <c r="FA172" s="416"/>
      <c r="FB172" s="416"/>
      <c r="FC172" s="416"/>
      <c r="FD172" s="416"/>
      <c r="FE172" s="416"/>
      <c r="FF172" s="416"/>
      <c r="FG172" s="416"/>
      <c r="FH172" s="416"/>
      <c r="FI172" s="416"/>
      <c r="FJ172" s="416"/>
      <c r="FK172" s="416"/>
      <c r="FL172" s="416"/>
      <c r="FM172" s="416"/>
      <c r="FN172" s="416"/>
      <c r="FO172" s="416"/>
      <c r="FP172" s="416"/>
      <c r="FQ172" s="416"/>
      <c r="FR172" s="416"/>
      <c r="FS172" s="416"/>
      <c r="FT172" s="416"/>
      <c r="FU172" s="416"/>
      <c r="FV172" s="416"/>
      <c r="FW172" s="416"/>
      <c r="FX172" s="416"/>
      <c r="FY172" s="416"/>
      <c r="FZ172" s="416"/>
      <c r="GA172" s="416"/>
      <c r="GB172" s="416"/>
      <c r="GC172" s="416"/>
      <c r="GD172" s="416"/>
      <c r="GE172" s="416"/>
      <c r="GF172" s="416"/>
      <c r="GG172" s="416"/>
      <c r="GH172" s="416"/>
      <c r="GI172" s="416"/>
      <c r="GJ172" s="416"/>
      <c r="GK172" s="416"/>
      <c r="GL172" s="416"/>
      <c r="GM172" s="416"/>
      <c r="GN172" s="416"/>
      <c r="GO172" s="416"/>
      <c r="GP172" s="416"/>
      <c r="GQ172" s="416"/>
      <c r="GR172" s="416"/>
      <c r="GS172" s="416"/>
      <c r="GT172" s="416"/>
      <c r="GU172" s="416"/>
      <c r="GV172" s="416"/>
      <c r="GW172" s="416"/>
      <c r="GX172" s="416"/>
      <c r="GY172" s="416"/>
      <c r="GZ172" s="416"/>
      <c r="HA172" s="416"/>
      <c r="HB172" s="416"/>
      <c r="HC172" s="416"/>
      <c r="HD172" s="416"/>
      <c r="HE172" s="416"/>
      <c r="HF172" s="416"/>
      <c r="HG172" s="416"/>
      <c r="HH172" s="416"/>
      <c r="HI172" s="416"/>
      <c r="HJ172" s="416"/>
      <c r="HK172" s="416"/>
      <c r="HL172" s="416"/>
      <c r="HM172" s="416"/>
      <c r="HN172" s="416"/>
      <c r="HO172" s="416"/>
      <c r="HP172" s="416"/>
      <c r="HQ172" s="416"/>
      <c r="HR172" s="416"/>
      <c r="HS172" s="416"/>
      <c r="HT172" s="416"/>
      <c r="HU172" s="416"/>
      <c r="HV172" s="416"/>
      <c r="HW172" s="416"/>
      <c r="HX172" s="416"/>
      <c r="HY172" s="416"/>
      <c r="HZ172" s="416"/>
      <c r="IA172" s="416"/>
      <c r="IB172" s="416"/>
      <c r="IC172" s="416"/>
      <c r="ID172" s="416"/>
      <c r="IE172" s="416"/>
      <c r="IF172" s="416"/>
      <c r="IG172" s="416"/>
      <c r="IH172" s="416"/>
      <c r="II172" s="416"/>
      <c r="IJ172" s="416"/>
      <c r="IK172" s="416"/>
      <c r="IL172" s="416"/>
      <c r="IM172" s="416"/>
      <c r="IN172" s="416"/>
      <c r="IO172" s="416"/>
      <c r="IP172" s="416"/>
      <c r="IQ172" s="416"/>
      <c r="IR172" s="416"/>
      <c r="IS172" s="416"/>
      <c r="IT172" s="416"/>
      <c r="IU172" s="416"/>
      <c r="IV172" s="416"/>
      <c r="IW172" s="416"/>
      <c r="IX172" s="416"/>
      <c r="IY172" s="416"/>
      <c r="IZ172" s="416"/>
      <c r="JA172" s="416"/>
    </row>
    <row r="173" spans="1:261" hidden="1" outlineLevel="2" x14ac:dyDescent="0.25">
      <c r="A173" s="99"/>
      <c r="B173" s="277" t="s">
        <v>150</v>
      </c>
      <c r="C173" s="102" t="s">
        <v>31</v>
      </c>
      <c r="D173" s="127">
        <v>1</v>
      </c>
      <c r="E173" s="109">
        <v>0</v>
      </c>
      <c r="F173" s="109"/>
      <c r="G173" s="109">
        <v>0</v>
      </c>
      <c r="H173" s="109"/>
      <c r="I173" s="227"/>
      <c r="J173" s="252">
        <v>0</v>
      </c>
      <c r="K173" s="251"/>
      <c r="L173" s="230"/>
      <c r="M173" s="229">
        <f t="shared" si="10"/>
        <v>0</v>
      </c>
      <c r="N173" s="230"/>
      <c r="O173" s="230"/>
      <c r="P173" s="422"/>
      <c r="Q173" s="425">
        <f t="shared" si="11"/>
        <v>0</v>
      </c>
    </row>
    <row r="174" spans="1:261" hidden="1" outlineLevel="2" x14ac:dyDescent="0.25">
      <c r="A174" s="99"/>
      <c r="B174" s="277" t="s">
        <v>151</v>
      </c>
      <c r="C174" s="102" t="s">
        <v>31</v>
      </c>
      <c r="D174" s="127">
        <v>1</v>
      </c>
      <c r="E174" s="109">
        <v>0</v>
      </c>
      <c r="F174" s="109"/>
      <c r="G174" s="109">
        <v>0</v>
      </c>
      <c r="H174" s="109"/>
      <c r="I174" s="227"/>
      <c r="J174" s="252">
        <v>0</v>
      </c>
      <c r="K174" s="251"/>
      <c r="L174" s="230"/>
      <c r="M174" s="229">
        <f t="shared" si="10"/>
        <v>0</v>
      </c>
      <c r="N174" s="230"/>
      <c r="O174" s="230"/>
      <c r="P174" s="422"/>
      <c r="Q174" s="425">
        <f t="shared" si="11"/>
        <v>0</v>
      </c>
    </row>
    <row r="175" spans="1:261" hidden="1" outlineLevel="2" x14ac:dyDescent="0.25">
      <c r="A175" s="99"/>
      <c r="B175" s="277" t="s">
        <v>152</v>
      </c>
      <c r="C175" s="102" t="s">
        <v>31</v>
      </c>
      <c r="D175" s="127">
        <v>1</v>
      </c>
      <c r="E175" s="109">
        <v>0</v>
      </c>
      <c r="F175" s="109"/>
      <c r="G175" s="109">
        <v>0</v>
      </c>
      <c r="H175" s="109"/>
      <c r="I175" s="227"/>
      <c r="J175" s="252">
        <v>0</v>
      </c>
      <c r="K175" s="251"/>
      <c r="L175" s="230"/>
      <c r="M175" s="229">
        <f t="shared" si="10"/>
        <v>0</v>
      </c>
      <c r="N175" s="230"/>
      <c r="O175" s="230"/>
      <c r="P175" s="422"/>
      <c r="Q175" s="425">
        <f t="shared" si="11"/>
        <v>0</v>
      </c>
    </row>
    <row r="176" spans="1:261" hidden="1" outlineLevel="2" x14ac:dyDescent="0.25">
      <c r="A176" s="99"/>
      <c r="B176" s="277" t="s">
        <v>153</v>
      </c>
      <c r="C176" s="102" t="s">
        <v>6890</v>
      </c>
      <c r="D176" s="127">
        <v>11.4</v>
      </c>
      <c r="E176" s="109">
        <v>0</v>
      </c>
      <c r="F176" s="109"/>
      <c r="G176" s="109">
        <v>0</v>
      </c>
      <c r="H176" s="109"/>
      <c r="I176" s="227"/>
      <c r="J176" s="252">
        <v>0</v>
      </c>
      <c r="K176" s="251"/>
      <c r="L176" s="230"/>
      <c r="M176" s="229">
        <f t="shared" si="10"/>
        <v>0</v>
      </c>
      <c r="N176" s="230"/>
      <c r="O176" s="230"/>
      <c r="P176" s="422"/>
      <c r="Q176" s="425">
        <f t="shared" si="11"/>
        <v>0</v>
      </c>
    </row>
    <row r="177" spans="1:261" hidden="1" outlineLevel="2" x14ac:dyDescent="0.25">
      <c r="A177" s="99"/>
      <c r="B177" s="277" t="s">
        <v>154</v>
      </c>
      <c r="C177" s="102" t="s">
        <v>6890</v>
      </c>
      <c r="D177" s="127">
        <v>11.4</v>
      </c>
      <c r="E177" s="109">
        <v>0</v>
      </c>
      <c r="F177" s="109"/>
      <c r="G177" s="109">
        <v>0</v>
      </c>
      <c r="H177" s="109"/>
      <c r="I177" s="227"/>
      <c r="J177" s="252">
        <v>0</v>
      </c>
      <c r="K177" s="251"/>
      <c r="L177" s="230"/>
      <c r="M177" s="229">
        <f t="shared" si="10"/>
        <v>0</v>
      </c>
      <c r="N177" s="230"/>
      <c r="O177" s="230"/>
      <c r="P177" s="422"/>
      <c r="Q177" s="425">
        <f t="shared" si="11"/>
        <v>0</v>
      </c>
    </row>
    <row r="178" spans="1:261" hidden="1" outlineLevel="1" x14ac:dyDescent="0.25">
      <c r="A178" s="99"/>
      <c r="B178" s="277" t="s">
        <v>155</v>
      </c>
      <c r="C178" s="102" t="s">
        <v>6890</v>
      </c>
      <c r="D178" s="127">
        <v>11.4</v>
      </c>
      <c r="E178" s="109">
        <v>0</v>
      </c>
      <c r="F178" s="109"/>
      <c r="G178" s="109">
        <v>0</v>
      </c>
      <c r="H178" s="109"/>
      <c r="I178" s="227"/>
      <c r="J178" s="252">
        <v>0</v>
      </c>
      <c r="K178" s="251"/>
      <c r="L178" s="230"/>
      <c r="M178" s="229">
        <f t="shared" si="10"/>
        <v>0</v>
      </c>
      <c r="N178" s="230"/>
      <c r="O178" s="230"/>
      <c r="P178" s="422"/>
      <c r="Q178" s="425">
        <f t="shared" si="11"/>
        <v>0</v>
      </c>
    </row>
    <row r="179" spans="1:261" s="180" customFormat="1" collapsed="1" x14ac:dyDescent="0.25">
      <c r="A179" s="339" t="s">
        <v>156</v>
      </c>
      <c r="B179" s="340" t="s">
        <v>157</v>
      </c>
      <c r="C179" s="341"/>
      <c r="D179" s="342"/>
      <c r="E179" s="342"/>
      <c r="F179" s="342">
        <f>F180+F187+F189+F194+F196+F221</f>
        <v>11518228.359999999</v>
      </c>
      <c r="G179" s="342"/>
      <c r="H179" s="342">
        <f>H180+H187+H189+H194+H196+H221</f>
        <v>20862917.377999999</v>
      </c>
      <c r="I179" s="343">
        <f>I180+I187+I189+I194+I196+I221</f>
        <v>32381145.738000002</v>
      </c>
      <c r="J179" s="344"/>
      <c r="K179" s="344"/>
      <c r="L179" s="345"/>
      <c r="M179" s="345"/>
      <c r="N179" s="345"/>
      <c r="O179" s="345"/>
      <c r="P179" s="423"/>
      <c r="Q179" s="343">
        <f>Q180+Q187+Q189+Q194+Q196+Q221</f>
        <v>0</v>
      </c>
      <c r="R179" s="417"/>
      <c r="S179" s="417"/>
      <c r="T179" s="417"/>
      <c r="U179" s="417"/>
      <c r="V179" s="417"/>
      <c r="W179" s="417"/>
      <c r="X179" s="417"/>
      <c r="Y179" s="417"/>
      <c r="Z179" s="417"/>
      <c r="AA179" s="417"/>
      <c r="AB179" s="417"/>
      <c r="AC179" s="417"/>
      <c r="AD179" s="417"/>
      <c r="AE179" s="417"/>
      <c r="AF179" s="417"/>
      <c r="AG179" s="417"/>
      <c r="AH179" s="417"/>
      <c r="AI179" s="417"/>
      <c r="AJ179" s="417"/>
      <c r="AK179" s="417"/>
      <c r="AL179" s="417"/>
      <c r="AM179" s="417"/>
      <c r="AN179" s="417"/>
      <c r="AO179" s="417"/>
      <c r="AP179" s="417"/>
      <c r="AQ179" s="417"/>
      <c r="AR179" s="417"/>
      <c r="AS179" s="417"/>
      <c r="AT179" s="417"/>
      <c r="AU179" s="417"/>
      <c r="AV179" s="417"/>
      <c r="AW179" s="417"/>
      <c r="AX179" s="417"/>
      <c r="AY179" s="417"/>
      <c r="AZ179" s="417"/>
      <c r="BA179" s="417"/>
      <c r="BB179" s="417"/>
      <c r="BC179" s="417"/>
      <c r="BD179" s="417"/>
      <c r="BE179" s="417"/>
      <c r="BF179" s="417"/>
      <c r="BG179" s="417"/>
      <c r="BH179" s="417"/>
      <c r="BI179" s="417"/>
      <c r="BJ179" s="417"/>
      <c r="BK179" s="417"/>
      <c r="BL179" s="417"/>
      <c r="BM179" s="417"/>
      <c r="BN179" s="417"/>
      <c r="BO179" s="417"/>
      <c r="BP179" s="417"/>
      <c r="BQ179" s="417"/>
      <c r="BR179" s="417"/>
      <c r="BS179" s="417"/>
      <c r="BT179" s="417"/>
      <c r="BU179" s="417"/>
      <c r="BV179" s="417"/>
      <c r="BW179" s="417"/>
      <c r="BX179" s="417"/>
      <c r="BY179" s="417"/>
      <c r="BZ179" s="417"/>
      <c r="CA179" s="417"/>
      <c r="CB179" s="417"/>
      <c r="CC179" s="417"/>
      <c r="CD179" s="417"/>
      <c r="CE179" s="417"/>
      <c r="CF179" s="417"/>
      <c r="CG179" s="417"/>
      <c r="CH179" s="417"/>
      <c r="CI179" s="417"/>
      <c r="CJ179" s="417"/>
      <c r="CK179" s="417"/>
      <c r="CL179" s="417"/>
      <c r="CM179" s="417"/>
      <c r="CN179" s="417"/>
      <c r="CO179" s="417"/>
      <c r="CP179" s="417"/>
      <c r="CQ179" s="417"/>
      <c r="CR179" s="417"/>
      <c r="CS179" s="417"/>
      <c r="CT179" s="417"/>
      <c r="CU179" s="417"/>
      <c r="CV179" s="417"/>
      <c r="CW179" s="417"/>
      <c r="CX179" s="417"/>
      <c r="CY179" s="417"/>
      <c r="CZ179" s="417"/>
      <c r="DA179" s="417"/>
      <c r="DB179" s="417"/>
      <c r="DC179" s="417"/>
      <c r="DD179" s="417"/>
      <c r="DE179" s="417"/>
      <c r="DF179" s="417"/>
      <c r="DG179" s="417"/>
      <c r="DH179" s="417"/>
      <c r="DI179" s="417"/>
      <c r="DJ179" s="417"/>
      <c r="DK179" s="417"/>
      <c r="DL179" s="417"/>
      <c r="DM179" s="417"/>
      <c r="DN179" s="417"/>
      <c r="DO179" s="417"/>
      <c r="DP179" s="417"/>
      <c r="DQ179" s="417"/>
      <c r="DR179" s="417"/>
      <c r="DS179" s="417"/>
      <c r="DT179" s="417"/>
      <c r="DU179" s="417"/>
      <c r="DV179" s="417"/>
      <c r="DW179" s="417"/>
      <c r="DX179" s="417"/>
      <c r="DY179" s="417"/>
      <c r="DZ179" s="417"/>
      <c r="EA179" s="417"/>
      <c r="EB179" s="417"/>
      <c r="EC179" s="417"/>
      <c r="ED179" s="417"/>
      <c r="EE179" s="417"/>
      <c r="EF179" s="417"/>
      <c r="EG179" s="417"/>
      <c r="EH179" s="417"/>
      <c r="EI179" s="417"/>
      <c r="EJ179" s="417"/>
      <c r="EK179" s="417"/>
      <c r="EL179" s="417"/>
      <c r="EM179" s="417"/>
      <c r="EN179" s="417"/>
      <c r="EO179" s="417"/>
      <c r="EP179" s="417"/>
      <c r="EQ179" s="417"/>
      <c r="ER179" s="417"/>
      <c r="ES179" s="417"/>
      <c r="ET179" s="417"/>
      <c r="EU179" s="417"/>
      <c r="EV179" s="417"/>
      <c r="EW179" s="417"/>
      <c r="EX179" s="417"/>
      <c r="EY179" s="417"/>
      <c r="EZ179" s="417"/>
      <c r="FA179" s="417"/>
      <c r="FB179" s="417"/>
      <c r="FC179" s="417"/>
      <c r="FD179" s="417"/>
      <c r="FE179" s="417"/>
      <c r="FF179" s="417"/>
      <c r="FG179" s="417"/>
      <c r="FH179" s="417"/>
      <c r="FI179" s="417"/>
      <c r="FJ179" s="417"/>
      <c r="FK179" s="417"/>
      <c r="FL179" s="417"/>
      <c r="FM179" s="417"/>
      <c r="FN179" s="417"/>
      <c r="FO179" s="417"/>
      <c r="FP179" s="417"/>
      <c r="FQ179" s="417"/>
      <c r="FR179" s="417"/>
      <c r="FS179" s="417"/>
      <c r="FT179" s="417"/>
      <c r="FU179" s="417"/>
      <c r="FV179" s="417"/>
      <c r="FW179" s="417"/>
      <c r="FX179" s="417"/>
      <c r="FY179" s="417"/>
      <c r="FZ179" s="417"/>
      <c r="GA179" s="417"/>
      <c r="GB179" s="417"/>
      <c r="GC179" s="417"/>
      <c r="GD179" s="417"/>
      <c r="GE179" s="417"/>
      <c r="GF179" s="417"/>
      <c r="GG179" s="417"/>
      <c r="GH179" s="417"/>
      <c r="GI179" s="417"/>
      <c r="GJ179" s="417"/>
      <c r="GK179" s="417"/>
      <c r="GL179" s="417"/>
      <c r="GM179" s="417"/>
      <c r="GN179" s="417"/>
      <c r="GO179" s="417"/>
      <c r="GP179" s="417"/>
      <c r="GQ179" s="417"/>
      <c r="GR179" s="417"/>
      <c r="GS179" s="417"/>
      <c r="GT179" s="417"/>
      <c r="GU179" s="417"/>
      <c r="GV179" s="417"/>
      <c r="GW179" s="417"/>
      <c r="GX179" s="417"/>
      <c r="GY179" s="417"/>
      <c r="GZ179" s="417"/>
      <c r="HA179" s="417"/>
      <c r="HB179" s="417"/>
      <c r="HC179" s="417"/>
      <c r="HD179" s="417"/>
      <c r="HE179" s="417"/>
      <c r="HF179" s="417"/>
      <c r="HG179" s="417"/>
      <c r="HH179" s="417"/>
      <c r="HI179" s="417"/>
      <c r="HJ179" s="417"/>
      <c r="HK179" s="417"/>
      <c r="HL179" s="417"/>
      <c r="HM179" s="417"/>
      <c r="HN179" s="417"/>
      <c r="HO179" s="417"/>
      <c r="HP179" s="417"/>
      <c r="HQ179" s="417"/>
      <c r="HR179" s="417"/>
      <c r="HS179" s="417"/>
      <c r="HT179" s="417"/>
      <c r="HU179" s="417"/>
      <c r="HV179" s="417"/>
      <c r="HW179" s="417"/>
      <c r="HX179" s="417"/>
      <c r="HY179" s="417"/>
      <c r="HZ179" s="417"/>
      <c r="IA179" s="417"/>
      <c r="IB179" s="417"/>
      <c r="IC179" s="417"/>
      <c r="ID179" s="417"/>
      <c r="IE179" s="417"/>
      <c r="IF179" s="417"/>
      <c r="IG179" s="417"/>
      <c r="IH179" s="417"/>
      <c r="II179" s="417"/>
      <c r="IJ179" s="417"/>
      <c r="IK179" s="417"/>
      <c r="IL179" s="417"/>
      <c r="IM179" s="417"/>
      <c r="IN179" s="417"/>
      <c r="IO179" s="417"/>
      <c r="IP179" s="417"/>
      <c r="IQ179" s="417"/>
      <c r="IR179" s="417"/>
      <c r="IS179" s="417"/>
      <c r="IT179" s="417"/>
      <c r="IU179" s="417"/>
      <c r="IV179" s="417"/>
      <c r="IW179" s="417"/>
      <c r="IX179" s="417"/>
      <c r="IY179" s="417"/>
      <c r="IZ179" s="417"/>
      <c r="JA179" s="417"/>
    </row>
    <row r="180" spans="1:261" hidden="1" outlineLevel="1" x14ac:dyDescent="0.25">
      <c r="A180" s="378"/>
      <c r="B180" s="349" t="s">
        <v>158</v>
      </c>
      <c r="C180" s="378"/>
      <c r="D180" s="377"/>
      <c r="E180" s="377"/>
      <c r="F180" s="377">
        <f>SUM(F181:F186)</f>
        <v>1391114.46</v>
      </c>
      <c r="G180" s="377"/>
      <c r="H180" s="377">
        <f>SUM(H181:H186)</f>
        <v>3336530</v>
      </c>
      <c r="I180" s="377">
        <f>SUM(I181:I186)</f>
        <v>4727644.46</v>
      </c>
      <c r="J180" s="247"/>
      <c r="K180" s="247"/>
      <c r="L180" s="247"/>
      <c r="M180" s="247"/>
      <c r="N180" s="247"/>
      <c r="O180" s="247"/>
      <c r="P180" s="422"/>
      <c r="Q180" s="425">
        <f t="shared" si="11"/>
        <v>0</v>
      </c>
    </row>
    <row r="181" spans="1:261" hidden="1" outlineLevel="1" x14ac:dyDescent="0.25">
      <c r="A181" s="99"/>
      <c r="B181" s="278" t="s">
        <v>6892</v>
      </c>
      <c r="C181" s="112" t="s">
        <v>855</v>
      </c>
      <c r="D181" s="112">
        <v>13.9</v>
      </c>
      <c r="E181" s="109">
        <v>95478</v>
      </c>
      <c r="F181" s="109">
        <f t="shared" ref="F181:F186" si="12">E181*D181</f>
        <v>1327144.2</v>
      </c>
      <c r="G181" s="109">
        <v>229000</v>
      </c>
      <c r="H181" s="109">
        <f t="shared" ref="H181:H186" si="13">G181*D181</f>
        <v>3183100</v>
      </c>
      <c r="I181" s="337">
        <f>F181+H181</f>
        <v>4510244.2</v>
      </c>
      <c r="J181" s="253">
        <v>95478</v>
      </c>
      <c r="K181" s="253">
        <f>'ВСЕ СМЕТЫ КДС'!G2447</f>
        <v>81128.973360842108</v>
      </c>
      <c r="L181" s="153">
        <f>((J181/(K181/100))-100)/100</f>
        <v>0.17686685834586954</v>
      </c>
      <c r="M181" s="107">
        <v>229000</v>
      </c>
      <c r="N181" s="107">
        <f>'ВСЕ СМЕТЫ КДС'!G2448+'ВСЕ СМЕТЫ КДС'!G2449</f>
        <v>124240.49759826942</v>
      </c>
      <c r="O181" s="153">
        <f>((M181/(N181/100))-100)/100</f>
        <v>0.84319931444954077</v>
      </c>
      <c r="P181" s="422"/>
      <c r="Q181" s="425">
        <f t="shared" si="11"/>
        <v>0</v>
      </c>
    </row>
    <row r="182" spans="1:261" ht="25.5" hidden="1" outlineLevel="2" x14ac:dyDescent="0.25">
      <c r="A182" s="99"/>
      <c r="B182" s="278" t="s">
        <v>6851</v>
      </c>
      <c r="C182" s="112" t="s">
        <v>855</v>
      </c>
      <c r="D182" s="112"/>
      <c r="E182" s="109">
        <v>0</v>
      </c>
      <c r="F182" s="109">
        <f t="shared" si="12"/>
        <v>0</v>
      </c>
      <c r="G182" s="109">
        <v>0</v>
      </c>
      <c r="H182" s="109">
        <f t="shared" si="13"/>
        <v>0</v>
      </c>
      <c r="I182" s="337">
        <f t="shared" ref="I182:I195" si="14">F182+H182</f>
        <v>0</v>
      </c>
      <c r="J182" s="253">
        <v>0</v>
      </c>
      <c r="K182" s="109"/>
      <c r="L182" s="109"/>
      <c r="M182" s="107">
        <f>G182</f>
        <v>0</v>
      </c>
      <c r="N182" s="109"/>
      <c r="O182" s="109"/>
      <c r="P182" s="422"/>
      <c r="Q182" s="425">
        <f t="shared" si="11"/>
        <v>0</v>
      </c>
    </row>
    <row r="183" spans="1:261" ht="25.5" hidden="1" outlineLevel="2" x14ac:dyDescent="0.25">
      <c r="A183" s="99"/>
      <c r="B183" s="278" t="s">
        <v>6852</v>
      </c>
      <c r="C183" s="112" t="s">
        <v>855</v>
      </c>
      <c r="D183" s="112"/>
      <c r="E183" s="109"/>
      <c r="F183" s="109">
        <f t="shared" si="12"/>
        <v>0</v>
      </c>
      <c r="G183" s="109"/>
      <c r="H183" s="109">
        <f t="shared" si="13"/>
        <v>0</v>
      </c>
      <c r="I183" s="337">
        <f t="shared" si="14"/>
        <v>0</v>
      </c>
      <c r="J183" s="252"/>
      <c r="K183" s="142"/>
      <c r="L183" s="142"/>
      <c r="M183" s="229"/>
      <c r="N183" s="109"/>
      <c r="O183" s="109"/>
      <c r="P183" s="422"/>
      <c r="Q183" s="425">
        <f t="shared" si="11"/>
        <v>0</v>
      </c>
    </row>
    <row r="184" spans="1:261" hidden="1" outlineLevel="2" x14ac:dyDescent="0.25">
      <c r="A184" s="99"/>
      <c r="B184" s="278" t="s">
        <v>159</v>
      </c>
      <c r="C184" s="112" t="s">
        <v>855</v>
      </c>
      <c r="D184" s="112"/>
      <c r="E184" s="109"/>
      <c r="F184" s="109">
        <f t="shared" si="12"/>
        <v>0</v>
      </c>
      <c r="G184" s="109"/>
      <c r="H184" s="109">
        <f t="shared" si="13"/>
        <v>0</v>
      </c>
      <c r="I184" s="337">
        <f t="shared" si="14"/>
        <v>0</v>
      </c>
      <c r="J184" s="252"/>
      <c r="K184" s="142"/>
      <c r="L184" s="142"/>
      <c r="M184" s="229"/>
      <c r="N184" s="109"/>
      <c r="O184" s="109"/>
      <c r="P184" s="422"/>
      <c r="Q184" s="425">
        <f t="shared" si="11"/>
        <v>0</v>
      </c>
    </row>
    <row r="185" spans="1:261" hidden="1" outlineLevel="2" x14ac:dyDescent="0.25">
      <c r="A185" s="99"/>
      <c r="B185" s="278" t="s">
        <v>84</v>
      </c>
      <c r="C185" s="112" t="s">
        <v>855</v>
      </c>
      <c r="D185" s="112"/>
      <c r="E185" s="109"/>
      <c r="F185" s="109">
        <f t="shared" si="12"/>
        <v>0</v>
      </c>
      <c r="G185" s="109"/>
      <c r="H185" s="109">
        <f t="shared" si="13"/>
        <v>0</v>
      </c>
      <c r="I185" s="337">
        <f t="shared" si="14"/>
        <v>0</v>
      </c>
      <c r="J185" s="252"/>
      <c r="K185" s="142"/>
      <c r="L185" s="142"/>
      <c r="M185" s="229"/>
      <c r="N185" s="109"/>
      <c r="O185" s="109"/>
      <c r="P185" s="422"/>
      <c r="Q185" s="425">
        <f t="shared" si="11"/>
        <v>0</v>
      </c>
    </row>
    <row r="186" spans="1:261" ht="25.5" hidden="1" outlineLevel="1" x14ac:dyDescent="0.25">
      <c r="A186" s="99"/>
      <c r="B186" s="278" t="s">
        <v>6853</v>
      </c>
      <c r="C186" s="112" t="s">
        <v>855</v>
      </c>
      <c r="D186" s="112">
        <v>0.67</v>
      </c>
      <c r="E186" s="109">
        <v>95478</v>
      </c>
      <c r="F186" s="109">
        <f t="shared" si="12"/>
        <v>63970.26</v>
      </c>
      <c r="G186" s="109">
        <v>229000</v>
      </c>
      <c r="H186" s="109">
        <f t="shared" si="13"/>
        <v>153430</v>
      </c>
      <c r="I186" s="337">
        <f t="shared" si="14"/>
        <v>217400.26</v>
      </c>
      <c r="J186" s="253">
        <v>95478</v>
      </c>
      <c r="K186" s="253">
        <f>'ВСЕ СМЕТЫ КДС'!G2447</f>
        <v>81128.973360842108</v>
      </c>
      <c r="L186" s="153">
        <f>((J186/(K186/100))-100)/100</f>
        <v>0.17686685834586954</v>
      </c>
      <c r="M186" s="107">
        <v>229000</v>
      </c>
      <c r="N186" s="107">
        <f>'ВСЕ СМЕТЫ КДС'!G2448+'ВСЕ СМЕТЫ КДС'!G2449</f>
        <v>124240.49759826942</v>
      </c>
      <c r="O186" s="153">
        <f>((M186/(N186/100))-100)/100</f>
        <v>0.84319931444954077</v>
      </c>
      <c r="P186" s="422"/>
      <c r="Q186" s="425">
        <f t="shared" si="11"/>
        <v>0</v>
      </c>
    </row>
    <row r="187" spans="1:261" hidden="1" outlineLevel="1" x14ac:dyDescent="0.25">
      <c r="A187" s="378"/>
      <c r="B187" s="349" t="s">
        <v>160</v>
      </c>
      <c r="C187" s="378" t="s">
        <v>6814</v>
      </c>
      <c r="D187" s="377">
        <v>439.29</v>
      </c>
      <c r="E187" s="377"/>
      <c r="F187" s="377">
        <f>SUM(F188:F188)</f>
        <v>1823053.5</v>
      </c>
      <c r="G187" s="377"/>
      <c r="H187" s="377">
        <f>SUM(H188:H188)</f>
        <v>292127.85000000003</v>
      </c>
      <c r="I187" s="377">
        <f>SUM(I188:I188)</f>
        <v>2115181.35</v>
      </c>
      <c r="J187" s="247"/>
      <c r="K187" s="247"/>
      <c r="L187" s="247"/>
      <c r="M187" s="247"/>
      <c r="N187" s="247"/>
      <c r="O187" s="247"/>
      <c r="P187" s="422"/>
      <c r="Q187" s="425">
        <f t="shared" si="11"/>
        <v>0</v>
      </c>
    </row>
    <row r="188" spans="1:261" s="98" customFormat="1" hidden="1" outlineLevel="1" x14ac:dyDescent="0.25">
      <c r="A188" s="99"/>
      <c r="B188" s="278" t="s">
        <v>6854</v>
      </c>
      <c r="C188" s="113" t="s">
        <v>6814</v>
      </c>
      <c r="D188" s="100">
        <v>439.29</v>
      </c>
      <c r="E188" s="109">
        <v>4150</v>
      </c>
      <c r="F188" s="109">
        <f>E188*D188</f>
        <v>1823053.5</v>
      </c>
      <c r="G188" s="109">
        <v>665</v>
      </c>
      <c r="H188" s="109">
        <f>G188*D188</f>
        <v>292127.85000000003</v>
      </c>
      <c r="I188" s="337">
        <f t="shared" si="14"/>
        <v>2115181.35</v>
      </c>
      <c r="J188" s="253">
        <v>4150</v>
      </c>
      <c r="K188" s="253">
        <f>'ВСЕ СМЕТЫ КДС'!G2473+'ВСЕ СМЕТЫ КДС'!G2477+'ВСЕ СМЕТЫ КДС'!G2482+'ВСЕ СМЕТЫ КДС'!G2483</f>
        <v>7300.9635980048006</v>
      </c>
      <c r="L188" s="153">
        <f>((J188/(K188/100))-100)/100</f>
        <v>-0.43158188035150485</v>
      </c>
      <c r="M188" s="107">
        <v>665</v>
      </c>
      <c r="N188" s="107">
        <f>'ВСЕ СМЕТЫ КДС'!G2478+'ВСЕ СМЕТЫ КДС'!G2484</f>
        <v>644.98481073763026</v>
      </c>
      <c r="O188" s="153">
        <f>((M188/(N188/100))-100)/100</f>
        <v>3.1032031962860598E-2</v>
      </c>
      <c r="P188" s="422"/>
      <c r="Q188" s="425">
        <f t="shared" si="11"/>
        <v>0</v>
      </c>
      <c r="R188" s="418"/>
      <c r="S188" s="418"/>
      <c r="T188" s="418"/>
      <c r="U188" s="418"/>
      <c r="V188" s="418"/>
      <c r="W188" s="418"/>
      <c r="X188" s="418"/>
      <c r="Y188" s="418"/>
      <c r="Z188" s="418"/>
      <c r="AA188" s="418"/>
      <c r="AB188" s="418"/>
      <c r="AC188" s="418"/>
      <c r="AD188" s="418"/>
      <c r="AE188" s="418"/>
      <c r="AF188" s="418"/>
      <c r="AG188" s="418"/>
      <c r="AH188" s="418"/>
      <c r="AI188" s="418"/>
      <c r="AJ188" s="418"/>
      <c r="AK188" s="418"/>
      <c r="AL188" s="418"/>
      <c r="AM188" s="418"/>
      <c r="AN188" s="418"/>
      <c r="AO188" s="418"/>
      <c r="AP188" s="418"/>
      <c r="AQ188" s="418"/>
      <c r="AR188" s="418"/>
      <c r="AS188" s="418"/>
      <c r="AT188" s="418"/>
      <c r="AU188" s="418"/>
      <c r="AV188" s="418"/>
      <c r="AW188" s="418"/>
      <c r="AX188" s="418"/>
      <c r="AY188" s="418"/>
      <c r="AZ188" s="418"/>
      <c r="BA188" s="418"/>
      <c r="BB188" s="418"/>
      <c r="BC188" s="418"/>
      <c r="BD188" s="418"/>
      <c r="BE188" s="418"/>
      <c r="BF188" s="418"/>
      <c r="BG188" s="418"/>
      <c r="BH188" s="418"/>
      <c r="BI188" s="418"/>
      <c r="BJ188" s="418"/>
      <c r="BK188" s="418"/>
      <c r="BL188" s="418"/>
      <c r="BM188" s="418"/>
      <c r="BN188" s="418"/>
      <c r="BO188" s="418"/>
      <c r="BP188" s="418"/>
      <c r="BQ188" s="418"/>
      <c r="BR188" s="418"/>
      <c r="BS188" s="418"/>
      <c r="BT188" s="418"/>
      <c r="BU188" s="418"/>
      <c r="BV188" s="418"/>
      <c r="BW188" s="418"/>
      <c r="BX188" s="418"/>
      <c r="BY188" s="418"/>
      <c r="BZ188" s="418"/>
      <c r="CA188" s="418"/>
      <c r="CB188" s="418"/>
      <c r="CC188" s="418"/>
      <c r="CD188" s="418"/>
      <c r="CE188" s="418"/>
      <c r="CF188" s="418"/>
      <c r="CG188" s="418"/>
      <c r="CH188" s="418"/>
      <c r="CI188" s="418"/>
      <c r="CJ188" s="418"/>
      <c r="CK188" s="418"/>
      <c r="CL188" s="418"/>
      <c r="CM188" s="418"/>
      <c r="CN188" s="418"/>
      <c r="CO188" s="418"/>
      <c r="CP188" s="418"/>
      <c r="CQ188" s="418"/>
      <c r="CR188" s="418"/>
      <c r="CS188" s="418"/>
      <c r="CT188" s="418"/>
      <c r="CU188" s="418"/>
      <c r="CV188" s="418"/>
      <c r="CW188" s="418"/>
      <c r="CX188" s="418"/>
      <c r="CY188" s="418"/>
      <c r="CZ188" s="418"/>
      <c r="DA188" s="418"/>
      <c r="DB188" s="418"/>
      <c r="DC188" s="418"/>
      <c r="DD188" s="418"/>
      <c r="DE188" s="418"/>
      <c r="DF188" s="418"/>
      <c r="DG188" s="418"/>
      <c r="DH188" s="418"/>
      <c r="DI188" s="418"/>
      <c r="DJ188" s="418"/>
      <c r="DK188" s="418"/>
      <c r="DL188" s="418"/>
      <c r="DM188" s="418"/>
      <c r="DN188" s="418"/>
      <c r="DO188" s="418"/>
      <c r="DP188" s="418"/>
      <c r="DQ188" s="418"/>
      <c r="DR188" s="418"/>
      <c r="DS188" s="418"/>
      <c r="DT188" s="418"/>
      <c r="DU188" s="418"/>
      <c r="DV188" s="418"/>
      <c r="DW188" s="418"/>
      <c r="DX188" s="418"/>
      <c r="DY188" s="418"/>
      <c r="DZ188" s="418"/>
      <c r="EA188" s="418"/>
      <c r="EB188" s="418"/>
      <c r="EC188" s="418"/>
      <c r="ED188" s="418"/>
      <c r="EE188" s="418"/>
      <c r="EF188" s="418"/>
      <c r="EG188" s="418"/>
      <c r="EH188" s="418"/>
      <c r="EI188" s="418"/>
      <c r="EJ188" s="418"/>
      <c r="EK188" s="418"/>
      <c r="EL188" s="418"/>
      <c r="EM188" s="418"/>
      <c r="EN188" s="418"/>
      <c r="EO188" s="418"/>
      <c r="EP188" s="418"/>
      <c r="EQ188" s="418"/>
      <c r="ER188" s="418"/>
      <c r="ES188" s="418"/>
      <c r="ET188" s="418"/>
      <c r="EU188" s="418"/>
      <c r="EV188" s="418"/>
      <c r="EW188" s="418"/>
      <c r="EX188" s="418"/>
      <c r="EY188" s="418"/>
      <c r="EZ188" s="418"/>
      <c r="FA188" s="418"/>
      <c r="FB188" s="418"/>
      <c r="FC188" s="418"/>
      <c r="FD188" s="418"/>
      <c r="FE188" s="418"/>
      <c r="FF188" s="418"/>
      <c r="FG188" s="418"/>
      <c r="FH188" s="418"/>
      <c r="FI188" s="418"/>
      <c r="FJ188" s="418"/>
      <c r="FK188" s="418"/>
      <c r="FL188" s="418"/>
      <c r="FM188" s="418"/>
      <c r="FN188" s="418"/>
      <c r="FO188" s="418"/>
      <c r="FP188" s="418"/>
      <c r="FQ188" s="418"/>
      <c r="FR188" s="418"/>
      <c r="FS188" s="418"/>
      <c r="FT188" s="418"/>
      <c r="FU188" s="418"/>
      <c r="FV188" s="418"/>
      <c r="FW188" s="418"/>
      <c r="FX188" s="418"/>
      <c r="FY188" s="418"/>
      <c r="FZ188" s="418"/>
      <c r="GA188" s="418"/>
      <c r="GB188" s="418"/>
      <c r="GC188" s="418"/>
      <c r="GD188" s="418"/>
      <c r="GE188" s="418"/>
      <c r="GF188" s="418"/>
      <c r="GG188" s="418"/>
      <c r="GH188" s="418"/>
      <c r="GI188" s="418"/>
      <c r="GJ188" s="418"/>
      <c r="GK188" s="418"/>
      <c r="GL188" s="418"/>
      <c r="GM188" s="418"/>
      <c r="GN188" s="418"/>
      <c r="GO188" s="418"/>
      <c r="GP188" s="418"/>
      <c r="GQ188" s="418"/>
      <c r="GR188" s="418"/>
      <c r="GS188" s="418"/>
      <c r="GT188" s="418"/>
      <c r="GU188" s="418"/>
      <c r="GV188" s="418"/>
      <c r="GW188" s="418"/>
      <c r="GX188" s="418"/>
      <c r="GY188" s="418"/>
      <c r="GZ188" s="418"/>
      <c r="HA188" s="418"/>
      <c r="HB188" s="418"/>
      <c r="HC188" s="418"/>
      <c r="HD188" s="418"/>
      <c r="HE188" s="418"/>
      <c r="HF188" s="418"/>
      <c r="HG188" s="418"/>
      <c r="HH188" s="418"/>
      <c r="HI188" s="418"/>
      <c r="HJ188" s="418"/>
      <c r="HK188" s="418"/>
      <c r="HL188" s="418"/>
      <c r="HM188" s="418"/>
      <c r="HN188" s="418"/>
      <c r="HO188" s="418"/>
      <c r="HP188" s="418"/>
      <c r="HQ188" s="418"/>
      <c r="HR188" s="418"/>
      <c r="HS188" s="418"/>
      <c r="HT188" s="418"/>
      <c r="HU188" s="418"/>
      <c r="HV188" s="418"/>
      <c r="HW188" s="418"/>
      <c r="HX188" s="418"/>
      <c r="HY188" s="418"/>
      <c r="HZ188" s="418"/>
      <c r="IA188" s="418"/>
      <c r="IB188" s="418"/>
      <c r="IC188" s="418"/>
      <c r="ID188" s="418"/>
      <c r="IE188" s="418"/>
      <c r="IF188" s="418"/>
      <c r="IG188" s="418"/>
      <c r="IH188" s="418"/>
      <c r="II188" s="418"/>
      <c r="IJ188" s="418"/>
      <c r="IK188" s="418"/>
      <c r="IL188" s="418"/>
      <c r="IM188" s="418"/>
      <c r="IN188" s="418"/>
      <c r="IO188" s="418"/>
      <c r="IP188" s="418"/>
      <c r="IQ188" s="418"/>
      <c r="IR188" s="418"/>
      <c r="IS188" s="418"/>
      <c r="IT188" s="418"/>
      <c r="IU188" s="418"/>
      <c r="IV188" s="418"/>
      <c r="IW188" s="418"/>
      <c r="IX188" s="418"/>
      <c r="IY188" s="418"/>
      <c r="IZ188" s="418"/>
      <c r="JA188" s="418"/>
    </row>
    <row r="189" spans="1:261" hidden="1" outlineLevel="1" x14ac:dyDescent="0.25">
      <c r="A189" s="378"/>
      <c r="B189" s="349" t="s">
        <v>161</v>
      </c>
      <c r="C189" s="378"/>
      <c r="D189" s="377"/>
      <c r="E189" s="377"/>
      <c r="F189" s="377">
        <f>SUM(F190:F193)</f>
        <v>202237.8</v>
      </c>
      <c r="G189" s="377"/>
      <c r="H189" s="377">
        <f>SUM(H190:H193)</f>
        <v>401840.08799999999</v>
      </c>
      <c r="I189" s="377">
        <f>SUM(I190:I193)</f>
        <v>604077.88800000004</v>
      </c>
      <c r="J189" s="111"/>
      <c r="K189" s="111"/>
      <c r="L189" s="111"/>
      <c r="M189" s="111"/>
      <c r="N189" s="111"/>
      <c r="O189" s="111"/>
      <c r="P189" s="422"/>
      <c r="Q189" s="425">
        <f t="shared" si="11"/>
        <v>0</v>
      </c>
    </row>
    <row r="190" spans="1:261" hidden="1" outlineLevel="1" x14ac:dyDescent="0.25">
      <c r="A190" s="99"/>
      <c r="B190" s="278" t="s">
        <v>162</v>
      </c>
      <c r="C190" s="113" t="s">
        <v>31</v>
      </c>
      <c r="D190" s="100">
        <v>71</v>
      </c>
      <c r="E190" s="109">
        <v>707.4</v>
      </c>
      <c r="F190" s="109">
        <f>E190*D190</f>
        <v>50225.4</v>
      </c>
      <c r="G190" s="109">
        <v>1310.4000000000001</v>
      </c>
      <c r="H190" s="109">
        <f>G190*D190</f>
        <v>93038.400000000009</v>
      </c>
      <c r="I190" s="337">
        <f t="shared" si="14"/>
        <v>143263.80000000002</v>
      </c>
      <c r="J190" s="252">
        <v>707.4</v>
      </c>
      <c r="K190" s="252"/>
      <c r="L190" s="229"/>
      <c r="M190" s="229">
        <f>G190</f>
        <v>1310.4000000000001</v>
      </c>
      <c r="N190" s="229"/>
      <c r="O190" s="229"/>
      <c r="P190" s="422"/>
      <c r="Q190" s="425">
        <f t="shared" si="11"/>
        <v>0</v>
      </c>
    </row>
    <row r="191" spans="1:261" hidden="1" outlineLevel="1" x14ac:dyDescent="0.25">
      <c r="A191" s="99"/>
      <c r="B191" s="278" t="s">
        <v>163</v>
      </c>
      <c r="C191" s="113" t="s">
        <v>31</v>
      </c>
      <c r="D191" s="100">
        <v>350</v>
      </c>
      <c r="E191" s="109">
        <v>235.8</v>
      </c>
      <c r="F191" s="109">
        <f>E191*D191</f>
        <v>82530</v>
      </c>
      <c r="G191" s="109">
        <v>326.35199999999998</v>
      </c>
      <c r="H191" s="109">
        <f>G191*D191</f>
        <v>114223.2</v>
      </c>
      <c r="I191" s="337">
        <f t="shared" si="14"/>
        <v>196753.2</v>
      </c>
      <c r="J191" s="252">
        <v>235.8</v>
      </c>
      <c r="K191" s="252"/>
      <c r="L191" s="229"/>
      <c r="M191" s="229">
        <f>G191</f>
        <v>326.35199999999998</v>
      </c>
      <c r="N191" s="229"/>
      <c r="O191" s="229"/>
      <c r="P191" s="422"/>
      <c r="Q191" s="425">
        <f t="shared" si="11"/>
        <v>0</v>
      </c>
    </row>
    <row r="192" spans="1:261" hidden="1" outlineLevel="1" x14ac:dyDescent="0.25">
      <c r="A192" s="99"/>
      <c r="B192" s="278" t="s">
        <v>87</v>
      </c>
      <c r="C192" s="113" t="s">
        <v>31</v>
      </c>
      <c r="D192" s="100">
        <v>260</v>
      </c>
      <c r="E192" s="109">
        <v>188.64000000000001</v>
      </c>
      <c r="F192" s="109">
        <f>E192*D192</f>
        <v>49046.400000000001</v>
      </c>
      <c r="G192" s="109">
        <v>492.96</v>
      </c>
      <c r="H192" s="109">
        <f>G192*D192</f>
        <v>128169.59999999999</v>
      </c>
      <c r="I192" s="337">
        <f t="shared" si="14"/>
        <v>177216</v>
      </c>
      <c r="J192" s="252">
        <v>188.64000000000001</v>
      </c>
      <c r="K192" s="252"/>
      <c r="L192" s="229"/>
      <c r="M192" s="229">
        <f>G192</f>
        <v>492.96</v>
      </c>
      <c r="N192" s="229"/>
      <c r="O192" s="229"/>
      <c r="P192" s="422"/>
      <c r="Q192" s="425">
        <f t="shared" si="11"/>
        <v>0</v>
      </c>
    </row>
    <row r="193" spans="1:17" hidden="1" outlineLevel="1" x14ac:dyDescent="0.25">
      <c r="A193" s="99"/>
      <c r="B193" s="278" t="s">
        <v>164</v>
      </c>
      <c r="C193" s="113" t="s">
        <v>31</v>
      </c>
      <c r="D193" s="100">
        <v>130</v>
      </c>
      <c r="E193" s="109">
        <v>157.20000000000002</v>
      </c>
      <c r="F193" s="109">
        <f>E193*D193</f>
        <v>20436.000000000004</v>
      </c>
      <c r="G193" s="109">
        <v>510.83759999999995</v>
      </c>
      <c r="H193" s="109">
        <f>G193*D193</f>
        <v>66408.887999999992</v>
      </c>
      <c r="I193" s="337">
        <f t="shared" si="14"/>
        <v>86844.887999999992</v>
      </c>
      <c r="J193" s="252">
        <v>157.20000000000002</v>
      </c>
      <c r="K193" s="252"/>
      <c r="L193" s="229"/>
      <c r="M193" s="229">
        <f>G193</f>
        <v>510.83759999999995</v>
      </c>
      <c r="N193" s="229"/>
      <c r="O193" s="229"/>
      <c r="P193" s="422"/>
      <c r="Q193" s="425">
        <f t="shared" si="11"/>
        <v>0</v>
      </c>
    </row>
    <row r="194" spans="1:17" hidden="1" outlineLevel="1" x14ac:dyDescent="0.25">
      <c r="A194" s="378"/>
      <c r="B194" s="349" t="s">
        <v>165</v>
      </c>
      <c r="C194" s="378"/>
      <c r="D194" s="377"/>
      <c r="E194" s="377"/>
      <c r="F194" s="377">
        <f>F195</f>
        <v>103490</v>
      </c>
      <c r="G194" s="377"/>
      <c r="H194" s="377">
        <f>H195</f>
        <v>6500</v>
      </c>
      <c r="I194" s="377">
        <f>I195</f>
        <v>109990</v>
      </c>
      <c r="J194" s="247"/>
      <c r="K194" s="247"/>
      <c r="L194" s="247"/>
      <c r="M194" s="247"/>
      <c r="N194" s="247"/>
      <c r="O194" s="247"/>
      <c r="P194" s="422"/>
      <c r="Q194" s="425">
        <f t="shared" si="11"/>
        <v>0</v>
      </c>
    </row>
    <row r="195" spans="1:17" ht="25.5" hidden="1" outlineLevel="1" x14ac:dyDescent="0.25">
      <c r="A195" s="99"/>
      <c r="B195" s="278" t="s">
        <v>166</v>
      </c>
      <c r="C195" s="113" t="s">
        <v>855</v>
      </c>
      <c r="D195" s="112">
        <v>1</v>
      </c>
      <c r="E195" s="109">
        <v>103490</v>
      </c>
      <c r="F195" s="109">
        <f>E195*D195</f>
        <v>103490</v>
      </c>
      <c r="G195" s="109">
        <v>6500</v>
      </c>
      <c r="H195" s="109">
        <f>G195*D195</f>
        <v>6500</v>
      </c>
      <c r="I195" s="337">
        <f t="shared" si="14"/>
        <v>109990</v>
      </c>
      <c r="J195" s="252">
        <v>103490</v>
      </c>
      <c r="K195" s="252"/>
      <c r="L195" s="229"/>
      <c r="M195" s="229">
        <f>G195</f>
        <v>6500</v>
      </c>
      <c r="N195" s="229"/>
      <c r="O195" s="229"/>
      <c r="P195" s="422"/>
      <c r="Q195" s="425">
        <f t="shared" si="11"/>
        <v>0</v>
      </c>
    </row>
    <row r="196" spans="1:17" hidden="1" outlineLevel="1" x14ac:dyDescent="0.25">
      <c r="A196" s="378"/>
      <c r="B196" s="349" t="s">
        <v>167</v>
      </c>
      <c r="C196" s="378"/>
      <c r="D196" s="377"/>
      <c r="E196" s="377"/>
      <c r="F196" s="377">
        <f>SUM(F197:F220)</f>
        <v>6149267.5999999996</v>
      </c>
      <c r="G196" s="377"/>
      <c r="H196" s="377">
        <f>SUM(H197:H220)</f>
        <v>16539153.999999998</v>
      </c>
      <c r="I196" s="377">
        <f>SUM(I197:I220)</f>
        <v>22688421.599999998</v>
      </c>
      <c r="J196" s="247"/>
      <c r="K196" s="247"/>
      <c r="L196" s="247"/>
      <c r="M196" s="247"/>
      <c r="N196" s="247"/>
      <c r="O196" s="247"/>
      <c r="P196" s="422"/>
      <c r="Q196" s="425">
        <f t="shared" si="11"/>
        <v>0</v>
      </c>
    </row>
    <row r="197" spans="1:17" ht="25.5" hidden="1" outlineLevel="1" x14ac:dyDescent="0.25">
      <c r="A197" s="102"/>
      <c r="B197" s="279" t="s">
        <v>168</v>
      </c>
      <c r="C197" s="226" t="s">
        <v>6814</v>
      </c>
      <c r="D197" s="254">
        <v>2230.6</v>
      </c>
      <c r="E197" s="235">
        <v>2711</v>
      </c>
      <c r="F197" s="236">
        <f>E197*D197</f>
        <v>6047156.5999999996</v>
      </c>
      <c r="G197" s="236">
        <v>7373</v>
      </c>
      <c r="H197" s="236">
        <f>G197*D197</f>
        <v>16446213.799999999</v>
      </c>
      <c r="I197" s="379">
        <f>F197+H197</f>
        <v>22493370.399999999</v>
      </c>
      <c r="J197" s="253">
        <v>2711</v>
      </c>
      <c r="K197" s="253">
        <f>'ВСЕ СМЕТЫ КДС'!G50+'ВСЕ СМЕТЫ КДС'!G55+'ВСЕ СМЕТЫ КДС'!G60+'ВСЕ СМЕТЫ КДС'!G72</f>
        <v>2097.9088783924785</v>
      </c>
      <c r="L197" s="153">
        <f>((J197/(K197/100))-100)/100</f>
        <v>0.29223915677276807</v>
      </c>
      <c r="M197" s="107">
        <v>7373</v>
      </c>
      <c r="N197" s="107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97" s="153">
        <f>((M197/(N197/100))-100)/100</f>
        <v>-2.6196746855015364E-3</v>
      </c>
      <c r="P197" s="422"/>
      <c r="Q197" s="425">
        <f t="shared" si="11"/>
        <v>0</v>
      </c>
    </row>
    <row r="198" spans="1:17" ht="25.5" hidden="1" outlineLevel="2" x14ac:dyDescent="0.25">
      <c r="A198" s="102"/>
      <c r="B198" s="279" t="s">
        <v>89</v>
      </c>
      <c r="C198" s="232" t="s">
        <v>6814</v>
      </c>
      <c r="D198" s="255"/>
      <c r="E198" s="256"/>
      <c r="F198" s="256"/>
      <c r="G198" s="256"/>
      <c r="H198" s="257"/>
      <c r="I198" s="258"/>
      <c r="J198" s="259"/>
      <c r="K198" s="259"/>
      <c r="L198" s="226"/>
      <c r="M198" s="226"/>
      <c r="N198" s="226"/>
      <c r="O198" s="226"/>
      <c r="P198" s="422"/>
      <c r="Q198" s="425">
        <f t="shared" si="11"/>
        <v>0</v>
      </c>
    </row>
    <row r="199" spans="1:17" hidden="1" outlineLevel="2" x14ac:dyDescent="0.25">
      <c r="A199" s="102"/>
      <c r="B199" s="279" t="s">
        <v>169</v>
      </c>
      <c r="C199" s="232" t="s">
        <v>6814</v>
      </c>
      <c r="D199" s="260"/>
      <c r="E199" s="261"/>
      <c r="F199" s="261"/>
      <c r="G199" s="261"/>
      <c r="H199" s="262"/>
      <c r="I199" s="258"/>
      <c r="J199" s="259"/>
      <c r="K199" s="259"/>
      <c r="L199" s="226"/>
      <c r="M199" s="226"/>
      <c r="N199" s="226"/>
      <c r="O199" s="226"/>
      <c r="P199" s="422"/>
      <c r="Q199" s="425">
        <f t="shared" ref="Q199:Q262" si="15">(E199+G199)*P199</f>
        <v>0</v>
      </c>
    </row>
    <row r="200" spans="1:17" ht="25.5" hidden="1" outlineLevel="2" x14ac:dyDescent="0.25">
      <c r="A200" s="102"/>
      <c r="B200" s="279" t="s">
        <v>170</v>
      </c>
      <c r="C200" s="232" t="s">
        <v>6814</v>
      </c>
      <c r="D200" s="260"/>
      <c r="E200" s="261"/>
      <c r="F200" s="261"/>
      <c r="G200" s="261"/>
      <c r="H200" s="262"/>
      <c r="I200" s="258"/>
      <c r="J200" s="259"/>
      <c r="K200" s="259"/>
      <c r="L200" s="226"/>
      <c r="M200" s="226"/>
      <c r="N200" s="226"/>
      <c r="O200" s="226"/>
      <c r="P200" s="422"/>
      <c r="Q200" s="425">
        <f t="shared" si="15"/>
        <v>0</v>
      </c>
    </row>
    <row r="201" spans="1:17" hidden="1" outlineLevel="2" x14ac:dyDescent="0.25">
      <c r="A201" s="102"/>
      <c r="B201" s="279" t="s">
        <v>171</v>
      </c>
      <c r="C201" s="232" t="s">
        <v>6814</v>
      </c>
      <c r="D201" s="260"/>
      <c r="E201" s="261"/>
      <c r="F201" s="261"/>
      <c r="G201" s="261"/>
      <c r="H201" s="262"/>
      <c r="I201" s="258"/>
      <c r="J201" s="259"/>
      <c r="K201" s="259"/>
      <c r="L201" s="226"/>
      <c r="M201" s="226"/>
      <c r="N201" s="226"/>
      <c r="O201" s="226"/>
      <c r="P201" s="422"/>
      <c r="Q201" s="425">
        <f t="shared" si="15"/>
        <v>0</v>
      </c>
    </row>
    <row r="202" spans="1:17" hidden="1" outlineLevel="2" x14ac:dyDescent="0.25">
      <c r="A202" s="102"/>
      <c r="B202" s="279" t="s">
        <v>172</v>
      </c>
      <c r="C202" s="232" t="s">
        <v>6820</v>
      </c>
      <c r="D202" s="260"/>
      <c r="E202" s="261"/>
      <c r="F202" s="261"/>
      <c r="G202" s="261"/>
      <c r="H202" s="262"/>
      <c r="I202" s="258"/>
      <c r="J202" s="259"/>
      <c r="K202" s="259"/>
      <c r="L202" s="226"/>
      <c r="M202" s="226"/>
      <c r="N202" s="226"/>
      <c r="O202" s="226"/>
      <c r="P202" s="422"/>
      <c r="Q202" s="425">
        <f t="shared" si="15"/>
        <v>0</v>
      </c>
    </row>
    <row r="203" spans="1:17" hidden="1" outlineLevel="2" x14ac:dyDescent="0.25">
      <c r="A203" s="102"/>
      <c r="B203" s="279" t="s">
        <v>173</v>
      </c>
      <c r="C203" s="232" t="s">
        <v>6820</v>
      </c>
      <c r="D203" s="260"/>
      <c r="E203" s="261"/>
      <c r="F203" s="261"/>
      <c r="G203" s="261"/>
      <c r="H203" s="262"/>
      <c r="I203" s="258"/>
      <c r="J203" s="259"/>
      <c r="K203" s="259"/>
      <c r="L203" s="226"/>
      <c r="M203" s="226"/>
      <c r="N203" s="226"/>
      <c r="O203" s="226"/>
      <c r="P203" s="422"/>
      <c r="Q203" s="425">
        <f t="shared" si="15"/>
        <v>0</v>
      </c>
    </row>
    <row r="204" spans="1:17" hidden="1" outlineLevel="2" x14ac:dyDescent="0.25">
      <c r="A204" s="102"/>
      <c r="B204" s="279" t="s">
        <v>174</v>
      </c>
      <c r="C204" s="232" t="s">
        <v>6890</v>
      </c>
      <c r="D204" s="259"/>
      <c r="E204" s="259"/>
      <c r="F204" s="259"/>
      <c r="G204" s="259"/>
      <c r="H204" s="259"/>
      <c r="I204" s="258"/>
      <c r="J204" s="259"/>
      <c r="K204" s="259"/>
      <c r="L204" s="226"/>
      <c r="M204" s="226"/>
      <c r="N204" s="226"/>
      <c r="O204" s="226"/>
      <c r="P204" s="422"/>
      <c r="Q204" s="425">
        <f t="shared" si="15"/>
        <v>0</v>
      </c>
    </row>
    <row r="205" spans="1:17" hidden="1" outlineLevel="2" x14ac:dyDescent="0.25">
      <c r="A205" s="102"/>
      <c r="B205" s="279" t="s">
        <v>175</v>
      </c>
      <c r="C205" s="232" t="s">
        <v>176</v>
      </c>
      <c r="D205" s="260"/>
      <c r="E205" s="261"/>
      <c r="F205" s="261"/>
      <c r="G205" s="261"/>
      <c r="H205" s="262"/>
      <c r="I205" s="258"/>
      <c r="J205" s="259"/>
      <c r="K205" s="259"/>
      <c r="L205" s="226"/>
      <c r="M205" s="226"/>
      <c r="N205" s="226"/>
      <c r="O205" s="226"/>
      <c r="P205" s="422"/>
      <c r="Q205" s="425">
        <f t="shared" si="15"/>
        <v>0</v>
      </c>
    </row>
    <row r="206" spans="1:17" hidden="1" outlineLevel="2" x14ac:dyDescent="0.25">
      <c r="A206" s="102"/>
      <c r="B206" s="279" t="s">
        <v>6842</v>
      </c>
      <c r="C206" s="232" t="s">
        <v>6890</v>
      </c>
      <c r="D206" s="259"/>
      <c r="E206" s="259"/>
      <c r="F206" s="259"/>
      <c r="G206" s="259"/>
      <c r="H206" s="259"/>
      <c r="I206" s="258"/>
      <c r="J206" s="259"/>
      <c r="K206" s="259"/>
      <c r="L206" s="226"/>
      <c r="M206" s="226"/>
      <c r="N206" s="226"/>
      <c r="O206" s="226"/>
      <c r="P206" s="422"/>
      <c r="Q206" s="425">
        <f t="shared" si="15"/>
        <v>0</v>
      </c>
    </row>
    <row r="207" spans="1:17" hidden="1" outlineLevel="2" x14ac:dyDescent="0.25">
      <c r="A207" s="102"/>
      <c r="B207" s="279" t="s">
        <v>177</v>
      </c>
      <c r="C207" s="232" t="s">
        <v>176</v>
      </c>
      <c r="D207" s="260"/>
      <c r="E207" s="261"/>
      <c r="F207" s="261"/>
      <c r="G207" s="261"/>
      <c r="H207" s="262"/>
      <c r="I207" s="258"/>
      <c r="J207" s="259"/>
      <c r="K207" s="259"/>
      <c r="L207" s="226"/>
      <c r="M207" s="226"/>
      <c r="N207" s="226"/>
      <c r="O207" s="226"/>
      <c r="P207" s="422"/>
      <c r="Q207" s="425">
        <f t="shared" si="15"/>
        <v>0</v>
      </c>
    </row>
    <row r="208" spans="1:17" hidden="1" outlineLevel="2" x14ac:dyDescent="0.25">
      <c r="A208" s="102"/>
      <c r="B208" s="279" t="s">
        <v>178</v>
      </c>
      <c r="C208" s="232" t="s">
        <v>6890</v>
      </c>
      <c r="D208" s="259"/>
      <c r="E208" s="259"/>
      <c r="F208" s="259"/>
      <c r="G208" s="259"/>
      <c r="H208" s="259"/>
      <c r="I208" s="258"/>
      <c r="J208" s="259"/>
      <c r="K208" s="259"/>
      <c r="L208" s="226"/>
      <c r="M208" s="226"/>
      <c r="N208" s="226"/>
      <c r="O208" s="226"/>
      <c r="P208" s="422"/>
      <c r="Q208" s="425">
        <f t="shared" si="15"/>
        <v>0</v>
      </c>
    </row>
    <row r="209" spans="1:17" hidden="1" outlineLevel="2" x14ac:dyDescent="0.25">
      <c r="A209" s="102"/>
      <c r="B209" s="279" t="s">
        <v>179</v>
      </c>
      <c r="C209" s="232" t="s">
        <v>31</v>
      </c>
      <c r="D209" s="260"/>
      <c r="E209" s="261"/>
      <c r="F209" s="261"/>
      <c r="G209" s="261"/>
      <c r="H209" s="262"/>
      <c r="I209" s="258"/>
      <c r="J209" s="259"/>
      <c r="K209" s="259"/>
      <c r="L209" s="226"/>
      <c r="M209" s="226"/>
      <c r="N209" s="226"/>
      <c r="O209" s="226"/>
      <c r="P209" s="422"/>
      <c r="Q209" s="425">
        <f t="shared" si="15"/>
        <v>0</v>
      </c>
    </row>
    <row r="210" spans="1:17" hidden="1" outlineLevel="2" x14ac:dyDescent="0.25">
      <c r="A210" s="102"/>
      <c r="B210" s="279" t="s">
        <v>180</v>
      </c>
      <c r="C210" s="232" t="s">
        <v>31</v>
      </c>
      <c r="D210" s="260"/>
      <c r="E210" s="261"/>
      <c r="F210" s="261"/>
      <c r="G210" s="261"/>
      <c r="H210" s="262"/>
      <c r="I210" s="258"/>
      <c r="J210" s="259"/>
      <c r="K210" s="259"/>
      <c r="L210" s="226"/>
      <c r="M210" s="226"/>
      <c r="N210" s="226"/>
      <c r="O210" s="226"/>
      <c r="P210" s="422"/>
      <c r="Q210" s="425">
        <f t="shared" si="15"/>
        <v>0</v>
      </c>
    </row>
    <row r="211" spans="1:17" hidden="1" outlineLevel="2" x14ac:dyDescent="0.25">
      <c r="A211" s="102"/>
      <c r="B211" s="279" t="s">
        <v>181</v>
      </c>
      <c r="C211" s="232" t="s">
        <v>31</v>
      </c>
      <c r="D211" s="260"/>
      <c r="E211" s="261"/>
      <c r="F211" s="261"/>
      <c r="G211" s="261"/>
      <c r="H211" s="262"/>
      <c r="I211" s="258"/>
      <c r="J211" s="259"/>
      <c r="K211" s="259"/>
      <c r="L211" s="226"/>
      <c r="M211" s="226"/>
      <c r="N211" s="226"/>
      <c r="O211" s="226"/>
      <c r="P211" s="422"/>
      <c r="Q211" s="425">
        <f t="shared" si="15"/>
        <v>0</v>
      </c>
    </row>
    <row r="212" spans="1:17" hidden="1" outlineLevel="2" x14ac:dyDescent="0.25">
      <c r="A212" s="102"/>
      <c r="B212" s="279" t="s">
        <v>182</v>
      </c>
      <c r="C212" s="232" t="s">
        <v>31</v>
      </c>
      <c r="D212" s="260"/>
      <c r="E212" s="261"/>
      <c r="F212" s="261"/>
      <c r="G212" s="261"/>
      <c r="H212" s="262"/>
      <c r="I212" s="258"/>
      <c r="J212" s="259"/>
      <c r="K212" s="259"/>
      <c r="L212" s="226"/>
      <c r="M212" s="226"/>
      <c r="N212" s="226"/>
      <c r="O212" s="226"/>
      <c r="P212" s="422"/>
      <c r="Q212" s="425">
        <f t="shared" si="15"/>
        <v>0</v>
      </c>
    </row>
    <row r="213" spans="1:17" hidden="1" outlineLevel="2" x14ac:dyDescent="0.25">
      <c r="A213" s="102"/>
      <c r="B213" s="279" t="s">
        <v>183</v>
      </c>
      <c r="C213" s="232" t="s">
        <v>31</v>
      </c>
      <c r="D213" s="260"/>
      <c r="E213" s="261"/>
      <c r="F213" s="261"/>
      <c r="G213" s="261"/>
      <c r="H213" s="262"/>
      <c r="I213" s="258"/>
      <c r="J213" s="259"/>
      <c r="K213" s="259"/>
      <c r="L213" s="226"/>
      <c r="M213" s="226"/>
      <c r="N213" s="226"/>
      <c r="O213" s="226"/>
      <c r="P213" s="422"/>
      <c r="Q213" s="425">
        <f t="shared" si="15"/>
        <v>0</v>
      </c>
    </row>
    <row r="214" spans="1:17" hidden="1" outlineLevel="2" x14ac:dyDescent="0.25">
      <c r="A214" s="102"/>
      <c r="B214" s="279" t="s">
        <v>184</v>
      </c>
      <c r="C214" s="232" t="s">
        <v>31</v>
      </c>
      <c r="D214" s="260"/>
      <c r="E214" s="261"/>
      <c r="F214" s="261"/>
      <c r="G214" s="261"/>
      <c r="H214" s="262"/>
      <c r="I214" s="258"/>
      <c r="J214" s="259"/>
      <c r="K214" s="259"/>
      <c r="L214" s="226"/>
      <c r="M214" s="226"/>
      <c r="N214" s="226"/>
      <c r="O214" s="226"/>
      <c r="P214" s="422"/>
      <c r="Q214" s="425">
        <f t="shared" si="15"/>
        <v>0</v>
      </c>
    </row>
    <row r="215" spans="1:17" hidden="1" outlineLevel="2" x14ac:dyDescent="0.25">
      <c r="A215" s="102"/>
      <c r="B215" s="279" t="s">
        <v>93</v>
      </c>
      <c r="C215" s="232" t="s">
        <v>31</v>
      </c>
      <c r="D215" s="263"/>
      <c r="E215" s="264"/>
      <c r="F215" s="264"/>
      <c r="G215" s="264"/>
      <c r="H215" s="265"/>
      <c r="I215" s="258"/>
      <c r="J215" s="259"/>
      <c r="K215" s="259"/>
      <c r="L215" s="226"/>
      <c r="M215" s="226"/>
      <c r="N215" s="226"/>
      <c r="O215" s="226"/>
      <c r="P215" s="422"/>
      <c r="Q215" s="425">
        <f t="shared" si="15"/>
        <v>0</v>
      </c>
    </row>
    <row r="216" spans="1:17" ht="25.5" hidden="1" outlineLevel="1" x14ac:dyDescent="0.25">
      <c r="A216" s="102"/>
      <c r="B216" s="279" t="s">
        <v>185</v>
      </c>
      <c r="C216" s="226" t="s">
        <v>6814</v>
      </c>
      <c r="D216" s="266">
        <v>20.2</v>
      </c>
      <c r="E216" s="237">
        <v>5055</v>
      </c>
      <c r="F216" s="237">
        <f>E216*D216</f>
        <v>102111</v>
      </c>
      <c r="G216" s="237">
        <v>4601</v>
      </c>
      <c r="H216" s="237">
        <f>G216*D216</f>
        <v>92940.2</v>
      </c>
      <c r="I216" s="238">
        <f>F216+H216</f>
        <v>195051.2</v>
      </c>
      <c r="J216" s="253">
        <v>5055</v>
      </c>
      <c r="K216" s="253">
        <f>'ВСЕ СМЕТЫ КДС'!G2421</f>
        <v>3958.6381067421053</v>
      </c>
      <c r="L216" s="153">
        <f>((J216/(K216/100))-100)/100</f>
        <v>0.27695431198690273</v>
      </c>
      <c r="M216" s="107">
        <v>4601</v>
      </c>
      <c r="N216" s="107">
        <f>'ВСЕ СМЕТЫ КДС'!G2422+'ВСЕ СМЕТЫ КДС'!G2423</f>
        <v>3603.3152124884027</v>
      </c>
      <c r="O216" s="153">
        <f>((M216/(N216/100))-100)/100</f>
        <v>0.27687968681002773</v>
      </c>
      <c r="P216" s="422"/>
      <c r="Q216" s="425">
        <f t="shared" si="15"/>
        <v>0</v>
      </c>
    </row>
    <row r="217" spans="1:17" hidden="1" outlineLevel="2" x14ac:dyDescent="0.25">
      <c r="A217" s="102"/>
      <c r="B217" s="279" t="s">
        <v>186</v>
      </c>
      <c r="C217" s="226" t="s">
        <v>6814</v>
      </c>
      <c r="D217" s="223"/>
      <c r="E217" s="223"/>
      <c r="F217" s="223"/>
      <c r="G217" s="223"/>
      <c r="H217" s="223"/>
      <c r="I217" s="183"/>
      <c r="J217" s="127"/>
      <c r="K217" s="127"/>
      <c r="L217" s="127"/>
      <c r="M217" s="127"/>
      <c r="N217" s="127"/>
      <c r="O217" s="127"/>
      <c r="P217" s="422"/>
      <c r="Q217" s="425">
        <f t="shared" si="15"/>
        <v>0</v>
      </c>
    </row>
    <row r="218" spans="1:17" hidden="1" outlineLevel="2" x14ac:dyDescent="0.25">
      <c r="A218" s="102"/>
      <c r="B218" s="279" t="s">
        <v>187</v>
      </c>
      <c r="C218" s="226" t="s">
        <v>188</v>
      </c>
      <c r="D218" s="224"/>
      <c r="E218" s="224"/>
      <c r="F218" s="224"/>
      <c r="G218" s="224"/>
      <c r="H218" s="224"/>
      <c r="I218" s="239"/>
      <c r="J218" s="127"/>
      <c r="K218" s="127"/>
      <c r="L218" s="127"/>
      <c r="M218" s="127"/>
      <c r="N218" s="127"/>
      <c r="O218" s="127"/>
      <c r="P218" s="422"/>
      <c r="Q218" s="425">
        <f t="shared" si="15"/>
        <v>0</v>
      </c>
    </row>
    <row r="219" spans="1:17" hidden="1" outlineLevel="2" x14ac:dyDescent="0.25">
      <c r="A219" s="102"/>
      <c r="B219" s="279" t="s">
        <v>189</v>
      </c>
      <c r="C219" s="226" t="s">
        <v>188</v>
      </c>
      <c r="D219" s="224"/>
      <c r="E219" s="224"/>
      <c r="F219" s="224"/>
      <c r="G219" s="224"/>
      <c r="H219" s="224"/>
      <c r="I219" s="239"/>
      <c r="J219" s="127"/>
      <c r="K219" s="127"/>
      <c r="L219" s="127"/>
      <c r="M219" s="127"/>
      <c r="N219" s="127"/>
      <c r="O219" s="127"/>
      <c r="P219" s="422"/>
      <c r="Q219" s="425">
        <f t="shared" si="15"/>
        <v>0</v>
      </c>
    </row>
    <row r="220" spans="1:17" hidden="1" outlineLevel="2" x14ac:dyDescent="0.25">
      <c r="A220" s="102"/>
      <c r="B220" s="279" t="s">
        <v>190</v>
      </c>
      <c r="C220" s="226" t="s">
        <v>6820</v>
      </c>
      <c r="D220" s="225"/>
      <c r="E220" s="225"/>
      <c r="F220" s="225"/>
      <c r="G220" s="225"/>
      <c r="H220" s="225"/>
      <c r="I220" s="240"/>
      <c r="J220" s="127"/>
      <c r="K220" s="127"/>
      <c r="L220" s="127"/>
      <c r="M220" s="127"/>
      <c r="N220" s="127"/>
      <c r="O220" s="127"/>
      <c r="P220" s="422"/>
      <c r="Q220" s="425">
        <f t="shared" si="15"/>
        <v>0</v>
      </c>
    </row>
    <row r="221" spans="1:17" hidden="1" outlineLevel="1" x14ac:dyDescent="0.25">
      <c r="A221" s="378"/>
      <c r="B221" s="349" t="s">
        <v>191</v>
      </c>
      <c r="C221" s="378"/>
      <c r="D221" s="377"/>
      <c r="E221" s="377"/>
      <c r="F221" s="377">
        <f>SUM(F222:F224)</f>
        <v>1849065</v>
      </c>
      <c r="G221" s="377"/>
      <c r="H221" s="377">
        <f>SUM(H222:H224)</f>
        <v>286765.44</v>
      </c>
      <c r="I221" s="377">
        <f>SUM(I222:I224)</f>
        <v>2135830.44</v>
      </c>
      <c r="J221" s="111"/>
      <c r="K221" s="111"/>
      <c r="L221" s="111"/>
      <c r="M221" s="111"/>
      <c r="N221" s="111"/>
      <c r="O221" s="111"/>
      <c r="P221" s="422"/>
      <c r="Q221" s="425">
        <f t="shared" si="15"/>
        <v>0</v>
      </c>
    </row>
    <row r="222" spans="1:17" hidden="1" outlineLevel="1" x14ac:dyDescent="0.25">
      <c r="A222" s="99"/>
      <c r="B222" s="278" t="s">
        <v>192</v>
      </c>
      <c r="C222" s="113" t="s">
        <v>6820</v>
      </c>
      <c r="D222" s="100">
        <v>7.6</v>
      </c>
      <c r="E222" s="109">
        <v>39300</v>
      </c>
      <c r="F222" s="109">
        <f>E222*D222</f>
        <v>298680</v>
      </c>
      <c r="G222" s="109">
        <v>23774.400000000001</v>
      </c>
      <c r="H222" s="109">
        <f>G222*D222</f>
        <v>180685.44</v>
      </c>
      <c r="I222" s="221">
        <f>F222+H222</f>
        <v>479365.44</v>
      </c>
      <c r="J222" s="252">
        <v>39300</v>
      </c>
      <c r="K222" s="252"/>
      <c r="L222" s="229"/>
      <c r="M222" s="229">
        <f>G222</f>
        <v>23774.400000000001</v>
      </c>
      <c r="N222" s="229"/>
      <c r="O222" s="229"/>
      <c r="P222" s="422"/>
      <c r="Q222" s="425">
        <f t="shared" si="15"/>
        <v>0</v>
      </c>
    </row>
    <row r="223" spans="1:17" hidden="1" outlineLevel="1" x14ac:dyDescent="0.25">
      <c r="A223" s="99"/>
      <c r="B223" s="278" t="s">
        <v>193</v>
      </c>
      <c r="C223" s="113" t="s">
        <v>6814</v>
      </c>
      <c r="D223" s="100">
        <v>115</v>
      </c>
      <c r="E223" s="109">
        <v>1179</v>
      </c>
      <c r="F223" s="109">
        <f>E223*D223</f>
        <v>135585</v>
      </c>
      <c r="G223" s="109">
        <v>0</v>
      </c>
      <c r="H223" s="109">
        <f>G223*D223</f>
        <v>0</v>
      </c>
      <c r="I223" s="221">
        <f>F223+H223</f>
        <v>135585</v>
      </c>
      <c r="J223" s="252">
        <v>1179</v>
      </c>
      <c r="K223" s="252"/>
      <c r="L223" s="229"/>
      <c r="M223" s="229">
        <f>G223</f>
        <v>0</v>
      </c>
      <c r="N223" s="229"/>
      <c r="O223" s="229"/>
      <c r="P223" s="422"/>
      <c r="Q223" s="425">
        <f t="shared" si="15"/>
        <v>0</v>
      </c>
    </row>
    <row r="224" spans="1:17" hidden="1" outlineLevel="1" x14ac:dyDescent="0.25">
      <c r="A224" s="99"/>
      <c r="B224" s="278" t="s">
        <v>76</v>
      </c>
      <c r="C224" s="113" t="s">
        <v>6890</v>
      </c>
      <c r="D224" s="100">
        <v>600</v>
      </c>
      <c r="E224" s="109">
        <v>2358</v>
      </c>
      <c r="F224" s="109">
        <f>E224*D224</f>
        <v>1414800</v>
      </c>
      <c r="G224" s="109">
        <v>176.8</v>
      </c>
      <c r="H224" s="109">
        <f>G224*D224</f>
        <v>106080</v>
      </c>
      <c r="I224" s="221">
        <f>F224+H224</f>
        <v>1520880</v>
      </c>
      <c r="J224" s="252">
        <v>2358</v>
      </c>
      <c r="K224" s="252"/>
      <c r="L224" s="229"/>
      <c r="M224" s="229">
        <f>G224</f>
        <v>176.8</v>
      </c>
      <c r="N224" s="229"/>
      <c r="O224" s="229"/>
      <c r="P224" s="422"/>
      <c r="Q224" s="425">
        <f t="shared" si="15"/>
        <v>0</v>
      </c>
    </row>
    <row r="225" spans="1:17" collapsed="1" x14ac:dyDescent="0.25">
      <c r="A225" s="360" t="s">
        <v>194</v>
      </c>
      <c r="B225" s="340" t="s">
        <v>195</v>
      </c>
      <c r="C225" s="341"/>
      <c r="D225" s="342"/>
      <c r="E225" s="342"/>
      <c r="F225" s="342">
        <f>SUM(F226:F343)</f>
        <v>3943362</v>
      </c>
      <c r="G225" s="342"/>
      <c r="H225" s="342">
        <f>SUM(H226:H343)</f>
        <v>7445173.6320000002</v>
      </c>
      <c r="I225" s="343">
        <f>SUM(I226:I343)</f>
        <v>11388535.632000001</v>
      </c>
      <c r="J225" s="344"/>
      <c r="K225" s="344"/>
      <c r="L225" s="345"/>
      <c r="M225" s="345"/>
      <c r="N225" s="345"/>
      <c r="O225" s="345"/>
      <c r="P225" s="422"/>
      <c r="Q225" s="343">
        <f>SUM(Q226:Q343)</f>
        <v>0</v>
      </c>
    </row>
    <row r="226" spans="1:17" hidden="1" outlineLevel="1" x14ac:dyDescent="0.25">
      <c r="A226" s="378"/>
      <c r="B226" s="349" t="s">
        <v>196</v>
      </c>
      <c r="C226" s="378" t="s">
        <v>197</v>
      </c>
      <c r="D226" s="377">
        <v>1</v>
      </c>
      <c r="E226" s="377">
        <v>910581</v>
      </c>
      <c r="F226" s="377">
        <f>E226*D226</f>
        <v>910581</v>
      </c>
      <c r="G226" s="377">
        <v>979866.57599999988</v>
      </c>
      <c r="H226" s="377">
        <f>G226*D226</f>
        <v>979866.57599999988</v>
      </c>
      <c r="I226" s="377">
        <f>F226+H226</f>
        <v>1890447.5759999999</v>
      </c>
      <c r="J226" s="252">
        <v>910581</v>
      </c>
      <c r="K226" s="252"/>
      <c r="L226" s="229"/>
      <c r="M226" s="229">
        <f t="shared" ref="M226:M289" si="16">G226</f>
        <v>979866.57599999988</v>
      </c>
      <c r="N226" s="229"/>
      <c r="O226" s="229"/>
      <c r="P226" s="422"/>
      <c r="Q226" s="425">
        <f t="shared" si="15"/>
        <v>0</v>
      </c>
    </row>
    <row r="227" spans="1:17" ht="25.5" hidden="1" outlineLevel="2" x14ac:dyDescent="0.25">
      <c r="A227" s="114"/>
      <c r="B227" s="281" t="s">
        <v>198</v>
      </c>
      <c r="C227" s="282" t="s">
        <v>199</v>
      </c>
      <c r="D227" s="283">
        <v>165</v>
      </c>
      <c r="E227" s="109">
        <v>0</v>
      </c>
      <c r="F227" s="109">
        <f>E227*D227</f>
        <v>0</v>
      </c>
      <c r="G227" s="109">
        <v>0</v>
      </c>
      <c r="H227" s="109">
        <f>G227*D227</f>
        <v>0</v>
      </c>
      <c r="I227" s="221">
        <f>F227+H227</f>
        <v>0</v>
      </c>
      <c r="J227" s="252">
        <v>0</v>
      </c>
      <c r="K227" s="252"/>
      <c r="L227" s="229"/>
      <c r="M227" s="229">
        <f t="shared" si="16"/>
        <v>0</v>
      </c>
      <c r="N227" s="229"/>
      <c r="O227" s="229"/>
      <c r="P227" s="422"/>
      <c r="Q227" s="425">
        <f t="shared" si="15"/>
        <v>0</v>
      </c>
    </row>
    <row r="228" spans="1:17" ht="25.5" hidden="1" outlineLevel="2" x14ac:dyDescent="0.25">
      <c r="A228" s="114"/>
      <c r="B228" s="281" t="s">
        <v>200</v>
      </c>
      <c r="C228" s="282" t="s">
        <v>199</v>
      </c>
      <c r="D228" s="283">
        <v>17</v>
      </c>
      <c r="E228" s="109">
        <v>0</v>
      </c>
      <c r="F228" s="109"/>
      <c r="G228" s="109">
        <v>0</v>
      </c>
      <c r="H228" s="109"/>
      <c r="I228" s="221"/>
      <c r="J228" s="252">
        <v>0</v>
      </c>
      <c r="K228" s="252"/>
      <c r="L228" s="229"/>
      <c r="M228" s="229">
        <f t="shared" si="16"/>
        <v>0</v>
      </c>
      <c r="N228" s="229"/>
      <c r="O228" s="229"/>
      <c r="P228" s="422"/>
      <c r="Q228" s="425">
        <f t="shared" si="15"/>
        <v>0</v>
      </c>
    </row>
    <row r="229" spans="1:17" ht="25.5" hidden="1" outlineLevel="2" x14ac:dyDescent="0.25">
      <c r="A229" s="114"/>
      <c r="B229" s="281" t="s">
        <v>201</v>
      </c>
      <c r="C229" s="282" t="s">
        <v>199</v>
      </c>
      <c r="D229" s="283">
        <v>9</v>
      </c>
      <c r="E229" s="109">
        <v>0</v>
      </c>
      <c r="F229" s="109"/>
      <c r="G229" s="109">
        <v>0</v>
      </c>
      <c r="H229" s="109"/>
      <c r="I229" s="221"/>
      <c r="J229" s="252">
        <v>0</v>
      </c>
      <c r="K229" s="252"/>
      <c r="L229" s="229"/>
      <c r="M229" s="229">
        <f t="shared" si="16"/>
        <v>0</v>
      </c>
      <c r="N229" s="229"/>
      <c r="O229" s="229"/>
      <c r="P229" s="422"/>
      <c r="Q229" s="425">
        <f t="shared" si="15"/>
        <v>0</v>
      </c>
    </row>
    <row r="230" spans="1:17" ht="25.5" hidden="1" outlineLevel="2" x14ac:dyDescent="0.25">
      <c r="A230" s="114"/>
      <c r="B230" s="281" t="s">
        <v>202</v>
      </c>
      <c r="C230" s="282" t="s">
        <v>199</v>
      </c>
      <c r="D230" s="283">
        <v>11</v>
      </c>
      <c r="E230" s="109">
        <v>0</v>
      </c>
      <c r="F230" s="109"/>
      <c r="G230" s="109">
        <v>0</v>
      </c>
      <c r="H230" s="109"/>
      <c r="I230" s="221"/>
      <c r="J230" s="252">
        <v>0</v>
      </c>
      <c r="K230" s="252"/>
      <c r="L230" s="229"/>
      <c r="M230" s="229">
        <f t="shared" si="16"/>
        <v>0</v>
      </c>
      <c r="N230" s="229"/>
      <c r="O230" s="229"/>
      <c r="P230" s="422"/>
      <c r="Q230" s="425">
        <f t="shared" si="15"/>
        <v>0</v>
      </c>
    </row>
    <row r="231" spans="1:17" ht="25.5" hidden="1" outlineLevel="2" x14ac:dyDescent="0.25">
      <c r="A231" s="114"/>
      <c r="B231" s="281" t="s">
        <v>203</v>
      </c>
      <c r="C231" s="282" t="s">
        <v>199</v>
      </c>
      <c r="D231" s="283">
        <v>20</v>
      </c>
      <c r="E231" s="109">
        <v>0</v>
      </c>
      <c r="F231" s="109"/>
      <c r="G231" s="109">
        <v>0</v>
      </c>
      <c r="H231" s="109"/>
      <c r="I231" s="221"/>
      <c r="J231" s="252">
        <v>0</v>
      </c>
      <c r="K231" s="252"/>
      <c r="L231" s="229"/>
      <c r="M231" s="229">
        <f t="shared" si="16"/>
        <v>0</v>
      </c>
      <c r="N231" s="229"/>
      <c r="O231" s="229"/>
      <c r="P231" s="422"/>
      <c r="Q231" s="425">
        <f t="shared" si="15"/>
        <v>0</v>
      </c>
    </row>
    <row r="232" spans="1:17" ht="25.5" hidden="1" outlineLevel="2" x14ac:dyDescent="0.25">
      <c r="A232" s="114"/>
      <c r="B232" s="281" t="s">
        <v>204</v>
      </c>
      <c r="C232" s="282" t="s">
        <v>199</v>
      </c>
      <c r="D232" s="283">
        <v>10</v>
      </c>
      <c r="E232" s="109">
        <v>0</v>
      </c>
      <c r="F232" s="109"/>
      <c r="G232" s="109">
        <v>0</v>
      </c>
      <c r="H232" s="109"/>
      <c r="I232" s="221"/>
      <c r="J232" s="252">
        <v>0</v>
      </c>
      <c r="K232" s="252"/>
      <c r="L232" s="229"/>
      <c r="M232" s="229">
        <f t="shared" si="16"/>
        <v>0</v>
      </c>
      <c r="N232" s="229"/>
      <c r="O232" s="229"/>
      <c r="P232" s="422"/>
      <c r="Q232" s="425">
        <f t="shared" si="15"/>
        <v>0</v>
      </c>
    </row>
    <row r="233" spans="1:17" ht="25.5" hidden="1" outlineLevel="2" x14ac:dyDescent="0.25">
      <c r="A233" s="114"/>
      <c r="B233" s="281" t="s">
        <v>205</v>
      </c>
      <c r="C233" s="282" t="s">
        <v>199</v>
      </c>
      <c r="D233" s="283">
        <v>8</v>
      </c>
      <c r="E233" s="109">
        <v>0</v>
      </c>
      <c r="F233" s="109"/>
      <c r="G233" s="109">
        <v>0</v>
      </c>
      <c r="H233" s="109"/>
      <c r="I233" s="221"/>
      <c r="J233" s="252">
        <v>0</v>
      </c>
      <c r="K233" s="252"/>
      <c r="L233" s="229"/>
      <c r="M233" s="229">
        <f t="shared" si="16"/>
        <v>0</v>
      </c>
      <c r="N233" s="229"/>
      <c r="O233" s="229"/>
      <c r="P233" s="422"/>
      <c r="Q233" s="425">
        <f t="shared" si="15"/>
        <v>0</v>
      </c>
    </row>
    <row r="234" spans="1:17" ht="25.5" hidden="1" outlineLevel="2" x14ac:dyDescent="0.25">
      <c r="A234" s="114"/>
      <c r="B234" s="281" t="s">
        <v>6904</v>
      </c>
      <c r="C234" s="282" t="s">
        <v>199</v>
      </c>
      <c r="D234" s="283">
        <v>17</v>
      </c>
      <c r="E234" s="109">
        <v>0</v>
      </c>
      <c r="F234" s="109"/>
      <c r="G234" s="109">
        <v>0</v>
      </c>
      <c r="H234" s="109"/>
      <c r="I234" s="221"/>
      <c r="J234" s="252">
        <v>0</v>
      </c>
      <c r="K234" s="252"/>
      <c r="L234" s="229"/>
      <c r="M234" s="229">
        <f t="shared" si="16"/>
        <v>0</v>
      </c>
      <c r="N234" s="229"/>
      <c r="O234" s="229"/>
      <c r="P234" s="422"/>
      <c r="Q234" s="425">
        <f t="shared" si="15"/>
        <v>0</v>
      </c>
    </row>
    <row r="235" spans="1:17" ht="25.5" hidden="1" outlineLevel="2" x14ac:dyDescent="0.25">
      <c r="A235" s="114"/>
      <c r="B235" s="281" t="s">
        <v>6905</v>
      </c>
      <c r="C235" s="282" t="s">
        <v>199</v>
      </c>
      <c r="D235" s="283">
        <v>15</v>
      </c>
      <c r="E235" s="109">
        <v>0</v>
      </c>
      <c r="F235" s="109"/>
      <c r="G235" s="109">
        <v>0</v>
      </c>
      <c r="H235" s="109"/>
      <c r="I235" s="221"/>
      <c r="J235" s="252">
        <v>0</v>
      </c>
      <c r="K235" s="252"/>
      <c r="L235" s="229"/>
      <c r="M235" s="229">
        <f t="shared" si="16"/>
        <v>0</v>
      </c>
      <c r="N235" s="229"/>
      <c r="O235" s="229"/>
      <c r="P235" s="422"/>
      <c r="Q235" s="425">
        <f t="shared" si="15"/>
        <v>0</v>
      </c>
    </row>
    <row r="236" spans="1:17" ht="25.5" hidden="1" outlineLevel="2" x14ac:dyDescent="0.25">
      <c r="A236" s="114"/>
      <c r="B236" s="281" t="s">
        <v>6906</v>
      </c>
      <c r="C236" s="282" t="s">
        <v>199</v>
      </c>
      <c r="D236" s="283">
        <v>90</v>
      </c>
      <c r="E236" s="109">
        <v>0</v>
      </c>
      <c r="F236" s="109"/>
      <c r="G236" s="109">
        <v>0</v>
      </c>
      <c r="H236" s="109"/>
      <c r="I236" s="221"/>
      <c r="J236" s="252">
        <v>0</v>
      </c>
      <c r="K236" s="252"/>
      <c r="L236" s="229"/>
      <c r="M236" s="229">
        <f t="shared" si="16"/>
        <v>0</v>
      </c>
      <c r="N236" s="229"/>
      <c r="O236" s="229"/>
      <c r="P236" s="422"/>
      <c r="Q236" s="425">
        <f t="shared" si="15"/>
        <v>0</v>
      </c>
    </row>
    <row r="237" spans="1:17" ht="25.5" hidden="1" outlineLevel="2" x14ac:dyDescent="0.25">
      <c r="A237" s="114"/>
      <c r="B237" s="281" t="s">
        <v>206</v>
      </c>
      <c r="C237" s="284" t="s">
        <v>31</v>
      </c>
      <c r="D237" s="285">
        <v>2</v>
      </c>
      <c r="E237" s="109">
        <v>0</v>
      </c>
      <c r="F237" s="109"/>
      <c r="G237" s="109">
        <v>0</v>
      </c>
      <c r="H237" s="109"/>
      <c r="I237" s="221"/>
      <c r="J237" s="252">
        <v>0</v>
      </c>
      <c r="K237" s="252"/>
      <c r="L237" s="229"/>
      <c r="M237" s="229">
        <f t="shared" si="16"/>
        <v>0</v>
      </c>
      <c r="N237" s="229"/>
      <c r="O237" s="229"/>
      <c r="P237" s="422"/>
      <c r="Q237" s="425">
        <f t="shared" si="15"/>
        <v>0</v>
      </c>
    </row>
    <row r="238" spans="1:17" ht="25.5" hidden="1" outlineLevel="2" x14ac:dyDescent="0.25">
      <c r="A238" s="114"/>
      <c r="B238" s="281" t="s">
        <v>207</v>
      </c>
      <c r="C238" s="284" t="s">
        <v>6808</v>
      </c>
      <c r="D238" s="285">
        <v>2</v>
      </c>
      <c r="E238" s="109">
        <v>0</v>
      </c>
      <c r="F238" s="109"/>
      <c r="G238" s="109">
        <v>0</v>
      </c>
      <c r="H238" s="109"/>
      <c r="I238" s="221"/>
      <c r="J238" s="252">
        <v>0</v>
      </c>
      <c r="K238" s="252"/>
      <c r="L238" s="229"/>
      <c r="M238" s="229">
        <f t="shared" si="16"/>
        <v>0</v>
      </c>
      <c r="N238" s="229"/>
      <c r="O238" s="229"/>
      <c r="P238" s="422"/>
      <c r="Q238" s="425">
        <f t="shared" si="15"/>
        <v>0</v>
      </c>
    </row>
    <row r="239" spans="1:17" ht="25.5" hidden="1" outlineLevel="2" x14ac:dyDescent="0.25">
      <c r="A239" s="114"/>
      <c r="B239" s="281" t="s">
        <v>208</v>
      </c>
      <c r="C239" s="284" t="s">
        <v>31</v>
      </c>
      <c r="D239" s="285">
        <v>8</v>
      </c>
      <c r="E239" s="109">
        <v>0</v>
      </c>
      <c r="F239" s="109"/>
      <c r="G239" s="109">
        <v>0</v>
      </c>
      <c r="H239" s="109"/>
      <c r="I239" s="221"/>
      <c r="J239" s="252">
        <v>0</v>
      </c>
      <c r="K239" s="252"/>
      <c r="L239" s="229"/>
      <c r="M239" s="229">
        <f t="shared" si="16"/>
        <v>0</v>
      </c>
      <c r="N239" s="229"/>
      <c r="O239" s="229"/>
      <c r="P239" s="422"/>
      <c r="Q239" s="425">
        <f t="shared" si="15"/>
        <v>0</v>
      </c>
    </row>
    <row r="240" spans="1:17" ht="25.5" hidden="1" outlineLevel="2" x14ac:dyDescent="0.25">
      <c r="A240" s="114"/>
      <c r="B240" s="281" t="s">
        <v>209</v>
      </c>
      <c r="C240" s="284" t="s">
        <v>31</v>
      </c>
      <c r="D240" s="285">
        <v>2</v>
      </c>
      <c r="E240" s="109">
        <v>0</v>
      </c>
      <c r="F240" s="109"/>
      <c r="G240" s="109">
        <v>0</v>
      </c>
      <c r="H240" s="109"/>
      <c r="I240" s="221"/>
      <c r="J240" s="252">
        <v>0</v>
      </c>
      <c r="K240" s="252"/>
      <c r="L240" s="229"/>
      <c r="M240" s="229">
        <f t="shared" si="16"/>
        <v>0</v>
      </c>
      <c r="N240" s="229"/>
      <c r="O240" s="229"/>
      <c r="P240" s="422"/>
      <c r="Q240" s="425">
        <f t="shared" si="15"/>
        <v>0</v>
      </c>
    </row>
    <row r="241" spans="1:17" ht="25.5" hidden="1" outlineLevel="2" x14ac:dyDescent="0.25">
      <c r="A241" s="114"/>
      <c r="B241" s="281" t="s">
        <v>210</v>
      </c>
      <c r="C241" s="284" t="s">
        <v>31</v>
      </c>
      <c r="D241" s="285">
        <v>14</v>
      </c>
      <c r="E241" s="109">
        <v>0</v>
      </c>
      <c r="F241" s="109"/>
      <c r="G241" s="109">
        <v>0</v>
      </c>
      <c r="H241" s="109"/>
      <c r="I241" s="221"/>
      <c r="J241" s="252">
        <v>0</v>
      </c>
      <c r="K241" s="252"/>
      <c r="L241" s="229"/>
      <c r="M241" s="229">
        <f t="shared" si="16"/>
        <v>0</v>
      </c>
      <c r="N241" s="229"/>
      <c r="O241" s="229"/>
      <c r="P241" s="422"/>
      <c r="Q241" s="425">
        <f t="shared" si="15"/>
        <v>0</v>
      </c>
    </row>
    <row r="242" spans="1:17" ht="25.5" hidden="1" outlineLevel="2" x14ac:dyDescent="0.25">
      <c r="A242" s="114"/>
      <c r="B242" s="281" t="s">
        <v>211</v>
      </c>
      <c r="C242" s="284" t="s">
        <v>31</v>
      </c>
      <c r="D242" s="285">
        <v>22</v>
      </c>
      <c r="E242" s="109">
        <v>0</v>
      </c>
      <c r="F242" s="109"/>
      <c r="G242" s="109">
        <v>0</v>
      </c>
      <c r="H242" s="109"/>
      <c r="I242" s="221"/>
      <c r="J242" s="252">
        <v>0</v>
      </c>
      <c r="K242" s="252"/>
      <c r="L242" s="229"/>
      <c r="M242" s="229">
        <f t="shared" si="16"/>
        <v>0</v>
      </c>
      <c r="N242" s="229"/>
      <c r="O242" s="229"/>
      <c r="P242" s="422"/>
      <c r="Q242" s="425">
        <f t="shared" si="15"/>
        <v>0</v>
      </c>
    </row>
    <row r="243" spans="1:17" ht="25.5" hidden="1" outlineLevel="2" x14ac:dyDescent="0.25">
      <c r="A243" s="114"/>
      <c r="B243" s="281" t="s">
        <v>212</v>
      </c>
      <c r="C243" s="284" t="s">
        <v>6808</v>
      </c>
      <c r="D243" s="285">
        <v>1</v>
      </c>
      <c r="E243" s="109">
        <v>0</v>
      </c>
      <c r="F243" s="109"/>
      <c r="G243" s="109">
        <v>0</v>
      </c>
      <c r="H243" s="109"/>
      <c r="I243" s="221"/>
      <c r="J243" s="252">
        <v>0</v>
      </c>
      <c r="K243" s="252"/>
      <c r="L243" s="229"/>
      <c r="M243" s="229">
        <f t="shared" si="16"/>
        <v>0</v>
      </c>
      <c r="N243" s="229"/>
      <c r="O243" s="229"/>
      <c r="P243" s="422"/>
      <c r="Q243" s="425">
        <f t="shared" si="15"/>
        <v>0</v>
      </c>
    </row>
    <row r="244" spans="1:17" ht="25.5" hidden="1" outlineLevel="2" x14ac:dyDescent="0.25">
      <c r="A244" s="114"/>
      <c r="B244" s="281" t="s">
        <v>213</v>
      </c>
      <c r="C244" s="284" t="s">
        <v>6808</v>
      </c>
      <c r="D244" s="285">
        <v>11</v>
      </c>
      <c r="E244" s="109">
        <v>0</v>
      </c>
      <c r="F244" s="109"/>
      <c r="G244" s="109">
        <v>0</v>
      </c>
      <c r="H244" s="109"/>
      <c r="I244" s="221"/>
      <c r="J244" s="252">
        <v>0</v>
      </c>
      <c r="K244" s="252"/>
      <c r="L244" s="229"/>
      <c r="M244" s="229">
        <f t="shared" si="16"/>
        <v>0</v>
      </c>
      <c r="N244" s="229"/>
      <c r="O244" s="229"/>
      <c r="P244" s="422"/>
      <c r="Q244" s="425">
        <f t="shared" si="15"/>
        <v>0</v>
      </c>
    </row>
    <row r="245" spans="1:17" ht="25.5" hidden="1" outlineLevel="2" x14ac:dyDescent="0.25">
      <c r="A245" s="114"/>
      <c r="B245" s="281" t="s">
        <v>214</v>
      </c>
      <c r="C245" s="284" t="s">
        <v>31</v>
      </c>
      <c r="D245" s="285">
        <v>12</v>
      </c>
      <c r="E245" s="109">
        <v>0</v>
      </c>
      <c r="F245" s="109"/>
      <c r="G245" s="109">
        <v>0</v>
      </c>
      <c r="H245" s="109"/>
      <c r="I245" s="221"/>
      <c r="J245" s="252">
        <v>0</v>
      </c>
      <c r="K245" s="252"/>
      <c r="L245" s="229"/>
      <c r="M245" s="229">
        <f t="shared" si="16"/>
        <v>0</v>
      </c>
      <c r="N245" s="229"/>
      <c r="O245" s="229"/>
      <c r="P245" s="422"/>
      <c r="Q245" s="425">
        <f t="shared" si="15"/>
        <v>0</v>
      </c>
    </row>
    <row r="246" spans="1:17" ht="25.5" hidden="1" outlineLevel="2" x14ac:dyDescent="0.25">
      <c r="A246" s="114"/>
      <c r="B246" s="281" t="s">
        <v>215</v>
      </c>
      <c r="C246" s="284" t="s">
        <v>31</v>
      </c>
      <c r="D246" s="285">
        <v>23</v>
      </c>
      <c r="E246" s="109">
        <v>0</v>
      </c>
      <c r="F246" s="109"/>
      <c r="G246" s="109">
        <v>0</v>
      </c>
      <c r="H246" s="109"/>
      <c r="I246" s="221"/>
      <c r="J246" s="252">
        <v>0</v>
      </c>
      <c r="K246" s="252"/>
      <c r="L246" s="229"/>
      <c r="M246" s="229">
        <f t="shared" si="16"/>
        <v>0</v>
      </c>
      <c r="N246" s="229"/>
      <c r="O246" s="229"/>
      <c r="P246" s="422"/>
      <c r="Q246" s="425">
        <f t="shared" si="15"/>
        <v>0</v>
      </c>
    </row>
    <row r="247" spans="1:17" ht="25.5" hidden="1" outlineLevel="2" x14ac:dyDescent="0.25">
      <c r="A247" s="114"/>
      <c r="B247" s="281" t="s">
        <v>216</v>
      </c>
      <c r="C247" s="284" t="s">
        <v>31</v>
      </c>
      <c r="D247" s="285">
        <v>3</v>
      </c>
      <c r="E247" s="109">
        <v>0</v>
      </c>
      <c r="F247" s="109"/>
      <c r="G247" s="109">
        <v>0</v>
      </c>
      <c r="H247" s="109"/>
      <c r="I247" s="221"/>
      <c r="J247" s="252">
        <v>0</v>
      </c>
      <c r="K247" s="252"/>
      <c r="L247" s="229"/>
      <c r="M247" s="229">
        <f t="shared" si="16"/>
        <v>0</v>
      </c>
      <c r="N247" s="229"/>
      <c r="O247" s="229"/>
      <c r="P247" s="422"/>
      <c r="Q247" s="425">
        <f t="shared" si="15"/>
        <v>0</v>
      </c>
    </row>
    <row r="248" spans="1:17" ht="25.5" hidden="1" outlineLevel="2" x14ac:dyDescent="0.25">
      <c r="A248" s="114"/>
      <c r="B248" s="281" t="s">
        <v>217</v>
      </c>
      <c r="C248" s="284" t="s">
        <v>31</v>
      </c>
      <c r="D248" s="285">
        <v>80</v>
      </c>
      <c r="E248" s="109">
        <v>0</v>
      </c>
      <c r="F248" s="109"/>
      <c r="G248" s="109">
        <v>0</v>
      </c>
      <c r="H248" s="109"/>
      <c r="I248" s="221"/>
      <c r="J248" s="252">
        <v>0</v>
      </c>
      <c r="K248" s="252"/>
      <c r="L248" s="229"/>
      <c r="M248" s="229">
        <f t="shared" si="16"/>
        <v>0</v>
      </c>
      <c r="N248" s="229"/>
      <c r="O248" s="229"/>
      <c r="P248" s="422"/>
      <c r="Q248" s="425">
        <f t="shared" si="15"/>
        <v>0</v>
      </c>
    </row>
    <row r="249" spans="1:17" hidden="1" outlineLevel="2" x14ac:dyDescent="0.25">
      <c r="A249" s="114"/>
      <c r="B249" s="281" t="s">
        <v>218</v>
      </c>
      <c r="C249" s="284" t="s">
        <v>31</v>
      </c>
      <c r="D249" s="285">
        <v>7</v>
      </c>
      <c r="E249" s="109">
        <v>0</v>
      </c>
      <c r="F249" s="109"/>
      <c r="G249" s="109">
        <v>0</v>
      </c>
      <c r="H249" s="109"/>
      <c r="I249" s="221"/>
      <c r="J249" s="252">
        <v>0</v>
      </c>
      <c r="K249" s="252"/>
      <c r="L249" s="229"/>
      <c r="M249" s="229">
        <f t="shared" si="16"/>
        <v>0</v>
      </c>
      <c r="N249" s="229"/>
      <c r="O249" s="229"/>
      <c r="P249" s="422"/>
      <c r="Q249" s="425">
        <f t="shared" si="15"/>
        <v>0</v>
      </c>
    </row>
    <row r="250" spans="1:17" ht="25.5" hidden="1" outlineLevel="2" x14ac:dyDescent="0.25">
      <c r="A250" s="114"/>
      <c r="B250" s="281" t="s">
        <v>6797</v>
      </c>
      <c r="C250" s="284" t="s">
        <v>31</v>
      </c>
      <c r="D250" s="285">
        <v>47</v>
      </c>
      <c r="E250" s="109">
        <v>0</v>
      </c>
      <c r="F250" s="109"/>
      <c r="G250" s="109">
        <v>0</v>
      </c>
      <c r="H250" s="109"/>
      <c r="I250" s="221"/>
      <c r="J250" s="252">
        <v>0</v>
      </c>
      <c r="K250" s="252"/>
      <c r="L250" s="229"/>
      <c r="M250" s="229">
        <f t="shared" si="16"/>
        <v>0</v>
      </c>
      <c r="N250" s="229"/>
      <c r="O250" s="229"/>
      <c r="P250" s="422"/>
      <c r="Q250" s="425">
        <f t="shared" si="15"/>
        <v>0</v>
      </c>
    </row>
    <row r="251" spans="1:17" ht="25.5" hidden="1" outlineLevel="2" x14ac:dyDescent="0.25">
      <c r="A251" s="114"/>
      <c r="B251" s="281" t="s">
        <v>6798</v>
      </c>
      <c r="C251" s="284" t="s">
        <v>31</v>
      </c>
      <c r="D251" s="285">
        <v>5</v>
      </c>
      <c r="E251" s="109">
        <v>0</v>
      </c>
      <c r="F251" s="109"/>
      <c r="G251" s="109">
        <v>0</v>
      </c>
      <c r="H251" s="109"/>
      <c r="I251" s="221"/>
      <c r="J251" s="252">
        <v>0</v>
      </c>
      <c r="K251" s="252"/>
      <c r="L251" s="229"/>
      <c r="M251" s="229">
        <f t="shared" si="16"/>
        <v>0</v>
      </c>
      <c r="N251" s="229"/>
      <c r="O251" s="229"/>
      <c r="P251" s="422"/>
      <c r="Q251" s="425">
        <f t="shared" si="15"/>
        <v>0</v>
      </c>
    </row>
    <row r="252" spans="1:17" ht="25.5" hidden="1" outlineLevel="2" x14ac:dyDescent="0.25">
      <c r="A252" s="114"/>
      <c r="B252" s="281" t="s">
        <v>6799</v>
      </c>
      <c r="C252" s="284" t="s">
        <v>31</v>
      </c>
      <c r="D252" s="285">
        <v>4</v>
      </c>
      <c r="E252" s="109">
        <v>0</v>
      </c>
      <c r="F252" s="109"/>
      <c r="G252" s="109">
        <v>0</v>
      </c>
      <c r="H252" s="109"/>
      <c r="I252" s="221"/>
      <c r="J252" s="252">
        <v>0</v>
      </c>
      <c r="K252" s="252"/>
      <c r="L252" s="229"/>
      <c r="M252" s="229">
        <f t="shared" si="16"/>
        <v>0</v>
      </c>
      <c r="N252" s="229"/>
      <c r="O252" s="229"/>
      <c r="P252" s="422"/>
      <c r="Q252" s="425">
        <f t="shared" si="15"/>
        <v>0</v>
      </c>
    </row>
    <row r="253" spans="1:17" ht="25.5" hidden="1" outlineLevel="2" x14ac:dyDescent="0.25">
      <c r="A253" s="114"/>
      <c r="B253" s="281" t="s">
        <v>6800</v>
      </c>
      <c r="C253" s="284" t="s">
        <v>31</v>
      </c>
      <c r="D253" s="285">
        <v>4</v>
      </c>
      <c r="E253" s="109">
        <v>0</v>
      </c>
      <c r="F253" s="109"/>
      <c r="G253" s="109">
        <v>0</v>
      </c>
      <c r="H253" s="109"/>
      <c r="I253" s="221"/>
      <c r="J253" s="252">
        <v>0</v>
      </c>
      <c r="K253" s="252"/>
      <c r="L253" s="229"/>
      <c r="M253" s="229">
        <f t="shared" si="16"/>
        <v>0</v>
      </c>
      <c r="N253" s="229"/>
      <c r="O253" s="229"/>
      <c r="P253" s="422"/>
      <c r="Q253" s="425">
        <f t="shared" si="15"/>
        <v>0</v>
      </c>
    </row>
    <row r="254" spans="1:17" ht="25.5" hidden="1" outlineLevel="2" x14ac:dyDescent="0.25">
      <c r="A254" s="114"/>
      <c r="B254" s="281" t="s">
        <v>6801</v>
      </c>
      <c r="C254" s="284" t="s">
        <v>31</v>
      </c>
      <c r="D254" s="285">
        <v>22</v>
      </c>
      <c r="E254" s="109">
        <v>0</v>
      </c>
      <c r="F254" s="109"/>
      <c r="G254" s="109">
        <v>0</v>
      </c>
      <c r="H254" s="109"/>
      <c r="I254" s="221"/>
      <c r="J254" s="252">
        <v>0</v>
      </c>
      <c r="K254" s="252"/>
      <c r="L254" s="229"/>
      <c r="M254" s="229">
        <f t="shared" si="16"/>
        <v>0</v>
      </c>
      <c r="N254" s="229"/>
      <c r="O254" s="229"/>
      <c r="P254" s="422"/>
      <c r="Q254" s="425">
        <f t="shared" si="15"/>
        <v>0</v>
      </c>
    </row>
    <row r="255" spans="1:17" hidden="1" outlineLevel="2" x14ac:dyDescent="0.25">
      <c r="A255" s="114"/>
      <c r="B255" s="281" t="s">
        <v>219</v>
      </c>
      <c r="C255" s="284" t="s">
        <v>31</v>
      </c>
      <c r="D255" s="285">
        <v>16</v>
      </c>
      <c r="E255" s="109">
        <v>0</v>
      </c>
      <c r="F255" s="109"/>
      <c r="G255" s="109">
        <v>0</v>
      </c>
      <c r="H255" s="109"/>
      <c r="I255" s="221"/>
      <c r="J255" s="252">
        <v>0</v>
      </c>
      <c r="K255" s="252"/>
      <c r="L255" s="229"/>
      <c r="M255" s="229">
        <f t="shared" si="16"/>
        <v>0</v>
      </c>
      <c r="N255" s="229"/>
      <c r="O255" s="229"/>
      <c r="P255" s="422"/>
      <c r="Q255" s="425">
        <f t="shared" si="15"/>
        <v>0</v>
      </c>
    </row>
    <row r="256" spans="1:17" hidden="1" outlineLevel="2" x14ac:dyDescent="0.25">
      <c r="A256" s="114"/>
      <c r="B256" s="281" t="s">
        <v>220</v>
      </c>
      <c r="C256" s="284" t="s">
        <v>31</v>
      </c>
      <c r="D256" s="285">
        <v>12</v>
      </c>
      <c r="E256" s="109">
        <v>0</v>
      </c>
      <c r="F256" s="109"/>
      <c r="G256" s="109">
        <v>0</v>
      </c>
      <c r="H256" s="109"/>
      <c r="I256" s="221"/>
      <c r="J256" s="252">
        <v>0</v>
      </c>
      <c r="K256" s="252"/>
      <c r="L256" s="229"/>
      <c r="M256" s="229">
        <f t="shared" si="16"/>
        <v>0</v>
      </c>
      <c r="N256" s="229"/>
      <c r="O256" s="229"/>
      <c r="P256" s="422"/>
      <c r="Q256" s="425">
        <f t="shared" si="15"/>
        <v>0</v>
      </c>
    </row>
    <row r="257" spans="1:17" ht="25.5" hidden="1" outlineLevel="2" x14ac:dyDescent="0.25">
      <c r="A257" s="114"/>
      <c r="B257" s="281" t="s">
        <v>221</v>
      </c>
      <c r="C257" s="284" t="s">
        <v>6890</v>
      </c>
      <c r="D257" s="285">
        <v>166</v>
      </c>
      <c r="E257" s="109">
        <v>0</v>
      </c>
      <c r="F257" s="109"/>
      <c r="G257" s="109">
        <v>0</v>
      </c>
      <c r="H257" s="109"/>
      <c r="I257" s="221"/>
      <c r="J257" s="252">
        <v>0</v>
      </c>
      <c r="K257" s="252"/>
      <c r="L257" s="229"/>
      <c r="M257" s="229">
        <f t="shared" si="16"/>
        <v>0</v>
      </c>
      <c r="N257" s="229"/>
      <c r="O257" s="229"/>
      <c r="P257" s="422"/>
      <c r="Q257" s="425">
        <f t="shared" si="15"/>
        <v>0</v>
      </c>
    </row>
    <row r="258" spans="1:17" ht="25.5" hidden="1" outlineLevel="2" x14ac:dyDescent="0.25">
      <c r="A258" s="114"/>
      <c r="B258" s="281" t="s">
        <v>222</v>
      </c>
      <c r="C258" s="284" t="s">
        <v>6890</v>
      </c>
      <c r="D258" s="285">
        <v>16</v>
      </c>
      <c r="E258" s="109">
        <v>0</v>
      </c>
      <c r="F258" s="109"/>
      <c r="G258" s="109">
        <v>0</v>
      </c>
      <c r="H258" s="109"/>
      <c r="I258" s="221"/>
      <c r="J258" s="252">
        <v>0</v>
      </c>
      <c r="K258" s="252"/>
      <c r="L258" s="229"/>
      <c r="M258" s="229">
        <f t="shared" si="16"/>
        <v>0</v>
      </c>
      <c r="N258" s="229"/>
      <c r="O258" s="229"/>
      <c r="P258" s="422"/>
      <c r="Q258" s="425">
        <f t="shared" si="15"/>
        <v>0</v>
      </c>
    </row>
    <row r="259" spans="1:17" ht="25.5" hidden="1" outlineLevel="2" x14ac:dyDescent="0.25">
      <c r="A259" s="114"/>
      <c r="B259" s="281" t="s">
        <v>223</v>
      </c>
      <c r="C259" s="284" t="s">
        <v>6890</v>
      </c>
      <c r="D259" s="285">
        <v>8</v>
      </c>
      <c r="E259" s="109">
        <v>0</v>
      </c>
      <c r="F259" s="109"/>
      <c r="G259" s="109">
        <v>0</v>
      </c>
      <c r="H259" s="109"/>
      <c r="I259" s="221"/>
      <c r="J259" s="252">
        <v>0</v>
      </c>
      <c r="K259" s="252"/>
      <c r="L259" s="229"/>
      <c r="M259" s="229">
        <f t="shared" si="16"/>
        <v>0</v>
      </c>
      <c r="N259" s="229"/>
      <c r="O259" s="229"/>
      <c r="P259" s="422"/>
      <c r="Q259" s="425">
        <f t="shared" si="15"/>
        <v>0</v>
      </c>
    </row>
    <row r="260" spans="1:17" ht="25.5" hidden="1" outlineLevel="2" x14ac:dyDescent="0.25">
      <c r="A260" s="114"/>
      <c r="B260" s="281" t="s">
        <v>224</v>
      </c>
      <c r="C260" s="284" t="s">
        <v>6890</v>
      </c>
      <c r="D260" s="285">
        <v>10</v>
      </c>
      <c r="E260" s="109">
        <v>0</v>
      </c>
      <c r="F260" s="109"/>
      <c r="G260" s="109">
        <v>0</v>
      </c>
      <c r="H260" s="109"/>
      <c r="I260" s="221"/>
      <c r="J260" s="252">
        <v>0</v>
      </c>
      <c r="K260" s="252"/>
      <c r="L260" s="229"/>
      <c r="M260" s="229">
        <f t="shared" si="16"/>
        <v>0</v>
      </c>
      <c r="N260" s="229"/>
      <c r="O260" s="229"/>
      <c r="P260" s="422"/>
      <c r="Q260" s="425">
        <f t="shared" si="15"/>
        <v>0</v>
      </c>
    </row>
    <row r="261" spans="1:17" ht="25.5" hidden="1" outlineLevel="2" x14ac:dyDescent="0.25">
      <c r="A261" s="114"/>
      <c r="B261" s="281" t="s">
        <v>225</v>
      </c>
      <c r="C261" s="284" t="s">
        <v>6890</v>
      </c>
      <c r="D261" s="285">
        <v>20</v>
      </c>
      <c r="E261" s="109">
        <v>0</v>
      </c>
      <c r="F261" s="109"/>
      <c r="G261" s="109">
        <v>0</v>
      </c>
      <c r="H261" s="109"/>
      <c r="I261" s="221"/>
      <c r="J261" s="252">
        <v>0</v>
      </c>
      <c r="K261" s="252"/>
      <c r="L261" s="229"/>
      <c r="M261" s="229">
        <f t="shared" si="16"/>
        <v>0</v>
      </c>
      <c r="N261" s="229"/>
      <c r="O261" s="229"/>
      <c r="P261" s="422"/>
      <c r="Q261" s="425">
        <f t="shared" si="15"/>
        <v>0</v>
      </c>
    </row>
    <row r="262" spans="1:17" ht="25.5" hidden="1" outlineLevel="2" x14ac:dyDescent="0.25">
      <c r="A262" s="114"/>
      <c r="B262" s="281" t="s">
        <v>226</v>
      </c>
      <c r="C262" s="284" t="s">
        <v>6890</v>
      </c>
      <c r="D262" s="285">
        <v>10</v>
      </c>
      <c r="E262" s="109">
        <v>0</v>
      </c>
      <c r="F262" s="109"/>
      <c r="G262" s="109">
        <v>0</v>
      </c>
      <c r="H262" s="109"/>
      <c r="I262" s="221"/>
      <c r="J262" s="252">
        <v>0</v>
      </c>
      <c r="K262" s="252"/>
      <c r="L262" s="229"/>
      <c r="M262" s="229">
        <f t="shared" si="16"/>
        <v>0</v>
      </c>
      <c r="N262" s="229"/>
      <c r="O262" s="229"/>
      <c r="P262" s="422"/>
      <c r="Q262" s="425">
        <f t="shared" si="15"/>
        <v>0</v>
      </c>
    </row>
    <row r="263" spans="1:17" hidden="1" outlineLevel="2" x14ac:dyDescent="0.25">
      <c r="A263" s="114"/>
      <c r="B263" s="281" t="s">
        <v>227</v>
      </c>
      <c r="C263" s="284" t="s">
        <v>31</v>
      </c>
      <c r="D263" s="285">
        <v>1</v>
      </c>
      <c r="E263" s="109">
        <v>0</v>
      </c>
      <c r="F263" s="109"/>
      <c r="G263" s="109">
        <v>0</v>
      </c>
      <c r="H263" s="109"/>
      <c r="I263" s="221"/>
      <c r="J263" s="252">
        <v>0</v>
      </c>
      <c r="K263" s="252"/>
      <c r="L263" s="229"/>
      <c r="M263" s="229">
        <f t="shared" si="16"/>
        <v>0</v>
      </c>
      <c r="N263" s="229"/>
      <c r="O263" s="229"/>
      <c r="P263" s="422"/>
      <c r="Q263" s="425">
        <f t="shared" ref="Q263:Q326" si="17">(E263+G263)*P263</f>
        <v>0</v>
      </c>
    </row>
    <row r="264" spans="1:17" hidden="1" outlineLevel="2" x14ac:dyDescent="0.25">
      <c r="A264" s="114"/>
      <c r="B264" s="281" t="s">
        <v>6893</v>
      </c>
      <c r="C264" s="282" t="s">
        <v>31</v>
      </c>
      <c r="D264" s="283">
        <v>18</v>
      </c>
      <c r="E264" s="109">
        <v>0</v>
      </c>
      <c r="F264" s="109"/>
      <c r="G264" s="109">
        <v>0</v>
      </c>
      <c r="H264" s="109"/>
      <c r="I264" s="221"/>
      <c r="J264" s="252">
        <v>0</v>
      </c>
      <c r="K264" s="252"/>
      <c r="L264" s="229"/>
      <c r="M264" s="229">
        <f t="shared" si="16"/>
        <v>0</v>
      </c>
      <c r="N264" s="229"/>
      <c r="O264" s="229"/>
      <c r="P264" s="422"/>
      <c r="Q264" s="425">
        <f t="shared" si="17"/>
        <v>0</v>
      </c>
    </row>
    <row r="265" spans="1:17" hidden="1" outlineLevel="1" x14ac:dyDescent="0.25">
      <c r="A265" s="378"/>
      <c r="B265" s="349" t="s">
        <v>228</v>
      </c>
      <c r="C265" s="378" t="s">
        <v>197</v>
      </c>
      <c r="D265" s="377">
        <v>1</v>
      </c>
      <c r="E265" s="377">
        <v>1137342</v>
      </c>
      <c r="F265" s="377">
        <f t="shared" ref="F265:F296" si="18">E265*D265</f>
        <v>1137342</v>
      </c>
      <c r="G265" s="377">
        <v>1607675.4720000001</v>
      </c>
      <c r="H265" s="377">
        <f t="shared" ref="H265:H296" si="19">G265*D265</f>
        <v>1607675.4720000001</v>
      </c>
      <c r="I265" s="377">
        <f t="shared" ref="I265:I289" si="20">F265+H265</f>
        <v>2745017.4720000001</v>
      </c>
      <c r="J265" s="252">
        <v>1137342</v>
      </c>
      <c r="K265" s="252"/>
      <c r="L265" s="229"/>
      <c r="M265" s="229">
        <f t="shared" si="16"/>
        <v>1607675.4720000001</v>
      </c>
      <c r="N265" s="229"/>
      <c r="O265" s="229"/>
      <c r="P265" s="422"/>
      <c r="Q265" s="425">
        <f t="shared" si="17"/>
        <v>0</v>
      </c>
    </row>
    <row r="266" spans="1:17" ht="25.5" hidden="1" outlineLevel="2" x14ac:dyDescent="0.25">
      <c r="A266" s="114"/>
      <c r="B266" s="281" t="s">
        <v>200</v>
      </c>
      <c r="C266" s="284" t="s">
        <v>199</v>
      </c>
      <c r="D266" s="285">
        <v>185</v>
      </c>
      <c r="E266" s="109">
        <v>0</v>
      </c>
      <c r="F266" s="109">
        <f t="shared" si="18"/>
        <v>0</v>
      </c>
      <c r="G266" s="109">
        <v>0</v>
      </c>
      <c r="H266" s="109">
        <f t="shared" si="19"/>
        <v>0</v>
      </c>
      <c r="I266" s="221">
        <f t="shared" si="20"/>
        <v>0</v>
      </c>
      <c r="J266" s="252">
        <v>0</v>
      </c>
      <c r="K266" s="252"/>
      <c r="L266" s="229"/>
      <c r="M266" s="229">
        <f t="shared" si="16"/>
        <v>0</v>
      </c>
      <c r="N266" s="229"/>
      <c r="O266" s="229"/>
      <c r="P266" s="422"/>
      <c r="Q266" s="425">
        <f t="shared" si="17"/>
        <v>0</v>
      </c>
    </row>
    <row r="267" spans="1:17" ht="25.5" hidden="1" outlineLevel="2" x14ac:dyDescent="0.25">
      <c r="A267" s="114"/>
      <c r="B267" s="281" t="s">
        <v>201</v>
      </c>
      <c r="C267" s="284" t="s">
        <v>199</v>
      </c>
      <c r="D267" s="285">
        <v>30</v>
      </c>
      <c r="E267" s="109">
        <v>0</v>
      </c>
      <c r="F267" s="109">
        <f t="shared" si="18"/>
        <v>0</v>
      </c>
      <c r="G267" s="109">
        <v>0</v>
      </c>
      <c r="H267" s="109">
        <f t="shared" si="19"/>
        <v>0</v>
      </c>
      <c r="I267" s="221">
        <f t="shared" si="20"/>
        <v>0</v>
      </c>
      <c r="J267" s="252">
        <v>0</v>
      </c>
      <c r="K267" s="252"/>
      <c r="L267" s="229"/>
      <c r="M267" s="229">
        <f t="shared" si="16"/>
        <v>0</v>
      </c>
      <c r="N267" s="229"/>
      <c r="O267" s="229"/>
      <c r="P267" s="422"/>
      <c r="Q267" s="425">
        <f t="shared" si="17"/>
        <v>0</v>
      </c>
    </row>
    <row r="268" spans="1:17" ht="25.5" hidden="1" outlineLevel="2" x14ac:dyDescent="0.25">
      <c r="A268" s="114"/>
      <c r="B268" s="281" t="s">
        <v>202</v>
      </c>
      <c r="C268" s="284" t="s">
        <v>199</v>
      </c>
      <c r="D268" s="285">
        <v>175</v>
      </c>
      <c r="E268" s="109">
        <v>0</v>
      </c>
      <c r="F268" s="109">
        <f t="shared" si="18"/>
        <v>0</v>
      </c>
      <c r="G268" s="109">
        <v>0</v>
      </c>
      <c r="H268" s="109">
        <f t="shared" si="19"/>
        <v>0</v>
      </c>
      <c r="I268" s="221">
        <f t="shared" si="20"/>
        <v>0</v>
      </c>
      <c r="J268" s="252">
        <v>0</v>
      </c>
      <c r="K268" s="252"/>
      <c r="L268" s="229"/>
      <c r="M268" s="229">
        <f t="shared" si="16"/>
        <v>0</v>
      </c>
      <c r="N268" s="229"/>
      <c r="O268" s="229"/>
      <c r="P268" s="422"/>
      <c r="Q268" s="425">
        <f t="shared" si="17"/>
        <v>0</v>
      </c>
    </row>
    <row r="269" spans="1:17" ht="25.5" hidden="1" outlineLevel="2" x14ac:dyDescent="0.25">
      <c r="A269" s="114"/>
      <c r="B269" s="281" t="s">
        <v>203</v>
      </c>
      <c r="C269" s="284" t="s">
        <v>199</v>
      </c>
      <c r="D269" s="285">
        <v>3</v>
      </c>
      <c r="E269" s="109">
        <v>0</v>
      </c>
      <c r="F269" s="109">
        <f t="shared" si="18"/>
        <v>0</v>
      </c>
      <c r="G269" s="109">
        <v>0</v>
      </c>
      <c r="H269" s="109">
        <f t="shared" si="19"/>
        <v>0</v>
      </c>
      <c r="I269" s="221">
        <f t="shared" si="20"/>
        <v>0</v>
      </c>
      <c r="J269" s="252">
        <v>0</v>
      </c>
      <c r="K269" s="252"/>
      <c r="L269" s="229"/>
      <c r="M269" s="229">
        <f t="shared" si="16"/>
        <v>0</v>
      </c>
      <c r="N269" s="229"/>
      <c r="O269" s="229"/>
      <c r="P269" s="422"/>
      <c r="Q269" s="425">
        <f t="shared" si="17"/>
        <v>0</v>
      </c>
    </row>
    <row r="270" spans="1:17" ht="25.5" hidden="1" outlineLevel="2" x14ac:dyDescent="0.25">
      <c r="A270" s="114"/>
      <c r="B270" s="281" t="s">
        <v>204</v>
      </c>
      <c r="C270" s="284" t="s">
        <v>199</v>
      </c>
      <c r="D270" s="285">
        <v>7</v>
      </c>
      <c r="E270" s="109">
        <v>0</v>
      </c>
      <c r="F270" s="109">
        <f t="shared" si="18"/>
        <v>0</v>
      </c>
      <c r="G270" s="109">
        <v>0</v>
      </c>
      <c r="H270" s="109">
        <f t="shared" si="19"/>
        <v>0</v>
      </c>
      <c r="I270" s="221">
        <f t="shared" si="20"/>
        <v>0</v>
      </c>
      <c r="J270" s="252">
        <v>0</v>
      </c>
      <c r="K270" s="252"/>
      <c r="L270" s="229"/>
      <c r="M270" s="229">
        <f t="shared" si="16"/>
        <v>0</v>
      </c>
      <c r="N270" s="229"/>
      <c r="O270" s="229"/>
      <c r="P270" s="422"/>
      <c r="Q270" s="425">
        <f t="shared" si="17"/>
        <v>0</v>
      </c>
    </row>
    <row r="271" spans="1:17" ht="25.5" hidden="1" outlineLevel="2" x14ac:dyDescent="0.25">
      <c r="A271" s="114"/>
      <c r="B271" s="281" t="s">
        <v>205</v>
      </c>
      <c r="C271" s="284" t="s">
        <v>199</v>
      </c>
      <c r="D271" s="285">
        <v>8</v>
      </c>
      <c r="E271" s="109">
        <v>0</v>
      </c>
      <c r="F271" s="109">
        <f t="shared" si="18"/>
        <v>0</v>
      </c>
      <c r="G271" s="109">
        <v>0</v>
      </c>
      <c r="H271" s="109">
        <f t="shared" si="19"/>
        <v>0</v>
      </c>
      <c r="I271" s="221">
        <f t="shared" si="20"/>
        <v>0</v>
      </c>
      <c r="J271" s="252">
        <v>0</v>
      </c>
      <c r="K271" s="252"/>
      <c r="L271" s="229"/>
      <c r="M271" s="229">
        <f t="shared" si="16"/>
        <v>0</v>
      </c>
      <c r="N271" s="229"/>
      <c r="O271" s="229"/>
      <c r="P271" s="422"/>
      <c r="Q271" s="425">
        <f t="shared" si="17"/>
        <v>0</v>
      </c>
    </row>
    <row r="272" spans="1:17" ht="25.5" hidden="1" outlineLevel="2" x14ac:dyDescent="0.25">
      <c r="A272" s="114"/>
      <c r="B272" s="281" t="s">
        <v>6904</v>
      </c>
      <c r="C272" s="284" t="s">
        <v>199</v>
      </c>
      <c r="D272" s="285">
        <v>11</v>
      </c>
      <c r="E272" s="109">
        <v>0</v>
      </c>
      <c r="F272" s="109">
        <f t="shared" si="18"/>
        <v>0</v>
      </c>
      <c r="G272" s="109">
        <v>0</v>
      </c>
      <c r="H272" s="109">
        <f t="shared" si="19"/>
        <v>0</v>
      </c>
      <c r="I272" s="221">
        <f t="shared" si="20"/>
        <v>0</v>
      </c>
      <c r="J272" s="252">
        <v>0</v>
      </c>
      <c r="K272" s="252"/>
      <c r="L272" s="229"/>
      <c r="M272" s="229">
        <f t="shared" si="16"/>
        <v>0</v>
      </c>
      <c r="N272" s="229"/>
      <c r="O272" s="229"/>
      <c r="P272" s="422"/>
      <c r="Q272" s="425">
        <f t="shared" si="17"/>
        <v>0</v>
      </c>
    </row>
    <row r="273" spans="1:17" ht="25.5" hidden="1" outlineLevel="2" x14ac:dyDescent="0.25">
      <c r="A273" s="114"/>
      <c r="B273" s="281" t="s">
        <v>6905</v>
      </c>
      <c r="C273" s="284" t="s">
        <v>199</v>
      </c>
      <c r="D273" s="285">
        <v>7</v>
      </c>
      <c r="E273" s="109">
        <v>0</v>
      </c>
      <c r="F273" s="109">
        <f t="shared" si="18"/>
        <v>0</v>
      </c>
      <c r="G273" s="109">
        <v>0</v>
      </c>
      <c r="H273" s="109">
        <f t="shared" si="19"/>
        <v>0</v>
      </c>
      <c r="I273" s="221">
        <f t="shared" si="20"/>
        <v>0</v>
      </c>
      <c r="J273" s="252">
        <v>0</v>
      </c>
      <c r="K273" s="252"/>
      <c r="L273" s="229"/>
      <c r="M273" s="229">
        <f t="shared" si="16"/>
        <v>0</v>
      </c>
      <c r="N273" s="229"/>
      <c r="O273" s="229"/>
      <c r="P273" s="422"/>
      <c r="Q273" s="425">
        <f t="shared" si="17"/>
        <v>0</v>
      </c>
    </row>
    <row r="274" spans="1:17" ht="25.5" hidden="1" outlineLevel="2" x14ac:dyDescent="0.25">
      <c r="A274" s="114"/>
      <c r="B274" s="281" t="s">
        <v>6906</v>
      </c>
      <c r="C274" s="284" t="s">
        <v>199</v>
      </c>
      <c r="D274" s="285">
        <v>80</v>
      </c>
      <c r="E274" s="109">
        <v>0</v>
      </c>
      <c r="F274" s="109">
        <f t="shared" si="18"/>
        <v>0</v>
      </c>
      <c r="G274" s="109">
        <v>0</v>
      </c>
      <c r="H274" s="109">
        <f t="shared" si="19"/>
        <v>0</v>
      </c>
      <c r="I274" s="221">
        <f t="shared" si="20"/>
        <v>0</v>
      </c>
      <c r="J274" s="252">
        <v>0</v>
      </c>
      <c r="K274" s="252"/>
      <c r="L274" s="229"/>
      <c r="M274" s="229">
        <f t="shared" si="16"/>
        <v>0</v>
      </c>
      <c r="N274" s="229"/>
      <c r="O274" s="229"/>
      <c r="P274" s="422"/>
      <c r="Q274" s="425">
        <f t="shared" si="17"/>
        <v>0</v>
      </c>
    </row>
    <row r="275" spans="1:17" ht="25.5" hidden="1" outlineLevel="2" x14ac:dyDescent="0.25">
      <c r="A275" s="114"/>
      <c r="B275" s="281" t="s">
        <v>229</v>
      </c>
      <c r="C275" s="284" t="s">
        <v>31</v>
      </c>
      <c r="D275" s="285">
        <v>2</v>
      </c>
      <c r="E275" s="109">
        <v>0</v>
      </c>
      <c r="F275" s="109">
        <f t="shared" si="18"/>
        <v>0</v>
      </c>
      <c r="G275" s="109">
        <v>0</v>
      </c>
      <c r="H275" s="109">
        <f t="shared" si="19"/>
        <v>0</v>
      </c>
      <c r="I275" s="221">
        <f t="shared" si="20"/>
        <v>0</v>
      </c>
      <c r="J275" s="252">
        <v>0</v>
      </c>
      <c r="K275" s="252"/>
      <c r="L275" s="229"/>
      <c r="M275" s="229">
        <f t="shared" si="16"/>
        <v>0</v>
      </c>
      <c r="N275" s="229"/>
      <c r="O275" s="229"/>
      <c r="P275" s="422"/>
      <c r="Q275" s="425">
        <f t="shared" si="17"/>
        <v>0</v>
      </c>
    </row>
    <row r="276" spans="1:17" ht="25.5" hidden="1" outlineLevel="2" x14ac:dyDescent="0.25">
      <c r="A276" s="114"/>
      <c r="B276" s="281" t="s">
        <v>230</v>
      </c>
      <c r="C276" s="284" t="s">
        <v>31</v>
      </c>
      <c r="D276" s="286">
        <v>1</v>
      </c>
      <c r="E276" s="109">
        <v>0</v>
      </c>
      <c r="F276" s="109">
        <f t="shared" si="18"/>
        <v>0</v>
      </c>
      <c r="G276" s="109">
        <v>0</v>
      </c>
      <c r="H276" s="109">
        <f t="shared" si="19"/>
        <v>0</v>
      </c>
      <c r="I276" s="221">
        <f t="shared" si="20"/>
        <v>0</v>
      </c>
      <c r="J276" s="252">
        <v>0</v>
      </c>
      <c r="K276" s="252"/>
      <c r="L276" s="229"/>
      <c r="M276" s="229">
        <f t="shared" si="16"/>
        <v>0</v>
      </c>
      <c r="N276" s="229"/>
      <c r="O276" s="229"/>
      <c r="P276" s="422"/>
      <c r="Q276" s="425">
        <f t="shared" si="17"/>
        <v>0</v>
      </c>
    </row>
    <row r="277" spans="1:17" ht="25.5" hidden="1" outlineLevel="2" x14ac:dyDescent="0.25">
      <c r="A277" s="114"/>
      <c r="B277" s="281" t="s">
        <v>207</v>
      </c>
      <c r="C277" s="284" t="s">
        <v>6808</v>
      </c>
      <c r="D277" s="285">
        <v>2</v>
      </c>
      <c r="E277" s="109">
        <v>0</v>
      </c>
      <c r="F277" s="109">
        <f t="shared" si="18"/>
        <v>0</v>
      </c>
      <c r="G277" s="109">
        <v>0</v>
      </c>
      <c r="H277" s="109">
        <f t="shared" si="19"/>
        <v>0</v>
      </c>
      <c r="I277" s="221">
        <f t="shared" si="20"/>
        <v>0</v>
      </c>
      <c r="J277" s="252">
        <v>0</v>
      </c>
      <c r="K277" s="252"/>
      <c r="L277" s="229"/>
      <c r="M277" s="229">
        <f t="shared" si="16"/>
        <v>0</v>
      </c>
      <c r="N277" s="229"/>
      <c r="O277" s="229"/>
      <c r="P277" s="422"/>
      <c r="Q277" s="425">
        <f t="shared" si="17"/>
        <v>0</v>
      </c>
    </row>
    <row r="278" spans="1:17" ht="25.5" hidden="1" outlineLevel="2" x14ac:dyDescent="0.25">
      <c r="A278" s="114"/>
      <c r="B278" s="281" t="s">
        <v>208</v>
      </c>
      <c r="C278" s="284" t="s">
        <v>31</v>
      </c>
      <c r="D278" s="285">
        <v>8</v>
      </c>
      <c r="E278" s="109">
        <v>0</v>
      </c>
      <c r="F278" s="109">
        <f t="shared" si="18"/>
        <v>0</v>
      </c>
      <c r="G278" s="109">
        <v>0</v>
      </c>
      <c r="H278" s="109">
        <f t="shared" si="19"/>
        <v>0</v>
      </c>
      <c r="I278" s="221">
        <f t="shared" si="20"/>
        <v>0</v>
      </c>
      <c r="J278" s="252">
        <v>0</v>
      </c>
      <c r="K278" s="252"/>
      <c r="L278" s="229"/>
      <c r="M278" s="229">
        <f t="shared" si="16"/>
        <v>0</v>
      </c>
      <c r="N278" s="229"/>
      <c r="O278" s="229"/>
      <c r="P278" s="422"/>
      <c r="Q278" s="425">
        <f t="shared" si="17"/>
        <v>0</v>
      </c>
    </row>
    <row r="279" spans="1:17" ht="25.5" hidden="1" outlineLevel="2" x14ac:dyDescent="0.25">
      <c r="A279" s="114"/>
      <c r="B279" s="281" t="s">
        <v>209</v>
      </c>
      <c r="C279" s="284" t="s">
        <v>31</v>
      </c>
      <c r="D279" s="285">
        <v>2</v>
      </c>
      <c r="E279" s="109">
        <v>0</v>
      </c>
      <c r="F279" s="109">
        <f t="shared" si="18"/>
        <v>0</v>
      </c>
      <c r="G279" s="109">
        <v>0</v>
      </c>
      <c r="H279" s="109">
        <f t="shared" si="19"/>
        <v>0</v>
      </c>
      <c r="I279" s="221">
        <f t="shared" si="20"/>
        <v>0</v>
      </c>
      <c r="J279" s="252">
        <v>0</v>
      </c>
      <c r="K279" s="252"/>
      <c r="L279" s="229"/>
      <c r="M279" s="229">
        <f t="shared" si="16"/>
        <v>0</v>
      </c>
      <c r="N279" s="229"/>
      <c r="O279" s="229"/>
      <c r="P279" s="422"/>
      <c r="Q279" s="425">
        <f t="shared" si="17"/>
        <v>0</v>
      </c>
    </row>
    <row r="280" spans="1:17" ht="25.5" hidden="1" outlineLevel="2" x14ac:dyDescent="0.25">
      <c r="A280" s="114"/>
      <c r="B280" s="281" t="s">
        <v>210</v>
      </c>
      <c r="C280" s="284" t="s">
        <v>31</v>
      </c>
      <c r="D280" s="285">
        <v>14</v>
      </c>
      <c r="E280" s="109">
        <v>0</v>
      </c>
      <c r="F280" s="109">
        <f t="shared" si="18"/>
        <v>0</v>
      </c>
      <c r="G280" s="109">
        <v>0</v>
      </c>
      <c r="H280" s="109">
        <f t="shared" si="19"/>
        <v>0</v>
      </c>
      <c r="I280" s="221">
        <f t="shared" si="20"/>
        <v>0</v>
      </c>
      <c r="J280" s="252">
        <v>0</v>
      </c>
      <c r="K280" s="252"/>
      <c r="L280" s="229"/>
      <c r="M280" s="229">
        <f t="shared" si="16"/>
        <v>0</v>
      </c>
      <c r="N280" s="229"/>
      <c r="O280" s="229"/>
      <c r="P280" s="422"/>
      <c r="Q280" s="425">
        <f t="shared" si="17"/>
        <v>0</v>
      </c>
    </row>
    <row r="281" spans="1:17" ht="25.5" hidden="1" outlineLevel="2" x14ac:dyDescent="0.25">
      <c r="A281" s="114"/>
      <c r="B281" s="281" t="s">
        <v>211</v>
      </c>
      <c r="C281" s="287" t="s">
        <v>31</v>
      </c>
      <c r="D281" s="285">
        <v>22</v>
      </c>
      <c r="E281" s="109">
        <v>0</v>
      </c>
      <c r="F281" s="109">
        <f t="shared" si="18"/>
        <v>0</v>
      </c>
      <c r="G281" s="109">
        <v>0</v>
      </c>
      <c r="H281" s="109">
        <f t="shared" si="19"/>
        <v>0</v>
      </c>
      <c r="I281" s="221">
        <f t="shared" si="20"/>
        <v>0</v>
      </c>
      <c r="J281" s="252">
        <v>0</v>
      </c>
      <c r="K281" s="252"/>
      <c r="L281" s="229"/>
      <c r="M281" s="229">
        <f t="shared" si="16"/>
        <v>0</v>
      </c>
      <c r="N281" s="229"/>
      <c r="O281" s="229"/>
      <c r="P281" s="422"/>
      <c r="Q281" s="425">
        <f t="shared" si="17"/>
        <v>0</v>
      </c>
    </row>
    <row r="282" spans="1:17" ht="51" hidden="1" outlineLevel="2" x14ac:dyDescent="0.25">
      <c r="A282" s="114"/>
      <c r="B282" s="281" t="s">
        <v>6907</v>
      </c>
      <c r="C282" s="287" t="s">
        <v>31</v>
      </c>
      <c r="D282" s="288">
        <v>1</v>
      </c>
      <c r="E282" s="109">
        <v>0</v>
      </c>
      <c r="F282" s="109">
        <f t="shared" si="18"/>
        <v>0</v>
      </c>
      <c r="G282" s="109">
        <v>0</v>
      </c>
      <c r="H282" s="109">
        <f t="shared" si="19"/>
        <v>0</v>
      </c>
      <c r="I282" s="221">
        <f t="shared" si="20"/>
        <v>0</v>
      </c>
      <c r="J282" s="252">
        <v>0</v>
      </c>
      <c r="K282" s="252"/>
      <c r="L282" s="229"/>
      <c r="M282" s="229">
        <f t="shared" si="16"/>
        <v>0</v>
      </c>
      <c r="N282" s="229"/>
      <c r="O282" s="229"/>
      <c r="P282" s="422"/>
      <c r="Q282" s="425">
        <f t="shared" si="17"/>
        <v>0</v>
      </c>
    </row>
    <row r="283" spans="1:17" ht="25.5" hidden="1" outlineLevel="2" x14ac:dyDescent="0.25">
      <c r="A283" s="114"/>
      <c r="B283" s="281" t="s">
        <v>215</v>
      </c>
      <c r="C283" s="284" t="s">
        <v>31</v>
      </c>
      <c r="D283" s="285">
        <v>23</v>
      </c>
      <c r="E283" s="109">
        <v>0</v>
      </c>
      <c r="F283" s="109">
        <f t="shared" si="18"/>
        <v>0</v>
      </c>
      <c r="G283" s="109">
        <v>0</v>
      </c>
      <c r="H283" s="109">
        <f t="shared" si="19"/>
        <v>0</v>
      </c>
      <c r="I283" s="221">
        <f t="shared" si="20"/>
        <v>0</v>
      </c>
      <c r="J283" s="252">
        <v>0</v>
      </c>
      <c r="K283" s="252"/>
      <c r="L283" s="229"/>
      <c r="M283" s="229">
        <f t="shared" si="16"/>
        <v>0</v>
      </c>
      <c r="N283" s="229"/>
      <c r="O283" s="229"/>
      <c r="P283" s="422"/>
      <c r="Q283" s="425">
        <f t="shared" si="17"/>
        <v>0</v>
      </c>
    </row>
    <row r="284" spans="1:17" ht="25.5" hidden="1" outlineLevel="2" x14ac:dyDescent="0.25">
      <c r="A284" s="114"/>
      <c r="B284" s="281" t="s">
        <v>216</v>
      </c>
      <c r="C284" s="284" t="s">
        <v>31</v>
      </c>
      <c r="D284" s="285">
        <v>2</v>
      </c>
      <c r="E284" s="109">
        <v>0</v>
      </c>
      <c r="F284" s="109">
        <f t="shared" si="18"/>
        <v>0</v>
      </c>
      <c r="G284" s="109">
        <v>0</v>
      </c>
      <c r="H284" s="109">
        <f t="shared" si="19"/>
        <v>0</v>
      </c>
      <c r="I284" s="221">
        <f t="shared" si="20"/>
        <v>0</v>
      </c>
      <c r="J284" s="252">
        <v>0</v>
      </c>
      <c r="K284" s="252"/>
      <c r="L284" s="229"/>
      <c r="M284" s="229">
        <f t="shared" si="16"/>
        <v>0</v>
      </c>
      <c r="N284" s="229"/>
      <c r="O284" s="229"/>
      <c r="P284" s="422"/>
      <c r="Q284" s="425">
        <f t="shared" si="17"/>
        <v>0</v>
      </c>
    </row>
    <row r="285" spans="1:17" ht="25.5" hidden="1" outlineLevel="2" x14ac:dyDescent="0.25">
      <c r="A285" s="114"/>
      <c r="B285" s="281" t="s">
        <v>217</v>
      </c>
      <c r="C285" s="284" t="s">
        <v>31</v>
      </c>
      <c r="D285" s="285">
        <v>40</v>
      </c>
      <c r="E285" s="109">
        <v>0</v>
      </c>
      <c r="F285" s="109">
        <f t="shared" si="18"/>
        <v>0</v>
      </c>
      <c r="G285" s="109">
        <v>0</v>
      </c>
      <c r="H285" s="109">
        <f t="shared" si="19"/>
        <v>0</v>
      </c>
      <c r="I285" s="221">
        <f t="shared" si="20"/>
        <v>0</v>
      </c>
      <c r="J285" s="252">
        <v>0</v>
      </c>
      <c r="K285" s="252"/>
      <c r="L285" s="229"/>
      <c r="M285" s="229">
        <f t="shared" si="16"/>
        <v>0</v>
      </c>
      <c r="N285" s="229"/>
      <c r="O285" s="229"/>
      <c r="P285" s="422"/>
      <c r="Q285" s="425">
        <f t="shared" si="17"/>
        <v>0</v>
      </c>
    </row>
    <row r="286" spans="1:17" hidden="1" outlineLevel="2" x14ac:dyDescent="0.25">
      <c r="A286" s="114"/>
      <c r="B286" s="281" t="s">
        <v>218</v>
      </c>
      <c r="C286" s="284" t="s">
        <v>31</v>
      </c>
      <c r="D286" s="285">
        <v>5</v>
      </c>
      <c r="E286" s="109">
        <v>0</v>
      </c>
      <c r="F286" s="109">
        <f t="shared" si="18"/>
        <v>0</v>
      </c>
      <c r="G286" s="109">
        <v>0</v>
      </c>
      <c r="H286" s="109">
        <f t="shared" si="19"/>
        <v>0</v>
      </c>
      <c r="I286" s="221">
        <f t="shared" si="20"/>
        <v>0</v>
      </c>
      <c r="J286" s="252">
        <v>0</v>
      </c>
      <c r="K286" s="252"/>
      <c r="L286" s="229"/>
      <c r="M286" s="229">
        <f t="shared" si="16"/>
        <v>0</v>
      </c>
      <c r="N286" s="229"/>
      <c r="O286" s="229"/>
      <c r="P286" s="422"/>
      <c r="Q286" s="425">
        <f t="shared" si="17"/>
        <v>0</v>
      </c>
    </row>
    <row r="287" spans="1:17" ht="51" hidden="1" outlineLevel="2" x14ac:dyDescent="0.25">
      <c r="A287" s="114"/>
      <c r="B287" s="281" t="s">
        <v>6908</v>
      </c>
      <c r="C287" s="284" t="s">
        <v>31</v>
      </c>
      <c r="D287" s="285">
        <v>8</v>
      </c>
      <c r="E287" s="109">
        <v>0</v>
      </c>
      <c r="F287" s="109">
        <f t="shared" si="18"/>
        <v>0</v>
      </c>
      <c r="G287" s="109">
        <v>0</v>
      </c>
      <c r="H287" s="109">
        <f t="shared" si="19"/>
        <v>0</v>
      </c>
      <c r="I287" s="221">
        <f t="shared" si="20"/>
        <v>0</v>
      </c>
      <c r="J287" s="252">
        <v>0</v>
      </c>
      <c r="K287" s="252"/>
      <c r="L287" s="229"/>
      <c r="M287" s="229">
        <f t="shared" si="16"/>
        <v>0</v>
      </c>
      <c r="N287" s="229"/>
      <c r="O287" s="229"/>
      <c r="P287" s="422"/>
      <c r="Q287" s="425">
        <f t="shared" si="17"/>
        <v>0</v>
      </c>
    </row>
    <row r="288" spans="1:17" ht="51" hidden="1" outlineLevel="2" x14ac:dyDescent="0.25">
      <c r="A288" s="114"/>
      <c r="B288" s="281" t="s">
        <v>6909</v>
      </c>
      <c r="C288" s="284" t="s">
        <v>31</v>
      </c>
      <c r="D288" s="285">
        <v>7</v>
      </c>
      <c r="E288" s="109">
        <v>0</v>
      </c>
      <c r="F288" s="109">
        <f t="shared" si="18"/>
        <v>0</v>
      </c>
      <c r="G288" s="109">
        <v>0</v>
      </c>
      <c r="H288" s="109">
        <f t="shared" si="19"/>
        <v>0</v>
      </c>
      <c r="I288" s="221">
        <f t="shared" si="20"/>
        <v>0</v>
      </c>
      <c r="J288" s="252">
        <v>0</v>
      </c>
      <c r="K288" s="252"/>
      <c r="L288" s="229"/>
      <c r="M288" s="229">
        <f t="shared" si="16"/>
        <v>0</v>
      </c>
      <c r="N288" s="229"/>
      <c r="O288" s="229"/>
      <c r="P288" s="422"/>
      <c r="Q288" s="425">
        <f t="shared" si="17"/>
        <v>0</v>
      </c>
    </row>
    <row r="289" spans="1:17" hidden="1" outlineLevel="2" x14ac:dyDescent="0.25">
      <c r="A289" s="114"/>
      <c r="B289" s="281" t="s">
        <v>227</v>
      </c>
      <c r="C289" s="284" t="s">
        <v>31</v>
      </c>
      <c r="D289" s="285">
        <v>1</v>
      </c>
      <c r="E289" s="109">
        <v>0</v>
      </c>
      <c r="F289" s="109">
        <f t="shared" si="18"/>
        <v>0</v>
      </c>
      <c r="G289" s="109">
        <v>0</v>
      </c>
      <c r="H289" s="109">
        <f t="shared" si="19"/>
        <v>0</v>
      </c>
      <c r="I289" s="221">
        <f t="shared" si="20"/>
        <v>0</v>
      </c>
      <c r="J289" s="252">
        <v>0</v>
      </c>
      <c r="K289" s="252"/>
      <c r="L289" s="229"/>
      <c r="M289" s="229">
        <f t="shared" si="16"/>
        <v>0</v>
      </c>
      <c r="N289" s="229"/>
      <c r="O289" s="229"/>
      <c r="P289" s="422"/>
      <c r="Q289" s="425">
        <f t="shared" si="17"/>
        <v>0</v>
      </c>
    </row>
    <row r="290" spans="1:17" ht="25.5" hidden="1" outlineLevel="2" x14ac:dyDescent="0.25">
      <c r="A290" s="114"/>
      <c r="B290" s="281" t="s">
        <v>6798</v>
      </c>
      <c r="C290" s="284" t="s">
        <v>31</v>
      </c>
      <c r="D290" s="285">
        <v>52</v>
      </c>
      <c r="E290" s="109">
        <v>0</v>
      </c>
      <c r="F290" s="109">
        <f t="shared" si="18"/>
        <v>0</v>
      </c>
      <c r="G290" s="109">
        <v>0</v>
      </c>
      <c r="H290" s="109">
        <f t="shared" si="19"/>
        <v>0</v>
      </c>
      <c r="I290" s="221">
        <f t="shared" ref="I290:I317" si="21">F290+H290</f>
        <v>0</v>
      </c>
      <c r="J290" s="252">
        <v>0</v>
      </c>
      <c r="K290" s="252"/>
      <c r="L290" s="229"/>
      <c r="M290" s="229">
        <f t="shared" ref="M290:M343" si="22">G290</f>
        <v>0</v>
      </c>
      <c r="N290" s="229"/>
      <c r="O290" s="229"/>
      <c r="P290" s="422"/>
      <c r="Q290" s="425">
        <f t="shared" si="17"/>
        <v>0</v>
      </c>
    </row>
    <row r="291" spans="1:17" ht="25.5" hidden="1" outlineLevel="2" x14ac:dyDescent="0.25">
      <c r="A291" s="114"/>
      <c r="B291" s="281" t="s">
        <v>6799</v>
      </c>
      <c r="C291" s="284" t="s">
        <v>31</v>
      </c>
      <c r="D291" s="285">
        <v>12</v>
      </c>
      <c r="E291" s="109">
        <v>0</v>
      </c>
      <c r="F291" s="109">
        <f t="shared" si="18"/>
        <v>0</v>
      </c>
      <c r="G291" s="109">
        <v>0</v>
      </c>
      <c r="H291" s="109">
        <f t="shared" si="19"/>
        <v>0</v>
      </c>
      <c r="I291" s="221">
        <f t="shared" si="21"/>
        <v>0</v>
      </c>
      <c r="J291" s="252">
        <v>0</v>
      </c>
      <c r="K291" s="252"/>
      <c r="L291" s="229"/>
      <c r="M291" s="229">
        <f t="shared" si="22"/>
        <v>0</v>
      </c>
      <c r="N291" s="229"/>
      <c r="O291" s="229"/>
      <c r="P291" s="422"/>
      <c r="Q291" s="425">
        <f t="shared" si="17"/>
        <v>0</v>
      </c>
    </row>
    <row r="292" spans="1:17" ht="25.5" hidden="1" outlineLevel="2" x14ac:dyDescent="0.25">
      <c r="A292" s="114"/>
      <c r="B292" s="281" t="s">
        <v>6800</v>
      </c>
      <c r="C292" s="284" t="s">
        <v>31</v>
      </c>
      <c r="D292" s="285">
        <v>50</v>
      </c>
      <c r="E292" s="109">
        <v>0</v>
      </c>
      <c r="F292" s="109">
        <f t="shared" si="18"/>
        <v>0</v>
      </c>
      <c r="G292" s="109">
        <v>0</v>
      </c>
      <c r="H292" s="109">
        <f t="shared" si="19"/>
        <v>0</v>
      </c>
      <c r="I292" s="221">
        <f t="shared" si="21"/>
        <v>0</v>
      </c>
      <c r="J292" s="252">
        <v>0</v>
      </c>
      <c r="K292" s="252"/>
      <c r="L292" s="229"/>
      <c r="M292" s="229">
        <f t="shared" si="22"/>
        <v>0</v>
      </c>
      <c r="N292" s="229"/>
      <c r="O292" s="229"/>
      <c r="P292" s="422"/>
      <c r="Q292" s="425">
        <f t="shared" si="17"/>
        <v>0</v>
      </c>
    </row>
    <row r="293" spans="1:17" ht="25.5" hidden="1" outlineLevel="2" x14ac:dyDescent="0.25">
      <c r="A293" s="114"/>
      <c r="B293" s="281" t="s">
        <v>6801</v>
      </c>
      <c r="C293" s="284" t="s">
        <v>31</v>
      </c>
      <c r="D293" s="285">
        <v>8</v>
      </c>
      <c r="E293" s="109">
        <v>0</v>
      </c>
      <c r="F293" s="109">
        <f t="shared" si="18"/>
        <v>0</v>
      </c>
      <c r="G293" s="109">
        <v>0</v>
      </c>
      <c r="H293" s="109">
        <f t="shared" si="19"/>
        <v>0</v>
      </c>
      <c r="I293" s="221">
        <f t="shared" si="21"/>
        <v>0</v>
      </c>
      <c r="J293" s="252">
        <v>0</v>
      </c>
      <c r="K293" s="252"/>
      <c r="L293" s="229"/>
      <c r="M293" s="229">
        <f t="shared" si="22"/>
        <v>0</v>
      </c>
      <c r="N293" s="229"/>
      <c r="O293" s="229"/>
      <c r="P293" s="422"/>
      <c r="Q293" s="425">
        <f t="shared" si="17"/>
        <v>0</v>
      </c>
    </row>
    <row r="294" spans="1:17" hidden="1" outlineLevel="2" x14ac:dyDescent="0.25">
      <c r="A294" s="114"/>
      <c r="B294" s="281" t="s">
        <v>220</v>
      </c>
      <c r="C294" s="284" t="s">
        <v>31</v>
      </c>
      <c r="D294" s="285">
        <v>45</v>
      </c>
      <c r="E294" s="109">
        <v>0</v>
      </c>
      <c r="F294" s="109">
        <f t="shared" si="18"/>
        <v>0</v>
      </c>
      <c r="G294" s="109">
        <v>0</v>
      </c>
      <c r="H294" s="109">
        <f t="shared" si="19"/>
        <v>0</v>
      </c>
      <c r="I294" s="221">
        <f t="shared" si="21"/>
        <v>0</v>
      </c>
      <c r="J294" s="252">
        <v>0</v>
      </c>
      <c r="K294" s="252"/>
      <c r="L294" s="229"/>
      <c r="M294" s="229">
        <f t="shared" si="22"/>
        <v>0</v>
      </c>
      <c r="N294" s="229"/>
      <c r="O294" s="229"/>
      <c r="P294" s="422"/>
      <c r="Q294" s="425">
        <f t="shared" si="17"/>
        <v>0</v>
      </c>
    </row>
    <row r="295" spans="1:17" ht="25.5" hidden="1" outlineLevel="2" x14ac:dyDescent="0.25">
      <c r="A295" s="114"/>
      <c r="B295" s="281" t="s">
        <v>222</v>
      </c>
      <c r="C295" s="284" t="s">
        <v>6890</v>
      </c>
      <c r="D295" s="285">
        <v>185</v>
      </c>
      <c r="E295" s="109">
        <v>0</v>
      </c>
      <c r="F295" s="109">
        <f t="shared" si="18"/>
        <v>0</v>
      </c>
      <c r="G295" s="109">
        <v>0</v>
      </c>
      <c r="H295" s="109">
        <f t="shared" si="19"/>
        <v>0</v>
      </c>
      <c r="I295" s="221">
        <f t="shared" si="21"/>
        <v>0</v>
      </c>
      <c r="J295" s="252">
        <v>0</v>
      </c>
      <c r="K295" s="252"/>
      <c r="L295" s="229"/>
      <c r="M295" s="229">
        <f t="shared" si="22"/>
        <v>0</v>
      </c>
      <c r="N295" s="229"/>
      <c r="O295" s="229"/>
      <c r="P295" s="422"/>
      <c r="Q295" s="425">
        <f t="shared" si="17"/>
        <v>0</v>
      </c>
    </row>
    <row r="296" spans="1:17" ht="25.5" hidden="1" outlineLevel="2" x14ac:dyDescent="0.25">
      <c r="A296" s="114"/>
      <c r="B296" s="281" t="s">
        <v>223</v>
      </c>
      <c r="C296" s="284" t="s">
        <v>6890</v>
      </c>
      <c r="D296" s="285">
        <v>30</v>
      </c>
      <c r="E296" s="109">
        <v>0</v>
      </c>
      <c r="F296" s="109">
        <f t="shared" si="18"/>
        <v>0</v>
      </c>
      <c r="G296" s="109">
        <v>0</v>
      </c>
      <c r="H296" s="109">
        <f t="shared" si="19"/>
        <v>0</v>
      </c>
      <c r="I296" s="221">
        <f t="shared" si="21"/>
        <v>0</v>
      </c>
      <c r="J296" s="252">
        <v>0</v>
      </c>
      <c r="K296" s="252"/>
      <c r="L296" s="229"/>
      <c r="M296" s="229">
        <f t="shared" si="22"/>
        <v>0</v>
      </c>
      <c r="N296" s="229"/>
      <c r="O296" s="229"/>
      <c r="P296" s="422"/>
      <c r="Q296" s="425">
        <f t="shared" si="17"/>
        <v>0</v>
      </c>
    </row>
    <row r="297" spans="1:17" ht="25.5" hidden="1" outlineLevel="2" x14ac:dyDescent="0.25">
      <c r="A297" s="114"/>
      <c r="B297" s="281" t="s">
        <v>224</v>
      </c>
      <c r="C297" s="284" t="s">
        <v>6890</v>
      </c>
      <c r="D297" s="285">
        <v>175</v>
      </c>
      <c r="E297" s="109">
        <v>0</v>
      </c>
      <c r="F297" s="109">
        <f t="shared" ref="F297:F317" si="23">E297*D297</f>
        <v>0</v>
      </c>
      <c r="G297" s="109">
        <v>0</v>
      </c>
      <c r="H297" s="109">
        <f t="shared" ref="H297:H317" si="24">G297*D297</f>
        <v>0</v>
      </c>
      <c r="I297" s="221">
        <f t="shared" si="21"/>
        <v>0</v>
      </c>
      <c r="J297" s="252">
        <v>0</v>
      </c>
      <c r="K297" s="252"/>
      <c r="L297" s="229"/>
      <c r="M297" s="229">
        <f t="shared" si="22"/>
        <v>0</v>
      </c>
      <c r="N297" s="229"/>
      <c r="O297" s="229"/>
      <c r="P297" s="422"/>
      <c r="Q297" s="425">
        <f t="shared" si="17"/>
        <v>0</v>
      </c>
    </row>
    <row r="298" spans="1:17" ht="25.5" hidden="1" outlineLevel="2" x14ac:dyDescent="0.25">
      <c r="A298" s="114"/>
      <c r="B298" s="281" t="s">
        <v>225</v>
      </c>
      <c r="C298" s="284" t="s">
        <v>6890</v>
      </c>
      <c r="D298" s="285">
        <v>3</v>
      </c>
      <c r="E298" s="109">
        <v>0</v>
      </c>
      <c r="F298" s="109">
        <f t="shared" si="23"/>
        <v>0</v>
      </c>
      <c r="G298" s="109">
        <v>0</v>
      </c>
      <c r="H298" s="109">
        <f t="shared" si="24"/>
        <v>0</v>
      </c>
      <c r="I298" s="221">
        <f t="shared" si="21"/>
        <v>0</v>
      </c>
      <c r="J298" s="252">
        <v>0</v>
      </c>
      <c r="K298" s="252"/>
      <c r="L298" s="229"/>
      <c r="M298" s="229">
        <f t="shared" si="22"/>
        <v>0</v>
      </c>
      <c r="N298" s="229"/>
      <c r="O298" s="229"/>
      <c r="P298" s="422"/>
      <c r="Q298" s="425">
        <f t="shared" si="17"/>
        <v>0</v>
      </c>
    </row>
    <row r="299" spans="1:17" ht="25.5" hidden="1" outlineLevel="2" x14ac:dyDescent="0.25">
      <c r="A299" s="114"/>
      <c r="B299" s="281" t="s">
        <v>226</v>
      </c>
      <c r="C299" s="284" t="s">
        <v>6890</v>
      </c>
      <c r="D299" s="285">
        <v>8</v>
      </c>
      <c r="E299" s="109">
        <v>0</v>
      </c>
      <c r="F299" s="109">
        <f t="shared" si="23"/>
        <v>0</v>
      </c>
      <c r="G299" s="109">
        <v>0</v>
      </c>
      <c r="H299" s="109">
        <f t="shared" si="24"/>
        <v>0</v>
      </c>
      <c r="I299" s="221">
        <f t="shared" si="21"/>
        <v>0</v>
      </c>
      <c r="J299" s="252">
        <v>0</v>
      </c>
      <c r="K299" s="252"/>
      <c r="L299" s="229"/>
      <c r="M299" s="229">
        <f t="shared" si="22"/>
        <v>0</v>
      </c>
      <c r="N299" s="229"/>
      <c r="O299" s="229"/>
      <c r="P299" s="422"/>
      <c r="Q299" s="425">
        <f t="shared" si="17"/>
        <v>0</v>
      </c>
    </row>
    <row r="300" spans="1:17" hidden="1" outlineLevel="2" x14ac:dyDescent="0.25">
      <c r="A300" s="114"/>
      <c r="B300" s="281" t="s">
        <v>6894</v>
      </c>
      <c r="C300" s="284" t="s">
        <v>31</v>
      </c>
      <c r="D300" s="285">
        <v>7</v>
      </c>
      <c r="E300" s="109">
        <v>0</v>
      </c>
      <c r="F300" s="109">
        <f t="shared" si="23"/>
        <v>0</v>
      </c>
      <c r="G300" s="109">
        <v>0</v>
      </c>
      <c r="H300" s="109">
        <f t="shared" si="24"/>
        <v>0</v>
      </c>
      <c r="I300" s="221">
        <f t="shared" si="21"/>
        <v>0</v>
      </c>
      <c r="J300" s="252">
        <v>0</v>
      </c>
      <c r="K300" s="252"/>
      <c r="L300" s="229"/>
      <c r="M300" s="229">
        <f t="shared" si="22"/>
        <v>0</v>
      </c>
      <c r="N300" s="229"/>
      <c r="O300" s="229"/>
      <c r="P300" s="422"/>
      <c r="Q300" s="425">
        <f t="shared" si="17"/>
        <v>0</v>
      </c>
    </row>
    <row r="301" spans="1:17" hidden="1" outlineLevel="2" x14ac:dyDescent="0.25">
      <c r="A301" s="114"/>
      <c r="B301" s="281" t="s">
        <v>6895</v>
      </c>
      <c r="C301" s="284" t="s">
        <v>31</v>
      </c>
      <c r="D301" s="285">
        <v>13</v>
      </c>
      <c r="E301" s="109">
        <v>0</v>
      </c>
      <c r="F301" s="109">
        <f t="shared" si="23"/>
        <v>0</v>
      </c>
      <c r="G301" s="109">
        <v>0</v>
      </c>
      <c r="H301" s="109">
        <f t="shared" si="24"/>
        <v>0</v>
      </c>
      <c r="I301" s="221">
        <f t="shared" si="21"/>
        <v>0</v>
      </c>
      <c r="J301" s="252">
        <v>0</v>
      </c>
      <c r="K301" s="252"/>
      <c r="L301" s="229"/>
      <c r="M301" s="229">
        <f t="shared" si="22"/>
        <v>0</v>
      </c>
      <c r="N301" s="229"/>
      <c r="O301" s="229"/>
      <c r="P301" s="422"/>
      <c r="Q301" s="425">
        <f t="shared" si="17"/>
        <v>0</v>
      </c>
    </row>
    <row r="302" spans="1:17" hidden="1" outlineLevel="1" x14ac:dyDescent="0.25">
      <c r="A302" s="378"/>
      <c r="B302" s="349" t="s">
        <v>231</v>
      </c>
      <c r="C302" s="378" t="s">
        <v>197</v>
      </c>
      <c r="D302" s="377">
        <v>1</v>
      </c>
      <c r="E302" s="377">
        <v>1545276</v>
      </c>
      <c r="F302" s="377">
        <f t="shared" si="23"/>
        <v>1545276</v>
      </c>
      <c r="G302" s="377">
        <v>4118434.9440000001</v>
      </c>
      <c r="H302" s="377">
        <f t="shared" si="24"/>
        <v>4118434.9440000001</v>
      </c>
      <c r="I302" s="377">
        <f t="shared" si="21"/>
        <v>5663710.9440000001</v>
      </c>
      <c r="J302" s="252">
        <v>1545276</v>
      </c>
      <c r="K302" s="252"/>
      <c r="L302" s="229"/>
      <c r="M302" s="229">
        <f t="shared" si="22"/>
        <v>4118434.9440000001</v>
      </c>
      <c r="N302" s="229"/>
      <c r="O302" s="229"/>
      <c r="P302" s="422"/>
      <c r="Q302" s="425">
        <f t="shared" si="17"/>
        <v>0</v>
      </c>
    </row>
    <row r="303" spans="1:17" ht="25.5" hidden="1" outlineLevel="2" x14ac:dyDescent="0.25">
      <c r="A303" s="114"/>
      <c r="B303" s="281" t="s">
        <v>6802</v>
      </c>
      <c r="C303" s="115" t="s">
        <v>199</v>
      </c>
      <c r="D303" s="109">
        <v>475</v>
      </c>
      <c r="E303" s="109">
        <v>0</v>
      </c>
      <c r="F303" s="109">
        <f t="shared" si="23"/>
        <v>0</v>
      </c>
      <c r="G303" s="109">
        <v>0</v>
      </c>
      <c r="H303" s="109">
        <f t="shared" si="24"/>
        <v>0</v>
      </c>
      <c r="I303" s="221">
        <f t="shared" si="21"/>
        <v>0</v>
      </c>
      <c r="J303" s="252">
        <v>0</v>
      </c>
      <c r="K303" s="252"/>
      <c r="L303" s="229"/>
      <c r="M303" s="229">
        <f t="shared" si="22"/>
        <v>0</v>
      </c>
      <c r="N303" s="229"/>
      <c r="O303" s="229"/>
      <c r="P303" s="422"/>
      <c r="Q303" s="425">
        <f t="shared" si="17"/>
        <v>0</v>
      </c>
    </row>
    <row r="304" spans="1:17" ht="25.5" hidden="1" outlineLevel="2" x14ac:dyDescent="0.25">
      <c r="A304" s="114"/>
      <c r="B304" s="281" t="s">
        <v>6803</v>
      </c>
      <c r="C304" s="115" t="s">
        <v>199</v>
      </c>
      <c r="D304" s="109">
        <v>125</v>
      </c>
      <c r="E304" s="109">
        <v>0</v>
      </c>
      <c r="F304" s="109">
        <f t="shared" si="23"/>
        <v>0</v>
      </c>
      <c r="G304" s="109">
        <v>0</v>
      </c>
      <c r="H304" s="109">
        <f t="shared" si="24"/>
        <v>0</v>
      </c>
      <c r="I304" s="221">
        <f t="shared" si="21"/>
        <v>0</v>
      </c>
      <c r="J304" s="252">
        <v>0</v>
      </c>
      <c r="K304" s="252"/>
      <c r="L304" s="229"/>
      <c r="M304" s="229">
        <f t="shared" si="22"/>
        <v>0</v>
      </c>
      <c r="N304" s="229"/>
      <c r="O304" s="229"/>
      <c r="P304" s="422"/>
      <c r="Q304" s="425">
        <f t="shared" si="17"/>
        <v>0</v>
      </c>
    </row>
    <row r="305" spans="1:17" ht="25.5" hidden="1" outlineLevel="2" x14ac:dyDescent="0.25">
      <c r="A305" s="114"/>
      <c r="B305" s="281" t="s">
        <v>232</v>
      </c>
      <c r="C305" s="115" t="s">
        <v>31</v>
      </c>
      <c r="D305" s="109">
        <v>11</v>
      </c>
      <c r="E305" s="109">
        <v>0</v>
      </c>
      <c r="F305" s="109">
        <f t="shared" si="23"/>
        <v>0</v>
      </c>
      <c r="G305" s="109">
        <v>0</v>
      </c>
      <c r="H305" s="109">
        <f t="shared" si="24"/>
        <v>0</v>
      </c>
      <c r="I305" s="221">
        <f t="shared" si="21"/>
        <v>0</v>
      </c>
      <c r="J305" s="252">
        <v>0</v>
      </c>
      <c r="K305" s="252"/>
      <c r="L305" s="229"/>
      <c r="M305" s="229">
        <f t="shared" si="22"/>
        <v>0</v>
      </c>
      <c r="N305" s="229"/>
      <c r="O305" s="229"/>
      <c r="P305" s="422"/>
      <c r="Q305" s="425">
        <f t="shared" si="17"/>
        <v>0</v>
      </c>
    </row>
    <row r="306" spans="1:17" hidden="1" outlineLevel="2" x14ac:dyDescent="0.25">
      <c r="A306" s="114"/>
      <c r="B306" s="281" t="s">
        <v>233</v>
      </c>
      <c r="C306" s="115" t="s">
        <v>31</v>
      </c>
      <c r="D306" s="109">
        <v>33</v>
      </c>
      <c r="E306" s="109">
        <v>0</v>
      </c>
      <c r="F306" s="109">
        <f t="shared" si="23"/>
        <v>0</v>
      </c>
      <c r="G306" s="109">
        <v>0</v>
      </c>
      <c r="H306" s="109">
        <f t="shared" si="24"/>
        <v>0</v>
      </c>
      <c r="I306" s="221">
        <f t="shared" si="21"/>
        <v>0</v>
      </c>
      <c r="J306" s="252">
        <v>0</v>
      </c>
      <c r="K306" s="252"/>
      <c r="L306" s="229"/>
      <c r="M306" s="229">
        <f t="shared" si="22"/>
        <v>0</v>
      </c>
      <c r="N306" s="229"/>
      <c r="O306" s="229"/>
      <c r="P306" s="422"/>
      <c r="Q306" s="425">
        <f t="shared" si="17"/>
        <v>0</v>
      </c>
    </row>
    <row r="307" spans="1:17" ht="25.5" hidden="1" outlineLevel="2" x14ac:dyDescent="0.25">
      <c r="A307" s="114"/>
      <c r="B307" s="281" t="s">
        <v>6804</v>
      </c>
      <c r="C307" s="115" t="s">
        <v>31</v>
      </c>
      <c r="D307" s="109">
        <v>33</v>
      </c>
      <c r="E307" s="109">
        <v>0</v>
      </c>
      <c r="F307" s="109">
        <f t="shared" si="23"/>
        <v>0</v>
      </c>
      <c r="G307" s="109">
        <v>0</v>
      </c>
      <c r="H307" s="109">
        <f t="shared" si="24"/>
        <v>0</v>
      </c>
      <c r="I307" s="221">
        <f t="shared" si="21"/>
        <v>0</v>
      </c>
      <c r="J307" s="252">
        <v>0</v>
      </c>
      <c r="K307" s="252"/>
      <c r="L307" s="229"/>
      <c r="M307" s="229">
        <f t="shared" si="22"/>
        <v>0</v>
      </c>
      <c r="N307" s="229"/>
      <c r="O307" s="229"/>
      <c r="P307" s="422"/>
      <c r="Q307" s="425">
        <f t="shared" si="17"/>
        <v>0</v>
      </c>
    </row>
    <row r="308" spans="1:17" hidden="1" outlineLevel="2" x14ac:dyDescent="0.25">
      <c r="A308" s="114"/>
      <c r="B308" s="281" t="s">
        <v>234</v>
      </c>
      <c r="C308" s="115" t="s">
        <v>31</v>
      </c>
      <c r="D308" s="109">
        <v>33</v>
      </c>
      <c r="E308" s="109">
        <v>0</v>
      </c>
      <c r="F308" s="109">
        <f t="shared" si="23"/>
        <v>0</v>
      </c>
      <c r="G308" s="109">
        <v>0</v>
      </c>
      <c r="H308" s="109">
        <f t="shared" si="24"/>
        <v>0</v>
      </c>
      <c r="I308" s="221">
        <f t="shared" si="21"/>
        <v>0</v>
      </c>
      <c r="J308" s="252">
        <v>0</v>
      </c>
      <c r="K308" s="252"/>
      <c r="L308" s="229"/>
      <c r="M308" s="229">
        <f t="shared" si="22"/>
        <v>0</v>
      </c>
      <c r="N308" s="229"/>
      <c r="O308" s="229"/>
      <c r="P308" s="422"/>
      <c r="Q308" s="425">
        <f t="shared" si="17"/>
        <v>0</v>
      </c>
    </row>
    <row r="309" spans="1:17" hidden="1" outlineLevel="2" x14ac:dyDescent="0.25">
      <c r="A309" s="114"/>
      <c r="B309" s="281" t="s">
        <v>6805</v>
      </c>
      <c r="C309" s="115" t="s">
        <v>31</v>
      </c>
      <c r="D309" s="109">
        <v>33</v>
      </c>
      <c r="E309" s="109">
        <v>0</v>
      </c>
      <c r="F309" s="109">
        <f t="shared" si="23"/>
        <v>0</v>
      </c>
      <c r="G309" s="109">
        <v>0</v>
      </c>
      <c r="H309" s="109">
        <f t="shared" si="24"/>
        <v>0</v>
      </c>
      <c r="I309" s="221">
        <f t="shared" si="21"/>
        <v>0</v>
      </c>
      <c r="J309" s="252">
        <v>0</v>
      </c>
      <c r="K309" s="252"/>
      <c r="L309" s="229"/>
      <c r="M309" s="229">
        <f t="shared" si="22"/>
        <v>0</v>
      </c>
      <c r="N309" s="229"/>
      <c r="O309" s="229"/>
      <c r="P309" s="422"/>
      <c r="Q309" s="425">
        <f t="shared" si="17"/>
        <v>0</v>
      </c>
    </row>
    <row r="310" spans="1:17" ht="25.5" hidden="1" outlineLevel="2" x14ac:dyDescent="0.25">
      <c r="A310" s="114"/>
      <c r="B310" s="281" t="s">
        <v>235</v>
      </c>
      <c r="C310" s="115" t="s">
        <v>31</v>
      </c>
      <c r="D310" s="109">
        <v>33</v>
      </c>
      <c r="E310" s="109">
        <v>0</v>
      </c>
      <c r="F310" s="109">
        <f t="shared" si="23"/>
        <v>0</v>
      </c>
      <c r="G310" s="109">
        <v>0</v>
      </c>
      <c r="H310" s="109">
        <f t="shared" si="24"/>
        <v>0</v>
      </c>
      <c r="I310" s="221">
        <f t="shared" si="21"/>
        <v>0</v>
      </c>
      <c r="J310" s="252">
        <v>0</v>
      </c>
      <c r="K310" s="252"/>
      <c r="L310" s="229"/>
      <c r="M310" s="229">
        <f t="shared" si="22"/>
        <v>0</v>
      </c>
      <c r="N310" s="229"/>
      <c r="O310" s="229"/>
      <c r="P310" s="422"/>
      <c r="Q310" s="425">
        <f t="shared" si="17"/>
        <v>0</v>
      </c>
    </row>
    <row r="311" spans="1:17" ht="25.5" hidden="1" outlineLevel="2" x14ac:dyDescent="0.25">
      <c r="A311" s="114"/>
      <c r="B311" s="281" t="s">
        <v>6855</v>
      </c>
      <c r="C311" s="115" t="s">
        <v>31</v>
      </c>
      <c r="D311" s="109">
        <v>66</v>
      </c>
      <c r="E311" s="109">
        <v>0</v>
      </c>
      <c r="F311" s="109">
        <f t="shared" si="23"/>
        <v>0</v>
      </c>
      <c r="G311" s="109">
        <v>0</v>
      </c>
      <c r="H311" s="109">
        <f t="shared" si="24"/>
        <v>0</v>
      </c>
      <c r="I311" s="221">
        <f t="shared" si="21"/>
        <v>0</v>
      </c>
      <c r="J311" s="252">
        <v>0</v>
      </c>
      <c r="K311" s="252"/>
      <c r="L311" s="229"/>
      <c r="M311" s="229">
        <f t="shared" si="22"/>
        <v>0</v>
      </c>
      <c r="N311" s="229"/>
      <c r="O311" s="229"/>
      <c r="P311" s="422"/>
      <c r="Q311" s="425">
        <f t="shared" si="17"/>
        <v>0</v>
      </c>
    </row>
    <row r="312" spans="1:17" hidden="1" outlineLevel="2" x14ac:dyDescent="0.25">
      <c r="A312" s="114"/>
      <c r="B312" s="281" t="s">
        <v>236</v>
      </c>
      <c r="C312" s="115" t="s">
        <v>31</v>
      </c>
      <c r="D312" s="109">
        <v>6</v>
      </c>
      <c r="E312" s="109">
        <v>0</v>
      </c>
      <c r="F312" s="109">
        <f t="shared" si="23"/>
        <v>0</v>
      </c>
      <c r="G312" s="109">
        <v>0</v>
      </c>
      <c r="H312" s="109">
        <f t="shared" si="24"/>
        <v>0</v>
      </c>
      <c r="I312" s="221">
        <f t="shared" si="21"/>
        <v>0</v>
      </c>
      <c r="J312" s="252">
        <v>0</v>
      </c>
      <c r="K312" s="252"/>
      <c r="L312" s="229"/>
      <c r="M312" s="229">
        <f t="shared" si="22"/>
        <v>0</v>
      </c>
      <c r="N312" s="229"/>
      <c r="O312" s="229"/>
      <c r="P312" s="422"/>
      <c r="Q312" s="425">
        <f t="shared" si="17"/>
        <v>0</v>
      </c>
    </row>
    <row r="313" spans="1:17" ht="25.5" hidden="1" outlineLevel="2" x14ac:dyDescent="0.25">
      <c r="A313" s="114"/>
      <c r="B313" s="281" t="s">
        <v>6806</v>
      </c>
      <c r="C313" s="115" t="s">
        <v>31</v>
      </c>
      <c r="D313" s="109">
        <v>80</v>
      </c>
      <c r="E313" s="109">
        <v>0</v>
      </c>
      <c r="F313" s="109">
        <f t="shared" si="23"/>
        <v>0</v>
      </c>
      <c r="G313" s="109">
        <v>0</v>
      </c>
      <c r="H313" s="109">
        <f t="shared" si="24"/>
        <v>0</v>
      </c>
      <c r="I313" s="221">
        <f t="shared" si="21"/>
        <v>0</v>
      </c>
      <c r="J313" s="252">
        <v>0</v>
      </c>
      <c r="K313" s="252"/>
      <c r="L313" s="229"/>
      <c r="M313" s="229">
        <f t="shared" si="22"/>
        <v>0</v>
      </c>
      <c r="N313" s="229"/>
      <c r="O313" s="229"/>
      <c r="P313" s="422"/>
      <c r="Q313" s="425">
        <f t="shared" si="17"/>
        <v>0</v>
      </c>
    </row>
    <row r="314" spans="1:17" ht="25.5" hidden="1" outlineLevel="2" x14ac:dyDescent="0.25">
      <c r="A314" s="114"/>
      <c r="B314" s="281" t="s">
        <v>6807</v>
      </c>
      <c r="C314" s="115" t="s">
        <v>31</v>
      </c>
      <c r="D314" s="109">
        <v>40</v>
      </c>
      <c r="E314" s="109">
        <v>0</v>
      </c>
      <c r="F314" s="109">
        <f t="shared" si="23"/>
        <v>0</v>
      </c>
      <c r="G314" s="109">
        <v>0</v>
      </c>
      <c r="H314" s="109">
        <f t="shared" si="24"/>
        <v>0</v>
      </c>
      <c r="I314" s="221">
        <f t="shared" si="21"/>
        <v>0</v>
      </c>
      <c r="J314" s="252">
        <v>0</v>
      </c>
      <c r="K314" s="252"/>
      <c r="L314" s="229"/>
      <c r="M314" s="229">
        <f t="shared" si="22"/>
        <v>0</v>
      </c>
      <c r="N314" s="229"/>
      <c r="O314" s="229"/>
      <c r="P314" s="422"/>
      <c r="Q314" s="425">
        <f t="shared" si="17"/>
        <v>0</v>
      </c>
    </row>
    <row r="315" spans="1:17" ht="25.5" hidden="1" outlineLevel="2" x14ac:dyDescent="0.25">
      <c r="A315" s="114"/>
      <c r="B315" s="281" t="s">
        <v>237</v>
      </c>
      <c r="C315" s="115" t="s">
        <v>31</v>
      </c>
      <c r="D315" s="109">
        <v>40</v>
      </c>
      <c r="E315" s="109">
        <v>0</v>
      </c>
      <c r="F315" s="109">
        <f t="shared" si="23"/>
        <v>0</v>
      </c>
      <c r="G315" s="109">
        <v>0</v>
      </c>
      <c r="H315" s="109">
        <f t="shared" si="24"/>
        <v>0</v>
      </c>
      <c r="I315" s="221">
        <f t="shared" si="21"/>
        <v>0</v>
      </c>
      <c r="J315" s="252">
        <v>0</v>
      </c>
      <c r="K315" s="252"/>
      <c r="L315" s="229"/>
      <c r="M315" s="229">
        <f t="shared" si="22"/>
        <v>0</v>
      </c>
      <c r="N315" s="229"/>
      <c r="O315" s="229"/>
      <c r="P315" s="422"/>
      <c r="Q315" s="425">
        <f t="shared" si="17"/>
        <v>0</v>
      </c>
    </row>
    <row r="316" spans="1:17" hidden="1" outlineLevel="2" x14ac:dyDescent="0.25">
      <c r="A316" s="114"/>
      <c r="B316" s="281" t="s">
        <v>238</v>
      </c>
      <c r="C316" s="115" t="s">
        <v>199</v>
      </c>
      <c r="D316" s="109">
        <v>50</v>
      </c>
      <c r="E316" s="109">
        <v>0</v>
      </c>
      <c r="F316" s="109">
        <f t="shared" si="23"/>
        <v>0</v>
      </c>
      <c r="G316" s="109">
        <v>0</v>
      </c>
      <c r="H316" s="109">
        <f t="shared" si="24"/>
        <v>0</v>
      </c>
      <c r="I316" s="221">
        <f t="shared" si="21"/>
        <v>0</v>
      </c>
      <c r="J316" s="252">
        <v>0</v>
      </c>
      <c r="K316" s="252"/>
      <c r="L316" s="229"/>
      <c r="M316" s="229">
        <f t="shared" si="22"/>
        <v>0</v>
      </c>
      <c r="N316" s="229"/>
      <c r="O316" s="229"/>
      <c r="P316" s="422"/>
      <c r="Q316" s="425">
        <f t="shared" si="17"/>
        <v>0</v>
      </c>
    </row>
    <row r="317" spans="1:17" hidden="1" outlineLevel="1" x14ac:dyDescent="0.25">
      <c r="A317" s="378"/>
      <c r="B317" s="349" t="s">
        <v>239</v>
      </c>
      <c r="C317" s="378" t="s">
        <v>197</v>
      </c>
      <c r="D317" s="377">
        <v>1</v>
      </c>
      <c r="E317" s="377">
        <v>350163</v>
      </c>
      <c r="F317" s="377">
        <f t="shared" si="23"/>
        <v>350163</v>
      </c>
      <c r="G317" s="377">
        <v>739196.6399999999</v>
      </c>
      <c r="H317" s="377">
        <f t="shared" si="24"/>
        <v>739196.6399999999</v>
      </c>
      <c r="I317" s="377">
        <f t="shared" si="21"/>
        <v>1089359.6399999999</v>
      </c>
      <c r="J317" s="252">
        <v>350163</v>
      </c>
      <c r="K317" s="252"/>
      <c r="L317" s="229"/>
      <c r="M317" s="229">
        <f t="shared" si="22"/>
        <v>739196.6399999999</v>
      </c>
      <c r="N317" s="229"/>
      <c r="O317" s="229"/>
      <c r="P317" s="422"/>
      <c r="Q317" s="425">
        <f t="shared" si="17"/>
        <v>0</v>
      </c>
    </row>
    <row r="318" spans="1:17" hidden="1" outlineLevel="2" x14ac:dyDescent="0.25">
      <c r="A318" s="114"/>
      <c r="B318" s="281" t="s">
        <v>240</v>
      </c>
      <c r="C318" s="115" t="s">
        <v>199</v>
      </c>
      <c r="D318" s="109">
        <v>95</v>
      </c>
      <c r="E318" s="109">
        <v>0</v>
      </c>
      <c r="F318" s="109"/>
      <c r="G318" s="109">
        <v>0</v>
      </c>
      <c r="H318" s="109"/>
      <c r="I318" s="221"/>
      <c r="J318" s="252">
        <v>0</v>
      </c>
      <c r="K318" s="252"/>
      <c r="L318" s="229"/>
      <c r="M318" s="229">
        <f t="shared" si="22"/>
        <v>0</v>
      </c>
      <c r="N318" s="229"/>
      <c r="O318" s="229"/>
      <c r="P318" s="422"/>
      <c r="Q318" s="425">
        <f t="shared" si="17"/>
        <v>0</v>
      </c>
    </row>
    <row r="319" spans="1:17" hidden="1" outlineLevel="2" x14ac:dyDescent="0.25">
      <c r="A319" s="114"/>
      <c r="B319" s="281" t="s">
        <v>241</v>
      </c>
      <c r="C319" s="115" t="s">
        <v>199</v>
      </c>
      <c r="D319" s="109">
        <v>30</v>
      </c>
      <c r="E319" s="109">
        <v>0</v>
      </c>
      <c r="F319" s="109"/>
      <c r="G319" s="109">
        <v>0</v>
      </c>
      <c r="H319" s="109"/>
      <c r="I319" s="221"/>
      <c r="J319" s="252">
        <v>0</v>
      </c>
      <c r="K319" s="252"/>
      <c r="L319" s="229"/>
      <c r="M319" s="229">
        <f t="shared" si="22"/>
        <v>0</v>
      </c>
      <c r="N319" s="229"/>
      <c r="O319" s="229"/>
      <c r="P319" s="422"/>
      <c r="Q319" s="425">
        <f t="shared" si="17"/>
        <v>0</v>
      </c>
    </row>
    <row r="320" spans="1:17" hidden="1" outlineLevel="2" x14ac:dyDescent="0.25">
      <c r="A320" s="114"/>
      <c r="B320" s="281" t="s">
        <v>242</v>
      </c>
      <c r="C320" s="115" t="s">
        <v>31</v>
      </c>
      <c r="D320" s="109">
        <v>3</v>
      </c>
      <c r="E320" s="109">
        <v>0</v>
      </c>
      <c r="F320" s="109"/>
      <c r="G320" s="109">
        <v>0</v>
      </c>
      <c r="H320" s="109"/>
      <c r="I320" s="221"/>
      <c r="J320" s="252">
        <v>0</v>
      </c>
      <c r="K320" s="252"/>
      <c r="L320" s="229"/>
      <c r="M320" s="229">
        <f t="shared" si="22"/>
        <v>0</v>
      </c>
      <c r="N320" s="229"/>
      <c r="O320" s="229"/>
      <c r="P320" s="422"/>
      <c r="Q320" s="425">
        <f t="shared" si="17"/>
        <v>0</v>
      </c>
    </row>
    <row r="321" spans="1:17" hidden="1" outlineLevel="2" x14ac:dyDescent="0.25">
      <c r="A321" s="114"/>
      <c r="B321" s="281" t="s">
        <v>243</v>
      </c>
      <c r="C321" s="115" t="s">
        <v>31</v>
      </c>
      <c r="D321" s="109">
        <v>4</v>
      </c>
      <c r="E321" s="109">
        <v>0</v>
      </c>
      <c r="F321" s="109"/>
      <c r="G321" s="109">
        <v>0</v>
      </c>
      <c r="H321" s="109"/>
      <c r="I321" s="221"/>
      <c r="J321" s="252">
        <v>0</v>
      </c>
      <c r="K321" s="252"/>
      <c r="L321" s="229"/>
      <c r="M321" s="229">
        <f t="shared" si="22"/>
        <v>0</v>
      </c>
      <c r="N321" s="229"/>
      <c r="O321" s="229"/>
      <c r="P321" s="422"/>
      <c r="Q321" s="425">
        <f t="shared" si="17"/>
        <v>0</v>
      </c>
    </row>
    <row r="322" spans="1:17" hidden="1" outlineLevel="2" x14ac:dyDescent="0.25">
      <c r="A322" s="114"/>
      <c r="B322" s="281" t="s">
        <v>244</v>
      </c>
      <c r="C322" s="115" t="s">
        <v>31</v>
      </c>
      <c r="D322" s="109">
        <v>21</v>
      </c>
      <c r="E322" s="109">
        <v>0</v>
      </c>
      <c r="F322" s="109"/>
      <c r="G322" s="109">
        <v>0</v>
      </c>
      <c r="H322" s="109"/>
      <c r="I322" s="221"/>
      <c r="J322" s="252">
        <v>0</v>
      </c>
      <c r="K322" s="252"/>
      <c r="L322" s="229"/>
      <c r="M322" s="229">
        <f t="shared" si="22"/>
        <v>0</v>
      </c>
      <c r="N322" s="229"/>
      <c r="O322" s="229"/>
      <c r="P322" s="422"/>
      <c r="Q322" s="425">
        <f t="shared" si="17"/>
        <v>0</v>
      </c>
    </row>
    <row r="323" spans="1:17" hidden="1" outlineLevel="2" x14ac:dyDescent="0.25">
      <c r="A323" s="114"/>
      <c r="B323" s="281" t="s">
        <v>245</v>
      </c>
      <c r="C323" s="115" t="s">
        <v>31</v>
      </c>
      <c r="D323" s="109">
        <v>19</v>
      </c>
      <c r="E323" s="109">
        <v>0</v>
      </c>
      <c r="F323" s="109"/>
      <c r="G323" s="109">
        <v>0</v>
      </c>
      <c r="H323" s="109"/>
      <c r="I323" s="221"/>
      <c r="J323" s="252">
        <v>0</v>
      </c>
      <c r="K323" s="252"/>
      <c r="L323" s="229"/>
      <c r="M323" s="229">
        <f t="shared" si="22"/>
        <v>0</v>
      </c>
      <c r="N323" s="229"/>
      <c r="O323" s="229"/>
      <c r="P323" s="422"/>
      <c r="Q323" s="425">
        <f t="shared" si="17"/>
        <v>0</v>
      </c>
    </row>
    <row r="324" spans="1:17" hidden="1" outlineLevel="2" x14ac:dyDescent="0.25">
      <c r="A324" s="114"/>
      <c r="B324" s="281" t="s">
        <v>246</v>
      </c>
      <c r="C324" s="115" t="s">
        <v>31</v>
      </c>
      <c r="D324" s="109">
        <v>14</v>
      </c>
      <c r="E324" s="109">
        <v>0</v>
      </c>
      <c r="F324" s="109"/>
      <c r="G324" s="109">
        <v>0</v>
      </c>
      <c r="H324" s="109"/>
      <c r="I324" s="221"/>
      <c r="J324" s="252">
        <v>0</v>
      </c>
      <c r="K324" s="252"/>
      <c r="L324" s="229"/>
      <c r="M324" s="229">
        <f t="shared" si="22"/>
        <v>0</v>
      </c>
      <c r="N324" s="229"/>
      <c r="O324" s="229"/>
      <c r="P324" s="422"/>
      <c r="Q324" s="425">
        <f t="shared" si="17"/>
        <v>0</v>
      </c>
    </row>
    <row r="325" spans="1:17" hidden="1" outlineLevel="2" x14ac:dyDescent="0.25">
      <c r="A325" s="114"/>
      <c r="B325" s="281" t="s">
        <v>247</v>
      </c>
      <c r="C325" s="115" t="s">
        <v>31</v>
      </c>
      <c r="D325" s="109">
        <v>13</v>
      </c>
      <c r="E325" s="109">
        <v>0</v>
      </c>
      <c r="F325" s="109"/>
      <c r="G325" s="109">
        <v>0</v>
      </c>
      <c r="H325" s="109"/>
      <c r="I325" s="221"/>
      <c r="J325" s="252">
        <v>0</v>
      </c>
      <c r="K325" s="252"/>
      <c r="L325" s="229"/>
      <c r="M325" s="229">
        <f t="shared" si="22"/>
        <v>0</v>
      </c>
      <c r="N325" s="229"/>
      <c r="O325" s="229"/>
      <c r="P325" s="422"/>
      <c r="Q325" s="425">
        <f t="shared" si="17"/>
        <v>0</v>
      </c>
    </row>
    <row r="326" spans="1:17" hidden="1" outlineLevel="2" x14ac:dyDescent="0.25">
      <c r="A326" s="114"/>
      <c r="B326" s="281" t="s">
        <v>248</v>
      </c>
      <c r="C326" s="115" t="s">
        <v>31</v>
      </c>
      <c r="D326" s="109">
        <v>1</v>
      </c>
      <c r="E326" s="109">
        <v>0</v>
      </c>
      <c r="F326" s="109"/>
      <c r="G326" s="109">
        <v>0</v>
      </c>
      <c r="H326" s="109"/>
      <c r="I326" s="221"/>
      <c r="J326" s="252">
        <v>0</v>
      </c>
      <c r="K326" s="252"/>
      <c r="L326" s="229"/>
      <c r="M326" s="229">
        <f t="shared" si="22"/>
        <v>0</v>
      </c>
      <c r="N326" s="229"/>
      <c r="O326" s="229"/>
      <c r="P326" s="422"/>
      <c r="Q326" s="425">
        <f t="shared" si="17"/>
        <v>0</v>
      </c>
    </row>
    <row r="327" spans="1:17" hidden="1" outlineLevel="2" x14ac:dyDescent="0.25">
      <c r="A327" s="114"/>
      <c r="B327" s="281" t="s">
        <v>249</v>
      </c>
      <c r="C327" s="115" t="s">
        <v>31</v>
      </c>
      <c r="D327" s="109">
        <v>26</v>
      </c>
      <c r="E327" s="109">
        <v>0</v>
      </c>
      <c r="F327" s="109"/>
      <c r="G327" s="109">
        <v>0</v>
      </c>
      <c r="H327" s="109"/>
      <c r="I327" s="221"/>
      <c r="J327" s="252">
        <v>0</v>
      </c>
      <c r="K327" s="252"/>
      <c r="L327" s="229"/>
      <c r="M327" s="229">
        <f t="shared" si="22"/>
        <v>0</v>
      </c>
      <c r="N327" s="229"/>
      <c r="O327" s="229"/>
      <c r="P327" s="422"/>
      <c r="Q327" s="425">
        <f t="shared" ref="Q327:Q390" si="25">(E327+G327)*P327</f>
        <v>0</v>
      </c>
    </row>
    <row r="328" spans="1:17" hidden="1" outlineLevel="2" x14ac:dyDescent="0.25">
      <c r="A328" s="114"/>
      <c r="B328" s="281" t="s">
        <v>250</v>
      </c>
      <c r="C328" s="115" t="s">
        <v>31</v>
      </c>
      <c r="D328" s="109">
        <v>9</v>
      </c>
      <c r="E328" s="109">
        <v>0</v>
      </c>
      <c r="F328" s="109"/>
      <c r="G328" s="109">
        <v>0</v>
      </c>
      <c r="H328" s="109"/>
      <c r="I328" s="221"/>
      <c r="J328" s="252">
        <v>0</v>
      </c>
      <c r="K328" s="252"/>
      <c r="L328" s="229"/>
      <c r="M328" s="229">
        <f t="shared" si="22"/>
        <v>0</v>
      </c>
      <c r="N328" s="229"/>
      <c r="O328" s="229"/>
      <c r="P328" s="422"/>
      <c r="Q328" s="425">
        <f t="shared" si="25"/>
        <v>0</v>
      </c>
    </row>
    <row r="329" spans="1:17" hidden="1" outlineLevel="2" x14ac:dyDescent="0.25">
      <c r="A329" s="114"/>
      <c r="B329" s="281" t="s">
        <v>251</v>
      </c>
      <c r="C329" s="115" t="s">
        <v>31</v>
      </c>
      <c r="D329" s="109">
        <v>4</v>
      </c>
      <c r="E329" s="109">
        <v>0</v>
      </c>
      <c r="F329" s="109"/>
      <c r="G329" s="109">
        <v>0</v>
      </c>
      <c r="H329" s="109"/>
      <c r="I329" s="221"/>
      <c r="J329" s="252">
        <v>0</v>
      </c>
      <c r="K329" s="252"/>
      <c r="L329" s="229"/>
      <c r="M329" s="229">
        <f t="shared" si="22"/>
        <v>0</v>
      </c>
      <c r="N329" s="229"/>
      <c r="O329" s="229"/>
      <c r="P329" s="422"/>
      <c r="Q329" s="425">
        <f t="shared" si="25"/>
        <v>0</v>
      </c>
    </row>
    <row r="330" spans="1:17" hidden="1" outlineLevel="2" x14ac:dyDescent="0.25">
      <c r="A330" s="114"/>
      <c r="B330" s="281" t="s">
        <v>252</v>
      </c>
      <c r="C330" s="115" t="s">
        <v>31</v>
      </c>
      <c r="D330" s="109">
        <v>2</v>
      </c>
      <c r="E330" s="109">
        <v>0</v>
      </c>
      <c r="F330" s="109"/>
      <c r="G330" s="109">
        <v>0</v>
      </c>
      <c r="H330" s="109"/>
      <c r="I330" s="221"/>
      <c r="J330" s="252">
        <v>0</v>
      </c>
      <c r="K330" s="252"/>
      <c r="L330" s="229"/>
      <c r="M330" s="229">
        <f t="shared" si="22"/>
        <v>0</v>
      </c>
      <c r="N330" s="229"/>
      <c r="O330" s="229"/>
      <c r="P330" s="422"/>
      <c r="Q330" s="425">
        <f t="shared" si="25"/>
        <v>0</v>
      </c>
    </row>
    <row r="331" spans="1:17" ht="25.5" hidden="1" outlineLevel="2" x14ac:dyDescent="0.25">
      <c r="A331" s="114"/>
      <c r="B331" s="281" t="s">
        <v>253</v>
      </c>
      <c r="C331" s="115" t="s">
        <v>307</v>
      </c>
      <c r="D331" s="109">
        <v>22</v>
      </c>
      <c r="E331" s="109">
        <v>0</v>
      </c>
      <c r="F331" s="109"/>
      <c r="G331" s="109">
        <v>0</v>
      </c>
      <c r="H331" s="109"/>
      <c r="I331" s="221"/>
      <c r="J331" s="252">
        <v>0</v>
      </c>
      <c r="K331" s="252"/>
      <c r="L331" s="229"/>
      <c r="M331" s="229">
        <f t="shared" si="22"/>
        <v>0</v>
      </c>
      <c r="N331" s="229"/>
      <c r="O331" s="229"/>
      <c r="P331" s="422"/>
      <c r="Q331" s="425">
        <f t="shared" si="25"/>
        <v>0</v>
      </c>
    </row>
    <row r="332" spans="1:17" ht="38.25" hidden="1" outlineLevel="2" x14ac:dyDescent="0.25">
      <c r="A332" s="114"/>
      <c r="B332" s="281" t="s">
        <v>254</v>
      </c>
      <c r="C332" s="115" t="s">
        <v>307</v>
      </c>
      <c r="D332" s="109">
        <v>12</v>
      </c>
      <c r="E332" s="109">
        <v>0</v>
      </c>
      <c r="F332" s="109"/>
      <c r="G332" s="109">
        <v>0</v>
      </c>
      <c r="H332" s="109"/>
      <c r="I332" s="221"/>
      <c r="J332" s="252">
        <v>0</v>
      </c>
      <c r="K332" s="252"/>
      <c r="L332" s="229"/>
      <c r="M332" s="229">
        <f t="shared" si="22"/>
        <v>0</v>
      </c>
      <c r="N332" s="229"/>
      <c r="O332" s="229"/>
      <c r="P332" s="422"/>
      <c r="Q332" s="425">
        <f t="shared" si="25"/>
        <v>0</v>
      </c>
    </row>
    <row r="333" spans="1:17" ht="25.5" hidden="1" outlineLevel="2" x14ac:dyDescent="0.25">
      <c r="A333" s="114"/>
      <c r="B333" s="281" t="s">
        <v>6910</v>
      </c>
      <c r="C333" s="115" t="s">
        <v>307</v>
      </c>
      <c r="D333" s="109">
        <v>1</v>
      </c>
      <c r="E333" s="109">
        <v>0</v>
      </c>
      <c r="F333" s="109"/>
      <c r="G333" s="109">
        <v>0</v>
      </c>
      <c r="H333" s="109"/>
      <c r="I333" s="221"/>
      <c r="J333" s="252">
        <v>0</v>
      </c>
      <c r="K333" s="252"/>
      <c r="L333" s="229"/>
      <c r="M333" s="229">
        <f t="shared" si="22"/>
        <v>0</v>
      </c>
      <c r="N333" s="229"/>
      <c r="O333" s="229"/>
      <c r="P333" s="422"/>
      <c r="Q333" s="425">
        <f t="shared" si="25"/>
        <v>0</v>
      </c>
    </row>
    <row r="334" spans="1:17" ht="25.5" hidden="1" outlineLevel="2" x14ac:dyDescent="0.25">
      <c r="A334" s="114"/>
      <c r="B334" s="281" t="s">
        <v>255</v>
      </c>
      <c r="C334" s="115" t="s">
        <v>31</v>
      </c>
      <c r="D334" s="109">
        <v>3</v>
      </c>
      <c r="E334" s="109">
        <v>0</v>
      </c>
      <c r="F334" s="109"/>
      <c r="G334" s="109">
        <v>0</v>
      </c>
      <c r="H334" s="109"/>
      <c r="I334" s="221"/>
      <c r="J334" s="252">
        <v>0</v>
      </c>
      <c r="K334" s="252"/>
      <c r="L334" s="229"/>
      <c r="M334" s="229">
        <f t="shared" si="22"/>
        <v>0</v>
      </c>
      <c r="N334" s="229"/>
      <c r="O334" s="229"/>
      <c r="P334" s="422"/>
      <c r="Q334" s="425">
        <f t="shared" si="25"/>
        <v>0</v>
      </c>
    </row>
    <row r="335" spans="1:17" hidden="1" outlineLevel="2" x14ac:dyDescent="0.25">
      <c r="A335" s="114"/>
      <c r="B335" s="281" t="s">
        <v>6943</v>
      </c>
      <c r="C335" s="115" t="s">
        <v>31</v>
      </c>
      <c r="D335" s="109">
        <v>5</v>
      </c>
      <c r="E335" s="109">
        <v>0</v>
      </c>
      <c r="F335" s="109"/>
      <c r="G335" s="109">
        <v>0</v>
      </c>
      <c r="H335" s="109"/>
      <c r="I335" s="221"/>
      <c r="J335" s="252">
        <v>0</v>
      </c>
      <c r="K335" s="252"/>
      <c r="L335" s="229"/>
      <c r="M335" s="229">
        <f t="shared" si="22"/>
        <v>0</v>
      </c>
      <c r="N335" s="229"/>
      <c r="O335" s="229"/>
      <c r="P335" s="422"/>
      <c r="Q335" s="425">
        <f t="shared" si="25"/>
        <v>0</v>
      </c>
    </row>
    <row r="336" spans="1:17" hidden="1" outlineLevel="2" x14ac:dyDescent="0.25">
      <c r="A336" s="114"/>
      <c r="B336" s="281" t="s">
        <v>6944</v>
      </c>
      <c r="C336" s="115" t="s">
        <v>31</v>
      </c>
      <c r="D336" s="109">
        <v>1</v>
      </c>
      <c r="E336" s="109">
        <v>0</v>
      </c>
      <c r="F336" s="109"/>
      <c r="G336" s="109">
        <v>0</v>
      </c>
      <c r="H336" s="109"/>
      <c r="I336" s="221"/>
      <c r="J336" s="252">
        <v>0</v>
      </c>
      <c r="K336" s="252"/>
      <c r="L336" s="229"/>
      <c r="M336" s="229">
        <f t="shared" si="22"/>
        <v>0</v>
      </c>
      <c r="N336" s="229"/>
      <c r="O336" s="229"/>
      <c r="P336" s="422"/>
      <c r="Q336" s="425">
        <f t="shared" si="25"/>
        <v>0</v>
      </c>
    </row>
    <row r="337" spans="1:17" ht="25.5" hidden="1" outlineLevel="2" x14ac:dyDescent="0.25">
      <c r="A337" s="114"/>
      <c r="B337" s="281" t="s">
        <v>256</v>
      </c>
      <c r="C337" s="115" t="s">
        <v>31</v>
      </c>
      <c r="D337" s="109">
        <v>3</v>
      </c>
      <c r="E337" s="109">
        <v>0</v>
      </c>
      <c r="F337" s="109"/>
      <c r="G337" s="109">
        <v>0</v>
      </c>
      <c r="H337" s="109"/>
      <c r="I337" s="221"/>
      <c r="J337" s="252">
        <v>0</v>
      </c>
      <c r="K337" s="252"/>
      <c r="L337" s="229"/>
      <c r="M337" s="229">
        <f t="shared" si="22"/>
        <v>0</v>
      </c>
      <c r="N337" s="229"/>
      <c r="O337" s="229"/>
      <c r="P337" s="422"/>
      <c r="Q337" s="425">
        <f t="shared" si="25"/>
        <v>0</v>
      </c>
    </row>
    <row r="338" spans="1:17" ht="25.5" hidden="1" outlineLevel="2" x14ac:dyDescent="0.25">
      <c r="A338" s="114"/>
      <c r="B338" s="281" t="s">
        <v>257</v>
      </c>
      <c r="C338" s="115" t="s">
        <v>31</v>
      </c>
      <c r="D338" s="109">
        <v>1</v>
      </c>
      <c r="E338" s="109">
        <v>0</v>
      </c>
      <c r="F338" s="109"/>
      <c r="G338" s="109">
        <v>0</v>
      </c>
      <c r="H338" s="109"/>
      <c r="I338" s="221"/>
      <c r="J338" s="252">
        <v>0</v>
      </c>
      <c r="K338" s="252"/>
      <c r="L338" s="229"/>
      <c r="M338" s="229">
        <f t="shared" si="22"/>
        <v>0</v>
      </c>
      <c r="N338" s="229"/>
      <c r="O338" s="229"/>
      <c r="P338" s="422"/>
      <c r="Q338" s="425">
        <f t="shared" si="25"/>
        <v>0</v>
      </c>
    </row>
    <row r="339" spans="1:17" hidden="1" outlineLevel="2" x14ac:dyDescent="0.25">
      <c r="A339" s="114"/>
      <c r="B339" s="281" t="s">
        <v>6911</v>
      </c>
      <c r="C339" s="115" t="s">
        <v>307</v>
      </c>
      <c r="D339" s="109">
        <v>2</v>
      </c>
      <c r="E339" s="109">
        <v>0</v>
      </c>
      <c r="F339" s="109"/>
      <c r="G339" s="109">
        <v>0</v>
      </c>
      <c r="H339" s="109"/>
      <c r="I339" s="221"/>
      <c r="J339" s="252">
        <v>0</v>
      </c>
      <c r="K339" s="252"/>
      <c r="L339" s="229"/>
      <c r="M339" s="229">
        <f t="shared" si="22"/>
        <v>0</v>
      </c>
      <c r="N339" s="229"/>
      <c r="O339" s="229"/>
      <c r="P339" s="422"/>
      <c r="Q339" s="425">
        <f t="shared" si="25"/>
        <v>0</v>
      </c>
    </row>
    <row r="340" spans="1:17" hidden="1" outlineLevel="2" x14ac:dyDescent="0.25">
      <c r="A340" s="114"/>
      <c r="B340" s="281" t="s">
        <v>6896</v>
      </c>
      <c r="C340" s="115" t="s">
        <v>31</v>
      </c>
      <c r="D340" s="109">
        <v>1</v>
      </c>
      <c r="E340" s="109">
        <v>0</v>
      </c>
      <c r="F340" s="109"/>
      <c r="G340" s="109">
        <v>0</v>
      </c>
      <c r="H340" s="109"/>
      <c r="I340" s="221"/>
      <c r="J340" s="252">
        <v>0</v>
      </c>
      <c r="K340" s="252"/>
      <c r="L340" s="229"/>
      <c r="M340" s="229">
        <f t="shared" si="22"/>
        <v>0</v>
      </c>
      <c r="N340" s="229"/>
      <c r="O340" s="229"/>
      <c r="P340" s="422"/>
      <c r="Q340" s="425">
        <f t="shared" si="25"/>
        <v>0</v>
      </c>
    </row>
    <row r="341" spans="1:17" ht="25.5" hidden="1" outlineLevel="2" x14ac:dyDescent="0.25">
      <c r="A341" s="114"/>
      <c r="B341" s="281" t="s">
        <v>258</v>
      </c>
      <c r="C341" s="115" t="s">
        <v>31</v>
      </c>
      <c r="D341" s="109">
        <v>13</v>
      </c>
      <c r="E341" s="109">
        <v>0</v>
      </c>
      <c r="F341" s="109"/>
      <c r="G341" s="109">
        <v>0</v>
      </c>
      <c r="H341" s="109"/>
      <c r="I341" s="221"/>
      <c r="J341" s="252">
        <v>0</v>
      </c>
      <c r="K341" s="252"/>
      <c r="L341" s="229"/>
      <c r="M341" s="229">
        <f t="shared" si="22"/>
        <v>0</v>
      </c>
      <c r="N341" s="229"/>
      <c r="O341" s="229"/>
      <c r="P341" s="422"/>
      <c r="Q341" s="425">
        <f t="shared" si="25"/>
        <v>0</v>
      </c>
    </row>
    <row r="342" spans="1:17" ht="25.5" hidden="1" outlineLevel="2" x14ac:dyDescent="0.25">
      <c r="A342" s="114"/>
      <c r="B342" s="281" t="s">
        <v>6897</v>
      </c>
      <c r="C342" s="115" t="s">
        <v>31</v>
      </c>
      <c r="D342" s="109">
        <v>2</v>
      </c>
      <c r="E342" s="109">
        <v>0</v>
      </c>
      <c r="F342" s="109"/>
      <c r="G342" s="109">
        <v>0</v>
      </c>
      <c r="H342" s="109"/>
      <c r="I342" s="221"/>
      <c r="J342" s="252">
        <v>0</v>
      </c>
      <c r="K342" s="252"/>
      <c r="L342" s="229"/>
      <c r="M342" s="229">
        <f t="shared" si="22"/>
        <v>0</v>
      </c>
      <c r="N342" s="229"/>
      <c r="O342" s="229"/>
      <c r="P342" s="422"/>
      <c r="Q342" s="425">
        <f t="shared" si="25"/>
        <v>0</v>
      </c>
    </row>
    <row r="343" spans="1:17" hidden="1" outlineLevel="1" x14ac:dyDescent="0.25">
      <c r="A343" s="114"/>
      <c r="B343" s="281"/>
      <c r="C343" s="115"/>
      <c r="D343" s="109"/>
      <c r="E343" s="109">
        <v>0</v>
      </c>
      <c r="F343" s="109"/>
      <c r="G343" s="109">
        <v>0</v>
      </c>
      <c r="H343" s="109"/>
      <c r="I343" s="221"/>
      <c r="J343" s="252">
        <v>0</v>
      </c>
      <c r="K343" s="252"/>
      <c r="L343" s="229"/>
      <c r="M343" s="229">
        <f t="shared" si="22"/>
        <v>0</v>
      </c>
      <c r="N343" s="229"/>
      <c r="O343" s="229"/>
      <c r="P343" s="422"/>
      <c r="Q343" s="425">
        <f t="shared" si="25"/>
        <v>0</v>
      </c>
    </row>
    <row r="344" spans="1:17" collapsed="1" x14ac:dyDescent="0.25">
      <c r="A344" s="339" t="s">
        <v>259</v>
      </c>
      <c r="B344" s="340" t="s">
        <v>260</v>
      </c>
      <c r="C344" s="341"/>
      <c r="D344" s="342"/>
      <c r="E344" s="342"/>
      <c r="F344" s="342">
        <f>SUM(F345:F395)</f>
        <v>2676199</v>
      </c>
      <c r="G344" s="342"/>
      <c r="H344" s="342">
        <f>SUM(H345:H395)</f>
        <v>4039309.352</v>
      </c>
      <c r="I344" s="343">
        <f>SUM(I345:I395)</f>
        <v>6715508.352</v>
      </c>
      <c r="J344" s="344"/>
      <c r="K344" s="344"/>
      <c r="L344" s="345"/>
      <c r="M344" s="345"/>
      <c r="N344" s="345"/>
      <c r="O344" s="345"/>
      <c r="P344" s="422"/>
      <c r="Q344" s="343">
        <f>SUM(Q345:Q395)</f>
        <v>0</v>
      </c>
    </row>
    <row r="345" spans="1:17" hidden="1" outlineLevel="1" x14ac:dyDescent="0.25">
      <c r="A345" s="114"/>
      <c r="B345" s="281" t="s">
        <v>261</v>
      </c>
      <c r="C345" s="117" t="s">
        <v>307</v>
      </c>
      <c r="D345" s="116">
        <v>1</v>
      </c>
      <c r="E345" s="109">
        <v>50304</v>
      </c>
      <c r="F345" s="109">
        <f t="shared" ref="F345:F376" si="26">E345*D345</f>
        <v>50304</v>
      </c>
      <c r="G345" s="109">
        <v>0</v>
      </c>
      <c r="H345" s="109">
        <f t="shared" ref="H345:H376" si="27">D345*G345</f>
        <v>0</v>
      </c>
      <c r="I345" s="221">
        <f>F345+H345</f>
        <v>50304</v>
      </c>
      <c r="J345" s="252">
        <v>50304</v>
      </c>
      <c r="K345" s="252"/>
      <c r="L345" s="229"/>
      <c r="M345" s="229">
        <f t="shared" ref="M345:M395" si="28">G345</f>
        <v>0</v>
      </c>
      <c r="N345" s="229"/>
      <c r="O345" s="229"/>
      <c r="P345" s="422"/>
      <c r="Q345" s="425">
        <f t="shared" si="25"/>
        <v>0</v>
      </c>
    </row>
    <row r="346" spans="1:17" hidden="1" outlineLevel="1" x14ac:dyDescent="0.25">
      <c r="A346" s="114"/>
      <c r="B346" s="281" t="s">
        <v>262</v>
      </c>
      <c r="C346" s="117" t="s">
        <v>31</v>
      </c>
      <c r="D346" s="116">
        <v>2</v>
      </c>
      <c r="E346" s="109">
        <v>5502</v>
      </c>
      <c r="F346" s="109">
        <f t="shared" si="26"/>
        <v>11004</v>
      </c>
      <c r="G346" s="109">
        <v>36625.68</v>
      </c>
      <c r="H346" s="109">
        <f t="shared" si="27"/>
        <v>73251.360000000001</v>
      </c>
      <c r="I346" s="221">
        <f t="shared" ref="I346:I395" si="29">F346+H346</f>
        <v>84255.360000000001</v>
      </c>
      <c r="J346" s="252">
        <v>5502</v>
      </c>
      <c r="K346" s="252"/>
      <c r="L346" s="229"/>
      <c r="M346" s="229">
        <f t="shared" si="28"/>
        <v>36625.68</v>
      </c>
      <c r="N346" s="229"/>
      <c r="O346" s="229"/>
      <c r="P346" s="422"/>
      <c r="Q346" s="425">
        <f t="shared" si="25"/>
        <v>0</v>
      </c>
    </row>
    <row r="347" spans="1:17" hidden="1" outlineLevel="1" x14ac:dyDescent="0.25">
      <c r="A347" s="114"/>
      <c r="B347" s="281" t="s">
        <v>6912</v>
      </c>
      <c r="C347" s="117" t="s">
        <v>31</v>
      </c>
      <c r="D347" s="116">
        <v>1</v>
      </c>
      <c r="E347" s="109">
        <v>2358</v>
      </c>
      <c r="F347" s="109">
        <f t="shared" si="26"/>
        <v>2358</v>
      </c>
      <c r="G347" s="109">
        <v>1456</v>
      </c>
      <c r="H347" s="109">
        <f t="shared" si="27"/>
        <v>1456</v>
      </c>
      <c r="I347" s="221">
        <f t="shared" si="29"/>
        <v>3814</v>
      </c>
      <c r="J347" s="252">
        <v>2358</v>
      </c>
      <c r="K347" s="252"/>
      <c r="L347" s="229"/>
      <c r="M347" s="229">
        <f t="shared" si="28"/>
        <v>1456</v>
      </c>
      <c r="N347" s="229"/>
      <c r="O347" s="229"/>
      <c r="P347" s="422"/>
      <c r="Q347" s="425">
        <f t="shared" si="25"/>
        <v>0</v>
      </c>
    </row>
    <row r="348" spans="1:17" hidden="1" outlineLevel="1" x14ac:dyDescent="0.25">
      <c r="A348" s="114"/>
      <c r="B348" s="281" t="s">
        <v>263</v>
      </c>
      <c r="C348" s="117" t="s">
        <v>31</v>
      </c>
      <c r="D348" s="116">
        <v>1</v>
      </c>
      <c r="E348" s="109">
        <v>5502</v>
      </c>
      <c r="F348" s="109">
        <f t="shared" si="26"/>
        <v>5502</v>
      </c>
      <c r="G348" s="109">
        <v>15730</v>
      </c>
      <c r="H348" s="109">
        <f t="shared" si="27"/>
        <v>15730</v>
      </c>
      <c r="I348" s="221">
        <f t="shared" si="29"/>
        <v>21232</v>
      </c>
      <c r="J348" s="252">
        <v>5502</v>
      </c>
      <c r="K348" s="252"/>
      <c r="L348" s="229"/>
      <c r="M348" s="229">
        <f t="shared" si="28"/>
        <v>15730</v>
      </c>
      <c r="N348" s="229"/>
      <c r="O348" s="229"/>
      <c r="P348" s="422"/>
      <c r="Q348" s="425">
        <f t="shared" si="25"/>
        <v>0</v>
      </c>
    </row>
    <row r="349" spans="1:17" hidden="1" outlineLevel="1" x14ac:dyDescent="0.25">
      <c r="A349" s="114"/>
      <c r="B349" s="281" t="s">
        <v>264</v>
      </c>
      <c r="C349" s="117" t="s">
        <v>31</v>
      </c>
      <c r="D349" s="116">
        <v>1</v>
      </c>
      <c r="E349" s="109">
        <v>5502</v>
      </c>
      <c r="F349" s="109">
        <f t="shared" si="26"/>
        <v>5502</v>
      </c>
      <c r="G349" s="109">
        <v>42033.68</v>
      </c>
      <c r="H349" s="109">
        <f t="shared" si="27"/>
        <v>42033.68</v>
      </c>
      <c r="I349" s="221">
        <f t="shared" si="29"/>
        <v>47535.68</v>
      </c>
      <c r="J349" s="252">
        <v>5502</v>
      </c>
      <c r="K349" s="252"/>
      <c r="L349" s="229"/>
      <c r="M349" s="229">
        <f t="shared" si="28"/>
        <v>42033.68</v>
      </c>
      <c r="N349" s="229"/>
      <c r="O349" s="229"/>
      <c r="P349" s="422"/>
      <c r="Q349" s="425">
        <f t="shared" si="25"/>
        <v>0</v>
      </c>
    </row>
    <row r="350" spans="1:17" hidden="1" outlineLevel="1" x14ac:dyDescent="0.25">
      <c r="A350" s="114"/>
      <c r="B350" s="281" t="s">
        <v>265</v>
      </c>
      <c r="C350" s="117" t="s">
        <v>31</v>
      </c>
      <c r="D350" s="116">
        <v>6</v>
      </c>
      <c r="E350" s="109">
        <v>524</v>
      </c>
      <c r="F350" s="109">
        <f t="shared" si="26"/>
        <v>3144</v>
      </c>
      <c r="G350" s="109">
        <v>7368.4000000000005</v>
      </c>
      <c r="H350" s="109">
        <f t="shared" si="27"/>
        <v>44210.400000000001</v>
      </c>
      <c r="I350" s="221">
        <f t="shared" si="29"/>
        <v>47354.400000000001</v>
      </c>
      <c r="J350" s="252">
        <v>524</v>
      </c>
      <c r="K350" s="252"/>
      <c r="L350" s="229"/>
      <c r="M350" s="229">
        <f t="shared" si="28"/>
        <v>7368.4000000000005</v>
      </c>
      <c r="N350" s="229"/>
      <c r="O350" s="229"/>
      <c r="P350" s="422"/>
      <c r="Q350" s="425">
        <f t="shared" si="25"/>
        <v>0</v>
      </c>
    </row>
    <row r="351" spans="1:17" hidden="1" outlineLevel="1" x14ac:dyDescent="0.25">
      <c r="A351" s="114"/>
      <c r="B351" s="281" t="s">
        <v>266</v>
      </c>
      <c r="C351" s="117" t="s">
        <v>31</v>
      </c>
      <c r="D351" s="116">
        <v>1</v>
      </c>
      <c r="E351" s="109">
        <v>3406</v>
      </c>
      <c r="F351" s="109">
        <f t="shared" si="26"/>
        <v>3406</v>
      </c>
      <c r="G351" s="109">
        <v>14788.176000000001</v>
      </c>
      <c r="H351" s="109">
        <f t="shared" si="27"/>
        <v>14788.176000000001</v>
      </c>
      <c r="I351" s="221">
        <f t="shared" si="29"/>
        <v>18194.175999999999</v>
      </c>
      <c r="J351" s="252">
        <v>3406</v>
      </c>
      <c r="K351" s="252"/>
      <c r="L351" s="229"/>
      <c r="M351" s="229">
        <f t="shared" si="28"/>
        <v>14788.176000000001</v>
      </c>
      <c r="N351" s="229"/>
      <c r="O351" s="229"/>
      <c r="P351" s="422"/>
      <c r="Q351" s="425">
        <f t="shared" si="25"/>
        <v>0</v>
      </c>
    </row>
    <row r="352" spans="1:17" hidden="1" outlineLevel="1" x14ac:dyDescent="0.25">
      <c r="A352" s="114"/>
      <c r="B352" s="281" t="s">
        <v>267</v>
      </c>
      <c r="C352" s="117" t="s">
        <v>31</v>
      </c>
      <c r="D352" s="116">
        <v>2</v>
      </c>
      <c r="E352" s="109">
        <v>3406</v>
      </c>
      <c r="F352" s="109">
        <f t="shared" si="26"/>
        <v>6812</v>
      </c>
      <c r="G352" s="109">
        <v>6507.8519999999999</v>
      </c>
      <c r="H352" s="109">
        <f t="shared" si="27"/>
        <v>13015.704</v>
      </c>
      <c r="I352" s="221">
        <f t="shared" si="29"/>
        <v>19827.703999999998</v>
      </c>
      <c r="J352" s="252">
        <v>3406</v>
      </c>
      <c r="K352" s="252"/>
      <c r="L352" s="229"/>
      <c r="M352" s="229">
        <f t="shared" si="28"/>
        <v>6507.8519999999999</v>
      </c>
      <c r="N352" s="229"/>
      <c r="O352" s="229"/>
      <c r="P352" s="422"/>
      <c r="Q352" s="425">
        <f t="shared" si="25"/>
        <v>0</v>
      </c>
    </row>
    <row r="353" spans="1:17" hidden="1" outlineLevel="1" x14ac:dyDescent="0.25">
      <c r="A353" s="114"/>
      <c r="B353" s="281" t="s">
        <v>268</v>
      </c>
      <c r="C353" s="117" t="s">
        <v>31</v>
      </c>
      <c r="D353" s="116">
        <v>1</v>
      </c>
      <c r="E353" s="109">
        <v>3406</v>
      </c>
      <c r="F353" s="109">
        <f t="shared" si="26"/>
        <v>3406</v>
      </c>
      <c r="G353" s="109">
        <v>5933.9280000000008</v>
      </c>
      <c r="H353" s="109">
        <f t="shared" si="27"/>
        <v>5933.9280000000008</v>
      </c>
      <c r="I353" s="221">
        <f t="shared" si="29"/>
        <v>9339.9279999999999</v>
      </c>
      <c r="J353" s="252">
        <v>3406</v>
      </c>
      <c r="K353" s="252"/>
      <c r="L353" s="229"/>
      <c r="M353" s="229">
        <f t="shared" si="28"/>
        <v>5933.9280000000008</v>
      </c>
      <c r="N353" s="229"/>
      <c r="O353" s="229"/>
      <c r="P353" s="422"/>
      <c r="Q353" s="425">
        <f t="shared" si="25"/>
        <v>0</v>
      </c>
    </row>
    <row r="354" spans="1:17" ht="25.5" hidden="1" outlineLevel="1" x14ac:dyDescent="0.25">
      <c r="A354" s="114"/>
      <c r="B354" s="281" t="s">
        <v>269</v>
      </c>
      <c r="C354" s="117" t="s">
        <v>31</v>
      </c>
      <c r="D354" s="116">
        <v>71</v>
      </c>
      <c r="E354" s="109">
        <v>1572</v>
      </c>
      <c r="F354" s="109">
        <f t="shared" si="26"/>
        <v>111612</v>
      </c>
      <c r="G354" s="109">
        <v>2472.34</v>
      </c>
      <c r="H354" s="109">
        <f t="shared" si="27"/>
        <v>175536.14</v>
      </c>
      <c r="I354" s="221">
        <f t="shared" si="29"/>
        <v>287148.14</v>
      </c>
      <c r="J354" s="252">
        <v>1572</v>
      </c>
      <c r="K354" s="252"/>
      <c r="L354" s="229"/>
      <c r="M354" s="229">
        <f t="shared" si="28"/>
        <v>2472.34</v>
      </c>
      <c r="N354" s="229"/>
      <c r="O354" s="229"/>
      <c r="P354" s="422"/>
      <c r="Q354" s="425">
        <f t="shared" si="25"/>
        <v>0</v>
      </c>
    </row>
    <row r="355" spans="1:17" hidden="1" outlineLevel="1" x14ac:dyDescent="0.25">
      <c r="A355" s="114"/>
      <c r="B355" s="281" t="s">
        <v>270</v>
      </c>
      <c r="C355" s="117" t="s">
        <v>31</v>
      </c>
      <c r="D355" s="116">
        <v>26</v>
      </c>
      <c r="E355" s="109">
        <v>4454</v>
      </c>
      <c r="F355" s="109">
        <f t="shared" si="26"/>
        <v>115804</v>
      </c>
      <c r="G355" s="109">
        <v>37518</v>
      </c>
      <c r="H355" s="109">
        <f t="shared" si="27"/>
        <v>975468</v>
      </c>
      <c r="I355" s="221">
        <f t="shared" si="29"/>
        <v>1091272</v>
      </c>
      <c r="J355" s="252">
        <v>4454</v>
      </c>
      <c r="K355" s="252"/>
      <c r="L355" s="229"/>
      <c r="M355" s="229">
        <f t="shared" si="28"/>
        <v>37518</v>
      </c>
      <c r="N355" s="229"/>
      <c r="O355" s="229"/>
      <c r="P355" s="422"/>
      <c r="Q355" s="425">
        <f t="shared" si="25"/>
        <v>0</v>
      </c>
    </row>
    <row r="356" spans="1:17" hidden="1" outlineLevel="1" x14ac:dyDescent="0.25">
      <c r="A356" s="114"/>
      <c r="B356" s="281" t="s">
        <v>271</v>
      </c>
      <c r="C356" s="117" t="s">
        <v>31</v>
      </c>
      <c r="D356" s="116">
        <v>20</v>
      </c>
      <c r="E356" s="109">
        <v>1572</v>
      </c>
      <c r="F356" s="109">
        <f t="shared" si="26"/>
        <v>31440</v>
      </c>
      <c r="G356" s="109">
        <v>1458.34</v>
      </c>
      <c r="H356" s="109">
        <f t="shared" si="27"/>
        <v>29166.799999999999</v>
      </c>
      <c r="I356" s="221">
        <f t="shared" si="29"/>
        <v>60606.8</v>
      </c>
      <c r="J356" s="252">
        <v>1572</v>
      </c>
      <c r="K356" s="252"/>
      <c r="L356" s="229"/>
      <c r="M356" s="229">
        <f t="shared" si="28"/>
        <v>1458.34</v>
      </c>
      <c r="N356" s="229"/>
      <c r="O356" s="229"/>
      <c r="P356" s="422"/>
      <c r="Q356" s="425">
        <f t="shared" si="25"/>
        <v>0</v>
      </c>
    </row>
    <row r="357" spans="1:17" hidden="1" outlineLevel="1" x14ac:dyDescent="0.25">
      <c r="A357" s="114"/>
      <c r="B357" s="281" t="s">
        <v>272</v>
      </c>
      <c r="C357" s="117" t="s">
        <v>31</v>
      </c>
      <c r="D357" s="116">
        <v>4</v>
      </c>
      <c r="E357" s="109">
        <v>1310</v>
      </c>
      <c r="F357" s="109">
        <f t="shared" si="26"/>
        <v>5240</v>
      </c>
      <c r="G357" s="109">
        <v>833.50800000000004</v>
      </c>
      <c r="H357" s="109">
        <f t="shared" si="27"/>
        <v>3334.0320000000002</v>
      </c>
      <c r="I357" s="221">
        <f t="shared" si="29"/>
        <v>8574.0319999999992</v>
      </c>
      <c r="J357" s="252">
        <v>1310</v>
      </c>
      <c r="K357" s="252"/>
      <c r="L357" s="229"/>
      <c r="M357" s="229">
        <f t="shared" si="28"/>
        <v>833.50800000000004</v>
      </c>
      <c r="N357" s="229"/>
      <c r="O357" s="229"/>
      <c r="P357" s="422"/>
      <c r="Q357" s="425">
        <f t="shared" si="25"/>
        <v>0</v>
      </c>
    </row>
    <row r="358" spans="1:17" hidden="1" outlineLevel="1" x14ac:dyDescent="0.25">
      <c r="A358" s="114"/>
      <c r="B358" s="281" t="s">
        <v>273</v>
      </c>
      <c r="C358" s="117" t="s">
        <v>31</v>
      </c>
      <c r="D358" s="116">
        <v>4</v>
      </c>
      <c r="E358" s="109">
        <v>4192</v>
      </c>
      <c r="F358" s="109">
        <f t="shared" si="26"/>
        <v>16768</v>
      </c>
      <c r="G358" s="109">
        <v>15047.760000000002</v>
      </c>
      <c r="H358" s="109">
        <f t="shared" si="27"/>
        <v>60191.040000000008</v>
      </c>
      <c r="I358" s="221">
        <f t="shared" si="29"/>
        <v>76959.040000000008</v>
      </c>
      <c r="J358" s="252">
        <v>4192</v>
      </c>
      <c r="K358" s="252"/>
      <c r="L358" s="229"/>
      <c r="M358" s="229">
        <f t="shared" si="28"/>
        <v>15047.760000000002</v>
      </c>
      <c r="N358" s="229"/>
      <c r="O358" s="229"/>
      <c r="P358" s="422"/>
      <c r="Q358" s="425">
        <f t="shared" si="25"/>
        <v>0</v>
      </c>
    </row>
    <row r="359" spans="1:17" hidden="1" outlineLevel="1" x14ac:dyDescent="0.25">
      <c r="A359" s="114"/>
      <c r="B359" s="281" t="s">
        <v>274</v>
      </c>
      <c r="C359" s="117" t="s">
        <v>31</v>
      </c>
      <c r="D359" s="116">
        <v>4</v>
      </c>
      <c r="E359" s="109">
        <v>393</v>
      </c>
      <c r="F359" s="109">
        <f t="shared" si="26"/>
        <v>1572</v>
      </c>
      <c r="G359" s="109">
        <v>3135.9119999999998</v>
      </c>
      <c r="H359" s="109">
        <f t="shared" si="27"/>
        <v>12543.647999999999</v>
      </c>
      <c r="I359" s="221">
        <f t="shared" si="29"/>
        <v>14115.647999999999</v>
      </c>
      <c r="J359" s="252">
        <v>393</v>
      </c>
      <c r="K359" s="252"/>
      <c r="L359" s="229"/>
      <c r="M359" s="229">
        <f t="shared" si="28"/>
        <v>3135.9119999999998</v>
      </c>
      <c r="N359" s="229"/>
      <c r="O359" s="229"/>
      <c r="P359" s="422"/>
      <c r="Q359" s="425">
        <f t="shared" si="25"/>
        <v>0</v>
      </c>
    </row>
    <row r="360" spans="1:17" hidden="1" outlineLevel="1" x14ac:dyDescent="0.25">
      <c r="A360" s="114"/>
      <c r="B360" s="281" t="s">
        <v>275</v>
      </c>
      <c r="C360" s="117" t="s">
        <v>31</v>
      </c>
      <c r="D360" s="116">
        <v>4</v>
      </c>
      <c r="E360" s="109">
        <v>393</v>
      </c>
      <c r="F360" s="109">
        <f t="shared" si="26"/>
        <v>1572</v>
      </c>
      <c r="G360" s="109">
        <v>1027</v>
      </c>
      <c r="H360" s="109">
        <f t="shared" si="27"/>
        <v>4108</v>
      </c>
      <c r="I360" s="221">
        <f t="shared" si="29"/>
        <v>5680</v>
      </c>
      <c r="J360" s="252">
        <v>393</v>
      </c>
      <c r="K360" s="252"/>
      <c r="L360" s="229"/>
      <c r="M360" s="229">
        <f t="shared" si="28"/>
        <v>1027</v>
      </c>
      <c r="N360" s="229"/>
      <c r="O360" s="229"/>
      <c r="P360" s="422"/>
      <c r="Q360" s="425">
        <f t="shared" si="25"/>
        <v>0</v>
      </c>
    </row>
    <row r="361" spans="1:17" hidden="1" outlineLevel="1" x14ac:dyDescent="0.25">
      <c r="A361" s="114"/>
      <c r="B361" s="281" t="s">
        <v>276</v>
      </c>
      <c r="C361" s="117" t="s">
        <v>31</v>
      </c>
      <c r="D361" s="116">
        <v>20</v>
      </c>
      <c r="E361" s="109">
        <v>3406</v>
      </c>
      <c r="F361" s="109">
        <f t="shared" si="26"/>
        <v>68120</v>
      </c>
      <c r="G361" s="109">
        <v>1774.5</v>
      </c>
      <c r="H361" s="109">
        <f t="shared" si="27"/>
        <v>35490</v>
      </c>
      <c r="I361" s="221">
        <f t="shared" si="29"/>
        <v>103610</v>
      </c>
      <c r="J361" s="252">
        <v>3406</v>
      </c>
      <c r="K361" s="252"/>
      <c r="L361" s="229"/>
      <c r="M361" s="229">
        <f t="shared" si="28"/>
        <v>1774.5</v>
      </c>
      <c r="N361" s="229"/>
      <c r="O361" s="229"/>
      <c r="P361" s="422"/>
      <c r="Q361" s="425">
        <f t="shared" si="25"/>
        <v>0</v>
      </c>
    </row>
    <row r="362" spans="1:17" hidden="1" outlineLevel="1" x14ac:dyDescent="0.25">
      <c r="A362" s="114"/>
      <c r="B362" s="281" t="s">
        <v>277</v>
      </c>
      <c r="C362" s="117" t="s">
        <v>31</v>
      </c>
      <c r="D362" s="116">
        <v>5</v>
      </c>
      <c r="E362" s="109">
        <v>1572</v>
      </c>
      <c r="F362" s="109">
        <f t="shared" si="26"/>
        <v>7860</v>
      </c>
      <c r="G362" s="109">
        <v>478.40000000000003</v>
      </c>
      <c r="H362" s="109">
        <f t="shared" si="27"/>
        <v>2392</v>
      </c>
      <c r="I362" s="221">
        <f t="shared" si="29"/>
        <v>10252</v>
      </c>
      <c r="J362" s="252">
        <v>1572</v>
      </c>
      <c r="K362" s="252"/>
      <c r="L362" s="229"/>
      <c r="M362" s="229">
        <f t="shared" si="28"/>
        <v>478.40000000000003</v>
      </c>
      <c r="N362" s="229"/>
      <c r="O362" s="229"/>
      <c r="P362" s="422"/>
      <c r="Q362" s="425">
        <f t="shared" si="25"/>
        <v>0</v>
      </c>
    </row>
    <row r="363" spans="1:17" hidden="1" outlineLevel="1" x14ac:dyDescent="0.25">
      <c r="A363" s="114"/>
      <c r="B363" s="281" t="s">
        <v>277</v>
      </c>
      <c r="C363" s="117" t="s">
        <v>31</v>
      </c>
      <c r="D363" s="116">
        <v>8</v>
      </c>
      <c r="E363" s="109">
        <v>1572</v>
      </c>
      <c r="F363" s="109">
        <f t="shared" si="26"/>
        <v>12576</v>
      </c>
      <c r="G363" s="109">
        <v>478.40000000000003</v>
      </c>
      <c r="H363" s="109">
        <f t="shared" si="27"/>
        <v>3827.2000000000003</v>
      </c>
      <c r="I363" s="221">
        <f t="shared" si="29"/>
        <v>16403.2</v>
      </c>
      <c r="J363" s="252">
        <v>1572</v>
      </c>
      <c r="K363" s="252"/>
      <c r="L363" s="229"/>
      <c r="M363" s="229">
        <f t="shared" si="28"/>
        <v>478.40000000000003</v>
      </c>
      <c r="N363" s="229"/>
      <c r="O363" s="229"/>
      <c r="P363" s="422"/>
      <c r="Q363" s="425">
        <f t="shared" si="25"/>
        <v>0</v>
      </c>
    </row>
    <row r="364" spans="1:17" hidden="1" outlineLevel="1" x14ac:dyDescent="0.25">
      <c r="A364" s="114"/>
      <c r="B364" s="281" t="s">
        <v>277</v>
      </c>
      <c r="C364" s="117" t="s">
        <v>31</v>
      </c>
      <c r="D364" s="116">
        <v>6</v>
      </c>
      <c r="E364" s="109">
        <v>1572</v>
      </c>
      <c r="F364" s="109">
        <f t="shared" si="26"/>
        <v>9432</v>
      </c>
      <c r="G364" s="109">
        <v>478.40000000000003</v>
      </c>
      <c r="H364" s="109">
        <f t="shared" si="27"/>
        <v>2870.4</v>
      </c>
      <c r="I364" s="221">
        <f t="shared" si="29"/>
        <v>12302.4</v>
      </c>
      <c r="J364" s="252">
        <v>1572</v>
      </c>
      <c r="K364" s="252"/>
      <c r="L364" s="229"/>
      <c r="M364" s="229">
        <f t="shared" si="28"/>
        <v>478.40000000000003</v>
      </c>
      <c r="N364" s="229"/>
      <c r="O364" s="229"/>
      <c r="P364" s="422"/>
      <c r="Q364" s="425">
        <f t="shared" si="25"/>
        <v>0</v>
      </c>
    </row>
    <row r="365" spans="1:17" hidden="1" outlineLevel="1" x14ac:dyDescent="0.25">
      <c r="A365" s="114"/>
      <c r="B365" s="281" t="s">
        <v>278</v>
      </c>
      <c r="C365" s="117" t="s">
        <v>31</v>
      </c>
      <c r="D365" s="116">
        <v>13</v>
      </c>
      <c r="E365" s="109">
        <v>1572</v>
      </c>
      <c r="F365" s="109">
        <f t="shared" si="26"/>
        <v>20436</v>
      </c>
      <c r="G365" s="109">
        <v>522.6</v>
      </c>
      <c r="H365" s="109">
        <f t="shared" si="27"/>
        <v>6793.8</v>
      </c>
      <c r="I365" s="221">
        <f t="shared" si="29"/>
        <v>27229.8</v>
      </c>
      <c r="J365" s="252">
        <v>1572</v>
      </c>
      <c r="K365" s="252"/>
      <c r="L365" s="229"/>
      <c r="M365" s="229">
        <f t="shared" si="28"/>
        <v>522.6</v>
      </c>
      <c r="N365" s="229"/>
      <c r="O365" s="229"/>
      <c r="P365" s="422"/>
      <c r="Q365" s="425">
        <f t="shared" si="25"/>
        <v>0</v>
      </c>
    </row>
    <row r="366" spans="1:17" hidden="1" outlineLevel="1" x14ac:dyDescent="0.25">
      <c r="A366" s="114"/>
      <c r="B366" s="281" t="s">
        <v>279</v>
      </c>
      <c r="C366" s="117" t="s">
        <v>31</v>
      </c>
      <c r="D366" s="116">
        <v>1</v>
      </c>
      <c r="E366" s="109">
        <v>2620</v>
      </c>
      <c r="F366" s="109">
        <f t="shared" si="26"/>
        <v>2620</v>
      </c>
      <c r="G366" s="109">
        <v>1900.6000000000001</v>
      </c>
      <c r="H366" s="109">
        <f t="shared" si="27"/>
        <v>1900.6000000000001</v>
      </c>
      <c r="I366" s="221">
        <f t="shared" si="29"/>
        <v>4520.6000000000004</v>
      </c>
      <c r="J366" s="252">
        <v>2620</v>
      </c>
      <c r="K366" s="252"/>
      <c r="L366" s="229"/>
      <c r="M366" s="229">
        <f t="shared" si="28"/>
        <v>1900.6000000000001</v>
      </c>
      <c r="N366" s="229"/>
      <c r="O366" s="229"/>
      <c r="P366" s="422"/>
      <c r="Q366" s="425">
        <f t="shared" si="25"/>
        <v>0</v>
      </c>
    </row>
    <row r="367" spans="1:17" hidden="1" outlineLevel="1" x14ac:dyDescent="0.25">
      <c r="A367" s="114"/>
      <c r="B367" s="281" t="s">
        <v>280</v>
      </c>
      <c r="C367" s="117" t="s">
        <v>31</v>
      </c>
      <c r="D367" s="116">
        <v>24</v>
      </c>
      <c r="E367" s="109">
        <v>131</v>
      </c>
      <c r="F367" s="109">
        <f t="shared" si="26"/>
        <v>3144</v>
      </c>
      <c r="G367" s="109">
        <v>93.288000000000011</v>
      </c>
      <c r="H367" s="109">
        <f t="shared" si="27"/>
        <v>2238.9120000000003</v>
      </c>
      <c r="I367" s="221">
        <f t="shared" si="29"/>
        <v>5382.9120000000003</v>
      </c>
      <c r="J367" s="252">
        <v>131</v>
      </c>
      <c r="K367" s="252"/>
      <c r="L367" s="229"/>
      <c r="M367" s="229">
        <f t="shared" si="28"/>
        <v>93.288000000000011</v>
      </c>
      <c r="N367" s="229"/>
      <c r="O367" s="229"/>
      <c r="P367" s="422"/>
      <c r="Q367" s="425">
        <f t="shared" si="25"/>
        <v>0</v>
      </c>
    </row>
    <row r="368" spans="1:17" hidden="1" outlineLevel="1" x14ac:dyDescent="0.25">
      <c r="A368" s="114"/>
      <c r="B368" s="281" t="s">
        <v>281</v>
      </c>
      <c r="C368" s="117" t="s">
        <v>31</v>
      </c>
      <c r="D368" s="116">
        <v>40</v>
      </c>
      <c r="E368" s="109">
        <v>1965</v>
      </c>
      <c r="F368" s="109">
        <f t="shared" si="26"/>
        <v>78600</v>
      </c>
      <c r="G368" s="109">
        <v>1093.0920000000001</v>
      </c>
      <c r="H368" s="109">
        <f t="shared" si="27"/>
        <v>43723.680000000008</v>
      </c>
      <c r="I368" s="221">
        <f t="shared" si="29"/>
        <v>122323.68000000001</v>
      </c>
      <c r="J368" s="252">
        <v>1965</v>
      </c>
      <c r="K368" s="252"/>
      <c r="L368" s="229"/>
      <c r="M368" s="229">
        <f t="shared" si="28"/>
        <v>1093.0920000000001</v>
      </c>
      <c r="N368" s="229"/>
      <c r="O368" s="229"/>
      <c r="P368" s="422"/>
      <c r="Q368" s="425">
        <f t="shared" si="25"/>
        <v>0</v>
      </c>
    </row>
    <row r="369" spans="1:17" hidden="1" outlineLevel="1" x14ac:dyDescent="0.25">
      <c r="A369" s="114"/>
      <c r="B369" s="281" t="s">
        <v>282</v>
      </c>
      <c r="C369" s="117" t="s">
        <v>31</v>
      </c>
      <c r="D369" s="116">
        <v>1</v>
      </c>
      <c r="E369" s="109">
        <v>3406</v>
      </c>
      <c r="F369" s="109">
        <f t="shared" si="26"/>
        <v>3406</v>
      </c>
      <c r="G369" s="109">
        <v>4581.2520000000004</v>
      </c>
      <c r="H369" s="109">
        <f t="shared" si="27"/>
        <v>4581.2520000000004</v>
      </c>
      <c r="I369" s="221">
        <f t="shared" si="29"/>
        <v>7987.2520000000004</v>
      </c>
      <c r="J369" s="252">
        <v>3406</v>
      </c>
      <c r="K369" s="252"/>
      <c r="L369" s="229"/>
      <c r="M369" s="229">
        <f t="shared" si="28"/>
        <v>4581.2520000000004</v>
      </c>
      <c r="N369" s="229"/>
      <c r="O369" s="229"/>
      <c r="P369" s="422"/>
      <c r="Q369" s="425">
        <f t="shared" si="25"/>
        <v>0</v>
      </c>
    </row>
    <row r="370" spans="1:17" hidden="1" outlineLevel="1" x14ac:dyDescent="0.25">
      <c r="A370" s="114"/>
      <c r="B370" s="281" t="s">
        <v>6856</v>
      </c>
      <c r="C370" s="117" t="s">
        <v>31</v>
      </c>
      <c r="D370" s="116">
        <v>1</v>
      </c>
      <c r="E370" s="109">
        <v>3406</v>
      </c>
      <c r="F370" s="109">
        <f t="shared" si="26"/>
        <v>3406</v>
      </c>
      <c r="G370" s="109">
        <v>11700</v>
      </c>
      <c r="H370" s="109">
        <f t="shared" si="27"/>
        <v>11700</v>
      </c>
      <c r="I370" s="221">
        <f t="shared" si="29"/>
        <v>15106</v>
      </c>
      <c r="J370" s="252">
        <v>3406</v>
      </c>
      <c r="K370" s="252"/>
      <c r="L370" s="229"/>
      <c r="M370" s="229">
        <f t="shared" si="28"/>
        <v>11700</v>
      </c>
      <c r="N370" s="229"/>
      <c r="O370" s="229"/>
      <c r="P370" s="422"/>
      <c r="Q370" s="425">
        <f t="shared" si="25"/>
        <v>0</v>
      </c>
    </row>
    <row r="371" spans="1:17" hidden="1" outlineLevel="1" x14ac:dyDescent="0.25">
      <c r="A371" s="114"/>
      <c r="B371" s="281" t="s">
        <v>283</v>
      </c>
      <c r="C371" s="117" t="s">
        <v>31</v>
      </c>
      <c r="D371" s="116">
        <v>1</v>
      </c>
      <c r="E371" s="109">
        <v>3930</v>
      </c>
      <c r="F371" s="109">
        <f t="shared" si="26"/>
        <v>3930</v>
      </c>
      <c r="G371" s="109">
        <v>3325.4</v>
      </c>
      <c r="H371" s="109">
        <f t="shared" si="27"/>
        <v>3325.4</v>
      </c>
      <c r="I371" s="221">
        <f t="shared" si="29"/>
        <v>7255.4</v>
      </c>
      <c r="J371" s="252">
        <v>3930</v>
      </c>
      <c r="K371" s="252"/>
      <c r="L371" s="229"/>
      <c r="M371" s="229">
        <f t="shared" si="28"/>
        <v>3325.4</v>
      </c>
      <c r="N371" s="229"/>
      <c r="O371" s="229"/>
      <c r="P371" s="422"/>
      <c r="Q371" s="425">
        <f t="shared" si="25"/>
        <v>0</v>
      </c>
    </row>
    <row r="372" spans="1:17" hidden="1" outlineLevel="1" x14ac:dyDescent="0.25">
      <c r="A372" s="114"/>
      <c r="B372" s="281" t="s">
        <v>284</v>
      </c>
      <c r="C372" s="117" t="s">
        <v>188</v>
      </c>
      <c r="D372" s="116">
        <v>890</v>
      </c>
      <c r="E372" s="109">
        <v>497.8</v>
      </c>
      <c r="F372" s="109">
        <f t="shared" si="26"/>
        <v>443042</v>
      </c>
      <c r="G372" s="109">
        <v>587.75599999999997</v>
      </c>
      <c r="H372" s="109">
        <f t="shared" si="27"/>
        <v>523102.83999999997</v>
      </c>
      <c r="I372" s="221">
        <f t="shared" si="29"/>
        <v>966144.84</v>
      </c>
      <c r="J372" s="252">
        <v>497.8</v>
      </c>
      <c r="K372" s="252"/>
      <c r="L372" s="229"/>
      <c r="M372" s="229">
        <f t="shared" si="28"/>
        <v>587.75599999999997</v>
      </c>
      <c r="N372" s="229"/>
      <c r="O372" s="229"/>
      <c r="P372" s="422"/>
      <c r="Q372" s="425">
        <f t="shared" si="25"/>
        <v>0</v>
      </c>
    </row>
    <row r="373" spans="1:17" hidden="1" outlineLevel="1" x14ac:dyDescent="0.25">
      <c r="A373" s="114"/>
      <c r="B373" s="281" t="s">
        <v>285</v>
      </c>
      <c r="C373" s="117" t="s">
        <v>188</v>
      </c>
      <c r="D373" s="116">
        <v>890</v>
      </c>
      <c r="E373" s="109">
        <v>131</v>
      </c>
      <c r="F373" s="109">
        <f t="shared" si="26"/>
        <v>116590</v>
      </c>
      <c r="G373" s="109">
        <v>380.64000000000004</v>
      </c>
      <c r="H373" s="109">
        <f t="shared" si="27"/>
        <v>338769.60000000003</v>
      </c>
      <c r="I373" s="221">
        <f t="shared" si="29"/>
        <v>455359.60000000003</v>
      </c>
      <c r="J373" s="252">
        <v>131</v>
      </c>
      <c r="K373" s="252"/>
      <c r="L373" s="229"/>
      <c r="M373" s="229">
        <f t="shared" si="28"/>
        <v>380.64000000000004</v>
      </c>
      <c r="N373" s="229"/>
      <c r="O373" s="229"/>
      <c r="P373" s="422"/>
      <c r="Q373" s="425">
        <f t="shared" si="25"/>
        <v>0</v>
      </c>
    </row>
    <row r="374" spans="1:17" hidden="1" outlineLevel="1" x14ac:dyDescent="0.25">
      <c r="A374" s="114"/>
      <c r="B374" s="281" t="s">
        <v>286</v>
      </c>
      <c r="C374" s="117" t="s">
        <v>188</v>
      </c>
      <c r="D374" s="116">
        <v>890</v>
      </c>
      <c r="E374" s="109">
        <v>157.20000000000002</v>
      </c>
      <c r="F374" s="109">
        <f t="shared" si="26"/>
        <v>139908.00000000003</v>
      </c>
      <c r="G374" s="109">
        <v>278.72000000000003</v>
      </c>
      <c r="H374" s="109">
        <f t="shared" si="27"/>
        <v>248060.80000000002</v>
      </c>
      <c r="I374" s="221">
        <f t="shared" si="29"/>
        <v>387968.80000000005</v>
      </c>
      <c r="J374" s="252">
        <v>157.20000000000002</v>
      </c>
      <c r="K374" s="252"/>
      <c r="L374" s="229"/>
      <c r="M374" s="229">
        <f t="shared" si="28"/>
        <v>278.72000000000003</v>
      </c>
      <c r="N374" s="229"/>
      <c r="O374" s="229"/>
      <c r="P374" s="422"/>
      <c r="Q374" s="425">
        <f t="shared" si="25"/>
        <v>0</v>
      </c>
    </row>
    <row r="375" spans="1:17" hidden="1" outlineLevel="1" x14ac:dyDescent="0.25">
      <c r="A375" s="114"/>
      <c r="B375" s="281" t="s">
        <v>287</v>
      </c>
      <c r="C375" s="117" t="s">
        <v>31</v>
      </c>
      <c r="D375" s="116">
        <v>16</v>
      </c>
      <c r="E375" s="109">
        <v>1572</v>
      </c>
      <c r="F375" s="109">
        <f t="shared" si="26"/>
        <v>25152</v>
      </c>
      <c r="G375" s="109">
        <v>2107.04</v>
      </c>
      <c r="H375" s="109">
        <f t="shared" si="27"/>
        <v>33712.639999999999</v>
      </c>
      <c r="I375" s="221">
        <f t="shared" si="29"/>
        <v>58864.639999999999</v>
      </c>
      <c r="J375" s="252">
        <v>1572</v>
      </c>
      <c r="K375" s="252"/>
      <c r="L375" s="229"/>
      <c r="M375" s="229">
        <f t="shared" si="28"/>
        <v>2107.04</v>
      </c>
      <c r="N375" s="229"/>
      <c r="O375" s="229"/>
      <c r="P375" s="422"/>
      <c r="Q375" s="425">
        <f t="shared" si="25"/>
        <v>0</v>
      </c>
    </row>
    <row r="376" spans="1:17" hidden="1" outlineLevel="1" x14ac:dyDescent="0.25">
      <c r="A376" s="114"/>
      <c r="B376" s="281" t="s">
        <v>288</v>
      </c>
      <c r="C376" s="117" t="s">
        <v>31</v>
      </c>
      <c r="D376" s="116">
        <v>10</v>
      </c>
      <c r="E376" s="109">
        <v>1572</v>
      </c>
      <c r="F376" s="109">
        <f t="shared" si="26"/>
        <v>15720</v>
      </c>
      <c r="G376" s="109">
        <v>2459.6</v>
      </c>
      <c r="H376" s="109">
        <f t="shared" si="27"/>
        <v>24596</v>
      </c>
      <c r="I376" s="221">
        <f t="shared" si="29"/>
        <v>40316</v>
      </c>
      <c r="J376" s="252">
        <v>1572</v>
      </c>
      <c r="K376" s="252"/>
      <c r="L376" s="229"/>
      <c r="M376" s="229">
        <f t="shared" si="28"/>
        <v>2459.6</v>
      </c>
      <c r="N376" s="229"/>
      <c r="O376" s="229"/>
      <c r="P376" s="422"/>
      <c r="Q376" s="425">
        <f t="shared" si="25"/>
        <v>0</v>
      </c>
    </row>
    <row r="377" spans="1:17" hidden="1" outlineLevel="1" x14ac:dyDescent="0.25">
      <c r="A377" s="114"/>
      <c r="B377" s="281" t="s">
        <v>289</v>
      </c>
      <c r="C377" s="117" t="s">
        <v>31</v>
      </c>
      <c r="D377" s="116">
        <v>100</v>
      </c>
      <c r="E377" s="109">
        <v>353.7</v>
      </c>
      <c r="F377" s="109">
        <f t="shared" ref="F377:F395" si="30">E377*D377</f>
        <v>35370</v>
      </c>
      <c r="G377" s="109">
        <v>456.27400000000006</v>
      </c>
      <c r="H377" s="109">
        <f t="shared" ref="H377:H395" si="31">D377*G377</f>
        <v>45627.400000000009</v>
      </c>
      <c r="I377" s="221">
        <f t="shared" si="29"/>
        <v>80997.400000000009</v>
      </c>
      <c r="J377" s="252">
        <v>353.7</v>
      </c>
      <c r="K377" s="252"/>
      <c r="L377" s="229"/>
      <c r="M377" s="229">
        <f t="shared" si="28"/>
        <v>456.27400000000006</v>
      </c>
      <c r="N377" s="229"/>
      <c r="O377" s="229"/>
      <c r="P377" s="422"/>
      <c r="Q377" s="425">
        <f t="shared" si="25"/>
        <v>0</v>
      </c>
    </row>
    <row r="378" spans="1:17" hidden="1" outlineLevel="1" x14ac:dyDescent="0.25">
      <c r="A378" s="114"/>
      <c r="B378" s="281" t="s">
        <v>290</v>
      </c>
      <c r="C378" s="117" t="s">
        <v>31</v>
      </c>
      <c r="D378" s="116">
        <v>300</v>
      </c>
      <c r="E378" s="109">
        <v>183.4</v>
      </c>
      <c r="F378" s="109">
        <f t="shared" si="30"/>
        <v>55020</v>
      </c>
      <c r="G378" s="109">
        <v>291.33</v>
      </c>
      <c r="H378" s="109">
        <f t="shared" si="31"/>
        <v>87399</v>
      </c>
      <c r="I378" s="221">
        <f t="shared" si="29"/>
        <v>142419</v>
      </c>
      <c r="J378" s="252">
        <v>183.4</v>
      </c>
      <c r="K378" s="252"/>
      <c r="L378" s="229"/>
      <c r="M378" s="229">
        <f t="shared" si="28"/>
        <v>291.33</v>
      </c>
      <c r="N378" s="229"/>
      <c r="O378" s="229"/>
      <c r="P378" s="422"/>
      <c r="Q378" s="425">
        <f t="shared" si="25"/>
        <v>0</v>
      </c>
    </row>
    <row r="379" spans="1:17" hidden="1" outlineLevel="1" x14ac:dyDescent="0.25">
      <c r="A379" s="114"/>
      <c r="B379" s="281" t="s">
        <v>291</v>
      </c>
      <c r="C379" s="117" t="s">
        <v>31</v>
      </c>
      <c r="D379" s="116">
        <v>60</v>
      </c>
      <c r="E379" s="109">
        <v>117.9</v>
      </c>
      <c r="F379" s="109">
        <f t="shared" si="30"/>
        <v>7074</v>
      </c>
      <c r="G379" s="109">
        <v>98.8</v>
      </c>
      <c r="H379" s="109">
        <f t="shared" si="31"/>
        <v>5928</v>
      </c>
      <c r="I379" s="221">
        <f t="shared" si="29"/>
        <v>13002</v>
      </c>
      <c r="J379" s="252">
        <v>117.9</v>
      </c>
      <c r="K379" s="252"/>
      <c r="L379" s="229"/>
      <c r="M379" s="229">
        <f t="shared" si="28"/>
        <v>98.8</v>
      </c>
      <c r="N379" s="229"/>
      <c r="O379" s="229"/>
      <c r="P379" s="422"/>
      <c r="Q379" s="425">
        <f t="shared" si="25"/>
        <v>0</v>
      </c>
    </row>
    <row r="380" spans="1:17" hidden="1" outlineLevel="1" x14ac:dyDescent="0.25">
      <c r="A380" s="114"/>
      <c r="B380" s="281" t="s">
        <v>292</v>
      </c>
      <c r="C380" s="117" t="s">
        <v>31</v>
      </c>
      <c r="D380" s="116">
        <v>60</v>
      </c>
      <c r="E380" s="109">
        <v>117.9</v>
      </c>
      <c r="F380" s="109">
        <f t="shared" si="30"/>
        <v>7074</v>
      </c>
      <c r="G380" s="109">
        <v>120.9</v>
      </c>
      <c r="H380" s="109">
        <f t="shared" si="31"/>
        <v>7254</v>
      </c>
      <c r="I380" s="221">
        <f t="shared" si="29"/>
        <v>14328</v>
      </c>
      <c r="J380" s="252">
        <v>117.9</v>
      </c>
      <c r="K380" s="252"/>
      <c r="L380" s="229"/>
      <c r="M380" s="229">
        <f t="shared" si="28"/>
        <v>120.9</v>
      </c>
      <c r="N380" s="229"/>
      <c r="O380" s="229"/>
      <c r="P380" s="422"/>
      <c r="Q380" s="425">
        <f t="shared" si="25"/>
        <v>0</v>
      </c>
    </row>
    <row r="381" spans="1:17" hidden="1" outlineLevel="1" x14ac:dyDescent="0.25">
      <c r="A381" s="114"/>
      <c r="B381" s="281" t="s">
        <v>6857</v>
      </c>
      <c r="C381" s="117" t="s">
        <v>31</v>
      </c>
      <c r="D381" s="116">
        <v>400</v>
      </c>
      <c r="E381" s="109">
        <v>32.75</v>
      </c>
      <c r="F381" s="109">
        <f t="shared" si="30"/>
        <v>13100</v>
      </c>
      <c r="G381" s="109">
        <v>107.926</v>
      </c>
      <c r="H381" s="109">
        <f t="shared" si="31"/>
        <v>43170.400000000001</v>
      </c>
      <c r="I381" s="221">
        <f t="shared" si="29"/>
        <v>56270.400000000001</v>
      </c>
      <c r="J381" s="252">
        <v>32.75</v>
      </c>
      <c r="K381" s="252"/>
      <c r="L381" s="229"/>
      <c r="M381" s="229">
        <f t="shared" si="28"/>
        <v>107.926</v>
      </c>
      <c r="N381" s="229"/>
      <c r="O381" s="229"/>
      <c r="P381" s="422"/>
      <c r="Q381" s="425">
        <f t="shared" si="25"/>
        <v>0</v>
      </c>
    </row>
    <row r="382" spans="1:17" hidden="1" outlineLevel="1" x14ac:dyDescent="0.25">
      <c r="A382" s="114"/>
      <c r="B382" s="281" t="s">
        <v>293</v>
      </c>
      <c r="C382" s="117" t="s">
        <v>31</v>
      </c>
      <c r="D382" s="116">
        <v>100</v>
      </c>
      <c r="E382" s="109">
        <v>19.650000000000002</v>
      </c>
      <c r="F382" s="109">
        <f t="shared" si="30"/>
        <v>1965.0000000000002</v>
      </c>
      <c r="G382" s="109">
        <v>8.84</v>
      </c>
      <c r="H382" s="109">
        <f t="shared" si="31"/>
        <v>884</v>
      </c>
      <c r="I382" s="221">
        <f t="shared" si="29"/>
        <v>2849</v>
      </c>
      <c r="J382" s="252">
        <v>19.650000000000002</v>
      </c>
      <c r="K382" s="252"/>
      <c r="L382" s="229"/>
      <c r="M382" s="229">
        <f t="shared" si="28"/>
        <v>8.84</v>
      </c>
      <c r="N382" s="229"/>
      <c r="O382" s="229"/>
      <c r="P382" s="422"/>
      <c r="Q382" s="425">
        <f t="shared" si="25"/>
        <v>0</v>
      </c>
    </row>
    <row r="383" spans="1:17" hidden="1" outlineLevel="1" x14ac:dyDescent="0.25">
      <c r="A383" s="114"/>
      <c r="B383" s="281" t="s">
        <v>294</v>
      </c>
      <c r="C383" s="117" t="s">
        <v>188</v>
      </c>
      <c r="D383" s="116">
        <v>200</v>
      </c>
      <c r="E383" s="109">
        <v>393</v>
      </c>
      <c r="F383" s="109">
        <f t="shared" si="30"/>
        <v>78600</v>
      </c>
      <c r="G383" s="109">
        <v>127.4</v>
      </c>
      <c r="H383" s="109">
        <f t="shared" si="31"/>
        <v>25480</v>
      </c>
      <c r="I383" s="221">
        <f t="shared" si="29"/>
        <v>104080</v>
      </c>
      <c r="J383" s="252">
        <v>393</v>
      </c>
      <c r="K383" s="252"/>
      <c r="L383" s="229"/>
      <c r="M383" s="229">
        <f t="shared" si="28"/>
        <v>127.4</v>
      </c>
      <c r="N383" s="229"/>
      <c r="O383" s="229"/>
      <c r="P383" s="422"/>
      <c r="Q383" s="425">
        <f t="shared" si="25"/>
        <v>0</v>
      </c>
    </row>
    <row r="384" spans="1:17" hidden="1" outlineLevel="1" x14ac:dyDescent="0.25">
      <c r="A384" s="114"/>
      <c r="B384" s="281" t="s">
        <v>295</v>
      </c>
      <c r="C384" s="117" t="s">
        <v>188</v>
      </c>
      <c r="D384" s="116">
        <v>2960</v>
      </c>
      <c r="E384" s="109">
        <v>162.44</v>
      </c>
      <c r="F384" s="109">
        <f t="shared" si="30"/>
        <v>480822.39999999997</v>
      </c>
      <c r="G384" s="109">
        <v>188.31800000000001</v>
      </c>
      <c r="H384" s="109">
        <f t="shared" si="31"/>
        <v>557421.28</v>
      </c>
      <c r="I384" s="221">
        <f t="shared" si="29"/>
        <v>1038243.6799999999</v>
      </c>
      <c r="J384" s="252">
        <v>162.44</v>
      </c>
      <c r="K384" s="252"/>
      <c r="L384" s="229"/>
      <c r="M384" s="229">
        <f t="shared" si="28"/>
        <v>188.31800000000001</v>
      </c>
      <c r="N384" s="229"/>
      <c r="O384" s="229"/>
      <c r="P384" s="422"/>
      <c r="Q384" s="425">
        <f t="shared" si="25"/>
        <v>0</v>
      </c>
    </row>
    <row r="385" spans="1:17" hidden="1" outlineLevel="1" x14ac:dyDescent="0.25">
      <c r="A385" s="114"/>
      <c r="B385" s="281" t="s">
        <v>295</v>
      </c>
      <c r="C385" s="117" t="s">
        <v>188</v>
      </c>
      <c r="D385" s="116">
        <v>930</v>
      </c>
      <c r="E385" s="109">
        <v>162.44</v>
      </c>
      <c r="F385" s="109">
        <f t="shared" si="30"/>
        <v>151069.20000000001</v>
      </c>
      <c r="G385" s="109">
        <v>107.822</v>
      </c>
      <c r="H385" s="109">
        <f t="shared" si="31"/>
        <v>100274.46</v>
      </c>
      <c r="I385" s="221">
        <f t="shared" si="29"/>
        <v>251343.66000000003</v>
      </c>
      <c r="J385" s="252">
        <v>162.44</v>
      </c>
      <c r="K385" s="252"/>
      <c r="L385" s="229"/>
      <c r="M385" s="229">
        <f t="shared" si="28"/>
        <v>107.822</v>
      </c>
      <c r="N385" s="229"/>
      <c r="O385" s="229"/>
      <c r="P385" s="422"/>
      <c r="Q385" s="425">
        <f t="shared" si="25"/>
        <v>0</v>
      </c>
    </row>
    <row r="386" spans="1:17" hidden="1" outlineLevel="1" x14ac:dyDescent="0.25">
      <c r="A386" s="114"/>
      <c r="B386" s="281" t="s">
        <v>295</v>
      </c>
      <c r="C386" s="117" t="s">
        <v>188</v>
      </c>
      <c r="D386" s="116">
        <v>510</v>
      </c>
      <c r="E386" s="109">
        <v>162.44</v>
      </c>
      <c r="F386" s="109">
        <f t="shared" si="30"/>
        <v>82844.399999999994</v>
      </c>
      <c r="G386" s="109">
        <v>182.80600000000001</v>
      </c>
      <c r="H386" s="109">
        <f t="shared" si="31"/>
        <v>93231.060000000012</v>
      </c>
      <c r="I386" s="221">
        <f t="shared" si="29"/>
        <v>176075.46000000002</v>
      </c>
      <c r="J386" s="252">
        <v>162.44</v>
      </c>
      <c r="K386" s="252"/>
      <c r="L386" s="229"/>
      <c r="M386" s="229">
        <f t="shared" si="28"/>
        <v>182.80600000000001</v>
      </c>
      <c r="N386" s="229"/>
      <c r="O386" s="229"/>
      <c r="P386" s="422"/>
      <c r="Q386" s="425">
        <f t="shared" si="25"/>
        <v>0</v>
      </c>
    </row>
    <row r="387" spans="1:17" hidden="1" outlineLevel="1" x14ac:dyDescent="0.25">
      <c r="A387" s="114"/>
      <c r="B387" s="281" t="s">
        <v>295</v>
      </c>
      <c r="C387" s="117" t="s">
        <v>188</v>
      </c>
      <c r="D387" s="116">
        <v>600</v>
      </c>
      <c r="E387" s="109">
        <v>162.44</v>
      </c>
      <c r="F387" s="109">
        <f t="shared" si="30"/>
        <v>97464</v>
      </c>
      <c r="G387" s="109">
        <v>111.72199999999999</v>
      </c>
      <c r="H387" s="109">
        <f t="shared" si="31"/>
        <v>67033.2</v>
      </c>
      <c r="I387" s="221">
        <f t="shared" si="29"/>
        <v>164497.20000000001</v>
      </c>
      <c r="J387" s="252">
        <v>162.44</v>
      </c>
      <c r="K387" s="252"/>
      <c r="L387" s="229"/>
      <c r="M387" s="229">
        <f t="shared" si="28"/>
        <v>111.72199999999999</v>
      </c>
      <c r="N387" s="229"/>
      <c r="O387" s="229"/>
      <c r="P387" s="422"/>
      <c r="Q387" s="425">
        <f t="shared" si="25"/>
        <v>0</v>
      </c>
    </row>
    <row r="388" spans="1:17" hidden="1" outlineLevel="1" x14ac:dyDescent="0.25">
      <c r="A388" s="114"/>
      <c r="B388" s="281" t="s">
        <v>296</v>
      </c>
      <c r="C388" s="117" t="s">
        <v>188</v>
      </c>
      <c r="D388" s="116">
        <v>1410</v>
      </c>
      <c r="E388" s="109">
        <v>78.600000000000009</v>
      </c>
      <c r="F388" s="109">
        <f t="shared" si="30"/>
        <v>110826.00000000001</v>
      </c>
      <c r="G388" s="109">
        <v>116.012</v>
      </c>
      <c r="H388" s="109">
        <f t="shared" si="31"/>
        <v>163576.92000000001</v>
      </c>
      <c r="I388" s="221">
        <f t="shared" si="29"/>
        <v>274402.92000000004</v>
      </c>
      <c r="J388" s="252">
        <v>78.600000000000009</v>
      </c>
      <c r="K388" s="252"/>
      <c r="L388" s="229"/>
      <c r="M388" s="229">
        <f t="shared" si="28"/>
        <v>116.012</v>
      </c>
      <c r="N388" s="229"/>
      <c r="O388" s="229"/>
      <c r="P388" s="422"/>
      <c r="Q388" s="425">
        <f t="shared" si="25"/>
        <v>0</v>
      </c>
    </row>
    <row r="389" spans="1:17" hidden="1" outlineLevel="1" x14ac:dyDescent="0.25">
      <c r="A389" s="114"/>
      <c r="B389" s="281" t="s">
        <v>297</v>
      </c>
      <c r="C389" s="117" t="s">
        <v>188</v>
      </c>
      <c r="D389" s="116">
        <v>600</v>
      </c>
      <c r="E389" s="109">
        <v>45.85</v>
      </c>
      <c r="F389" s="109">
        <f t="shared" si="30"/>
        <v>27510</v>
      </c>
      <c r="G389" s="109">
        <v>28.080000000000002</v>
      </c>
      <c r="H389" s="109">
        <f t="shared" si="31"/>
        <v>16848</v>
      </c>
      <c r="I389" s="221">
        <f t="shared" si="29"/>
        <v>44358</v>
      </c>
      <c r="J389" s="252">
        <v>45.85</v>
      </c>
      <c r="K389" s="252"/>
      <c r="L389" s="229"/>
      <c r="M389" s="229">
        <f t="shared" si="28"/>
        <v>28.080000000000002</v>
      </c>
      <c r="N389" s="229"/>
      <c r="O389" s="229"/>
      <c r="P389" s="422"/>
      <c r="Q389" s="425">
        <f t="shared" si="25"/>
        <v>0</v>
      </c>
    </row>
    <row r="390" spans="1:17" hidden="1" outlineLevel="1" x14ac:dyDescent="0.25">
      <c r="A390" s="114"/>
      <c r="B390" s="281" t="s">
        <v>298</v>
      </c>
      <c r="C390" s="117" t="s">
        <v>31</v>
      </c>
      <c r="D390" s="116">
        <v>1200</v>
      </c>
      <c r="E390" s="109">
        <v>6.5500000000000007</v>
      </c>
      <c r="F390" s="109">
        <f t="shared" si="30"/>
        <v>7860.0000000000009</v>
      </c>
      <c r="G390" s="109">
        <v>3.3800000000000003</v>
      </c>
      <c r="H390" s="109">
        <f t="shared" si="31"/>
        <v>4056.0000000000005</v>
      </c>
      <c r="I390" s="221">
        <f t="shared" si="29"/>
        <v>11916.000000000002</v>
      </c>
      <c r="J390" s="252">
        <v>6.5500000000000007</v>
      </c>
      <c r="K390" s="252"/>
      <c r="L390" s="229"/>
      <c r="M390" s="229">
        <f t="shared" si="28"/>
        <v>3.3800000000000003</v>
      </c>
      <c r="N390" s="229"/>
      <c r="O390" s="229"/>
      <c r="P390" s="422"/>
      <c r="Q390" s="425">
        <f t="shared" si="25"/>
        <v>0</v>
      </c>
    </row>
    <row r="391" spans="1:17" hidden="1" outlineLevel="1" x14ac:dyDescent="0.25">
      <c r="A391" s="114"/>
      <c r="B391" s="281" t="s">
        <v>299</v>
      </c>
      <c r="C391" s="117" t="s">
        <v>31</v>
      </c>
      <c r="D391" s="116">
        <v>400</v>
      </c>
      <c r="E391" s="109">
        <v>6.5500000000000007</v>
      </c>
      <c r="F391" s="109">
        <f t="shared" si="30"/>
        <v>2620.0000000000005</v>
      </c>
      <c r="G391" s="109">
        <v>4.6800000000000006</v>
      </c>
      <c r="H391" s="109">
        <f t="shared" si="31"/>
        <v>1872.0000000000002</v>
      </c>
      <c r="I391" s="221">
        <f t="shared" si="29"/>
        <v>4492.0000000000009</v>
      </c>
      <c r="J391" s="252">
        <v>6.5500000000000007</v>
      </c>
      <c r="K391" s="252"/>
      <c r="L391" s="229"/>
      <c r="M391" s="229">
        <f t="shared" si="28"/>
        <v>4.6800000000000006</v>
      </c>
      <c r="N391" s="229"/>
      <c r="O391" s="229"/>
      <c r="P391" s="422"/>
      <c r="Q391" s="425">
        <f t="shared" ref="Q391:Q454" si="32">(E391+G391)*P391</f>
        <v>0</v>
      </c>
    </row>
    <row r="392" spans="1:17" hidden="1" outlineLevel="1" x14ac:dyDescent="0.25">
      <c r="A392" s="114"/>
      <c r="B392" s="281" t="s">
        <v>300</v>
      </c>
      <c r="C392" s="117" t="s">
        <v>31</v>
      </c>
      <c r="D392" s="116">
        <v>1600</v>
      </c>
      <c r="E392" s="109">
        <v>6.5500000000000007</v>
      </c>
      <c r="F392" s="109">
        <f t="shared" si="30"/>
        <v>10480.000000000002</v>
      </c>
      <c r="G392" s="109">
        <v>18.46</v>
      </c>
      <c r="H392" s="109">
        <f t="shared" si="31"/>
        <v>29536</v>
      </c>
      <c r="I392" s="221">
        <f t="shared" si="29"/>
        <v>40016</v>
      </c>
      <c r="J392" s="252">
        <v>6.5500000000000007</v>
      </c>
      <c r="K392" s="252"/>
      <c r="L392" s="229"/>
      <c r="M392" s="229">
        <f t="shared" si="28"/>
        <v>18.46</v>
      </c>
      <c r="N392" s="229"/>
      <c r="O392" s="229"/>
      <c r="P392" s="422"/>
      <c r="Q392" s="425">
        <f t="shared" si="32"/>
        <v>0</v>
      </c>
    </row>
    <row r="393" spans="1:17" hidden="1" outlineLevel="1" x14ac:dyDescent="0.25">
      <c r="A393" s="114"/>
      <c r="B393" s="281" t="s">
        <v>301</v>
      </c>
      <c r="C393" s="117" t="s">
        <v>31</v>
      </c>
      <c r="D393" s="116">
        <v>1600</v>
      </c>
      <c r="E393" s="109">
        <v>6.5500000000000007</v>
      </c>
      <c r="F393" s="109">
        <f t="shared" si="30"/>
        <v>10480.000000000002</v>
      </c>
      <c r="G393" s="109">
        <v>2.3660000000000001</v>
      </c>
      <c r="H393" s="109">
        <f t="shared" si="31"/>
        <v>3785.6000000000004</v>
      </c>
      <c r="I393" s="221">
        <f t="shared" si="29"/>
        <v>14265.600000000002</v>
      </c>
      <c r="J393" s="252">
        <v>6.5500000000000007</v>
      </c>
      <c r="K393" s="252"/>
      <c r="L393" s="229"/>
      <c r="M393" s="229">
        <f t="shared" si="28"/>
        <v>2.3660000000000001</v>
      </c>
      <c r="N393" s="229"/>
      <c r="O393" s="229"/>
      <c r="P393" s="422"/>
      <c r="Q393" s="425">
        <f t="shared" si="32"/>
        <v>0</v>
      </c>
    </row>
    <row r="394" spans="1:17" hidden="1" outlineLevel="1" x14ac:dyDescent="0.25">
      <c r="A394" s="114"/>
      <c r="B394" s="281" t="s">
        <v>302</v>
      </c>
      <c r="C394" s="117" t="s">
        <v>307</v>
      </c>
      <c r="D394" s="116">
        <v>1</v>
      </c>
      <c r="E394" s="109">
        <v>0</v>
      </c>
      <c r="F394" s="109">
        <f t="shared" si="30"/>
        <v>0</v>
      </c>
      <c r="G394" s="109">
        <v>28080</v>
      </c>
      <c r="H394" s="109">
        <f t="shared" si="31"/>
        <v>28080</v>
      </c>
      <c r="I394" s="221">
        <f t="shared" si="29"/>
        <v>28080</v>
      </c>
      <c r="J394" s="252">
        <v>0</v>
      </c>
      <c r="K394" s="252"/>
      <c r="L394" s="229"/>
      <c r="M394" s="229">
        <f t="shared" si="28"/>
        <v>28080</v>
      </c>
      <c r="N394" s="229"/>
      <c r="O394" s="229"/>
      <c r="P394" s="422"/>
      <c r="Q394" s="425">
        <f t="shared" si="32"/>
        <v>0</v>
      </c>
    </row>
    <row r="395" spans="1:17" hidden="1" outlineLevel="1" x14ac:dyDescent="0.25">
      <c r="A395" s="114"/>
      <c r="B395" s="281" t="s">
        <v>303</v>
      </c>
      <c r="C395" s="117" t="s">
        <v>307</v>
      </c>
      <c r="D395" s="116">
        <v>1</v>
      </c>
      <c r="E395" s="109">
        <v>166632</v>
      </c>
      <c r="F395" s="109">
        <f t="shared" si="30"/>
        <v>166632</v>
      </c>
      <c r="G395" s="109">
        <v>0</v>
      </c>
      <c r="H395" s="109">
        <f t="shared" si="31"/>
        <v>0</v>
      </c>
      <c r="I395" s="221">
        <f t="shared" si="29"/>
        <v>166632</v>
      </c>
      <c r="J395" s="252">
        <v>166632</v>
      </c>
      <c r="K395" s="252"/>
      <c r="L395" s="229"/>
      <c r="M395" s="229">
        <f t="shared" si="28"/>
        <v>0</v>
      </c>
      <c r="N395" s="229"/>
      <c r="O395" s="229"/>
      <c r="P395" s="422"/>
      <c r="Q395" s="425">
        <f t="shared" si="32"/>
        <v>0</v>
      </c>
    </row>
    <row r="396" spans="1:17" collapsed="1" x14ac:dyDescent="0.25">
      <c r="A396" s="339" t="s">
        <v>304</v>
      </c>
      <c r="B396" s="340" t="s">
        <v>305</v>
      </c>
      <c r="C396" s="341"/>
      <c r="D396" s="342"/>
      <c r="E396" s="342"/>
      <c r="F396" s="342">
        <f>SUM(F397:F701)</f>
        <v>24808118.754999995</v>
      </c>
      <c r="G396" s="342"/>
      <c r="H396" s="342">
        <f>SUM(H397:H701)</f>
        <v>62756587.3596</v>
      </c>
      <c r="I396" s="343">
        <f>SUM(I397:I701)</f>
        <v>87564706.114600003</v>
      </c>
      <c r="J396" s="344"/>
      <c r="K396" s="344"/>
      <c r="L396" s="345"/>
      <c r="M396" s="345"/>
      <c r="N396" s="345"/>
      <c r="O396" s="345"/>
      <c r="P396" s="422"/>
      <c r="Q396" s="343">
        <f>SUM(Q397:Q701)</f>
        <v>0</v>
      </c>
    </row>
    <row r="397" spans="1:17" hidden="1" outlineLevel="1" x14ac:dyDescent="0.25">
      <c r="A397" s="378">
        <v>19</v>
      </c>
      <c r="B397" s="349" t="s">
        <v>306</v>
      </c>
      <c r="C397" s="378" t="s">
        <v>307</v>
      </c>
      <c r="D397" s="377">
        <v>6</v>
      </c>
      <c r="E397" s="377">
        <v>125450</v>
      </c>
      <c r="F397" s="377">
        <f>E397*D397</f>
        <v>752700</v>
      </c>
      <c r="G397" s="377">
        <v>982545</v>
      </c>
      <c r="H397" s="377">
        <f>G397*D397</f>
        <v>5895270</v>
      </c>
      <c r="I397" s="377">
        <f>H397+F397</f>
        <v>6647970</v>
      </c>
      <c r="J397" s="249">
        <v>125450</v>
      </c>
      <c r="K397" s="249">
        <f>'ВСЕ СМЕТЫ КДС'!H4689</f>
        <v>97635.557151175686</v>
      </c>
      <c r="L397" s="153">
        <f>((J397/(K397/100))-100)/100</f>
        <v>0.28488025940956474</v>
      </c>
      <c r="M397" s="104">
        <v>982545</v>
      </c>
      <c r="N397" s="104">
        <f>'ВСЕ СМЕТЫ КДС'!G4697</f>
        <v>886326.06701044226</v>
      </c>
      <c r="O397" s="153">
        <f>((M397/(N397/100))-100)/100</f>
        <v>0.10855929501667717</v>
      </c>
      <c r="P397" s="422"/>
      <c r="Q397" s="425">
        <f t="shared" si="32"/>
        <v>0</v>
      </c>
    </row>
    <row r="398" spans="1:17" hidden="1" outlineLevel="1" x14ac:dyDescent="0.25">
      <c r="A398" s="378">
        <v>20</v>
      </c>
      <c r="B398" s="349" t="s">
        <v>308</v>
      </c>
      <c r="C398" s="378" t="s">
        <v>307</v>
      </c>
      <c r="D398" s="377">
        <v>5</v>
      </c>
      <c r="E398" s="377">
        <v>29545</v>
      </c>
      <c r="F398" s="377">
        <f>E398*D398</f>
        <v>147725</v>
      </c>
      <c r="G398" s="377">
        <v>469586</v>
      </c>
      <c r="H398" s="377">
        <f>G398*D398</f>
        <v>2347930</v>
      </c>
      <c r="I398" s="377">
        <f>H398+F398</f>
        <v>2495655</v>
      </c>
      <c r="J398" s="249">
        <v>29545</v>
      </c>
      <c r="K398" s="249">
        <f>'ВСЕ СМЕТЫ КДС'!H4764</f>
        <v>23923.98736326144</v>
      </c>
      <c r="L398" s="153">
        <f>((J398/(K398/100))-100)/100</f>
        <v>0.23495300141189646</v>
      </c>
      <c r="M398" s="104">
        <v>469586</v>
      </c>
      <c r="N398" s="104">
        <f>('ВСЕ СМЕТЫ КДС'!G4769+'ВСЕ СМЕТЫ КДС'!G4783+'ВСЕ СМЕТЫ КДС'!G4793)/3</f>
        <v>398289.20331852284</v>
      </c>
      <c r="O398" s="153">
        <f>((M398/(N398/100))-100)/100</f>
        <v>0.17900760574837662</v>
      </c>
      <c r="P398" s="422"/>
      <c r="Q398" s="425">
        <f t="shared" si="32"/>
        <v>0</v>
      </c>
    </row>
    <row r="399" spans="1:17" hidden="1" outlineLevel="1" x14ac:dyDescent="0.25">
      <c r="A399" s="378">
        <v>21</v>
      </c>
      <c r="B399" s="349" t="s">
        <v>6913</v>
      </c>
      <c r="C399" s="378" t="s">
        <v>307</v>
      </c>
      <c r="D399" s="377">
        <v>11</v>
      </c>
      <c r="E399" s="377">
        <v>102635.07494545454</v>
      </c>
      <c r="F399" s="377">
        <f>E399*D399</f>
        <v>1128985.8244</v>
      </c>
      <c r="G399" s="377">
        <v>309219.33883636363</v>
      </c>
      <c r="H399" s="377">
        <f>G399*D399</f>
        <v>3401412.7272000001</v>
      </c>
      <c r="I399" s="377">
        <f>H399+F399</f>
        <v>4530398.5515999999</v>
      </c>
      <c r="J399" s="252">
        <v>102635.07494545454</v>
      </c>
      <c r="K399" s="252"/>
      <c r="L399" s="229"/>
      <c r="M399" s="229">
        <f t="shared" ref="M399:M440" si="33">G399</f>
        <v>309219.33883636363</v>
      </c>
      <c r="N399" s="229"/>
      <c r="O399" s="229"/>
      <c r="P399" s="422"/>
      <c r="Q399" s="425">
        <f t="shared" si="32"/>
        <v>0</v>
      </c>
    </row>
    <row r="400" spans="1:17" hidden="1" outlineLevel="2" x14ac:dyDescent="0.25">
      <c r="A400" s="289"/>
      <c r="B400" s="291" t="s">
        <v>309</v>
      </c>
      <c r="C400" s="241"/>
      <c r="D400" s="267"/>
      <c r="E400" s="109">
        <v>0</v>
      </c>
      <c r="F400" s="109">
        <f>E400*D400</f>
        <v>0</v>
      </c>
      <c r="G400" s="109">
        <v>0</v>
      </c>
      <c r="H400" s="109">
        <f>G400*D400</f>
        <v>0</v>
      </c>
      <c r="I400" s="221">
        <f t="shared" ref="I400:I477" si="34">H400+F400</f>
        <v>0</v>
      </c>
      <c r="J400" s="252">
        <v>0</v>
      </c>
      <c r="K400" s="252"/>
      <c r="L400" s="229"/>
      <c r="M400" s="229">
        <f t="shared" si="33"/>
        <v>0</v>
      </c>
      <c r="N400" s="229"/>
      <c r="O400" s="229"/>
      <c r="P400" s="422"/>
      <c r="Q400" s="425">
        <f t="shared" si="32"/>
        <v>0</v>
      </c>
    </row>
    <row r="401" spans="1:17" hidden="1" outlineLevel="2" x14ac:dyDescent="0.25">
      <c r="A401" s="289"/>
      <c r="B401" s="290" t="s">
        <v>310</v>
      </c>
      <c r="C401" s="241" t="s">
        <v>31</v>
      </c>
      <c r="D401" s="267">
        <v>1</v>
      </c>
      <c r="E401" s="109">
        <v>0</v>
      </c>
      <c r="F401" s="109"/>
      <c r="G401" s="109">
        <v>0</v>
      </c>
      <c r="H401" s="109"/>
      <c r="I401" s="221"/>
      <c r="J401" s="252">
        <v>0</v>
      </c>
      <c r="K401" s="252"/>
      <c r="L401" s="229"/>
      <c r="M401" s="229">
        <f t="shared" si="33"/>
        <v>0</v>
      </c>
      <c r="N401" s="229"/>
      <c r="O401" s="229"/>
      <c r="P401" s="422"/>
      <c r="Q401" s="425">
        <f t="shared" si="32"/>
        <v>0</v>
      </c>
    </row>
    <row r="402" spans="1:17" hidden="1" outlineLevel="2" x14ac:dyDescent="0.25">
      <c r="A402" s="289"/>
      <c r="B402" s="290" t="s">
        <v>311</v>
      </c>
      <c r="C402" s="241" t="s">
        <v>31</v>
      </c>
      <c r="D402" s="267">
        <v>1</v>
      </c>
      <c r="E402" s="109">
        <v>0</v>
      </c>
      <c r="F402" s="109"/>
      <c r="G402" s="109">
        <v>0</v>
      </c>
      <c r="H402" s="109"/>
      <c r="I402" s="221"/>
      <c r="J402" s="252">
        <v>0</v>
      </c>
      <c r="K402" s="252"/>
      <c r="L402" s="229"/>
      <c r="M402" s="229">
        <f t="shared" si="33"/>
        <v>0</v>
      </c>
      <c r="N402" s="229"/>
      <c r="O402" s="229"/>
      <c r="P402" s="422"/>
      <c r="Q402" s="425">
        <f t="shared" si="32"/>
        <v>0</v>
      </c>
    </row>
    <row r="403" spans="1:17" hidden="1" outlineLevel="2" x14ac:dyDescent="0.25">
      <c r="A403" s="289"/>
      <c r="B403" s="290" t="s">
        <v>312</v>
      </c>
      <c r="C403" s="241" t="s">
        <v>31</v>
      </c>
      <c r="D403" s="267">
        <v>1</v>
      </c>
      <c r="E403" s="109">
        <v>0</v>
      </c>
      <c r="F403" s="109"/>
      <c r="G403" s="109">
        <v>0</v>
      </c>
      <c r="H403" s="109"/>
      <c r="I403" s="221"/>
      <c r="J403" s="252">
        <v>0</v>
      </c>
      <c r="K403" s="252"/>
      <c r="L403" s="229"/>
      <c r="M403" s="229">
        <f t="shared" si="33"/>
        <v>0</v>
      </c>
      <c r="N403" s="229"/>
      <c r="O403" s="229"/>
      <c r="P403" s="422"/>
      <c r="Q403" s="425">
        <f t="shared" si="32"/>
        <v>0</v>
      </c>
    </row>
    <row r="404" spans="1:17" hidden="1" outlineLevel="2" x14ac:dyDescent="0.25">
      <c r="A404" s="289"/>
      <c r="B404" s="291" t="s">
        <v>313</v>
      </c>
      <c r="C404" s="241"/>
      <c r="D404" s="267"/>
      <c r="E404" s="109">
        <v>0</v>
      </c>
      <c r="F404" s="109">
        <f t="shared" ref="F404:F467" si="35">E404*D404</f>
        <v>0</v>
      </c>
      <c r="G404" s="109">
        <v>0</v>
      </c>
      <c r="H404" s="109">
        <f t="shared" ref="H404:H467" si="36">G404*D404</f>
        <v>0</v>
      </c>
      <c r="I404" s="221">
        <f t="shared" si="34"/>
        <v>0</v>
      </c>
      <c r="J404" s="252">
        <v>0</v>
      </c>
      <c r="K404" s="252"/>
      <c r="L404" s="229"/>
      <c r="M404" s="229">
        <f t="shared" si="33"/>
        <v>0</v>
      </c>
      <c r="N404" s="229"/>
      <c r="O404" s="229"/>
      <c r="P404" s="422"/>
      <c r="Q404" s="425">
        <f t="shared" si="32"/>
        <v>0</v>
      </c>
    </row>
    <row r="405" spans="1:17" hidden="1" outlineLevel="2" x14ac:dyDescent="0.25">
      <c r="A405" s="289"/>
      <c r="B405" s="290" t="s">
        <v>314</v>
      </c>
      <c r="C405" s="241" t="s">
        <v>31</v>
      </c>
      <c r="D405" s="267">
        <v>1</v>
      </c>
      <c r="E405" s="109">
        <v>0</v>
      </c>
      <c r="F405" s="109">
        <f t="shared" si="35"/>
        <v>0</v>
      </c>
      <c r="G405" s="109">
        <v>0</v>
      </c>
      <c r="H405" s="109">
        <f t="shared" si="36"/>
        <v>0</v>
      </c>
      <c r="I405" s="221">
        <f t="shared" si="34"/>
        <v>0</v>
      </c>
      <c r="J405" s="252">
        <v>0</v>
      </c>
      <c r="K405" s="252"/>
      <c r="L405" s="229"/>
      <c r="M405" s="229">
        <f t="shared" si="33"/>
        <v>0</v>
      </c>
      <c r="N405" s="229"/>
      <c r="O405" s="229"/>
      <c r="P405" s="422"/>
      <c r="Q405" s="425">
        <f t="shared" si="32"/>
        <v>0</v>
      </c>
    </row>
    <row r="406" spans="1:17" hidden="1" outlineLevel="2" x14ac:dyDescent="0.25">
      <c r="A406" s="289"/>
      <c r="B406" s="290" t="s">
        <v>311</v>
      </c>
      <c r="C406" s="241" t="s">
        <v>31</v>
      </c>
      <c r="D406" s="267">
        <v>1</v>
      </c>
      <c r="E406" s="109">
        <v>0</v>
      </c>
      <c r="F406" s="109">
        <f t="shared" si="35"/>
        <v>0</v>
      </c>
      <c r="G406" s="109">
        <v>0</v>
      </c>
      <c r="H406" s="109">
        <f t="shared" si="36"/>
        <v>0</v>
      </c>
      <c r="I406" s="221">
        <f t="shared" si="34"/>
        <v>0</v>
      </c>
      <c r="J406" s="252">
        <v>0</v>
      </c>
      <c r="K406" s="252"/>
      <c r="L406" s="229"/>
      <c r="M406" s="229">
        <f t="shared" si="33"/>
        <v>0</v>
      </c>
      <c r="N406" s="229"/>
      <c r="O406" s="229"/>
      <c r="P406" s="422"/>
      <c r="Q406" s="425">
        <f t="shared" si="32"/>
        <v>0</v>
      </c>
    </row>
    <row r="407" spans="1:17" hidden="1" outlineLevel="2" x14ac:dyDescent="0.25">
      <c r="A407" s="289"/>
      <c r="B407" s="290" t="s">
        <v>312</v>
      </c>
      <c r="C407" s="241" t="s">
        <v>31</v>
      </c>
      <c r="D407" s="267">
        <v>1</v>
      </c>
      <c r="E407" s="109">
        <v>0</v>
      </c>
      <c r="F407" s="109">
        <f t="shared" si="35"/>
        <v>0</v>
      </c>
      <c r="G407" s="109">
        <v>0</v>
      </c>
      <c r="H407" s="109">
        <f t="shared" si="36"/>
        <v>0</v>
      </c>
      <c r="I407" s="221">
        <f t="shared" si="34"/>
        <v>0</v>
      </c>
      <c r="J407" s="252">
        <v>0</v>
      </c>
      <c r="K407" s="252"/>
      <c r="L407" s="229"/>
      <c r="M407" s="229">
        <f t="shared" si="33"/>
        <v>0</v>
      </c>
      <c r="N407" s="229"/>
      <c r="O407" s="229"/>
      <c r="P407" s="422"/>
      <c r="Q407" s="425">
        <f t="shared" si="32"/>
        <v>0</v>
      </c>
    </row>
    <row r="408" spans="1:17" hidden="1" outlineLevel="2" x14ac:dyDescent="0.25">
      <c r="A408" s="289"/>
      <c r="B408" s="291" t="s">
        <v>315</v>
      </c>
      <c r="C408" s="241"/>
      <c r="D408" s="267"/>
      <c r="E408" s="109">
        <v>0</v>
      </c>
      <c r="F408" s="109">
        <f t="shared" si="35"/>
        <v>0</v>
      </c>
      <c r="G408" s="109">
        <v>0</v>
      </c>
      <c r="H408" s="109">
        <f t="shared" si="36"/>
        <v>0</v>
      </c>
      <c r="I408" s="221">
        <f t="shared" si="34"/>
        <v>0</v>
      </c>
      <c r="J408" s="252">
        <v>0</v>
      </c>
      <c r="K408" s="252"/>
      <c r="L408" s="229"/>
      <c r="M408" s="229">
        <f t="shared" si="33"/>
        <v>0</v>
      </c>
      <c r="N408" s="229"/>
      <c r="O408" s="229"/>
      <c r="P408" s="422"/>
      <c r="Q408" s="425">
        <f t="shared" si="32"/>
        <v>0</v>
      </c>
    </row>
    <row r="409" spans="1:17" hidden="1" outlineLevel="2" x14ac:dyDescent="0.25">
      <c r="A409" s="289"/>
      <c r="B409" s="290" t="s">
        <v>316</v>
      </c>
      <c r="C409" s="241" t="s">
        <v>31</v>
      </c>
      <c r="D409" s="267">
        <v>1</v>
      </c>
      <c r="E409" s="109">
        <v>0</v>
      </c>
      <c r="F409" s="109">
        <f t="shared" si="35"/>
        <v>0</v>
      </c>
      <c r="G409" s="109">
        <v>0</v>
      </c>
      <c r="H409" s="109">
        <f t="shared" si="36"/>
        <v>0</v>
      </c>
      <c r="I409" s="221">
        <f t="shared" si="34"/>
        <v>0</v>
      </c>
      <c r="J409" s="252">
        <v>0</v>
      </c>
      <c r="K409" s="252"/>
      <c r="L409" s="229"/>
      <c r="M409" s="229">
        <f t="shared" si="33"/>
        <v>0</v>
      </c>
      <c r="N409" s="229"/>
      <c r="O409" s="229"/>
      <c r="P409" s="422"/>
      <c r="Q409" s="425">
        <f t="shared" si="32"/>
        <v>0</v>
      </c>
    </row>
    <row r="410" spans="1:17" hidden="1" outlineLevel="2" x14ac:dyDescent="0.25">
      <c r="A410" s="289"/>
      <c r="B410" s="290" t="s">
        <v>311</v>
      </c>
      <c r="C410" s="241" t="s">
        <v>31</v>
      </c>
      <c r="D410" s="267">
        <v>1</v>
      </c>
      <c r="E410" s="109">
        <v>0</v>
      </c>
      <c r="F410" s="109">
        <f t="shared" si="35"/>
        <v>0</v>
      </c>
      <c r="G410" s="109">
        <v>0</v>
      </c>
      <c r="H410" s="109">
        <f t="shared" si="36"/>
        <v>0</v>
      </c>
      <c r="I410" s="221">
        <f t="shared" si="34"/>
        <v>0</v>
      </c>
      <c r="J410" s="252">
        <v>0</v>
      </c>
      <c r="K410" s="252"/>
      <c r="L410" s="229"/>
      <c r="M410" s="229">
        <f t="shared" si="33"/>
        <v>0</v>
      </c>
      <c r="N410" s="229"/>
      <c r="O410" s="229"/>
      <c r="P410" s="422"/>
      <c r="Q410" s="425">
        <f t="shared" si="32"/>
        <v>0</v>
      </c>
    </row>
    <row r="411" spans="1:17" hidden="1" outlineLevel="2" x14ac:dyDescent="0.25">
      <c r="A411" s="289"/>
      <c r="B411" s="290" t="s">
        <v>312</v>
      </c>
      <c r="C411" s="241" t="s">
        <v>31</v>
      </c>
      <c r="D411" s="267">
        <v>1</v>
      </c>
      <c r="E411" s="109">
        <v>0</v>
      </c>
      <c r="F411" s="109">
        <f t="shared" si="35"/>
        <v>0</v>
      </c>
      <c r="G411" s="109">
        <v>0</v>
      </c>
      <c r="H411" s="109">
        <f t="shared" si="36"/>
        <v>0</v>
      </c>
      <c r="I411" s="221">
        <f t="shared" si="34"/>
        <v>0</v>
      </c>
      <c r="J411" s="252">
        <v>0</v>
      </c>
      <c r="K411" s="252"/>
      <c r="L411" s="229"/>
      <c r="M411" s="229">
        <f t="shared" si="33"/>
        <v>0</v>
      </c>
      <c r="N411" s="229"/>
      <c r="O411" s="229"/>
      <c r="P411" s="422"/>
      <c r="Q411" s="425">
        <f t="shared" si="32"/>
        <v>0</v>
      </c>
    </row>
    <row r="412" spans="1:17" hidden="1" outlineLevel="2" x14ac:dyDescent="0.25">
      <c r="A412" s="289"/>
      <c r="B412" s="292"/>
      <c r="C412" s="293"/>
      <c r="D412" s="294"/>
      <c r="E412" s="109">
        <v>0</v>
      </c>
      <c r="F412" s="109">
        <f t="shared" si="35"/>
        <v>0</v>
      </c>
      <c r="G412" s="109">
        <v>0</v>
      </c>
      <c r="H412" s="109">
        <f t="shared" si="36"/>
        <v>0</v>
      </c>
      <c r="I412" s="221">
        <f t="shared" si="34"/>
        <v>0</v>
      </c>
      <c r="J412" s="252">
        <v>0</v>
      </c>
      <c r="K412" s="252"/>
      <c r="L412" s="229"/>
      <c r="M412" s="229">
        <f t="shared" si="33"/>
        <v>0</v>
      </c>
      <c r="N412" s="229"/>
      <c r="O412" s="229"/>
      <c r="P412" s="422"/>
      <c r="Q412" s="425">
        <f t="shared" si="32"/>
        <v>0</v>
      </c>
    </row>
    <row r="413" spans="1:17" hidden="1" outlineLevel="2" x14ac:dyDescent="0.25">
      <c r="A413" s="289"/>
      <c r="B413" s="291" t="s">
        <v>317</v>
      </c>
      <c r="C413" s="241"/>
      <c r="D413" s="267"/>
      <c r="E413" s="109">
        <v>0</v>
      </c>
      <c r="F413" s="109">
        <f t="shared" si="35"/>
        <v>0</v>
      </c>
      <c r="G413" s="109">
        <v>0</v>
      </c>
      <c r="H413" s="109">
        <f t="shared" si="36"/>
        <v>0</v>
      </c>
      <c r="I413" s="221">
        <f t="shared" si="34"/>
        <v>0</v>
      </c>
      <c r="J413" s="252">
        <v>0</v>
      </c>
      <c r="K413" s="252"/>
      <c r="L413" s="229"/>
      <c r="M413" s="229">
        <f t="shared" si="33"/>
        <v>0</v>
      </c>
      <c r="N413" s="229"/>
      <c r="O413" s="229"/>
      <c r="P413" s="422"/>
      <c r="Q413" s="425">
        <f t="shared" si="32"/>
        <v>0</v>
      </c>
    </row>
    <row r="414" spans="1:17" hidden="1" outlineLevel="2" x14ac:dyDescent="0.25">
      <c r="A414" s="289"/>
      <c r="B414" s="290" t="s">
        <v>318</v>
      </c>
      <c r="C414" s="241" t="s">
        <v>31</v>
      </c>
      <c r="D414" s="267">
        <v>1</v>
      </c>
      <c r="E414" s="109">
        <v>0</v>
      </c>
      <c r="F414" s="109">
        <f t="shared" si="35"/>
        <v>0</v>
      </c>
      <c r="G414" s="109">
        <v>0</v>
      </c>
      <c r="H414" s="109">
        <f t="shared" si="36"/>
        <v>0</v>
      </c>
      <c r="I414" s="221">
        <f t="shared" si="34"/>
        <v>0</v>
      </c>
      <c r="J414" s="252">
        <v>0</v>
      </c>
      <c r="K414" s="252"/>
      <c r="L414" s="229"/>
      <c r="M414" s="229">
        <f t="shared" si="33"/>
        <v>0</v>
      </c>
      <c r="N414" s="229"/>
      <c r="O414" s="229"/>
      <c r="P414" s="422"/>
      <c r="Q414" s="425">
        <f t="shared" si="32"/>
        <v>0</v>
      </c>
    </row>
    <row r="415" spans="1:17" hidden="1" outlineLevel="2" x14ac:dyDescent="0.25">
      <c r="A415" s="289"/>
      <c r="B415" s="290" t="s">
        <v>311</v>
      </c>
      <c r="C415" s="241" t="s">
        <v>31</v>
      </c>
      <c r="D415" s="267">
        <v>1</v>
      </c>
      <c r="E415" s="109">
        <v>0</v>
      </c>
      <c r="F415" s="109">
        <f t="shared" si="35"/>
        <v>0</v>
      </c>
      <c r="G415" s="109">
        <v>0</v>
      </c>
      <c r="H415" s="109">
        <f t="shared" si="36"/>
        <v>0</v>
      </c>
      <c r="I415" s="221">
        <f t="shared" si="34"/>
        <v>0</v>
      </c>
      <c r="J415" s="252">
        <v>0</v>
      </c>
      <c r="K415" s="252"/>
      <c r="L415" s="229"/>
      <c r="M415" s="229">
        <f t="shared" si="33"/>
        <v>0</v>
      </c>
      <c r="N415" s="229"/>
      <c r="O415" s="229"/>
      <c r="P415" s="422"/>
      <c r="Q415" s="425">
        <f t="shared" si="32"/>
        <v>0</v>
      </c>
    </row>
    <row r="416" spans="1:17" hidden="1" outlineLevel="2" x14ac:dyDescent="0.25">
      <c r="A416" s="289"/>
      <c r="B416" s="290" t="s">
        <v>312</v>
      </c>
      <c r="C416" s="241" t="s">
        <v>31</v>
      </c>
      <c r="D416" s="267">
        <v>1</v>
      </c>
      <c r="E416" s="109">
        <v>0</v>
      </c>
      <c r="F416" s="109">
        <f t="shared" si="35"/>
        <v>0</v>
      </c>
      <c r="G416" s="109">
        <v>0</v>
      </c>
      <c r="H416" s="109">
        <f t="shared" si="36"/>
        <v>0</v>
      </c>
      <c r="I416" s="221">
        <f t="shared" si="34"/>
        <v>0</v>
      </c>
      <c r="J416" s="252">
        <v>0</v>
      </c>
      <c r="K416" s="252"/>
      <c r="L416" s="229"/>
      <c r="M416" s="229">
        <f t="shared" si="33"/>
        <v>0</v>
      </c>
      <c r="N416" s="229"/>
      <c r="O416" s="229"/>
      <c r="P416" s="422"/>
      <c r="Q416" s="425">
        <f t="shared" si="32"/>
        <v>0</v>
      </c>
    </row>
    <row r="417" spans="1:17" hidden="1" outlineLevel="2" x14ac:dyDescent="0.25">
      <c r="A417" s="289"/>
      <c r="B417" s="291" t="s">
        <v>319</v>
      </c>
      <c r="C417" s="241"/>
      <c r="D417" s="267"/>
      <c r="E417" s="109">
        <v>0</v>
      </c>
      <c r="F417" s="109">
        <f t="shared" si="35"/>
        <v>0</v>
      </c>
      <c r="G417" s="109">
        <v>0</v>
      </c>
      <c r="H417" s="109">
        <f t="shared" si="36"/>
        <v>0</v>
      </c>
      <c r="I417" s="221">
        <f t="shared" si="34"/>
        <v>0</v>
      </c>
      <c r="J417" s="252">
        <v>0</v>
      </c>
      <c r="K417" s="252"/>
      <c r="L417" s="229"/>
      <c r="M417" s="229">
        <f t="shared" si="33"/>
        <v>0</v>
      </c>
      <c r="N417" s="229"/>
      <c r="O417" s="229"/>
      <c r="P417" s="422"/>
      <c r="Q417" s="425">
        <f t="shared" si="32"/>
        <v>0</v>
      </c>
    </row>
    <row r="418" spans="1:17" hidden="1" outlineLevel="2" x14ac:dyDescent="0.25">
      <c r="A418" s="289"/>
      <c r="B418" s="290" t="s">
        <v>320</v>
      </c>
      <c r="C418" s="241" t="s">
        <v>31</v>
      </c>
      <c r="D418" s="267">
        <v>1</v>
      </c>
      <c r="E418" s="109">
        <v>0</v>
      </c>
      <c r="F418" s="109">
        <f t="shared" si="35"/>
        <v>0</v>
      </c>
      <c r="G418" s="109">
        <v>0</v>
      </c>
      <c r="H418" s="109">
        <f t="shared" si="36"/>
        <v>0</v>
      </c>
      <c r="I418" s="221">
        <f t="shared" si="34"/>
        <v>0</v>
      </c>
      <c r="J418" s="252">
        <v>0</v>
      </c>
      <c r="K418" s="252"/>
      <c r="L418" s="229"/>
      <c r="M418" s="229">
        <f t="shared" si="33"/>
        <v>0</v>
      </c>
      <c r="N418" s="229"/>
      <c r="O418" s="229"/>
      <c r="P418" s="422"/>
      <c r="Q418" s="425">
        <f t="shared" si="32"/>
        <v>0</v>
      </c>
    </row>
    <row r="419" spans="1:17" hidden="1" outlineLevel="2" x14ac:dyDescent="0.25">
      <c r="A419" s="289"/>
      <c r="B419" s="290" t="s">
        <v>311</v>
      </c>
      <c r="C419" s="241" t="s">
        <v>31</v>
      </c>
      <c r="D419" s="267">
        <v>1</v>
      </c>
      <c r="E419" s="109">
        <v>0</v>
      </c>
      <c r="F419" s="109">
        <f t="shared" si="35"/>
        <v>0</v>
      </c>
      <c r="G419" s="109">
        <v>0</v>
      </c>
      <c r="H419" s="109">
        <f t="shared" si="36"/>
        <v>0</v>
      </c>
      <c r="I419" s="221">
        <f t="shared" si="34"/>
        <v>0</v>
      </c>
      <c r="J419" s="252">
        <v>0</v>
      </c>
      <c r="K419" s="252"/>
      <c r="L419" s="229"/>
      <c r="M419" s="229">
        <f t="shared" si="33"/>
        <v>0</v>
      </c>
      <c r="N419" s="229"/>
      <c r="O419" s="229"/>
      <c r="P419" s="422"/>
      <c r="Q419" s="425">
        <f t="shared" si="32"/>
        <v>0</v>
      </c>
    </row>
    <row r="420" spans="1:17" hidden="1" outlineLevel="2" x14ac:dyDescent="0.25">
      <c r="A420" s="289"/>
      <c r="B420" s="290" t="s">
        <v>312</v>
      </c>
      <c r="C420" s="241" t="s">
        <v>31</v>
      </c>
      <c r="D420" s="267">
        <v>1</v>
      </c>
      <c r="E420" s="109">
        <v>0</v>
      </c>
      <c r="F420" s="109">
        <f t="shared" si="35"/>
        <v>0</v>
      </c>
      <c r="G420" s="109">
        <v>0</v>
      </c>
      <c r="H420" s="109">
        <f t="shared" si="36"/>
        <v>0</v>
      </c>
      <c r="I420" s="221">
        <f t="shared" si="34"/>
        <v>0</v>
      </c>
      <c r="J420" s="252">
        <v>0</v>
      </c>
      <c r="K420" s="252"/>
      <c r="L420" s="229"/>
      <c r="M420" s="229">
        <f t="shared" si="33"/>
        <v>0</v>
      </c>
      <c r="N420" s="229"/>
      <c r="O420" s="229"/>
      <c r="P420" s="422"/>
      <c r="Q420" s="425">
        <f t="shared" si="32"/>
        <v>0</v>
      </c>
    </row>
    <row r="421" spans="1:17" hidden="1" outlineLevel="2" x14ac:dyDescent="0.25">
      <c r="A421" s="289"/>
      <c r="B421" s="291" t="s">
        <v>321</v>
      </c>
      <c r="C421" s="241"/>
      <c r="D421" s="267"/>
      <c r="E421" s="109">
        <v>0</v>
      </c>
      <c r="F421" s="109">
        <f t="shared" si="35"/>
        <v>0</v>
      </c>
      <c r="G421" s="109">
        <v>0</v>
      </c>
      <c r="H421" s="109">
        <f t="shared" si="36"/>
        <v>0</v>
      </c>
      <c r="I421" s="221">
        <f t="shared" si="34"/>
        <v>0</v>
      </c>
      <c r="J421" s="252">
        <v>0</v>
      </c>
      <c r="K421" s="252"/>
      <c r="L421" s="229"/>
      <c r="M421" s="229">
        <f t="shared" si="33"/>
        <v>0</v>
      </c>
      <c r="N421" s="229"/>
      <c r="O421" s="229"/>
      <c r="P421" s="422"/>
      <c r="Q421" s="425">
        <f t="shared" si="32"/>
        <v>0</v>
      </c>
    </row>
    <row r="422" spans="1:17" hidden="1" outlineLevel="2" x14ac:dyDescent="0.25">
      <c r="A422" s="289"/>
      <c r="B422" s="290" t="s">
        <v>322</v>
      </c>
      <c r="C422" s="241" t="s">
        <v>31</v>
      </c>
      <c r="D422" s="267">
        <v>1</v>
      </c>
      <c r="E422" s="109">
        <v>0</v>
      </c>
      <c r="F422" s="109">
        <f t="shared" si="35"/>
        <v>0</v>
      </c>
      <c r="G422" s="109">
        <v>0</v>
      </c>
      <c r="H422" s="109">
        <f t="shared" si="36"/>
        <v>0</v>
      </c>
      <c r="I422" s="221">
        <f t="shared" si="34"/>
        <v>0</v>
      </c>
      <c r="J422" s="252">
        <v>0</v>
      </c>
      <c r="K422" s="252"/>
      <c r="L422" s="229"/>
      <c r="M422" s="229">
        <f t="shared" si="33"/>
        <v>0</v>
      </c>
      <c r="N422" s="229"/>
      <c r="O422" s="229"/>
      <c r="P422" s="422"/>
      <c r="Q422" s="425">
        <f t="shared" si="32"/>
        <v>0</v>
      </c>
    </row>
    <row r="423" spans="1:17" hidden="1" outlineLevel="2" x14ac:dyDescent="0.25">
      <c r="A423" s="289"/>
      <c r="B423" s="290" t="s">
        <v>311</v>
      </c>
      <c r="C423" s="241" t="s">
        <v>31</v>
      </c>
      <c r="D423" s="267">
        <v>1</v>
      </c>
      <c r="E423" s="109">
        <v>0</v>
      </c>
      <c r="F423" s="109">
        <f t="shared" si="35"/>
        <v>0</v>
      </c>
      <c r="G423" s="109">
        <v>0</v>
      </c>
      <c r="H423" s="109">
        <f t="shared" si="36"/>
        <v>0</v>
      </c>
      <c r="I423" s="221">
        <f t="shared" si="34"/>
        <v>0</v>
      </c>
      <c r="J423" s="252">
        <v>0</v>
      </c>
      <c r="K423" s="252"/>
      <c r="L423" s="229"/>
      <c r="M423" s="229">
        <f t="shared" si="33"/>
        <v>0</v>
      </c>
      <c r="N423" s="229"/>
      <c r="O423" s="229"/>
      <c r="P423" s="422"/>
      <c r="Q423" s="425">
        <f t="shared" si="32"/>
        <v>0</v>
      </c>
    </row>
    <row r="424" spans="1:17" hidden="1" outlineLevel="2" x14ac:dyDescent="0.25">
      <c r="A424" s="289"/>
      <c r="B424" s="290" t="s">
        <v>312</v>
      </c>
      <c r="C424" s="241" t="s">
        <v>31</v>
      </c>
      <c r="D424" s="267">
        <v>1</v>
      </c>
      <c r="E424" s="109">
        <v>0</v>
      </c>
      <c r="F424" s="109">
        <f t="shared" si="35"/>
        <v>0</v>
      </c>
      <c r="G424" s="109">
        <v>0</v>
      </c>
      <c r="H424" s="109">
        <f t="shared" si="36"/>
        <v>0</v>
      </c>
      <c r="I424" s="221">
        <f t="shared" si="34"/>
        <v>0</v>
      </c>
      <c r="J424" s="252">
        <v>0</v>
      </c>
      <c r="K424" s="252"/>
      <c r="L424" s="229"/>
      <c r="M424" s="229">
        <f t="shared" si="33"/>
        <v>0</v>
      </c>
      <c r="N424" s="229"/>
      <c r="O424" s="229"/>
      <c r="P424" s="422"/>
      <c r="Q424" s="425">
        <f t="shared" si="32"/>
        <v>0</v>
      </c>
    </row>
    <row r="425" spans="1:17" hidden="1" outlineLevel="2" x14ac:dyDescent="0.25">
      <c r="A425" s="289"/>
      <c r="B425" s="291" t="s">
        <v>323</v>
      </c>
      <c r="C425" s="241"/>
      <c r="D425" s="267"/>
      <c r="E425" s="109">
        <v>0</v>
      </c>
      <c r="F425" s="109">
        <f t="shared" si="35"/>
        <v>0</v>
      </c>
      <c r="G425" s="109">
        <v>0</v>
      </c>
      <c r="H425" s="109">
        <f t="shared" si="36"/>
        <v>0</v>
      </c>
      <c r="I425" s="221">
        <f t="shared" si="34"/>
        <v>0</v>
      </c>
      <c r="J425" s="252">
        <v>0</v>
      </c>
      <c r="K425" s="252"/>
      <c r="L425" s="229"/>
      <c r="M425" s="229">
        <f t="shared" si="33"/>
        <v>0</v>
      </c>
      <c r="N425" s="229"/>
      <c r="O425" s="229"/>
      <c r="P425" s="422"/>
      <c r="Q425" s="425">
        <f t="shared" si="32"/>
        <v>0</v>
      </c>
    </row>
    <row r="426" spans="1:17" hidden="1" outlineLevel="2" x14ac:dyDescent="0.25">
      <c r="A426" s="289"/>
      <c r="B426" s="290" t="s">
        <v>324</v>
      </c>
      <c r="C426" s="241" t="s">
        <v>31</v>
      </c>
      <c r="D426" s="267">
        <v>1</v>
      </c>
      <c r="E426" s="109">
        <v>0</v>
      </c>
      <c r="F426" s="109">
        <f t="shared" si="35"/>
        <v>0</v>
      </c>
      <c r="G426" s="109">
        <v>0</v>
      </c>
      <c r="H426" s="109">
        <f t="shared" si="36"/>
        <v>0</v>
      </c>
      <c r="I426" s="221">
        <f t="shared" si="34"/>
        <v>0</v>
      </c>
      <c r="J426" s="252">
        <v>0</v>
      </c>
      <c r="K426" s="252"/>
      <c r="L426" s="229"/>
      <c r="M426" s="229">
        <f t="shared" si="33"/>
        <v>0</v>
      </c>
      <c r="N426" s="229"/>
      <c r="O426" s="229"/>
      <c r="P426" s="422"/>
      <c r="Q426" s="425">
        <f t="shared" si="32"/>
        <v>0</v>
      </c>
    </row>
    <row r="427" spans="1:17" hidden="1" outlineLevel="2" x14ac:dyDescent="0.25">
      <c r="A427" s="289"/>
      <c r="B427" s="290" t="s">
        <v>311</v>
      </c>
      <c r="C427" s="241" t="s">
        <v>31</v>
      </c>
      <c r="D427" s="267">
        <v>1</v>
      </c>
      <c r="E427" s="109">
        <v>0</v>
      </c>
      <c r="F427" s="109">
        <f t="shared" si="35"/>
        <v>0</v>
      </c>
      <c r="G427" s="109">
        <v>0</v>
      </c>
      <c r="H427" s="109">
        <f t="shared" si="36"/>
        <v>0</v>
      </c>
      <c r="I427" s="221">
        <f t="shared" si="34"/>
        <v>0</v>
      </c>
      <c r="J427" s="252">
        <v>0</v>
      </c>
      <c r="K427" s="252"/>
      <c r="L427" s="229"/>
      <c r="M427" s="229">
        <f t="shared" si="33"/>
        <v>0</v>
      </c>
      <c r="N427" s="229"/>
      <c r="O427" s="229"/>
      <c r="P427" s="422"/>
      <c r="Q427" s="425">
        <f t="shared" si="32"/>
        <v>0</v>
      </c>
    </row>
    <row r="428" spans="1:17" hidden="1" outlineLevel="2" x14ac:dyDescent="0.25">
      <c r="A428" s="289"/>
      <c r="B428" s="290" t="s">
        <v>312</v>
      </c>
      <c r="C428" s="241" t="s">
        <v>31</v>
      </c>
      <c r="D428" s="267">
        <v>1</v>
      </c>
      <c r="E428" s="109">
        <v>0</v>
      </c>
      <c r="F428" s="109">
        <f t="shared" si="35"/>
        <v>0</v>
      </c>
      <c r="G428" s="109">
        <v>0</v>
      </c>
      <c r="H428" s="109">
        <f t="shared" si="36"/>
        <v>0</v>
      </c>
      <c r="I428" s="221">
        <f t="shared" si="34"/>
        <v>0</v>
      </c>
      <c r="J428" s="252">
        <v>0</v>
      </c>
      <c r="K428" s="252"/>
      <c r="L428" s="229"/>
      <c r="M428" s="229">
        <f t="shared" si="33"/>
        <v>0</v>
      </c>
      <c r="N428" s="229"/>
      <c r="O428" s="229"/>
      <c r="P428" s="422"/>
      <c r="Q428" s="425">
        <f t="shared" si="32"/>
        <v>0</v>
      </c>
    </row>
    <row r="429" spans="1:17" hidden="1" outlineLevel="2" x14ac:dyDescent="0.25">
      <c r="A429" s="289"/>
      <c r="B429" s="290" t="s">
        <v>312</v>
      </c>
      <c r="C429" s="241" t="s">
        <v>31</v>
      </c>
      <c r="D429" s="267">
        <v>1</v>
      </c>
      <c r="E429" s="109">
        <v>0</v>
      </c>
      <c r="F429" s="109">
        <f t="shared" si="35"/>
        <v>0</v>
      </c>
      <c r="G429" s="109">
        <v>0</v>
      </c>
      <c r="H429" s="109">
        <f t="shared" si="36"/>
        <v>0</v>
      </c>
      <c r="I429" s="221">
        <f t="shared" si="34"/>
        <v>0</v>
      </c>
      <c r="J429" s="252">
        <v>0</v>
      </c>
      <c r="K429" s="252"/>
      <c r="L429" s="229"/>
      <c r="M429" s="229">
        <f t="shared" si="33"/>
        <v>0</v>
      </c>
      <c r="N429" s="229"/>
      <c r="O429" s="229"/>
      <c r="P429" s="422"/>
      <c r="Q429" s="425">
        <f t="shared" si="32"/>
        <v>0</v>
      </c>
    </row>
    <row r="430" spans="1:17" hidden="1" outlineLevel="2" x14ac:dyDescent="0.25">
      <c r="A430" s="289"/>
      <c r="B430" s="291" t="s">
        <v>325</v>
      </c>
      <c r="C430" s="241"/>
      <c r="D430" s="267"/>
      <c r="E430" s="109">
        <v>0</v>
      </c>
      <c r="F430" s="109">
        <f t="shared" si="35"/>
        <v>0</v>
      </c>
      <c r="G430" s="109">
        <v>0</v>
      </c>
      <c r="H430" s="109">
        <f t="shared" si="36"/>
        <v>0</v>
      </c>
      <c r="I430" s="221">
        <f t="shared" si="34"/>
        <v>0</v>
      </c>
      <c r="J430" s="252">
        <v>0</v>
      </c>
      <c r="K430" s="252"/>
      <c r="L430" s="229"/>
      <c r="M430" s="229">
        <f t="shared" si="33"/>
        <v>0</v>
      </c>
      <c r="N430" s="229"/>
      <c r="O430" s="229"/>
      <c r="P430" s="422"/>
      <c r="Q430" s="425">
        <f t="shared" si="32"/>
        <v>0</v>
      </c>
    </row>
    <row r="431" spans="1:17" hidden="1" outlineLevel="2" x14ac:dyDescent="0.25">
      <c r="A431" s="289"/>
      <c r="B431" s="290" t="s">
        <v>326</v>
      </c>
      <c r="C431" s="241" t="s">
        <v>31</v>
      </c>
      <c r="D431" s="267">
        <v>2</v>
      </c>
      <c r="E431" s="109">
        <v>0</v>
      </c>
      <c r="F431" s="109">
        <f t="shared" si="35"/>
        <v>0</v>
      </c>
      <c r="G431" s="109">
        <v>0</v>
      </c>
      <c r="H431" s="109">
        <f t="shared" si="36"/>
        <v>0</v>
      </c>
      <c r="I431" s="221">
        <f t="shared" si="34"/>
        <v>0</v>
      </c>
      <c r="J431" s="252">
        <v>0</v>
      </c>
      <c r="K431" s="252"/>
      <c r="L431" s="229"/>
      <c r="M431" s="229">
        <f t="shared" si="33"/>
        <v>0</v>
      </c>
      <c r="N431" s="229"/>
      <c r="O431" s="229"/>
      <c r="P431" s="422"/>
      <c r="Q431" s="425">
        <f t="shared" si="32"/>
        <v>0</v>
      </c>
    </row>
    <row r="432" spans="1:17" hidden="1" outlineLevel="2" x14ac:dyDescent="0.25">
      <c r="A432" s="289"/>
      <c r="B432" s="290" t="s">
        <v>327</v>
      </c>
      <c r="C432" s="241" t="s">
        <v>31</v>
      </c>
      <c r="D432" s="267">
        <v>2</v>
      </c>
      <c r="E432" s="109">
        <v>0</v>
      </c>
      <c r="F432" s="109">
        <f t="shared" si="35"/>
        <v>0</v>
      </c>
      <c r="G432" s="109">
        <v>0</v>
      </c>
      <c r="H432" s="109">
        <f t="shared" si="36"/>
        <v>0</v>
      </c>
      <c r="I432" s="221">
        <f t="shared" si="34"/>
        <v>0</v>
      </c>
      <c r="J432" s="252">
        <v>0</v>
      </c>
      <c r="K432" s="252"/>
      <c r="L432" s="229"/>
      <c r="M432" s="229">
        <f t="shared" si="33"/>
        <v>0</v>
      </c>
      <c r="N432" s="229"/>
      <c r="O432" s="229"/>
      <c r="P432" s="422"/>
      <c r="Q432" s="425">
        <f t="shared" si="32"/>
        <v>0</v>
      </c>
    </row>
    <row r="433" spans="1:17" hidden="1" outlineLevel="2" x14ac:dyDescent="0.25">
      <c r="A433" s="289"/>
      <c r="B433" s="290" t="s">
        <v>311</v>
      </c>
      <c r="C433" s="241" t="s">
        <v>31</v>
      </c>
      <c r="D433" s="267">
        <v>2</v>
      </c>
      <c r="E433" s="109">
        <v>0</v>
      </c>
      <c r="F433" s="109">
        <f t="shared" si="35"/>
        <v>0</v>
      </c>
      <c r="G433" s="109">
        <v>0</v>
      </c>
      <c r="H433" s="109">
        <f t="shared" si="36"/>
        <v>0</v>
      </c>
      <c r="I433" s="221">
        <f t="shared" si="34"/>
        <v>0</v>
      </c>
      <c r="J433" s="252">
        <v>0</v>
      </c>
      <c r="K433" s="252"/>
      <c r="L433" s="229"/>
      <c r="M433" s="229">
        <f t="shared" si="33"/>
        <v>0</v>
      </c>
      <c r="N433" s="229"/>
      <c r="O433" s="229"/>
      <c r="P433" s="422"/>
      <c r="Q433" s="425">
        <f t="shared" si="32"/>
        <v>0</v>
      </c>
    </row>
    <row r="434" spans="1:17" hidden="1" outlineLevel="2" x14ac:dyDescent="0.25">
      <c r="A434" s="289"/>
      <c r="B434" s="290" t="s">
        <v>312</v>
      </c>
      <c r="C434" s="241" t="s">
        <v>31</v>
      </c>
      <c r="D434" s="267">
        <v>2</v>
      </c>
      <c r="E434" s="109">
        <v>0</v>
      </c>
      <c r="F434" s="109">
        <f t="shared" si="35"/>
        <v>0</v>
      </c>
      <c r="G434" s="109">
        <v>0</v>
      </c>
      <c r="H434" s="109">
        <f t="shared" si="36"/>
        <v>0</v>
      </c>
      <c r="I434" s="221">
        <f t="shared" si="34"/>
        <v>0</v>
      </c>
      <c r="J434" s="252">
        <v>0</v>
      </c>
      <c r="K434" s="252"/>
      <c r="L434" s="229"/>
      <c r="M434" s="229">
        <f t="shared" si="33"/>
        <v>0</v>
      </c>
      <c r="N434" s="229"/>
      <c r="O434" s="229"/>
      <c r="P434" s="422"/>
      <c r="Q434" s="425">
        <f t="shared" si="32"/>
        <v>0</v>
      </c>
    </row>
    <row r="435" spans="1:17" hidden="1" outlineLevel="2" x14ac:dyDescent="0.25">
      <c r="A435" s="289"/>
      <c r="B435" s="291" t="s">
        <v>328</v>
      </c>
      <c r="C435" s="241"/>
      <c r="D435" s="267"/>
      <c r="E435" s="109">
        <v>0</v>
      </c>
      <c r="F435" s="109">
        <f t="shared" si="35"/>
        <v>0</v>
      </c>
      <c r="G435" s="109">
        <v>0</v>
      </c>
      <c r="H435" s="109">
        <f t="shared" si="36"/>
        <v>0</v>
      </c>
      <c r="I435" s="221">
        <f t="shared" si="34"/>
        <v>0</v>
      </c>
      <c r="J435" s="252">
        <v>0</v>
      </c>
      <c r="K435" s="252"/>
      <c r="L435" s="229"/>
      <c r="M435" s="229">
        <f t="shared" si="33"/>
        <v>0</v>
      </c>
      <c r="N435" s="229"/>
      <c r="O435" s="229"/>
      <c r="P435" s="422"/>
      <c r="Q435" s="425">
        <f t="shared" si="32"/>
        <v>0</v>
      </c>
    </row>
    <row r="436" spans="1:17" hidden="1" outlineLevel="2" x14ac:dyDescent="0.25">
      <c r="A436" s="289"/>
      <c r="B436" s="290" t="s">
        <v>326</v>
      </c>
      <c r="C436" s="241" t="s">
        <v>31</v>
      </c>
      <c r="D436" s="267">
        <v>2</v>
      </c>
      <c r="E436" s="109">
        <v>0</v>
      </c>
      <c r="F436" s="109">
        <f t="shared" si="35"/>
        <v>0</v>
      </c>
      <c r="G436" s="109">
        <v>0</v>
      </c>
      <c r="H436" s="109">
        <f t="shared" si="36"/>
        <v>0</v>
      </c>
      <c r="I436" s="221">
        <f t="shared" si="34"/>
        <v>0</v>
      </c>
      <c r="J436" s="252">
        <v>0</v>
      </c>
      <c r="K436" s="252"/>
      <c r="L436" s="229"/>
      <c r="M436" s="229">
        <f t="shared" si="33"/>
        <v>0</v>
      </c>
      <c r="N436" s="229"/>
      <c r="O436" s="229"/>
      <c r="P436" s="422"/>
      <c r="Q436" s="425">
        <f t="shared" si="32"/>
        <v>0</v>
      </c>
    </row>
    <row r="437" spans="1:17" hidden="1" outlineLevel="2" x14ac:dyDescent="0.25">
      <c r="A437" s="289"/>
      <c r="B437" s="290" t="s">
        <v>327</v>
      </c>
      <c r="C437" s="241" t="s">
        <v>31</v>
      </c>
      <c r="D437" s="267">
        <v>2</v>
      </c>
      <c r="E437" s="109">
        <v>0</v>
      </c>
      <c r="F437" s="109">
        <f t="shared" si="35"/>
        <v>0</v>
      </c>
      <c r="G437" s="109">
        <v>0</v>
      </c>
      <c r="H437" s="109">
        <f t="shared" si="36"/>
        <v>0</v>
      </c>
      <c r="I437" s="221">
        <f t="shared" si="34"/>
        <v>0</v>
      </c>
      <c r="J437" s="252">
        <v>0</v>
      </c>
      <c r="K437" s="252"/>
      <c r="L437" s="229"/>
      <c r="M437" s="229">
        <f t="shared" si="33"/>
        <v>0</v>
      </c>
      <c r="N437" s="229"/>
      <c r="O437" s="229"/>
      <c r="P437" s="422"/>
      <c r="Q437" s="425">
        <f t="shared" si="32"/>
        <v>0</v>
      </c>
    </row>
    <row r="438" spans="1:17" hidden="1" outlineLevel="2" x14ac:dyDescent="0.25">
      <c r="A438" s="289"/>
      <c r="B438" s="290" t="s">
        <v>329</v>
      </c>
      <c r="C438" s="241" t="s">
        <v>31</v>
      </c>
      <c r="D438" s="267">
        <v>2</v>
      </c>
      <c r="E438" s="109">
        <v>0</v>
      </c>
      <c r="F438" s="109">
        <f t="shared" si="35"/>
        <v>0</v>
      </c>
      <c r="G438" s="109">
        <v>0</v>
      </c>
      <c r="H438" s="109">
        <f t="shared" si="36"/>
        <v>0</v>
      </c>
      <c r="I438" s="221">
        <f t="shared" si="34"/>
        <v>0</v>
      </c>
      <c r="J438" s="252">
        <v>0</v>
      </c>
      <c r="K438" s="252"/>
      <c r="L438" s="229"/>
      <c r="M438" s="229">
        <f t="shared" si="33"/>
        <v>0</v>
      </c>
      <c r="N438" s="229"/>
      <c r="O438" s="229"/>
      <c r="P438" s="422"/>
      <c r="Q438" s="425">
        <f t="shared" si="32"/>
        <v>0</v>
      </c>
    </row>
    <row r="439" spans="1:17" hidden="1" outlineLevel="2" x14ac:dyDescent="0.25">
      <c r="A439" s="289"/>
      <c r="B439" s="290" t="s">
        <v>312</v>
      </c>
      <c r="C439" s="241" t="s">
        <v>31</v>
      </c>
      <c r="D439" s="267">
        <v>2</v>
      </c>
      <c r="E439" s="109">
        <v>0</v>
      </c>
      <c r="F439" s="109">
        <f t="shared" si="35"/>
        <v>0</v>
      </c>
      <c r="G439" s="109">
        <v>0</v>
      </c>
      <c r="H439" s="109">
        <f t="shared" si="36"/>
        <v>0</v>
      </c>
      <c r="I439" s="221">
        <f t="shared" si="34"/>
        <v>0</v>
      </c>
      <c r="J439" s="252">
        <v>0</v>
      </c>
      <c r="K439" s="252"/>
      <c r="L439" s="229"/>
      <c r="M439" s="229">
        <f t="shared" si="33"/>
        <v>0</v>
      </c>
      <c r="N439" s="229"/>
      <c r="O439" s="229"/>
      <c r="P439" s="422"/>
      <c r="Q439" s="425">
        <f t="shared" si="32"/>
        <v>0</v>
      </c>
    </row>
    <row r="440" spans="1:17" hidden="1" outlineLevel="2" x14ac:dyDescent="0.25">
      <c r="A440" s="289"/>
      <c r="B440" s="290"/>
      <c r="C440" s="241"/>
      <c r="D440" s="267"/>
      <c r="E440" s="109">
        <v>0</v>
      </c>
      <c r="F440" s="109">
        <f t="shared" si="35"/>
        <v>0</v>
      </c>
      <c r="G440" s="109">
        <v>0</v>
      </c>
      <c r="H440" s="109">
        <f t="shared" si="36"/>
        <v>0</v>
      </c>
      <c r="I440" s="221">
        <f t="shared" si="34"/>
        <v>0</v>
      </c>
      <c r="J440" s="252">
        <v>0</v>
      </c>
      <c r="K440" s="252"/>
      <c r="L440" s="229"/>
      <c r="M440" s="229">
        <f t="shared" si="33"/>
        <v>0</v>
      </c>
      <c r="N440" s="229"/>
      <c r="O440" s="229"/>
      <c r="P440" s="422"/>
      <c r="Q440" s="425">
        <f t="shared" si="32"/>
        <v>0</v>
      </c>
    </row>
    <row r="441" spans="1:17" hidden="1" outlineLevel="1" x14ac:dyDescent="0.25">
      <c r="A441" s="378">
        <v>22</v>
      </c>
      <c r="B441" s="349" t="s">
        <v>330</v>
      </c>
      <c r="C441" s="378" t="s">
        <v>31</v>
      </c>
      <c r="D441" s="377">
        <v>86</v>
      </c>
      <c r="E441" s="377">
        <v>4332.5980348837211</v>
      </c>
      <c r="F441" s="377">
        <f t="shared" si="35"/>
        <v>372603.43100000004</v>
      </c>
      <c r="G441" s="377">
        <v>10463.972093023256</v>
      </c>
      <c r="H441" s="377">
        <f t="shared" si="36"/>
        <v>899901.6</v>
      </c>
      <c r="I441" s="377">
        <f t="shared" si="34"/>
        <v>1272505.031</v>
      </c>
      <c r="J441" s="249">
        <v>4332.5980348837211</v>
      </c>
      <c r="K441" s="249">
        <f>'ВСЕ СМЕТЫ КДС'!G5262</f>
        <v>2321.8209969776644</v>
      </c>
      <c r="L441" s="153">
        <f>((J441/(K441/100))-100)/100</f>
        <v>0.86603447919693366</v>
      </c>
      <c r="M441" s="104">
        <f>G441</f>
        <v>10463.972093023256</v>
      </c>
      <c r="N441" s="104">
        <f>'ВСЕ СМЕТЫ КДС'!H5256</f>
        <v>7755.9540954255353</v>
      </c>
      <c r="O441" s="153">
        <f>((M441/(N441/100))-100)/100</f>
        <v>0.34915343286971107</v>
      </c>
      <c r="P441" s="422"/>
      <c r="Q441" s="425">
        <f t="shared" si="32"/>
        <v>0</v>
      </c>
    </row>
    <row r="442" spans="1:17" hidden="1" outlineLevel="1" x14ac:dyDescent="0.25">
      <c r="A442" s="378">
        <v>23</v>
      </c>
      <c r="B442" s="349" t="s">
        <v>331</v>
      </c>
      <c r="C442" s="378" t="s">
        <v>6814</v>
      </c>
      <c r="D442" s="377">
        <v>2907.8999999999996</v>
      </c>
      <c r="E442" s="377">
        <v>2655.5948880635515</v>
      </c>
      <c r="F442" s="377">
        <f t="shared" si="35"/>
        <v>7722204.375</v>
      </c>
      <c r="G442" s="377">
        <v>1958</v>
      </c>
      <c r="H442" s="377">
        <f t="shared" si="36"/>
        <v>5693668.1999999993</v>
      </c>
      <c r="I442" s="377">
        <f t="shared" si="34"/>
        <v>13415872.574999999</v>
      </c>
      <c r="J442" s="249">
        <v>2655.5948880635515</v>
      </c>
      <c r="K442" s="249">
        <f>'ВСЕ СМЕТЫ КДС'!G5140</f>
        <v>2546.3342276736003</v>
      </c>
      <c r="L442" s="153">
        <f>((J442/(K442/100))-100)/100</f>
        <v>4.2909001969381959E-2</v>
      </c>
      <c r="M442" s="104">
        <v>1958</v>
      </c>
      <c r="N442" s="104">
        <f>'ВСЕ СМЕТЫ КДС'!G5144</f>
        <v>962.78069807668976</v>
      </c>
      <c r="O442" s="153">
        <f>((M442/(N442/100))-100)/100</f>
        <v>1.0336926196291862</v>
      </c>
      <c r="P442" s="422"/>
      <c r="Q442" s="425">
        <f t="shared" si="32"/>
        <v>0</v>
      </c>
    </row>
    <row r="443" spans="1:17" hidden="1" outlineLevel="1" x14ac:dyDescent="0.25">
      <c r="A443" s="378">
        <v>24</v>
      </c>
      <c r="B443" s="349" t="s">
        <v>332</v>
      </c>
      <c r="C443" s="378" t="s">
        <v>31</v>
      </c>
      <c r="D443" s="377">
        <v>8</v>
      </c>
      <c r="E443" s="377">
        <v>11973.056124999999</v>
      </c>
      <c r="F443" s="377">
        <f t="shared" si="35"/>
        <v>95784.448999999993</v>
      </c>
      <c r="G443" s="377">
        <v>32008.274999999998</v>
      </c>
      <c r="H443" s="377">
        <f t="shared" si="36"/>
        <v>256066.19999999998</v>
      </c>
      <c r="I443" s="377">
        <f t="shared" si="34"/>
        <v>351850.64899999998</v>
      </c>
      <c r="J443" s="249">
        <v>11973.056124999999</v>
      </c>
      <c r="K443" s="249">
        <f>'ВСЕ СМЕТЫ КДС'!G5041</f>
        <v>13444.051181783039</v>
      </c>
      <c r="L443" s="153">
        <f>((J443/(K443/100))-100)/100</f>
        <v>-0.10941605598588225</v>
      </c>
      <c r="M443" s="104">
        <f t="shared" ref="M443:M506" si="37">G443</f>
        <v>32008.274999999998</v>
      </c>
      <c r="N443" s="104">
        <f>'ВСЕ СМЕТЫ КДС'!H5106</f>
        <v>33501.574470873595</v>
      </c>
      <c r="O443" s="153">
        <f>((M443/(N443/100))-100)/100</f>
        <v>-4.4574008668514298E-2</v>
      </c>
      <c r="P443" s="422"/>
      <c r="Q443" s="425">
        <f t="shared" si="32"/>
        <v>0</v>
      </c>
    </row>
    <row r="444" spans="1:17" hidden="1" outlineLevel="2" x14ac:dyDescent="0.25">
      <c r="A444" s="289"/>
      <c r="B444" s="291"/>
      <c r="C444" s="241"/>
      <c r="D444" s="267"/>
      <c r="E444" s="109">
        <v>0</v>
      </c>
      <c r="F444" s="109">
        <f t="shared" si="35"/>
        <v>0</v>
      </c>
      <c r="G444" s="109">
        <v>0</v>
      </c>
      <c r="H444" s="109">
        <f t="shared" si="36"/>
        <v>0</v>
      </c>
      <c r="I444" s="221">
        <f t="shared" si="34"/>
        <v>0</v>
      </c>
      <c r="J444" s="109">
        <v>0</v>
      </c>
      <c r="K444" s="109"/>
      <c r="L444" s="109"/>
      <c r="M444" s="109">
        <f t="shared" si="37"/>
        <v>0</v>
      </c>
      <c r="N444" s="109"/>
      <c r="O444" s="109"/>
      <c r="P444" s="422"/>
      <c r="Q444" s="425">
        <f t="shared" si="32"/>
        <v>0</v>
      </c>
    </row>
    <row r="445" spans="1:17" hidden="1" outlineLevel="2" x14ac:dyDescent="0.25">
      <c r="A445" s="289"/>
      <c r="B445" s="291" t="s">
        <v>16</v>
      </c>
      <c r="C445" s="241"/>
      <c r="D445" s="267"/>
      <c r="E445" s="109">
        <v>0</v>
      </c>
      <c r="F445" s="109">
        <f t="shared" si="35"/>
        <v>0</v>
      </c>
      <c r="G445" s="109">
        <v>0</v>
      </c>
      <c r="H445" s="109">
        <f t="shared" si="36"/>
        <v>0</v>
      </c>
      <c r="I445" s="221">
        <f t="shared" si="34"/>
        <v>0</v>
      </c>
      <c r="J445" s="109">
        <v>0</v>
      </c>
      <c r="K445" s="109"/>
      <c r="L445" s="109"/>
      <c r="M445" s="109">
        <f t="shared" si="37"/>
        <v>0</v>
      </c>
      <c r="N445" s="109"/>
      <c r="O445" s="109"/>
      <c r="P445" s="422"/>
      <c r="Q445" s="425">
        <f t="shared" si="32"/>
        <v>0</v>
      </c>
    </row>
    <row r="446" spans="1:17" hidden="1" outlineLevel="2" x14ac:dyDescent="0.25">
      <c r="A446" s="289"/>
      <c r="B446" s="291" t="s">
        <v>309</v>
      </c>
      <c r="C446" s="241"/>
      <c r="D446" s="267"/>
      <c r="E446" s="109">
        <v>0</v>
      </c>
      <c r="F446" s="109">
        <f t="shared" si="35"/>
        <v>0</v>
      </c>
      <c r="G446" s="109">
        <v>0</v>
      </c>
      <c r="H446" s="109">
        <f t="shared" si="36"/>
        <v>0</v>
      </c>
      <c r="I446" s="221">
        <f t="shared" si="34"/>
        <v>0</v>
      </c>
      <c r="J446" s="109">
        <v>0</v>
      </c>
      <c r="K446" s="109"/>
      <c r="L446" s="109"/>
      <c r="M446" s="109">
        <f t="shared" si="37"/>
        <v>0</v>
      </c>
      <c r="N446" s="109"/>
      <c r="O446" s="109"/>
      <c r="P446" s="422"/>
      <c r="Q446" s="425">
        <f t="shared" si="32"/>
        <v>0</v>
      </c>
    </row>
    <row r="447" spans="1:17" hidden="1" outlineLevel="2" x14ac:dyDescent="0.25">
      <c r="A447" s="289"/>
      <c r="B447" s="290" t="s">
        <v>333</v>
      </c>
      <c r="C447" s="241" t="s">
        <v>31</v>
      </c>
      <c r="D447" s="267">
        <v>1</v>
      </c>
      <c r="E447" s="109">
        <v>0</v>
      </c>
      <c r="F447" s="109">
        <f t="shared" si="35"/>
        <v>0</v>
      </c>
      <c r="G447" s="109">
        <v>0</v>
      </c>
      <c r="H447" s="109">
        <f t="shared" si="36"/>
        <v>0</v>
      </c>
      <c r="I447" s="221">
        <f t="shared" si="34"/>
        <v>0</v>
      </c>
      <c r="J447" s="109">
        <v>0</v>
      </c>
      <c r="K447" s="109"/>
      <c r="L447" s="109"/>
      <c r="M447" s="109">
        <f t="shared" si="37"/>
        <v>0</v>
      </c>
      <c r="N447" s="109"/>
      <c r="O447" s="109"/>
      <c r="P447" s="422"/>
      <c r="Q447" s="425">
        <f t="shared" si="32"/>
        <v>0</v>
      </c>
    </row>
    <row r="448" spans="1:17" hidden="1" outlineLevel="2" x14ac:dyDescent="0.25">
      <c r="A448" s="289"/>
      <c r="B448" s="290" t="s">
        <v>334</v>
      </c>
      <c r="C448" s="241" t="s">
        <v>31</v>
      </c>
      <c r="D448" s="267">
        <v>1</v>
      </c>
      <c r="E448" s="109">
        <v>0</v>
      </c>
      <c r="F448" s="109">
        <f t="shared" si="35"/>
        <v>0</v>
      </c>
      <c r="G448" s="109">
        <v>0</v>
      </c>
      <c r="H448" s="109">
        <f t="shared" si="36"/>
        <v>0</v>
      </c>
      <c r="I448" s="221">
        <f t="shared" si="34"/>
        <v>0</v>
      </c>
      <c r="J448" s="109">
        <v>0</v>
      </c>
      <c r="K448" s="109"/>
      <c r="L448" s="109"/>
      <c r="M448" s="109">
        <f t="shared" si="37"/>
        <v>0</v>
      </c>
      <c r="N448" s="109"/>
      <c r="O448" s="109"/>
      <c r="P448" s="422"/>
      <c r="Q448" s="425">
        <f t="shared" si="32"/>
        <v>0</v>
      </c>
    </row>
    <row r="449" spans="1:17" hidden="1" outlineLevel="2" x14ac:dyDescent="0.25">
      <c r="A449" s="289"/>
      <c r="B449" s="290" t="s">
        <v>335</v>
      </c>
      <c r="C449" s="241" t="s">
        <v>31</v>
      </c>
      <c r="D449" s="267">
        <v>1</v>
      </c>
      <c r="E449" s="109">
        <v>0</v>
      </c>
      <c r="F449" s="109">
        <f t="shared" si="35"/>
        <v>0</v>
      </c>
      <c r="G449" s="109">
        <v>0</v>
      </c>
      <c r="H449" s="109">
        <f t="shared" si="36"/>
        <v>0</v>
      </c>
      <c r="I449" s="221">
        <f t="shared" si="34"/>
        <v>0</v>
      </c>
      <c r="J449" s="109">
        <v>0</v>
      </c>
      <c r="K449" s="109"/>
      <c r="L449" s="109"/>
      <c r="M449" s="109">
        <f t="shared" si="37"/>
        <v>0</v>
      </c>
      <c r="N449" s="109"/>
      <c r="O449" s="109"/>
      <c r="P449" s="422"/>
      <c r="Q449" s="425">
        <f t="shared" si="32"/>
        <v>0</v>
      </c>
    </row>
    <row r="450" spans="1:17" hidden="1" outlineLevel="2" x14ac:dyDescent="0.25">
      <c r="A450" s="289"/>
      <c r="B450" s="290" t="s">
        <v>336</v>
      </c>
      <c r="C450" s="241" t="s">
        <v>31</v>
      </c>
      <c r="D450" s="267">
        <v>12</v>
      </c>
      <c r="E450" s="109">
        <v>0</v>
      </c>
      <c r="F450" s="109">
        <f t="shared" si="35"/>
        <v>0</v>
      </c>
      <c r="G450" s="109">
        <v>0</v>
      </c>
      <c r="H450" s="109">
        <f t="shared" si="36"/>
        <v>0</v>
      </c>
      <c r="I450" s="221">
        <f t="shared" si="34"/>
        <v>0</v>
      </c>
      <c r="J450" s="109">
        <v>0</v>
      </c>
      <c r="K450" s="109"/>
      <c r="L450" s="109"/>
      <c r="M450" s="109">
        <f t="shared" si="37"/>
        <v>0</v>
      </c>
      <c r="N450" s="109"/>
      <c r="O450" s="109"/>
      <c r="P450" s="422"/>
      <c r="Q450" s="425">
        <f t="shared" si="32"/>
        <v>0</v>
      </c>
    </row>
    <row r="451" spans="1:17" hidden="1" outlineLevel="2" x14ac:dyDescent="0.25">
      <c r="A451" s="289"/>
      <c r="B451" s="290" t="s">
        <v>337</v>
      </c>
      <c r="C451" s="241" t="s">
        <v>31</v>
      </c>
      <c r="D451" s="267">
        <v>12</v>
      </c>
      <c r="E451" s="109">
        <v>0</v>
      </c>
      <c r="F451" s="109">
        <f t="shared" si="35"/>
        <v>0</v>
      </c>
      <c r="G451" s="109">
        <v>0</v>
      </c>
      <c r="H451" s="109">
        <f t="shared" si="36"/>
        <v>0</v>
      </c>
      <c r="I451" s="221">
        <f t="shared" si="34"/>
        <v>0</v>
      </c>
      <c r="J451" s="109">
        <v>0</v>
      </c>
      <c r="K451" s="109"/>
      <c r="L451" s="109"/>
      <c r="M451" s="109">
        <f t="shared" si="37"/>
        <v>0</v>
      </c>
      <c r="N451" s="109"/>
      <c r="O451" s="109"/>
      <c r="P451" s="422"/>
      <c r="Q451" s="425">
        <f t="shared" si="32"/>
        <v>0</v>
      </c>
    </row>
    <row r="452" spans="1:17" hidden="1" outlineLevel="2" x14ac:dyDescent="0.25">
      <c r="A452" s="289"/>
      <c r="B452" s="290" t="s">
        <v>338</v>
      </c>
      <c r="C452" s="241" t="s">
        <v>6814</v>
      </c>
      <c r="D452" s="267">
        <v>117</v>
      </c>
      <c r="E452" s="109">
        <v>0</v>
      </c>
      <c r="F452" s="109">
        <f t="shared" si="35"/>
        <v>0</v>
      </c>
      <c r="G452" s="109">
        <v>0</v>
      </c>
      <c r="H452" s="109">
        <f t="shared" si="36"/>
        <v>0</v>
      </c>
      <c r="I452" s="221">
        <f t="shared" si="34"/>
        <v>0</v>
      </c>
      <c r="J452" s="109">
        <v>0</v>
      </c>
      <c r="K452" s="109"/>
      <c r="L452" s="109"/>
      <c r="M452" s="109">
        <f t="shared" si="37"/>
        <v>0</v>
      </c>
      <c r="N452" s="109"/>
      <c r="O452" s="109"/>
      <c r="P452" s="422"/>
      <c r="Q452" s="425">
        <f t="shared" si="32"/>
        <v>0</v>
      </c>
    </row>
    <row r="453" spans="1:17" hidden="1" outlineLevel="2" x14ac:dyDescent="0.25">
      <c r="A453" s="289"/>
      <c r="B453" s="290" t="s">
        <v>339</v>
      </c>
      <c r="C453" s="241" t="s">
        <v>6890</v>
      </c>
      <c r="D453" s="267">
        <v>55</v>
      </c>
      <c r="E453" s="109">
        <v>0</v>
      </c>
      <c r="F453" s="109">
        <f t="shared" si="35"/>
        <v>0</v>
      </c>
      <c r="G453" s="109">
        <v>0</v>
      </c>
      <c r="H453" s="109">
        <f t="shared" si="36"/>
        <v>0</v>
      </c>
      <c r="I453" s="221">
        <f t="shared" si="34"/>
        <v>0</v>
      </c>
      <c r="J453" s="109">
        <v>0</v>
      </c>
      <c r="K453" s="109"/>
      <c r="L453" s="109"/>
      <c r="M453" s="109">
        <f t="shared" si="37"/>
        <v>0</v>
      </c>
      <c r="N453" s="109"/>
      <c r="O453" s="109"/>
      <c r="P453" s="422"/>
      <c r="Q453" s="425">
        <f t="shared" si="32"/>
        <v>0</v>
      </c>
    </row>
    <row r="454" spans="1:17" hidden="1" outlineLevel="2" x14ac:dyDescent="0.25">
      <c r="A454" s="289"/>
      <c r="B454" s="290" t="s">
        <v>340</v>
      </c>
      <c r="C454" s="241" t="s">
        <v>6890</v>
      </c>
      <c r="D454" s="267">
        <v>13.3</v>
      </c>
      <c r="E454" s="109">
        <v>0</v>
      </c>
      <c r="F454" s="109">
        <f t="shared" si="35"/>
        <v>0</v>
      </c>
      <c r="G454" s="109">
        <v>0</v>
      </c>
      <c r="H454" s="109">
        <f t="shared" si="36"/>
        <v>0</v>
      </c>
      <c r="I454" s="221">
        <f t="shared" si="34"/>
        <v>0</v>
      </c>
      <c r="J454" s="109">
        <v>0</v>
      </c>
      <c r="K454" s="109"/>
      <c r="L454" s="109"/>
      <c r="M454" s="109">
        <f t="shared" si="37"/>
        <v>0</v>
      </c>
      <c r="N454" s="109"/>
      <c r="O454" s="109"/>
      <c r="P454" s="422"/>
      <c r="Q454" s="425">
        <f t="shared" si="32"/>
        <v>0</v>
      </c>
    </row>
    <row r="455" spans="1:17" hidden="1" outlineLevel="2" x14ac:dyDescent="0.25">
      <c r="A455" s="289"/>
      <c r="B455" s="290" t="s">
        <v>341</v>
      </c>
      <c r="C455" s="241" t="s">
        <v>6814</v>
      </c>
      <c r="D455" s="267">
        <v>39.299999999999997</v>
      </c>
      <c r="E455" s="109">
        <v>0</v>
      </c>
      <c r="F455" s="109">
        <f t="shared" si="35"/>
        <v>0</v>
      </c>
      <c r="G455" s="109">
        <v>0</v>
      </c>
      <c r="H455" s="109">
        <f t="shared" si="36"/>
        <v>0</v>
      </c>
      <c r="I455" s="221">
        <f t="shared" si="34"/>
        <v>0</v>
      </c>
      <c r="J455" s="109">
        <v>0</v>
      </c>
      <c r="K455" s="109"/>
      <c r="L455" s="109"/>
      <c r="M455" s="109">
        <f t="shared" si="37"/>
        <v>0</v>
      </c>
      <c r="N455" s="109"/>
      <c r="O455" s="109"/>
      <c r="P455" s="422"/>
      <c r="Q455" s="425">
        <f t="shared" ref="Q455:Q518" si="38">(E455+G455)*P455</f>
        <v>0</v>
      </c>
    </row>
    <row r="456" spans="1:17" hidden="1" outlineLevel="2" x14ac:dyDescent="0.25">
      <c r="A456" s="289"/>
      <c r="B456" s="290" t="s">
        <v>342</v>
      </c>
      <c r="C456" s="241" t="s">
        <v>6814</v>
      </c>
      <c r="D456" s="267">
        <v>139</v>
      </c>
      <c r="E456" s="109">
        <v>0</v>
      </c>
      <c r="F456" s="109">
        <f t="shared" si="35"/>
        <v>0</v>
      </c>
      <c r="G456" s="109">
        <v>0</v>
      </c>
      <c r="H456" s="109">
        <f t="shared" si="36"/>
        <v>0</v>
      </c>
      <c r="I456" s="221">
        <f t="shared" si="34"/>
        <v>0</v>
      </c>
      <c r="J456" s="109">
        <v>0</v>
      </c>
      <c r="K456" s="109"/>
      <c r="L456" s="109"/>
      <c r="M456" s="109">
        <f t="shared" si="37"/>
        <v>0</v>
      </c>
      <c r="N456" s="109"/>
      <c r="O456" s="109"/>
      <c r="P456" s="422"/>
      <c r="Q456" s="425">
        <f t="shared" si="38"/>
        <v>0</v>
      </c>
    </row>
    <row r="457" spans="1:17" hidden="1" outlineLevel="2" x14ac:dyDescent="0.25">
      <c r="A457" s="289"/>
      <c r="B457" s="290" t="s">
        <v>343</v>
      </c>
      <c r="C457" s="241" t="s">
        <v>6890</v>
      </c>
      <c r="D457" s="267">
        <v>14</v>
      </c>
      <c r="E457" s="109">
        <v>0</v>
      </c>
      <c r="F457" s="109">
        <f t="shared" si="35"/>
        <v>0</v>
      </c>
      <c r="G457" s="109">
        <v>0</v>
      </c>
      <c r="H457" s="109">
        <f t="shared" si="36"/>
        <v>0</v>
      </c>
      <c r="I457" s="221">
        <f t="shared" si="34"/>
        <v>0</v>
      </c>
      <c r="J457" s="109">
        <v>0</v>
      </c>
      <c r="K457" s="109"/>
      <c r="L457" s="109"/>
      <c r="M457" s="109">
        <f t="shared" si="37"/>
        <v>0</v>
      </c>
      <c r="N457" s="109"/>
      <c r="O457" s="109"/>
      <c r="P457" s="422"/>
      <c r="Q457" s="425">
        <f t="shared" si="38"/>
        <v>0</v>
      </c>
    </row>
    <row r="458" spans="1:17" hidden="1" outlineLevel="2" x14ac:dyDescent="0.25">
      <c r="A458" s="289"/>
      <c r="B458" s="290" t="s">
        <v>344</v>
      </c>
      <c r="C458" s="241" t="s">
        <v>6890</v>
      </c>
      <c r="D458" s="267">
        <v>12.3</v>
      </c>
      <c r="E458" s="109">
        <v>0</v>
      </c>
      <c r="F458" s="109">
        <f t="shared" si="35"/>
        <v>0</v>
      </c>
      <c r="G458" s="109">
        <v>0</v>
      </c>
      <c r="H458" s="109">
        <f t="shared" si="36"/>
        <v>0</v>
      </c>
      <c r="I458" s="221">
        <f t="shared" si="34"/>
        <v>0</v>
      </c>
      <c r="J458" s="109">
        <v>0</v>
      </c>
      <c r="K458" s="109"/>
      <c r="L458" s="109"/>
      <c r="M458" s="109">
        <f t="shared" si="37"/>
        <v>0</v>
      </c>
      <c r="N458" s="109"/>
      <c r="O458" s="109"/>
      <c r="P458" s="422"/>
      <c r="Q458" s="425">
        <f t="shared" si="38"/>
        <v>0</v>
      </c>
    </row>
    <row r="459" spans="1:17" hidden="1" outlineLevel="2" x14ac:dyDescent="0.25">
      <c r="A459" s="289"/>
      <c r="B459" s="290" t="s">
        <v>345</v>
      </c>
      <c r="C459" s="241" t="s">
        <v>6890</v>
      </c>
      <c r="D459" s="267">
        <v>14.3</v>
      </c>
      <c r="E459" s="109">
        <v>0</v>
      </c>
      <c r="F459" s="109">
        <f t="shared" si="35"/>
        <v>0</v>
      </c>
      <c r="G459" s="109">
        <v>0</v>
      </c>
      <c r="H459" s="109">
        <f t="shared" si="36"/>
        <v>0</v>
      </c>
      <c r="I459" s="221">
        <f t="shared" si="34"/>
        <v>0</v>
      </c>
      <c r="J459" s="109">
        <v>0</v>
      </c>
      <c r="K459" s="109"/>
      <c r="L459" s="109"/>
      <c r="M459" s="109">
        <f t="shared" si="37"/>
        <v>0</v>
      </c>
      <c r="N459" s="109"/>
      <c r="O459" s="109"/>
      <c r="P459" s="422"/>
      <c r="Q459" s="425">
        <f t="shared" si="38"/>
        <v>0</v>
      </c>
    </row>
    <row r="460" spans="1:17" hidden="1" outlineLevel="2" x14ac:dyDescent="0.25">
      <c r="A460" s="289"/>
      <c r="B460" s="290" t="s">
        <v>346</v>
      </c>
      <c r="C460" s="241" t="s">
        <v>6814</v>
      </c>
      <c r="D460" s="267">
        <v>46.7</v>
      </c>
      <c r="E460" s="109">
        <v>0</v>
      </c>
      <c r="F460" s="109">
        <f t="shared" si="35"/>
        <v>0</v>
      </c>
      <c r="G460" s="109">
        <v>0</v>
      </c>
      <c r="H460" s="109">
        <f t="shared" si="36"/>
        <v>0</v>
      </c>
      <c r="I460" s="221">
        <f t="shared" si="34"/>
        <v>0</v>
      </c>
      <c r="J460" s="109">
        <v>0</v>
      </c>
      <c r="K460" s="109"/>
      <c r="L460" s="109"/>
      <c r="M460" s="109">
        <f t="shared" si="37"/>
        <v>0</v>
      </c>
      <c r="N460" s="109"/>
      <c r="O460" s="109"/>
      <c r="P460" s="422"/>
      <c r="Q460" s="425">
        <f t="shared" si="38"/>
        <v>0</v>
      </c>
    </row>
    <row r="461" spans="1:17" hidden="1" outlineLevel="2" x14ac:dyDescent="0.25">
      <c r="A461" s="289"/>
      <c r="B461" s="290" t="s">
        <v>347</v>
      </c>
      <c r="C461" s="241" t="s">
        <v>6814</v>
      </c>
      <c r="D461" s="267">
        <v>28</v>
      </c>
      <c r="E461" s="109">
        <v>0</v>
      </c>
      <c r="F461" s="109">
        <f t="shared" si="35"/>
        <v>0</v>
      </c>
      <c r="G461" s="109">
        <v>0</v>
      </c>
      <c r="H461" s="109">
        <f t="shared" si="36"/>
        <v>0</v>
      </c>
      <c r="I461" s="221">
        <f t="shared" si="34"/>
        <v>0</v>
      </c>
      <c r="J461" s="109">
        <v>0</v>
      </c>
      <c r="K461" s="109"/>
      <c r="L461" s="109"/>
      <c r="M461" s="109">
        <f t="shared" si="37"/>
        <v>0</v>
      </c>
      <c r="N461" s="109"/>
      <c r="O461" s="109"/>
      <c r="P461" s="422"/>
      <c r="Q461" s="425">
        <f t="shared" si="38"/>
        <v>0</v>
      </c>
    </row>
    <row r="462" spans="1:17" hidden="1" outlineLevel="2" x14ac:dyDescent="0.25">
      <c r="A462" s="289"/>
      <c r="B462" s="290" t="s">
        <v>348</v>
      </c>
      <c r="C462" s="241" t="s">
        <v>6890</v>
      </c>
      <c r="D462" s="267">
        <v>8.6999999999999993</v>
      </c>
      <c r="E462" s="109">
        <v>0</v>
      </c>
      <c r="F462" s="109">
        <f t="shared" si="35"/>
        <v>0</v>
      </c>
      <c r="G462" s="109">
        <v>0</v>
      </c>
      <c r="H462" s="109">
        <f t="shared" si="36"/>
        <v>0</v>
      </c>
      <c r="I462" s="221">
        <f t="shared" si="34"/>
        <v>0</v>
      </c>
      <c r="J462" s="109">
        <v>0</v>
      </c>
      <c r="K462" s="109"/>
      <c r="L462" s="109"/>
      <c r="M462" s="109">
        <f t="shared" si="37"/>
        <v>0</v>
      </c>
      <c r="N462" s="109"/>
      <c r="O462" s="109"/>
      <c r="P462" s="422"/>
      <c r="Q462" s="425">
        <f t="shared" si="38"/>
        <v>0</v>
      </c>
    </row>
    <row r="463" spans="1:17" ht="25.5" hidden="1" outlineLevel="2" x14ac:dyDescent="0.25">
      <c r="A463" s="289"/>
      <c r="B463" s="290" t="s">
        <v>349</v>
      </c>
      <c r="C463" s="241" t="s">
        <v>6814</v>
      </c>
      <c r="D463" s="267">
        <v>9.5</v>
      </c>
      <c r="E463" s="109">
        <v>0</v>
      </c>
      <c r="F463" s="109">
        <f t="shared" si="35"/>
        <v>0</v>
      </c>
      <c r="G463" s="109">
        <v>0</v>
      </c>
      <c r="H463" s="109">
        <f t="shared" si="36"/>
        <v>0</v>
      </c>
      <c r="I463" s="221">
        <f t="shared" si="34"/>
        <v>0</v>
      </c>
      <c r="J463" s="109">
        <v>0</v>
      </c>
      <c r="K463" s="109"/>
      <c r="L463" s="109"/>
      <c r="M463" s="109">
        <f t="shared" si="37"/>
        <v>0</v>
      </c>
      <c r="N463" s="109"/>
      <c r="O463" s="109"/>
      <c r="P463" s="422"/>
      <c r="Q463" s="425">
        <f t="shared" si="38"/>
        <v>0</v>
      </c>
    </row>
    <row r="464" spans="1:17" hidden="1" outlineLevel="2" x14ac:dyDescent="0.25">
      <c r="A464" s="289"/>
      <c r="B464" s="290" t="s">
        <v>350</v>
      </c>
      <c r="C464" s="241" t="s">
        <v>6814</v>
      </c>
      <c r="D464" s="267">
        <v>21</v>
      </c>
      <c r="E464" s="109">
        <v>0</v>
      </c>
      <c r="F464" s="109">
        <f t="shared" si="35"/>
        <v>0</v>
      </c>
      <c r="G464" s="109">
        <v>0</v>
      </c>
      <c r="H464" s="109">
        <f t="shared" si="36"/>
        <v>0</v>
      </c>
      <c r="I464" s="221">
        <f t="shared" si="34"/>
        <v>0</v>
      </c>
      <c r="J464" s="109">
        <v>0</v>
      </c>
      <c r="K464" s="109"/>
      <c r="L464" s="109"/>
      <c r="M464" s="109">
        <f t="shared" si="37"/>
        <v>0</v>
      </c>
      <c r="N464" s="109"/>
      <c r="O464" s="109"/>
      <c r="P464" s="422"/>
      <c r="Q464" s="425">
        <f t="shared" si="38"/>
        <v>0</v>
      </c>
    </row>
    <row r="465" spans="1:17" hidden="1" outlineLevel="2" x14ac:dyDescent="0.25">
      <c r="A465" s="289"/>
      <c r="B465" s="290" t="s">
        <v>351</v>
      </c>
      <c r="C465" s="241" t="s">
        <v>6890</v>
      </c>
      <c r="D465" s="267">
        <v>4.0999999999999996</v>
      </c>
      <c r="E465" s="109">
        <v>0</v>
      </c>
      <c r="F465" s="109">
        <f t="shared" si="35"/>
        <v>0</v>
      </c>
      <c r="G465" s="109">
        <v>0</v>
      </c>
      <c r="H465" s="109">
        <f t="shared" si="36"/>
        <v>0</v>
      </c>
      <c r="I465" s="221">
        <f t="shared" si="34"/>
        <v>0</v>
      </c>
      <c r="J465" s="109">
        <v>0</v>
      </c>
      <c r="K465" s="109"/>
      <c r="L465" s="109"/>
      <c r="M465" s="109">
        <f t="shared" si="37"/>
        <v>0</v>
      </c>
      <c r="N465" s="109"/>
      <c r="O465" s="109"/>
      <c r="P465" s="422"/>
      <c r="Q465" s="425">
        <f t="shared" si="38"/>
        <v>0</v>
      </c>
    </row>
    <row r="466" spans="1:17" ht="25.5" hidden="1" outlineLevel="2" x14ac:dyDescent="0.25">
      <c r="A466" s="289"/>
      <c r="B466" s="290" t="s">
        <v>352</v>
      </c>
      <c r="C466" s="241" t="s">
        <v>6814</v>
      </c>
      <c r="D466" s="267">
        <v>7.1999999999999993</v>
      </c>
      <c r="E466" s="109">
        <v>0</v>
      </c>
      <c r="F466" s="109">
        <f t="shared" si="35"/>
        <v>0</v>
      </c>
      <c r="G466" s="109">
        <v>0</v>
      </c>
      <c r="H466" s="109">
        <f t="shared" si="36"/>
        <v>0</v>
      </c>
      <c r="I466" s="221">
        <f t="shared" si="34"/>
        <v>0</v>
      </c>
      <c r="J466" s="109">
        <v>0</v>
      </c>
      <c r="K466" s="109"/>
      <c r="L466" s="109"/>
      <c r="M466" s="109">
        <f t="shared" si="37"/>
        <v>0</v>
      </c>
      <c r="N466" s="109"/>
      <c r="O466" s="109"/>
      <c r="P466" s="422"/>
      <c r="Q466" s="425">
        <f t="shared" si="38"/>
        <v>0</v>
      </c>
    </row>
    <row r="467" spans="1:17" ht="25.5" hidden="1" outlineLevel="2" x14ac:dyDescent="0.25">
      <c r="A467" s="289"/>
      <c r="B467" s="290" t="s">
        <v>353</v>
      </c>
      <c r="C467" s="241" t="s">
        <v>6814</v>
      </c>
      <c r="D467" s="267">
        <v>46</v>
      </c>
      <c r="E467" s="109">
        <v>0</v>
      </c>
      <c r="F467" s="109">
        <f t="shared" si="35"/>
        <v>0</v>
      </c>
      <c r="G467" s="109">
        <v>0</v>
      </c>
      <c r="H467" s="109">
        <f t="shared" si="36"/>
        <v>0</v>
      </c>
      <c r="I467" s="221">
        <f t="shared" si="34"/>
        <v>0</v>
      </c>
      <c r="J467" s="109">
        <v>0</v>
      </c>
      <c r="K467" s="109"/>
      <c r="L467" s="109"/>
      <c r="M467" s="109">
        <f t="shared" si="37"/>
        <v>0</v>
      </c>
      <c r="N467" s="109"/>
      <c r="O467" s="109"/>
      <c r="P467" s="422"/>
      <c r="Q467" s="425">
        <f t="shared" si="38"/>
        <v>0</v>
      </c>
    </row>
    <row r="468" spans="1:17" hidden="1" outlineLevel="2" x14ac:dyDescent="0.25">
      <c r="A468" s="289"/>
      <c r="B468" s="290" t="s">
        <v>354</v>
      </c>
      <c r="C468" s="241" t="s">
        <v>6814</v>
      </c>
      <c r="D468" s="267">
        <v>1.5</v>
      </c>
      <c r="E468" s="109">
        <v>0</v>
      </c>
      <c r="F468" s="109">
        <f t="shared" ref="F468:F531" si="39">E468*D468</f>
        <v>0</v>
      </c>
      <c r="G468" s="109">
        <v>0</v>
      </c>
      <c r="H468" s="109">
        <f t="shared" ref="H468:H531" si="40">G468*D468</f>
        <v>0</v>
      </c>
      <c r="I468" s="221">
        <f t="shared" si="34"/>
        <v>0</v>
      </c>
      <c r="J468" s="109">
        <v>0</v>
      </c>
      <c r="K468" s="109"/>
      <c r="L468" s="109"/>
      <c r="M468" s="109">
        <f t="shared" si="37"/>
        <v>0</v>
      </c>
      <c r="N468" s="109"/>
      <c r="O468" s="109"/>
      <c r="P468" s="422"/>
      <c r="Q468" s="425">
        <f t="shared" si="38"/>
        <v>0</v>
      </c>
    </row>
    <row r="469" spans="1:17" hidden="1" outlineLevel="2" x14ac:dyDescent="0.25">
      <c r="A469" s="289"/>
      <c r="B469" s="290" t="s">
        <v>355</v>
      </c>
      <c r="C469" s="241" t="s">
        <v>307</v>
      </c>
      <c r="D469" s="267">
        <v>1</v>
      </c>
      <c r="E469" s="109">
        <v>0</v>
      </c>
      <c r="F469" s="109">
        <f t="shared" si="39"/>
        <v>0</v>
      </c>
      <c r="G469" s="109">
        <v>0</v>
      </c>
      <c r="H469" s="109">
        <f t="shared" si="40"/>
        <v>0</v>
      </c>
      <c r="I469" s="221">
        <f t="shared" si="34"/>
        <v>0</v>
      </c>
      <c r="J469" s="109">
        <v>0</v>
      </c>
      <c r="K469" s="109"/>
      <c r="L469" s="109"/>
      <c r="M469" s="109">
        <f t="shared" si="37"/>
        <v>0</v>
      </c>
      <c r="N469" s="109"/>
      <c r="O469" s="109"/>
      <c r="P469" s="422"/>
      <c r="Q469" s="425">
        <f t="shared" si="38"/>
        <v>0</v>
      </c>
    </row>
    <row r="470" spans="1:17" hidden="1" outlineLevel="2" x14ac:dyDescent="0.25">
      <c r="A470" s="289"/>
      <c r="B470" s="290" t="s">
        <v>313</v>
      </c>
      <c r="C470" s="241"/>
      <c r="D470" s="267"/>
      <c r="E470" s="109">
        <v>0</v>
      </c>
      <c r="F470" s="109">
        <f t="shared" si="39"/>
        <v>0</v>
      </c>
      <c r="G470" s="109">
        <v>0</v>
      </c>
      <c r="H470" s="109">
        <f t="shared" si="40"/>
        <v>0</v>
      </c>
      <c r="I470" s="221">
        <f t="shared" si="34"/>
        <v>0</v>
      </c>
      <c r="J470" s="109">
        <v>0</v>
      </c>
      <c r="K470" s="109"/>
      <c r="L470" s="109"/>
      <c r="M470" s="109">
        <f t="shared" si="37"/>
        <v>0</v>
      </c>
      <c r="N470" s="109"/>
      <c r="O470" s="109"/>
      <c r="P470" s="422"/>
      <c r="Q470" s="425">
        <f t="shared" si="38"/>
        <v>0</v>
      </c>
    </row>
    <row r="471" spans="1:17" hidden="1" outlineLevel="2" x14ac:dyDescent="0.25">
      <c r="A471" s="289"/>
      <c r="B471" s="290" t="s">
        <v>333</v>
      </c>
      <c r="C471" s="241" t="s">
        <v>31</v>
      </c>
      <c r="D471" s="267">
        <v>1</v>
      </c>
      <c r="E471" s="109">
        <v>0</v>
      </c>
      <c r="F471" s="109">
        <f t="shared" si="39"/>
        <v>0</v>
      </c>
      <c r="G471" s="109">
        <v>0</v>
      </c>
      <c r="H471" s="109">
        <f t="shared" si="40"/>
        <v>0</v>
      </c>
      <c r="I471" s="221">
        <f t="shared" si="34"/>
        <v>0</v>
      </c>
      <c r="J471" s="109">
        <v>0</v>
      </c>
      <c r="K471" s="109"/>
      <c r="L471" s="109"/>
      <c r="M471" s="109">
        <f t="shared" si="37"/>
        <v>0</v>
      </c>
      <c r="N471" s="109"/>
      <c r="O471" s="109"/>
      <c r="P471" s="422"/>
      <c r="Q471" s="425">
        <f t="shared" si="38"/>
        <v>0</v>
      </c>
    </row>
    <row r="472" spans="1:17" hidden="1" outlineLevel="2" x14ac:dyDescent="0.25">
      <c r="A472" s="289"/>
      <c r="B472" s="290" t="s">
        <v>334</v>
      </c>
      <c r="C472" s="241" t="s">
        <v>31</v>
      </c>
      <c r="D472" s="267">
        <v>1</v>
      </c>
      <c r="E472" s="109">
        <v>0</v>
      </c>
      <c r="F472" s="109">
        <f t="shared" si="39"/>
        <v>0</v>
      </c>
      <c r="G472" s="109">
        <v>0</v>
      </c>
      <c r="H472" s="109">
        <f t="shared" si="40"/>
        <v>0</v>
      </c>
      <c r="I472" s="221">
        <f t="shared" si="34"/>
        <v>0</v>
      </c>
      <c r="J472" s="109">
        <v>0</v>
      </c>
      <c r="K472" s="109"/>
      <c r="L472" s="109"/>
      <c r="M472" s="109">
        <f t="shared" si="37"/>
        <v>0</v>
      </c>
      <c r="N472" s="109"/>
      <c r="O472" s="109"/>
      <c r="P472" s="422"/>
      <c r="Q472" s="425">
        <f t="shared" si="38"/>
        <v>0</v>
      </c>
    </row>
    <row r="473" spans="1:17" hidden="1" outlineLevel="2" x14ac:dyDescent="0.25">
      <c r="A473" s="289"/>
      <c r="B473" s="290" t="s">
        <v>335</v>
      </c>
      <c r="C473" s="241" t="s">
        <v>31</v>
      </c>
      <c r="D473" s="267">
        <v>1</v>
      </c>
      <c r="E473" s="109">
        <v>0</v>
      </c>
      <c r="F473" s="109">
        <f t="shared" si="39"/>
        <v>0</v>
      </c>
      <c r="G473" s="109">
        <v>0</v>
      </c>
      <c r="H473" s="109">
        <f t="shared" si="40"/>
        <v>0</v>
      </c>
      <c r="I473" s="221">
        <f t="shared" si="34"/>
        <v>0</v>
      </c>
      <c r="J473" s="109">
        <v>0</v>
      </c>
      <c r="K473" s="109"/>
      <c r="L473" s="109"/>
      <c r="M473" s="109">
        <f t="shared" si="37"/>
        <v>0</v>
      </c>
      <c r="N473" s="109"/>
      <c r="O473" s="109"/>
      <c r="P473" s="422"/>
      <c r="Q473" s="425">
        <f t="shared" si="38"/>
        <v>0</v>
      </c>
    </row>
    <row r="474" spans="1:17" hidden="1" outlineLevel="2" x14ac:dyDescent="0.25">
      <c r="A474" s="289"/>
      <c r="B474" s="290" t="s">
        <v>336</v>
      </c>
      <c r="C474" s="241" t="s">
        <v>31</v>
      </c>
      <c r="D474" s="267">
        <v>12</v>
      </c>
      <c r="E474" s="109">
        <v>0</v>
      </c>
      <c r="F474" s="109">
        <f t="shared" si="39"/>
        <v>0</v>
      </c>
      <c r="G474" s="109">
        <v>0</v>
      </c>
      <c r="H474" s="109">
        <f t="shared" si="40"/>
        <v>0</v>
      </c>
      <c r="I474" s="221">
        <f t="shared" si="34"/>
        <v>0</v>
      </c>
      <c r="J474" s="109">
        <v>0</v>
      </c>
      <c r="K474" s="109"/>
      <c r="L474" s="109"/>
      <c r="M474" s="109">
        <f t="shared" si="37"/>
        <v>0</v>
      </c>
      <c r="N474" s="109"/>
      <c r="O474" s="109"/>
      <c r="P474" s="422"/>
      <c r="Q474" s="425">
        <f t="shared" si="38"/>
        <v>0</v>
      </c>
    </row>
    <row r="475" spans="1:17" hidden="1" outlineLevel="2" x14ac:dyDescent="0.25">
      <c r="A475" s="289"/>
      <c r="B475" s="290" t="s">
        <v>337</v>
      </c>
      <c r="C475" s="241" t="s">
        <v>31</v>
      </c>
      <c r="D475" s="267">
        <v>12</v>
      </c>
      <c r="E475" s="109">
        <v>0</v>
      </c>
      <c r="F475" s="109">
        <f t="shared" si="39"/>
        <v>0</v>
      </c>
      <c r="G475" s="109">
        <v>0</v>
      </c>
      <c r="H475" s="109">
        <f t="shared" si="40"/>
        <v>0</v>
      </c>
      <c r="I475" s="221">
        <f t="shared" si="34"/>
        <v>0</v>
      </c>
      <c r="J475" s="109">
        <v>0</v>
      </c>
      <c r="K475" s="109"/>
      <c r="L475" s="109"/>
      <c r="M475" s="109">
        <f t="shared" si="37"/>
        <v>0</v>
      </c>
      <c r="N475" s="109"/>
      <c r="O475" s="109"/>
      <c r="P475" s="422"/>
      <c r="Q475" s="425">
        <f t="shared" si="38"/>
        <v>0</v>
      </c>
    </row>
    <row r="476" spans="1:17" hidden="1" outlineLevel="2" x14ac:dyDescent="0.25">
      <c r="A476" s="289"/>
      <c r="B476" s="290" t="s">
        <v>338</v>
      </c>
      <c r="C476" s="241" t="s">
        <v>6814</v>
      </c>
      <c r="D476" s="267">
        <v>117</v>
      </c>
      <c r="E476" s="109">
        <v>0</v>
      </c>
      <c r="F476" s="109">
        <f t="shared" si="39"/>
        <v>0</v>
      </c>
      <c r="G476" s="109">
        <v>0</v>
      </c>
      <c r="H476" s="109">
        <f t="shared" si="40"/>
        <v>0</v>
      </c>
      <c r="I476" s="221">
        <f t="shared" si="34"/>
        <v>0</v>
      </c>
      <c r="J476" s="109">
        <v>0</v>
      </c>
      <c r="K476" s="109"/>
      <c r="L476" s="109"/>
      <c r="M476" s="109">
        <f t="shared" si="37"/>
        <v>0</v>
      </c>
      <c r="N476" s="109"/>
      <c r="O476" s="109"/>
      <c r="P476" s="422"/>
      <c r="Q476" s="425">
        <f t="shared" si="38"/>
        <v>0</v>
      </c>
    </row>
    <row r="477" spans="1:17" hidden="1" outlineLevel="2" x14ac:dyDescent="0.25">
      <c r="A477" s="289"/>
      <c r="B477" s="290" t="s">
        <v>339</v>
      </c>
      <c r="C477" s="241" t="s">
        <v>6890</v>
      </c>
      <c r="D477" s="267">
        <v>55</v>
      </c>
      <c r="E477" s="109">
        <v>0</v>
      </c>
      <c r="F477" s="109">
        <f t="shared" si="39"/>
        <v>0</v>
      </c>
      <c r="G477" s="109">
        <v>0</v>
      </c>
      <c r="H477" s="109">
        <f t="shared" si="40"/>
        <v>0</v>
      </c>
      <c r="I477" s="221">
        <f t="shared" si="34"/>
        <v>0</v>
      </c>
      <c r="J477" s="109">
        <v>0</v>
      </c>
      <c r="K477" s="109"/>
      <c r="L477" s="109"/>
      <c r="M477" s="109">
        <f t="shared" si="37"/>
        <v>0</v>
      </c>
      <c r="N477" s="109"/>
      <c r="O477" s="109"/>
      <c r="P477" s="422"/>
      <c r="Q477" s="425">
        <f t="shared" si="38"/>
        <v>0</v>
      </c>
    </row>
    <row r="478" spans="1:17" hidden="1" outlineLevel="2" x14ac:dyDescent="0.25">
      <c r="A478" s="289"/>
      <c r="B478" s="290" t="s">
        <v>340</v>
      </c>
      <c r="C478" s="241" t="s">
        <v>6890</v>
      </c>
      <c r="D478" s="267">
        <v>13.3</v>
      </c>
      <c r="E478" s="109">
        <v>0</v>
      </c>
      <c r="F478" s="109">
        <f t="shared" si="39"/>
        <v>0</v>
      </c>
      <c r="G478" s="109">
        <v>0</v>
      </c>
      <c r="H478" s="109">
        <f t="shared" si="40"/>
        <v>0</v>
      </c>
      <c r="I478" s="221">
        <f t="shared" ref="I478:I541" si="41">H478+F478</f>
        <v>0</v>
      </c>
      <c r="J478" s="109">
        <v>0</v>
      </c>
      <c r="K478" s="109"/>
      <c r="L478" s="109"/>
      <c r="M478" s="109">
        <f t="shared" si="37"/>
        <v>0</v>
      </c>
      <c r="N478" s="109"/>
      <c r="O478" s="109"/>
      <c r="P478" s="422"/>
      <c r="Q478" s="425">
        <f t="shared" si="38"/>
        <v>0</v>
      </c>
    </row>
    <row r="479" spans="1:17" hidden="1" outlineLevel="2" x14ac:dyDescent="0.25">
      <c r="A479" s="289"/>
      <c r="B479" s="290" t="s">
        <v>341</v>
      </c>
      <c r="C479" s="241" t="s">
        <v>6814</v>
      </c>
      <c r="D479" s="267">
        <v>39.299999999999997</v>
      </c>
      <c r="E479" s="109">
        <v>0</v>
      </c>
      <c r="F479" s="109">
        <f t="shared" si="39"/>
        <v>0</v>
      </c>
      <c r="G479" s="109">
        <v>0</v>
      </c>
      <c r="H479" s="109">
        <f t="shared" si="40"/>
        <v>0</v>
      </c>
      <c r="I479" s="221">
        <f t="shared" si="41"/>
        <v>0</v>
      </c>
      <c r="J479" s="109">
        <v>0</v>
      </c>
      <c r="K479" s="109"/>
      <c r="L479" s="109"/>
      <c r="M479" s="109">
        <f t="shared" si="37"/>
        <v>0</v>
      </c>
      <c r="N479" s="109"/>
      <c r="O479" s="109"/>
      <c r="P479" s="422"/>
      <c r="Q479" s="425">
        <f t="shared" si="38"/>
        <v>0</v>
      </c>
    </row>
    <row r="480" spans="1:17" hidden="1" outlineLevel="2" x14ac:dyDescent="0.25">
      <c r="A480" s="289"/>
      <c r="B480" s="290" t="s">
        <v>342</v>
      </c>
      <c r="C480" s="241" t="s">
        <v>6814</v>
      </c>
      <c r="D480" s="267">
        <v>139</v>
      </c>
      <c r="E480" s="109">
        <v>0</v>
      </c>
      <c r="F480" s="109">
        <f t="shared" si="39"/>
        <v>0</v>
      </c>
      <c r="G480" s="109">
        <v>0</v>
      </c>
      <c r="H480" s="109">
        <f t="shared" si="40"/>
        <v>0</v>
      </c>
      <c r="I480" s="221">
        <f t="shared" si="41"/>
        <v>0</v>
      </c>
      <c r="J480" s="109">
        <v>0</v>
      </c>
      <c r="K480" s="109"/>
      <c r="L480" s="109"/>
      <c r="M480" s="109">
        <f t="shared" si="37"/>
        <v>0</v>
      </c>
      <c r="N480" s="109"/>
      <c r="O480" s="109"/>
      <c r="P480" s="422"/>
      <c r="Q480" s="425">
        <f t="shared" si="38"/>
        <v>0</v>
      </c>
    </row>
    <row r="481" spans="1:17" hidden="1" outlineLevel="2" x14ac:dyDescent="0.25">
      <c r="A481" s="289"/>
      <c r="B481" s="290" t="s">
        <v>343</v>
      </c>
      <c r="C481" s="241" t="s">
        <v>6890</v>
      </c>
      <c r="D481" s="267">
        <v>14</v>
      </c>
      <c r="E481" s="109">
        <v>0</v>
      </c>
      <c r="F481" s="109">
        <f t="shared" si="39"/>
        <v>0</v>
      </c>
      <c r="G481" s="109">
        <v>0</v>
      </c>
      <c r="H481" s="109">
        <f t="shared" si="40"/>
        <v>0</v>
      </c>
      <c r="I481" s="221">
        <f t="shared" si="41"/>
        <v>0</v>
      </c>
      <c r="J481" s="109">
        <v>0</v>
      </c>
      <c r="K481" s="109"/>
      <c r="L481" s="109"/>
      <c r="M481" s="109">
        <f t="shared" si="37"/>
        <v>0</v>
      </c>
      <c r="N481" s="109"/>
      <c r="O481" s="109"/>
      <c r="P481" s="422"/>
      <c r="Q481" s="425">
        <f t="shared" si="38"/>
        <v>0</v>
      </c>
    </row>
    <row r="482" spans="1:17" hidden="1" outlineLevel="2" x14ac:dyDescent="0.25">
      <c r="A482" s="289"/>
      <c r="B482" s="290" t="s">
        <v>344</v>
      </c>
      <c r="C482" s="241" t="s">
        <v>6890</v>
      </c>
      <c r="D482" s="267">
        <v>12.3</v>
      </c>
      <c r="E482" s="109">
        <v>0</v>
      </c>
      <c r="F482" s="109">
        <f t="shared" si="39"/>
        <v>0</v>
      </c>
      <c r="G482" s="109">
        <v>0</v>
      </c>
      <c r="H482" s="109">
        <f t="shared" si="40"/>
        <v>0</v>
      </c>
      <c r="I482" s="221">
        <f t="shared" si="41"/>
        <v>0</v>
      </c>
      <c r="J482" s="109">
        <v>0</v>
      </c>
      <c r="K482" s="109"/>
      <c r="L482" s="109"/>
      <c r="M482" s="109">
        <f t="shared" si="37"/>
        <v>0</v>
      </c>
      <c r="N482" s="109"/>
      <c r="O482" s="109"/>
      <c r="P482" s="422"/>
      <c r="Q482" s="425">
        <f t="shared" si="38"/>
        <v>0</v>
      </c>
    </row>
    <row r="483" spans="1:17" hidden="1" outlineLevel="2" x14ac:dyDescent="0.25">
      <c r="A483" s="289"/>
      <c r="B483" s="290" t="s">
        <v>345</v>
      </c>
      <c r="C483" s="241" t="s">
        <v>6890</v>
      </c>
      <c r="D483" s="267">
        <v>14.3</v>
      </c>
      <c r="E483" s="109">
        <v>0</v>
      </c>
      <c r="F483" s="109">
        <f t="shared" si="39"/>
        <v>0</v>
      </c>
      <c r="G483" s="109">
        <v>0</v>
      </c>
      <c r="H483" s="109">
        <f t="shared" si="40"/>
        <v>0</v>
      </c>
      <c r="I483" s="221">
        <f t="shared" si="41"/>
        <v>0</v>
      </c>
      <c r="J483" s="109">
        <v>0</v>
      </c>
      <c r="K483" s="109"/>
      <c r="L483" s="109"/>
      <c r="M483" s="109">
        <f t="shared" si="37"/>
        <v>0</v>
      </c>
      <c r="N483" s="109"/>
      <c r="O483" s="109"/>
      <c r="P483" s="422"/>
      <c r="Q483" s="425">
        <f t="shared" si="38"/>
        <v>0</v>
      </c>
    </row>
    <row r="484" spans="1:17" hidden="1" outlineLevel="2" x14ac:dyDescent="0.25">
      <c r="A484" s="289"/>
      <c r="B484" s="290" t="s">
        <v>346</v>
      </c>
      <c r="C484" s="241" t="s">
        <v>6814</v>
      </c>
      <c r="D484" s="267">
        <v>46.7</v>
      </c>
      <c r="E484" s="109">
        <v>0</v>
      </c>
      <c r="F484" s="109">
        <f t="shared" si="39"/>
        <v>0</v>
      </c>
      <c r="G484" s="109">
        <v>0</v>
      </c>
      <c r="H484" s="109">
        <f t="shared" si="40"/>
        <v>0</v>
      </c>
      <c r="I484" s="221">
        <f t="shared" si="41"/>
        <v>0</v>
      </c>
      <c r="J484" s="109">
        <v>0</v>
      </c>
      <c r="K484" s="109"/>
      <c r="L484" s="109"/>
      <c r="M484" s="109">
        <f t="shared" si="37"/>
        <v>0</v>
      </c>
      <c r="N484" s="109"/>
      <c r="O484" s="109"/>
      <c r="P484" s="422"/>
      <c r="Q484" s="425">
        <f t="shared" si="38"/>
        <v>0</v>
      </c>
    </row>
    <row r="485" spans="1:17" hidden="1" outlineLevel="2" x14ac:dyDescent="0.25">
      <c r="A485" s="289"/>
      <c r="B485" s="290" t="s">
        <v>347</v>
      </c>
      <c r="C485" s="241" t="s">
        <v>6814</v>
      </c>
      <c r="D485" s="267">
        <v>28</v>
      </c>
      <c r="E485" s="109">
        <v>0</v>
      </c>
      <c r="F485" s="109">
        <f t="shared" si="39"/>
        <v>0</v>
      </c>
      <c r="G485" s="109">
        <v>0</v>
      </c>
      <c r="H485" s="109">
        <f t="shared" si="40"/>
        <v>0</v>
      </c>
      <c r="I485" s="221">
        <f t="shared" si="41"/>
        <v>0</v>
      </c>
      <c r="J485" s="109">
        <v>0</v>
      </c>
      <c r="K485" s="109"/>
      <c r="L485" s="109"/>
      <c r="M485" s="109">
        <f t="shared" si="37"/>
        <v>0</v>
      </c>
      <c r="N485" s="109"/>
      <c r="O485" s="109"/>
      <c r="P485" s="422"/>
      <c r="Q485" s="425">
        <f t="shared" si="38"/>
        <v>0</v>
      </c>
    </row>
    <row r="486" spans="1:17" hidden="1" outlineLevel="2" x14ac:dyDescent="0.25">
      <c r="A486" s="289"/>
      <c r="B486" s="290" t="s">
        <v>348</v>
      </c>
      <c r="C486" s="241" t="s">
        <v>6890</v>
      </c>
      <c r="D486" s="267">
        <v>8.6999999999999993</v>
      </c>
      <c r="E486" s="109">
        <v>0</v>
      </c>
      <c r="F486" s="109">
        <f t="shared" si="39"/>
        <v>0</v>
      </c>
      <c r="G486" s="109">
        <v>0</v>
      </c>
      <c r="H486" s="109">
        <f t="shared" si="40"/>
        <v>0</v>
      </c>
      <c r="I486" s="221">
        <f t="shared" si="41"/>
        <v>0</v>
      </c>
      <c r="J486" s="109">
        <v>0</v>
      </c>
      <c r="K486" s="109"/>
      <c r="L486" s="109"/>
      <c r="M486" s="109">
        <f t="shared" si="37"/>
        <v>0</v>
      </c>
      <c r="N486" s="109"/>
      <c r="O486" s="109"/>
      <c r="P486" s="422"/>
      <c r="Q486" s="425">
        <f t="shared" si="38"/>
        <v>0</v>
      </c>
    </row>
    <row r="487" spans="1:17" ht="25.5" hidden="1" outlineLevel="2" x14ac:dyDescent="0.25">
      <c r="A487" s="289"/>
      <c r="B487" s="290" t="s">
        <v>349</v>
      </c>
      <c r="C487" s="241" t="s">
        <v>6814</v>
      </c>
      <c r="D487" s="267">
        <v>9.5</v>
      </c>
      <c r="E487" s="109">
        <v>0</v>
      </c>
      <c r="F487" s="109">
        <f t="shared" si="39"/>
        <v>0</v>
      </c>
      <c r="G487" s="109">
        <v>0</v>
      </c>
      <c r="H487" s="109">
        <f t="shared" si="40"/>
        <v>0</v>
      </c>
      <c r="I487" s="221">
        <f t="shared" si="41"/>
        <v>0</v>
      </c>
      <c r="J487" s="109">
        <v>0</v>
      </c>
      <c r="K487" s="109"/>
      <c r="L487" s="109"/>
      <c r="M487" s="109">
        <f t="shared" si="37"/>
        <v>0</v>
      </c>
      <c r="N487" s="109"/>
      <c r="O487" s="109"/>
      <c r="P487" s="422"/>
      <c r="Q487" s="425">
        <f t="shared" si="38"/>
        <v>0</v>
      </c>
    </row>
    <row r="488" spans="1:17" hidden="1" outlineLevel="2" x14ac:dyDescent="0.25">
      <c r="A488" s="289"/>
      <c r="B488" s="290" t="s">
        <v>350</v>
      </c>
      <c r="C488" s="241" t="s">
        <v>6814</v>
      </c>
      <c r="D488" s="267">
        <v>21</v>
      </c>
      <c r="E488" s="109">
        <v>0</v>
      </c>
      <c r="F488" s="109">
        <f t="shared" si="39"/>
        <v>0</v>
      </c>
      <c r="G488" s="109">
        <v>0</v>
      </c>
      <c r="H488" s="109">
        <f t="shared" si="40"/>
        <v>0</v>
      </c>
      <c r="I488" s="221">
        <f t="shared" si="41"/>
        <v>0</v>
      </c>
      <c r="J488" s="109">
        <v>0</v>
      </c>
      <c r="K488" s="109"/>
      <c r="L488" s="109"/>
      <c r="M488" s="109">
        <f t="shared" si="37"/>
        <v>0</v>
      </c>
      <c r="N488" s="109"/>
      <c r="O488" s="109"/>
      <c r="P488" s="422"/>
      <c r="Q488" s="425">
        <f t="shared" si="38"/>
        <v>0</v>
      </c>
    </row>
    <row r="489" spans="1:17" hidden="1" outlineLevel="2" x14ac:dyDescent="0.25">
      <c r="A489" s="289"/>
      <c r="B489" s="290" t="s">
        <v>351</v>
      </c>
      <c r="C489" s="241" t="s">
        <v>6890</v>
      </c>
      <c r="D489" s="267">
        <v>4.0999999999999996</v>
      </c>
      <c r="E489" s="109">
        <v>0</v>
      </c>
      <c r="F489" s="109">
        <f t="shared" si="39"/>
        <v>0</v>
      </c>
      <c r="G489" s="109">
        <v>0</v>
      </c>
      <c r="H489" s="109">
        <f t="shared" si="40"/>
        <v>0</v>
      </c>
      <c r="I489" s="221">
        <f t="shared" si="41"/>
        <v>0</v>
      </c>
      <c r="J489" s="109">
        <v>0</v>
      </c>
      <c r="K489" s="109"/>
      <c r="L489" s="109"/>
      <c r="M489" s="109">
        <f t="shared" si="37"/>
        <v>0</v>
      </c>
      <c r="N489" s="109"/>
      <c r="O489" s="109"/>
      <c r="P489" s="422"/>
      <c r="Q489" s="425">
        <f t="shared" si="38"/>
        <v>0</v>
      </c>
    </row>
    <row r="490" spans="1:17" ht="25.5" hidden="1" outlineLevel="2" x14ac:dyDescent="0.25">
      <c r="A490" s="289"/>
      <c r="B490" s="290" t="s">
        <v>352</v>
      </c>
      <c r="C490" s="241" t="s">
        <v>6814</v>
      </c>
      <c r="D490" s="267">
        <v>7.1999999999999993</v>
      </c>
      <c r="E490" s="109">
        <v>0</v>
      </c>
      <c r="F490" s="109">
        <f t="shared" si="39"/>
        <v>0</v>
      </c>
      <c r="G490" s="109">
        <v>0</v>
      </c>
      <c r="H490" s="109">
        <f t="shared" si="40"/>
        <v>0</v>
      </c>
      <c r="I490" s="221">
        <f t="shared" si="41"/>
        <v>0</v>
      </c>
      <c r="J490" s="109">
        <v>0</v>
      </c>
      <c r="K490" s="109"/>
      <c r="L490" s="109"/>
      <c r="M490" s="109">
        <f t="shared" si="37"/>
        <v>0</v>
      </c>
      <c r="N490" s="109"/>
      <c r="O490" s="109"/>
      <c r="P490" s="422"/>
      <c r="Q490" s="425">
        <f t="shared" si="38"/>
        <v>0</v>
      </c>
    </row>
    <row r="491" spans="1:17" ht="25.5" hidden="1" outlineLevel="2" x14ac:dyDescent="0.25">
      <c r="A491" s="289"/>
      <c r="B491" s="290" t="s">
        <v>353</v>
      </c>
      <c r="C491" s="241" t="s">
        <v>6814</v>
      </c>
      <c r="D491" s="267">
        <v>46</v>
      </c>
      <c r="E491" s="109">
        <v>0</v>
      </c>
      <c r="F491" s="109">
        <f t="shared" si="39"/>
        <v>0</v>
      </c>
      <c r="G491" s="109">
        <v>0</v>
      </c>
      <c r="H491" s="109">
        <f t="shared" si="40"/>
        <v>0</v>
      </c>
      <c r="I491" s="221">
        <f t="shared" si="41"/>
        <v>0</v>
      </c>
      <c r="J491" s="109">
        <v>0</v>
      </c>
      <c r="K491" s="109"/>
      <c r="L491" s="109"/>
      <c r="M491" s="109">
        <f t="shared" si="37"/>
        <v>0</v>
      </c>
      <c r="N491" s="109"/>
      <c r="O491" s="109"/>
      <c r="P491" s="422"/>
      <c r="Q491" s="425">
        <f t="shared" si="38"/>
        <v>0</v>
      </c>
    </row>
    <row r="492" spans="1:17" hidden="1" outlineLevel="2" x14ac:dyDescent="0.25">
      <c r="A492" s="289"/>
      <c r="B492" s="290" t="s">
        <v>354</v>
      </c>
      <c r="C492" s="241" t="s">
        <v>6814</v>
      </c>
      <c r="D492" s="267">
        <v>1.5</v>
      </c>
      <c r="E492" s="109">
        <v>0</v>
      </c>
      <c r="F492" s="109">
        <f t="shared" si="39"/>
        <v>0</v>
      </c>
      <c r="G492" s="109">
        <v>0</v>
      </c>
      <c r="H492" s="109">
        <f t="shared" si="40"/>
        <v>0</v>
      </c>
      <c r="I492" s="221">
        <f t="shared" si="41"/>
        <v>0</v>
      </c>
      <c r="J492" s="109">
        <v>0</v>
      </c>
      <c r="K492" s="109"/>
      <c r="L492" s="109"/>
      <c r="M492" s="109">
        <f t="shared" si="37"/>
        <v>0</v>
      </c>
      <c r="N492" s="109"/>
      <c r="O492" s="109"/>
      <c r="P492" s="422"/>
      <c r="Q492" s="425">
        <f t="shared" si="38"/>
        <v>0</v>
      </c>
    </row>
    <row r="493" spans="1:17" hidden="1" outlineLevel="2" x14ac:dyDescent="0.25">
      <c r="A493" s="289"/>
      <c r="B493" s="290" t="s">
        <v>355</v>
      </c>
      <c r="C493" s="241" t="s">
        <v>307</v>
      </c>
      <c r="D493" s="267">
        <v>1</v>
      </c>
      <c r="E493" s="109">
        <v>0</v>
      </c>
      <c r="F493" s="109">
        <f t="shared" si="39"/>
        <v>0</v>
      </c>
      <c r="G493" s="109">
        <v>0</v>
      </c>
      <c r="H493" s="109">
        <f t="shared" si="40"/>
        <v>0</v>
      </c>
      <c r="I493" s="221">
        <f t="shared" si="41"/>
        <v>0</v>
      </c>
      <c r="J493" s="109">
        <v>0</v>
      </c>
      <c r="K493" s="109"/>
      <c r="L493" s="109"/>
      <c r="M493" s="109">
        <f t="shared" si="37"/>
        <v>0</v>
      </c>
      <c r="N493" s="109"/>
      <c r="O493" s="109"/>
      <c r="P493" s="422"/>
      <c r="Q493" s="425">
        <f t="shared" si="38"/>
        <v>0</v>
      </c>
    </row>
    <row r="494" spans="1:17" hidden="1" outlineLevel="2" x14ac:dyDescent="0.25">
      <c r="A494" s="289"/>
      <c r="B494" s="290" t="s">
        <v>315</v>
      </c>
      <c r="C494" s="241"/>
      <c r="D494" s="267"/>
      <c r="E494" s="109">
        <v>0</v>
      </c>
      <c r="F494" s="109">
        <f t="shared" si="39"/>
        <v>0</v>
      </c>
      <c r="G494" s="109">
        <v>0</v>
      </c>
      <c r="H494" s="109">
        <f t="shared" si="40"/>
        <v>0</v>
      </c>
      <c r="I494" s="221">
        <f t="shared" si="41"/>
        <v>0</v>
      </c>
      <c r="J494" s="109">
        <v>0</v>
      </c>
      <c r="K494" s="109"/>
      <c r="L494" s="109"/>
      <c r="M494" s="109">
        <f t="shared" si="37"/>
        <v>0</v>
      </c>
      <c r="N494" s="109"/>
      <c r="O494" s="109"/>
      <c r="P494" s="422"/>
      <c r="Q494" s="425">
        <f t="shared" si="38"/>
        <v>0</v>
      </c>
    </row>
    <row r="495" spans="1:17" hidden="1" outlineLevel="2" x14ac:dyDescent="0.25">
      <c r="A495" s="289"/>
      <c r="B495" s="290" t="s">
        <v>356</v>
      </c>
      <c r="C495" s="241" t="s">
        <v>31</v>
      </c>
      <c r="D495" s="267">
        <v>1</v>
      </c>
      <c r="E495" s="109">
        <v>0</v>
      </c>
      <c r="F495" s="109">
        <f t="shared" si="39"/>
        <v>0</v>
      </c>
      <c r="G495" s="109">
        <v>0</v>
      </c>
      <c r="H495" s="109">
        <f t="shared" si="40"/>
        <v>0</v>
      </c>
      <c r="I495" s="221">
        <f t="shared" si="41"/>
        <v>0</v>
      </c>
      <c r="J495" s="109">
        <v>0</v>
      </c>
      <c r="K495" s="109"/>
      <c r="L495" s="109"/>
      <c r="M495" s="109">
        <f t="shared" si="37"/>
        <v>0</v>
      </c>
      <c r="N495" s="109"/>
      <c r="O495" s="109"/>
      <c r="P495" s="422"/>
      <c r="Q495" s="425">
        <f t="shared" si="38"/>
        <v>0</v>
      </c>
    </row>
    <row r="496" spans="1:17" hidden="1" outlineLevel="2" x14ac:dyDescent="0.25">
      <c r="A496" s="289"/>
      <c r="B496" s="290" t="s">
        <v>357</v>
      </c>
      <c r="C496" s="241" t="s">
        <v>31</v>
      </c>
      <c r="D496" s="267">
        <v>2</v>
      </c>
      <c r="E496" s="109">
        <v>0</v>
      </c>
      <c r="F496" s="109">
        <f t="shared" si="39"/>
        <v>0</v>
      </c>
      <c r="G496" s="109">
        <v>0</v>
      </c>
      <c r="H496" s="109">
        <f t="shared" si="40"/>
        <v>0</v>
      </c>
      <c r="I496" s="221">
        <f t="shared" si="41"/>
        <v>0</v>
      </c>
      <c r="J496" s="109">
        <v>0</v>
      </c>
      <c r="K496" s="109"/>
      <c r="L496" s="109"/>
      <c r="M496" s="109">
        <f t="shared" si="37"/>
        <v>0</v>
      </c>
      <c r="N496" s="109"/>
      <c r="O496" s="109"/>
      <c r="P496" s="422"/>
      <c r="Q496" s="425">
        <f t="shared" si="38"/>
        <v>0</v>
      </c>
    </row>
    <row r="497" spans="1:17" hidden="1" outlineLevel="2" x14ac:dyDescent="0.25">
      <c r="A497" s="289"/>
      <c r="B497" s="290" t="s">
        <v>336</v>
      </c>
      <c r="C497" s="241" t="s">
        <v>31</v>
      </c>
      <c r="D497" s="267">
        <v>12</v>
      </c>
      <c r="E497" s="109">
        <v>0</v>
      </c>
      <c r="F497" s="109">
        <f t="shared" si="39"/>
        <v>0</v>
      </c>
      <c r="G497" s="109">
        <v>0</v>
      </c>
      <c r="H497" s="109">
        <f t="shared" si="40"/>
        <v>0</v>
      </c>
      <c r="I497" s="221">
        <f t="shared" si="41"/>
        <v>0</v>
      </c>
      <c r="J497" s="109">
        <v>0</v>
      </c>
      <c r="K497" s="109"/>
      <c r="L497" s="109"/>
      <c r="M497" s="109">
        <f t="shared" si="37"/>
        <v>0</v>
      </c>
      <c r="N497" s="109"/>
      <c r="O497" s="109"/>
      <c r="P497" s="422"/>
      <c r="Q497" s="425">
        <f t="shared" si="38"/>
        <v>0</v>
      </c>
    </row>
    <row r="498" spans="1:17" hidden="1" outlineLevel="2" x14ac:dyDescent="0.25">
      <c r="A498" s="289"/>
      <c r="B498" s="290" t="s">
        <v>358</v>
      </c>
      <c r="C498" s="241" t="s">
        <v>31</v>
      </c>
      <c r="D498" s="267">
        <v>2</v>
      </c>
      <c r="E498" s="109">
        <v>0</v>
      </c>
      <c r="F498" s="109">
        <f t="shared" si="39"/>
        <v>0</v>
      </c>
      <c r="G498" s="109">
        <v>0</v>
      </c>
      <c r="H498" s="109">
        <f t="shared" si="40"/>
        <v>0</v>
      </c>
      <c r="I498" s="221">
        <f t="shared" si="41"/>
        <v>0</v>
      </c>
      <c r="J498" s="109">
        <v>0</v>
      </c>
      <c r="K498" s="109"/>
      <c r="L498" s="109"/>
      <c r="M498" s="109">
        <f t="shared" si="37"/>
        <v>0</v>
      </c>
      <c r="N498" s="109"/>
      <c r="O498" s="109"/>
      <c r="P498" s="422"/>
      <c r="Q498" s="425">
        <f t="shared" si="38"/>
        <v>0</v>
      </c>
    </row>
    <row r="499" spans="1:17" hidden="1" outlineLevel="2" x14ac:dyDescent="0.25">
      <c r="A499" s="289"/>
      <c r="B499" s="290" t="s">
        <v>337</v>
      </c>
      <c r="C499" s="241" t="s">
        <v>31</v>
      </c>
      <c r="D499" s="267">
        <v>12</v>
      </c>
      <c r="E499" s="109">
        <v>0</v>
      </c>
      <c r="F499" s="109">
        <f t="shared" si="39"/>
        <v>0</v>
      </c>
      <c r="G499" s="109">
        <v>0</v>
      </c>
      <c r="H499" s="109">
        <f t="shared" si="40"/>
        <v>0</v>
      </c>
      <c r="I499" s="221">
        <f t="shared" si="41"/>
        <v>0</v>
      </c>
      <c r="J499" s="109">
        <v>0</v>
      </c>
      <c r="K499" s="109"/>
      <c r="L499" s="109"/>
      <c r="M499" s="109">
        <f t="shared" si="37"/>
        <v>0</v>
      </c>
      <c r="N499" s="109"/>
      <c r="O499" s="109"/>
      <c r="P499" s="422"/>
      <c r="Q499" s="425">
        <f t="shared" si="38"/>
        <v>0</v>
      </c>
    </row>
    <row r="500" spans="1:17" hidden="1" outlineLevel="2" x14ac:dyDescent="0.25">
      <c r="A500" s="289"/>
      <c r="B500" s="290" t="s">
        <v>359</v>
      </c>
      <c r="C500" s="241" t="s">
        <v>6814</v>
      </c>
      <c r="D500" s="267">
        <v>9</v>
      </c>
      <c r="E500" s="109">
        <v>0</v>
      </c>
      <c r="F500" s="109">
        <f t="shared" si="39"/>
        <v>0</v>
      </c>
      <c r="G500" s="109">
        <v>0</v>
      </c>
      <c r="H500" s="109">
        <f t="shared" si="40"/>
        <v>0</v>
      </c>
      <c r="I500" s="221">
        <f t="shared" si="41"/>
        <v>0</v>
      </c>
      <c r="J500" s="109">
        <v>0</v>
      </c>
      <c r="K500" s="109"/>
      <c r="L500" s="109"/>
      <c r="M500" s="109">
        <f t="shared" si="37"/>
        <v>0</v>
      </c>
      <c r="N500" s="109"/>
      <c r="O500" s="109"/>
      <c r="P500" s="422"/>
      <c r="Q500" s="425">
        <f t="shared" si="38"/>
        <v>0</v>
      </c>
    </row>
    <row r="501" spans="1:17" hidden="1" outlineLevel="2" x14ac:dyDescent="0.25">
      <c r="A501" s="289"/>
      <c r="B501" s="290" t="s">
        <v>360</v>
      </c>
      <c r="C501" s="241" t="s">
        <v>6890</v>
      </c>
      <c r="D501" s="267">
        <v>16.8</v>
      </c>
      <c r="E501" s="109">
        <v>0</v>
      </c>
      <c r="F501" s="109">
        <f t="shared" si="39"/>
        <v>0</v>
      </c>
      <c r="G501" s="109">
        <v>0</v>
      </c>
      <c r="H501" s="109">
        <f t="shared" si="40"/>
        <v>0</v>
      </c>
      <c r="I501" s="221">
        <f t="shared" si="41"/>
        <v>0</v>
      </c>
      <c r="J501" s="109">
        <v>0</v>
      </c>
      <c r="K501" s="109"/>
      <c r="L501" s="109"/>
      <c r="M501" s="109">
        <f t="shared" si="37"/>
        <v>0</v>
      </c>
      <c r="N501" s="109"/>
      <c r="O501" s="109"/>
      <c r="P501" s="422"/>
      <c r="Q501" s="425">
        <f t="shared" si="38"/>
        <v>0</v>
      </c>
    </row>
    <row r="502" spans="1:17" hidden="1" outlineLevel="2" x14ac:dyDescent="0.25">
      <c r="A502" s="289"/>
      <c r="B502" s="290" t="s">
        <v>361</v>
      </c>
      <c r="C502" s="241" t="s">
        <v>6814</v>
      </c>
      <c r="D502" s="267">
        <v>1.3</v>
      </c>
      <c r="E502" s="109">
        <v>0</v>
      </c>
      <c r="F502" s="109">
        <f t="shared" si="39"/>
        <v>0</v>
      </c>
      <c r="G502" s="109">
        <v>0</v>
      </c>
      <c r="H502" s="109">
        <f t="shared" si="40"/>
        <v>0</v>
      </c>
      <c r="I502" s="221">
        <f t="shared" si="41"/>
        <v>0</v>
      </c>
      <c r="J502" s="109">
        <v>0</v>
      </c>
      <c r="K502" s="109"/>
      <c r="L502" s="109"/>
      <c r="M502" s="109">
        <f t="shared" si="37"/>
        <v>0</v>
      </c>
      <c r="N502" s="109"/>
      <c r="O502" s="109"/>
      <c r="P502" s="422"/>
      <c r="Q502" s="425">
        <f t="shared" si="38"/>
        <v>0</v>
      </c>
    </row>
    <row r="503" spans="1:17" hidden="1" outlineLevel="2" x14ac:dyDescent="0.25">
      <c r="A503" s="289"/>
      <c r="B503" s="290" t="s">
        <v>338</v>
      </c>
      <c r="C503" s="241" t="s">
        <v>6814</v>
      </c>
      <c r="D503" s="267">
        <v>152</v>
      </c>
      <c r="E503" s="109">
        <v>0</v>
      </c>
      <c r="F503" s="109">
        <f t="shared" si="39"/>
        <v>0</v>
      </c>
      <c r="G503" s="109">
        <v>0</v>
      </c>
      <c r="H503" s="109">
        <f t="shared" si="40"/>
        <v>0</v>
      </c>
      <c r="I503" s="221">
        <f t="shared" si="41"/>
        <v>0</v>
      </c>
      <c r="J503" s="109">
        <v>0</v>
      </c>
      <c r="K503" s="109"/>
      <c r="L503" s="109"/>
      <c r="M503" s="109">
        <f t="shared" si="37"/>
        <v>0</v>
      </c>
      <c r="N503" s="109"/>
      <c r="O503" s="109"/>
      <c r="P503" s="422"/>
      <c r="Q503" s="425">
        <f t="shared" si="38"/>
        <v>0</v>
      </c>
    </row>
    <row r="504" spans="1:17" hidden="1" outlineLevel="2" x14ac:dyDescent="0.25">
      <c r="A504" s="289"/>
      <c r="B504" s="290" t="s">
        <v>339</v>
      </c>
      <c r="C504" s="241" t="s">
        <v>6890</v>
      </c>
      <c r="D504" s="267">
        <v>33.1</v>
      </c>
      <c r="E504" s="109">
        <v>0</v>
      </c>
      <c r="F504" s="109">
        <f t="shared" si="39"/>
        <v>0</v>
      </c>
      <c r="G504" s="109">
        <v>0</v>
      </c>
      <c r="H504" s="109">
        <f t="shared" si="40"/>
        <v>0</v>
      </c>
      <c r="I504" s="221">
        <f t="shared" si="41"/>
        <v>0</v>
      </c>
      <c r="J504" s="109">
        <v>0</v>
      </c>
      <c r="K504" s="109"/>
      <c r="L504" s="109"/>
      <c r="M504" s="109">
        <f t="shared" si="37"/>
        <v>0</v>
      </c>
      <c r="N504" s="109"/>
      <c r="O504" s="109"/>
      <c r="P504" s="422"/>
      <c r="Q504" s="425">
        <f t="shared" si="38"/>
        <v>0</v>
      </c>
    </row>
    <row r="505" spans="1:17" hidden="1" outlineLevel="2" x14ac:dyDescent="0.25">
      <c r="A505" s="289"/>
      <c r="B505" s="290" t="s">
        <v>362</v>
      </c>
      <c r="C505" s="241" t="s">
        <v>6890</v>
      </c>
      <c r="D505" s="267">
        <v>6.4</v>
      </c>
      <c r="E505" s="109">
        <v>0</v>
      </c>
      <c r="F505" s="109">
        <f t="shared" si="39"/>
        <v>0</v>
      </c>
      <c r="G505" s="109">
        <v>0</v>
      </c>
      <c r="H505" s="109">
        <f t="shared" si="40"/>
        <v>0</v>
      </c>
      <c r="I505" s="221">
        <f t="shared" si="41"/>
        <v>0</v>
      </c>
      <c r="J505" s="109">
        <v>0</v>
      </c>
      <c r="K505" s="109"/>
      <c r="L505" s="109"/>
      <c r="M505" s="109">
        <f t="shared" si="37"/>
        <v>0</v>
      </c>
      <c r="N505" s="109"/>
      <c r="O505" s="109"/>
      <c r="P505" s="422"/>
      <c r="Q505" s="425">
        <f t="shared" si="38"/>
        <v>0</v>
      </c>
    </row>
    <row r="506" spans="1:17" hidden="1" outlineLevel="2" x14ac:dyDescent="0.25">
      <c r="A506" s="289"/>
      <c r="B506" s="290" t="s">
        <v>363</v>
      </c>
      <c r="C506" s="241" t="s">
        <v>6890</v>
      </c>
      <c r="D506" s="267">
        <v>6.5</v>
      </c>
      <c r="E506" s="109">
        <v>0</v>
      </c>
      <c r="F506" s="109">
        <f t="shared" si="39"/>
        <v>0</v>
      </c>
      <c r="G506" s="109">
        <v>0</v>
      </c>
      <c r="H506" s="109">
        <f t="shared" si="40"/>
        <v>0</v>
      </c>
      <c r="I506" s="221">
        <f t="shared" si="41"/>
        <v>0</v>
      </c>
      <c r="J506" s="109">
        <v>0</v>
      </c>
      <c r="K506" s="109"/>
      <c r="L506" s="109"/>
      <c r="M506" s="109">
        <f t="shared" si="37"/>
        <v>0</v>
      </c>
      <c r="N506" s="109"/>
      <c r="O506" s="109"/>
      <c r="P506" s="422"/>
      <c r="Q506" s="425">
        <f t="shared" si="38"/>
        <v>0</v>
      </c>
    </row>
    <row r="507" spans="1:17" hidden="1" outlineLevel="2" x14ac:dyDescent="0.25">
      <c r="A507" s="289"/>
      <c r="B507" s="290" t="s">
        <v>340</v>
      </c>
      <c r="C507" s="241" t="s">
        <v>6890</v>
      </c>
      <c r="D507" s="267">
        <v>23.9</v>
      </c>
      <c r="E507" s="109">
        <v>0</v>
      </c>
      <c r="F507" s="109">
        <f t="shared" si="39"/>
        <v>0</v>
      </c>
      <c r="G507" s="109">
        <v>0</v>
      </c>
      <c r="H507" s="109">
        <f t="shared" si="40"/>
        <v>0</v>
      </c>
      <c r="I507" s="221">
        <f t="shared" si="41"/>
        <v>0</v>
      </c>
      <c r="J507" s="109">
        <v>0</v>
      </c>
      <c r="K507" s="109"/>
      <c r="L507" s="109"/>
      <c r="M507" s="109">
        <f t="shared" ref="M507:M570" si="42">G507</f>
        <v>0</v>
      </c>
      <c r="N507" s="109"/>
      <c r="O507" s="109"/>
      <c r="P507" s="422"/>
      <c r="Q507" s="425">
        <f t="shared" si="38"/>
        <v>0</v>
      </c>
    </row>
    <row r="508" spans="1:17" hidden="1" outlineLevel="2" x14ac:dyDescent="0.25">
      <c r="A508" s="289"/>
      <c r="B508" s="290" t="s">
        <v>364</v>
      </c>
      <c r="C508" s="241" t="s">
        <v>6890</v>
      </c>
      <c r="D508" s="267">
        <v>8.6999999999999993</v>
      </c>
      <c r="E508" s="109">
        <v>0</v>
      </c>
      <c r="F508" s="109">
        <f t="shared" si="39"/>
        <v>0</v>
      </c>
      <c r="G508" s="109">
        <v>0</v>
      </c>
      <c r="H508" s="109">
        <f t="shared" si="40"/>
        <v>0</v>
      </c>
      <c r="I508" s="221">
        <f t="shared" si="41"/>
        <v>0</v>
      </c>
      <c r="J508" s="109">
        <v>0</v>
      </c>
      <c r="K508" s="109"/>
      <c r="L508" s="109"/>
      <c r="M508" s="109">
        <f t="shared" si="42"/>
        <v>0</v>
      </c>
      <c r="N508" s="109"/>
      <c r="O508" s="109"/>
      <c r="P508" s="422"/>
      <c r="Q508" s="425">
        <f t="shared" si="38"/>
        <v>0</v>
      </c>
    </row>
    <row r="509" spans="1:17" hidden="1" outlineLevel="2" x14ac:dyDescent="0.25">
      <c r="A509" s="289"/>
      <c r="B509" s="290" t="s">
        <v>341</v>
      </c>
      <c r="C509" s="241" t="s">
        <v>6814</v>
      </c>
      <c r="D509" s="267">
        <v>21.3</v>
      </c>
      <c r="E509" s="109">
        <v>0</v>
      </c>
      <c r="F509" s="109">
        <f t="shared" si="39"/>
        <v>0</v>
      </c>
      <c r="G509" s="109">
        <v>0</v>
      </c>
      <c r="H509" s="109">
        <f t="shared" si="40"/>
        <v>0</v>
      </c>
      <c r="I509" s="221">
        <f t="shared" si="41"/>
        <v>0</v>
      </c>
      <c r="J509" s="109">
        <v>0</v>
      </c>
      <c r="K509" s="109"/>
      <c r="L509" s="109"/>
      <c r="M509" s="109">
        <f t="shared" si="42"/>
        <v>0</v>
      </c>
      <c r="N509" s="109"/>
      <c r="O509" s="109"/>
      <c r="P509" s="422"/>
      <c r="Q509" s="425">
        <f t="shared" si="38"/>
        <v>0</v>
      </c>
    </row>
    <row r="510" spans="1:17" hidden="1" outlineLevel="2" x14ac:dyDescent="0.25">
      <c r="A510" s="289"/>
      <c r="B510" s="290" t="s">
        <v>342</v>
      </c>
      <c r="C510" s="241" t="s">
        <v>6814</v>
      </c>
      <c r="D510" s="267">
        <v>139</v>
      </c>
      <c r="E510" s="109">
        <v>0</v>
      </c>
      <c r="F510" s="109">
        <f t="shared" si="39"/>
        <v>0</v>
      </c>
      <c r="G510" s="109">
        <v>0</v>
      </c>
      <c r="H510" s="109">
        <f t="shared" si="40"/>
        <v>0</v>
      </c>
      <c r="I510" s="221">
        <f t="shared" si="41"/>
        <v>0</v>
      </c>
      <c r="J510" s="109">
        <v>0</v>
      </c>
      <c r="K510" s="109"/>
      <c r="L510" s="109"/>
      <c r="M510" s="109">
        <f t="shared" si="42"/>
        <v>0</v>
      </c>
      <c r="N510" s="109"/>
      <c r="O510" s="109"/>
      <c r="P510" s="422"/>
      <c r="Q510" s="425">
        <f t="shared" si="38"/>
        <v>0</v>
      </c>
    </row>
    <row r="511" spans="1:17" hidden="1" outlineLevel="2" x14ac:dyDescent="0.25">
      <c r="A511" s="289"/>
      <c r="B511" s="290" t="s">
        <v>365</v>
      </c>
      <c r="C511" s="241" t="s">
        <v>6890</v>
      </c>
      <c r="D511" s="267">
        <v>44</v>
      </c>
      <c r="E511" s="109">
        <v>0</v>
      </c>
      <c r="F511" s="109">
        <f t="shared" si="39"/>
        <v>0</v>
      </c>
      <c r="G511" s="109">
        <v>0</v>
      </c>
      <c r="H511" s="109">
        <f t="shared" si="40"/>
        <v>0</v>
      </c>
      <c r="I511" s="221">
        <f t="shared" si="41"/>
        <v>0</v>
      </c>
      <c r="J511" s="109">
        <v>0</v>
      </c>
      <c r="K511" s="109"/>
      <c r="L511" s="109"/>
      <c r="M511" s="109">
        <f t="shared" si="42"/>
        <v>0</v>
      </c>
      <c r="N511" s="109"/>
      <c r="O511" s="109"/>
      <c r="P511" s="422"/>
      <c r="Q511" s="425">
        <f t="shared" si="38"/>
        <v>0</v>
      </c>
    </row>
    <row r="512" spans="1:17" hidden="1" outlineLevel="2" x14ac:dyDescent="0.25">
      <c r="A512" s="289"/>
      <c r="B512" s="290" t="s">
        <v>346</v>
      </c>
      <c r="C512" s="241" t="s">
        <v>6814</v>
      </c>
      <c r="D512" s="267">
        <v>19.5</v>
      </c>
      <c r="E512" s="109">
        <v>0</v>
      </c>
      <c r="F512" s="109">
        <f t="shared" si="39"/>
        <v>0</v>
      </c>
      <c r="G512" s="109">
        <v>0</v>
      </c>
      <c r="H512" s="109">
        <f t="shared" si="40"/>
        <v>0</v>
      </c>
      <c r="I512" s="221">
        <f t="shared" si="41"/>
        <v>0</v>
      </c>
      <c r="J512" s="109">
        <v>0</v>
      </c>
      <c r="K512" s="109"/>
      <c r="L512" s="109"/>
      <c r="M512" s="109">
        <f t="shared" si="42"/>
        <v>0</v>
      </c>
      <c r="N512" s="109"/>
      <c r="O512" s="109"/>
      <c r="P512" s="422"/>
      <c r="Q512" s="425">
        <f t="shared" si="38"/>
        <v>0</v>
      </c>
    </row>
    <row r="513" spans="1:17" hidden="1" outlineLevel="2" x14ac:dyDescent="0.25">
      <c r="A513" s="289"/>
      <c r="B513" s="290" t="s">
        <v>350</v>
      </c>
      <c r="C513" s="241" t="s">
        <v>6814</v>
      </c>
      <c r="D513" s="267">
        <v>7</v>
      </c>
      <c r="E513" s="109">
        <v>0</v>
      </c>
      <c r="F513" s="109">
        <f t="shared" si="39"/>
        <v>0</v>
      </c>
      <c r="G513" s="109">
        <v>0</v>
      </c>
      <c r="H513" s="109">
        <f t="shared" si="40"/>
        <v>0</v>
      </c>
      <c r="I513" s="221">
        <f t="shared" si="41"/>
        <v>0</v>
      </c>
      <c r="J513" s="109">
        <v>0</v>
      </c>
      <c r="K513" s="109"/>
      <c r="L513" s="109"/>
      <c r="M513" s="109">
        <f t="shared" si="42"/>
        <v>0</v>
      </c>
      <c r="N513" s="109"/>
      <c r="O513" s="109"/>
      <c r="P513" s="422"/>
      <c r="Q513" s="425">
        <f t="shared" si="38"/>
        <v>0</v>
      </c>
    </row>
    <row r="514" spans="1:17" hidden="1" outlineLevel="2" x14ac:dyDescent="0.25">
      <c r="A514" s="289"/>
      <c r="B514" s="290" t="s">
        <v>366</v>
      </c>
      <c r="C514" s="241" t="s">
        <v>6890</v>
      </c>
      <c r="D514" s="267">
        <v>1.5</v>
      </c>
      <c r="E514" s="109">
        <v>0</v>
      </c>
      <c r="F514" s="109">
        <f t="shared" si="39"/>
        <v>0</v>
      </c>
      <c r="G514" s="109">
        <v>0</v>
      </c>
      <c r="H514" s="109">
        <f t="shared" si="40"/>
        <v>0</v>
      </c>
      <c r="I514" s="221">
        <f t="shared" si="41"/>
        <v>0</v>
      </c>
      <c r="J514" s="109">
        <v>0</v>
      </c>
      <c r="K514" s="109"/>
      <c r="L514" s="109"/>
      <c r="M514" s="109">
        <f t="shared" si="42"/>
        <v>0</v>
      </c>
      <c r="N514" s="109"/>
      <c r="O514" s="109"/>
      <c r="P514" s="422"/>
      <c r="Q514" s="425">
        <f t="shared" si="38"/>
        <v>0</v>
      </c>
    </row>
    <row r="515" spans="1:17" ht="25.5" hidden="1" outlineLevel="2" x14ac:dyDescent="0.25">
      <c r="A515" s="289"/>
      <c r="B515" s="290" t="s">
        <v>352</v>
      </c>
      <c r="C515" s="241" t="s">
        <v>6814</v>
      </c>
      <c r="D515" s="267">
        <v>1.1000000000000001</v>
      </c>
      <c r="E515" s="109">
        <v>0</v>
      </c>
      <c r="F515" s="109">
        <f t="shared" si="39"/>
        <v>0</v>
      </c>
      <c r="G515" s="109">
        <v>0</v>
      </c>
      <c r="H515" s="109">
        <f t="shared" si="40"/>
        <v>0</v>
      </c>
      <c r="I515" s="221">
        <f t="shared" si="41"/>
        <v>0</v>
      </c>
      <c r="J515" s="109">
        <v>0</v>
      </c>
      <c r="K515" s="109"/>
      <c r="L515" s="109"/>
      <c r="M515" s="109">
        <f t="shared" si="42"/>
        <v>0</v>
      </c>
      <c r="N515" s="109"/>
      <c r="O515" s="109"/>
      <c r="P515" s="422"/>
      <c r="Q515" s="425">
        <f t="shared" si="38"/>
        <v>0</v>
      </c>
    </row>
    <row r="516" spans="1:17" ht="25.5" hidden="1" outlineLevel="2" x14ac:dyDescent="0.25">
      <c r="A516" s="289"/>
      <c r="B516" s="290" t="s">
        <v>353</v>
      </c>
      <c r="C516" s="241" t="s">
        <v>6814</v>
      </c>
      <c r="D516" s="267">
        <v>7.3</v>
      </c>
      <c r="E516" s="109">
        <v>0</v>
      </c>
      <c r="F516" s="109">
        <f t="shared" si="39"/>
        <v>0</v>
      </c>
      <c r="G516" s="109">
        <v>0</v>
      </c>
      <c r="H516" s="109">
        <f t="shared" si="40"/>
        <v>0</v>
      </c>
      <c r="I516" s="221">
        <f t="shared" si="41"/>
        <v>0</v>
      </c>
      <c r="J516" s="109">
        <v>0</v>
      </c>
      <c r="K516" s="109"/>
      <c r="L516" s="109"/>
      <c r="M516" s="109">
        <f t="shared" si="42"/>
        <v>0</v>
      </c>
      <c r="N516" s="109"/>
      <c r="O516" s="109"/>
      <c r="P516" s="422"/>
      <c r="Q516" s="425">
        <f t="shared" si="38"/>
        <v>0</v>
      </c>
    </row>
    <row r="517" spans="1:17" hidden="1" outlineLevel="2" x14ac:dyDescent="0.25">
      <c r="A517" s="289"/>
      <c r="B517" s="290" t="s">
        <v>354</v>
      </c>
      <c r="C517" s="241" t="s">
        <v>6814</v>
      </c>
      <c r="D517" s="267">
        <v>1.2</v>
      </c>
      <c r="E517" s="109">
        <v>0</v>
      </c>
      <c r="F517" s="109">
        <f t="shared" si="39"/>
        <v>0</v>
      </c>
      <c r="G517" s="109">
        <v>0</v>
      </c>
      <c r="H517" s="109">
        <f t="shared" si="40"/>
        <v>0</v>
      </c>
      <c r="I517" s="221">
        <f t="shared" si="41"/>
        <v>0</v>
      </c>
      <c r="J517" s="109">
        <v>0</v>
      </c>
      <c r="K517" s="109"/>
      <c r="L517" s="109"/>
      <c r="M517" s="109">
        <f t="shared" si="42"/>
        <v>0</v>
      </c>
      <c r="N517" s="109"/>
      <c r="O517" s="109"/>
      <c r="P517" s="422"/>
      <c r="Q517" s="425">
        <f t="shared" si="38"/>
        <v>0</v>
      </c>
    </row>
    <row r="518" spans="1:17" hidden="1" outlineLevel="2" x14ac:dyDescent="0.25">
      <c r="A518" s="289"/>
      <c r="B518" s="290" t="s">
        <v>355</v>
      </c>
      <c r="C518" s="241" t="s">
        <v>307</v>
      </c>
      <c r="D518" s="267">
        <v>1</v>
      </c>
      <c r="E518" s="109">
        <v>0</v>
      </c>
      <c r="F518" s="109">
        <f t="shared" si="39"/>
        <v>0</v>
      </c>
      <c r="G518" s="109">
        <v>0</v>
      </c>
      <c r="H518" s="109">
        <f t="shared" si="40"/>
        <v>0</v>
      </c>
      <c r="I518" s="221">
        <f t="shared" si="41"/>
        <v>0</v>
      </c>
      <c r="J518" s="109">
        <v>0</v>
      </c>
      <c r="K518" s="109"/>
      <c r="L518" s="109"/>
      <c r="M518" s="109">
        <f t="shared" si="42"/>
        <v>0</v>
      </c>
      <c r="N518" s="109"/>
      <c r="O518" s="109"/>
      <c r="P518" s="422"/>
      <c r="Q518" s="425">
        <f t="shared" si="38"/>
        <v>0</v>
      </c>
    </row>
    <row r="519" spans="1:17" hidden="1" outlineLevel="2" x14ac:dyDescent="0.25">
      <c r="A519" s="289"/>
      <c r="B519" s="290" t="s">
        <v>317</v>
      </c>
      <c r="C519" s="241"/>
      <c r="D519" s="267"/>
      <c r="E519" s="109">
        <v>0</v>
      </c>
      <c r="F519" s="109">
        <f t="shared" si="39"/>
        <v>0</v>
      </c>
      <c r="G519" s="109">
        <v>0</v>
      </c>
      <c r="H519" s="109">
        <f t="shared" si="40"/>
        <v>0</v>
      </c>
      <c r="I519" s="221">
        <f t="shared" si="41"/>
        <v>0</v>
      </c>
      <c r="J519" s="109">
        <v>0</v>
      </c>
      <c r="K519" s="109"/>
      <c r="L519" s="109"/>
      <c r="M519" s="109">
        <f t="shared" si="42"/>
        <v>0</v>
      </c>
      <c r="N519" s="109"/>
      <c r="O519" s="109"/>
      <c r="P519" s="422"/>
      <c r="Q519" s="425">
        <f t="shared" ref="Q519:Q582" si="43">(E519+G519)*P519</f>
        <v>0</v>
      </c>
    </row>
    <row r="520" spans="1:17" hidden="1" outlineLevel="2" x14ac:dyDescent="0.25">
      <c r="A520" s="289"/>
      <c r="B520" s="290" t="s">
        <v>356</v>
      </c>
      <c r="C520" s="241" t="s">
        <v>31</v>
      </c>
      <c r="D520" s="267">
        <v>1</v>
      </c>
      <c r="E520" s="109">
        <v>0</v>
      </c>
      <c r="F520" s="109">
        <f t="shared" si="39"/>
        <v>0</v>
      </c>
      <c r="G520" s="109">
        <v>0</v>
      </c>
      <c r="H520" s="109">
        <f t="shared" si="40"/>
        <v>0</v>
      </c>
      <c r="I520" s="221">
        <f t="shared" si="41"/>
        <v>0</v>
      </c>
      <c r="J520" s="109">
        <v>0</v>
      </c>
      <c r="K520" s="109"/>
      <c r="L520" s="109"/>
      <c r="M520" s="109">
        <f t="shared" si="42"/>
        <v>0</v>
      </c>
      <c r="N520" s="109"/>
      <c r="O520" s="109"/>
      <c r="P520" s="422"/>
      <c r="Q520" s="425">
        <f t="shared" si="43"/>
        <v>0</v>
      </c>
    </row>
    <row r="521" spans="1:17" hidden="1" outlineLevel="2" x14ac:dyDescent="0.25">
      <c r="A521" s="289"/>
      <c r="B521" s="290" t="s">
        <v>336</v>
      </c>
      <c r="C521" s="241" t="s">
        <v>31</v>
      </c>
      <c r="D521" s="267">
        <v>10</v>
      </c>
      <c r="E521" s="109">
        <v>0</v>
      </c>
      <c r="F521" s="109">
        <f t="shared" si="39"/>
        <v>0</v>
      </c>
      <c r="G521" s="109">
        <v>0</v>
      </c>
      <c r="H521" s="109">
        <f t="shared" si="40"/>
        <v>0</v>
      </c>
      <c r="I521" s="221">
        <f t="shared" si="41"/>
        <v>0</v>
      </c>
      <c r="J521" s="109">
        <v>0</v>
      </c>
      <c r="K521" s="109"/>
      <c r="L521" s="109"/>
      <c r="M521" s="109">
        <f t="shared" si="42"/>
        <v>0</v>
      </c>
      <c r="N521" s="109"/>
      <c r="O521" s="109"/>
      <c r="P521" s="422"/>
      <c r="Q521" s="425">
        <f t="shared" si="43"/>
        <v>0</v>
      </c>
    </row>
    <row r="522" spans="1:17" hidden="1" outlineLevel="2" x14ac:dyDescent="0.25">
      <c r="A522" s="289"/>
      <c r="B522" s="290" t="s">
        <v>337</v>
      </c>
      <c r="C522" s="241" t="s">
        <v>31</v>
      </c>
      <c r="D522" s="267">
        <v>10</v>
      </c>
      <c r="E522" s="109">
        <v>0</v>
      </c>
      <c r="F522" s="109">
        <f t="shared" si="39"/>
        <v>0</v>
      </c>
      <c r="G522" s="109">
        <v>0</v>
      </c>
      <c r="H522" s="109">
        <f t="shared" si="40"/>
        <v>0</v>
      </c>
      <c r="I522" s="221">
        <f t="shared" si="41"/>
        <v>0</v>
      </c>
      <c r="J522" s="109">
        <v>0</v>
      </c>
      <c r="K522" s="109"/>
      <c r="L522" s="109"/>
      <c r="M522" s="109">
        <f t="shared" si="42"/>
        <v>0</v>
      </c>
      <c r="N522" s="109"/>
      <c r="O522" s="109"/>
      <c r="P522" s="422"/>
      <c r="Q522" s="425">
        <f t="shared" si="43"/>
        <v>0</v>
      </c>
    </row>
    <row r="523" spans="1:17" hidden="1" outlineLevel="2" x14ac:dyDescent="0.25">
      <c r="A523" s="289"/>
      <c r="B523" s="290" t="s">
        <v>338</v>
      </c>
      <c r="C523" s="241" t="s">
        <v>6814</v>
      </c>
      <c r="D523" s="267">
        <v>195</v>
      </c>
      <c r="E523" s="109">
        <v>0</v>
      </c>
      <c r="F523" s="109">
        <f t="shared" si="39"/>
        <v>0</v>
      </c>
      <c r="G523" s="109">
        <v>0</v>
      </c>
      <c r="H523" s="109">
        <f t="shared" si="40"/>
        <v>0</v>
      </c>
      <c r="I523" s="221">
        <f t="shared" si="41"/>
        <v>0</v>
      </c>
      <c r="J523" s="109">
        <v>0</v>
      </c>
      <c r="K523" s="109"/>
      <c r="L523" s="109"/>
      <c r="M523" s="109">
        <f t="shared" si="42"/>
        <v>0</v>
      </c>
      <c r="N523" s="109"/>
      <c r="O523" s="109"/>
      <c r="P523" s="422"/>
      <c r="Q523" s="425">
        <f t="shared" si="43"/>
        <v>0</v>
      </c>
    </row>
    <row r="524" spans="1:17" hidden="1" outlineLevel="2" x14ac:dyDescent="0.25">
      <c r="A524" s="289"/>
      <c r="B524" s="290" t="s">
        <v>339</v>
      </c>
      <c r="C524" s="241" t="s">
        <v>6890</v>
      </c>
      <c r="D524" s="267">
        <v>38.6</v>
      </c>
      <c r="E524" s="109">
        <v>0</v>
      </c>
      <c r="F524" s="109">
        <f t="shared" si="39"/>
        <v>0</v>
      </c>
      <c r="G524" s="109">
        <v>0</v>
      </c>
      <c r="H524" s="109">
        <f t="shared" si="40"/>
        <v>0</v>
      </c>
      <c r="I524" s="221">
        <f t="shared" si="41"/>
        <v>0</v>
      </c>
      <c r="J524" s="109">
        <v>0</v>
      </c>
      <c r="K524" s="109"/>
      <c r="L524" s="109"/>
      <c r="M524" s="109">
        <f t="shared" si="42"/>
        <v>0</v>
      </c>
      <c r="N524" s="109"/>
      <c r="O524" s="109"/>
      <c r="P524" s="422"/>
      <c r="Q524" s="425">
        <f t="shared" si="43"/>
        <v>0</v>
      </c>
    </row>
    <row r="525" spans="1:17" hidden="1" outlineLevel="2" x14ac:dyDescent="0.25">
      <c r="A525" s="289"/>
      <c r="B525" s="290" t="s">
        <v>363</v>
      </c>
      <c r="C525" s="241" t="s">
        <v>6890</v>
      </c>
      <c r="D525" s="267">
        <v>11.1</v>
      </c>
      <c r="E525" s="109">
        <v>0</v>
      </c>
      <c r="F525" s="109">
        <f t="shared" si="39"/>
        <v>0</v>
      </c>
      <c r="G525" s="109">
        <v>0</v>
      </c>
      <c r="H525" s="109">
        <f t="shared" si="40"/>
        <v>0</v>
      </c>
      <c r="I525" s="221">
        <f t="shared" si="41"/>
        <v>0</v>
      </c>
      <c r="J525" s="109">
        <v>0</v>
      </c>
      <c r="K525" s="109"/>
      <c r="L525" s="109"/>
      <c r="M525" s="109">
        <f t="shared" si="42"/>
        <v>0</v>
      </c>
      <c r="N525" s="109"/>
      <c r="O525" s="109"/>
      <c r="P525" s="422"/>
      <c r="Q525" s="425">
        <f t="shared" si="43"/>
        <v>0</v>
      </c>
    </row>
    <row r="526" spans="1:17" hidden="1" outlineLevel="2" x14ac:dyDescent="0.25">
      <c r="A526" s="289"/>
      <c r="B526" s="290" t="s">
        <v>340</v>
      </c>
      <c r="C526" s="241" t="s">
        <v>6890</v>
      </c>
      <c r="D526" s="267">
        <v>36.1</v>
      </c>
      <c r="E526" s="109">
        <v>0</v>
      </c>
      <c r="F526" s="109">
        <f t="shared" si="39"/>
        <v>0</v>
      </c>
      <c r="G526" s="109">
        <v>0</v>
      </c>
      <c r="H526" s="109">
        <f t="shared" si="40"/>
        <v>0</v>
      </c>
      <c r="I526" s="221">
        <f t="shared" si="41"/>
        <v>0</v>
      </c>
      <c r="J526" s="109">
        <v>0</v>
      </c>
      <c r="K526" s="109"/>
      <c r="L526" s="109"/>
      <c r="M526" s="109">
        <f t="shared" si="42"/>
        <v>0</v>
      </c>
      <c r="N526" s="109"/>
      <c r="O526" s="109"/>
      <c r="P526" s="422"/>
      <c r="Q526" s="425">
        <f t="shared" si="43"/>
        <v>0</v>
      </c>
    </row>
    <row r="527" spans="1:17" hidden="1" outlineLevel="2" x14ac:dyDescent="0.25">
      <c r="A527" s="289"/>
      <c r="B527" s="290" t="s">
        <v>364</v>
      </c>
      <c r="C527" s="241" t="s">
        <v>6890</v>
      </c>
      <c r="D527" s="267">
        <v>12.5</v>
      </c>
      <c r="E527" s="109">
        <v>0</v>
      </c>
      <c r="F527" s="109">
        <f t="shared" si="39"/>
        <v>0</v>
      </c>
      <c r="G527" s="109">
        <v>0</v>
      </c>
      <c r="H527" s="109">
        <f t="shared" si="40"/>
        <v>0</v>
      </c>
      <c r="I527" s="221">
        <f t="shared" si="41"/>
        <v>0</v>
      </c>
      <c r="J527" s="109">
        <v>0</v>
      </c>
      <c r="K527" s="109"/>
      <c r="L527" s="109"/>
      <c r="M527" s="109">
        <f t="shared" si="42"/>
        <v>0</v>
      </c>
      <c r="N527" s="109"/>
      <c r="O527" s="109"/>
      <c r="P527" s="422"/>
      <c r="Q527" s="425">
        <f t="shared" si="43"/>
        <v>0</v>
      </c>
    </row>
    <row r="528" spans="1:17" hidden="1" outlineLevel="2" x14ac:dyDescent="0.25">
      <c r="A528" s="289"/>
      <c r="B528" s="290" t="s">
        <v>341</v>
      </c>
      <c r="C528" s="241" t="s">
        <v>6814</v>
      </c>
      <c r="D528" s="267">
        <v>32.200000000000003</v>
      </c>
      <c r="E528" s="109">
        <v>0</v>
      </c>
      <c r="F528" s="109">
        <f t="shared" si="39"/>
        <v>0</v>
      </c>
      <c r="G528" s="109">
        <v>0</v>
      </c>
      <c r="H528" s="109">
        <f t="shared" si="40"/>
        <v>0</v>
      </c>
      <c r="I528" s="221">
        <f t="shared" si="41"/>
        <v>0</v>
      </c>
      <c r="J528" s="109">
        <v>0</v>
      </c>
      <c r="K528" s="109"/>
      <c r="L528" s="109"/>
      <c r="M528" s="109">
        <f t="shared" si="42"/>
        <v>0</v>
      </c>
      <c r="N528" s="109"/>
      <c r="O528" s="109"/>
      <c r="P528" s="422"/>
      <c r="Q528" s="425">
        <f t="shared" si="43"/>
        <v>0</v>
      </c>
    </row>
    <row r="529" spans="1:17" hidden="1" outlineLevel="2" x14ac:dyDescent="0.25">
      <c r="A529" s="289"/>
      <c r="B529" s="290" t="s">
        <v>342</v>
      </c>
      <c r="C529" s="241" t="s">
        <v>6814</v>
      </c>
      <c r="D529" s="267">
        <v>94</v>
      </c>
      <c r="E529" s="109">
        <v>0</v>
      </c>
      <c r="F529" s="109">
        <f t="shared" si="39"/>
        <v>0</v>
      </c>
      <c r="G529" s="109">
        <v>0</v>
      </c>
      <c r="H529" s="109">
        <f t="shared" si="40"/>
        <v>0</v>
      </c>
      <c r="I529" s="221">
        <f t="shared" si="41"/>
        <v>0</v>
      </c>
      <c r="J529" s="109">
        <v>0</v>
      </c>
      <c r="K529" s="109"/>
      <c r="L529" s="109"/>
      <c r="M529" s="109">
        <f t="shared" si="42"/>
        <v>0</v>
      </c>
      <c r="N529" s="109"/>
      <c r="O529" s="109"/>
      <c r="P529" s="422"/>
      <c r="Q529" s="425">
        <f t="shared" si="43"/>
        <v>0</v>
      </c>
    </row>
    <row r="530" spans="1:17" hidden="1" outlineLevel="2" x14ac:dyDescent="0.25">
      <c r="A530" s="289"/>
      <c r="B530" s="290" t="s">
        <v>365</v>
      </c>
      <c r="C530" s="241" t="s">
        <v>6890</v>
      </c>
      <c r="D530" s="267">
        <v>29.9</v>
      </c>
      <c r="E530" s="109">
        <v>0</v>
      </c>
      <c r="F530" s="109">
        <f t="shared" si="39"/>
        <v>0</v>
      </c>
      <c r="G530" s="109">
        <v>0</v>
      </c>
      <c r="H530" s="109">
        <f t="shared" si="40"/>
        <v>0</v>
      </c>
      <c r="I530" s="221">
        <f t="shared" si="41"/>
        <v>0</v>
      </c>
      <c r="J530" s="109">
        <v>0</v>
      </c>
      <c r="K530" s="109"/>
      <c r="L530" s="109"/>
      <c r="M530" s="109">
        <f t="shared" si="42"/>
        <v>0</v>
      </c>
      <c r="N530" s="109"/>
      <c r="O530" s="109"/>
      <c r="P530" s="422"/>
      <c r="Q530" s="425">
        <f t="shared" si="43"/>
        <v>0</v>
      </c>
    </row>
    <row r="531" spans="1:17" hidden="1" outlineLevel="2" x14ac:dyDescent="0.25">
      <c r="A531" s="289"/>
      <c r="B531" s="290" t="s">
        <v>346</v>
      </c>
      <c r="C531" s="241" t="s">
        <v>6814</v>
      </c>
      <c r="D531" s="267">
        <v>15.5</v>
      </c>
      <c r="E531" s="109">
        <v>0</v>
      </c>
      <c r="F531" s="109">
        <f t="shared" si="39"/>
        <v>0</v>
      </c>
      <c r="G531" s="109">
        <v>0</v>
      </c>
      <c r="H531" s="109">
        <f t="shared" si="40"/>
        <v>0</v>
      </c>
      <c r="I531" s="221">
        <f t="shared" si="41"/>
        <v>0</v>
      </c>
      <c r="J531" s="109">
        <v>0</v>
      </c>
      <c r="K531" s="109"/>
      <c r="L531" s="109"/>
      <c r="M531" s="109">
        <f t="shared" si="42"/>
        <v>0</v>
      </c>
      <c r="N531" s="109"/>
      <c r="O531" s="109"/>
      <c r="P531" s="422"/>
      <c r="Q531" s="425">
        <f t="shared" si="43"/>
        <v>0</v>
      </c>
    </row>
    <row r="532" spans="1:17" hidden="1" outlineLevel="2" x14ac:dyDescent="0.25">
      <c r="A532" s="289"/>
      <c r="B532" s="290" t="s">
        <v>350</v>
      </c>
      <c r="C532" s="241" t="s">
        <v>6814</v>
      </c>
      <c r="D532" s="267">
        <v>7</v>
      </c>
      <c r="E532" s="109">
        <v>0</v>
      </c>
      <c r="F532" s="109">
        <f t="shared" ref="F532:F595" si="44">E532*D532</f>
        <v>0</v>
      </c>
      <c r="G532" s="109">
        <v>0</v>
      </c>
      <c r="H532" s="109">
        <f t="shared" ref="H532:H595" si="45">G532*D532</f>
        <v>0</v>
      </c>
      <c r="I532" s="221">
        <f t="shared" si="41"/>
        <v>0</v>
      </c>
      <c r="J532" s="109">
        <v>0</v>
      </c>
      <c r="K532" s="109"/>
      <c r="L532" s="109"/>
      <c r="M532" s="109">
        <f t="shared" si="42"/>
        <v>0</v>
      </c>
      <c r="N532" s="109"/>
      <c r="O532" s="109"/>
      <c r="P532" s="422"/>
      <c r="Q532" s="425">
        <f t="shared" si="43"/>
        <v>0</v>
      </c>
    </row>
    <row r="533" spans="1:17" hidden="1" outlineLevel="2" x14ac:dyDescent="0.25">
      <c r="A533" s="289"/>
      <c r="B533" s="290" t="s">
        <v>366</v>
      </c>
      <c r="C533" s="241" t="s">
        <v>6890</v>
      </c>
      <c r="D533" s="267">
        <v>1.5</v>
      </c>
      <c r="E533" s="109">
        <v>0</v>
      </c>
      <c r="F533" s="109">
        <f t="shared" si="44"/>
        <v>0</v>
      </c>
      <c r="G533" s="109">
        <v>0</v>
      </c>
      <c r="H533" s="109">
        <f t="shared" si="45"/>
        <v>0</v>
      </c>
      <c r="I533" s="221">
        <f t="shared" si="41"/>
        <v>0</v>
      </c>
      <c r="J533" s="109">
        <v>0</v>
      </c>
      <c r="K533" s="109"/>
      <c r="L533" s="109"/>
      <c r="M533" s="109">
        <f t="shared" si="42"/>
        <v>0</v>
      </c>
      <c r="N533" s="109"/>
      <c r="O533" s="109"/>
      <c r="P533" s="422"/>
      <c r="Q533" s="425">
        <f t="shared" si="43"/>
        <v>0</v>
      </c>
    </row>
    <row r="534" spans="1:17" ht="25.5" hidden="1" outlineLevel="2" x14ac:dyDescent="0.25">
      <c r="A534" s="289"/>
      <c r="B534" s="290" t="s">
        <v>352</v>
      </c>
      <c r="C534" s="241" t="s">
        <v>6814</v>
      </c>
      <c r="D534" s="267">
        <v>1.3</v>
      </c>
      <c r="E534" s="109">
        <v>0</v>
      </c>
      <c r="F534" s="109">
        <f t="shared" si="44"/>
        <v>0</v>
      </c>
      <c r="G534" s="109">
        <v>0</v>
      </c>
      <c r="H534" s="109">
        <f t="shared" si="45"/>
        <v>0</v>
      </c>
      <c r="I534" s="221">
        <f t="shared" si="41"/>
        <v>0</v>
      </c>
      <c r="J534" s="109">
        <v>0</v>
      </c>
      <c r="K534" s="109"/>
      <c r="L534" s="109"/>
      <c r="M534" s="109">
        <f t="shared" si="42"/>
        <v>0</v>
      </c>
      <c r="N534" s="109"/>
      <c r="O534" s="109"/>
      <c r="P534" s="422"/>
      <c r="Q534" s="425">
        <f t="shared" si="43"/>
        <v>0</v>
      </c>
    </row>
    <row r="535" spans="1:17" ht="25.5" hidden="1" outlineLevel="2" x14ac:dyDescent="0.25">
      <c r="A535" s="289"/>
      <c r="B535" s="290" t="s">
        <v>353</v>
      </c>
      <c r="C535" s="241" t="s">
        <v>6814</v>
      </c>
      <c r="D535" s="267">
        <v>7.3</v>
      </c>
      <c r="E535" s="109">
        <v>0</v>
      </c>
      <c r="F535" s="109">
        <f t="shared" si="44"/>
        <v>0</v>
      </c>
      <c r="G535" s="109">
        <v>0</v>
      </c>
      <c r="H535" s="109">
        <f t="shared" si="45"/>
        <v>0</v>
      </c>
      <c r="I535" s="221">
        <f t="shared" si="41"/>
        <v>0</v>
      </c>
      <c r="J535" s="109">
        <v>0</v>
      </c>
      <c r="K535" s="109"/>
      <c r="L535" s="109"/>
      <c r="M535" s="109">
        <f t="shared" si="42"/>
        <v>0</v>
      </c>
      <c r="N535" s="109"/>
      <c r="O535" s="109"/>
      <c r="P535" s="422"/>
      <c r="Q535" s="425">
        <f t="shared" si="43"/>
        <v>0</v>
      </c>
    </row>
    <row r="536" spans="1:17" hidden="1" outlineLevel="2" x14ac:dyDescent="0.25">
      <c r="A536" s="289"/>
      <c r="B536" s="290" t="s">
        <v>354</v>
      </c>
      <c r="C536" s="241" t="s">
        <v>6814</v>
      </c>
      <c r="D536" s="267">
        <v>1.2</v>
      </c>
      <c r="E536" s="109">
        <v>0</v>
      </c>
      <c r="F536" s="109">
        <f t="shared" si="44"/>
        <v>0</v>
      </c>
      <c r="G536" s="109">
        <v>0</v>
      </c>
      <c r="H536" s="109">
        <f t="shared" si="45"/>
        <v>0</v>
      </c>
      <c r="I536" s="221">
        <f t="shared" si="41"/>
        <v>0</v>
      </c>
      <c r="J536" s="109">
        <v>0</v>
      </c>
      <c r="K536" s="109"/>
      <c r="L536" s="109"/>
      <c r="M536" s="109">
        <f t="shared" si="42"/>
        <v>0</v>
      </c>
      <c r="N536" s="109"/>
      <c r="O536" s="109"/>
      <c r="P536" s="422"/>
      <c r="Q536" s="425">
        <f t="shared" si="43"/>
        <v>0</v>
      </c>
    </row>
    <row r="537" spans="1:17" hidden="1" outlineLevel="2" x14ac:dyDescent="0.25">
      <c r="A537" s="289"/>
      <c r="B537" s="290" t="s">
        <v>355</v>
      </c>
      <c r="C537" s="241" t="s">
        <v>307</v>
      </c>
      <c r="D537" s="267">
        <v>1</v>
      </c>
      <c r="E537" s="109">
        <v>0</v>
      </c>
      <c r="F537" s="109">
        <f t="shared" si="44"/>
        <v>0</v>
      </c>
      <c r="G537" s="109">
        <v>0</v>
      </c>
      <c r="H537" s="109">
        <f t="shared" si="45"/>
        <v>0</v>
      </c>
      <c r="I537" s="221">
        <f t="shared" si="41"/>
        <v>0</v>
      </c>
      <c r="J537" s="109">
        <v>0</v>
      </c>
      <c r="K537" s="109"/>
      <c r="L537" s="109"/>
      <c r="M537" s="109">
        <f t="shared" si="42"/>
        <v>0</v>
      </c>
      <c r="N537" s="109"/>
      <c r="O537" s="109"/>
      <c r="P537" s="422"/>
      <c r="Q537" s="425">
        <f t="shared" si="43"/>
        <v>0</v>
      </c>
    </row>
    <row r="538" spans="1:17" hidden="1" outlineLevel="2" x14ac:dyDescent="0.25">
      <c r="A538" s="289"/>
      <c r="B538" s="290" t="s">
        <v>319</v>
      </c>
      <c r="C538" s="241"/>
      <c r="D538" s="267"/>
      <c r="E538" s="109">
        <v>0</v>
      </c>
      <c r="F538" s="109">
        <f t="shared" si="44"/>
        <v>0</v>
      </c>
      <c r="G538" s="109">
        <v>0</v>
      </c>
      <c r="H538" s="109">
        <f t="shared" si="45"/>
        <v>0</v>
      </c>
      <c r="I538" s="221">
        <f t="shared" si="41"/>
        <v>0</v>
      </c>
      <c r="J538" s="109">
        <v>0</v>
      </c>
      <c r="K538" s="109"/>
      <c r="L538" s="109"/>
      <c r="M538" s="109">
        <f t="shared" si="42"/>
        <v>0</v>
      </c>
      <c r="N538" s="109"/>
      <c r="O538" s="109"/>
      <c r="P538" s="422"/>
      <c r="Q538" s="425">
        <f t="shared" si="43"/>
        <v>0</v>
      </c>
    </row>
    <row r="539" spans="1:17" hidden="1" outlineLevel="2" x14ac:dyDescent="0.25">
      <c r="A539" s="289"/>
      <c r="B539" s="290" t="s">
        <v>356</v>
      </c>
      <c r="C539" s="241" t="s">
        <v>31</v>
      </c>
      <c r="D539" s="267">
        <v>1</v>
      </c>
      <c r="E539" s="109">
        <v>0</v>
      </c>
      <c r="F539" s="109">
        <f t="shared" si="44"/>
        <v>0</v>
      </c>
      <c r="G539" s="109">
        <v>0</v>
      </c>
      <c r="H539" s="109">
        <f t="shared" si="45"/>
        <v>0</v>
      </c>
      <c r="I539" s="221">
        <f t="shared" si="41"/>
        <v>0</v>
      </c>
      <c r="J539" s="109">
        <v>0</v>
      </c>
      <c r="K539" s="109"/>
      <c r="L539" s="109"/>
      <c r="M539" s="109">
        <f t="shared" si="42"/>
        <v>0</v>
      </c>
      <c r="N539" s="109"/>
      <c r="O539" s="109"/>
      <c r="P539" s="422"/>
      <c r="Q539" s="425">
        <f t="shared" si="43"/>
        <v>0</v>
      </c>
    </row>
    <row r="540" spans="1:17" hidden="1" outlineLevel="2" x14ac:dyDescent="0.25">
      <c r="A540" s="289"/>
      <c r="B540" s="290" t="s">
        <v>336</v>
      </c>
      <c r="C540" s="241" t="s">
        <v>31</v>
      </c>
      <c r="D540" s="267">
        <v>10</v>
      </c>
      <c r="E540" s="109">
        <v>0</v>
      </c>
      <c r="F540" s="109">
        <f t="shared" si="44"/>
        <v>0</v>
      </c>
      <c r="G540" s="109">
        <v>0</v>
      </c>
      <c r="H540" s="109">
        <f t="shared" si="45"/>
        <v>0</v>
      </c>
      <c r="I540" s="221">
        <f t="shared" si="41"/>
        <v>0</v>
      </c>
      <c r="J540" s="109">
        <v>0</v>
      </c>
      <c r="K540" s="109"/>
      <c r="L540" s="109"/>
      <c r="M540" s="109">
        <f t="shared" si="42"/>
        <v>0</v>
      </c>
      <c r="N540" s="109"/>
      <c r="O540" s="109"/>
      <c r="P540" s="422"/>
      <c r="Q540" s="425">
        <f t="shared" si="43"/>
        <v>0</v>
      </c>
    </row>
    <row r="541" spans="1:17" hidden="1" outlineLevel="2" x14ac:dyDescent="0.25">
      <c r="A541" s="289"/>
      <c r="B541" s="290" t="s">
        <v>337</v>
      </c>
      <c r="C541" s="241" t="s">
        <v>31</v>
      </c>
      <c r="D541" s="267">
        <v>10</v>
      </c>
      <c r="E541" s="109">
        <v>0</v>
      </c>
      <c r="F541" s="109">
        <f t="shared" si="44"/>
        <v>0</v>
      </c>
      <c r="G541" s="109">
        <v>0</v>
      </c>
      <c r="H541" s="109">
        <f t="shared" si="45"/>
        <v>0</v>
      </c>
      <c r="I541" s="221">
        <f t="shared" si="41"/>
        <v>0</v>
      </c>
      <c r="J541" s="109">
        <v>0</v>
      </c>
      <c r="K541" s="109"/>
      <c r="L541" s="109"/>
      <c r="M541" s="109">
        <f t="shared" si="42"/>
        <v>0</v>
      </c>
      <c r="N541" s="109"/>
      <c r="O541" s="109"/>
      <c r="P541" s="422"/>
      <c r="Q541" s="425">
        <f t="shared" si="43"/>
        <v>0</v>
      </c>
    </row>
    <row r="542" spans="1:17" hidden="1" outlineLevel="2" x14ac:dyDescent="0.25">
      <c r="A542" s="289"/>
      <c r="B542" s="290" t="s">
        <v>338</v>
      </c>
      <c r="C542" s="241" t="s">
        <v>6814</v>
      </c>
      <c r="D542" s="267">
        <v>144</v>
      </c>
      <c r="E542" s="109">
        <v>0</v>
      </c>
      <c r="F542" s="109">
        <f t="shared" si="44"/>
        <v>0</v>
      </c>
      <c r="G542" s="109">
        <v>0</v>
      </c>
      <c r="H542" s="109">
        <f t="shared" si="45"/>
        <v>0</v>
      </c>
      <c r="I542" s="221">
        <f t="shared" ref="I542:I605" si="46">H542+F542</f>
        <v>0</v>
      </c>
      <c r="J542" s="109">
        <v>0</v>
      </c>
      <c r="K542" s="109"/>
      <c r="L542" s="109"/>
      <c r="M542" s="109">
        <f t="shared" si="42"/>
        <v>0</v>
      </c>
      <c r="N542" s="109"/>
      <c r="O542" s="109"/>
      <c r="P542" s="422"/>
      <c r="Q542" s="425">
        <f t="shared" si="43"/>
        <v>0</v>
      </c>
    </row>
    <row r="543" spans="1:17" hidden="1" outlineLevel="2" x14ac:dyDescent="0.25">
      <c r="A543" s="289"/>
      <c r="B543" s="290" t="s">
        <v>339</v>
      </c>
      <c r="C543" s="241" t="s">
        <v>6890</v>
      </c>
      <c r="D543" s="267">
        <v>38.4</v>
      </c>
      <c r="E543" s="109">
        <v>0</v>
      </c>
      <c r="F543" s="109">
        <f t="shared" si="44"/>
        <v>0</v>
      </c>
      <c r="G543" s="109">
        <v>0</v>
      </c>
      <c r="H543" s="109">
        <f t="shared" si="45"/>
        <v>0</v>
      </c>
      <c r="I543" s="221">
        <f t="shared" si="46"/>
        <v>0</v>
      </c>
      <c r="J543" s="109">
        <v>0</v>
      </c>
      <c r="K543" s="109"/>
      <c r="L543" s="109"/>
      <c r="M543" s="109">
        <f t="shared" si="42"/>
        <v>0</v>
      </c>
      <c r="N543" s="109"/>
      <c r="O543" s="109"/>
      <c r="P543" s="422"/>
      <c r="Q543" s="425">
        <f t="shared" si="43"/>
        <v>0</v>
      </c>
    </row>
    <row r="544" spans="1:17" hidden="1" outlineLevel="2" x14ac:dyDescent="0.25">
      <c r="A544" s="289"/>
      <c r="B544" s="290" t="s">
        <v>363</v>
      </c>
      <c r="C544" s="241" t="s">
        <v>6890</v>
      </c>
      <c r="D544" s="267">
        <v>24.9</v>
      </c>
      <c r="E544" s="109">
        <v>0</v>
      </c>
      <c r="F544" s="109">
        <f t="shared" si="44"/>
        <v>0</v>
      </c>
      <c r="G544" s="109">
        <v>0</v>
      </c>
      <c r="H544" s="109">
        <f t="shared" si="45"/>
        <v>0</v>
      </c>
      <c r="I544" s="221">
        <f t="shared" si="46"/>
        <v>0</v>
      </c>
      <c r="J544" s="109">
        <v>0</v>
      </c>
      <c r="K544" s="109"/>
      <c r="L544" s="109"/>
      <c r="M544" s="109">
        <f t="shared" si="42"/>
        <v>0</v>
      </c>
      <c r="N544" s="109"/>
      <c r="O544" s="109"/>
      <c r="P544" s="422"/>
      <c r="Q544" s="425">
        <f t="shared" si="43"/>
        <v>0</v>
      </c>
    </row>
    <row r="545" spans="1:17" hidden="1" outlineLevel="2" x14ac:dyDescent="0.25">
      <c r="A545" s="289"/>
      <c r="B545" s="290" t="s">
        <v>340</v>
      </c>
      <c r="C545" s="241" t="s">
        <v>6890</v>
      </c>
      <c r="D545" s="267">
        <v>15.2</v>
      </c>
      <c r="E545" s="109">
        <v>0</v>
      </c>
      <c r="F545" s="109">
        <f t="shared" si="44"/>
        <v>0</v>
      </c>
      <c r="G545" s="109">
        <v>0</v>
      </c>
      <c r="H545" s="109">
        <f t="shared" si="45"/>
        <v>0</v>
      </c>
      <c r="I545" s="221">
        <f t="shared" si="46"/>
        <v>0</v>
      </c>
      <c r="J545" s="109">
        <v>0</v>
      </c>
      <c r="K545" s="109"/>
      <c r="L545" s="109"/>
      <c r="M545" s="109">
        <f t="shared" si="42"/>
        <v>0</v>
      </c>
      <c r="N545" s="109"/>
      <c r="O545" s="109"/>
      <c r="P545" s="422"/>
      <c r="Q545" s="425">
        <f t="shared" si="43"/>
        <v>0</v>
      </c>
    </row>
    <row r="546" spans="1:17" hidden="1" outlineLevel="2" x14ac:dyDescent="0.25">
      <c r="A546" s="289"/>
      <c r="B546" s="290" t="s">
        <v>341</v>
      </c>
      <c r="C546" s="241" t="s">
        <v>6814</v>
      </c>
      <c r="D546" s="267">
        <v>27.2</v>
      </c>
      <c r="E546" s="109">
        <v>0</v>
      </c>
      <c r="F546" s="109">
        <f t="shared" si="44"/>
        <v>0</v>
      </c>
      <c r="G546" s="109">
        <v>0</v>
      </c>
      <c r="H546" s="109">
        <f t="shared" si="45"/>
        <v>0</v>
      </c>
      <c r="I546" s="221">
        <f t="shared" si="46"/>
        <v>0</v>
      </c>
      <c r="J546" s="109">
        <v>0</v>
      </c>
      <c r="K546" s="109"/>
      <c r="L546" s="109"/>
      <c r="M546" s="109">
        <f t="shared" si="42"/>
        <v>0</v>
      </c>
      <c r="N546" s="109"/>
      <c r="O546" s="109"/>
      <c r="P546" s="422"/>
      <c r="Q546" s="425">
        <f t="shared" si="43"/>
        <v>0</v>
      </c>
    </row>
    <row r="547" spans="1:17" hidden="1" outlineLevel="2" x14ac:dyDescent="0.25">
      <c r="A547" s="289"/>
      <c r="B547" s="290" t="s">
        <v>342</v>
      </c>
      <c r="C547" s="241" t="s">
        <v>6814</v>
      </c>
      <c r="D547" s="267">
        <v>94</v>
      </c>
      <c r="E547" s="109">
        <v>0</v>
      </c>
      <c r="F547" s="109">
        <f t="shared" si="44"/>
        <v>0</v>
      </c>
      <c r="G547" s="109">
        <v>0</v>
      </c>
      <c r="H547" s="109">
        <f t="shared" si="45"/>
        <v>0</v>
      </c>
      <c r="I547" s="221">
        <f t="shared" si="46"/>
        <v>0</v>
      </c>
      <c r="J547" s="109">
        <v>0</v>
      </c>
      <c r="K547" s="109"/>
      <c r="L547" s="109"/>
      <c r="M547" s="109">
        <f t="shared" si="42"/>
        <v>0</v>
      </c>
      <c r="N547" s="109"/>
      <c r="O547" s="109"/>
      <c r="P547" s="422"/>
      <c r="Q547" s="425">
        <f t="shared" si="43"/>
        <v>0</v>
      </c>
    </row>
    <row r="548" spans="1:17" hidden="1" outlineLevel="2" x14ac:dyDescent="0.25">
      <c r="A548" s="289"/>
      <c r="B548" s="290" t="s">
        <v>365</v>
      </c>
      <c r="C548" s="241" t="s">
        <v>6890</v>
      </c>
      <c r="D548" s="267">
        <v>29.8</v>
      </c>
      <c r="E548" s="109">
        <v>0</v>
      </c>
      <c r="F548" s="109">
        <f t="shared" si="44"/>
        <v>0</v>
      </c>
      <c r="G548" s="109">
        <v>0</v>
      </c>
      <c r="H548" s="109">
        <f t="shared" si="45"/>
        <v>0</v>
      </c>
      <c r="I548" s="221">
        <f t="shared" si="46"/>
        <v>0</v>
      </c>
      <c r="J548" s="109">
        <v>0</v>
      </c>
      <c r="K548" s="109"/>
      <c r="L548" s="109"/>
      <c r="M548" s="109">
        <f t="shared" si="42"/>
        <v>0</v>
      </c>
      <c r="N548" s="109"/>
      <c r="O548" s="109"/>
      <c r="P548" s="422"/>
      <c r="Q548" s="425">
        <f t="shared" si="43"/>
        <v>0</v>
      </c>
    </row>
    <row r="549" spans="1:17" hidden="1" outlineLevel="2" x14ac:dyDescent="0.25">
      <c r="A549" s="289"/>
      <c r="B549" s="290" t="s">
        <v>346</v>
      </c>
      <c r="C549" s="241" t="s">
        <v>6814</v>
      </c>
      <c r="D549" s="267">
        <v>17.8</v>
      </c>
      <c r="E549" s="109">
        <v>0</v>
      </c>
      <c r="F549" s="109">
        <f t="shared" si="44"/>
        <v>0</v>
      </c>
      <c r="G549" s="109">
        <v>0</v>
      </c>
      <c r="H549" s="109">
        <f t="shared" si="45"/>
        <v>0</v>
      </c>
      <c r="I549" s="221">
        <f t="shared" si="46"/>
        <v>0</v>
      </c>
      <c r="J549" s="109">
        <v>0</v>
      </c>
      <c r="K549" s="109"/>
      <c r="L549" s="109"/>
      <c r="M549" s="109">
        <f t="shared" si="42"/>
        <v>0</v>
      </c>
      <c r="N549" s="109"/>
      <c r="O549" s="109"/>
      <c r="P549" s="422"/>
      <c r="Q549" s="425">
        <f t="shared" si="43"/>
        <v>0</v>
      </c>
    </row>
    <row r="550" spans="1:17" hidden="1" outlineLevel="2" x14ac:dyDescent="0.25">
      <c r="A550" s="289"/>
      <c r="B550" s="290" t="s">
        <v>350</v>
      </c>
      <c r="C550" s="241" t="s">
        <v>6814</v>
      </c>
      <c r="D550" s="267">
        <v>7</v>
      </c>
      <c r="E550" s="109">
        <v>0</v>
      </c>
      <c r="F550" s="109">
        <f t="shared" si="44"/>
        <v>0</v>
      </c>
      <c r="G550" s="109">
        <v>0</v>
      </c>
      <c r="H550" s="109">
        <f t="shared" si="45"/>
        <v>0</v>
      </c>
      <c r="I550" s="221">
        <f t="shared" si="46"/>
        <v>0</v>
      </c>
      <c r="J550" s="109">
        <v>0</v>
      </c>
      <c r="K550" s="109"/>
      <c r="L550" s="109"/>
      <c r="M550" s="109">
        <f t="shared" si="42"/>
        <v>0</v>
      </c>
      <c r="N550" s="109"/>
      <c r="O550" s="109"/>
      <c r="P550" s="422"/>
      <c r="Q550" s="425">
        <f t="shared" si="43"/>
        <v>0</v>
      </c>
    </row>
    <row r="551" spans="1:17" hidden="1" outlineLevel="2" x14ac:dyDescent="0.25">
      <c r="A551" s="289"/>
      <c r="B551" s="290" t="s">
        <v>366</v>
      </c>
      <c r="C551" s="241" t="s">
        <v>6890</v>
      </c>
      <c r="D551" s="267">
        <v>1.5</v>
      </c>
      <c r="E551" s="109">
        <v>0</v>
      </c>
      <c r="F551" s="109">
        <f t="shared" si="44"/>
        <v>0</v>
      </c>
      <c r="G551" s="109">
        <v>0</v>
      </c>
      <c r="H551" s="109">
        <f t="shared" si="45"/>
        <v>0</v>
      </c>
      <c r="I551" s="221">
        <f t="shared" si="46"/>
        <v>0</v>
      </c>
      <c r="J551" s="109">
        <v>0</v>
      </c>
      <c r="K551" s="109"/>
      <c r="L551" s="109"/>
      <c r="M551" s="109">
        <f t="shared" si="42"/>
        <v>0</v>
      </c>
      <c r="N551" s="109"/>
      <c r="O551" s="109"/>
      <c r="P551" s="422"/>
      <c r="Q551" s="425">
        <f t="shared" si="43"/>
        <v>0</v>
      </c>
    </row>
    <row r="552" spans="1:17" ht="25.5" hidden="1" outlineLevel="2" x14ac:dyDescent="0.25">
      <c r="A552" s="289"/>
      <c r="B552" s="290" t="s">
        <v>352</v>
      </c>
      <c r="C552" s="241" t="s">
        <v>6814</v>
      </c>
      <c r="D552" s="267">
        <v>1.4000000000000001</v>
      </c>
      <c r="E552" s="109">
        <v>0</v>
      </c>
      <c r="F552" s="109">
        <f t="shared" si="44"/>
        <v>0</v>
      </c>
      <c r="G552" s="109">
        <v>0</v>
      </c>
      <c r="H552" s="109">
        <f t="shared" si="45"/>
        <v>0</v>
      </c>
      <c r="I552" s="221">
        <f t="shared" si="46"/>
        <v>0</v>
      </c>
      <c r="J552" s="109">
        <v>0</v>
      </c>
      <c r="K552" s="109"/>
      <c r="L552" s="109"/>
      <c r="M552" s="109">
        <f t="shared" si="42"/>
        <v>0</v>
      </c>
      <c r="N552" s="109"/>
      <c r="O552" s="109"/>
      <c r="P552" s="422"/>
      <c r="Q552" s="425">
        <f t="shared" si="43"/>
        <v>0</v>
      </c>
    </row>
    <row r="553" spans="1:17" ht="25.5" hidden="1" outlineLevel="2" x14ac:dyDescent="0.25">
      <c r="A553" s="289"/>
      <c r="B553" s="290" t="s">
        <v>353</v>
      </c>
      <c r="C553" s="241" t="s">
        <v>6814</v>
      </c>
      <c r="D553" s="267">
        <v>7.3</v>
      </c>
      <c r="E553" s="109">
        <v>0</v>
      </c>
      <c r="F553" s="109">
        <f t="shared" si="44"/>
        <v>0</v>
      </c>
      <c r="G553" s="109">
        <v>0</v>
      </c>
      <c r="H553" s="109">
        <f t="shared" si="45"/>
        <v>0</v>
      </c>
      <c r="I553" s="221">
        <f t="shared" si="46"/>
        <v>0</v>
      </c>
      <c r="J553" s="109">
        <v>0</v>
      </c>
      <c r="K553" s="109"/>
      <c r="L553" s="109"/>
      <c r="M553" s="109">
        <f t="shared" si="42"/>
        <v>0</v>
      </c>
      <c r="N553" s="109"/>
      <c r="O553" s="109"/>
      <c r="P553" s="422"/>
      <c r="Q553" s="425">
        <f t="shared" si="43"/>
        <v>0</v>
      </c>
    </row>
    <row r="554" spans="1:17" hidden="1" outlineLevel="2" x14ac:dyDescent="0.25">
      <c r="A554" s="289"/>
      <c r="B554" s="290" t="s">
        <v>354</v>
      </c>
      <c r="C554" s="241" t="s">
        <v>6814</v>
      </c>
      <c r="D554" s="267">
        <v>1.2</v>
      </c>
      <c r="E554" s="109">
        <v>0</v>
      </c>
      <c r="F554" s="109">
        <f t="shared" si="44"/>
        <v>0</v>
      </c>
      <c r="G554" s="109">
        <v>0</v>
      </c>
      <c r="H554" s="109">
        <f t="shared" si="45"/>
        <v>0</v>
      </c>
      <c r="I554" s="221">
        <f t="shared" si="46"/>
        <v>0</v>
      </c>
      <c r="J554" s="109">
        <v>0</v>
      </c>
      <c r="K554" s="109"/>
      <c r="L554" s="109"/>
      <c r="M554" s="109">
        <f t="shared" si="42"/>
        <v>0</v>
      </c>
      <c r="N554" s="109"/>
      <c r="O554" s="109"/>
      <c r="P554" s="422"/>
      <c r="Q554" s="425">
        <f t="shared" si="43"/>
        <v>0</v>
      </c>
    </row>
    <row r="555" spans="1:17" hidden="1" outlineLevel="2" x14ac:dyDescent="0.25">
      <c r="A555" s="289"/>
      <c r="B555" s="290" t="s">
        <v>355</v>
      </c>
      <c r="C555" s="241" t="s">
        <v>307</v>
      </c>
      <c r="D555" s="267">
        <v>1</v>
      </c>
      <c r="E555" s="109">
        <v>0</v>
      </c>
      <c r="F555" s="109">
        <f t="shared" si="44"/>
        <v>0</v>
      </c>
      <c r="G555" s="109">
        <v>0</v>
      </c>
      <c r="H555" s="109">
        <f t="shared" si="45"/>
        <v>0</v>
      </c>
      <c r="I555" s="221">
        <f t="shared" si="46"/>
        <v>0</v>
      </c>
      <c r="J555" s="109">
        <v>0</v>
      </c>
      <c r="K555" s="109"/>
      <c r="L555" s="109"/>
      <c r="M555" s="109">
        <f t="shared" si="42"/>
        <v>0</v>
      </c>
      <c r="N555" s="109"/>
      <c r="O555" s="109"/>
      <c r="P555" s="422"/>
      <c r="Q555" s="425">
        <f t="shared" si="43"/>
        <v>0</v>
      </c>
    </row>
    <row r="556" spans="1:17" hidden="1" outlineLevel="2" x14ac:dyDescent="0.25">
      <c r="A556" s="289"/>
      <c r="B556" s="290" t="s">
        <v>321</v>
      </c>
      <c r="C556" s="241"/>
      <c r="D556" s="267"/>
      <c r="E556" s="109">
        <v>0</v>
      </c>
      <c r="F556" s="109">
        <f t="shared" si="44"/>
        <v>0</v>
      </c>
      <c r="G556" s="109">
        <v>0</v>
      </c>
      <c r="H556" s="109">
        <f t="shared" si="45"/>
        <v>0</v>
      </c>
      <c r="I556" s="221">
        <f t="shared" si="46"/>
        <v>0</v>
      </c>
      <c r="J556" s="109">
        <v>0</v>
      </c>
      <c r="K556" s="109"/>
      <c r="L556" s="109"/>
      <c r="M556" s="109">
        <f t="shared" si="42"/>
        <v>0</v>
      </c>
      <c r="N556" s="109"/>
      <c r="O556" s="109"/>
      <c r="P556" s="422"/>
      <c r="Q556" s="425">
        <f t="shared" si="43"/>
        <v>0</v>
      </c>
    </row>
    <row r="557" spans="1:17" hidden="1" outlineLevel="2" x14ac:dyDescent="0.25">
      <c r="A557" s="289"/>
      <c r="B557" s="290" t="s">
        <v>356</v>
      </c>
      <c r="C557" s="241" t="s">
        <v>31</v>
      </c>
      <c r="D557" s="267">
        <v>1</v>
      </c>
      <c r="E557" s="109">
        <v>0</v>
      </c>
      <c r="F557" s="109">
        <f t="shared" si="44"/>
        <v>0</v>
      </c>
      <c r="G557" s="109">
        <v>0</v>
      </c>
      <c r="H557" s="109">
        <f t="shared" si="45"/>
        <v>0</v>
      </c>
      <c r="I557" s="221">
        <f t="shared" si="46"/>
        <v>0</v>
      </c>
      <c r="J557" s="109">
        <v>0</v>
      </c>
      <c r="K557" s="109"/>
      <c r="L557" s="109"/>
      <c r="M557" s="109">
        <f t="shared" si="42"/>
        <v>0</v>
      </c>
      <c r="N557" s="109"/>
      <c r="O557" s="109"/>
      <c r="P557" s="422"/>
      <c r="Q557" s="425">
        <f t="shared" si="43"/>
        <v>0</v>
      </c>
    </row>
    <row r="558" spans="1:17" hidden="1" outlineLevel="2" x14ac:dyDescent="0.25">
      <c r="A558" s="289"/>
      <c r="B558" s="290" t="s">
        <v>367</v>
      </c>
      <c r="C558" s="241" t="s">
        <v>31</v>
      </c>
      <c r="D558" s="267">
        <v>2</v>
      </c>
      <c r="E558" s="109">
        <v>0</v>
      </c>
      <c r="F558" s="109">
        <f t="shared" si="44"/>
        <v>0</v>
      </c>
      <c r="G558" s="109">
        <v>0</v>
      </c>
      <c r="H558" s="109">
        <f t="shared" si="45"/>
        <v>0</v>
      </c>
      <c r="I558" s="221">
        <f t="shared" si="46"/>
        <v>0</v>
      </c>
      <c r="J558" s="109">
        <v>0</v>
      </c>
      <c r="K558" s="109"/>
      <c r="L558" s="109"/>
      <c r="M558" s="109">
        <f t="shared" si="42"/>
        <v>0</v>
      </c>
      <c r="N558" s="109"/>
      <c r="O558" s="109"/>
      <c r="P558" s="422"/>
      <c r="Q558" s="425">
        <f t="shared" si="43"/>
        <v>0</v>
      </c>
    </row>
    <row r="559" spans="1:17" hidden="1" outlineLevel="2" x14ac:dyDescent="0.25">
      <c r="A559" s="289"/>
      <c r="B559" s="290" t="s">
        <v>336</v>
      </c>
      <c r="C559" s="241" t="s">
        <v>31</v>
      </c>
      <c r="D559" s="267">
        <v>12</v>
      </c>
      <c r="E559" s="109">
        <v>0</v>
      </c>
      <c r="F559" s="109">
        <f t="shared" si="44"/>
        <v>0</v>
      </c>
      <c r="G559" s="109">
        <v>0</v>
      </c>
      <c r="H559" s="109">
        <f t="shared" si="45"/>
        <v>0</v>
      </c>
      <c r="I559" s="221">
        <f t="shared" si="46"/>
        <v>0</v>
      </c>
      <c r="J559" s="109">
        <v>0</v>
      </c>
      <c r="K559" s="109"/>
      <c r="L559" s="109"/>
      <c r="M559" s="109">
        <f t="shared" si="42"/>
        <v>0</v>
      </c>
      <c r="N559" s="109"/>
      <c r="O559" s="109"/>
      <c r="P559" s="422"/>
      <c r="Q559" s="425">
        <f t="shared" si="43"/>
        <v>0</v>
      </c>
    </row>
    <row r="560" spans="1:17" hidden="1" outlineLevel="2" x14ac:dyDescent="0.25">
      <c r="A560" s="289"/>
      <c r="B560" s="290" t="s">
        <v>368</v>
      </c>
      <c r="C560" s="241" t="s">
        <v>31</v>
      </c>
      <c r="D560" s="267">
        <v>2</v>
      </c>
      <c r="E560" s="109">
        <v>0</v>
      </c>
      <c r="F560" s="109">
        <f t="shared" si="44"/>
        <v>0</v>
      </c>
      <c r="G560" s="109">
        <v>0</v>
      </c>
      <c r="H560" s="109">
        <f t="shared" si="45"/>
        <v>0</v>
      </c>
      <c r="I560" s="221">
        <f t="shared" si="46"/>
        <v>0</v>
      </c>
      <c r="J560" s="109">
        <v>0</v>
      </c>
      <c r="K560" s="109"/>
      <c r="L560" s="109"/>
      <c r="M560" s="109">
        <f t="shared" si="42"/>
        <v>0</v>
      </c>
      <c r="N560" s="109"/>
      <c r="O560" s="109"/>
      <c r="P560" s="422"/>
      <c r="Q560" s="425">
        <f t="shared" si="43"/>
        <v>0</v>
      </c>
    </row>
    <row r="561" spans="1:17" hidden="1" outlineLevel="2" x14ac:dyDescent="0.25">
      <c r="A561" s="289"/>
      <c r="B561" s="290" t="s">
        <v>337</v>
      </c>
      <c r="C561" s="241" t="s">
        <v>31</v>
      </c>
      <c r="D561" s="267">
        <v>12</v>
      </c>
      <c r="E561" s="109">
        <v>0</v>
      </c>
      <c r="F561" s="109">
        <f t="shared" si="44"/>
        <v>0</v>
      </c>
      <c r="G561" s="109">
        <v>0</v>
      </c>
      <c r="H561" s="109">
        <f t="shared" si="45"/>
        <v>0</v>
      </c>
      <c r="I561" s="221">
        <f t="shared" si="46"/>
        <v>0</v>
      </c>
      <c r="J561" s="109">
        <v>0</v>
      </c>
      <c r="K561" s="109"/>
      <c r="L561" s="109"/>
      <c r="M561" s="109">
        <f t="shared" si="42"/>
        <v>0</v>
      </c>
      <c r="N561" s="109"/>
      <c r="O561" s="109"/>
      <c r="P561" s="422"/>
      <c r="Q561" s="425">
        <f t="shared" si="43"/>
        <v>0</v>
      </c>
    </row>
    <row r="562" spans="1:17" hidden="1" outlineLevel="2" x14ac:dyDescent="0.25">
      <c r="A562" s="289"/>
      <c r="B562" s="290" t="s">
        <v>359</v>
      </c>
      <c r="C562" s="241" t="s">
        <v>6814</v>
      </c>
      <c r="D562" s="267">
        <v>6</v>
      </c>
      <c r="E562" s="109">
        <v>0</v>
      </c>
      <c r="F562" s="109">
        <f t="shared" si="44"/>
        <v>0</v>
      </c>
      <c r="G562" s="109">
        <v>0</v>
      </c>
      <c r="H562" s="109">
        <f t="shared" si="45"/>
        <v>0</v>
      </c>
      <c r="I562" s="221">
        <f t="shared" si="46"/>
        <v>0</v>
      </c>
      <c r="J562" s="109">
        <v>0</v>
      </c>
      <c r="K562" s="109"/>
      <c r="L562" s="109"/>
      <c r="M562" s="109">
        <f t="shared" si="42"/>
        <v>0</v>
      </c>
      <c r="N562" s="109"/>
      <c r="O562" s="109"/>
      <c r="P562" s="422"/>
      <c r="Q562" s="425">
        <f t="shared" si="43"/>
        <v>0</v>
      </c>
    </row>
    <row r="563" spans="1:17" hidden="1" outlineLevel="2" x14ac:dyDescent="0.25">
      <c r="A563" s="289"/>
      <c r="B563" s="290" t="s">
        <v>369</v>
      </c>
      <c r="C563" s="241" t="s">
        <v>6890</v>
      </c>
      <c r="D563" s="267">
        <v>13.7</v>
      </c>
      <c r="E563" s="109">
        <v>0</v>
      </c>
      <c r="F563" s="109">
        <f t="shared" si="44"/>
        <v>0</v>
      </c>
      <c r="G563" s="109">
        <v>0</v>
      </c>
      <c r="H563" s="109">
        <f t="shared" si="45"/>
        <v>0</v>
      </c>
      <c r="I563" s="221">
        <f t="shared" si="46"/>
        <v>0</v>
      </c>
      <c r="J563" s="109">
        <v>0</v>
      </c>
      <c r="K563" s="109"/>
      <c r="L563" s="109"/>
      <c r="M563" s="109">
        <f t="shared" si="42"/>
        <v>0</v>
      </c>
      <c r="N563" s="109"/>
      <c r="O563" s="109"/>
      <c r="P563" s="422"/>
      <c r="Q563" s="425">
        <f t="shared" si="43"/>
        <v>0</v>
      </c>
    </row>
    <row r="564" spans="1:17" hidden="1" outlineLevel="2" x14ac:dyDescent="0.25">
      <c r="A564" s="289"/>
      <c r="B564" s="290" t="s">
        <v>361</v>
      </c>
      <c r="C564" s="241" t="s">
        <v>6814</v>
      </c>
      <c r="D564" s="267">
        <v>1</v>
      </c>
      <c r="E564" s="109">
        <v>0</v>
      </c>
      <c r="F564" s="109">
        <f t="shared" si="44"/>
        <v>0</v>
      </c>
      <c r="G564" s="109">
        <v>0</v>
      </c>
      <c r="H564" s="109">
        <f t="shared" si="45"/>
        <v>0</v>
      </c>
      <c r="I564" s="221">
        <f t="shared" si="46"/>
        <v>0</v>
      </c>
      <c r="J564" s="109">
        <v>0</v>
      </c>
      <c r="K564" s="109"/>
      <c r="L564" s="109"/>
      <c r="M564" s="109">
        <f t="shared" si="42"/>
        <v>0</v>
      </c>
      <c r="N564" s="109"/>
      <c r="O564" s="109"/>
      <c r="P564" s="422"/>
      <c r="Q564" s="425">
        <f t="shared" si="43"/>
        <v>0</v>
      </c>
    </row>
    <row r="565" spans="1:17" hidden="1" outlineLevel="2" x14ac:dyDescent="0.25">
      <c r="A565" s="289"/>
      <c r="B565" s="290" t="s">
        <v>338</v>
      </c>
      <c r="C565" s="241" t="s">
        <v>6814</v>
      </c>
      <c r="D565" s="267">
        <v>152</v>
      </c>
      <c r="E565" s="109">
        <v>0</v>
      </c>
      <c r="F565" s="109">
        <f t="shared" si="44"/>
        <v>0</v>
      </c>
      <c r="G565" s="109">
        <v>0</v>
      </c>
      <c r="H565" s="109">
        <f t="shared" si="45"/>
        <v>0</v>
      </c>
      <c r="I565" s="221">
        <f t="shared" si="46"/>
        <v>0</v>
      </c>
      <c r="J565" s="109">
        <v>0</v>
      </c>
      <c r="K565" s="109"/>
      <c r="L565" s="109"/>
      <c r="M565" s="109">
        <f t="shared" si="42"/>
        <v>0</v>
      </c>
      <c r="N565" s="109"/>
      <c r="O565" s="109"/>
      <c r="P565" s="422"/>
      <c r="Q565" s="425">
        <f t="shared" si="43"/>
        <v>0</v>
      </c>
    </row>
    <row r="566" spans="1:17" hidden="1" outlineLevel="2" x14ac:dyDescent="0.25">
      <c r="A566" s="289"/>
      <c r="B566" s="290" t="s">
        <v>339</v>
      </c>
      <c r="C566" s="241" t="s">
        <v>6890</v>
      </c>
      <c r="D566" s="267">
        <v>33</v>
      </c>
      <c r="E566" s="109">
        <v>0</v>
      </c>
      <c r="F566" s="109">
        <f t="shared" si="44"/>
        <v>0</v>
      </c>
      <c r="G566" s="109">
        <v>0</v>
      </c>
      <c r="H566" s="109">
        <f t="shared" si="45"/>
        <v>0</v>
      </c>
      <c r="I566" s="221">
        <f t="shared" si="46"/>
        <v>0</v>
      </c>
      <c r="J566" s="109">
        <v>0</v>
      </c>
      <c r="K566" s="109"/>
      <c r="L566" s="109"/>
      <c r="M566" s="109">
        <f t="shared" si="42"/>
        <v>0</v>
      </c>
      <c r="N566" s="109"/>
      <c r="O566" s="109"/>
      <c r="P566" s="422"/>
      <c r="Q566" s="425">
        <f t="shared" si="43"/>
        <v>0</v>
      </c>
    </row>
    <row r="567" spans="1:17" hidden="1" outlineLevel="2" x14ac:dyDescent="0.25">
      <c r="A567" s="289"/>
      <c r="B567" s="290" t="s">
        <v>363</v>
      </c>
      <c r="C567" s="241" t="s">
        <v>6890</v>
      </c>
      <c r="D567" s="267">
        <v>13.1</v>
      </c>
      <c r="E567" s="109">
        <v>0</v>
      </c>
      <c r="F567" s="109">
        <f t="shared" si="44"/>
        <v>0</v>
      </c>
      <c r="G567" s="109">
        <v>0</v>
      </c>
      <c r="H567" s="109">
        <f t="shared" si="45"/>
        <v>0</v>
      </c>
      <c r="I567" s="221">
        <f t="shared" si="46"/>
        <v>0</v>
      </c>
      <c r="J567" s="109">
        <v>0</v>
      </c>
      <c r="K567" s="109"/>
      <c r="L567" s="109"/>
      <c r="M567" s="109">
        <f t="shared" si="42"/>
        <v>0</v>
      </c>
      <c r="N567" s="109"/>
      <c r="O567" s="109"/>
      <c r="P567" s="422"/>
      <c r="Q567" s="425">
        <f t="shared" si="43"/>
        <v>0</v>
      </c>
    </row>
    <row r="568" spans="1:17" hidden="1" outlineLevel="2" x14ac:dyDescent="0.25">
      <c r="A568" s="289"/>
      <c r="B568" s="290" t="s">
        <v>340</v>
      </c>
      <c r="C568" s="241" t="s">
        <v>6890</v>
      </c>
      <c r="D568" s="267">
        <v>33.1</v>
      </c>
      <c r="E568" s="109">
        <v>0</v>
      </c>
      <c r="F568" s="109">
        <f t="shared" si="44"/>
        <v>0</v>
      </c>
      <c r="G568" s="109">
        <v>0</v>
      </c>
      <c r="H568" s="109">
        <f t="shared" si="45"/>
        <v>0</v>
      </c>
      <c r="I568" s="221">
        <f t="shared" si="46"/>
        <v>0</v>
      </c>
      <c r="J568" s="109">
        <v>0</v>
      </c>
      <c r="K568" s="109"/>
      <c r="L568" s="109"/>
      <c r="M568" s="109">
        <f t="shared" si="42"/>
        <v>0</v>
      </c>
      <c r="N568" s="109"/>
      <c r="O568" s="109"/>
      <c r="P568" s="422"/>
      <c r="Q568" s="425">
        <f t="shared" si="43"/>
        <v>0</v>
      </c>
    </row>
    <row r="569" spans="1:17" hidden="1" outlineLevel="2" x14ac:dyDescent="0.25">
      <c r="A569" s="289"/>
      <c r="B569" s="290" t="s">
        <v>341</v>
      </c>
      <c r="C569" s="241" t="s">
        <v>6814</v>
      </c>
      <c r="D569" s="267">
        <v>25.2</v>
      </c>
      <c r="E569" s="109">
        <v>0</v>
      </c>
      <c r="F569" s="109">
        <f t="shared" si="44"/>
        <v>0</v>
      </c>
      <c r="G569" s="109">
        <v>0</v>
      </c>
      <c r="H569" s="109">
        <f t="shared" si="45"/>
        <v>0</v>
      </c>
      <c r="I569" s="221">
        <f t="shared" si="46"/>
        <v>0</v>
      </c>
      <c r="J569" s="109">
        <v>0</v>
      </c>
      <c r="K569" s="109"/>
      <c r="L569" s="109"/>
      <c r="M569" s="109">
        <f t="shared" si="42"/>
        <v>0</v>
      </c>
      <c r="N569" s="109"/>
      <c r="O569" s="109"/>
      <c r="P569" s="422"/>
      <c r="Q569" s="425">
        <f t="shared" si="43"/>
        <v>0</v>
      </c>
    </row>
    <row r="570" spans="1:17" hidden="1" outlineLevel="2" x14ac:dyDescent="0.25">
      <c r="A570" s="289"/>
      <c r="B570" s="290" t="s">
        <v>342</v>
      </c>
      <c r="C570" s="241" t="s">
        <v>6814</v>
      </c>
      <c r="D570" s="267">
        <v>136</v>
      </c>
      <c r="E570" s="109">
        <v>0</v>
      </c>
      <c r="F570" s="109">
        <f t="shared" si="44"/>
        <v>0</v>
      </c>
      <c r="G570" s="109">
        <v>0</v>
      </c>
      <c r="H570" s="109">
        <f t="shared" si="45"/>
        <v>0</v>
      </c>
      <c r="I570" s="221">
        <f t="shared" si="46"/>
        <v>0</v>
      </c>
      <c r="J570" s="109">
        <v>0</v>
      </c>
      <c r="K570" s="109"/>
      <c r="L570" s="109"/>
      <c r="M570" s="109">
        <f t="shared" si="42"/>
        <v>0</v>
      </c>
      <c r="N570" s="109"/>
      <c r="O570" s="109"/>
      <c r="P570" s="422"/>
      <c r="Q570" s="425">
        <f t="shared" si="43"/>
        <v>0</v>
      </c>
    </row>
    <row r="571" spans="1:17" hidden="1" outlineLevel="2" x14ac:dyDescent="0.25">
      <c r="A571" s="289"/>
      <c r="B571" s="290" t="s">
        <v>365</v>
      </c>
      <c r="C571" s="241" t="s">
        <v>6890</v>
      </c>
      <c r="D571" s="267">
        <v>43.1</v>
      </c>
      <c r="E571" s="109">
        <v>0</v>
      </c>
      <c r="F571" s="109">
        <f t="shared" si="44"/>
        <v>0</v>
      </c>
      <c r="G571" s="109">
        <v>0</v>
      </c>
      <c r="H571" s="109">
        <f t="shared" si="45"/>
        <v>0</v>
      </c>
      <c r="I571" s="221">
        <f t="shared" si="46"/>
        <v>0</v>
      </c>
      <c r="J571" s="109">
        <v>0</v>
      </c>
      <c r="K571" s="109"/>
      <c r="L571" s="109"/>
      <c r="M571" s="109">
        <f t="shared" ref="M571:M634" si="47">G571</f>
        <v>0</v>
      </c>
      <c r="N571" s="109"/>
      <c r="O571" s="109"/>
      <c r="P571" s="422"/>
      <c r="Q571" s="425">
        <f t="shared" si="43"/>
        <v>0</v>
      </c>
    </row>
    <row r="572" spans="1:17" hidden="1" outlineLevel="2" x14ac:dyDescent="0.25">
      <c r="A572" s="289"/>
      <c r="B572" s="290" t="s">
        <v>346</v>
      </c>
      <c r="C572" s="241" t="s">
        <v>6814</v>
      </c>
      <c r="D572" s="267">
        <v>22.6</v>
      </c>
      <c r="E572" s="109">
        <v>0</v>
      </c>
      <c r="F572" s="109">
        <f t="shared" si="44"/>
        <v>0</v>
      </c>
      <c r="G572" s="109">
        <v>0</v>
      </c>
      <c r="H572" s="109">
        <f t="shared" si="45"/>
        <v>0</v>
      </c>
      <c r="I572" s="221">
        <f t="shared" si="46"/>
        <v>0</v>
      </c>
      <c r="J572" s="109">
        <v>0</v>
      </c>
      <c r="K572" s="109"/>
      <c r="L572" s="109"/>
      <c r="M572" s="109">
        <f t="shared" si="47"/>
        <v>0</v>
      </c>
      <c r="N572" s="109"/>
      <c r="O572" s="109"/>
      <c r="P572" s="422"/>
      <c r="Q572" s="425">
        <f t="shared" si="43"/>
        <v>0</v>
      </c>
    </row>
    <row r="573" spans="1:17" hidden="1" outlineLevel="2" x14ac:dyDescent="0.25">
      <c r="A573" s="289"/>
      <c r="B573" s="290" t="s">
        <v>350</v>
      </c>
      <c r="C573" s="241" t="s">
        <v>6814</v>
      </c>
      <c r="D573" s="267">
        <v>7</v>
      </c>
      <c r="E573" s="109">
        <v>0</v>
      </c>
      <c r="F573" s="109">
        <f t="shared" si="44"/>
        <v>0</v>
      </c>
      <c r="G573" s="109">
        <v>0</v>
      </c>
      <c r="H573" s="109">
        <f t="shared" si="45"/>
        <v>0</v>
      </c>
      <c r="I573" s="221">
        <f t="shared" si="46"/>
        <v>0</v>
      </c>
      <c r="J573" s="109">
        <v>0</v>
      </c>
      <c r="K573" s="109"/>
      <c r="L573" s="109"/>
      <c r="M573" s="109">
        <f t="shared" si="47"/>
        <v>0</v>
      </c>
      <c r="N573" s="109"/>
      <c r="O573" s="109"/>
      <c r="P573" s="422"/>
      <c r="Q573" s="425">
        <f t="shared" si="43"/>
        <v>0</v>
      </c>
    </row>
    <row r="574" spans="1:17" hidden="1" outlineLevel="2" x14ac:dyDescent="0.25">
      <c r="A574" s="289"/>
      <c r="B574" s="290" t="s">
        <v>366</v>
      </c>
      <c r="C574" s="241" t="s">
        <v>6890</v>
      </c>
      <c r="D574" s="267">
        <v>1.5</v>
      </c>
      <c r="E574" s="109">
        <v>0</v>
      </c>
      <c r="F574" s="109">
        <f t="shared" si="44"/>
        <v>0</v>
      </c>
      <c r="G574" s="109">
        <v>0</v>
      </c>
      <c r="H574" s="109">
        <f t="shared" si="45"/>
        <v>0</v>
      </c>
      <c r="I574" s="221">
        <f t="shared" si="46"/>
        <v>0</v>
      </c>
      <c r="J574" s="109">
        <v>0</v>
      </c>
      <c r="K574" s="109"/>
      <c r="L574" s="109"/>
      <c r="M574" s="109">
        <f t="shared" si="47"/>
        <v>0</v>
      </c>
      <c r="N574" s="109"/>
      <c r="O574" s="109"/>
      <c r="P574" s="422"/>
      <c r="Q574" s="425">
        <f t="shared" si="43"/>
        <v>0</v>
      </c>
    </row>
    <row r="575" spans="1:17" ht="25.5" hidden="1" outlineLevel="2" x14ac:dyDescent="0.25">
      <c r="A575" s="289"/>
      <c r="B575" s="290" t="s">
        <v>352</v>
      </c>
      <c r="C575" s="241" t="s">
        <v>6814</v>
      </c>
      <c r="D575" s="267">
        <v>1.3</v>
      </c>
      <c r="E575" s="109">
        <v>0</v>
      </c>
      <c r="F575" s="109">
        <f t="shared" si="44"/>
        <v>0</v>
      </c>
      <c r="G575" s="109">
        <v>0</v>
      </c>
      <c r="H575" s="109">
        <f t="shared" si="45"/>
        <v>0</v>
      </c>
      <c r="I575" s="221">
        <f t="shared" si="46"/>
        <v>0</v>
      </c>
      <c r="J575" s="109">
        <v>0</v>
      </c>
      <c r="K575" s="109"/>
      <c r="L575" s="109"/>
      <c r="M575" s="109">
        <f t="shared" si="47"/>
        <v>0</v>
      </c>
      <c r="N575" s="109"/>
      <c r="O575" s="109"/>
      <c r="P575" s="422"/>
      <c r="Q575" s="425">
        <f t="shared" si="43"/>
        <v>0</v>
      </c>
    </row>
    <row r="576" spans="1:17" ht="25.5" hidden="1" outlineLevel="2" x14ac:dyDescent="0.25">
      <c r="A576" s="289"/>
      <c r="B576" s="290" t="s">
        <v>353</v>
      </c>
      <c r="C576" s="241" t="s">
        <v>6814</v>
      </c>
      <c r="D576" s="267">
        <v>7.3</v>
      </c>
      <c r="E576" s="109">
        <v>0</v>
      </c>
      <c r="F576" s="109">
        <f t="shared" si="44"/>
        <v>0</v>
      </c>
      <c r="G576" s="109">
        <v>0</v>
      </c>
      <c r="H576" s="109">
        <f t="shared" si="45"/>
        <v>0</v>
      </c>
      <c r="I576" s="221">
        <f t="shared" si="46"/>
        <v>0</v>
      </c>
      <c r="J576" s="109">
        <v>0</v>
      </c>
      <c r="K576" s="109"/>
      <c r="L576" s="109"/>
      <c r="M576" s="109">
        <f t="shared" si="47"/>
        <v>0</v>
      </c>
      <c r="N576" s="109"/>
      <c r="O576" s="109"/>
      <c r="P576" s="422"/>
      <c r="Q576" s="425">
        <f t="shared" si="43"/>
        <v>0</v>
      </c>
    </row>
    <row r="577" spans="1:17" hidden="1" outlineLevel="2" x14ac:dyDescent="0.25">
      <c r="A577" s="289"/>
      <c r="B577" s="290" t="s">
        <v>354</v>
      </c>
      <c r="C577" s="241" t="s">
        <v>6814</v>
      </c>
      <c r="D577" s="267">
        <v>1.2</v>
      </c>
      <c r="E577" s="109">
        <v>0</v>
      </c>
      <c r="F577" s="109">
        <f t="shared" si="44"/>
        <v>0</v>
      </c>
      <c r="G577" s="109">
        <v>0</v>
      </c>
      <c r="H577" s="109">
        <f t="shared" si="45"/>
        <v>0</v>
      </c>
      <c r="I577" s="221">
        <f t="shared" si="46"/>
        <v>0</v>
      </c>
      <c r="J577" s="109">
        <v>0</v>
      </c>
      <c r="K577" s="109"/>
      <c r="L577" s="109"/>
      <c r="M577" s="109">
        <f t="shared" si="47"/>
        <v>0</v>
      </c>
      <c r="N577" s="109"/>
      <c r="O577" s="109"/>
      <c r="P577" s="422"/>
      <c r="Q577" s="425">
        <f t="shared" si="43"/>
        <v>0</v>
      </c>
    </row>
    <row r="578" spans="1:17" hidden="1" outlineLevel="2" x14ac:dyDescent="0.25">
      <c r="A578" s="289"/>
      <c r="B578" s="290" t="s">
        <v>355</v>
      </c>
      <c r="C578" s="241" t="s">
        <v>307</v>
      </c>
      <c r="D578" s="267">
        <v>1</v>
      </c>
      <c r="E578" s="109">
        <v>0</v>
      </c>
      <c r="F578" s="109">
        <f t="shared" si="44"/>
        <v>0</v>
      </c>
      <c r="G578" s="109">
        <v>0</v>
      </c>
      <c r="H578" s="109">
        <f t="shared" si="45"/>
        <v>0</v>
      </c>
      <c r="I578" s="221">
        <f t="shared" si="46"/>
        <v>0</v>
      </c>
      <c r="J578" s="109">
        <v>0</v>
      </c>
      <c r="K578" s="109"/>
      <c r="L578" s="109"/>
      <c r="M578" s="109">
        <f t="shared" si="47"/>
        <v>0</v>
      </c>
      <c r="N578" s="109"/>
      <c r="O578" s="109"/>
      <c r="P578" s="422"/>
      <c r="Q578" s="425">
        <f t="shared" si="43"/>
        <v>0</v>
      </c>
    </row>
    <row r="579" spans="1:17" hidden="1" outlineLevel="2" x14ac:dyDescent="0.25">
      <c r="A579" s="289"/>
      <c r="B579" s="290" t="s">
        <v>370</v>
      </c>
      <c r="C579" s="241"/>
      <c r="D579" s="267"/>
      <c r="E579" s="109">
        <v>0</v>
      </c>
      <c r="F579" s="109">
        <f t="shared" si="44"/>
        <v>0</v>
      </c>
      <c r="G579" s="109">
        <v>0</v>
      </c>
      <c r="H579" s="109">
        <f t="shared" si="45"/>
        <v>0</v>
      </c>
      <c r="I579" s="221">
        <f t="shared" si="46"/>
        <v>0</v>
      </c>
      <c r="J579" s="109">
        <v>0</v>
      </c>
      <c r="K579" s="109"/>
      <c r="L579" s="109"/>
      <c r="M579" s="109">
        <f t="shared" si="47"/>
        <v>0</v>
      </c>
      <c r="N579" s="109"/>
      <c r="O579" s="109"/>
      <c r="P579" s="422"/>
      <c r="Q579" s="425">
        <f t="shared" si="43"/>
        <v>0</v>
      </c>
    </row>
    <row r="580" spans="1:17" hidden="1" outlineLevel="2" x14ac:dyDescent="0.25">
      <c r="A580" s="289"/>
      <c r="B580" s="290" t="s">
        <v>337</v>
      </c>
      <c r="C580" s="241" t="s">
        <v>31</v>
      </c>
      <c r="D580" s="267">
        <v>8</v>
      </c>
      <c r="E580" s="109">
        <v>0</v>
      </c>
      <c r="F580" s="109">
        <f t="shared" si="44"/>
        <v>0</v>
      </c>
      <c r="G580" s="109">
        <v>0</v>
      </c>
      <c r="H580" s="109">
        <f t="shared" si="45"/>
        <v>0</v>
      </c>
      <c r="I580" s="221">
        <f t="shared" si="46"/>
        <v>0</v>
      </c>
      <c r="J580" s="109">
        <v>0</v>
      </c>
      <c r="K580" s="109"/>
      <c r="L580" s="109"/>
      <c r="M580" s="109">
        <f t="shared" si="47"/>
        <v>0</v>
      </c>
      <c r="N580" s="109"/>
      <c r="O580" s="109"/>
      <c r="P580" s="422"/>
      <c r="Q580" s="425">
        <f t="shared" si="43"/>
        <v>0</v>
      </c>
    </row>
    <row r="581" spans="1:17" hidden="1" outlineLevel="2" x14ac:dyDescent="0.25">
      <c r="A581" s="289"/>
      <c r="B581" s="290" t="s">
        <v>338</v>
      </c>
      <c r="C581" s="241" t="s">
        <v>6814</v>
      </c>
      <c r="D581" s="267">
        <v>152</v>
      </c>
      <c r="E581" s="109">
        <v>0</v>
      </c>
      <c r="F581" s="109">
        <f t="shared" si="44"/>
        <v>0</v>
      </c>
      <c r="G581" s="109">
        <v>0</v>
      </c>
      <c r="H581" s="109">
        <f t="shared" si="45"/>
        <v>0</v>
      </c>
      <c r="I581" s="221">
        <f t="shared" si="46"/>
        <v>0</v>
      </c>
      <c r="J581" s="109">
        <v>0</v>
      </c>
      <c r="K581" s="109"/>
      <c r="L581" s="109"/>
      <c r="M581" s="109">
        <f t="shared" si="47"/>
        <v>0</v>
      </c>
      <c r="N581" s="109"/>
      <c r="O581" s="109"/>
      <c r="P581" s="422"/>
      <c r="Q581" s="425">
        <f t="shared" si="43"/>
        <v>0</v>
      </c>
    </row>
    <row r="582" spans="1:17" hidden="1" outlineLevel="2" x14ac:dyDescent="0.25">
      <c r="A582" s="289"/>
      <c r="B582" s="290" t="s">
        <v>339</v>
      </c>
      <c r="C582" s="241" t="s">
        <v>6890</v>
      </c>
      <c r="D582" s="267">
        <v>28.3</v>
      </c>
      <c r="E582" s="109">
        <v>0</v>
      </c>
      <c r="F582" s="109">
        <f t="shared" si="44"/>
        <v>0</v>
      </c>
      <c r="G582" s="109">
        <v>0</v>
      </c>
      <c r="H582" s="109">
        <f t="shared" si="45"/>
        <v>0</v>
      </c>
      <c r="I582" s="221">
        <f t="shared" si="46"/>
        <v>0</v>
      </c>
      <c r="J582" s="109">
        <v>0</v>
      </c>
      <c r="K582" s="109"/>
      <c r="L582" s="109"/>
      <c r="M582" s="109">
        <f t="shared" si="47"/>
        <v>0</v>
      </c>
      <c r="N582" s="109"/>
      <c r="O582" s="109"/>
      <c r="P582" s="422"/>
      <c r="Q582" s="425">
        <f t="shared" si="43"/>
        <v>0</v>
      </c>
    </row>
    <row r="583" spans="1:17" hidden="1" outlineLevel="2" x14ac:dyDescent="0.25">
      <c r="A583" s="289"/>
      <c r="B583" s="290" t="s">
        <v>363</v>
      </c>
      <c r="C583" s="241" t="s">
        <v>6890</v>
      </c>
      <c r="D583" s="267">
        <v>20.399999999999999</v>
      </c>
      <c r="E583" s="109">
        <v>0</v>
      </c>
      <c r="F583" s="109">
        <f t="shared" si="44"/>
        <v>0</v>
      </c>
      <c r="G583" s="109">
        <v>0</v>
      </c>
      <c r="H583" s="109">
        <f t="shared" si="45"/>
        <v>0</v>
      </c>
      <c r="I583" s="221">
        <f t="shared" si="46"/>
        <v>0</v>
      </c>
      <c r="J583" s="109">
        <v>0</v>
      </c>
      <c r="K583" s="109"/>
      <c r="L583" s="109"/>
      <c r="M583" s="109">
        <f t="shared" si="47"/>
        <v>0</v>
      </c>
      <c r="N583" s="109"/>
      <c r="O583" s="109"/>
      <c r="P583" s="422"/>
      <c r="Q583" s="425">
        <f t="shared" ref="Q583:Q646" si="48">(E583+G583)*P583</f>
        <v>0</v>
      </c>
    </row>
    <row r="584" spans="1:17" hidden="1" outlineLevel="2" x14ac:dyDescent="0.25">
      <c r="A584" s="289"/>
      <c r="B584" s="290" t="s">
        <v>340</v>
      </c>
      <c r="C584" s="241" t="s">
        <v>6890</v>
      </c>
      <c r="D584" s="267">
        <v>20.8</v>
      </c>
      <c r="E584" s="109">
        <v>0</v>
      </c>
      <c r="F584" s="109">
        <f t="shared" si="44"/>
        <v>0</v>
      </c>
      <c r="G584" s="109">
        <v>0</v>
      </c>
      <c r="H584" s="109">
        <f t="shared" si="45"/>
        <v>0</v>
      </c>
      <c r="I584" s="221">
        <f t="shared" si="46"/>
        <v>0</v>
      </c>
      <c r="J584" s="109">
        <v>0</v>
      </c>
      <c r="K584" s="109"/>
      <c r="L584" s="109"/>
      <c r="M584" s="109">
        <f t="shared" si="47"/>
        <v>0</v>
      </c>
      <c r="N584" s="109"/>
      <c r="O584" s="109"/>
      <c r="P584" s="422"/>
      <c r="Q584" s="425">
        <f t="shared" si="48"/>
        <v>0</v>
      </c>
    </row>
    <row r="585" spans="1:17" hidden="1" outlineLevel="2" x14ac:dyDescent="0.25">
      <c r="A585" s="289"/>
      <c r="B585" s="290" t="s">
        <v>364</v>
      </c>
      <c r="C585" s="241" t="s">
        <v>6890</v>
      </c>
      <c r="D585" s="267">
        <v>8.1999999999999993</v>
      </c>
      <c r="E585" s="109">
        <v>0</v>
      </c>
      <c r="F585" s="109">
        <f t="shared" si="44"/>
        <v>0</v>
      </c>
      <c r="G585" s="109">
        <v>0</v>
      </c>
      <c r="H585" s="109">
        <f t="shared" si="45"/>
        <v>0</v>
      </c>
      <c r="I585" s="221">
        <f t="shared" si="46"/>
        <v>0</v>
      </c>
      <c r="J585" s="109">
        <v>0</v>
      </c>
      <c r="K585" s="109"/>
      <c r="L585" s="109"/>
      <c r="M585" s="109">
        <f t="shared" si="47"/>
        <v>0</v>
      </c>
      <c r="N585" s="109"/>
      <c r="O585" s="109"/>
      <c r="P585" s="422"/>
      <c r="Q585" s="425">
        <f t="shared" si="48"/>
        <v>0</v>
      </c>
    </row>
    <row r="586" spans="1:17" hidden="1" outlineLevel="2" x14ac:dyDescent="0.25">
      <c r="A586" s="289"/>
      <c r="B586" s="290" t="s">
        <v>341</v>
      </c>
      <c r="C586" s="241" t="s">
        <v>6814</v>
      </c>
      <c r="D586" s="267">
        <v>33.6</v>
      </c>
      <c r="E586" s="109">
        <v>0</v>
      </c>
      <c r="F586" s="109">
        <f t="shared" si="44"/>
        <v>0</v>
      </c>
      <c r="G586" s="109">
        <v>0</v>
      </c>
      <c r="H586" s="109">
        <f t="shared" si="45"/>
        <v>0</v>
      </c>
      <c r="I586" s="221">
        <f t="shared" si="46"/>
        <v>0</v>
      </c>
      <c r="J586" s="109">
        <v>0</v>
      </c>
      <c r="K586" s="109"/>
      <c r="L586" s="109"/>
      <c r="M586" s="109">
        <f t="shared" si="47"/>
        <v>0</v>
      </c>
      <c r="N586" s="109"/>
      <c r="O586" s="109"/>
      <c r="P586" s="422"/>
      <c r="Q586" s="425">
        <f t="shared" si="48"/>
        <v>0</v>
      </c>
    </row>
    <row r="587" spans="1:17" hidden="1" outlineLevel="2" x14ac:dyDescent="0.25">
      <c r="A587" s="289"/>
      <c r="B587" s="290" t="s">
        <v>350</v>
      </c>
      <c r="C587" s="241" t="s">
        <v>6814</v>
      </c>
      <c r="D587" s="267">
        <v>6</v>
      </c>
      <c r="E587" s="109">
        <v>0</v>
      </c>
      <c r="F587" s="109">
        <f t="shared" si="44"/>
        <v>0</v>
      </c>
      <c r="G587" s="109">
        <v>0</v>
      </c>
      <c r="H587" s="109">
        <f t="shared" si="45"/>
        <v>0</v>
      </c>
      <c r="I587" s="221">
        <f t="shared" si="46"/>
        <v>0</v>
      </c>
      <c r="J587" s="109">
        <v>0</v>
      </c>
      <c r="K587" s="109"/>
      <c r="L587" s="109"/>
      <c r="M587" s="109">
        <f t="shared" si="47"/>
        <v>0</v>
      </c>
      <c r="N587" s="109"/>
      <c r="O587" s="109"/>
      <c r="P587" s="422"/>
      <c r="Q587" s="425">
        <f t="shared" si="48"/>
        <v>0</v>
      </c>
    </row>
    <row r="588" spans="1:17" hidden="1" outlineLevel="2" x14ac:dyDescent="0.25">
      <c r="A588" s="289"/>
      <c r="B588" s="290" t="s">
        <v>371</v>
      </c>
      <c r="C588" s="241" t="s">
        <v>6890</v>
      </c>
      <c r="D588" s="267">
        <v>1.5</v>
      </c>
      <c r="E588" s="109">
        <v>0</v>
      </c>
      <c r="F588" s="109">
        <f t="shared" si="44"/>
        <v>0</v>
      </c>
      <c r="G588" s="109">
        <v>0</v>
      </c>
      <c r="H588" s="109">
        <f t="shared" si="45"/>
        <v>0</v>
      </c>
      <c r="I588" s="221">
        <f t="shared" si="46"/>
        <v>0</v>
      </c>
      <c r="J588" s="109">
        <v>0</v>
      </c>
      <c r="K588" s="109"/>
      <c r="L588" s="109"/>
      <c r="M588" s="109">
        <f t="shared" si="47"/>
        <v>0</v>
      </c>
      <c r="N588" s="109"/>
      <c r="O588" s="109"/>
      <c r="P588" s="422"/>
      <c r="Q588" s="425">
        <f t="shared" si="48"/>
        <v>0</v>
      </c>
    </row>
    <row r="589" spans="1:17" ht="25.5" hidden="1" outlineLevel="2" x14ac:dyDescent="0.25">
      <c r="A589" s="289"/>
      <c r="B589" s="290" t="s">
        <v>352</v>
      </c>
      <c r="C589" s="241" t="s">
        <v>6814</v>
      </c>
      <c r="D589" s="267">
        <v>1.4000000000000001</v>
      </c>
      <c r="E589" s="109">
        <v>0</v>
      </c>
      <c r="F589" s="109">
        <f t="shared" si="44"/>
        <v>0</v>
      </c>
      <c r="G589" s="109">
        <v>0</v>
      </c>
      <c r="H589" s="109">
        <f t="shared" si="45"/>
        <v>0</v>
      </c>
      <c r="I589" s="221">
        <f t="shared" si="46"/>
        <v>0</v>
      </c>
      <c r="J589" s="109">
        <v>0</v>
      </c>
      <c r="K589" s="109"/>
      <c r="L589" s="109"/>
      <c r="M589" s="109">
        <f t="shared" si="47"/>
        <v>0</v>
      </c>
      <c r="N589" s="109"/>
      <c r="O589" s="109"/>
      <c r="P589" s="422"/>
      <c r="Q589" s="425">
        <f t="shared" si="48"/>
        <v>0</v>
      </c>
    </row>
    <row r="590" spans="1:17" hidden="1" outlineLevel="2" x14ac:dyDescent="0.25">
      <c r="A590" s="289"/>
      <c r="B590" s="290" t="s">
        <v>372</v>
      </c>
      <c r="C590" s="241" t="s">
        <v>6947</v>
      </c>
      <c r="D590" s="411">
        <v>8</v>
      </c>
      <c r="E590" s="109">
        <v>0</v>
      </c>
      <c r="F590" s="109">
        <f t="shared" si="44"/>
        <v>0</v>
      </c>
      <c r="G590" s="109">
        <v>0</v>
      </c>
      <c r="H590" s="109">
        <f t="shared" si="45"/>
        <v>0</v>
      </c>
      <c r="I590" s="221">
        <f t="shared" si="46"/>
        <v>0</v>
      </c>
      <c r="J590" s="109">
        <v>0</v>
      </c>
      <c r="K590" s="109"/>
      <c r="L590" s="109"/>
      <c r="M590" s="109">
        <f t="shared" si="47"/>
        <v>0</v>
      </c>
      <c r="N590" s="109"/>
      <c r="O590" s="109"/>
      <c r="P590" s="422"/>
      <c r="Q590" s="425">
        <f t="shared" si="48"/>
        <v>0</v>
      </c>
    </row>
    <row r="591" spans="1:17" hidden="1" outlineLevel="2" x14ac:dyDescent="0.25">
      <c r="A591" s="289"/>
      <c r="B591" s="290" t="s">
        <v>355</v>
      </c>
      <c r="C591" s="241" t="s">
        <v>307</v>
      </c>
      <c r="D591" s="267">
        <v>1</v>
      </c>
      <c r="E591" s="109">
        <v>0</v>
      </c>
      <c r="F591" s="109">
        <f t="shared" si="44"/>
        <v>0</v>
      </c>
      <c r="G591" s="109">
        <v>0</v>
      </c>
      <c r="H591" s="109">
        <f t="shared" si="45"/>
        <v>0</v>
      </c>
      <c r="I591" s="221">
        <f t="shared" si="46"/>
        <v>0</v>
      </c>
      <c r="J591" s="109">
        <v>0</v>
      </c>
      <c r="K591" s="109"/>
      <c r="L591" s="109"/>
      <c r="M591" s="109">
        <f t="shared" si="47"/>
        <v>0</v>
      </c>
      <c r="N591" s="109"/>
      <c r="O591" s="109"/>
      <c r="P591" s="422"/>
      <c r="Q591" s="425">
        <f t="shared" si="48"/>
        <v>0</v>
      </c>
    </row>
    <row r="592" spans="1:17" hidden="1" outlineLevel="2" x14ac:dyDescent="0.25">
      <c r="A592" s="289"/>
      <c r="B592" s="290" t="s">
        <v>373</v>
      </c>
      <c r="C592" s="241"/>
      <c r="D592" s="267"/>
      <c r="E592" s="109">
        <v>0</v>
      </c>
      <c r="F592" s="109">
        <f t="shared" si="44"/>
        <v>0</v>
      </c>
      <c r="G592" s="109">
        <v>0</v>
      </c>
      <c r="H592" s="109">
        <f t="shared" si="45"/>
        <v>0</v>
      </c>
      <c r="I592" s="221">
        <f t="shared" si="46"/>
        <v>0</v>
      </c>
      <c r="J592" s="109">
        <v>0</v>
      </c>
      <c r="K592" s="109"/>
      <c r="L592" s="109"/>
      <c r="M592" s="109">
        <f t="shared" si="47"/>
        <v>0</v>
      </c>
      <c r="N592" s="109"/>
      <c r="O592" s="109"/>
      <c r="P592" s="422"/>
      <c r="Q592" s="425">
        <f t="shared" si="48"/>
        <v>0</v>
      </c>
    </row>
    <row r="593" spans="1:17" hidden="1" outlineLevel="2" x14ac:dyDescent="0.25">
      <c r="A593" s="289"/>
      <c r="B593" s="290" t="s">
        <v>337</v>
      </c>
      <c r="C593" s="241" t="s">
        <v>31</v>
      </c>
      <c r="D593" s="267">
        <v>8</v>
      </c>
      <c r="E593" s="109">
        <v>0</v>
      </c>
      <c r="F593" s="109">
        <f t="shared" si="44"/>
        <v>0</v>
      </c>
      <c r="G593" s="109">
        <v>0</v>
      </c>
      <c r="H593" s="109">
        <f t="shared" si="45"/>
        <v>0</v>
      </c>
      <c r="I593" s="221">
        <f t="shared" si="46"/>
        <v>0</v>
      </c>
      <c r="J593" s="109">
        <v>0</v>
      </c>
      <c r="K593" s="109"/>
      <c r="L593" s="109"/>
      <c r="M593" s="109">
        <f t="shared" si="47"/>
        <v>0</v>
      </c>
      <c r="N593" s="109"/>
      <c r="O593" s="109"/>
      <c r="P593" s="422"/>
      <c r="Q593" s="425">
        <f t="shared" si="48"/>
        <v>0</v>
      </c>
    </row>
    <row r="594" spans="1:17" hidden="1" outlineLevel="2" x14ac:dyDescent="0.25">
      <c r="A594" s="289"/>
      <c r="B594" s="290" t="s">
        <v>338</v>
      </c>
      <c r="C594" s="241" t="s">
        <v>6814</v>
      </c>
      <c r="D594" s="267">
        <v>152</v>
      </c>
      <c r="E594" s="109">
        <v>0</v>
      </c>
      <c r="F594" s="109">
        <f t="shared" si="44"/>
        <v>0</v>
      </c>
      <c r="G594" s="109">
        <v>0</v>
      </c>
      <c r="H594" s="109">
        <f t="shared" si="45"/>
        <v>0</v>
      </c>
      <c r="I594" s="221">
        <f t="shared" si="46"/>
        <v>0</v>
      </c>
      <c r="J594" s="109">
        <v>0</v>
      </c>
      <c r="K594" s="109"/>
      <c r="L594" s="109"/>
      <c r="M594" s="109">
        <f t="shared" si="47"/>
        <v>0</v>
      </c>
      <c r="N594" s="109"/>
      <c r="O594" s="109"/>
      <c r="P594" s="422"/>
      <c r="Q594" s="425">
        <f t="shared" si="48"/>
        <v>0</v>
      </c>
    </row>
    <row r="595" spans="1:17" hidden="1" outlineLevel="2" x14ac:dyDescent="0.25">
      <c r="A595" s="289"/>
      <c r="B595" s="290" t="s">
        <v>339</v>
      </c>
      <c r="C595" s="241" t="s">
        <v>6890</v>
      </c>
      <c r="D595" s="267">
        <v>28.3</v>
      </c>
      <c r="E595" s="109">
        <v>0</v>
      </c>
      <c r="F595" s="109">
        <f t="shared" si="44"/>
        <v>0</v>
      </c>
      <c r="G595" s="109">
        <v>0</v>
      </c>
      <c r="H595" s="109">
        <f t="shared" si="45"/>
        <v>0</v>
      </c>
      <c r="I595" s="221">
        <f t="shared" si="46"/>
        <v>0</v>
      </c>
      <c r="J595" s="109">
        <v>0</v>
      </c>
      <c r="K595" s="109"/>
      <c r="L595" s="109"/>
      <c r="M595" s="109">
        <f t="shared" si="47"/>
        <v>0</v>
      </c>
      <c r="N595" s="109"/>
      <c r="O595" s="109"/>
      <c r="P595" s="422"/>
      <c r="Q595" s="425">
        <f t="shared" si="48"/>
        <v>0</v>
      </c>
    </row>
    <row r="596" spans="1:17" hidden="1" outlineLevel="2" x14ac:dyDescent="0.25">
      <c r="A596" s="289"/>
      <c r="B596" s="290" t="s">
        <v>363</v>
      </c>
      <c r="C596" s="241" t="s">
        <v>6890</v>
      </c>
      <c r="D596" s="267">
        <v>20.399999999999999</v>
      </c>
      <c r="E596" s="109">
        <v>0</v>
      </c>
      <c r="F596" s="109">
        <f t="shared" ref="F596:F659" si="49">E596*D596</f>
        <v>0</v>
      </c>
      <c r="G596" s="109">
        <v>0</v>
      </c>
      <c r="H596" s="109">
        <f t="shared" ref="H596:H659" si="50">G596*D596</f>
        <v>0</v>
      </c>
      <c r="I596" s="221">
        <f t="shared" si="46"/>
        <v>0</v>
      </c>
      <c r="J596" s="109">
        <v>0</v>
      </c>
      <c r="K596" s="109"/>
      <c r="L596" s="109"/>
      <c r="M596" s="109">
        <f t="shared" si="47"/>
        <v>0</v>
      </c>
      <c r="N596" s="109"/>
      <c r="O596" s="109"/>
      <c r="P596" s="422"/>
      <c r="Q596" s="425">
        <f t="shared" si="48"/>
        <v>0</v>
      </c>
    </row>
    <row r="597" spans="1:17" hidden="1" outlineLevel="2" x14ac:dyDescent="0.25">
      <c r="A597" s="289"/>
      <c r="B597" s="290" t="s">
        <v>340</v>
      </c>
      <c r="C597" s="241" t="s">
        <v>6890</v>
      </c>
      <c r="D597" s="267">
        <v>20.8</v>
      </c>
      <c r="E597" s="109">
        <v>0</v>
      </c>
      <c r="F597" s="109">
        <f t="shared" si="49"/>
        <v>0</v>
      </c>
      <c r="G597" s="109">
        <v>0</v>
      </c>
      <c r="H597" s="109">
        <f t="shared" si="50"/>
        <v>0</v>
      </c>
      <c r="I597" s="221">
        <f t="shared" si="46"/>
        <v>0</v>
      </c>
      <c r="J597" s="109">
        <v>0</v>
      </c>
      <c r="K597" s="109"/>
      <c r="L597" s="109"/>
      <c r="M597" s="109">
        <f t="shared" si="47"/>
        <v>0</v>
      </c>
      <c r="N597" s="109"/>
      <c r="O597" s="109"/>
      <c r="P597" s="422"/>
      <c r="Q597" s="425">
        <f t="shared" si="48"/>
        <v>0</v>
      </c>
    </row>
    <row r="598" spans="1:17" hidden="1" outlineLevel="2" x14ac:dyDescent="0.25">
      <c r="A598" s="289"/>
      <c r="B598" s="290" t="s">
        <v>364</v>
      </c>
      <c r="C598" s="241" t="s">
        <v>6890</v>
      </c>
      <c r="D598" s="267">
        <v>8.1999999999999993</v>
      </c>
      <c r="E598" s="109">
        <v>0</v>
      </c>
      <c r="F598" s="109">
        <f t="shared" si="49"/>
        <v>0</v>
      </c>
      <c r="G598" s="109">
        <v>0</v>
      </c>
      <c r="H598" s="109">
        <f t="shared" si="50"/>
        <v>0</v>
      </c>
      <c r="I598" s="221">
        <f t="shared" si="46"/>
        <v>0</v>
      </c>
      <c r="J598" s="109">
        <v>0</v>
      </c>
      <c r="K598" s="109"/>
      <c r="L598" s="109"/>
      <c r="M598" s="109">
        <f t="shared" si="47"/>
        <v>0</v>
      </c>
      <c r="N598" s="109"/>
      <c r="O598" s="109"/>
      <c r="P598" s="422"/>
      <c r="Q598" s="425">
        <f t="shared" si="48"/>
        <v>0</v>
      </c>
    </row>
    <row r="599" spans="1:17" hidden="1" outlineLevel="2" x14ac:dyDescent="0.25">
      <c r="A599" s="289"/>
      <c r="B599" s="290" t="s">
        <v>341</v>
      </c>
      <c r="C599" s="241" t="s">
        <v>6814</v>
      </c>
      <c r="D599" s="267">
        <v>33.6</v>
      </c>
      <c r="E599" s="109">
        <v>0</v>
      </c>
      <c r="F599" s="109">
        <f t="shared" si="49"/>
        <v>0</v>
      </c>
      <c r="G599" s="109">
        <v>0</v>
      </c>
      <c r="H599" s="109">
        <f t="shared" si="50"/>
        <v>0</v>
      </c>
      <c r="I599" s="221">
        <f t="shared" si="46"/>
        <v>0</v>
      </c>
      <c r="J599" s="109">
        <v>0</v>
      </c>
      <c r="K599" s="109"/>
      <c r="L599" s="109"/>
      <c r="M599" s="109">
        <f t="shared" si="47"/>
        <v>0</v>
      </c>
      <c r="N599" s="109"/>
      <c r="O599" s="109"/>
      <c r="P599" s="422"/>
      <c r="Q599" s="425">
        <f t="shared" si="48"/>
        <v>0</v>
      </c>
    </row>
    <row r="600" spans="1:17" hidden="1" outlineLevel="2" x14ac:dyDescent="0.25">
      <c r="A600" s="289"/>
      <c r="B600" s="290" t="s">
        <v>350</v>
      </c>
      <c r="C600" s="241" t="s">
        <v>6814</v>
      </c>
      <c r="D600" s="267">
        <v>6</v>
      </c>
      <c r="E600" s="109">
        <v>0</v>
      </c>
      <c r="F600" s="109">
        <f t="shared" si="49"/>
        <v>0</v>
      </c>
      <c r="G600" s="109">
        <v>0</v>
      </c>
      <c r="H600" s="109">
        <f t="shared" si="50"/>
        <v>0</v>
      </c>
      <c r="I600" s="221">
        <f t="shared" si="46"/>
        <v>0</v>
      </c>
      <c r="J600" s="109">
        <v>0</v>
      </c>
      <c r="K600" s="109"/>
      <c r="L600" s="109"/>
      <c r="M600" s="109">
        <f t="shared" si="47"/>
        <v>0</v>
      </c>
      <c r="N600" s="109"/>
      <c r="O600" s="109"/>
      <c r="P600" s="422"/>
      <c r="Q600" s="425">
        <f t="shared" si="48"/>
        <v>0</v>
      </c>
    </row>
    <row r="601" spans="1:17" hidden="1" outlineLevel="2" x14ac:dyDescent="0.25">
      <c r="A601" s="289"/>
      <c r="B601" s="290" t="s">
        <v>371</v>
      </c>
      <c r="C601" s="241" t="s">
        <v>6890</v>
      </c>
      <c r="D601" s="267">
        <v>1.5</v>
      </c>
      <c r="E601" s="109">
        <v>0</v>
      </c>
      <c r="F601" s="109">
        <f t="shared" si="49"/>
        <v>0</v>
      </c>
      <c r="G601" s="109">
        <v>0</v>
      </c>
      <c r="H601" s="109">
        <f t="shared" si="50"/>
        <v>0</v>
      </c>
      <c r="I601" s="221">
        <f t="shared" si="46"/>
        <v>0</v>
      </c>
      <c r="J601" s="109">
        <v>0</v>
      </c>
      <c r="K601" s="109"/>
      <c r="L601" s="109"/>
      <c r="M601" s="109">
        <f t="shared" si="47"/>
        <v>0</v>
      </c>
      <c r="N601" s="109"/>
      <c r="O601" s="109"/>
      <c r="P601" s="422"/>
      <c r="Q601" s="425">
        <f t="shared" si="48"/>
        <v>0</v>
      </c>
    </row>
    <row r="602" spans="1:17" ht="25.5" hidden="1" outlineLevel="2" x14ac:dyDescent="0.25">
      <c r="A602" s="289"/>
      <c r="B602" s="290" t="s">
        <v>352</v>
      </c>
      <c r="C602" s="241" t="s">
        <v>6814</v>
      </c>
      <c r="D602" s="267">
        <v>1.4000000000000001</v>
      </c>
      <c r="E602" s="109">
        <v>0</v>
      </c>
      <c r="F602" s="109">
        <f t="shared" si="49"/>
        <v>0</v>
      </c>
      <c r="G602" s="109">
        <v>0</v>
      </c>
      <c r="H602" s="109">
        <f t="shared" si="50"/>
        <v>0</v>
      </c>
      <c r="I602" s="221">
        <f t="shared" si="46"/>
        <v>0</v>
      </c>
      <c r="J602" s="109">
        <v>0</v>
      </c>
      <c r="K602" s="109"/>
      <c r="L602" s="109"/>
      <c r="M602" s="109">
        <f t="shared" si="47"/>
        <v>0</v>
      </c>
      <c r="N602" s="109"/>
      <c r="O602" s="109"/>
      <c r="P602" s="422"/>
      <c r="Q602" s="425">
        <f t="shared" si="48"/>
        <v>0</v>
      </c>
    </row>
    <row r="603" spans="1:17" hidden="1" outlineLevel="2" x14ac:dyDescent="0.25">
      <c r="A603" s="289"/>
      <c r="B603" s="290" t="s">
        <v>372</v>
      </c>
      <c r="C603" s="241" t="s">
        <v>6947</v>
      </c>
      <c r="D603" s="411">
        <v>8</v>
      </c>
      <c r="E603" s="109">
        <v>0</v>
      </c>
      <c r="F603" s="109">
        <f t="shared" si="49"/>
        <v>0</v>
      </c>
      <c r="G603" s="109">
        <v>0</v>
      </c>
      <c r="H603" s="109">
        <f t="shared" si="50"/>
        <v>0</v>
      </c>
      <c r="I603" s="221">
        <f t="shared" si="46"/>
        <v>0</v>
      </c>
      <c r="J603" s="109">
        <v>0</v>
      </c>
      <c r="K603" s="109"/>
      <c r="L603" s="109"/>
      <c r="M603" s="109">
        <f t="shared" si="47"/>
        <v>0</v>
      </c>
      <c r="N603" s="109"/>
      <c r="O603" s="109"/>
      <c r="P603" s="422"/>
      <c r="Q603" s="425">
        <f t="shared" si="48"/>
        <v>0</v>
      </c>
    </row>
    <row r="604" spans="1:17" hidden="1" outlineLevel="2" x14ac:dyDescent="0.25">
      <c r="A604" s="289"/>
      <c r="B604" s="290" t="s">
        <v>355</v>
      </c>
      <c r="C604" s="241" t="s">
        <v>307</v>
      </c>
      <c r="D604" s="267">
        <v>1</v>
      </c>
      <c r="E604" s="109">
        <v>0</v>
      </c>
      <c r="F604" s="109">
        <f t="shared" si="49"/>
        <v>0</v>
      </c>
      <c r="G604" s="109">
        <v>0</v>
      </c>
      <c r="H604" s="109">
        <f t="shared" si="50"/>
        <v>0</v>
      </c>
      <c r="I604" s="221">
        <f t="shared" si="46"/>
        <v>0</v>
      </c>
      <c r="J604" s="109">
        <v>0</v>
      </c>
      <c r="K604" s="109"/>
      <c r="L604" s="109"/>
      <c r="M604" s="109">
        <f t="shared" si="47"/>
        <v>0</v>
      </c>
      <c r="N604" s="109"/>
      <c r="O604" s="109"/>
      <c r="P604" s="422"/>
      <c r="Q604" s="425">
        <f t="shared" si="48"/>
        <v>0</v>
      </c>
    </row>
    <row r="605" spans="1:17" hidden="1" outlineLevel="2" x14ac:dyDescent="0.25">
      <c r="A605" s="289"/>
      <c r="B605" s="290" t="s">
        <v>374</v>
      </c>
      <c r="C605" s="241"/>
      <c r="D605" s="267"/>
      <c r="E605" s="109">
        <v>0</v>
      </c>
      <c r="F605" s="109">
        <f t="shared" si="49"/>
        <v>0</v>
      </c>
      <c r="G605" s="109">
        <v>0</v>
      </c>
      <c r="H605" s="109">
        <f t="shared" si="50"/>
        <v>0</v>
      </c>
      <c r="I605" s="221">
        <f t="shared" si="46"/>
        <v>0</v>
      </c>
      <c r="J605" s="109">
        <v>0</v>
      </c>
      <c r="K605" s="109"/>
      <c r="L605" s="109"/>
      <c r="M605" s="109">
        <f t="shared" si="47"/>
        <v>0</v>
      </c>
      <c r="N605" s="109"/>
      <c r="O605" s="109"/>
      <c r="P605" s="422"/>
      <c r="Q605" s="425">
        <f t="shared" si="48"/>
        <v>0</v>
      </c>
    </row>
    <row r="606" spans="1:17" hidden="1" outlineLevel="2" x14ac:dyDescent="0.25">
      <c r="A606" s="289"/>
      <c r="B606" s="290" t="s">
        <v>375</v>
      </c>
      <c r="C606" s="241" t="s">
        <v>31</v>
      </c>
      <c r="D606" s="267">
        <v>2</v>
      </c>
      <c r="E606" s="109">
        <v>0</v>
      </c>
      <c r="F606" s="109">
        <f t="shared" si="49"/>
        <v>0</v>
      </c>
      <c r="G606" s="109">
        <v>0</v>
      </c>
      <c r="H606" s="109">
        <f t="shared" si="50"/>
        <v>0</v>
      </c>
      <c r="I606" s="221">
        <f t="shared" ref="I606:I669" si="51">H606+F606</f>
        <v>0</v>
      </c>
      <c r="J606" s="109">
        <v>0</v>
      </c>
      <c r="K606" s="109"/>
      <c r="L606" s="109"/>
      <c r="M606" s="109">
        <f t="shared" si="47"/>
        <v>0</v>
      </c>
      <c r="N606" s="109"/>
      <c r="O606" s="109"/>
      <c r="P606" s="422"/>
      <c r="Q606" s="425">
        <f t="shared" si="48"/>
        <v>0</v>
      </c>
    </row>
    <row r="607" spans="1:17" hidden="1" outlineLevel="2" x14ac:dyDescent="0.25">
      <c r="A607" s="289"/>
      <c r="B607" s="290" t="s">
        <v>358</v>
      </c>
      <c r="C607" s="241" t="s">
        <v>31</v>
      </c>
      <c r="D607" s="267">
        <v>2</v>
      </c>
      <c r="E607" s="109">
        <v>0</v>
      </c>
      <c r="F607" s="109">
        <f t="shared" si="49"/>
        <v>0</v>
      </c>
      <c r="G607" s="109">
        <v>0</v>
      </c>
      <c r="H607" s="109">
        <f t="shared" si="50"/>
        <v>0</v>
      </c>
      <c r="I607" s="221">
        <f t="shared" si="51"/>
        <v>0</v>
      </c>
      <c r="J607" s="109">
        <v>0</v>
      </c>
      <c r="K607" s="109"/>
      <c r="L607" s="109"/>
      <c r="M607" s="109">
        <f t="shared" si="47"/>
        <v>0</v>
      </c>
      <c r="N607" s="109"/>
      <c r="O607" s="109"/>
      <c r="P607" s="422"/>
      <c r="Q607" s="425">
        <f t="shared" si="48"/>
        <v>0</v>
      </c>
    </row>
    <row r="608" spans="1:17" hidden="1" outlineLevel="2" x14ac:dyDescent="0.25">
      <c r="A608" s="289"/>
      <c r="B608" s="290" t="s">
        <v>376</v>
      </c>
      <c r="C608" s="241" t="s">
        <v>31</v>
      </c>
      <c r="D608" s="267">
        <v>10</v>
      </c>
      <c r="E608" s="109">
        <v>0</v>
      </c>
      <c r="F608" s="109">
        <f t="shared" si="49"/>
        <v>0</v>
      </c>
      <c r="G608" s="109">
        <v>0</v>
      </c>
      <c r="H608" s="109">
        <f t="shared" si="50"/>
        <v>0</v>
      </c>
      <c r="I608" s="221">
        <f t="shared" si="51"/>
        <v>0</v>
      </c>
      <c r="J608" s="109">
        <v>0</v>
      </c>
      <c r="K608" s="109"/>
      <c r="L608" s="109"/>
      <c r="M608" s="109">
        <f t="shared" si="47"/>
        <v>0</v>
      </c>
      <c r="N608" s="109"/>
      <c r="O608" s="109"/>
      <c r="P608" s="422"/>
      <c r="Q608" s="425">
        <f t="shared" si="48"/>
        <v>0</v>
      </c>
    </row>
    <row r="609" spans="1:17" hidden="1" outlineLevel="2" x14ac:dyDescent="0.25">
      <c r="A609" s="289"/>
      <c r="B609" s="290" t="s">
        <v>359</v>
      </c>
      <c r="C609" s="241" t="s">
        <v>6814</v>
      </c>
      <c r="D609" s="267">
        <v>14</v>
      </c>
      <c r="E609" s="109">
        <v>0</v>
      </c>
      <c r="F609" s="109">
        <f t="shared" si="49"/>
        <v>0</v>
      </c>
      <c r="G609" s="109">
        <v>0</v>
      </c>
      <c r="H609" s="109">
        <f t="shared" si="50"/>
        <v>0</v>
      </c>
      <c r="I609" s="221">
        <f t="shared" si="51"/>
        <v>0</v>
      </c>
      <c r="J609" s="109">
        <v>0</v>
      </c>
      <c r="K609" s="109"/>
      <c r="L609" s="109"/>
      <c r="M609" s="109">
        <f t="shared" si="47"/>
        <v>0</v>
      </c>
      <c r="N609" s="109"/>
      <c r="O609" s="109"/>
      <c r="P609" s="422"/>
      <c r="Q609" s="425">
        <f t="shared" si="48"/>
        <v>0</v>
      </c>
    </row>
    <row r="610" spans="1:17" hidden="1" outlineLevel="2" x14ac:dyDescent="0.25">
      <c r="A610" s="289"/>
      <c r="B610" s="290" t="s">
        <v>360</v>
      </c>
      <c r="C610" s="241" t="s">
        <v>6890</v>
      </c>
      <c r="D610" s="267">
        <v>27.2</v>
      </c>
      <c r="E610" s="109">
        <v>0</v>
      </c>
      <c r="F610" s="109">
        <f t="shared" si="49"/>
        <v>0</v>
      </c>
      <c r="G610" s="109">
        <v>0</v>
      </c>
      <c r="H610" s="109">
        <f t="shared" si="50"/>
        <v>0</v>
      </c>
      <c r="I610" s="221">
        <f t="shared" si="51"/>
        <v>0</v>
      </c>
      <c r="J610" s="109">
        <v>0</v>
      </c>
      <c r="K610" s="109"/>
      <c r="L610" s="109"/>
      <c r="M610" s="109">
        <f t="shared" si="47"/>
        <v>0</v>
      </c>
      <c r="N610" s="109"/>
      <c r="O610" s="109"/>
      <c r="P610" s="422"/>
      <c r="Q610" s="425">
        <f t="shared" si="48"/>
        <v>0</v>
      </c>
    </row>
    <row r="611" spans="1:17" hidden="1" outlineLevel="2" x14ac:dyDescent="0.25">
      <c r="A611" s="289"/>
      <c r="B611" s="290" t="s">
        <v>361</v>
      </c>
      <c r="C611" s="241" t="s">
        <v>6814</v>
      </c>
      <c r="D611" s="267">
        <v>4.2</v>
      </c>
      <c r="E611" s="109">
        <v>0</v>
      </c>
      <c r="F611" s="109">
        <f t="shared" si="49"/>
        <v>0</v>
      </c>
      <c r="G611" s="109">
        <v>0</v>
      </c>
      <c r="H611" s="109">
        <f t="shared" si="50"/>
        <v>0</v>
      </c>
      <c r="I611" s="221">
        <f t="shared" si="51"/>
        <v>0</v>
      </c>
      <c r="J611" s="109">
        <v>0</v>
      </c>
      <c r="K611" s="109"/>
      <c r="L611" s="109"/>
      <c r="M611" s="109">
        <f t="shared" si="47"/>
        <v>0</v>
      </c>
      <c r="N611" s="109"/>
      <c r="O611" s="109"/>
      <c r="P611" s="422"/>
      <c r="Q611" s="425">
        <f t="shared" si="48"/>
        <v>0</v>
      </c>
    </row>
    <row r="612" spans="1:17" hidden="1" outlineLevel="2" x14ac:dyDescent="0.25">
      <c r="A612" s="289"/>
      <c r="B612" s="290" t="s">
        <v>338</v>
      </c>
      <c r="C612" s="241" t="s">
        <v>6814</v>
      </c>
      <c r="D612" s="267">
        <v>111</v>
      </c>
      <c r="E612" s="109">
        <v>0</v>
      </c>
      <c r="F612" s="109">
        <f t="shared" si="49"/>
        <v>0</v>
      </c>
      <c r="G612" s="109">
        <v>0</v>
      </c>
      <c r="H612" s="109">
        <f t="shared" si="50"/>
        <v>0</v>
      </c>
      <c r="I612" s="221">
        <f t="shared" si="51"/>
        <v>0</v>
      </c>
      <c r="J612" s="109">
        <v>0</v>
      </c>
      <c r="K612" s="109"/>
      <c r="L612" s="109"/>
      <c r="M612" s="109">
        <f t="shared" si="47"/>
        <v>0</v>
      </c>
      <c r="N612" s="109"/>
      <c r="O612" s="109"/>
      <c r="P612" s="422"/>
      <c r="Q612" s="425">
        <f t="shared" si="48"/>
        <v>0</v>
      </c>
    </row>
    <row r="613" spans="1:17" hidden="1" outlineLevel="2" x14ac:dyDescent="0.25">
      <c r="A613" s="289"/>
      <c r="B613" s="290" t="s">
        <v>363</v>
      </c>
      <c r="C613" s="241" t="s">
        <v>6890</v>
      </c>
      <c r="D613" s="267">
        <v>34.9</v>
      </c>
      <c r="E613" s="109">
        <v>0</v>
      </c>
      <c r="F613" s="109">
        <f t="shared" si="49"/>
        <v>0</v>
      </c>
      <c r="G613" s="109">
        <v>0</v>
      </c>
      <c r="H613" s="109">
        <f t="shared" si="50"/>
        <v>0</v>
      </c>
      <c r="I613" s="221">
        <f t="shared" si="51"/>
        <v>0</v>
      </c>
      <c r="J613" s="109">
        <v>0</v>
      </c>
      <c r="K613" s="109"/>
      <c r="L613" s="109"/>
      <c r="M613" s="109">
        <f t="shared" si="47"/>
        <v>0</v>
      </c>
      <c r="N613" s="109"/>
      <c r="O613" s="109"/>
      <c r="P613" s="422"/>
      <c r="Q613" s="425">
        <f t="shared" si="48"/>
        <v>0</v>
      </c>
    </row>
    <row r="614" spans="1:17" hidden="1" outlineLevel="2" x14ac:dyDescent="0.25">
      <c r="A614" s="289"/>
      <c r="B614" s="290" t="s">
        <v>340</v>
      </c>
      <c r="C614" s="241" t="s">
        <v>6890</v>
      </c>
      <c r="D614" s="267">
        <v>1.1000000000000001</v>
      </c>
      <c r="E614" s="109">
        <v>0</v>
      </c>
      <c r="F614" s="109">
        <f t="shared" si="49"/>
        <v>0</v>
      </c>
      <c r="G614" s="109">
        <v>0</v>
      </c>
      <c r="H614" s="109">
        <f t="shared" si="50"/>
        <v>0</v>
      </c>
      <c r="I614" s="221">
        <f t="shared" si="51"/>
        <v>0</v>
      </c>
      <c r="J614" s="109">
        <v>0</v>
      </c>
      <c r="K614" s="109"/>
      <c r="L614" s="109"/>
      <c r="M614" s="109">
        <f t="shared" si="47"/>
        <v>0</v>
      </c>
      <c r="N614" s="109"/>
      <c r="O614" s="109"/>
      <c r="P614" s="422"/>
      <c r="Q614" s="425">
        <f t="shared" si="48"/>
        <v>0</v>
      </c>
    </row>
    <row r="615" spans="1:17" hidden="1" outlineLevel="2" x14ac:dyDescent="0.25">
      <c r="A615" s="289"/>
      <c r="B615" s="290" t="s">
        <v>364</v>
      </c>
      <c r="C615" s="241" t="s">
        <v>6890</v>
      </c>
      <c r="D615" s="267">
        <v>15.6</v>
      </c>
      <c r="E615" s="109">
        <v>0</v>
      </c>
      <c r="F615" s="109">
        <f t="shared" si="49"/>
        <v>0</v>
      </c>
      <c r="G615" s="109">
        <v>0</v>
      </c>
      <c r="H615" s="109">
        <f t="shared" si="50"/>
        <v>0</v>
      </c>
      <c r="I615" s="221">
        <f t="shared" si="51"/>
        <v>0</v>
      </c>
      <c r="J615" s="109">
        <v>0</v>
      </c>
      <c r="K615" s="109"/>
      <c r="L615" s="109"/>
      <c r="M615" s="109">
        <f t="shared" si="47"/>
        <v>0</v>
      </c>
      <c r="N615" s="109"/>
      <c r="O615" s="109"/>
      <c r="P615" s="422"/>
      <c r="Q615" s="425">
        <f t="shared" si="48"/>
        <v>0</v>
      </c>
    </row>
    <row r="616" spans="1:17" hidden="1" outlineLevel="2" x14ac:dyDescent="0.25">
      <c r="A616" s="289"/>
      <c r="B616" s="290" t="s">
        <v>341</v>
      </c>
      <c r="C616" s="241" t="s">
        <v>6814</v>
      </c>
      <c r="D616" s="267">
        <v>33</v>
      </c>
      <c r="E616" s="109">
        <v>0</v>
      </c>
      <c r="F616" s="109">
        <f t="shared" si="49"/>
        <v>0</v>
      </c>
      <c r="G616" s="109">
        <v>0</v>
      </c>
      <c r="H616" s="109">
        <f t="shared" si="50"/>
        <v>0</v>
      </c>
      <c r="I616" s="221">
        <f t="shared" si="51"/>
        <v>0</v>
      </c>
      <c r="J616" s="109">
        <v>0</v>
      </c>
      <c r="K616" s="109"/>
      <c r="L616" s="109"/>
      <c r="M616" s="109">
        <f t="shared" si="47"/>
        <v>0</v>
      </c>
      <c r="N616" s="109"/>
      <c r="O616" s="109"/>
      <c r="P616" s="422"/>
      <c r="Q616" s="425">
        <f t="shared" si="48"/>
        <v>0</v>
      </c>
    </row>
    <row r="617" spans="1:17" hidden="1" outlineLevel="2" x14ac:dyDescent="0.25">
      <c r="A617" s="289"/>
      <c r="B617" s="290" t="s">
        <v>342</v>
      </c>
      <c r="C617" s="241" t="s">
        <v>6814</v>
      </c>
      <c r="D617" s="267">
        <v>44</v>
      </c>
      <c r="E617" s="109">
        <v>0</v>
      </c>
      <c r="F617" s="109">
        <f t="shared" si="49"/>
        <v>0</v>
      </c>
      <c r="G617" s="109">
        <v>0</v>
      </c>
      <c r="H617" s="109">
        <f t="shared" si="50"/>
        <v>0</v>
      </c>
      <c r="I617" s="221">
        <f t="shared" si="51"/>
        <v>0</v>
      </c>
      <c r="J617" s="109">
        <v>0</v>
      </c>
      <c r="K617" s="109"/>
      <c r="L617" s="109"/>
      <c r="M617" s="109">
        <f t="shared" si="47"/>
        <v>0</v>
      </c>
      <c r="N617" s="109"/>
      <c r="O617" s="109"/>
      <c r="P617" s="422"/>
      <c r="Q617" s="425">
        <f t="shared" si="48"/>
        <v>0</v>
      </c>
    </row>
    <row r="618" spans="1:17" hidden="1" outlineLevel="2" x14ac:dyDescent="0.25">
      <c r="A618" s="289"/>
      <c r="B618" s="290" t="s">
        <v>343</v>
      </c>
      <c r="C618" s="241" t="s">
        <v>6890</v>
      </c>
      <c r="D618" s="267">
        <v>15.5</v>
      </c>
      <c r="E618" s="109">
        <v>0</v>
      </c>
      <c r="F618" s="109">
        <f t="shared" si="49"/>
        <v>0</v>
      </c>
      <c r="G618" s="109">
        <v>0</v>
      </c>
      <c r="H618" s="109">
        <f t="shared" si="50"/>
        <v>0</v>
      </c>
      <c r="I618" s="221">
        <f t="shared" si="51"/>
        <v>0</v>
      </c>
      <c r="J618" s="109">
        <v>0</v>
      </c>
      <c r="K618" s="109"/>
      <c r="L618" s="109"/>
      <c r="M618" s="109">
        <f t="shared" si="47"/>
        <v>0</v>
      </c>
      <c r="N618" s="109"/>
      <c r="O618" s="109"/>
      <c r="P618" s="422"/>
      <c r="Q618" s="425">
        <f t="shared" si="48"/>
        <v>0</v>
      </c>
    </row>
    <row r="619" spans="1:17" hidden="1" outlineLevel="2" x14ac:dyDescent="0.25">
      <c r="A619" s="289"/>
      <c r="B619" s="290" t="s">
        <v>346</v>
      </c>
      <c r="C619" s="241" t="s">
        <v>6814</v>
      </c>
      <c r="D619" s="267">
        <v>13.1</v>
      </c>
      <c r="E619" s="109">
        <v>0</v>
      </c>
      <c r="F619" s="109">
        <f t="shared" si="49"/>
        <v>0</v>
      </c>
      <c r="G619" s="109">
        <v>0</v>
      </c>
      <c r="H619" s="109">
        <f t="shared" si="50"/>
        <v>0</v>
      </c>
      <c r="I619" s="221">
        <f t="shared" si="51"/>
        <v>0</v>
      </c>
      <c r="J619" s="109">
        <v>0</v>
      </c>
      <c r="K619" s="109"/>
      <c r="L619" s="109"/>
      <c r="M619" s="109">
        <f t="shared" si="47"/>
        <v>0</v>
      </c>
      <c r="N619" s="109"/>
      <c r="O619" s="109"/>
      <c r="P619" s="422"/>
      <c r="Q619" s="425">
        <f t="shared" si="48"/>
        <v>0</v>
      </c>
    </row>
    <row r="620" spans="1:17" hidden="1" outlineLevel="2" x14ac:dyDescent="0.25">
      <c r="A620" s="289"/>
      <c r="B620" s="290" t="s">
        <v>350</v>
      </c>
      <c r="C620" s="241" t="s">
        <v>6814</v>
      </c>
      <c r="D620" s="267">
        <v>7</v>
      </c>
      <c r="E620" s="109">
        <v>0</v>
      </c>
      <c r="F620" s="109">
        <f t="shared" si="49"/>
        <v>0</v>
      </c>
      <c r="G620" s="109">
        <v>0</v>
      </c>
      <c r="H620" s="109">
        <f t="shared" si="50"/>
        <v>0</v>
      </c>
      <c r="I620" s="221">
        <f t="shared" si="51"/>
        <v>0</v>
      </c>
      <c r="J620" s="109">
        <v>0</v>
      </c>
      <c r="K620" s="109"/>
      <c r="L620" s="109"/>
      <c r="M620" s="109">
        <f t="shared" si="47"/>
        <v>0</v>
      </c>
      <c r="N620" s="109"/>
      <c r="O620" s="109"/>
      <c r="P620" s="422"/>
      <c r="Q620" s="425">
        <f t="shared" si="48"/>
        <v>0</v>
      </c>
    </row>
    <row r="621" spans="1:17" hidden="1" outlineLevel="2" x14ac:dyDescent="0.25">
      <c r="A621" s="289"/>
      <c r="B621" s="290" t="s">
        <v>377</v>
      </c>
      <c r="C621" s="241" t="s">
        <v>6890</v>
      </c>
      <c r="D621" s="267">
        <v>1.5</v>
      </c>
      <c r="E621" s="109">
        <v>0</v>
      </c>
      <c r="F621" s="109">
        <f t="shared" si="49"/>
        <v>0</v>
      </c>
      <c r="G621" s="109">
        <v>0</v>
      </c>
      <c r="H621" s="109">
        <f t="shared" si="50"/>
        <v>0</v>
      </c>
      <c r="I621" s="221">
        <f t="shared" si="51"/>
        <v>0</v>
      </c>
      <c r="J621" s="109">
        <v>0</v>
      </c>
      <c r="K621" s="109"/>
      <c r="L621" s="109"/>
      <c r="M621" s="109">
        <f t="shared" si="47"/>
        <v>0</v>
      </c>
      <c r="N621" s="109"/>
      <c r="O621" s="109"/>
      <c r="P621" s="422"/>
      <c r="Q621" s="425">
        <f t="shared" si="48"/>
        <v>0</v>
      </c>
    </row>
    <row r="622" spans="1:17" ht="25.5" hidden="1" outlineLevel="2" x14ac:dyDescent="0.25">
      <c r="A622" s="289"/>
      <c r="B622" s="290" t="s">
        <v>352</v>
      </c>
      <c r="C622" s="241" t="s">
        <v>6814</v>
      </c>
      <c r="D622" s="267">
        <v>2.2000000000000002</v>
      </c>
      <c r="E622" s="109">
        <v>0</v>
      </c>
      <c r="F622" s="109">
        <f t="shared" si="49"/>
        <v>0</v>
      </c>
      <c r="G622" s="109">
        <v>0</v>
      </c>
      <c r="H622" s="109">
        <f t="shared" si="50"/>
        <v>0</v>
      </c>
      <c r="I622" s="221">
        <f t="shared" si="51"/>
        <v>0</v>
      </c>
      <c r="J622" s="109">
        <v>0</v>
      </c>
      <c r="K622" s="109"/>
      <c r="L622" s="109"/>
      <c r="M622" s="109">
        <f t="shared" si="47"/>
        <v>0</v>
      </c>
      <c r="N622" s="109"/>
      <c r="O622" s="109"/>
      <c r="P622" s="422"/>
      <c r="Q622" s="425">
        <f t="shared" si="48"/>
        <v>0</v>
      </c>
    </row>
    <row r="623" spans="1:17" hidden="1" outlineLevel="2" x14ac:dyDescent="0.25">
      <c r="A623" s="289"/>
      <c r="B623" s="290" t="s">
        <v>372</v>
      </c>
      <c r="C623" s="241" t="s">
        <v>6947</v>
      </c>
      <c r="D623" s="411">
        <v>10</v>
      </c>
      <c r="E623" s="109">
        <v>0</v>
      </c>
      <c r="F623" s="109">
        <f t="shared" si="49"/>
        <v>0</v>
      </c>
      <c r="G623" s="109">
        <v>0</v>
      </c>
      <c r="H623" s="109">
        <f t="shared" si="50"/>
        <v>0</v>
      </c>
      <c r="I623" s="221">
        <f t="shared" si="51"/>
        <v>0</v>
      </c>
      <c r="J623" s="109">
        <v>0</v>
      </c>
      <c r="K623" s="109"/>
      <c r="L623" s="109"/>
      <c r="M623" s="109">
        <f t="shared" si="47"/>
        <v>0</v>
      </c>
      <c r="N623" s="109"/>
      <c r="O623" s="109"/>
      <c r="P623" s="422"/>
      <c r="Q623" s="425">
        <f t="shared" si="48"/>
        <v>0</v>
      </c>
    </row>
    <row r="624" spans="1:17" hidden="1" outlineLevel="2" x14ac:dyDescent="0.25">
      <c r="A624" s="289"/>
      <c r="B624" s="290" t="s">
        <v>355</v>
      </c>
      <c r="C624" s="241" t="s">
        <v>307</v>
      </c>
      <c r="D624" s="267">
        <v>1</v>
      </c>
      <c r="E624" s="109">
        <v>0</v>
      </c>
      <c r="F624" s="109">
        <f t="shared" si="49"/>
        <v>0</v>
      </c>
      <c r="G624" s="109">
        <v>0</v>
      </c>
      <c r="H624" s="109">
        <f t="shared" si="50"/>
        <v>0</v>
      </c>
      <c r="I624" s="221">
        <f t="shared" si="51"/>
        <v>0</v>
      </c>
      <c r="J624" s="109">
        <v>0</v>
      </c>
      <c r="K624" s="109"/>
      <c r="L624" s="109"/>
      <c r="M624" s="109">
        <f t="shared" si="47"/>
        <v>0</v>
      </c>
      <c r="N624" s="109"/>
      <c r="O624" s="109"/>
      <c r="P624" s="422"/>
      <c r="Q624" s="425">
        <f t="shared" si="48"/>
        <v>0</v>
      </c>
    </row>
    <row r="625" spans="1:17" hidden="1" outlineLevel="2" x14ac:dyDescent="0.25">
      <c r="A625" s="289"/>
      <c r="B625" s="290" t="s">
        <v>378</v>
      </c>
      <c r="C625" s="241"/>
      <c r="D625" s="267"/>
      <c r="E625" s="109">
        <v>0</v>
      </c>
      <c r="F625" s="109">
        <f t="shared" si="49"/>
        <v>0</v>
      </c>
      <c r="G625" s="109">
        <v>0</v>
      </c>
      <c r="H625" s="109">
        <f t="shared" si="50"/>
        <v>0</v>
      </c>
      <c r="I625" s="221">
        <f t="shared" si="51"/>
        <v>0</v>
      </c>
      <c r="J625" s="109">
        <v>0</v>
      </c>
      <c r="K625" s="109"/>
      <c r="L625" s="109"/>
      <c r="M625" s="109">
        <f t="shared" si="47"/>
        <v>0</v>
      </c>
      <c r="N625" s="109"/>
      <c r="O625" s="109"/>
      <c r="P625" s="422"/>
      <c r="Q625" s="425">
        <f t="shared" si="48"/>
        <v>0</v>
      </c>
    </row>
    <row r="626" spans="1:17" hidden="1" outlineLevel="2" x14ac:dyDescent="0.25">
      <c r="A626" s="289"/>
      <c r="B626" s="290" t="s">
        <v>379</v>
      </c>
      <c r="C626" s="241" t="s">
        <v>31</v>
      </c>
      <c r="D626" s="267">
        <v>2</v>
      </c>
      <c r="E626" s="109">
        <v>0</v>
      </c>
      <c r="F626" s="109">
        <f t="shared" si="49"/>
        <v>0</v>
      </c>
      <c r="G626" s="109">
        <v>0</v>
      </c>
      <c r="H626" s="109">
        <f t="shared" si="50"/>
        <v>0</v>
      </c>
      <c r="I626" s="221">
        <f t="shared" si="51"/>
        <v>0</v>
      </c>
      <c r="J626" s="109">
        <v>0</v>
      </c>
      <c r="K626" s="109"/>
      <c r="L626" s="109"/>
      <c r="M626" s="109">
        <f t="shared" si="47"/>
        <v>0</v>
      </c>
      <c r="N626" s="109"/>
      <c r="O626" s="109"/>
      <c r="P626" s="422"/>
      <c r="Q626" s="425">
        <f t="shared" si="48"/>
        <v>0</v>
      </c>
    </row>
    <row r="627" spans="1:17" hidden="1" outlineLevel="2" x14ac:dyDescent="0.25">
      <c r="A627" s="289"/>
      <c r="B627" s="290" t="s">
        <v>368</v>
      </c>
      <c r="C627" s="241" t="s">
        <v>31</v>
      </c>
      <c r="D627" s="267">
        <v>2</v>
      </c>
      <c r="E627" s="109">
        <v>0</v>
      </c>
      <c r="F627" s="109">
        <f t="shared" si="49"/>
        <v>0</v>
      </c>
      <c r="G627" s="109">
        <v>0</v>
      </c>
      <c r="H627" s="109">
        <f t="shared" si="50"/>
        <v>0</v>
      </c>
      <c r="I627" s="221">
        <f t="shared" si="51"/>
        <v>0</v>
      </c>
      <c r="J627" s="109">
        <v>0</v>
      </c>
      <c r="K627" s="109"/>
      <c r="L627" s="109"/>
      <c r="M627" s="109">
        <f t="shared" si="47"/>
        <v>0</v>
      </c>
      <c r="N627" s="109"/>
      <c r="O627" s="109"/>
      <c r="P627" s="422"/>
      <c r="Q627" s="425">
        <f t="shared" si="48"/>
        <v>0</v>
      </c>
    </row>
    <row r="628" spans="1:17" hidden="1" outlineLevel="2" x14ac:dyDescent="0.25">
      <c r="A628" s="289"/>
      <c r="B628" s="290" t="s">
        <v>376</v>
      </c>
      <c r="C628" s="241" t="s">
        <v>31</v>
      </c>
      <c r="D628" s="267">
        <v>10</v>
      </c>
      <c r="E628" s="109">
        <v>0</v>
      </c>
      <c r="F628" s="109">
        <f t="shared" si="49"/>
        <v>0</v>
      </c>
      <c r="G628" s="109">
        <v>0</v>
      </c>
      <c r="H628" s="109">
        <f t="shared" si="50"/>
        <v>0</v>
      </c>
      <c r="I628" s="221">
        <f t="shared" si="51"/>
        <v>0</v>
      </c>
      <c r="J628" s="109">
        <v>0</v>
      </c>
      <c r="K628" s="109"/>
      <c r="L628" s="109"/>
      <c r="M628" s="109">
        <f t="shared" si="47"/>
        <v>0</v>
      </c>
      <c r="N628" s="109"/>
      <c r="O628" s="109"/>
      <c r="P628" s="422"/>
      <c r="Q628" s="425">
        <f t="shared" si="48"/>
        <v>0</v>
      </c>
    </row>
    <row r="629" spans="1:17" hidden="1" outlineLevel="2" x14ac:dyDescent="0.25">
      <c r="A629" s="289"/>
      <c r="B629" s="290" t="s">
        <v>359</v>
      </c>
      <c r="C629" s="241" t="s">
        <v>6814</v>
      </c>
      <c r="D629" s="267">
        <v>9</v>
      </c>
      <c r="E629" s="109">
        <v>0</v>
      </c>
      <c r="F629" s="109">
        <f t="shared" si="49"/>
        <v>0</v>
      </c>
      <c r="G629" s="109">
        <v>0</v>
      </c>
      <c r="H629" s="109">
        <f t="shared" si="50"/>
        <v>0</v>
      </c>
      <c r="I629" s="221">
        <f t="shared" si="51"/>
        <v>0</v>
      </c>
      <c r="J629" s="109">
        <v>0</v>
      </c>
      <c r="K629" s="109"/>
      <c r="L629" s="109"/>
      <c r="M629" s="109">
        <f t="shared" si="47"/>
        <v>0</v>
      </c>
      <c r="N629" s="109"/>
      <c r="O629" s="109"/>
      <c r="P629" s="422"/>
      <c r="Q629" s="425">
        <f t="shared" si="48"/>
        <v>0</v>
      </c>
    </row>
    <row r="630" spans="1:17" hidden="1" outlineLevel="2" x14ac:dyDescent="0.25">
      <c r="A630" s="289"/>
      <c r="B630" s="290" t="s">
        <v>369</v>
      </c>
      <c r="C630" s="241" t="s">
        <v>6890</v>
      </c>
      <c r="D630" s="267">
        <v>21.6</v>
      </c>
      <c r="E630" s="109">
        <v>0</v>
      </c>
      <c r="F630" s="109">
        <f t="shared" si="49"/>
        <v>0</v>
      </c>
      <c r="G630" s="109">
        <v>0</v>
      </c>
      <c r="H630" s="109">
        <f t="shared" si="50"/>
        <v>0</v>
      </c>
      <c r="I630" s="221">
        <f t="shared" si="51"/>
        <v>0</v>
      </c>
      <c r="J630" s="109">
        <v>0</v>
      </c>
      <c r="K630" s="109"/>
      <c r="L630" s="109"/>
      <c r="M630" s="109">
        <f t="shared" si="47"/>
        <v>0</v>
      </c>
      <c r="N630" s="109"/>
      <c r="O630" s="109"/>
      <c r="P630" s="422"/>
      <c r="Q630" s="425">
        <f t="shared" si="48"/>
        <v>0</v>
      </c>
    </row>
    <row r="631" spans="1:17" hidden="1" outlineLevel="2" x14ac:dyDescent="0.25">
      <c r="A631" s="289"/>
      <c r="B631" s="290" t="s">
        <v>361</v>
      </c>
      <c r="C631" s="241" t="s">
        <v>6814</v>
      </c>
      <c r="D631" s="267">
        <v>2.6</v>
      </c>
      <c r="E631" s="109">
        <v>0</v>
      </c>
      <c r="F631" s="109">
        <f t="shared" si="49"/>
        <v>0</v>
      </c>
      <c r="G631" s="109">
        <v>0</v>
      </c>
      <c r="H631" s="109">
        <f t="shared" si="50"/>
        <v>0</v>
      </c>
      <c r="I631" s="221">
        <f t="shared" si="51"/>
        <v>0</v>
      </c>
      <c r="J631" s="109">
        <v>0</v>
      </c>
      <c r="K631" s="109"/>
      <c r="L631" s="109"/>
      <c r="M631" s="109">
        <f t="shared" si="47"/>
        <v>0</v>
      </c>
      <c r="N631" s="109"/>
      <c r="O631" s="109"/>
      <c r="P631" s="422"/>
      <c r="Q631" s="425">
        <f t="shared" si="48"/>
        <v>0</v>
      </c>
    </row>
    <row r="632" spans="1:17" hidden="1" outlineLevel="2" x14ac:dyDescent="0.25">
      <c r="A632" s="289"/>
      <c r="B632" s="290" t="s">
        <v>338</v>
      </c>
      <c r="C632" s="241" t="s">
        <v>6814</v>
      </c>
      <c r="D632" s="267">
        <v>111</v>
      </c>
      <c r="E632" s="109">
        <v>0</v>
      </c>
      <c r="F632" s="109">
        <f t="shared" si="49"/>
        <v>0</v>
      </c>
      <c r="G632" s="109">
        <v>0</v>
      </c>
      <c r="H632" s="109">
        <f t="shared" si="50"/>
        <v>0</v>
      </c>
      <c r="I632" s="221">
        <f t="shared" si="51"/>
        <v>0</v>
      </c>
      <c r="J632" s="109">
        <v>0</v>
      </c>
      <c r="K632" s="109"/>
      <c r="L632" s="109"/>
      <c r="M632" s="109">
        <f t="shared" si="47"/>
        <v>0</v>
      </c>
      <c r="N632" s="109"/>
      <c r="O632" s="109"/>
      <c r="P632" s="422"/>
      <c r="Q632" s="425">
        <f t="shared" si="48"/>
        <v>0</v>
      </c>
    </row>
    <row r="633" spans="1:17" hidden="1" outlineLevel="2" x14ac:dyDescent="0.25">
      <c r="A633" s="289"/>
      <c r="B633" s="290" t="s">
        <v>363</v>
      </c>
      <c r="C633" s="241" t="s">
        <v>6890</v>
      </c>
      <c r="D633" s="267">
        <v>34.9</v>
      </c>
      <c r="E633" s="109">
        <v>0</v>
      </c>
      <c r="F633" s="109">
        <f t="shared" si="49"/>
        <v>0</v>
      </c>
      <c r="G633" s="109">
        <v>0</v>
      </c>
      <c r="H633" s="109">
        <f t="shared" si="50"/>
        <v>0</v>
      </c>
      <c r="I633" s="221">
        <f t="shared" si="51"/>
        <v>0</v>
      </c>
      <c r="J633" s="109">
        <v>0</v>
      </c>
      <c r="K633" s="109"/>
      <c r="L633" s="109"/>
      <c r="M633" s="109">
        <f t="shared" si="47"/>
        <v>0</v>
      </c>
      <c r="N633" s="109"/>
      <c r="O633" s="109"/>
      <c r="P633" s="422"/>
      <c r="Q633" s="425">
        <f t="shared" si="48"/>
        <v>0</v>
      </c>
    </row>
    <row r="634" spans="1:17" hidden="1" outlineLevel="2" x14ac:dyDescent="0.25">
      <c r="A634" s="289"/>
      <c r="B634" s="290" t="s">
        <v>340</v>
      </c>
      <c r="C634" s="241" t="s">
        <v>6890</v>
      </c>
      <c r="D634" s="267">
        <v>1.1000000000000001</v>
      </c>
      <c r="E634" s="109">
        <v>0</v>
      </c>
      <c r="F634" s="109">
        <f t="shared" si="49"/>
        <v>0</v>
      </c>
      <c r="G634" s="109">
        <v>0</v>
      </c>
      <c r="H634" s="109">
        <f t="shared" si="50"/>
        <v>0</v>
      </c>
      <c r="I634" s="221">
        <f t="shared" si="51"/>
        <v>0</v>
      </c>
      <c r="J634" s="109">
        <v>0</v>
      </c>
      <c r="K634" s="109"/>
      <c r="L634" s="109"/>
      <c r="M634" s="109">
        <f t="shared" si="47"/>
        <v>0</v>
      </c>
      <c r="N634" s="109"/>
      <c r="O634" s="109"/>
      <c r="P634" s="422"/>
      <c r="Q634" s="425">
        <f t="shared" si="48"/>
        <v>0</v>
      </c>
    </row>
    <row r="635" spans="1:17" hidden="1" outlineLevel="2" x14ac:dyDescent="0.25">
      <c r="A635" s="289"/>
      <c r="B635" s="290" t="s">
        <v>364</v>
      </c>
      <c r="C635" s="241" t="s">
        <v>6890</v>
      </c>
      <c r="D635" s="267">
        <v>15.6</v>
      </c>
      <c r="E635" s="109">
        <v>0</v>
      </c>
      <c r="F635" s="109">
        <f t="shared" si="49"/>
        <v>0</v>
      </c>
      <c r="G635" s="109">
        <v>0</v>
      </c>
      <c r="H635" s="109">
        <f t="shared" si="50"/>
        <v>0</v>
      </c>
      <c r="I635" s="221">
        <f t="shared" si="51"/>
        <v>0</v>
      </c>
      <c r="J635" s="109">
        <v>0</v>
      </c>
      <c r="K635" s="109"/>
      <c r="L635" s="109"/>
      <c r="M635" s="109">
        <f t="shared" ref="M635:M698" si="52">G635</f>
        <v>0</v>
      </c>
      <c r="N635" s="109"/>
      <c r="O635" s="109"/>
      <c r="P635" s="422"/>
      <c r="Q635" s="425">
        <f t="shared" si="48"/>
        <v>0</v>
      </c>
    </row>
    <row r="636" spans="1:17" hidden="1" outlineLevel="2" x14ac:dyDescent="0.25">
      <c r="A636" s="289"/>
      <c r="B636" s="290" t="s">
        <v>341</v>
      </c>
      <c r="C636" s="241" t="s">
        <v>6814</v>
      </c>
      <c r="D636" s="267">
        <v>32.4</v>
      </c>
      <c r="E636" s="109">
        <v>0</v>
      </c>
      <c r="F636" s="109">
        <f t="shared" si="49"/>
        <v>0</v>
      </c>
      <c r="G636" s="109">
        <v>0</v>
      </c>
      <c r="H636" s="109">
        <f t="shared" si="50"/>
        <v>0</v>
      </c>
      <c r="I636" s="221">
        <f t="shared" si="51"/>
        <v>0</v>
      </c>
      <c r="J636" s="109">
        <v>0</v>
      </c>
      <c r="K636" s="109"/>
      <c r="L636" s="109"/>
      <c r="M636" s="109">
        <f t="shared" si="52"/>
        <v>0</v>
      </c>
      <c r="N636" s="109"/>
      <c r="O636" s="109"/>
      <c r="P636" s="422"/>
      <c r="Q636" s="425">
        <f t="shared" si="48"/>
        <v>0</v>
      </c>
    </row>
    <row r="637" spans="1:17" hidden="1" outlineLevel="2" x14ac:dyDescent="0.25">
      <c r="A637" s="289"/>
      <c r="B637" s="290" t="s">
        <v>342</v>
      </c>
      <c r="C637" s="241" t="s">
        <v>6814</v>
      </c>
      <c r="D637" s="267">
        <v>49</v>
      </c>
      <c r="E637" s="109">
        <v>0</v>
      </c>
      <c r="F637" s="109">
        <f t="shared" si="49"/>
        <v>0</v>
      </c>
      <c r="G637" s="109">
        <v>0</v>
      </c>
      <c r="H637" s="109">
        <f t="shared" si="50"/>
        <v>0</v>
      </c>
      <c r="I637" s="221">
        <f t="shared" si="51"/>
        <v>0</v>
      </c>
      <c r="J637" s="109">
        <v>0</v>
      </c>
      <c r="K637" s="109"/>
      <c r="L637" s="109"/>
      <c r="M637" s="109">
        <f t="shared" si="52"/>
        <v>0</v>
      </c>
      <c r="N637" s="109"/>
      <c r="O637" s="109"/>
      <c r="P637" s="422"/>
      <c r="Q637" s="425">
        <f t="shared" si="48"/>
        <v>0</v>
      </c>
    </row>
    <row r="638" spans="1:17" hidden="1" outlineLevel="2" x14ac:dyDescent="0.25">
      <c r="A638" s="289"/>
      <c r="B638" s="290" t="s">
        <v>343</v>
      </c>
      <c r="C638" s="241" t="s">
        <v>6890</v>
      </c>
      <c r="D638" s="267">
        <v>15.5</v>
      </c>
      <c r="E638" s="109">
        <v>0</v>
      </c>
      <c r="F638" s="109">
        <f t="shared" si="49"/>
        <v>0</v>
      </c>
      <c r="G638" s="109">
        <v>0</v>
      </c>
      <c r="H638" s="109">
        <f t="shared" si="50"/>
        <v>0</v>
      </c>
      <c r="I638" s="221">
        <f t="shared" si="51"/>
        <v>0</v>
      </c>
      <c r="J638" s="109">
        <v>0</v>
      </c>
      <c r="K638" s="109"/>
      <c r="L638" s="109"/>
      <c r="M638" s="109">
        <f t="shared" si="52"/>
        <v>0</v>
      </c>
      <c r="N638" s="109"/>
      <c r="O638" s="109"/>
      <c r="P638" s="422"/>
      <c r="Q638" s="425">
        <f t="shared" si="48"/>
        <v>0</v>
      </c>
    </row>
    <row r="639" spans="1:17" hidden="1" outlineLevel="2" x14ac:dyDescent="0.25">
      <c r="A639" s="289"/>
      <c r="B639" s="290" t="s">
        <v>345</v>
      </c>
      <c r="C639" s="241" t="s">
        <v>6890</v>
      </c>
      <c r="D639" s="267">
        <v>1.1000000000000001</v>
      </c>
      <c r="E639" s="109">
        <v>0</v>
      </c>
      <c r="F639" s="109">
        <f t="shared" si="49"/>
        <v>0</v>
      </c>
      <c r="G639" s="109">
        <v>0</v>
      </c>
      <c r="H639" s="109">
        <f t="shared" si="50"/>
        <v>0</v>
      </c>
      <c r="I639" s="221">
        <f t="shared" si="51"/>
        <v>0</v>
      </c>
      <c r="J639" s="109">
        <v>0</v>
      </c>
      <c r="K639" s="109"/>
      <c r="L639" s="109"/>
      <c r="M639" s="109">
        <f t="shared" si="52"/>
        <v>0</v>
      </c>
      <c r="N639" s="109"/>
      <c r="O639" s="109"/>
      <c r="P639" s="422"/>
      <c r="Q639" s="425">
        <f t="shared" si="48"/>
        <v>0</v>
      </c>
    </row>
    <row r="640" spans="1:17" hidden="1" outlineLevel="2" x14ac:dyDescent="0.25">
      <c r="A640" s="289"/>
      <c r="B640" s="290" t="s">
        <v>346</v>
      </c>
      <c r="C640" s="241" t="s">
        <v>6814</v>
      </c>
      <c r="D640" s="267">
        <v>14.3</v>
      </c>
      <c r="E640" s="109">
        <v>0</v>
      </c>
      <c r="F640" s="109">
        <f t="shared" si="49"/>
        <v>0</v>
      </c>
      <c r="G640" s="109">
        <v>0</v>
      </c>
      <c r="H640" s="109">
        <f t="shared" si="50"/>
        <v>0</v>
      </c>
      <c r="I640" s="221">
        <f t="shared" si="51"/>
        <v>0</v>
      </c>
      <c r="J640" s="109">
        <v>0</v>
      </c>
      <c r="K640" s="109"/>
      <c r="L640" s="109"/>
      <c r="M640" s="109">
        <f t="shared" si="52"/>
        <v>0</v>
      </c>
      <c r="N640" s="109"/>
      <c r="O640" s="109"/>
      <c r="P640" s="422"/>
      <c r="Q640" s="425">
        <f t="shared" si="48"/>
        <v>0</v>
      </c>
    </row>
    <row r="641" spans="1:17" hidden="1" outlineLevel="2" x14ac:dyDescent="0.25">
      <c r="A641" s="289"/>
      <c r="B641" s="290" t="s">
        <v>350</v>
      </c>
      <c r="C641" s="241" t="s">
        <v>6814</v>
      </c>
      <c r="D641" s="267">
        <v>7</v>
      </c>
      <c r="E641" s="109">
        <v>0</v>
      </c>
      <c r="F641" s="109">
        <f t="shared" si="49"/>
        <v>0</v>
      </c>
      <c r="G641" s="109">
        <v>0</v>
      </c>
      <c r="H641" s="109">
        <f t="shared" si="50"/>
        <v>0</v>
      </c>
      <c r="I641" s="221">
        <f t="shared" si="51"/>
        <v>0</v>
      </c>
      <c r="J641" s="109">
        <v>0</v>
      </c>
      <c r="K641" s="109"/>
      <c r="L641" s="109"/>
      <c r="M641" s="109">
        <f t="shared" si="52"/>
        <v>0</v>
      </c>
      <c r="N641" s="109"/>
      <c r="O641" s="109"/>
      <c r="P641" s="422"/>
      <c r="Q641" s="425">
        <f t="shared" si="48"/>
        <v>0</v>
      </c>
    </row>
    <row r="642" spans="1:17" hidden="1" outlineLevel="2" x14ac:dyDescent="0.25">
      <c r="A642" s="289"/>
      <c r="B642" s="290" t="s">
        <v>377</v>
      </c>
      <c r="C642" s="241" t="s">
        <v>6890</v>
      </c>
      <c r="D642" s="267">
        <v>1.5</v>
      </c>
      <c r="E642" s="109">
        <v>0</v>
      </c>
      <c r="F642" s="109">
        <f t="shared" si="49"/>
        <v>0</v>
      </c>
      <c r="G642" s="109">
        <v>0</v>
      </c>
      <c r="H642" s="109">
        <f t="shared" si="50"/>
        <v>0</v>
      </c>
      <c r="I642" s="221">
        <f t="shared" si="51"/>
        <v>0</v>
      </c>
      <c r="J642" s="109">
        <v>0</v>
      </c>
      <c r="K642" s="109"/>
      <c r="L642" s="109"/>
      <c r="M642" s="109">
        <f t="shared" si="52"/>
        <v>0</v>
      </c>
      <c r="N642" s="109"/>
      <c r="O642" s="109"/>
      <c r="P642" s="422"/>
      <c r="Q642" s="425">
        <f t="shared" si="48"/>
        <v>0</v>
      </c>
    </row>
    <row r="643" spans="1:17" ht="25.5" hidden="1" outlineLevel="2" x14ac:dyDescent="0.25">
      <c r="A643" s="289"/>
      <c r="B643" s="290" t="s">
        <v>352</v>
      </c>
      <c r="C643" s="241" t="s">
        <v>6814</v>
      </c>
      <c r="D643" s="267">
        <v>2</v>
      </c>
      <c r="E643" s="109">
        <v>0</v>
      </c>
      <c r="F643" s="109">
        <f t="shared" si="49"/>
        <v>0</v>
      </c>
      <c r="G643" s="109">
        <v>0</v>
      </c>
      <c r="H643" s="109">
        <f t="shared" si="50"/>
        <v>0</v>
      </c>
      <c r="I643" s="221">
        <f t="shared" si="51"/>
        <v>0</v>
      </c>
      <c r="J643" s="109">
        <v>0</v>
      </c>
      <c r="K643" s="109"/>
      <c r="L643" s="109"/>
      <c r="M643" s="109">
        <f t="shared" si="52"/>
        <v>0</v>
      </c>
      <c r="N643" s="109"/>
      <c r="O643" s="109"/>
      <c r="P643" s="422"/>
      <c r="Q643" s="425">
        <f t="shared" si="48"/>
        <v>0</v>
      </c>
    </row>
    <row r="644" spans="1:17" hidden="1" outlineLevel="2" x14ac:dyDescent="0.25">
      <c r="A644" s="289"/>
      <c r="B644" s="290" t="s">
        <v>372</v>
      </c>
      <c r="C644" s="241" t="s">
        <v>6947</v>
      </c>
      <c r="D644" s="411">
        <v>10</v>
      </c>
      <c r="E644" s="109">
        <v>0</v>
      </c>
      <c r="F644" s="109">
        <f t="shared" si="49"/>
        <v>0</v>
      </c>
      <c r="G644" s="109">
        <v>0</v>
      </c>
      <c r="H644" s="109">
        <f t="shared" si="50"/>
        <v>0</v>
      </c>
      <c r="I644" s="221">
        <f t="shared" si="51"/>
        <v>0</v>
      </c>
      <c r="J644" s="109">
        <v>0</v>
      </c>
      <c r="K644" s="109"/>
      <c r="L644" s="109"/>
      <c r="M644" s="109">
        <f t="shared" si="52"/>
        <v>0</v>
      </c>
      <c r="N644" s="109"/>
      <c r="O644" s="109"/>
      <c r="P644" s="422"/>
      <c r="Q644" s="425">
        <f t="shared" si="48"/>
        <v>0</v>
      </c>
    </row>
    <row r="645" spans="1:17" hidden="1" outlineLevel="2" x14ac:dyDescent="0.25">
      <c r="A645" s="289"/>
      <c r="B645" s="290" t="s">
        <v>355</v>
      </c>
      <c r="C645" s="241" t="s">
        <v>307</v>
      </c>
      <c r="D645" s="267">
        <v>1</v>
      </c>
      <c r="E645" s="109">
        <v>0</v>
      </c>
      <c r="F645" s="109">
        <f t="shared" si="49"/>
        <v>0</v>
      </c>
      <c r="G645" s="109">
        <v>0</v>
      </c>
      <c r="H645" s="109">
        <f t="shared" si="50"/>
        <v>0</v>
      </c>
      <c r="I645" s="221">
        <f t="shared" si="51"/>
        <v>0</v>
      </c>
      <c r="J645" s="109">
        <v>0</v>
      </c>
      <c r="K645" s="109"/>
      <c r="L645" s="109"/>
      <c r="M645" s="109">
        <f t="shared" si="52"/>
        <v>0</v>
      </c>
      <c r="N645" s="109"/>
      <c r="O645" s="109"/>
      <c r="P645" s="422"/>
      <c r="Q645" s="425">
        <f t="shared" si="48"/>
        <v>0</v>
      </c>
    </row>
    <row r="646" spans="1:17" hidden="1" outlineLevel="2" x14ac:dyDescent="0.25">
      <c r="A646" s="289"/>
      <c r="B646" s="290" t="s">
        <v>323</v>
      </c>
      <c r="C646" s="241"/>
      <c r="D646" s="267"/>
      <c r="E646" s="109">
        <v>0</v>
      </c>
      <c r="F646" s="109">
        <f t="shared" si="49"/>
        <v>0</v>
      </c>
      <c r="G646" s="109">
        <v>0</v>
      </c>
      <c r="H646" s="109">
        <f t="shared" si="50"/>
        <v>0</v>
      </c>
      <c r="I646" s="221">
        <f t="shared" si="51"/>
        <v>0</v>
      </c>
      <c r="J646" s="109">
        <v>0</v>
      </c>
      <c r="K646" s="109"/>
      <c r="L646" s="109"/>
      <c r="M646" s="109">
        <f t="shared" si="52"/>
        <v>0</v>
      </c>
      <c r="N646" s="109"/>
      <c r="O646" s="109"/>
      <c r="P646" s="422"/>
      <c r="Q646" s="425">
        <f t="shared" si="48"/>
        <v>0</v>
      </c>
    </row>
    <row r="647" spans="1:17" hidden="1" outlineLevel="2" x14ac:dyDescent="0.25">
      <c r="A647" s="289"/>
      <c r="B647" s="290" t="s">
        <v>380</v>
      </c>
      <c r="C647" s="241" t="s">
        <v>31</v>
      </c>
      <c r="D647" s="267">
        <v>2</v>
      </c>
      <c r="E647" s="109">
        <v>0</v>
      </c>
      <c r="F647" s="109">
        <f t="shared" si="49"/>
        <v>0</v>
      </c>
      <c r="G647" s="109">
        <v>0</v>
      </c>
      <c r="H647" s="109">
        <f t="shared" si="50"/>
        <v>0</v>
      </c>
      <c r="I647" s="221">
        <f t="shared" si="51"/>
        <v>0</v>
      </c>
      <c r="J647" s="109">
        <v>0</v>
      </c>
      <c r="K647" s="109"/>
      <c r="L647" s="109"/>
      <c r="M647" s="109">
        <f t="shared" si="52"/>
        <v>0</v>
      </c>
      <c r="N647" s="109"/>
      <c r="O647" s="109"/>
      <c r="P647" s="422"/>
      <c r="Q647" s="425">
        <f t="shared" ref="Q647:Q710" si="53">(E647+G647)*P647</f>
        <v>0</v>
      </c>
    </row>
    <row r="648" spans="1:17" hidden="1" outlineLevel="2" x14ac:dyDescent="0.25">
      <c r="A648" s="289"/>
      <c r="B648" s="290" t="s">
        <v>347</v>
      </c>
      <c r="C648" s="241" t="s">
        <v>6814</v>
      </c>
      <c r="D648" s="267">
        <v>27</v>
      </c>
      <c r="E648" s="109">
        <v>0</v>
      </c>
      <c r="F648" s="109">
        <f t="shared" si="49"/>
        <v>0</v>
      </c>
      <c r="G648" s="109">
        <v>0</v>
      </c>
      <c r="H648" s="109">
        <f t="shared" si="50"/>
        <v>0</v>
      </c>
      <c r="I648" s="221">
        <f t="shared" si="51"/>
        <v>0</v>
      </c>
      <c r="J648" s="109">
        <v>0</v>
      </c>
      <c r="K648" s="109"/>
      <c r="L648" s="109"/>
      <c r="M648" s="109">
        <f t="shared" si="52"/>
        <v>0</v>
      </c>
      <c r="N648" s="109"/>
      <c r="O648" s="109"/>
      <c r="P648" s="422"/>
      <c r="Q648" s="425">
        <f t="shared" si="53"/>
        <v>0</v>
      </c>
    </row>
    <row r="649" spans="1:17" hidden="1" outlineLevel="2" x14ac:dyDescent="0.25">
      <c r="A649" s="289"/>
      <c r="B649" s="290" t="s">
        <v>381</v>
      </c>
      <c r="C649" s="241" t="s">
        <v>6890</v>
      </c>
      <c r="D649" s="267">
        <v>10</v>
      </c>
      <c r="E649" s="109">
        <v>0</v>
      </c>
      <c r="F649" s="109">
        <f t="shared" si="49"/>
        <v>0</v>
      </c>
      <c r="G649" s="109">
        <v>0</v>
      </c>
      <c r="H649" s="109">
        <f t="shared" si="50"/>
        <v>0</v>
      </c>
      <c r="I649" s="221">
        <f t="shared" si="51"/>
        <v>0</v>
      </c>
      <c r="J649" s="109">
        <v>0</v>
      </c>
      <c r="K649" s="109"/>
      <c r="L649" s="109"/>
      <c r="M649" s="109">
        <f t="shared" si="52"/>
        <v>0</v>
      </c>
      <c r="N649" s="109"/>
      <c r="O649" s="109"/>
      <c r="P649" s="422"/>
      <c r="Q649" s="425">
        <f t="shared" si="53"/>
        <v>0</v>
      </c>
    </row>
    <row r="650" spans="1:17" ht="25.5" hidden="1" outlineLevel="2" x14ac:dyDescent="0.25">
      <c r="A650" s="289"/>
      <c r="B650" s="290" t="s">
        <v>349</v>
      </c>
      <c r="C650" s="241" t="s">
        <v>6814</v>
      </c>
      <c r="D650" s="267">
        <v>5.8</v>
      </c>
      <c r="E650" s="109">
        <v>0</v>
      </c>
      <c r="F650" s="109">
        <f t="shared" si="49"/>
        <v>0</v>
      </c>
      <c r="G650" s="109">
        <v>0</v>
      </c>
      <c r="H650" s="109">
        <f t="shared" si="50"/>
        <v>0</v>
      </c>
      <c r="I650" s="221">
        <f t="shared" si="51"/>
        <v>0</v>
      </c>
      <c r="J650" s="109">
        <v>0</v>
      </c>
      <c r="K650" s="109"/>
      <c r="L650" s="109"/>
      <c r="M650" s="109">
        <f t="shared" si="52"/>
        <v>0</v>
      </c>
      <c r="N650" s="109"/>
      <c r="O650" s="109"/>
      <c r="P650" s="422"/>
      <c r="Q650" s="425">
        <f t="shared" si="53"/>
        <v>0</v>
      </c>
    </row>
    <row r="651" spans="1:17" hidden="1" outlineLevel="2" x14ac:dyDescent="0.25">
      <c r="A651" s="289"/>
      <c r="B651" s="290" t="s">
        <v>350</v>
      </c>
      <c r="C651" s="241" t="s">
        <v>6814</v>
      </c>
      <c r="D651" s="267">
        <v>5</v>
      </c>
      <c r="E651" s="109">
        <v>0</v>
      </c>
      <c r="F651" s="109">
        <f t="shared" si="49"/>
        <v>0</v>
      </c>
      <c r="G651" s="109">
        <v>0</v>
      </c>
      <c r="H651" s="109">
        <f t="shared" si="50"/>
        <v>0</v>
      </c>
      <c r="I651" s="221">
        <f t="shared" si="51"/>
        <v>0</v>
      </c>
      <c r="J651" s="109">
        <v>0</v>
      </c>
      <c r="K651" s="109"/>
      <c r="L651" s="109"/>
      <c r="M651" s="109">
        <f t="shared" si="52"/>
        <v>0</v>
      </c>
      <c r="N651" s="109"/>
      <c r="O651" s="109"/>
      <c r="P651" s="422"/>
      <c r="Q651" s="425">
        <f t="shared" si="53"/>
        <v>0</v>
      </c>
    </row>
    <row r="652" spans="1:17" hidden="1" outlineLevel="2" x14ac:dyDescent="0.25">
      <c r="A652" s="289"/>
      <c r="B652" s="290" t="s">
        <v>382</v>
      </c>
      <c r="C652" s="241" t="s">
        <v>6890</v>
      </c>
      <c r="D652" s="267">
        <v>1.5</v>
      </c>
      <c r="E652" s="109">
        <v>0</v>
      </c>
      <c r="F652" s="109">
        <f t="shared" si="49"/>
        <v>0</v>
      </c>
      <c r="G652" s="109">
        <v>0</v>
      </c>
      <c r="H652" s="109">
        <f t="shared" si="50"/>
        <v>0</v>
      </c>
      <c r="I652" s="221">
        <f t="shared" si="51"/>
        <v>0</v>
      </c>
      <c r="J652" s="109">
        <v>0</v>
      </c>
      <c r="K652" s="109"/>
      <c r="L652" s="109"/>
      <c r="M652" s="109">
        <f t="shared" si="52"/>
        <v>0</v>
      </c>
      <c r="N652" s="109"/>
      <c r="O652" s="109"/>
      <c r="P652" s="422"/>
      <c r="Q652" s="425">
        <f t="shared" si="53"/>
        <v>0</v>
      </c>
    </row>
    <row r="653" spans="1:17" ht="25.5" hidden="1" outlineLevel="2" x14ac:dyDescent="0.25">
      <c r="A653" s="289"/>
      <c r="B653" s="290" t="s">
        <v>352</v>
      </c>
      <c r="C653" s="241" t="s">
        <v>6814</v>
      </c>
      <c r="D653" s="267">
        <v>1.1000000000000001</v>
      </c>
      <c r="E653" s="109">
        <v>0</v>
      </c>
      <c r="F653" s="109">
        <f t="shared" si="49"/>
        <v>0</v>
      </c>
      <c r="G653" s="109">
        <v>0</v>
      </c>
      <c r="H653" s="109">
        <f t="shared" si="50"/>
        <v>0</v>
      </c>
      <c r="I653" s="221">
        <f t="shared" si="51"/>
        <v>0</v>
      </c>
      <c r="J653" s="109">
        <v>0</v>
      </c>
      <c r="K653" s="109"/>
      <c r="L653" s="109"/>
      <c r="M653" s="109">
        <f t="shared" si="52"/>
        <v>0</v>
      </c>
      <c r="N653" s="109"/>
      <c r="O653" s="109"/>
      <c r="P653" s="422"/>
      <c r="Q653" s="425">
        <f t="shared" si="53"/>
        <v>0</v>
      </c>
    </row>
    <row r="654" spans="1:17" ht="25.5" hidden="1" outlineLevel="2" x14ac:dyDescent="0.25">
      <c r="A654" s="289"/>
      <c r="B654" s="290" t="s">
        <v>353</v>
      </c>
      <c r="C654" s="241" t="s">
        <v>6814</v>
      </c>
      <c r="D654" s="267">
        <v>9.6</v>
      </c>
      <c r="E654" s="109">
        <v>0</v>
      </c>
      <c r="F654" s="109">
        <f t="shared" si="49"/>
        <v>0</v>
      </c>
      <c r="G654" s="109">
        <v>0</v>
      </c>
      <c r="H654" s="109">
        <f t="shared" si="50"/>
        <v>0</v>
      </c>
      <c r="I654" s="221">
        <f t="shared" si="51"/>
        <v>0</v>
      </c>
      <c r="J654" s="109">
        <v>0</v>
      </c>
      <c r="K654" s="109"/>
      <c r="L654" s="109"/>
      <c r="M654" s="109">
        <f t="shared" si="52"/>
        <v>0</v>
      </c>
      <c r="N654" s="109"/>
      <c r="O654" s="109"/>
      <c r="P654" s="422"/>
      <c r="Q654" s="425">
        <f t="shared" si="53"/>
        <v>0</v>
      </c>
    </row>
    <row r="655" spans="1:17" hidden="1" outlineLevel="2" x14ac:dyDescent="0.25">
      <c r="A655" s="289"/>
      <c r="B655" s="290" t="s">
        <v>354</v>
      </c>
      <c r="C655" s="241" t="s">
        <v>6814</v>
      </c>
      <c r="D655" s="267">
        <v>3</v>
      </c>
      <c r="E655" s="109">
        <v>0</v>
      </c>
      <c r="F655" s="109">
        <f t="shared" si="49"/>
        <v>0</v>
      </c>
      <c r="G655" s="109">
        <v>0</v>
      </c>
      <c r="H655" s="109">
        <f t="shared" si="50"/>
        <v>0</v>
      </c>
      <c r="I655" s="221">
        <f t="shared" si="51"/>
        <v>0</v>
      </c>
      <c r="J655" s="109">
        <v>0</v>
      </c>
      <c r="K655" s="109"/>
      <c r="L655" s="109"/>
      <c r="M655" s="109">
        <f t="shared" si="52"/>
        <v>0</v>
      </c>
      <c r="N655" s="109"/>
      <c r="O655" s="109"/>
      <c r="P655" s="422"/>
      <c r="Q655" s="425">
        <f t="shared" si="53"/>
        <v>0</v>
      </c>
    </row>
    <row r="656" spans="1:17" hidden="1" outlineLevel="2" x14ac:dyDescent="0.25">
      <c r="A656" s="289"/>
      <c r="B656" s="290" t="s">
        <v>355</v>
      </c>
      <c r="C656" s="241" t="s">
        <v>307</v>
      </c>
      <c r="D656" s="267">
        <v>1</v>
      </c>
      <c r="E656" s="109">
        <v>0</v>
      </c>
      <c r="F656" s="109">
        <f t="shared" si="49"/>
        <v>0</v>
      </c>
      <c r="G656" s="109">
        <v>0</v>
      </c>
      <c r="H656" s="109">
        <f t="shared" si="50"/>
        <v>0</v>
      </c>
      <c r="I656" s="221">
        <f t="shared" si="51"/>
        <v>0</v>
      </c>
      <c r="J656" s="109">
        <v>0</v>
      </c>
      <c r="K656" s="109"/>
      <c r="L656" s="109"/>
      <c r="M656" s="109">
        <f t="shared" si="52"/>
        <v>0</v>
      </c>
      <c r="N656" s="109"/>
      <c r="O656" s="109"/>
      <c r="P656" s="422"/>
      <c r="Q656" s="425">
        <f t="shared" si="53"/>
        <v>0</v>
      </c>
    </row>
    <row r="657" spans="1:17" hidden="1" outlineLevel="1" x14ac:dyDescent="0.25">
      <c r="A657" s="378">
        <v>25</v>
      </c>
      <c r="B657" s="349" t="s">
        <v>383</v>
      </c>
      <c r="C657" s="378" t="s">
        <v>307</v>
      </c>
      <c r="D657" s="377">
        <v>12</v>
      </c>
      <c r="E657" s="377">
        <v>637410.63</v>
      </c>
      <c r="F657" s="377">
        <f t="shared" si="49"/>
        <v>7648927.5600000005</v>
      </c>
      <c r="G657" s="377">
        <v>2625837.9000000004</v>
      </c>
      <c r="H657" s="377">
        <f t="shared" si="50"/>
        <v>31510054.800000004</v>
      </c>
      <c r="I657" s="377">
        <f t="shared" si="51"/>
        <v>39158982.360000007</v>
      </c>
      <c r="J657" s="252">
        <v>637410.63</v>
      </c>
      <c r="K657" s="252"/>
      <c r="L657" s="229"/>
      <c r="M657" s="229">
        <f t="shared" si="52"/>
        <v>2625837.9000000004</v>
      </c>
      <c r="N657" s="229"/>
      <c r="O657" s="229"/>
      <c r="P657" s="422"/>
      <c r="Q657" s="425">
        <f t="shared" si="53"/>
        <v>0</v>
      </c>
    </row>
    <row r="658" spans="1:17" hidden="1" outlineLevel="2" x14ac:dyDescent="0.25">
      <c r="A658" s="289"/>
      <c r="B658" s="290" t="s">
        <v>384</v>
      </c>
      <c r="C658" s="241"/>
      <c r="D658" s="267"/>
      <c r="E658" s="109">
        <v>0</v>
      </c>
      <c r="F658" s="109">
        <f t="shared" si="49"/>
        <v>0</v>
      </c>
      <c r="G658" s="109">
        <v>0</v>
      </c>
      <c r="H658" s="109">
        <f t="shared" si="50"/>
        <v>0</v>
      </c>
      <c r="I658" s="221">
        <f t="shared" si="51"/>
        <v>0</v>
      </c>
      <c r="J658" s="109">
        <v>0</v>
      </c>
      <c r="K658" s="109"/>
      <c r="L658" s="109"/>
      <c r="M658" s="109">
        <f t="shared" si="52"/>
        <v>0</v>
      </c>
      <c r="N658" s="109"/>
      <c r="O658" s="109"/>
      <c r="P658" s="422"/>
      <c r="Q658" s="425">
        <f t="shared" si="53"/>
        <v>0</v>
      </c>
    </row>
    <row r="659" spans="1:17" hidden="1" outlineLevel="2" x14ac:dyDescent="0.25">
      <c r="A659" s="289"/>
      <c r="B659" s="290" t="s">
        <v>385</v>
      </c>
      <c r="C659" s="241" t="s">
        <v>31</v>
      </c>
      <c r="D659" s="267">
        <v>12</v>
      </c>
      <c r="E659" s="109">
        <v>0</v>
      </c>
      <c r="F659" s="109">
        <f t="shared" si="49"/>
        <v>0</v>
      </c>
      <c r="G659" s="109">
        <v>0</v>
      </c>
      <c r="H659" s="109">
        <f t="shared" si="50"/>
        <v>0</v>
      </c>
      <c r="I659" s="221">
        <f t="shared" si="51"/>
        <v>0</v>
      </c>
      <c r="J659" s="109">
        <v>0</v>
      </c>
      <c r="K659" s="109"/>
      <c r="L659" s="109"/>
      <c r="M659" s="109">
        <f t="shared" si="52"/>
        <v>0</v>
      </c>
      <c r="N659" s="109"/>
      <c r="O659" s="109"/>
      <c r="P659" s="422"/>
      <c r="Q659" s="425">
        <f t="shared" si="53"/>
        <v>0</v>
      </c>
    </row>
    <row r="660" spans="1:17" hidden="1" outlineLevel="2" x14ac:dyDescent="0.25">
      <c r="A660" s="289"/>
      <c r="B660" s="290" t="s">
        <v>386</v>
      </c>
      <c r="C660" s="241" t="s">
        <v>31</v>
      </c>
      <c r="D660" s="267">
        <v>12</v>
      </c>
      <c r="E660" s="109">
        <v>0</v>
      </c>
      <c r="F660" s="109">
        <f t="shared" ref="F660:F674" si="54">E660*D660</f>
        <v>0</v>
      </c>
      <c r="G660" s="109">
        <v>0</v>
      </c>
      <c r="H660" s="109">
        <f t="shared" ref="H660:H674" si="55">G660*D660</f>
        <v>0</v>
      </c>
      <c r="I660" s="221">
        <f t="shared" si="51"/>
        <v>0</v>
      </c>
      <c r="J660" s="109">
        <v>0</v>
      </c>
      <c r="K660" s="109"/>
      <c r="L660" s="109"/>
      <c r="M660" s="109">
        <f t="shared" si="52"/>
        <v>0</v>
      </c>
      <c r="N660" s="109"/>
      <c r="O660" s="109"/>
      <c r="P660" s="422"/>
      <c r="Q660" s="425">
        <f t="shared" si="53"/>
        <v>0</v>
      </c>
    </row>
    <row r="661" spans="1:17" hidden="1" outlineLevel="2" x14ac:dyDescent="0.25">
      <c r="A661" s="289"/>
      <c r="B661" s="290" t="s">
        <v>387</v>
      </c>
      <c r="C661" s="241" t="s">
        <v>31</v>
      </c>
      <c r="D661" s="267">
        <v>12</v>
      </c>
      <c r="E661" s="109">
        <v>0</v>
      </c>
      <c r="F661" s="109">
        <f t="shared" si="54"/>
        <v>0</v>
      </c>
      <c r="G661" s="109">
        <v>0</v>
      </c>
      <c r="H661" s="109">
        <f t="shared" si="55"/>
        <v>0</v>
      </c>
      <c r="I661" s="221">
        <f t="shared" si="51"/>
        <v>0</v>
      </c>
      <c r="J661" s="109">
        <v>0</v>
      </c>
      <c r="K661" s="109"/>
      <c r="L661" s="109"/>
      <c r="M661" s="109">
        <f t="shared" si="52"/>
        <v>0</v>
      </c>
      <c r="N661" s="109"/>
      <c r="O661" s="109"/>
      <c r="P661" s="422"/>
      <c r="Q661" s="425">
        <f t="shared" si="53"/>
        <v>0</v>
      </c>
    </row>
    <row r="662" spans="1:17" hidden="1" outlineLevel="2" x14ac:dyDescent="0.25">
      <c r="A662" s="289"/>
      <c r="B662" s="290" t="s">
        <v>388</v>
      </c>
      <c r="C662" s="241" t="s">
        <v>31</v>
      </c>
      <c r="D662" s="267">
        <v>168</v>
      </c>
      <c r="E662" s="109">
        <v>0</v>
      </c>
      <c r="F662" s="109">
        <f t="shared" si="54"/>
        <v>0</v>
      </c>
      <c r="G662" s="109">
        <v>0</v>
      </c>
      <c r="H662" s="109">
        <f t="shared" si="55"/>
        <v>0</v>
      </c>
      <c r="I662" s="221">
        <f t="shared" si="51"/>
        <v>0</v>
      </c>
      <c r="J662" s="109">
        <v>0</v>
      </c>
      <c r="K662" s="109"/>
      <c r="L662" s="109"/>
      <c r="M662" s="109">
        <f t="shared" si="52"/>
        <v>0</v>
      </c>
      <c r="N662" s="109"/>
      <c r="O662" s="109"/>
      <c r="P662" s="422"/>
      <c r="Q662" s="425">
        <f t="shared" si="53"/>
        <v>0</v>
      </c>
    </row>
    <row r="663" spans="1:17" hidden="1" outlineLevel="2" x14ac:dyDescent="0.25">
      <c r="A663" s="289"/>
      <c r="B663" s="290" t="s">
        <v>389</v>
      </c>
      <c r="C663" s="241" t="s">
        <v>31</v>
      </c>
      <c r="D663" s="267">
        <v>168</v>
      </c>
      <c r="E663" s="109">
        <v>0</v>
      </c>
      <c r="F663" s="109">
        <f t="shared" si="54"/>
        <v>0</v>
      </c>
      <c r="G663" s="109">
        <v>0</v>
      </c>
      <c r="H663" s="109">
        <f t="shared" si="55"/>
        <v>0</v>
      </c>
      <c r="I663" s="221">
        <f t="shared" si="51"/>
        <v>0</v>
      </c>
      <c r="J663" s="109">
        <v>0</v>
      </c>
      <c r="K663" s="109"/>
      <c r="L663" s="109"/>
      <c r="M663" s="109">
        <f t="shared" si="52"/>
        <v>0</v>
      </c>
      <c r="N663" s="109"/>
      <c r="O663" s="109"/>
      <c r="P663" s="422"/>
      <c r="Q663" s="425">
        <f t="shared" si="53"/>
        <v>0</v>
      </c>
    </row>
    <row r="664" spans="1:17" hidden="1" outlineLevel="2" x14ac:dyDescent="0.25">
      <c r="A664" s="289"/>
      <c r="B664" s="290" t="s">
        <v>390</v>
      </c>
      <c r="C664" s="241" t="s">
        <v>31</v>
      </c>
      <c r="D664" s="267">
        <v>28</v>
      </c>
      <c r="E664" s="109">
        <v>0</v>
      </c>
      <c r="F664" s="109">
        <f t="shared" si="54"/>
        <v>0</v>
      </c>
      <c r="G664" s="109">
        <v>0</v>
      </c>
      <c r="H664" s="109">
        <f t="shared" si="55"/>
        <v>0</v>
      </c>
      <c r="I664" s="221">
        <f t="shared" si="51"/>
        <v>0</v>
      </c>
      <c r="J664" s="109">
        <v>0</v>
      </c>
      <c r="K664" s="109"/>
      <c r="L664" s="109"/>
      <c r="M664" s="109">
        <f t="shared" si="52"/>
        <v>0</v>
      </c>
      <c r="N664" s="109"/>
      <c r="O664" s="109"/>
      <c r="P664" s="422"/>
      <c r="Q664" s="425">
        <f t="shared" si="53"/>
        <v>0</v>
      </c>
    </row>
    <row r="665" spans="1:17" hidden="1" outlineLevel="2" x14ac:dyDescent="0.25">
      <c r="A665" s="289"/>
      <c r="B665" s="290" t="s">
        <v>391</v>
      </c>
      <c r="C665" s="241" t="s">
        <v>31</v>
      </c>
      <c r="D665" s="267">
        <v>24</v>
      </c>
      <c r="E665" s="109">
        <v>0</v>
      </c>
      <c r="F665" s="109">
        <f t="shared" si="54"/>
        <v>0</v>
      </c>
      <c r="G665" s="109">
        <v>0</v>
      </c>
      <c r="H665" s="109">
        <f t="shared" si="55"/>
        <v>0</v>
      </c>
      <c r="I665" s="221">
        <f t="shared" si="51"/>
        <v>0</v>
      </c>
      <c r="J665" s="109">
        <v>0</v>
      </c>
      <c r="K665" s="109"/>
      <c r="L665" s="109"/>
      <c r="M665" s="109">
        <f t="shared" si="52"/>
        <v>0</v>
      </c>
      <c r="N665" s="109"/>
      <c r="O665" s="109"/>
      <c r="P665" s="422"/>
      <c r="Q665" s="425">
        <f t="shared" si="53"/>
        <v>0</v>
      </c>
    </row>
    <row r="666" spans="1:17" hidden="1" outlineLevel="2" x14ac:dyDescent="0.25">
      <c r="A666" s="289"/>
      <c r="B666" s="290" t="s">
        <v>391</v>
      </c>
      <c r="C666" s="241" t="s">
        <v>31</v>
      </c>
      <c r="D666" s="267">
        <v>24</v>
      </c>
      <c r="E666" s="109">
        <v>0</v>
      </c>
      <c r="F666" s="109">
        <f t="shared" si="54"/>
        <v>0</v>
      </c>
      <c r="G666" s="109">
        <v>0</v>
      </c>
      <c r="H666" s="109">
        <f t="shared" si="55"/>
        <v>0</v>
      </c>
      <c r="I666" s="221">
        <f t="shared" si="51"/>
        <v>0</v>
      </c>
      <c r="J666" s="109">
        <v>0</v>
      </c>
      <c r="K666" s="109"/>
      <c r="L666" s="109"/>
      <c r="M666" s="109">
        <f t="shared" si="52"/>
        <v>0</v>
      </c>
      <c r="N666" s="109"/>
      <c r="O666" s="109"/>
      <c r="P666" s="422"/>
      <c r="Q666" s="425">
        <f t="shared" si="53"/>
        <v>0</v>
      </c>
    </row>
    <row r="667" spans="1:17" hidden="1" outlineLevel="1" x14ac:dyDescent="0.25">
      <c r="A667" s="378">
        <v>26</v>
      </c>
      <c r="B667" s="349" t="s">
        <v>392</v>
      </c>
      <c r="C667" s="378" t="s">
        <v>31</v>
      </c>
      <c r="D667" s="377">
        <v>24</v>
      </c>
      <c r="E667" s="377">
        <v>8305.7144000000008</v>
      </c>
      <c r="F667" s="377">
        <f t="shared" si="54"/>
        <v>199337.14560000002</v>
      </c>
      <c r="G667" s="377">
        <v>20103.2</v>
      </c>
      <c r="H667" s="377">
        <f t="shared" si="55"/>
        <v>482476.80000000005</v>
      </c>
      <c r="I667" s="377">
        <f t="shared" si="51"/>
        <v>681813.94560000009</v>
      </c>
      <c r="J667" s="109">
        <v>8305.7144000000008</v>
      </c>
      <c r="K667" s="109"/>
      <c r="L667" s="109"/>
      <c r="M667" s="109">
        <f t="shared" si="52"/>
        <v>20103.2</v>
      </c>
      <c r="N667" s="109"/>
      <c r="O667" s="109"/>
      <c r="P667" s="422"/>
      <c r="Q667" s="425">
        <f t="shared" si="53"/>
        <v>0</v>
      </c>
    </row>
    <row r="668" spans="1:17" hidden="1" outlineLevel="1" x14ac:dyDescent="0.25">
      <c r="A668" s="378">
        <v>27</v>
      </c>
      <c r="B668" s="349" t="s">
        <v>331</v>
      </c>
      <c r="C668" s="378" t="s">
        <v>6814</v>
      </c>
      <c r="D668" s="377">
        <v>564.5</v>
      </c>
      <c r="E668" s="377">
        <v>3758</v>
      </c>
      <c r="F668" s="377">
        <f t="shared" si="54"/>
        <v>2121391</v>
      </c>
      <c r="G668" s="377">
        <v>1100</v>
      </c>
      <c r="H668" s="377">
        <f t="shared" si="55"/>
        <v>620950</v>
      </c>
      <c r="I668" s="377">
        <f t="shared" si="51"/>
        <v>2742341</v>
      </c>
      <c r="J668" s="249">
        <v>3758</v>
      </c>
      <c r="K668" s="249">
        <f>'ВСЕ СМЕТЫ КДС'!G5124</f>
        <v>3214.3460196556803</v>
      </c>
      <c r="L668" s="153">
        <f>((J668/(K668/100))-100)/100</f>
        <v>0.16913362065561188</v>
      </c>
      <c r="M668" s="104">
        <v>1100</v>
      </c>
      <c r="N668" s="104">
        <f>'ВСЕ СМЕТЫ КДС'!G5125</f>
        <v>1042.3791600768</v>
      </c>
      <c r="O668" s="153">
        <f>((M668/(N668/100))-100)/100</f>
        <v>5.5278196389646296E-2</v>
      </c>
      <c r="P668" s="422"/>
      <c r="Q668" s="425">
        <f t="shared" si="53"/>
        <v>0</v>
      </c>
    </row>
    <row r="669" spans="1:17" hidden="1" outlineLevel="2" x14ac:dyDescent="0.25">
      <c r="A669" s="289"/>
      <c r="B669" s="290" t="s">
        <v>393</v>
      </c>
      <c r="C669" s="241" t="s">
        <v>31</v>
      </c>
      <c r="D669" s="267">
        <v>24</v>
      </c>
      <c r="E669" s="109">
        <v>0</v>
      </c>
      <c r="F669" s="109">
        <f t="shared" si="54"/>
        <v>0</v>
      </c>
      <c r="G669" s="109">
        <v>0</v>
      </c>
      <c r="H669" s="109">
        <f t="shared" si="55"/>
        <v>0</v>
      </c>
      <c r="I669" s="221">
        <f t="shared" si="51"/>
        <v>0</v>
      </c>
      <c r="J669" s="109">
        <v>0</v>
      </c>
      <c r="K669" s="109"/>
      <c r="L669" s="109"/>
      <c r="M669" s="109">
        <f t="shared" si="52"/>
        <v>0</v>
      </c>
      <c r="N669" s="109"/>
      <c r="O669" s="109"/>
      <c r="P669" s="422"/>
      <c r="Q669" s="425">
        <f t="shared" si="53"/>
        <v>0</v>
      </c>
    </row>
    <row r="670" spans="1:17" hidden="1" outlineLevel="2" x14ac:dyDescent="0.25">
      <c r="A670" s="289"/>
      <c r="B670" s="290" t="s">
        <v>338</v>
      </c>
      <c r="C670" s="241" t="s">
        <v>6814</v>
      </c>
      <c r="D670" s="267">
        <v>519</v>
      </c>
      <c r="E670" s="109">
        <v>0</v>
      </c>
      <c r="F670" s="109">
        <f t="shared" si="54"/>
        <v>0</v>
      </c>
      <c r="G670" s="109">
        <v>0</v>
      </c>
      <c r="H670" s="109">
        <f t="shared" si="55"/>
        <v>0</v>
      </c>
      <c r="I670" s="221">
        <f t="shared" ref="I670:I701" si="56">H670+F670</f>
        <v>0</v>
      </c>
      <c r="J670" s="109">
        <v>0</v>
      </c>
      <c r="K670" s="109"/>
      <c r="L670" s="109"/>
      <c r="M670" s="109">
        <f t="shared" si="52"/>
        <v>0</v>
      </c>
      <c r="N670" s="109"/>
      <c r="O670" s="109"/>
      <c r="P670" s="422"/>
      <c r="Q670" s="425">
        <f t="shared" si="53"/>
        <v>0</v>
      </c>
    </row>
    <row r="671" spans="1:17" hidden="1" outlineLevel="2" x14ac:dyDescent="0.25">
      <c r="A671" s="289"/>
      <c r="B671" s="290" t="s">
        <v>339</v>
      </c>
      <c r="C671" s="241" t="s">
        <v>6890</v>
      </c>
      <c r="D671" s="267">
        <v>330</v>
      </c>
      <c r="E671" s="109">
        <v>0</v>
      </c>
      <c r="F671" s="109">
        <f t="shared" si="54"/>
        <v>0</v>
      </c>
      <c r="G671" s="109">
        <v>0</v>
      </c>
      <c r="H671" s="109">
        <f t="shared" si="55"/>
        <v>0</v>
      </c>
      <c r="I671" s="221">
        <f t="shared" si="56"/>
        <v>0</v>
      </c>
      <c r="J671" s="109">
        <v>0</v>
      </c>
      <c r="K671" s="109"/>
      <c r="L671" s="109"/>
      <c r="M671" s="109">
        <f t="shared" si="52"/>
        <v>0</v>
      </c>
      <c r="N671" s="109"/>
      <c r="O671" s="109"/>
      <c r="P671" s="422"/>
      <c r="Q671" s="425">
        <f t="shared" si="53"/>
        <v>0</v>
      </c>
    </row>
    <row r="672" spans="1:17" hidden="1" outlineLevel="2" x14ac:dyDescent="0.25">
      <c r="A672" s="289"/>
      <c r="B672" s="290" t="s">
        <v>341</v>
      </c>
      <c r="C672" s="241" t="s">
        <v>6814</v>
      </c>
      <c r="D672" s="267">
        <v>45.5</v>
      </c>
      <c r="E672" s="109">
        <v>0</v>
      </c>
      <c r="F672" s="109">
        <f t="shared" si="54"/>
        <v>0</v>
      </c>
      <c r="G672" s="109">
        <v>0</v>
      </c>
      <c r="H672" s="109">
        <f t="shared" si="55"/>
        <v>0</v>
      </c>
      <c r="I672" s="221">
        <f t="shared" si="56"/>
        <v>0</v>
      </c>
      <c r="J672" s="109">
        <v>0</v>
      </c>
      <c r="K672" s="109"/>
      <c r="L672" s="109"/>
      <c r="M672" s="109">
        <f t="shared" si="52"/>
        <v>0</v>
      </c>
      <c r="N672" s="109"/>
      <c r="O672" s="109"/>
      <c r="P672" s="422"/>
      <c r="Q672" s="425">
        <f t="shared" si="53"/>
        <v>0</v>
      </c>
    </row>
    <row r="673" spans="1:17" hidden="1" outlineLevel="2" x14ac:dyDescent="0.25">
      <c r="A673" s="289"/>
      <c r="B673" s="290" t="s">
        <v>355</v>
      </c>
      <c r="C673" s="241" t="s">
        <v>307</v>
      </c>
      <c r="D673" s="267">
        <v>1</v>
      </c>
      <c r="E673" s="109">
        <v>0</v>
      </c>
      <c r="F673" s="109">
        <f t="shared" si="54"/>
        <v>0</v>
      </c>
      <c r="G673" s="109">
        <v>0</v>
      </c>
      <c r="H673" s="109">
        <f t="shared" si="55"/>
        <v>0</v>
      </c>
      <c r="I673" s="221">
        <f t="shared" si="56"/>
        <v>0</v>
      </c>
      <c r="J673" s="109">
        <v>0</v>
      </c>
      <c r="K673" s="109"/>
      <c r="L673" s="109"/>
      <c r="M673" s="109">
        <f t="shared" si="52"/>
        <v>0</v>
      </c>
      <c r="N673" s="109"/>
      <c r="O673" s="109"/>
      <c r="P673" s="422"/>
      <c r="Q673" s="425">
        <f t="shared" si="53"/>
        <v>0</v>
      </c>
    </row>
    <row r="674" spans="1:17" hidden="1" outlineLevel="1" x14ac:dyDescent="0.25">
      <c r="A674" s="378">
        <v>28</v>
      </c>
      <c r="B674" s="349" t="s">
        <v>394</v>
      </c>
      <c r="C674" s="378" t="s">
        <v>307</v>
      </c>
      <c r="D674" s="377">
        <v>16</v>
      </c>
      <c r="E674" s="377">
        <v>46198.46</v>
      </c>
      <c r="F674" s="377">
        <f t="shared" si="54"/>
        <v>739175.36</v>
      </c>
      <c r="G674" s="377">
        <v>372209.49577500008</v>
      </c>
      <c r="H674" s="377">
        <f t="shared" si="55"/>
        <v>5955351.9324000012</v>
      </c>
      <c r="I674" s="377">
        <f>H674+F674</f>
        <v>6694527.2924000015</v>
      </c>
      <c r="J674" s="109">
        <v>46198.46</v>
      </c>
      <c r="K674" s="109"/>
      <c r="L674" s="109"/>
      <c r="M674" s="109">
        <f t="shared" si="52"/>
        <v>372209.49577500008</v>
      </c>
      <c r="N674" s="109"/>
      <c r="O674" s="109"/>
      <c r="P674" s="422"/>
      <c r="Q674" s="425">
        <f t="shared" si="53"/>
        <v>0</v>
      </c>
    </row>
    <row r="675" spans="1:17" hidden="1" outlineLevel="2" x14ac:dyDescent="0.25">
      <c r="B675" s="295" t="s">
        <v>395</v>
      </c>
      <c r="D675" s="296"/>
      <c r="J675" s="109"/>
      <c r="K675" s="297"/>
      <c r="L675" s="297"/>
      <c r="M675" s="109"/>
      <c r="N675" s="297"/>
      <c r="O675" s="297"/>
      <c r="P675" s="422"/>
      <c r="Q675" s="425">
        <f t="shared" si="53"/>
        <v>0</v>
      </c>
    </row>
    <row r="676" spans="1:17" hidden="1" outlineLevel="2" x14ac:dyDescent="0.25">
      <c r="A676" s="289"/>
      <c r="B676" s="290" t="s">
        <v>396</v>
      </c>
      <c r="C676" s="241" t="s">
        <v>31</v>
      </c>
      <c r="D676" s="267">
        <v>4</v>
      </c>
      <c r="E676" s="109">
        <v>46198.46</v>
      </c>
      <c r="F676" s="109">
        <f t="shared" ref="F676:F701" si="57">E676*D676</f>
        <v>184793.84</v>
      </c>
      <c r="G676" s="109">
        <v>191555</v>
      </c>
      <c r="H676" s="109">
        <f t="shared" ref="H676:H701" si="58">G676*D676</f>
        <v>766220</v>
      </c>
      <c r="I676" s="221">
        <f t="shared" si="56"/>
        <v>951013.84</v>
      </c>
      <c r="J676" s="109">
        <v>46198.46</v>
      </c>
      <c r="K676" s="109"/>
      <c r="L676" s="109"/>
      <c r="M676" s="109">
        <f t="shared" si="52"/>
        <v>191555</v>
      </c>
      <c r="N676" s="109"/>
      <c r="O676" s="109"/>
      <c r="P676" s="422"/>
      <c r="Q676" s="425">
        <f t="shared" si="53"/>
        <v>0</v>
      </c>
    </row>
    <row r="677" spans="1:17" hidden="1" outlineLevel="2" x14ac:dyDescent="0.25">
      <c r="A677" s="289"/>
      <c r="B677" s="290" t="s">
        <v>397</v>
      </c>
      <c r="C677" s="241" t="s">
        <v>31</v>
      </c>
      <c r="D677" s="267">
        <v>12</v>
      </c>
      <c r="E677" s="109">
        <v>46198.46</v>
      </c>
      <c r="F677" s="109">
        <f t="shared" si="57"/>
        <v>554381.52</v>
      </c>
      <c r="G677" s="109">
        <v>229879</v>
      </c>
      <c r="H677" s="109">
        <f t="shared" si="58"/>
        <v>2758548</v>
      </c>
      <c r="I677" s="221">
        <f t="shared" si="56"/>
        <v>3312929.52</v>
      </c>
      <c r="J677" s="109">
        <v>46198.46</v>
      </c>
      <c r="K677" s="109"/>
      <c r="L677" s="109"/>
      <c r="M677" s="109">
        <f t="shared" si="52"/>
        <v>229879</v>
      </c>
      <c r="N677" s="109"/>
      <c r="O677" s="109"/>
      <c r="P677" s="422"/>
      <c r="Q677" s="425">
        <f t="shared" si="53"/>
        <v>0</v>
      </c>
    </row>
    <row r="678" spans="1:17" hidden="1" outlineLevel="1" x14ac:dyDescent="0.25">
      <c r="A678" s="378">
        <v>29</v>
      </c>
      <c r="B678" s="349" t="s">
        <v>398</v>
      </c>
      <c r="C678" s="378" t="s">
        <v>6890</v>
      </c>
      <c r="D678" s="377">
        <v>166</v>
      </c>
      <c r="E678" s="377">
        <v>2887.5240963855426</v>
      </c>
      <c r="F678" s="377">
        <f t="shared" si="57"/>
        <v>479329.00000000006</v>
      </c>
      <c r="G678" s="377">
        <v>4676.726506024097</v>
      </c>
      <c r="H678" s="377">
        <f t="shared" si="58"/>
        <v>776336.60000000009</v>
      </c>
      <c r="I678" s="377">
        <f t="shared" si="56"/>
        <v>1255665.6000000001</v>
      </c>
      <c r="J678" s="109">
        <v>2887.5240963855426</v>
      </c>
      <c r="K678" s="109"/>
      <c r="L678" s="109"/>
      <c r="M678" s="109">
        <f t="shared" si="52"/>
        <v>4676.726506024097</v>
      </c>
      <c r="N678" s="109"/>
      <c r="O678" s="109"/>
      <c r="P678" s="422"/>
      <c r="Q678" s="425">
        <f t="shared" si="53"/>
        <v>0</v>
      </c>
    </row>
    <row r="679" spans="1:17" hidden="1" outlineLevel="2" x14ac:dyDescent="0.25">
      <c r="A679" s="289"/>
      <c r="B679" s="290" t="s">
        <v>399</v>
      </c>
      <c r="C679" s="241"/>
      <c r="D679" s="267"/>
      <c r="E679" s="109">
        <v>0</v>
      </c>
      <c r="F679" s="109">
        <f t="shared" si="57"/>
        <v>0</v>
      </c>
      <c r="G679" s="109">
        <v>0</v>
      </c>
      <c r="H679" s="109">
        <f t="shared" si="58"/>
        <v>0</v>
      </c>
      <c r="I679" s="221">
        <f t="shared" si="56"/>
        <v>0</v>
      </c>
      <c r="J679" s="109">
        <v>0</v>
      </c>
      <c r="K679" s="109"/>
      <c r="L679" s="109"/>
      <c r="M679" s="109">
        <f t="shared" si="52"/>
        <v>0</v>
      </c>
      <c r="N679" s="109"/>
      <c r="O679" s="109"/>
      <c r="P679" s="422"/>
      <c r="Q679" s="425">
        <f t="shared" si="53"/>
        <v>0</v>
      </c>
    </row>
    <row r="680" spans="1:17" hidden="1" outlineLevel="2" x14ac:dyDescent="0.25">
      <c r="A680" s="289"/>
      <c r="B680" s="290" t="s">
        <v>400</v>
      </c>
      <c r="C680" s="241" t="s">
        <v>31</v>
      </c>
      <c r="D680" s="267">
        <v>32</v>
      </c>
      <c r="E680" s="109">
        <v>0</v>
      </c>
      <c r="F680" s="109">
        <f t="shared" si="57"/>
        <v>0</v>
      </c>
      <c r="G680" s="109">
        <v>0</v>
      </c>
      <c r="H680" s="109">
        <f t="shared" si="58"/>
        <v>0</v>
      </c>
      <c r="I680" s="221">
        <f t="shared" si="56"/>
        <v>0</v>
      </c>
      <c r="J680" s="109">
        <v>0</v>
      </c>
      <c r="K680" s="109"/>
      <c r="L680" s="109"/>
      <c r="M680" s="109">
        <f t="shared" si="52"/>
        <v>0</v>
      </c>
      <c r="N680" s="109"/>
      <c r="O680" s="109"/>
      <c r="P680" s="422"/>
      <c r="Q680" s="425">
        <f t="shared" si="53"/>
        <v>0</v>
      </c>
    </row>
    <row r="681" spans="1:17" hidden="1" outlineLevel="2" x14ac:dyDescent="0.25">
      <c r="A681" s="289"/>
      <c r="B681" s="290" t="s">
        <v>401</v>
      </c>
      <c r="C681" s="241" t="s">
        <v>31</v>
      </c>
      <c r="D681" s="267">
        <v>2</v>
      </c>
      <c r="E681" s="109">
        <v>0</v>
      </c>
      <c r="F681" s="109">
        <f t="shared" si="57"/>
        <v>0</v>
      </c>
      <c r="G681" s="109">
        <v>0</v>
      </c>
      <c r="H681" s="109">
        <f t="shared" si="58"/>
        <v>0</v>
      </c>
      <c r="I681" s="221">
        <f t="shared" si="56"/>
        <v>0</v>
      </c>
      <c r="J681" s="109">
        <v>0</v>
      </c>
      <c r="K681" s="109"/>
      <c r="L681" s="109"/>
      <c r="M681" s="109">
        <f t="shared" si="52"/>
        <v>0</v>
      </c>
      <c r="N681" s="109"/>
      <c r="O681" s="109"/>
      <c r="P681" s="422"/>
      <c r="Q681" s="425">
        <f t="shared" si="53"/>
        <v>0</v>
      </c>
    </row>
    <row r="682" spans="1:17" hidden="1" outlineLevel="2" x14ac:dyDescent="0.25">
      <c r="A682" s="289"/>
      <c r="B682" s="290" t="s">
        <v>402</v>
      </c>
      <c r="C682" s="241" t="s">
        <v>31</v>
      </c>
      <c r="D682" s="267">
        <v>2</v>
      </c>
      <c r="E682" s="109">
        <v>0</v>
      </c>
      <c r="F682" s="109">
        <f t="shared" si="57"/>
        <v>0</v>
      </c>
      <c r="G682" s="109">
        <v>0</v>
      </c>
      <c r="H682" s="109">
        <f t="shared" si="58"/>
        <v>0</v>
      </c>
      <c r="I682" s="221">
        <f t="shared" si="56"/>
        <v>0</v>
      </c>
      <c r="J682" s="109">
        <v>0</v>
      </c>
      <c r="K682" s="109"/>
      <c r="L682" s="109"/>
      <c r="M682" s="109">
        <f t="shared" si="52"/>
        <v>0</v>
      </c>
      <c r="N682" s="109"/>
      <c r="O682" s="109"/>
      <c r="P682" s="422"/>
      <c r="Q682" s="425">
        <f t="shared" si="53"/>
        <v>0</v>
      </c>
    </row>
    <row r="683" spans="1:17" hidden="1" outlineLevel="2" x14ac:dyDescent="0.25">
      <c r="A683" s="289"/>
      <c r="B683" s="290" t="s">
        <v>403</v>
      </c>
      <c r="C683" s="241" t="s">
        <v>31</v>
      </c>
      <c r="D683" s="267">
        <v>32</v>
      </c>
      <c r="E683" s="109">
        <v>0</v>
      </c>
      <c r="F683" s="109">
        <f t="shared" si="57"/>
        <v>0</v>
      </c>
      <c r="G683" s="109">
        <v>0</v>
      </c>
      <c r="H683" s="109">
        <f t="shared" si="58"/>
        <v>0</v>
      </c>
      <c r="I683" s="221">
        <f t="shared" si="56"/>
        <v>0</v>
      </c>
      <c r="J683" s="109">
        <v>0</v>
      </c>
      <c r="K683" s="109"/>
      <c r="L683" s="109"/>
      <c r="M683" s="109">
        <f t="shared" si="52"/>
        <v>0</v>
      </c>
      <c r="N683" s="109"/>
      <c r="O683" s="109"/>
      <c r="P683" s="422"/>
      <c r="Q683" s="425">
        <f t="shared" si="53"/>
        <v>0</v>
      </c>
    </row>
    <row r="684" spans="1:17" hidden="1" outlineLevel="2" x14ac:dyDescent="0.25">
      <c r="A684" s="289"/>
      <c r="B684" s="290" t="s">
        <v>404</v>
      </c>
      <c r="C684" s="241" t="s">
        <v>6890</v>
      </c>
      <c r="D684" s="267">
        <v>38</v>
      </c>
      <c r="E684" s="109">
        <v>0</v>
      </c>
      <c r="F684" s="109">
        <f t="shared" si="57"/>
        <v>0</v>
      </c>
      <c r="G684" s="109">
        <v>0</v>
      </c>
      <c r="H684" s="109">
        <f t="shared" si="58"/>
        <v>0</v>
      </c>
      <c r="I684" s="221">
        <f t="shared" si="56"/>
        <v>0</v>
      </c>
      <c r="J684" s="109">
        <v>0</v>
      </c>
      <c r="K684" s="109"/>
      <c r="L684" s="109"/>
      <c r="M684" s="109">
        <f t="shared" si="52"/>
        <v>0</v>
      </c>
      <c r="N684" s="109"/>
      <c r="O684" s="109"/>
      <c r="P684" s="422"/>
      <c r="Q684" s="425">
        <f t="shared" si="53"/>
        <v>0</v>
      </c>
    </row>
    <row r="685" spans="1:17" hidden="1" outlineLevel="2" x14ac:dyDescent="0.25">
      <c r="A685" s="289"/>
      <c r="B685" s="290" t="s">
        <v>405</v>
      </c>
      <c r="C685" s="241" t="s">
        <v>6890</v>
      </c>
      <c r="D685" s="267">
        <v>128</v>
      </c>
      <c r="E685" s="109">
        <v>0</v>
      </c>
      <c r="F685" s="109">
        <f t="shared" si="57"/>
        <v>0</v>
      </c>
      <c r="G685" s="109">
        <v>0</v>
      </c>
      <c r="H685" s="109">
        <f t="shared" si="58"/>
        <v>0</v>
      </c>
      <c r="I685" s="221">
        <f t="shared" si="56"/>
        <v>0</v>
      </c>
      <c r="J685" s="109">
        <v>0</v>
      </c>
      <c r="K685" s="109"/>
      <c r="L685" s="109"/>
      <c r="M685" s="109">
        <f t="shared" si="52"/>
        <v>0</v>
      </c>
      <c r="N685" s="109"/>
      <c r="O685" s="109"/>
      <c r="P685" s="422"/>
      <c r="Q685" s="425">
        <f t="shared" si="53"/>
        <v>0</v>
      </c>
    </row>
    <row r="686" spans="1:17" hidden="1" outlineLevel="2" x14ac:dyDescent="0.25">
      <c r="A686" s="289"/>
      <c r="B686" s="290" t="s">
        <v>406</v>
      </c>
      <c r="C686" s="241" t="s">
        <v>307</v>
      </c>
      <c r="D686" s="267">
        <v>1</v>
      </c>
      <c r="E686" s="109">
        <v>0</v>
      </c>
      <c r="F686" s="109">
        <f t="shared" si="57"/>
        <v>0</v>
      </c>
      <c r="G686" s="109">
        <v>0</v>
      </c>
      <c r="H686" s="109">
        <f t="shared" si="58"/>
        <v>0</v>
      </c>
      <c r="I686" s="221">
        <f t="shared" si="56"/>
        <v>0</v>
      </c>
      <c r="J686" s="109">
        <v>0</v>
      </c>
      <c r="K686" s="109"/>
      <c r="L686" s="109"/>
      <c r="M686" s="109">
        <f t="shared" si="52"/>
        <v>0</v>
      </c>
      <c r="N686" s="109"/>
      <c r="O686" s="109"/>
      <c r="P686" s="422"/>
      <c r="Q686" s="425">
        <f t="shared" si="53"/>
        <v>0</v>
      </c>
    </row>
    <row r="687" spans="1:17" ht="25.5" hidden="1" outlineLevel="2" x14ac:dyDescent="0.25">
      <c r="A687" s="289"/>
      <c r="B687" s="290" t="s">
        <v>407</v>
      </c>
      <c r="C687" s="241" t="s">
        <v>176</v>
      </c>
      <c r="D687" s="267">
        <v>3</v>
      </c>
      <c r="E687" s="109">
        <v>0</v>
      </c>
      <c r="F687" s="109">
        <f t="shared" si="57"/>
        <v>0</v>
      </c>
      <c r="G687" s="109">
        <v>0</v>
      </c>
      <c r="H687" s="109">
        <f t="shared" si="58"/>
        <v>0</v>
      </c>
      <c r="I687" s="221">
        <f t="shared" si="56"/>
        <v>0</v>
      </c>
      <c r="J687" s="109">
        <v>0</v>
      </c>
      <c r="K687" s="109"/>
      <c r="L687" s="109"/>
      <c r="M687" s="109">
        <f t="shared" si="52"/>
        <v>0</v>
      </c>
      <c r="N687" s="109"/>
      <c r="O687" s="109"/>
      <c r="P687" s="422"/>
      <c r="Q687" s="425">
        <f t="shared" si="53"/>
        <v>0</v>
      </c>
    </row>
    <row r="688" spans="1:17" hidden="1" outlineLevel="2" x14ac:dyDescent="0.25">
      <c r="A688" s="289"/>
      <c r="B688" s="290" t="s">
        <v>408</v>
      </c>
      <c r="C688" s="241" t="s">
        <v>307</v>
      </c>
      <c r="D688" s="411">
        <v>1</v>
      </c>
      <c r="E688" s="109">
        <v>0</v>
      </c>
      <c r="F688" s="109">
        <f t="shared" si="57"/>
        <v>0</v>
      </c>
      <c r="G688" s="109">
        <v>0</v>
      </c>
      <c r="H688" s="109">
        <f t="shared" si="58"/>
        <v>0</v>
      </c>
      <c r="I688" s="221">
        <f t="shared" si="56"/>
        <v>0</v>
      </c>
      <c r="J688" s="109">
        <v>0</v>
      </c>
      <c r="K688" s="109"/>
      <c r="L688" s="109"/>
      <c r="M688" s="109">
        <f t="shared" si="52"/>
        <v>0</v>
      </c>
      <c r="N688" s="109"/>
      <c r="O688" s="109"/>
      <c r="P688" s="422"/>
      <c r="Q688" s="425">
        <f t="shared" si="53"/>
        <v>0</v>
      </c>
    </row>
    <row r="689" spans="1:17" hidden="1" outlineLevel="2" x14ac:dyDescent="0.25">
      <c r="A689" s="289"/>
      <c r="B689" s="290" t="s">
        <v>409</v>
      </c>
      <c r="C689" s="241"/>
      <c r="D689" s="267"/>
      <c r="E689" s="109">
        <v>0</v>
      </c>
      <c r="F689" s="109">
        <f t="shared" si="57"/>
        <v>0</v>
      </c>
      <c r="G689" s="109">
        <v>0</v>
      </c>
      <c r="H689" s="109">
        <f t="shared" si="58"/>
        <v>0</v>
      </c>
      <c r="I689" s="221">
        <f t="shared" si="56"/>
        <v>0</v>
      </c>
      <c r="J689" s="109">
        <v>0</v>
      </c>
      <c r="K689" s="109"/>
      <c r="L689" s="109"/>
      <c r="M689" s="109">
        <f t="shared" si="52"/>
        <v>0</v>
      </c>
      <c r="N689" s="109"/>
      <c r="O689" s="109"/>
      <c r="P689" s="422"/>
      <c r="Q689" s="425">
        <f t="shared" si="53"/>
        <v>0</v>
      </c>
    </row>
    <row r="690" spans="1:17" hidden="1" outlineLevel="2" x14ac:dyDescent="0.25">
      <c r="A690" s="289"/>
      <c r="B690" s="290" t="s">
        <v>410</v>
      </c>
      <c r="C690" s="241" t="s">
        <v>31</v>
      </c>
      <c r="D690" s="267">
        <v>12</v>
      </c>
      <c r="E690" s="109">
        <v>0</v>
      </c>
      <c r="F690" s="109">
        <f t="shared" si="57"/>
        <v>0</v>
      </c>
      <c r="G690" s="109">
        <v>0</v>
      </c>
      <c r="H690" s="109">
        <f t="shared" si="58"/>
        <v>0</v>
      </c>
      <c r="I690" s="221">
        <f t="shared" si="56"/>
        <v>0</v>
      </c>
      <c r="J690" s="109">
        <v>0</v>
      </c>
      <c r="K690" s="109"/>
      <c r="L690" s="109"/>
      <c r="M690" s="109">
        <f t="shared" si="52"/>
        <v>0</v>
      </c>
      <c r="N690" s="109"/>
      <c r="O690" s="109"/>
      <c r="P690" s="422"/>
      <c r="Q690" s="425">
        <f t="shared" si="53"/>
        <v>0</v>
      </c>
    </row>
    <row r="691" spans="1:17" hidden="1" outlineLevel="2" x14ac:dyDescent="0.25">
      <c r="A691" s="289"/>
      <c r="B691" s="290" t="s">
        <v>401</v>
      </c>
      <c r="C691" s="241" t="s">
        <v>31</v>
      </c>
      <c r="D691" s="267">
        <v>18</v>
      </c>
      <c r="E691" s="109">
        <v>0</v>
      </c>
      <c r="F691" s="109">
        <f t="shared" si="57"/>
        <v>0</v>
      </c>
      <c r="G691" s="109">
        <v>0</v>
      </c>
      <c r="H691" s="109">
        <f t="shared" si="58"/>
        <v>0</v>
      </c>
      <c r="I691" s="221">
        <f t="shared" si="56"/>
        <v>0</v>
      </c>
      <c r="J691" s="109">
        <v>0</v>
      </c>
      <c r="K691" s="109"/>
      <c r="L691" s="109"/>
      <c r="M691" s="109">
        <f t="shared" si="52"/>
        <v>0</v>
      </c>
      <c r="N691" s="109"/>
      <c r="O691" s="109"/>
      <c r="P691" s="422"/>
      <c r="Q691" s="425">
        <f t="shared" si="53"/>
        <v>0</v>
      </c>
    </row>
    <row r="692" spans="1:17" hidden="1" outlineLevel="2" x14ac:dyDescent="0.25">
      <c r="A692" s="289"/>
      <c r="B692" s="290" t="s">
        <v>402</v>
      </c>
      <c r="C692" s="241" t="s">
        <v>31</v>
      </c>
      <c r="D692" s="267">
        <v>12</v>
      </c>
      <c r="E692" s="109">
        <v>0</v>
      </c>
      <c r="F692" s="109">
        <f t="shared" si="57"/>
        <v>0</v>
      </c>
      <c r="G692" s="109">
        <v>0</v>
      </c>
      <c r="H692" s="109">
        <f t="shared" si="58"/>
        <v>0</v>
      </c>
      <c r="I692" s="221">
        <f t="shared" si="56"/>
        <v>0</v>
      </c>
      <c r="J692" s="109">
        <v>0</v>
      </c>
      <c r="K692" s="109"/>
      <c r="L692" s="109"/>
      <c r="M692" s="109">
        <f t="shared" si="52"/>
        <v>0</v>
      </c>
      <c r="N692" s="109"/>
      <c r="O692" s="109"/>
      <c r="P692" s="422"/>
      <c r="Q692" s="425">
        <f t="shared" si="53"/>
        <v>0</v>
      </c>
    </row>
    <row r="693" spans="1:17" hidden="1" outlineLevel="2" x14ac:dyDescent="0.25">
      <c r="A693" s="289"/>
      <c r="B693" s="290" t="s">
        <v>404</v>
      </c>
      <c r="C693" s="241" t="s">
        <v>6890</v>
      </c>
      <c r="D693" s="267">
        <v>82</v>
      </c>
      <c r="E693" s="109">
        <v>0</v>
      </c>
      <c r="F693" s="109">
        <f t="shared" si="57"/>
        <v>0</v>
      </c>
      <c r="G693" s="109">
        <v>0</v>
      </c>
      <c r="H693" s="109">
        <f t="shared" si="58"/>
        <v>0</v>
      </c>
      <c r="I693" s="221">
        <f t="shared" si="56"/>
        <v>0</v>
      </c>
      <c r="J693" s="109">
        <v>0</v>
      </c>
      <c r="K693" s="109"/>
      <c r="L693" s="109"/>
      <c r="M693" s="109">
        <f t="shared" si="52"/>
        <v>0</v>
      </c>
      <c r="N693" s="109"/>
      <c r="O693" s="109"/>
      <c r="P693" s="422"/>
      <c r="Q693" s="425">
        <f t="shared" si="53"/>
        <v>0</v>
      </c>
    </row>
    <row r="694" spans="1:17" hidden="1" outlineLevel="2" x14ac:dyDescent="0.25">
      <c r="A694" s="289"/>
      <c r="B694" s="290" t="s">
        <v>406</v>
      </c>
      <c r="C694" s="241" t="s">
        <v>307</v>
      </c>
      <c r="D694" s="267">
        <v>1</v>
      </c>
      <c r="E694" s="109">
        <v>0</v>
      </c>
      <c r="F694" s="109">
        <f t="shared" si="57"/>
        <v>0</v>
      </c>
      <c r="G694" s="109">
        <v>0</v>
      </c>
      <c r="H694" s="109">
        <f t="shared" si="58"/>
        <v>0</v>
      </c>
      <c r="I694" s="221">
        <f t="shared" si="56"/>
        <v>0</v>
      </c>
      <c r="J694" s="109">
        <v>0</v>
      </c>
      <c r="K694" s="109"/>
      <c r="L694" s="109"/>
      <c r="M694" s="109">
        <f t="shared" si="52"/>
        <v>0</v>
      </c>
      <c r="N694" s="109"/>
      <c r="O694" s="109"/>
      <c r="P694" s="422"/>
      <c r="Q694" s="425">
        <f t="shared" si="53"/>
        <v>0</v>
      </c>
    </row>
    <row r="695" spans="1:17" hidden="1" outlineLevel="2" x14ac:dyDescent="0.25">
      <c r="A695" s="289"/>
      <c r="B695" s="290" t="s">
        <v>411</v>
      </c>
      <c r="C695" s="241"/>
      <c r="D695" s="267"/>
      <c r="E695" s="109">
        <v>0</v>
      </c>
      <c r="F695" s="109">
        <f t="shared" si="57"/>
        <v>0</v>
      </c>
      <c r="G695" s="109">
        <v>0</v>
      </c>
      <c r="H695" s="109">
        <f t="shared" si="58"/>
        <v>0</v>
      </c>
      <c r="I695" s="221">
        <f t="shared" si="56"/>
        <v>0</v>
      </c>
      <c r="J695" s="109">
        <v>0</v>
      </c>
      <c r="K695" s="109"/>
      <c r="L695" s="109"/>
      <c r="M695" s="109">
        <f t="shared" si="52"/>
        <v>0</v>
      </c>
      <c r="N695" s="109"/>
      <c r="O695" s="109"/>
      <c r="P695" s="422"/>
      <c r="Q695" s="425">
        <f t="shared" si="53"/>
        <v>0</v>
      </c>
    </row>
    <row r="696" spans="1:17" hidden="1" outlineLevel="2" x14ac:dyDescent="0.25">
      <c r="A696" s="289"/>
      <c r="B696" s="290" t="s">
        <v>412</v>
      </c>
      <c r="C696" s="241" t="s">
        <v>6890</v>
      </c>
      <c r="D696" s="267">
        <v>82</v>
      </c>
      <c r="E696" s="109">
        <v>0</v>
      </c>
      <c r="F696" s="109">
        <f t="shared" si="57"/>
        <v>0</v>
      </c>
      <c r="G696" s="109">
        <v>0</v>
      </c>
      <c r="H696" s="109">
        <f t="shared" si="58"/>
        <v>0</v>
      </c>
      <c r="I696" s="221">
        <f t="shared" si="56"/>
        <v>0</v>
      </c>
      <c r="J696" s="109">
        <v>0</v>
      </c>
      <c r="K696" s="109"/>
      <c r="L696" s="109"/>
      <c r="M696" s="109">
        <f t="shared" si="52"/>
        <v>0</v>
      </c>
      <c r="N696" s="109"/>
      <c r="O696" s="109"/>
      <c r="P696" s="422"/>
      <c r="Q696" s="425">
        <f t="shared" si="53"/>
        <v>0</v>
      </c>
    </row>
    <row r="697" spans="1:17" ht="25.5" hidden="1" outlineLevel="2" x14ac:dyDescent="0.25">
      <c r="A697" s="289"/>
      <c r="B697" s="290" t="s">
        <v>407</v>
      </c>
      <c r="C697" s="241" t="s">
        <v>176</v>
      </c>
      <c r="D697" s="267">
        <v>3</v>
      </c>
      <c r="E697" s="109">
        <v>0</v>
      </c>
      <c r="F697" s="109">
        <f t="shared" si="57"/>
        <v>0</v>
      </c>
      <c r="G697" s="109">
        <v>0</v>
      </c>
      <c r="H697" s="109">
        <f t="shared" si="58"/>
        <v>0</v>
      </c>
      <c r="I697" s="221">
        <f t="shared" si="56"/>
        <v>0</v>
      </c>
      <c r="J697" s="109">
        <v>0</v>
      </c>
      <c r="K697" s="109"/>
      <c r="L697" s="109"/>
      <c r="M697" s="109">
        <f t="shared" si="52"/>
        <v>0</v>
      </c>
      <c r="N697" s="109"/>
      <c r="O697" s="109"/>
      <c r="P697" s="422"/>
      <c r="Q697" s="425">
        <f t="shared" si="53"/>
        <v>0</v>
      </c>
    </row>
    <row r="698" spans="1:17" hidden="1" outlineLevel="2" x14ac:dyDescent="0.25">
      <c r="A698" s="289"/>
      <c r="B698" s="290" t="s">
        <v>408</v>
      </c>
      <c r="C698" s="241" t="s">
        <v>307</v>
      </c>
      <c r="D698" s="411">
        <v>1</v>
      </c>
      <c r="E698" s="109">
        <v>0</v>
      </c>
      <c r="F698" s="109">
        <f t="shared" si="57"/>
        <v>0</v>
      </c>
      <c r="G698" s="109">
        <v>0</v>
      </c>
      <c r="H698" s="109">
        <f t="shared" si="58"/>
        <v>0</v>
      </c>
      <c r="I698" s="221">
        <f t="shared" si="56"/>
        <v>0</v>
      </c>
      <c r="J698" s="109">
        <v>0</v>
      </c>
      <c r="K698" s="109"/>
      <c r="L698" s="109"/>
      <c r="M698" s="109">
        <f t="shared" si="52"/>
        <v>0</v>
      </c>
      <c r="N698" s="109"/>
      <c r="O698" s="109"/>
      <c r="P698" s="422"/>
      <c r="Q698" s="425">
        <f t="shared" si="53"/>
        <v>0</v>
      </c>
    </row>
    <row r="699" spans="1:17" ht="25.5" hidden="1" outlineLevel="1" x14ac:dyDescent="0.25">
      <c r="A699" s="378">
        <v>30</v>
      </c>
      <c r="B699" s="349" t="s">
        <v>413</v>
      </c>
      <c r="C699" s="378" t="s">
        <v>307</v>
      </c>
      <c r="D699" s="377">
        <v>1</v>
      </c>
      <c r="E699" s="377">
        <v>1432280.25</v>
      </c>
      <c r="F699" s="377">
        <f t="shared" si="57"/>
        <v>1432280.25</v>
      </c>
      <c r="G699" s="377">
        <v>1392400.5</v>
      </c>
      <c r="H699" s="377">
        <f t="shared" si="58"/>
        <v>1392400.5</v>
      </c>
      <c r="I699" s="377">
        <f t="shared" si="56"/>
        <v>2824680.75</v>
      </c>
      <c r="J699" s="109">
        <v>1432280.25</v>
      </c>
      <c r="K699" s="109"/>
      <c r="L699" s="109"/>
      <c r="M699" s="109">
        <f>G699</f>
        <v>1392400.5</v>
      </c>
      <c r="N699" s="109"/>
      <c r="O699" s="109"/>
      <c r="P699" s="422"/>
      <c r="Q699" s="425">
        <f t="shared" si="53"/>
        <v>0</v>
      </c>
    </row>
    <row r="700" spans="1:17" hidden="1" outlineLevel="2" x14ac:dyDescent="0.25">
      <c r="A700" s="289"/>
      <c r="B700" s="290" t="s">
        <v>414</v>
      </c>
      <c r="C700" s="241"/>
      <c r="D700" s="267"/>
      <c r="E700" s="109"/>
      <c r="F700" s="109">
        <f t="shared" si="57"/>
        <v>0</v>
      </c>
      <c r="G700" s="109"/>
      <c r="H700" s="109">
        <f t="shared" si="58"/>
        <v>0</v>
      </c>
      <c r="I700" s="221">
        <f t="shared" si="56"/>
        <v>0</v>
      </c>
      <c r="J700" s="109"/>
      <c r="K700" s="109"/>
      <c r="L700" s="109"/>
      <c r="M700" s="109"/>
      <c r="N700" s="109"/>
      <c r="O700" s="109"/>
      <c r="P700" s="422"/>
      <c r="Q700" s="425">
        <f t="shared" si="53"/>
        <v>0</v>
      </c>
    </row>
    <row r="701" spans="1:17" hidden="1" outlineLevel="1" x14ac:dyDescent="0.25">
      <c r="A701" s="378">
        <v>31</v>
      </c>
      <c r="B701" s="349" t="s">
        <v>415</v>
      </c>
      <c r="C701" s="378" t="s">
        <v>307</v>
      </c>
      <c r="D701" s="377">
        <v>1</v>
      </c>
      <c r="E701" s="377">
        <v>1228500</v>
      </c>
      <c r="F701" s="377">
        <f t="shared" si="57"/>
        <v>1228500</v>
      </c>
      <c r="G701" s="377">
        <v>0</v>
      </c>
      <c r="H701" s="377">
        <f t="shared" si="58"/>
        <v>0</v>
      </c>
      <c r="I701" s="377">
        <f t="shared" si="56"/>
        <v>1228500</v>
      </c>
      <c r="J701" s="109">
        <v>1228500</v>
      </c>
      <c r="K701" s="109"/>
      <c r="L701" s="109"/>
      <c r="M701" s="109">
        <f>G701</f>
        <v>0</v>
      </c>
      <c r="N701" s="109"/>
      <c r="O701" s="109"/>
      <c r="P701" s="422"/>
      <c r="Q701" s="425">
        <f t="shared" si="53"/>
        <v>0</v>
      </c>
    </row>
    <row r="702" spans="1:17" collapsed="1" x14ac:dyDescent="0.25">
      <c r="A702" s="339" t="s">
        <v>416</v>
      </c>
      <c r="B702" s="340" t="s">
        <v>417</v>
      </c>
      <c r="C702" s="341"/>
      <c r="D702" s="342"/>
      <c r="E702" s="342"/>
      <c r="F702" s="342">
        <f>SUM(F703:F866)</f>
        <v>4413699.16</v>
      </c>
      <c r="G702" s="342"/>
      <c r="H702" s="342">
        <f>SUM(H703:H866)</f>
        <v>5088361.4730000002</v>
      </c>
      <c r="I702" s="343">
        <f>SUM(I703:I866)</f>
        <v>9502060.6330000013</v>
      </c>
      <c r="J702" s="344"/>
      <c r="K702" s="344"/>
      <c r="L702" s="345"/>
      <c r="M702" s="345"/>
      <c r="N702" s="345"/>
      <c r="O702" s="345"/>
      <c r="P702" s="422"/>
      <c r="Q702" s="343">
        <f>SUM(Q703:Q866)</f>
        <v>0</v>
      </c>
    </row>
    <row r="703" spans="1:17" ht="25.5" hidden="1" outlineLevel="1" x14ac:dyDescent="0.25">
      <c r="A703" s="378">
        <v>1</v>
      </c>
      <c r="B703" s="349" t="s">
        <v>6914</v>
      </c>
      <c r="C703" s="378" t="s">
        <v>31</v>
      </c>
      <c r="D703" s="377">
        <v>58</v>
      </c>
      <c r="E703" s="377">
        <v>7205</v>
      </c>
      <c r="F703" s="377">
        <f t="shared" ref="F703:F734" si="59">E703*D703</f>
        <v>417890</v>
      </c>
      <c r="G703" s="377">
        <v>17301.587931034483</v>
      </c>
      <c r="H703" s="377">
        <f t="shared" ref="H703:H734" si="60">G703*D703</f>
        <v>1003492.1</v>
      </c>
      <c r="I703" s="377">
        <f>F703+H703</f>
        <v>1421382.1</v>
      </c>
      <c r="J703" s="109">
        <v>7205</v>
      </c>
      <c r="K703" s="109"/>
      <c r="L703" s="109"/>
      <c r="M703" s="109">
        <f t="shared" ref="M703:M766" si="61">G703</f>
        <v>17301.587931034483</v>
      </c>
      <c r="N703" s="109"/>
      <c r="O703" s="109"/>
      <c r="P703" s="422"/>
      <c r="Q703" s="425">
        <f t="shared" si="53"/>
        <v>0</v>
      </c>
    </row>
    <row r="704" spans="1:17" hidden="1" outlineLevel="1" x14ac:dyDescent="0.25">
      <c r="A704" s="378">
        <v>2</v>
      </c>
      <c r="B704" s="349" t="s">
        <v>418</v>
      </c>
      <c r="C704" s="378" t="s">
        <v>6890</v>
      </c>
      <c r="D704" s="377">
        <v>933</v>
      </c>
      <c r="E704" s="377">
        <v>1451.6653376205788</v>
      </c>
      <c r="F704" s="377">
        <f t="shared" si="59"/>
        <v>1354403.76</v>
      </c>
      <c r="G704" s="377">
        <v>811.65284030010719</v>
      </c>
      <c r="H704" s="377">
        <f t="shared" si="60"/>
        <v>757272.1</v>
      </c>
      <c r="I704" s="377">
        <f>F704+H704</f>
        <v>2111675.86</v>
      </c>
      <c r="J704" s="109">
        <v>1451.6653376205788</v>
      </c>
      <c r="K704" s="109"/>
      <c r="L704" s="109"/>
      <c r="M704" s="109">
        <f t="shared" si="61"/>
        <v>811.65284030010719</v>
      </c>
      <c r="N704" s="109"/>
      <c r="O704" s="109"/>
      <c r="P704" s="422"/>
      <c r="Q704" s="425">
        <f t="shared" si="53"/>
        <v>0</v>
      </c>
    </row>
    <row r="705" spans="1:17" hidden="1" outlineLevel="1" x14ac:dyDescent="0.25">
      <c r="A705" s="378">
        <v>3</v>
      </c>
      <c r="B705" s="349" t="s">
        <v>419</v>
      </c>
      <c r="C705" s="378" t="s">
        <v>31</v>
      </c>
      <c r="D705" s="377">
        <v>1</v>
      </c>
      <c r="E705" s="377">
        <v>39090.400000000001</v>
      </c>
      <c r="F705" s="377">
        <f t="shared" si="59"/>
        <v>39090.400000000001</v>
      </c>
      <c r="G705" s="377">
        <v>204170.2</v>
      </c>
      <c r="H705" s="377">
        <f t="shared" si="60"/>
        <v>204170.2</v>
      </c>
      <c r="I705" s="377">
        <f t="shared" ref="I705:I768" si="62">F705+H705</f>
        <v>243260.6</v>
      </c>
      <c r="J705" s="109">
        <v>39090.400000000001</v>
      </c>
      <c r="K705" s="109"/>
      <c r="L705" s="109"/>
      <c r="M705" s="109">
        <f t="shared" si="61"/>
        <v>204170.2</v>
      </c>
      <c r="N705" s="109"/>
      <c r="O705" s="109"/>
      <c r="P705" s="422"/>
      <c r="Q705" s="425">
        <f t="shared" si="53"/>
        <v>0</v>
      </c>
    </row>
    <row r="706" spans="1:17" hidden="1" outlineLevel="2" x14ac:dyDescent="0.25">
      <c r="A706" s="109"/>
      <c r="B706" s="298" t="s">
        <v>420</v>
      </c>
      <c r="C706" s="109" t="s">
        <v>31</v>
      </c>
      <c r="D706" s="109">
        <v>1</v>
      </c>
      <c r="E706" s="109">
        <v>0</v>
      </c>
      <c r="F706" s="109">
        <f t="shared" si="59"/>
        <v>0</v>
      </c>
      <c r="G706" s="109">
        <v>0</v>
      </c>
      <c r="H706" s="109">
        <f t="shared" si="60"/>
        <v>0</v>
      </c>
      <c r="I706" s="221">
        <f t="shared" si="62"/>
        <v>0</v>
      </c>
      <c r="J706" s="109">
        <v>0</v>
      </c>
      <c r="K706" s="109"/>
      <c r="L706" s="109"/>
      <c r="M706" s="109">
        <f t="shared" si="61"/>
        <v>0</v>
      </c>
      <c r="N706" s="109"/>
      <c r="O706" s="109"/>
      <c r="P706" s="422"/>
      <c r="Q706" s="425">
        <f t="shared" si="53"/>
        <v>0</v>
      </c>
    </row>
    <row r="707" spans="1:17" ht="25.5" hidden="1" outlineLevel="2" x14ac:dyDescent="0.25">
      <c r="A707" s="109"/>
      <c r="B707" s="298" t="s">
        <v>6915</v>
      </c>
      <c r="C707" s="109" t="s">
        <v>307</v>
      </c>
      <c r="D707" s="109">
        <v>58</v>
      </c>
      <c r="E707" s="109">
        <v>0</v>
      </c>
      <c r="F707" s="109">
        <f t="shared" si="59"/>
        <v>0</v>
      </c>
      <c r="G707" s="109">
        <v>0</v>
      </c>
      <c r="H707" s="109">
        <f t="shared" si="60"/>
        <v>0</v>
      </c>
      <c r="I707" s="221">
        <f t="shared" si="62"/>
        <v>0</v>
      </c>
      <c r="J707" s="109">
        <v>0</v>
      </c>
      <c r="K707" s="109"/>
      <c r="L707" s="109"/>
      <c r="M707" s="109">
        <f t="shared" si="61"/>
        <v>0</v>
      </c>
      <c r="N707" s="109"/>
      <c r="O707" s="109"/>
      <c r="P707" s="422"/>
      <c r="Q707" s="425">
        <f t="shared" si="53"/>
        <v>0</v>
      </c>
    </row>
    <row r="708" spans="1:17" hidden="1" outlineLevel="2" x14ac:dyDescent="0.25">
      <c r="A708" s="109"/>
      <c r="B708" s="298" t="s">
        <v>421</v>
      </c>
      <c r="C708" s="109" t="s">
        <v>31</v>
      </c>
      <c r="D708" s="109">
        <v>7</v>
      </c>
      <c r="E708" s="109">
        <v>0</v>
      </c>
      <c r="F708" s="109">
        <f t="shared" si="59"/>
        <v>0</v>
      </c>
      <c r="G708" s="109">
        <v>0</v>
      </c>
      <c r="H708" s="109">
        <f t="shared" si="60"/>
        <v>0</v>
      </c>
      <c r="I708" s="221">
        <f>F708+H708</f>
        <v>0</v>
      </c>
      <c r="J708" s="109">
        <v>0</v>
      </c>
      <c r="K708" s="109"/>
      <c r="L708" s="109"/>
      <c r="M708" s="109">
        <f t="shared" si="61"/>
        <v>0</v>
      </c>
      <c r="N708" s="109"/>
      <c r="O708" s="109"/>
      <c r="P708" s="422"/>
      <c r="Q708" s="425">
        <f t="shared" si="53"/>
        <v>0</v>
      </c>
    </row>
    <row r="709" spans="1:17" hidden="1" outlineLevel="2" x14ac:dyDescent="0.25">
      <c r="A709" s="109"/>
      <c r="B709" s="298" t="s">
        <v>422</v>
      </c>
      <c r="C709" s="109" t="s">
        <v>31</v>
      </c>
      <c r="D709" s="109">
        <v>9</v>
      </c>
      <c r="E709" s="109">
        <v>0</v>
      </c>
      <c r="F709" s="109">
        <f t="shared" si="59"/>
        <v>0</v>
      </c>
      <c r="G709" s="109">
        <v>0</v>
      </c>
      <c r="H709" s="109">
        <f t="shared" si="60"/>
        <v>0</v>
      </c>
      <c r="I709" s="221">
        <f t="shared" si="62"/>
        <v>0</v>
      </c>
      <c r="J709" s="109">
        <v>0</v>
      </c>
      <c r="K709" s="109"/>
      <c r="L709" s="109"/>
      <c r="M709" s="109">
        <f t="shared" si="61"/>
        <v>0</v>
      </c>
      <c r="N709" s="109"/>
      <c r="O709" s="109"/>
      <c r="P709" s="422"/>
      <c r="Q709" s="425">
        <f t="shared" si="53"/>
        <v>0</v>
      </c>
    </row>
    <row r="710" spans="1:17" hidden="1" outlineLevel="2" x14ac:dyDescent="0.25">
      <c r="A710" s="109"/>
      <c r="B710" s="298" t="s">
        <v>423</v>
      </c>
      <c r="C710" s="109" t="s">
        <v>31</v>
      </c>
      <c r="D710" s="109">
        <v>27</v>
      </c>
      <c r="E710" s="109">
        <v>0</v>
      </c>
      <c r="F710" s="109">
        <f t="shared" si="59"/>
        <v>0</v>
      </c>
      <c r="G710" s="109">
        <v>0</v>
      </c>
      <c r="H710" s="109">
        <f t="shared" si="60"/>
        <v>0</v>
      </c>
      <c r="I710" s="221">
        <f t="shared" si="62"/>
        <v>0</v>
      </c>
      <c r="J710" s="109">
        <v>0</v>
      </c>
      <c r="K710" s="109"/>
      <c r="L710" s="109"/>
      <c r="M710" s="109">
        <f t="shared" si="61"/>
        <v>0</v>
      </c>
      <c r="N710" s="109"/>
      <c r="O710" s="109"/>
      <c r="P710" s="422"/>
      <c r="Q710" s="425">
        <f t="shared" si="53"/>
        <v>0</v>
      </c>
    </row>
    <row r="711" spans="1:17" hidden="1" outlineLevel="2" x14ac:dyDescent="0.25">
      <c r="A711" s="109"/>
      <c r="B711" s="298" t="s">
        <v>424</v>
      </c>
      <c r="C711" s="109" t="s">
        <v>31</v>
      </c>
      <c r="D711" s="109">
        <v>15</v>
      </c>
      <c r="E711" s="109">
        <v>0</v>
      </c>
      <c r="F711" s="109">
        <f t="shared" si="59"/>
        <v>0</v>
      </c>
      <c r="G711" s="109">
        <v>0</v>
      </c>
      <c r="H711" s="109">
        <f t="shared" si="60"/>
        <v>0</v>
      </c>
      <c r="I711" s="221">
        <f t="shared" si="62"/>
        <v>0</v>
      </c>
      <c r="J711" s="109">
        <v>0</v>
      </c>
      <c r="K711" s="109"/>
      <c r="L711" s="109"/>
      <c r="M711" s="109">
        <f t="shared" si="61"/>
        <v>0</v>
      </c>
      <c r="N711" s="109"/>
      <c r="O711" s="109"/>
      <c r="P711" s="422"/>
      <c r="Q711" s="425">
        <f t="shared" ref="Q711:Q774" si="63">(E711+G711)*P711</f>
        <v>0</v>
      </c>
    </row>
    <row r="712" spans="1:17" hidden="1" outlineLevel="2" x14ac:dyDescent="0.25">
      <c r="A712" s="109"/>
      <c r="B712" s="298" t="s">
        <v>6916</v>
      </c>
      <c r="C712" s="109" t="s">
        <v>307</v>
      </c>
      <c r="D712" s="109">
        <v>58</v>
      </c>
      <c r="E712" s="109">
        <v>0</v>
      </c>
      <c r="F712" s="109">
        <f t="shared" si="59"/>
        <v>0</v>
      </c>
      <c r="G712" s="109">
        <v>0</v>
      </c>
      <c r="H712" s="109">
        <f t="shared" si="60"/>
        <v>0</v>
      </c>
      <c r="I712" s="221">
        <f t="shared" si="62"/>
        <v>0</v>
      </c>
      <c r="J712" s="109">
        <v>0</v>
      </c>
      <c r="K712" s="109"/>
      <c r="L712" s="109"/>
      <c r="M712" s="109">
        <f t="shared" si="61"/>
        <v>0</v>
      </c>
      <c r="N712" s="109"/>
      <c r="O712" s="109"/>
      <c r="P712" s="422"/>
      <c r="Q712" s="425">
        <f t="shared" si="63"/>
        <v>0</v>
      </c>
    </row>
    <row r="713" spans="1:17" ht="38.25" hidden="1" outlineLevel="2" x14ac:dyDescent="0.25">
      <c r="A713" s="109"/>
      <c r="B713" s="298" t="s">
        <v>6917</v>
      </c>
      <c r="C713" s="109" t="s">
        <v>31</v>
      </c>
      <c r="D713" s="109">
        <v>58</v>
      </c>
      <c r="E713" s="109">
        <v>0</v>
      </c>
      <c r="F713" s="109">
        <f t="shared" si="59"/>
        <v>0</v>
      </c>
      <c r="G713" s="109">
        <v>0</v>
      </c>
      <c r="H713" s="109">
        <f t="shared" si="60"/>
        <v>0</v>
      </c>
      <c r="I713" s="221">
        <f t="shared" si="62"/>
        <v>0</v>
      </c>
      <c r="J713" s="109">
        <v>0</v>
      </c>
      <c r="K713" s="109"/>
      <c r="L713" s="109"/>
      <c r="M713" s="109">
        <f t="shared" si="61"/>
        <v>0</v>
      </c>
      <c r="N713" s="109"/>
      <c r="O713" s="109"/>
      <c r="P713" s="422"/>
      <c r="Q713" s="425">
        <f t="shared" si="63"/>
        <v>0</v>
      </c>
    </row>
    <row r="714" spans="1:17" hidden="1" outlineLevel="2" x14ac:dyDescent="0.25">
      <c r="A714" s="109"/>
      <c r="B714" s="298" t="s">
        <v>401</v>
      </c>
      <c r="C714" s="109" t="s">
        <v>31</v>
      </c>
      <c r="D714" s="109">
        <f>26+16</f>
        <v>42</v>
      </c>
      <c r="E714" s="109">
        <v>0</v>
      </c>
      <c r="F714" s="109">
        <f t="shared" si="59"/>
        <v>0</v>
      </c>
      <c r="G714" s="109">
        <v>0</v>
      </c>
      <c r="H714" s="109">
        <f t="shared" si="60"/>
        <v>0</v>
      </c>
      <c r="I714" s="221">
        <f t="shared" si="62"/>
        <v>0</v>
      </c>
      <c r="J714" s="109">
        <v>0</v>
      </c>
      <c r="K714" s="109"/>
      <c r="L714" s="109"/>
      <c r="M714" s="109">
        <f t="shared" si="61"/>
        <v>0</v>
      </c>
      <c r="N714" s="109"/>
      <c r="O714" s="109"/>
      <c r="P714" s="422"/>
      <c r="Q714" s="425">
        <f t="shared" si="63"/>
        <v>0</v>
      </c>
    </row>
    <row r="715" spans="1:17" hidden="1" outlineLevel="2" x14ac:dyDescent="0.25">
      <c r="A715" s="109"/>
      <c r="B715" s="298" t="s">
        <v>425</v>
      </c>
      <c r="C715" s="109" t="s">
        <v>31</v>
      </c>
      <c r="D715" s="109">
        <v>12</v>
      </c>
      <c r="E715" s="109">
        <v>0</v>
      </c>
      <c r="F715" s="109">
        <f t="shared" si="59"/>
        <v>0</v>
      </c>
      <c r="G715" s="109">
        <v>0</v>
      </c>
      <c r="H715" s="109">
        <f t="shared" si="60"/>
        <v>0</v>
      </c>
      <c r="I715" s="221">
        <f t="shared" si="62"/>
        <v>0</v>
      </c>
      <c r="J715" s="109">
        <v>0</v>
      </c>
      <c r="K715" s="109"/>
      <c r="L715" s="109"/>
      <c r="M715" s="109">
        <f t="shared" si="61"/>
        <v>0</v>
      </c>
      <c r="N715" s="109"/>
      <c r="O715" s="109"/>
      <c r="P715" s="422"/>
      <c r="Q715" s="425">
        <f t="shared" si="63"/>
        <v>0</v>
      </c>
    </row>
    <row r="716" spans="1:17" hidden="1" outlineLevel="2" x14ac:dyDescent="0.25">
      <c r="A716" s="109"/>
      <c r="B716" s="298" t="s">
        <v>426</v>
      </c>
      <c r="C716" s="109" t="s">
        <v>31</v>
      </c>
      <c r="D716" s="109">
        <v>8</v>
      </c>
      <c r="E716" s="109">
        <v>0</v>
      </c>
      <c r="F716" s="109">
        <f t="shared" si="59"/>
        <v>0</v>
      </c>
      <c r="G716" s="109">
        <v>0</v>
      </c>
      <c r="H716" s="109">
        <f t="shared" si="60"/>
        <v>0</v>
      </c>
      <c r="I716" s="221">
        <f t="shared" si="62"/>
        <v>0</v>
      </c>
      <c r="J716" s="109">
        <v>0</v>
      </c>
      <c r="K716" s="109"/>
      <c r="L716" s="109"/>
      <c r="M716" s="109">
        <f t="shared" si="61"/>
        <v>0</v>
      </c>
      <c r="N716" s="109"/>
      <c r="O716" s="109"/>
      <c r="P716" s="422"/>
      <c r="Q716" s="425">
        <f t="shared" si="63"/>
        <v>0</v>
      </c>
    </row>
    <row r="717" spans="1:17" ht="25.5" hidden="1" outlineLevel="2" x14ac:dyDescent="0.25">
      <c r="A717" s="109"/>
      <c r="B717" s="298" t="s">
        <v>427</v>
      </c>
      <c r="C717" s="109" t="s">
        <v>31</v>
      </c>
      <c r="D717" s="109">
        <v>4</v>
      </c>
      <c r="E717" s="109">
        <v>0</v>
      </c>
      <c r="F717" s="109">
        <f t="shared" si="59"/>
        <v>0</v>
      </c>
      <c r="G717" s="109">
        <v>0</v>
      </c>
      <c r="H717" s="109">
        <f t="shared" si="60"/>
        <v>0</v>
      </c>
      <c r="I717" s="221">
        <f t="shared" si="62"/>
        <v>0</v>
      </c>
      <c r="J717" s="109">
        <v>0</v>
      </c>
      <c r="K717" s="109"/>
      <c r="L717" s="109"/>
      <c r="M717" s="109">
        <f t="shared" si="61"/>
        <v>0</v>
      </c>
      <c r="N717" s="109"/>
      <c r="O717" s="109"/>
      <c r="P717" s="422"/>
      <c r="Q717" s="425">
        <f t="shared" si="63"/>
        <v>0</v>
      </c>
    </row>
    <row r="718" spans="1:17" hidden="1" outlineLevel="2" x14ac:dyDescent="0.25">
      <c r="A718" s="109"/>
      <c r="B718" s="298" t="s">
        <v>402</v>
      </c>
      <c r="C718" s="109" t="s">
        <v>31</v>
      </c>
      <c r="D718" s="109">
        <v>2</v>
      </c>
      <c r="E718" s="109">
        <v>0</v>
      </c>
      <c r="F718" s="109">
        <f t="shared" si="59"/>
        <v>0</v>
      </c>
      <c r="G718" s="109">
        <v>0</v>
      </c>
      <c r="H718" s="109">
        <f t="shared" si="60"/>
        <v>0</v>
      </c>
      <c r="I718" s="221">
        <f t="shared" si="62"/>
        <v>0</v>
      </c>
      <c r="J718" s="109">
        <v>0</v>
      </c>
      <c r="K718" s="109"/>
      <c r="L718" s="109"/>
      <c r="M718" s="109">
        <f t="shared" si="61"/>
        <v>0</v>
      </c>
      <c r="N718" s="109"/>
      <c r="O718" s="109"/>
      <c r="P718" s="422"/>
      <c r="Q718" s="425">
        <f t="shared" si="63"/>
        <v>0</v>
      </c>
    </row>
    <row r="719" spans="1:17" hidden="1" outlineLevel="2" x14ac:dyDescent="0.25">
      <c r="A719" s="109"/>
      <c r="B719" s="298" t="s">
        <v>428</v>
      </c>
      <c r="C719" s="109" t="s">
        <v>6890</v>
      </c>
      <c r="D719" s="109">
        <v>344</v>
      </c>
      <c r="E719" s="109">
        <v>0</v>
      </c>
      <c r="F719" s="109">
        <f t="shared" si="59"/>
        <v>0</v>
      </c>
      <c r="G719" s="109">
        <v>0</v>
      </c>
      <c r="H719" s="109">
        <f t="shared" si="60"/>
        <v>0</v>
      </c>
      <c r="I719" s="221">
        <f t="shared" si="62"/>
        <v>0</v>
      </c>
      <c r="J719" s="109">
        <v>0</v>
      </c>
      <c r="K719" s="109"/>
      <c r="L719" s="109"/>
      <c r="M719" s="109">
        <f t="shared" si="61"/>
        <v>0</v>
      </c>
      <c r="N719" s="109"/>
      <c r="O719" s="109"/>
      <c r="P719" s="422"/>
      <c r="Q719" s="425">
        <f t="shared" si="63"/>
        <v>0</v>
      </c>
    </row>
    <row r="720" spans="1:17" hidden="1" outlineLevel="2" x14ac:dyDescent="0.25">
      <c r="A720" s="109"/>
      <c r="B720" s="298" t="s">
        <v>429</v>
      </c>
      <c r="C720" s="109" t="s">
        <v>6890</v>
      </c>
      <c r="D720" s="109">
        <v>40</v>
      </c>
      <c r="E720" s="109">
        <v>0</v>
      </c>
      <c r="F720" s="109">
        <f t="shared" si="59"/>
        <v>0</v>
      </c>
      <c r="G720" s="109">
        <v>0</v>
      </c>
      <c r="H720" s="109">
        <f t="shared" si="60"/>
        <v>0</v>
      </c>
      <c r="I720" s="221">
        <f t="shared" si="62"/>
        <v>0</v>
      </c>
      <c r="J720" s="109">
        <v>0</v>
      </c>
      <c r="K720" s="109"/>
      <c r="L720" s="109"/>
      <c r="M720" s="109">
        <f t="shared" si="61"/>
        <v>0</v>
      </c>
      <c r="N720" s="109"/>
      <c r="O720" s="109"/>
      <c r="P720" s="422"/>
      <c r="Q720" s="425">
        <f t="shared" si="63"/>
        <v>0</v>
      </c>
    </row>
    <row r="721" spans="1:17" hidden="1" outlineLevel="2" x14ac:dyDescent="0.25">
      <c r="A721" s="109"/>
      <c r="B721" s="298" t="s">
        <v>405</v>
      </c>
      <c r="C721" s="109" t="s">
        <v>6890</v>
      </c>
      <c r="D721" s="109">
        <v>8</v>
      </c>
      <c r="E721" s="109">
        <v>0</v>
      </c>
      <c r="F721" s="109">
        <f t="shared" si="59"/>
        <v>0</v>
      </c>
      <c r="G721" s="109">
        <v>0</v>
      </c>
      <c r="H721" s="109">
        <f t="shared" si="60"/>
        <v>0</v>
      </c>
      <c r="I721" s="221">
        <f t="shared" si="62"/>
        <v>0</v>
      </c>
      <c r="J721" s="109">
        <v>0</v>
      </c>
      <c r="K721" s="109"/>
      <c r="L721" s="109"/>
      <c r="M721" s="109">
        <f t="shared" si="61"/>
        <v>0</v>
      </c>
      <c r="N721" s="109"/>
      <c r="O721" s="109"/>
      <c r="P721" s="422"/>
      <c r="Q721" s="425">
        <f t="shared" si="63"/>
        <v>0</v>
      </c>
    </row>
    <row r="722" spans="1:17" hidden="1" outlineLevel="2" x14ac:dyDescent="0.25">
      <c r="A722" s="109"/>
      <c r="B722" s="298" t="s">
        <v>430</v>
      </c>
      <c r="C722" s="109" t="s">
        <v>6890</v>
      </c>
      <c r="D722" s="109">
        <v>14</v>
      </c>
      <c r="E722" s="109">
        <v>0</v>
      </c>
      <c r="F722" s="109">
        <f t="shared" si="59"/>
        <v>0</v>
      </c>
      <c r="G722" s="109">
        <v>0</v>
      </c>
      <c r="H722" s="109">
        <f t="shared" si="60"/>
        <v>0</v>
      </c>
      <c r="I722" s="221">
        <f t="shared" si="62"/>
        <v>0</v>
      </c>
      <c r="J722" s="109">
        <v>0</v>
      </c>
      <c r="K722" s="109"/>
      <c r="L722" s="109"/>
      <c r="M722" s="109">
        <f t="shared" si="61"/>
        <v>0</v>
      </c>
      <c r="N722" s="109"/>
      <c r="O722" s="109"/>
      <c r="P722" s="422"/>
      <c r="Q722" s="425">
        <f t="shared" si="63"/>
        <v>0</v>
      </c>
    </row>
    <row r="723" spans="1:17" hidden="1" outlineLevel="2" x14ac:dyDescent="0.25">
      <c r="A723" s="109"/>
      <c r="B723" s="298" t="s">
        <v>431</v>
      </c>
      <c r="C723" s="109" t="s">
        <v>6890</v>
      </c>
      <c r="D723" s="109">
        <v>6</v>
      </c>
      <c r="E723" s="109">
        <v>0</v>
      </c>
      <c r="F723" s="109">
        <f t="shared" si="59"/>
        <v>0</v>
      </c>
      <c r="G723" s="109">
        <v>0</v>
      </c>
      <c r="H723" s="109">
        <f t="shared" si="60"/>
        <v>0</v>
      </c>
      <c r="I723" s="221">
        <f t="shared" si="62"/>
        <v>0</v>
      </c>
      <c r="J723" s="109">
        <v>0</v>
      </c>
      <c r="K723" s="109"/>
      <c r="L723" s="109"/>
      <c r="M723" s="109">
        <f t="shared" si="61"/>
        <v>0</v>
      </c>
      <c r="N723" s="109"/>
      <c r="O723" s="109"/>
      <c r="P723" s="422"/>
      <c r="Q723" s="425">
        <f t="shared" si="63"/>
        <v>0</v>
      </c>
    </row>
    <row r="724" spans="1:17" hidden="1" outlineLevel="2" x14ac:dyDescent="0.25">
      <c r="A724" s="109"/>
      <c r="B724" s="298" t="s">
        <v>432</v>
      </c>
      <c r="C724" s="109" t="s">
        <v>6890</v>
      </c>
      <c r="D724" s="109">
        <v>14</v>
      </c>
      <c r="E724" s="109">
        <v>0</v>
      </c>
      <c r="F724" s="109">
        <f t="shared" si="59"/>
        <v>0</v>
      </c>
      <c r="G724" s="109">
        <v>0</v>
      </c>
      <c r="H724" s="109">
        <f t="shared" si="60"/>
        <v>0</v>
      </c>
      <c r="I724" s="221">
        <f t="shared" si="62"/>
        <v>0</v>
      </c>
      <c r="J724" s="109">
        <v>0</v>
      </c>
      <c r="K724" s="109"/>
      <c r="L724" s="109"/>
      <c r="M724" s="109">
        <f t="shared" si="61"/>
        <v>0</v>
      </c>
      <c r="N724" s="109"/>
      <c r="O724" s="109"/>
      <c r="P724" s="422"/>
      <c r="Q724" s="425">
        <f t="shared" si="63"/>
        <v>0</v>
      </c>
    </row>
    <row r="725" spans="1:17" hidden="1" outlineLevel="2" x14ac:dyDescent="0.25">
      <c r="A725" s="109"/>
      <c r="B725" s="298" t="s">
        <v>433</v>
      </c>
      <c r="C725" s="109" t="s">
        <v>6890</v>
      </c>
      <c r="D725" s="109">
        <v>6</v>
      </c>
      <c r="E725" s="109">
        <v>0</v>
      </c>
      <c r="F725" s="109">
        <f t="shared" si="59"/>
        <v>0</v>
      </c>
      <c r="G725" s="109">
        <v>0</v>
      </c>
      <c r="H725" s="109">
        <f t="shared" si="60"/>
        <v>0</v>
      </c>
      <c r="I725" s="221">
        <f t="shared" si="62"/>
        <v>0</v>
      </c>
      <c r="J725" s="109">
        <v>0</v>
      </c>
      <c r="K725" s="109"/>
      <c r="L725" s="109"/>
      <c r="M725" s="109">
        <f t="shared" si="61"/>
        <v>0</v>
      </c>
      <c r="N725" s="109"/>
      <c r="O725" s="109"/>
      <c r="P725" s="422"/>
      <c r="Q725" s="425">
        <f t="shared" si="63"/>
        <v>0</v>
      </c>
    </row>
    <row r="726" spans="1:17" hidden="1" outlineLevel="2" x14ac:dyDescent="0.25">
      <c r="A726" s="109"/>
      <c r="B726" s="298" t="s">
        <v>434</v>
      </c>
      <c r="C726" s="109" t="s">
        <v>6890</v>
      </c>
      <c r="D726" s="109">
        <v>40</v>
      </c>
      <c r="E726" s="109">
        <v>0</v>
      </c>
      <c r="F726" s="109">
        <f t="shared" si="59"/>
        <v>0</v>
      </c>
      <c r="G726" s="109">
        <v>0</v>
      </c>
      <c r="H726" s="109">
        <f t="shared" si="60"/>
        <v>0</v>
      </c>
      <c r="I726" s="221">
        <f t="shared" si="62"/>
        <v>0</v>
      </c>
      <c r="J726" s="109">
        <v>0</v>
      </c>
      <c r="K726" s="109"/>
      <c r="L726" s="109"/>
      <c r="M726" s="109">
        <f t="shared" si="61"/>
        <v>0</v>
      </c>
      <c r="N726" s="109"/>
      <c r="O726" s="109"/>
      <c r="P726" s="422"/>
      <c r="Q726" s="425">
        <f t="shared" si="63"/>
        <v>0</v>
      </c>
    </row>
    <row r="727" spans="1:17" hidden="1" outlineLevel="2" x14ac:dyDescent="0.25">
      <c r="A727" s="109"/>
      <c r="B727" s="298" t="s">
        <v>434</v>
      </c>
      <c r="C727" s="109" t="s">
        <v>6890</v>
      </c>
      <c r="D727" s="109">
        <v>80</v>
      </c>
      <c r="E727" s="109">
        <v>0</v>
      </c>
      <c r="F727" s="109">
        <f t="shared" si="59"/>
        <v>0</v>
      </c>
      <c r="G727" s="109">
        <v>0</v>
      </c>
      <c r="H727" s="109">
        <f t="shared" si="60"/>
        <v>0</v>
      </c>
      <c r="I727" s="221">
        <f t="shared" si="62"/>
        <v>0</v>
      </c>
      <c r="J727" s="109">
        <v>0</v>
      </c>
      <c r="K727" s="109"/>
      <c r="L727" s="109"/>
      <c r="M727" s="109">
        <f t="shared" si="61"/>
        <v>0</v>
      </c>
      <c r="N727" s="109"/>
      <c r="O727" s="109"/>
      <c r="P727" s="422"/>
      <c r="Q727" s="425">
        <f t="shared" si="63"/>
        <v>0</v>
      </c>
    </row>
    <row r="728" spans="1:17" hidden="1" outlineLevel="2" x14ac:dyDescent="0.25">
      <c r="A728" s="109"/>
      <c r="B728" s="298" t="s">
        <v>434</v>
      </c>
      <c r="C728" s="109" t="s">
        <v>6890</v>
      </c>
      <c r="D728" s="109">
        <v>381</v>
      </c>
      <c r="E728" s="109">
        <v>0</v>
      </c>
      <c r="F728" s="109">
        <f t="shared" si="59"/>
        <v>0</v>
      </c>
      <c r="G728" s="109">
        <v>0</v>
      </c>
      <c r="H728" s="109">
        <f t="shared" si="60"/>
        <v>0</v>
      </c>
      <c r="I728" s="221">
        <f t="shared" si="62"/>
        <v>0</v>
      </c>
      <c r="J728" s="109">
        <v>0</v>
      </c>
      <c r="K728" s="109"/>
      <c r="L728" s="109"/>
      <c r="M728" s="109">
        <f t="shared" si="61"/>
        <v>0</v>
      </c>
      <c r="N728" s="109"/>
      <c r="O728" s="109"/>
      <c r="P728" s="422"/>
      <c r="Q728" s="425">
        <f t="shared" si="63"/>
        <v>0</v>
      </c>
    </row>
    <row r="729" spans="1:17" hidden="1" outlineLevel="2" x14ac:dyDescent="0.25">
      <c r="A729" s="109"/>
      <c r="B729" s="298" t="s">
        <v>406</v>
      </c>
      <c r="C729" s="109" t="s">
        <v>307</v>
      </c>
      <c r="D729" s="109">
        <v>1</v>
      </c>
      <c r="E729" s="109">
        <v>0</v>
      </c>
      <c r="F729" s="109">
        <f t="shared" si="59"/>
        <v>0</v>
      </c>
      <c r="G729" s="109">
        <v>0</v>
      </c>
      <c r="H729" s="109">
        <f t="shared" si="60"/>
        <v>0</v>
      </c>
      <c r="I729" s="221">
        <f t="shared" si="62"/>
        <v>0</v>
      </c>
      <c r="J729" s="109">
        <v>0</v>
      </c>
      <c r="K729" s="109"/>
      <c r="L729" s="109"/>
      <c r="M729" s="109">
        <f t="shared" si="61"/>
        <v>0</v>
      </c>
      <c r="N729" s="109"/>
      <c r="O729" s="109"/>
      <c r="P729" s="422"/>
      <c r="Q729" s="425">
        <f t="shared" si="63"/>
        <v>0</v>
      </c>
    </row>
    <row r="730" spans="1:17" hidden="1" outlineLevel="2" x14ac:dyDescent="0.25">
      <c r="A730" s="109"/>
      <c r="B730" s="298" t="s">
        <v>435</v>
      </c>
      <c r="C730" s="109" t="s">
        <v>188</v>
      </c>
      <c r="D730" s="109">
        <v>2</v>
      </c>
      <c r="E730" s="109">
        <v>0</v>
      </c>
      <c r="F730" s="109">
        <f t="shared" si="59"/>
        <v>0</v>
      </c>
      <c r="G730" s="109">
        <v>0</v>
      </c>
      <c r="H730" s="109">
        <f t="shared" si="60"/>
        <v>0</v>
      </c>
      <c r="I730" s="221">
        <f t="shared" si="62"/>
        <v>0</v>
      </c>
      <c r="J730" s="109">
        <v>0</v>
      </c>
      <c r="K730" s="109"/>
      <c r="L730" s="109"/>
      <c r="M730" s="109">
        <f t="shared" si="61"/>
        <v>0</v>
      </c>
      <c r="N730" s="109"/>
      <c r="O730" s="109"/>
      <c r="P730" s="422"/>
      <c r="Q730" s="425">
        <f t="shared" si="63"/>
        <v>0</v>
      </c>
    </row>
    <row r="731" spans="1:17" hidden="1" outlineLevel="2" x14ac:dyDescent="0.25">
      <c r="A731" s="109"/>
      <c r="B731" s="298" t="s">
        <v>435</v>
      </c>
      <c r="C731" s="109" t="s">
        <v>188</v>
      </c>
      <c r="D731" s="109">
        <v>2</v>
      </c>
      <c r="E731" s="109">
        <v>0</v>
      </c>
      <c r="F731" s="109">
        <f t="shared" si="59"/>
        <v>0</v>
      </c>
      <c r="G731" s="109">
        <v>0</v>
      </c>
      <c r="H731" s="109">
        <f t="shared" si="60"/>
        <v>0</v>
      </c>
      <c r="I731" s="221">
        <f t="shared" si="62"/>
        <v>0</v>
      </c>
      <c r="J731" s="109">
        <v>0</v>
      </c>
      <c r="K731" s="109"/>
      <c r="L731" s="109"/>
      <c r="M731" s="109">
        <f t="shared" si="61"/>
        <v>0</v>
      </c>
      <c r="N731" s="109"/>
      <c r="O731" s="109"/>
      <c r="P731" s="422"/>
      <c r="Q731" s="425">
        <f t="shared" si="63"/>
        <v>0</v>
      </c>
    </row>
    <row r="732" spans="1:17" hidden="1" outlineLevel="2" x14ac:dyDescent="0.25">
      <c r="A732" s="109"/>
      <c r="B732" s="298" t="s">
        <v>435</v>
      </c>
      <c r="C732" s="109" t="s">
        <v>188</v>
      </c>
      <c r="D732" s="109">
        <v>3</v>
      </c>
      <c r="E732" s="109">
        <v>0</v>
      </c>
      <c r="F732" s="109">
        <f t="shared" si="59"/>
        <v>0</v>
      </c>
      <c r="G732" s="109">
        <v>0</v>
      </c>
      <c r="H732" s="109">
        <f t="shared" si="60"/>
        <v>0</v>
      </c>
      <c r="I732" s="221">
        <f t="shared" si="62"/>
        <v>0</v>
      </c>
      <c r="J732" s="109">
        <v>0</v>
      </c>
      <c r="K732" s="109"/>
      <c r="L732" s="109"/>
      <c r="M732" s="109">
        <f t="shared" si="61"/>
        <v>0</v>
      </c>
      <c r="N732" s="109"/>
      <c r="O732" s="109"/>
      <c r="P732" s="422"/>
      <c r="Q732" s="425">
        <f t="shared" si="63"/>
        <v>0</v>
      </c>
    </row>
    <row r="733" spans="1:17" hidden="1" outlineLevel="2" x14ac:dyDescent="0.25">
      <c r="A733" s="109"/>
      <c r="B733" s="298" t="s">
        <v>435</v>
      </c>
      <c r="C733" s="109" t="s">
        <v>188</v>
      </c>
      <c r="D733" s="109">
        <v>8</v>
      </c>
      <c r="E733" s="109">
        <v>0</v>
      </c>
      <c r="F733" s="109">
        <f t="shared" si="59"/>
        <v>0</v>
      </c>
      <c r="G733" s="109">
        <v>0</v>
      </c>
      <c r="H733" s="109">
        <f t="shared" si="60"/>
        <v>0</v>
      </c>
      <c r="I733" s="221">
        <f t="shared" si="62"/>
        <v>0</v>
      </c>
      <c r="J733" s="109">
        <v>0</v>
      </c>
      <c r="K733" s="109"/>
      <c r="L733" s="109"/>
      <c r="M733" s="109">
        <f t="shared" si="61"/>
        <v>0</v>
      </c>
      <c r="N733" s="109"/>
      <c r="O733" s="109"/>
      <c r="P733" s="422"/>
      <c r="Q733" s="425">
        <f t="shared" si="63"/>
        <v>0</v>
      </c>
    </row>
    <row r="734" spans="1:17" hidden="1" outlineLevel="2" x14ac:dyDescent="0.25">
      <c r="A734" s="109"/>
      <c r="B734" s="298" t="s">
        <v>436</v>
      </c>
      <c r="C734" s="109"/>
      <c r="D734" s="109"/>
      <c r="E734" s="109">
        <v>0</v>
      </c>
      <c r="F734" s="109">
        <f t="shared" si="59"/>
        <v>0</v>
      </c>
      <c r="G734" s="109">
        <v>0</v>
      </c>
      <c r="H734" s="109">
        <f t="shared" si="60"/>
        <v>0</v>
      </c>
      <c r="I734" s="221">
        <f t="shared" si="62"/>
        <v>0</v>
      </c>
      <c r="J734" s="109">
        <v>0</v>
      </c>
      <c r="K734" s="109"/>
      <c r="L734" s="109"/>
      <c r="M734" s="109">
        <f t="shared" si="61"/>
        <v>0</v>
      </c>
      <c r="N734" s="109"/>
      <c r="O734" s="109"/>
      <c r="P734" s="422"/>
      <c r="Q734" s="425">
        <f t="shared" si="63"/>
        <v>0</v>
      </c>
    </row>
    <row r="735" spans="1:17" hidden="1" outlineLevel="2" x14ac:dyDescent="0.25">
      <c r="A735" s="109"/>
      <c r="B735" s="298" t="s">
        <v>437</v>
      </c>
      <c r="C735" s="109" t="s">
        <v>6890</v>
      </c>
      <c r="D735" s="109">
        <v>344</v>
      </c>
      <c r="E735" s="109">
        <v>0</v>
      </c>
      <c r="F735" s="109">
        <f t="shared" ref="F735:F766" si="64">E735*D735</f>
        <v>0</v>
      </c>
      <c r="G735" s="109">
        <v>0</v>
      </c>
      <c r="H735" s="109">
        <f t="shared" ref="H735:H766" si="65">G735*D735</f>
        <v>0</v>
      </c>
      <c r="I735" s="221">
        <f t="shared" si="62"/>
        <v>0</v>
      </c>
      <c r="J735" s="109">
        <v>0</v>
      </c>
      <c r="K735" s="109"/>
      <c r="L735" s="109"/>
      <c r="M735" s="109">
        <f t="shared" si="61"/>
        <v>0</v>
      </c>
      <c r="N735" s="109"/>
      <c r="O735" s="109"/>
      <c r="P735" s="422"/>
      <c r="Q735" s="425">
        <f t="shared" si="63"/>
        <v>0</v>
      </c>
    </row>
    <row r="736" spans="1:17" hidden="1" outlineLevel="2" x14ac:dyDescent="0.25">
      <c r="A736" s="109"/>
      <c r="B736" s="298" t="s">
        <v>438</v>
      </c>
      <c r="C736" s="109" t="s">
        <v>6890</v>
      </c>
      <c r="D736" s="109">
        <v>40</v>
      </c>
      <c r="E736" s="109">
        <v>0</v>
      </c>
      <c r="F736" s="109">
        <f t="shared" si="64"/>
        <v>0</v>
      </c>
      <c r="G736" s="109">
        <v>0</v>
      </c>
      <c r="H736" s="109">
        <f t="shared" si="65"/>
        <v>0</v>
      </c>
      <c r="I736" s="221">
        <f t="shared" si="62"/>
        <v>0</v>
      </c>
      <c r="J736" s="109">
        <v>0</v>
      </c>
      <c r="K736" s="109"/>
      <c r="L736" s="109"/>
      <c r="M736" s="109">
        <f t="shared" si="61"/>
        <v>0</v>
      </c>
      <c r="N736" s="109"/>
      <c r="O736" s="109"/>
      <c r="P736" s="422"/>
      <c r="Q736" s="425">
        <f t="shared" si="63"/>
        <v>0</v>
      </c>
    </row>
    <row r="737" spans="1:17" hidden="1" outlineLevel="2" x14ac:dyDescent="0.25">
      <c r="A737" s="109"/>
      <c r="B737" s="298" t="s">
        <v>439</v>
      </c>
      <c r="C737" s="109" t="s">
        <v>6890</v>
      </c>
      <c r="D737" s="109">
        <v>8</v>
      </c>
      <c r="E737" s="109">
        <v>0</v>
      </c>
      <c r="F737" s="109">
        <f t="shared" si="64"/>
        <v>0</v>
      </c>
      <c r="G737" s="109">
        <v>0</v>
      </c>
      <c r="H737" s="109">
        <f t="shared" si="65"/>
        <v>0</v>
      </c>
      <c r="I737" s="221">
        <f t="shared" si="62"/>
        <v>0</v>
      </c>
      <c r="J737" s="109">
        <v>0</v>
      </c>
      <c r="K737" s="109"/>
      <c r="L737" s="109"/>
      <c r="M737" s="109">
        <f t="shared" si="61"/>
        <v>0</v>
      </c>
      <c r="N737" s="109"/>
      <c r="O737" s="109"/>
      <c r="P737" s="422"/>
      <c r="Q737" s="425">
        <f t="shared" si="63"/>
        <v>0</v>
      </c>
    </row>
    <row r="738" spans="1:17" hidden="1" outlineLevel="2" x14ac:dyDescent="0.25">
      <c r="A738" s="109"/>
      <c r="B738" s="298" t="s">
        <v>440</v>
      </c>
      <c r="C738" s="109" t="s">
        <v>6890</v>
      </c>
      <c r="D738" s="109">
        <v>14</v>
      </c>
      <c r="E738" s="109">
        <v>0</v>
      </c>
      <c r="F738" s="109">
        <f t="shared" si="64"/>
        <v>0</v>
      </c>
      <c r="G738" s="109">
        <v>0</v>
      </c>
      <c r="H738" s="109">
        <f t="shared" si="65"/>
        <v>0</v>
      </c>
      <c r="I738" s="221">
        <f t="shared" si="62"/>
        <v>0</v>
      </c>
      <c r="J738" s="109">
        <v>0</v>
      </c>
      <c r="K738" s="109"/>
      <c r="L738" s="109"/>
      <c r="M738" s="109">
        <f t="shared" si="61"/>
        <v>0</v>
      </c>
      <c r="N738" s="109"/>
      <c r="O738" s="109"/>
      <c r="P738" s="422"/>
      <c r="Q738" s="425">
        <f t="shared" si="63"/>
        <v>0</v>
      </c>
    </row>
    <row r="739" spans="1:17" hidden="1" outlineLevel="2" x14ac:dyDescent="0.25">
      <c r="A739" s="109"/>
      <c r="B739" s="298" t="s">
        <v>441</v>
      </c>
      <c r="C739" s="109" t="s">
        <v>6890</v>
      </c>
      <c r="D739" s="109">
        <v>6</v>
      </c>
      <c r="E739" s="109">
        <v>0</v>
      </c>
      <c r="F739" s="109">
        <f t="shared" si="64"/>
        <v>0</v>
      </c>
      <c r="G739" s="109">
        <v>0</v>
      </c>
      <c r="H739" s="109">
        <f t="shared" si="65"/>
        <v>0</v>
      </c>
      <c r="I739" s="221">
        <f t="shared" si="62"/>
        <v>0</v>
      </c>
      <c r="J739" s="109">
        <v>0</v>
      </c>
      <c r="K739" s="109"/>
      <c r="L739" s="109"/>
      <c r="M739" s="109">
        <f t="shared" si="61"/>
        <v>0</v>
      </c>
      <c r="N739" s="109"/>
      <c r="O739" s="109"/>
      <c r="P739" s="422"/>
      <c r="Q739" s="425">
        <f t="shared" si="63"/>
        <v>0</v>
      </c>
    </row>
    <row r="740" spans="1:17" hidden="1" outlineLevel="2" x14ac:dyDescent="0.25">
      <c r="A740" s="109"/>
      <c r="B740" s="298" t="s">
        <v>442</v>
      </c>
      <c r="C740" s="109" t="s">
        <v>6890</v>
      </c>
      <c r="D740" s="109">
        <v>14</v>
      </c>
      <c r="E740" s="109">
        <v>0</v>
      </c>
      <c r="F740" s="109">
        <f t="shared" si="64"/>
        <v>0</v>
      </c>
      <c r="G740" s="109">
        <v>0</v>
      </c>
      <c r="H740" s="109">
        <f t="shared" si="65"/>
        <v>0</v>
      </c>
      <c r="I740" s="221">
        <f t="shared" si="62"/>
        <v>0</v>
      </c>
      <c r="J740" s="109">
        <v>0</v>
      </c>
      <c r="K740" s="109"/>
      <c r="L740" s="109"/>
      <c r="M740" s="109">
        <f t="shared" si="61"/>
        <v>0</v>
      </c>
      <c r="N740" s="109"/>
      <c r="O740" s="109"/>
      <c r="P740" s="422"/>
      <c r="Q740" s="425">
        <f t="shared" si="63"/>
        <v>0</v>
      </c>
    </row>
    <row r="741" spans="1:17" hidden="1" outlineLevel="2" x14ac:dyDescent="0.25">
      <c r="A741" s="109"/>
      <c r="B741" s="298" t="s">
        <v>443</v>
      </c>
      <c r="C741" s="109" t="s">
        <v>6890</v>
      </c>
      <c r="D741" s="109">
        <v>6</v>
      </c>
      <c r="E741" s="109">
        <v>0</v>
      </c>
      <c r="F741" s="109">
        <f t="shared" si="64"/>
        <v>0</v>
      </c>
      <c r="G741" s="109">
        <v>0</v>
      </c>
      <c r="H741" s="109">
        <f t="shared" si="65"/>
        <v>0</v>
      </c>
      <c r="I741" s="221">
        <f t="shared" si="62"/>
        <v>0</v>
      </c>
      <c r="J741" s="109">
        <v>0</v>
      </c>
      <c r="K741" s="109"/>
      <c r="L741" s="109"/>
      <c r="M741" s="109">
        <f t="shared" si="61"/>
        <v>0</v>
      </c>
      <c r="N741" s="109"/>
      <c r="O741" s="109"/>
      <c r="P741" s="422"/>
      <c r="Q741" s="425">
        <f t="shared" si="63"/>
        <v>0</v>
      </c>
    </row>
    <row r="742" spans="1:17" hidden="1" outlineLevel="2" x14ac:dyDescent="0.25">
      <c r="A742" s="109"/>
      <c r="B742" s="298" t="s">
        <v>408</v>
      </c>
      <c r="C742" s="241" t="s">
        <v>307</v>
      </c>
      <c r="D742" s="115">
        <v>1</v>
      </c>
      <c r="E742" s="109">
        <v>0</v>
      </c>
      <c r="F742" s="109">
        <f t="shared" si="64"/>
        <v>0</v>
      </c>
      <c r="G742" s="109">
        <v>0</v>
      </c>
      <c r="H742" s="109">
        <f t="shared" si="65"/>
        <v>0</v>
      </c>
      <c r="I742" s="221">
        <f t="shared" si="62"/>
        <v>0</v>
      </c>
      <c r="J742" s="109">
        <v>0</v>
      </c>
      <c r="K742" s="109"/>
      <c r="L742" s="109"/>
      <c r="M742" s="109">
        <f t="shared" si="61"/>
        <v>0</v>
      </c>
      <c r="N742" s="109"/>
      <c r="O742" s="109"/>
      <c r="P742" s="422"/>
      <c r="Q742" s="425">
        <f t="shared" si="63"/>
        <v>0</v>
      </c>
    </row>
    <row r="743" spans="1:17" hidden="1" outlineLevel="1" x14ac:dyDescent="0.25">
      <c r="A743" s="109"/>
      <c r="B743" s="299" t="s">
        <v>444</v>
      </c>
      <c r="C743" s="109"/>
      <c r="D743" s="109"/>
      <c r="E743" s="109">
        <v>0</v>
      </c>
      <c r="F743" s="109">
        <f t="shared" si="64"/>
        <v>0</v>
      </c>
      <c r="G743" s="109">
        <v>0</v>
      </c>
      <c r="H743" s="109">
        <f t="shared" si="65"/>
        <v>0</v>
      </c>
      <c r="I743" s="221">
        <f t="shared" si="62"/>
        <v>0</v>
      </c>
      <c r="J743" s="109">
        <v>0</v>
      </c>
      <c r="K743" s="109"/>
      <c r="L743" s="109"/>
      <c r="M743" s="109">
        <f t="shared" si="61"/>
        <v>0</v>
      </c>
      <c r="N743" s="109"/>
      <c r="O743" s="109"/>
      <c r="P743" s="422"/>
      <c r="Q743" s="425">
        <f t="shared" si="63"/>
        <v>0</v>
      </c>
    </row>
    <row r="744" spans="1:17" hidden="1" outlineLevel="1" x14ac:dyDescent="0.25">
      <c r="A744" s="378">
        <v>4</v>
      </c>
      <c r="B744" s="349" t="s">
        <v>445</v>
      </c>
      <c r="C744" s="378" t="s">
        <v>6890</v>
      </c>
      <c r="D744" s="377">
        <v>390</v>
      </c>
      <c r="E744" s="377">
        <v>1239.4615384615386</v>
      </c>
      <c r="F744" s="377">
        <f t="shared" si="64"/>
        <v>483390.00000000006</v>
      </c>
      <c r="G744" s="377">
        <v>505.48</v>
      </c>
      <c r="H744" s="377">
        <f t="shared" si="65"/>
        <v>197137.2</v>
      </c>
      <c r="I744" s="377">
        <f t="shared" si="62"/>
        <v>680527.20000000007</v>
      </c>
      <c r="J744" s="109">
        <v>1239.4615384615386</v>
      </c>
      <c r="K744" s="109"/>
      <c r="L744" s="109"/>
      <c r="M744" s="109">
        <f t="shared" si="61"/>
        <v>505.48</v>
      </c>
      <c r="N744" s="109"/>
      <c r="O744" s="109"/>
      <c r="P744" s="422"/>
      <c r="Q744" s="425">
        <f t="shared" si="63"/>
        <v>0</v>
      </c>
    </row>
    <row r="745" spans="1:17" hidden="1" outlineLevel="2" x14ac:dyDescent="0.25">
      <c r="A745" s="109"/>
      <c r="B745" s="298" t="s">
        <v>402</v>
      </c>
      <c r="C745" s="109" t="s">
        <v>31</v>
      </c>
      <c r="D745" s="109">
        <v>2</v>
      </c>
      <c r="E745" s="109">
        <v>0</v>
      </c>
      <c r="F745" s="109">
        <f t="shared" si="64"/>
        <v>0</v>
      </c>
      <c r="G745" s="109">
        <v>0</v>
      </c>
      <c r="H745" s="109">
        <f t="shared" si="65"/>
        <v>0</v>
      </c>
      <c r="I745" s="221">
        <f t="shared" si="62"/>
        <v>0</v>
      </c>
      <c r="J745" s="109">
        <v>0</v>
      </c>
      <c r="K745" s="109"/>
      <c r="L745" s="109"/>
      <c r="M745" s="109">
        <f t="shared" si="61"/>
        <v>0</v>
      </c>
      <c r="N745" s="109"/>
      <c r="O745" s="109"/>
      <c r="P745" s="422"/>
      <c r="Q745" s="425">
        <f t="shared" si="63"/>
        <v>0</v>
      </c>
    </row>
    <row r="746" spans="1:17" hidden="1" outlineLevel="2" x14ac:dyDescent="0.25">
      <c r="A746" s="109"/>
      <c r="B746" s="298" t="s">
        <v>426</v>
      </c>
      <c r="C746" s="109" t="s">
        <v>31</v>
      </c>
      <c r="D746" s="109">
        <v>2</v>
      </c>
      <c r="E746" s="109">
        <v>0</v>
      </c>
      <c r="F746" s="109">
        <f t="shared" si="64"/>
        <v>0</v>
      </c>
      <c r="G746" s="109">
        <v>0</v>
      </c>
      <c r="H746" s="109">
        <f t="shared" si="65"/>
        <v>0</v>
      </c>
      <c r="I746" s="221">
        <f t="shared" si="62"/>
        <v>0</v>
      </c>
      <c r="J746" s="109">
        <v>0</v>
      </c>
      <c r="K746" s="109"/>
      <c r="L746" s="109"/>
      <c r="M746" s="109">
        <f t="shared" si="61"/>
        <v>0</v>
      </c>
      <c r="N746" s="109"/>
      <c r="O746" s="109"/>
      <c r="P746" s="422"/>
      <c r="Q746" s="425">
        <f t="shared" si="63"/>
        <v>0</v>
      </c>
    </row>
    <row r="747" spans="1:17" hidden="1" outlineLevel="2" x14ac:dyDescent="0.25">
      <c r="A747" s="109"/>
      <c r="B747" s="298" t="s">
        <v>446</v>
      </c>
      <c r="C747" s="109" t="s">
        <v>6890</v>
      </c>
      <c r="D747" s="109">
        <v>390</v>
      </c>
      <c r="E747" s="109">
        <v>0</v>
      </c>
      <c r="F747" s="109">
        <f t="shared" si="64"/>
        <v>0</v>
      </c>
      <c r="G747" s="109">
        <v>0</v>
      </c>
      <c r="H747" s="109">
        <f t="shared" si="65"/>
        <v>0</v>
      </c>
      <c r="I747" s="221">
        <f t="shared" si="62"/>
        <v>0</v>
      </c>
      <c r="J747" s="109">
        <v>0</v>
      </c>
      <c r="K747" s="109"/>
      <c r="L747" s="109"/>
      <c r="M747" s="109">
        <f t="shared" si="61"/>
        <v>0</v>
      </c>
      <c r="N747" s="109"/>
      <c r="O747" s="109"/>
      <c r="P747" s="422"/>
      <c r="Q747" s="425">
        <f t="shared" si="63"/>
        <v>0</v>
      </c>
    </row>
    <row r="748" spans="1:17" hidden="1" outlineLevel="2" x14ac:dyDescent="0.25">
      <c r="A748" s="109"/>
      <c r="B748" s="298" t="s">
        <v>447</v>
      </c>
      <c r="C748" s="109" t="s">
        <v>6890</v>
      </c>
      <c r="D748" s="109">
        <v>390</v>
      </c>
      <c r="E748" s="109">
        <v>0</v>
      </c>
      <c r="F748" s="109">
        <f t="shared" si="64"/>
        <v>0</v>
      </c>
      <c r="G748" s="109">
        <v>0</v>
      </c>
      <c r="H748" s="109">
        <f t="shared" si="65"/>
        <v>0</v>
      </c>
      <c r="I748" s="221">
        <f t="shared" si="62"/>
        <v>0</v>
      </c>
      <c r="J748" s="109">
        <v>0</v>
      </c>
      <c r="K748" s="109"/>
      <c r="L748" s="109"/>
      <c r="M748" s="109">
        <f t="shared" si="61"/>
        <v>0</v>
      </c>
      <c r="N748" s="109"/>
      <c r="O748" s="109"/>
      <c r="P748" s="422"/>
      <c r="Q748" s="425">
        <f t="shared" si="63"/>
        <v>0</v>
      </c>
    </row>
    <row r="749" spans="1:17" hidden="1" outlineLevel="2" x14ac:dyDescent="0.25">
      <c r="A749" s="109"/>
      <c r="B749" s="298" t="s">
        <v>406</v>
      </c>
      <c r="C749" s="109" t="s">
        <v>307</v>
      </c>
      <c r="D749" s="109">
        <v>1</v>
      </c>
      <c r="E749" s="109">
        <v>0</v>
      </c>
      <c r="F749" s="109">
        <f t="shared" si="64"/>
        <v>0</v>
      </c>
      <c r="G749" s="109">
        <v>0</v>
      </c>
      <c r="H749" s="109">
        <f t="shared" si="65"/>
        <v>0</v>
      </c>
      <c r="I749" s="221">
        <f t="shared" si="62"/>
        <v>0</v>
      </c>
      <c r="J749" s="109">
        <v>0</v>
      </c>
      <c r="K749" s="109"/>
      <c r="L749" s="109"/>
      <c r="M749" s="109">
        <f t="shared" si="61"/>
        <v>0</v>
      </c>
      <c r="N749" s="109"/>
      <c r="O749" s="109"/>
      <c r="P749" s="422"/>
      <c r="Q749" s="425">
        <f t="shared" si="63"/>
        <v>0</v>
      </c>
    </row>
    <row r="750" spans="1:17" hidden="1" outlineLevel="2" x14ac:dyDescent="0.25">
      <c r="A750" s="109"/>
      <c r="B750" s="298" t="s">
        <v>408</v>
      </c>
      <c r="C750" s="241" t="s">
        <v>307</v>
      </c>
      <c r="D750" s="115">
        <v>1</v>
      </c>
      <c r="E750" s="109">
        <v>0</v>
      </c>
      <c r="F750" s="109">
        <f t="shared" si="64"/>
        <v>0</v>
      </c>
      <c r="G750" s="109">
        <v>0</v>
      </c>
      <c r="H750" s="109">
        <f t="shared" si="65"/>
        <v>0</v>
      </c>
      <c r="I750" s="221">
        <f t="shared" si="62"/>
        <v>0</v>
      </c>
      <c r="J750" s="109">
        <v>0</v>
      </c>
      <c r="K750" s="109"/>
      <c r="L750" s="109"/>
      <c r="M750" s="109">
        <f t="shared" si="61"/>
        <v>0</v>
      </c>
      <c r="N750" s="109"/>
      <c r="O750" s="109"/>
      <c r="P750" s="422"/>
      <c r="Q750" s="425">
        <f t="shared" si="63"/>
        <v>0</v>
      </c>
    </row>
    <row r="751" spans="1:17" hidden="1" outlineLevel="1" x14ac:dyDescent="0.25">
      <c r="A751" s="109"/>
      <c r="B751" s="299" t="s">
        <v>448</v>
      </c>
      <c r="C751" s="109"/>
      <c r="D751" s="109"/>
      <c r="E751" s="109">
        <v>0</v>
      </c>
      <c r="F751" s="109">
        <f t="shared" si="64"/>
        <v>0</v>
      </c>
      <c r="G751" s="109">
        <v>0</v>
      </c>
      <c r="H751" s="109">
        <f t="shared" si="65"/>
        <v>0</v>
      </c>
      <c r="I751" s="221">
        <f t="shared" si="62"/>
        <v>0</v>
      </c>
      <c r="J751" s="109">
        <v>0</v>
      </c>
      <c r="K751" s="109"/>
      <c r="L751" s="109"/>
      <c r="M751" s="109">
        <f t="shared" si="61"/>
        <v>0</v>
      </c>
      <c r="N751" s="109"/>
      <c r="O751" s="109"/>
      <c r="P751" s="422"/>
      <c r="Q751" s="425">
        <f t="shared" si="63"/>
        <v>0</v>
      </c>
    </row>
    <row r="752" spans="1:17" hidden="1" outlineLevel="1" x14ac:dyDescent="0.25">
      <c r="A752" s="378">
        <v>5</v>
      </c>
      <c r="B752" s="349" t="s">
        <v>306</v>
      </c>
      <c r="C752" s="378" t="s">
        <v>307</v>
      </c>
      <c r="D752" s="377">
        <v>1</v>
      </c>
      <c r="E752" s="377">
        <v>88935.900000000009</v>
      </c>
      <c r="F752" s="377">
        <f t="shared" si="64"/>
        <v>88935.900000000009</v>
      </c>
      <c r="G752" s="377">
        <v>212371.0056</v>
      </c>
      <c r="H752" s="377">
        <f t="shared" si="65"/>
        <v>212371.0056</v>
      </c>
      <c r="I752" s="377">
        <f t="shared" si="62"/>
        <v>301306.9056</v>
      </c>
      <c r="J752" s="109">
        <v>88935.900000000009</v>
      </c>
      <c r="K752" s="109"/>
      <c r="L752" s="109"/>
      <c r="M752" s="109">
        <f t="shared" si="61"/>
        <v>212371.0056</v>
      </c>
      <c r="N752" s="109"/>
      <c r="O752" s="109"/>
      <c r="P752" s="422"/>
      <c r="Q752" s="425">
        <f t="shared" si="63"/>
        <v>0</v>
      </c>
    </row>
    <row r="753" spans="1:17" hidden="1" outlineLevel="1" x14ac:dyDescent="0.25">
      <c r="A753" s="378">
        <v>6</v>
      </c>
      <c r="B753" s="349" t="s">
        <v>449</v>
      </c>
      <c r="C753" s="378" t="s">
        <v>307</v>
      </c>
      <c r="D753" s="377">
        <v>1</v>
      </c>
      <c r="E753" s="377">
        <v>27333.15</v>
      </c>
      <c r="F753" s="377">
        <f t="shared" si="64"/>
        <v>27333.15</v>
      </c>
      <c r="G753" s="377">
        <v>92996.28</v>
      </c>
      <c r="H753" s="377">
        <f t="shared" si="65"/>
        <v>92996.28</v>
      </c>
      <c r="I753" s="377">
        <f t="shared" si="62"/>
        <v>120329.43</v>
      </c>
      <c r="J753" s="109">
        <v>27333.15</v>
      </c>
      <c r="K753" s="109"/>
      <c r="L753" s="109"/>
      <c r="M753" s="109">
        <f t="shared" si="61"/>
        <v>92996.28</v>
      </c>
      <c r="N753" s="109"/>
      <c r="O753" s="109"/>
      <c r="P753" s="422"/>
      <c r="Q753" s="425">
        <f t="shared" si="63"/>
        <v>0</v>
      </c>
    </row>
    <row r="754" spans="1:17" hidden="1" outlineLevel="1" x14ac:dyDescent="0.25">
      <c r="A754" s="378">
        <v>7</v>
      </c>
      <c r="B754" s="349" t="s">
        <v>450</v>
      </c>
      <c r="C754" s="378" t="s">
        <v>307</v>
      </c>
      <c r="D754" s="377">
        <v>5</v>
      </c>
      <c r="E754" s="377">
        <v>8541.7240000000002</v>
      </c>
      <c r="F754" s="377">
        <f t="shared" si="64"/>
        <v>42708.62</v>
      </c>
      <c r="G754" s="377">
        <v>15825.326399999998</v>
      </c>
      <c r="H754" s="377">
        <f t="shared" si="65"/>
        <v>79126.631999999983</v>
      </c>
      <c r="I754" s="377">
        <f t="shared" si="62"/>
        <v>121835.25199999998</v>
      </c>
      <c r="J754" s="109">
        <v>8541.7240000000002</v>
      </c>
      <c r="K754" s="109"/>
      <c r="L754" s="109"/>
      <c r="M754" s="109">
        <f t="shared" si="61"/>
        <v>15825.326399999998</v>
      </c>
      <c r="N754" s="109"/>
      <c r="O754" s="109"/>
      <c r="P754" s="422"/>
      <c r="Q754" s="425">
        <f t="shared" si="63"/>
        <v>0</v>
      </c>
    </row>
    <row r="755" spans="1:17" ht="25.5" hidden="1" outlineLevel="1" x14ac:dyDescent="0.25">
      <c r="A755" s="378">
        <v>8</v>
      </c>
      <c r="B755" s="349" t="s">
        <v>451</v>
      </c>
      <c r="C755" s="378" t="s">
        <v>31</v>
      </c>
      <c r="D755" s="377">
        <v>75</v>
      </c>
      <c r="E755" s="377">
        <v>896.04000000000008</v>
      </c>
      <c r="F755" s="377">
        <f t="shared" si="64"/>
        <v>67203</v>
      </c>
      <c r="G755" s="377">
        <v>784.68000000000006</v>
      </c>
      <c r="H755" s="377">
        <f t="shared" si="65"/>
        <v>58851.000000000007</v>
      </c>
      <c r="I755" s="377">
        <f t="shared" si="62"/>
        <v>126054</v>
      </c>
      <c r="J755" s="109">
        <v>896.04000000000008</v>
      </c>
      <c r="K755" s="109"/>
      <c r="L755" s="109"/>
      <c r="M755" s="109">
        <f t="shared" si="61"/>
        <v>784.68000000000006</v>
      </c>
      <c r="N755" s="109"/>
      <c r="O755" s="109"/>
      <c r="P755" s="422"/>
      <c r="Q755" s="425">
        <f t="shared" si="63"/>
        <v>0</v>
      </c>
    </row>
    <row r="756" spans="1:17" hidden="1" outlineLevel="1" x14ac:dyDescent="0.25">
      <c r="A756" s="378">
        <v>9</v>
      </c>
      <c r="B756" s="349" t="s">
        <v>331</v>
      </c>
      <c r="C756" s="378" t="s">
        <v>6814</v>
      </c>
      <c r="D756" s="377">
        <v>289.2</v>
      </c>
      <c r="E756" s="377">
        <v>1375.5</v>
      </c>
      <c r="F756" s="377">
        <f t="shared" si="64"/>
        <v>397794.6</v>
      </c>
      <c r="G756" s="377">
        <v>1858.420124481328</v>
      </c>
      <c r="H756" s="377">
        <f t="shared" si="65"/>
        <v>537455.10000000009</v>
      </c>
      <c r="I756" s="377">
        <f t="shared" si="62"/>
        <v>935249.70000000007</v>
      </c>
      <c r="J756" s="109">
        <v>1375.5</v>
      </c>
      <c r="K756" s="109"/>
      <c r="L756" s="109"/>
      <c r="M756" s="109">
        <f t="shared" si="61"/>
        <v>1858.420124481328</v>
      </c>
      <c r="N756" s="109"/>
      <c r="O756" s="109"/>
      <c r="P756" s="422"/>
      <c r="Q756" s="425">
        <f t="shared" si="63"/>
        <v>0</v>
      </c>
    </row>
    <row r="757" spans="1:17" hidden="1" outlineLevel="3" x14ac:dyDescent="0.25">
      <c r="A757" s="109"/>
      <c r="B757" s="298" t="s">
        <v>452</v>
      </c>
      <c r="C757" s="109"/>
      <c r="D757" s="109"/>
      <c r="E757" s="109">
        <v>0</v>
      </c>
      <c r="F757" s="109">
        <f t="shared" si="64"/>
        <v>0</v>
      </c>
      <c r="G757" s="109">
        <v>0</v>
      </c>
      <c r="H757" s="109">
        <f t="shared" si="65"/>
        <v>0</v>
      </c>
      <c r="I757" s="221">
        <f t="shared" si="62"/>
        <v>0</v>
      </c>
      <c r="J757" s="109">
        <v>0</v>
      </c>
      <c r="K757" s="109"/>
      <c r="L757" s="109"/>
      <c r="M757" s="109">
        <f t="shared" si="61"/>
        <v>0</v>
      </c>
      <c r="N757" s="109"/>
      <c r="O757" s="109"/>
      <c r="P757" s="422"/>
      <c r="Q757" s="425">
        <f t="shared" si="63"/>
        <v>0</v>
      </c>
    </row>
    <row r="758" spans="1:17" hidden="1" outlineLevel="3" x14ac:dyDescent="0.25">
      <c r="A758" s="109"/>
      <c r="B758" s="298" t="s">
        <v>453</v>
      </c>
      <c r="C758" s="109" t="s">
        <v>31</v>
      </c>
      <c r="D758" s="109">
        <v>1</v>
      </c>
      <c r="E758" s="109">
        <v>0</v>
      </c>
      <c r="F758" s="109">
        <f t="shared" si="64"/>
        <v>0</v>
      </c>
      <c r="G758" s="109">
        <v>0</v>
      </c>
      <c r="H758" s="109">
        <f t="shared" si="65"/>
        <v>0</v>
      </c>
      <c r="I758" s="221">
        <f t="shared" si="62"/>
        <v>0</v>
      </c>
      <c r="J758" s="109">
        <v>0</v>
      </c>
      <c r="K758" s="109"/>
      <c r="L758" s="109"/>
      <c r="M758" s="109">
        <f t="shared" si="61"/>
        <v>0</v>
      </c>
      <c r="N758" s="109"/>
      <c r="O758" s="109"/>
      <c r="P758" s="422"/>
      <c r="Q758" s="425">
        <f t="shared" si="63"/>
        <v>0</v>
      </c>
    </row>
    <row r="759" spans="1:17" hidden="1" outlineLevel="3" x14ac:dyDescent="0.25">
      <c r="A759" s="109"/>
      <c r="B759" s="298" t="s">
        <v>454</v>
      </c>
      <c r="C759" s="109" t="s">
        <v>31</v>
      </c>
      <c r="D759" s="109">
        <v>1</v>
      </c>
      <c r="E759" s="109">
        <v>0</v>
      </c>
      <c r="F759" s="109">
        <f t="shared" si="64"/>
        <v>0</v>
      </c>
      <c r="G759" s="109">
        <v>0</v>
      </c>
      <c r="H759" s="109">
        <f t="shared" si="65"/>
        <v>0</v>
      </c>
      <c r="I759" s="221">
        <f t="shared" si="62"/>
        <v>0</v>
      </c>
      <c r="J759" s="109">
        <v>0</v>
      </c>
      <c r="K759" s="109"/>
      <c r="L759" s="109"/>
      <c r="M759" s="109">
        <f t="shared" si="61"/>
        <v>0</v>
      </c>
      <c r="N759" s="109"/>
      <c r="O759" s="109"/>
      <c r="P759" s="422"/>
      <c r="Q759" s="425">
        <f t="shared" si="63"/>
        <v>0</v>
      </c>
    </row>
    <row r="760" spans="1:17" hidden="1" outlineLevel="3" x14ac:dyDescent="0.25">
      <c r="A760" s="109"/>
      <c r="B760" s="298" t="s">
        <v>455</v>
      </c>
      <c r="C760" s="109" t="s">
        <v>31</v>
      </c>
      <c r="D760" s="109">
        <v>1</v>
      </c>
      <c r="E760" s="109">
        <v>0</v>
      </c>
      <c r="F760" s="109">
        <f t="shared" si="64"/>
        <v>0</v>
      </c>
      <c r="G760" s="109">
        <v>0</v>
      </c>
      <c r="H760" s="109">
        <f t="shared" si="65"/>
        <v>0</v>
      </c>
      <c r="I760" s="221">
        <f t="shared" si="62"/>
        <v>0</v>
      </c>
      <c r="J760" s="109">
        <v>0</v>
      </c>
      <c r="K760" s="109"/>
      <c r="L760" s="109"/>
      <c r="M760" s="109">
        <f t="shared" si="61"/>
        <v>0</v>
      </c>
      <c r="N760" s="109"/>
      <c r="O760" s="109"/>
      <c r="P760" s="422"/>
      <c r="Q760" s="425">
        <f t="shared" si="63"/>
        <v>0</v>
      </c>
    </row>
    <row r="761" spans="1:17" hidden="1" outlineLevel="3" x14ac:dyDescent="0.25">
      <c r="A761" s="109"/>
      <c r="B761" s="298" t="s">
        <v>456</v>
      </c>
      <c r="C761" s="109" t="s">
        <v>31</v>
      </c>
      <c r="D761" s="109">
        <v>1</v>
      </c>
      <c r="E761" s="109">
        <v>0</v>
      </c>
      <c r="F761" s="109">
        <f t="shared" si="64"/>
        <v>0</v>
      </c>
      <c r="G761" s="109">
        <v>0</v>
      </c>
      <c r="H761" s="109">
        <f t="shared" si="65"/>
        <v>0</v>
      </c>
      <c r="I761" s="221">
        <f t="shared" si="62"/>
        <v>0</v>
      </c>
      <c r="J761" s="109">
        <v>0</v>
      </c>
      <c r="K761" s="109"/>
      <c r="L761" s="109"/>
      <c r="M761" s="109">
        <f t="shared" si="61"/>
        <v>0</v>
      </c>
      <c r="N761" s="109"/>
      <c r="O761" s="109"/>
      <c r="P761" s="422"/>
      <c r="Q761" s="425">
        <f t="shared" si="63"/>
        <v>0</v>
      </c>
    </row>
    <row r="762" spans="1:17" hidden="1" outlineLevel="3" x14ac:dyDescent="0.25">
      <c r="A762" s="109"/>
      <c r="B762" s="298" t="s">
        <v>6821</v>
      </c>
      <c r="C762" s="109" t="s">
        <v>31</v>
      </c>
      <c r="D762" s="109">
        <v>1</v>
      </c>
      <c r="E762" s="109">
        <v>0</v>
      </c>
      <c r="F762" s="109">
        <f t="shared" si="64"/>
        <v>0</v>
      </c>
      <c r="G762" s="109">
        <v>0</v>
      </c>
      <c r="H762" s="109">
        <f t="shared" si="65"/>
        <v>0</v>
      </c>
      <c r="I762" s="221">
        <f t="shared" si="62"/>
        <v>0</v>
      </c>
      <c r="J762" s="109">
        <v>0</v>
      </c>
      <c r="K762" s="109"/>
      <c r="L762" s="109"/>
      <c r="M762" s="109">
        <f t="shared" si="61"/>
        <v>0</v>
      </c>
      <c r="N762" s="109"/>
      <c r="O762" s="109"/>
      <c r="P762" s="422"/>
      <c r="Q762" s="425">
        <f t="shared" si="63"/>
        <v>0</v>
      </c>
    </row>
    <row r="763" spans="1:17" hidden="1" outlineLevel="3" x14ac:dyDescent="0.25">
      <c r="A763" s="109"/>
      <c r="B763" s="298" t="s">
        <v>453</v>
      </c>
      <c r="C763" s="109" t="s">
        <v>31</v>
      </c>
      <c r="D763" s="109">
        <v>1</v>
      </c>
      <c r="E763" s="109">
        <v>0</v>
      </c>
      <c r="F763" s="109">
        <f t="shared" si="64"/>
        <v>0</v>
      </c>
      <c r="G763" s="109">
        <v>0</v>
      </c>
      <c r="H763" s="109">
        <f t="shared" si="65"/>
        <v>0</v>
      </c>
      <c r="I763" s="221">
        <f t="shared" si="62"/>
        <v>0</v>
      </c>
      <c r="J763" s="109">
        <v>0</v>
      </c>
      <c r="K763" s="109"/>
      <c r="L763" s="109"/>
      <c r="M763" s="109">
        <f t="shared" si="61"/>
        <v>0</v>
      </c>
      <c r="N763" s="109"/>
      <c r="O763" s="109"/>
      <c r="P763" s="422"/>
      <c r="Q763" s="425">
        <f t="shared" si="63"/>
        <v>0</v>
      </c>
    </row>
    <row r="764" spans="1:17" hidden="1" outlineLevel="3" x14ac:dyDescent="0.25">
      <c r="A764" s="109"/>
      <c r="B764" s="298" t="s">
        <v>457</v>
      </c>
      <c r="C764" s="109" t="s">
        <v>31</v>
      </c>
      <c r="D764" s="109">
        <v>1</v>
      </c>
      <c r="E764" s="109">
        <v>0</v>
      </c>
      <c r="F764" s="109">
        <f t="shared" si="64"/>
        <v>0</v>
      </c>
      <c r="G764" s="109">
        <v>0</v>
      </c>
      <c r="H764" s="109">
        <f t="shared" si="65"/>
        <v>0</v>
      </c>
      <c r="I764" s="221">
        <f t="shared" si="62"/>
        <v>0</v>
      </c>
      <c r="J764" s="109">
        <v>0</v>
      </c>
      <c r="K764" s="109"/>
      <c r="L764" s="109"/>
      <c r="M764" s="109">
        <f t="shared" si="61"/>
        <v>0</v>
      </c>
      <c r="N764" s="109"/>
      <c r="O764" s="109"/>
      <c r="P764" s="422"/>
      <c r="Q764" s="425">
        <f t="shared" si="63"/>
        <v>0</v>
      </c>
    </row>
    <row r="765" spans="1:17" hidden="1" outlineLevel="3" x14ac:dyDescent="0.25">
      <c r="A765" s="109"/>
      <c r="B765" s="298" t="s">
        <v>458</v>
      </c>
      <c r="C765" s="109" t="s">
        <v>31</v>
      </c>
      <c r="D765" s="109">
        <v>1</v>
      </c>
      <c r="E765" s="109">
        <v>0</v>
      </c>
      <c r="F765" s="109">
        <f t="shared" si="64"/>
        <v>0</v>
      </c>
      <c r="G765" s="109">
        <v>0</v>
      </c>
      <c r="H765" s="109">
        <f t="shared" si="65"/>
        <v>0</v>
      </c>
      <c r="I765" s="221">
        <f t="shared" si="62"/>
        <v>0</v>
      </c>
      <c r="J765" s="109">
        <v>0</v>
      </c>
      <c r="K765" s="109"/>
      <c r="L765" s="109"/>
      <c r="M765" s="109">
        <f t="shared" si="61"/>
        <v>0</v>
      </c>
      <c r="N765" s="109"/>
      <c r="O765" s="109"/>
      <c r="P765" s="422"/>
      <c r="Q765" s="425">
        <f t="shared" si="63"/>
        <v>0</v>
      </c>
    </row>
    <row r="766" spans="1:17" hidden="1" outlineLevel="3" x14ac:dyDescent="0.25">
      <c r="A766" s="109"/>
      <c r="B766" s="298" t="s">
        <v>459</v>
      </c>
      <c r="C766" s="109" t="s">
        <v>31</v>
      </c>
      <c r="D766" s="109">
        <v>9</v>
      </c>
      <c r="E766" s="109">
        <v>0</v>
      </c>
      <c r="F766" s="109">
        <f t="shared" si="64"/>
        <v>0</v>
      </c>
      <c r="G766" s="109">
        <v>0</v>
      </c>
      <c r="H766" s="109">
        <f t="shared" si="65"/>
        <v>0</v>
      </c>
      <c r="I766" s="221">
        <f t="shared" si="62"/>
        <v>0</v>
      </c>
      <c r="J766" s="109">
        <v>0</v>
      </c>
      <c r="K766" s="109"/>
      <c r="L766" s="109"/>
      <c r="M766" s="109">
        <f t="shared" si="61"/>
        <v>0</v>
      </c>
      <c r="N766" s="109"/>
      <c r="O766" s="109"/>
      <c r="P766" s="422"/>
      <c r="Q766" s="425">
        <f t="shared" si="63"/>
        <v>0</v>
      </c>
    </row>
    <row r="767" spans="1:17" hidden="1" outlineLevel="3" x14ac:dyDescent="0.25">
      <c r="A767" s="109"/>
      <c r="B767" s="298" t="s">
        <v>459</v>
      </c>
      <c r="C767" s="109" t="s">
        <v>31</v>
      </c>
      <c r="D767" s="109">
        <v>13</v>
      </c>
      <c r="E767" s="109">
        <v>0</v>
      </c>
      <c r="F767" s="109">
        <f t="shared" ref="F767:F798" si="66">E767*D767</f>
        <v>0</v>
      </c>
      <c r="G767" s="109">
        <v>0</v>
      </c>
      <c r="H767" s="109">
        <f t="shared" ref="H767:H798" si="67">G767*D767</f>
        <v>0</v>
      </c>
      <c r="I767" s="221">
        <f t="shared" si="62"/>
        <v>0</v>
      </c>
      <c r="J767" s="109">
        <v>0</v>
      </c>
      <c r="K767" s="109"/>
      <c r="L767" s="109"/>
      <c r="M767" s="109">
        <f t="shared" ref="M767:M830" si="68">G767</f>
        <v>0</v>
      </c>
      <c r="N767" s="109"/>
      <c r="O767" s="109"/>
      <c r="P767" s="422"/>
      <c r="Q767" s="425">
        <f t="shared" si="63"/>
        <v>0</v>
      </c>
    </row>
    <row r="768" spans="1:17" hidden="1" outlineLevel="3" x14ac:dyDescent="0.25">
      <c r="A768" s="109"/>
      <c r="B768" s="298" t="s">
        <v>460</v>
      </c>
      <c r="C768" s="109" t="s">
        <v>31</v>
      </c>
      <c r="D768" s="109">
        <v>12</v>
      </c>
      <c r="E768" s="109">
        <v>0</v>
      </c>
      <c r="F768" s="109">
        <f t="shared" si="66"/>
        <v>0</v>
      </c>
      <c r="G768" s="109">
        <v>0</v>
      </c>
      <c r="H768" s="109">
        <f t="shared" si="67"/>
        <v>0</v>
      </c>
      <c r="I768" s="221">
        <f t="shared" si="62"/>
        <v>0</v>
      </c>
      <c r="J768" s="109">
        <v>0</v>
      </c>
      <c r="K768" s="109"/>
      <c r="L768" s="109"/>
      <c r="M768" s="109">
        <f t="shared" si="68"/>
        <v>0</v>
      </c>
      <c r="N768" s="109"/>
      <c r="O768" s="109"/>
      <c r="P768" s="422"/>
      <c r="Q768" s="425">
        <f t="shared" si="63"/>
        <v>0</v>
      </c>
    </row>
    <row r="769" spans="1:17" hidden="1" outlineLevel="3" x14ac:dyDescent="0.25">
      <c r="A769" s="109"/>
      <c r="B769" s="298" t="s">
        <v>461</v>
      </c>
      <c r="C769" s="109" t="s">
        <v>6814</v>
      </c>
      <c r="D769" s="109">
        <v>11</v>
      </c>
      <c r="E769" s="109">
        <v>0</v>
      </c>
      <c r="F769" s="109">
        <f t="shared" si="66"/>
        <v>0</v>
      </c>
      <c r="G769" s="109">
        <v>0</v>
      </c>
      <c r="H769" s="109">
        <f t="shared" si="67"/>
        <v>0</v>
      </c>
      <c r="I769" s="221">
        <f t="shared" ref="I769:I832" si="69">F769+H769</f>
        <v>0</v>
      </c>
      <c r="J769" s="109">
        <v>0</v>
      </c>
      <c r="K769" s="109"/>
      <c r="L769" s="109"/>
      <c r="M769" s="109">
        <f t="shared" si="68"/>
        <v>0</v>
      </c>
      <c r="N769" s="109"/>
      <c r="O769" s="109"/>
      <c r="P769" s="422"/>
      <c r="Q769" s="425">
        <f t="shared" si="63"/>
        <v>0</v>
      </c>
    </row>
    <row r="770" spans="1:17" hidden="1" outlineLevel="3" x14ac:dyDescent="0.25">
      <c r="A770" s="109"/>
      <c r="B770" s="298" t="s">
        <v>462</v>
      </c>
      <c r="C770" s="109" t="s">
        <v>6814</v>
      </c>
      <c r="D770" s="109">
        <v>146</v>
      </c>
      <c r="E770" s="109">
        <v>0</v>
      </c>
      <c r="F770" s="109">
        <f t="shared" si="66"/>
        <v>0</v>
      </c>
      <c r="G770" s="109">
        <v>0</v>
      </c>
      <c r="H770" s="109">
        <f t="shared" si="67"/>
        <v>0</v>
      </c>
      <c r="I770" s="221">
        <f t="shared" si="69"/>
        <v>0</v>
      </c>
      <c r="J770" s="109">
        <v>0</v>
      </c>
      <c r="K770" s="109"/>
      <c r="L770" s="109"/>
      <c r="M770" s="109">
        <f t="shared" si="68"/>
        <v>0</v>
      </c>
      <c r="N770" s="109"/>
      <c r="O770" s="109"/>
      <c r="P770" s="422"/>
      <c r="Q770" s="425">
        <f t="shared" si="63"/>
        <v>0</v>
      </c>
    </row>
    <row r="771" spans="1:17" ht="25.5" hidden="1" outlineLevel="3" x14ac:dyDescent="0.25">
      <c r="A771" s="109"/>
      <c r="B771" s="298" t="s">
        <v>463</v>
      </c>
      <c r="C771" s="109" t="s">
        <v>6814</v>
      </c>
      <c r="D771" s="109">
        <v>13</v>
      </c>
      <c r="E771" s="109">
        <v>0</v>
      </c>
      <c r="F771" s="109">
        <f t="shared" si="66"/>
        <v>0</v>
      </c>
      <c r="G771" s="109">
        <v>0</v>
      </c>
      <c r="H771" s="109">
        <f t="shared" si="67"/>
        <v>0</v>
      </c>
      <c r="I771" s="221">
        <f t="shared" si="69"/>
        <v>0</v>
      </c>
      <c r="J771" s="109">
        <v>0</v>
      </c>
      <c r="K771" s="109"/>
      <c r="L771" s="109"/>
      <c r="M771" s="109">
        <f t="shared" si="68"/>
        <v>0</v>
      </c>
      <c r="N771" s="109"/>
      <c r="O771" s="109"/>
      <c r="P771" s="422"/>
      <c r="Q771" s="425">
        <f t="shared" si="63"/>
        <v>0</v>
      </c>
    </row>
    <row r="772" spans="1:17" hidden="1" outlineLevel="3" x14ac:dyDescent="0.25">
      <c r="A772" s="109"/>
      <c r="B772" s="298" t="s">
        <v>464</v>
      </c>
      <c r="C772" s="109" t="s">
        <v>6814</v>
      </c>
      <c r="D772" s="109">
        <v>1.2</v>
      </c>
      <c r="E772" s="109">
        <v>0</v>
      </c>
      <c r="F772" s="109">
        <f t="shared" si="66"/>
        <v>0</v>
      </c>
      <c r="G772" s="109">
        <v>0</v>
      </c>
      <c r="H772" s="109">
        <f t="shared" si="67"/>
        <v>0</v>
      </c>
      <c r="I772" s="221">
        <f t="shared" si="69"/>
        <v>0</v>
      </c>
      <c r="J772" s="109">
        <v>0</v>
      </c>
      <c r="K772" s="109"/>
      <c r="L772" s="109"/>
      <c r="M772" s="109">
        <f t="shared" si="68"/>
        <v>0</v>
      </c>
      <c r="N772" s="109"/>
      <c r="O772" s="109"/>
      <c r="P772" s="422"/>
      <c r="Q772" s="425">
        <f t="shared" si="63"/>
        <v>0</v>
      </c>
    </row>
    <row r="773" spans="1:17" hidden="1" outlineLevel="3" x14ac:dyDescent="0.25">
      <c r="A773" s="109"/>
      <c r="B773" s="298" t="s">
        <v>355</v>
      </c>
      <c r="C773" s="109" t="s">
        <v>307</v>
      </c>
      <c r="D773" s="109">
        <v>1</v>
      </c>
      <c r="E773" s="109">
        <v>0</v>
      </c>
      <c r="F773" s="109">
        <f t="shared" si="66"/>
        <v>0</v>
      </c>
      <c r="G773" s="109">
        <v>0</v>
      </c>
      <c r="H773" s="109">
        <f t="shared" si="67"/>
        <v>0</v>
      </c>
      <c r="I773" s="221">
        <f t="shared" si="69"/>
        <v>0</v>
      </c>
      <c r="J773" s="109">
        <v>0</v>
      </c>
      <c r="K773" s="109"/>
      <c r="L773" s="109"/>
      <c r="M773" s="109">
        <f t="shared" si="68"/>
        <v>0</v>
      </c>
      <c r="N773" s="109"/>
      <c r="O773" s="109"/>
      <c r="P773" s="422"/>
      <c r="Q773" s="425">
        <f t="shared" si="63"/>
        <v>0</v>
      </c>
    </row>
    <row r="774" spans="1:17" hidden="1" outlineLevel="3" x14ac:dyDescent="0.25">
      <c r="A774" s="109"/>
      <c r="B774" s="298" t="s">
        <v>465</v>
      </c>
      <c r="C774" s="109"/>
      <c r="D774" s="109"/>
      <c r="E774" s="109">
        <v>0</v>
      </c>
      <c r="F774" s="109">
        <f t="shared" si="66"/>
        <v>0</v>
      </c>
      <c r="G774" s="109">
        <v>0</v>
      </c>
      <c r="H774" s="109">
        <f t="shared" si="67"/>
        <v>0</v>
      </c>
      <c r="I774" s="221">
        <f t="shared" si="69"/>
        <v>0</v>
      </c>
      <c r="J774" s="109">
        <v>0</v>
      </c>
      <c r="K774" s="109"/>
      <c r="L774" s="109"/>
      <c r="M774" s="109">
        <f t="shared" si="68"/>
        <v>0</v>
      </c>
      <c r="N774" s="109"/>
      <c r="O774" s="109"/>
      <c r="P774" s="422"/>
      <c r="Q774" s="425">
        <f t="shared" si="63"/>
        <v>0</v>
      </c>
    </row>
    <row r="775" spans="1:17" hidden="1" outlineLevel="3" x14ac:dyDescent="0.25">
      <c r="A775" s="109"/>
      <c r="B775" s="298" t="s">
        <v>6822</v>
      </c>
      <c r="C775" s="109" t="s">
        <v>31</v>
      </c>
      <c r="D775" s="109">
        <v>1</v>
      </c>
      <c r="E775" s="109">
        <v>0</v>
      </c>
      <c r="F775" s="109">
        <f t="shared" si="66"/>
        <v>0</v>
      </c>
      <c r="G775" s="109">
        <v>0</v>
      </c>
      <c r="H775" s="109">
        <f t="shared" si="67"/>
        <v>0</v>
      </c>
      <c r="I775" s="221">
        <f t="shared" si="69"/>
        <v>0</v>
      </c>
      <c r="J775" s="109">
        <v>0</v>
      </c>
      <c r="K775" s="109"/>
      <c r="L775" s="109"/>
      <c r="M775" s="109">
        <f t="shared" si="68"/>
        <v>0</v>
      </c>
      <c r="N775" s="109"/>
      <c r="O775" s="109"/>
      <c r="P775" s="422"/>
      <c r="Q775" s="425">
        <f t="shared" ref="Q775:Q838" si="70">(E775+G775)*P775</f>
        <v>0</v>
      </c>
    </row>
    <row r="776" spans="1:17" hidden="1" outlineLevel="3" x14ac:dyDescent="0.25">
      <c r="A776" s="109"/>
      <c r="B776" s="298" t="s">
        <v>466</v>
      </c>
      <c r="C776" s="109" t="s">
        <v>31</v>
      </c>
      <c r="D776" s="109">
        <v>1</v>
      </c>
      <c r="E776" s="109">
        <v>0</v>
      </c>
      <c r="F776" s="109">
        <f t="shared" si="66"/>
        <v>0</v>
      </c>
      <c r="G776" s="109">
        <v>0</v>
      </c>
      <c r="H776" s="109">
        <f t="shared" si="67"/>
        <v>0</v>
      </c>
      <c r="I776" s="221">
        <f t="shared" si="69"/>
        <v>0</v>
      </c>
      <c r="J776" s="109">
        <v>0</v>
      </c>
      <c r="K776" s="109"/>
      <c r="L776" s="109"/>
      <c r="M776" s="109">
        <f t="shared" si="68"/>
        <v>0</v>
      </c>
      <c r="N776" s="109"/>
      <c r="O776" s="109"/>
      <c r="P776" s="422"/>
      <c r="Q776" s="425">
        <f t="shared" si="70"/>
        <v>0</v>
      </c>
    </row>
    <row r="777" spans="1:17" hidden="1" outlineLevel="3" x14ac:dyDescent="0.25">
      <c r="A777" s="109"/>
      <c r="B777" s="298" t="s">
        <v>467</v>
      </c>
      <c r="C777" s="109" t="s">
        <v>31</v>
      </c>
      <c r="D777" s="109">
        <v>2</v>
      </c>
      <c r="E777" s="109">
        <v>0</v>
      </c>
      <c r="F777" s="109">
        <f t="shared" si="66"/>
        <v>0</v>
      </c>
      <c r="G777" s="109">
        <v>0</v>
      </c>
      <c r="H777" s="109">
        <f t="shared" si="67"/>
        <v>0</v>
      </c>
      <c r="I777" s="221">
        <f t="shared" si="69"/>
        <v>0</v>
      </c>
      <c r="J777" s="109">
        <v>0</v>
      </c>
      <c r="K777" s="109"/>
      <c r="L777" s="109"/>
      <c r="M777" s="109">
        <f t="shared" si="68"/>
        <v>0</v>
      </c>
      <c r="N777" s="109"/>
      <c r="O777" s="109"/>
      <c r="P777" s="422"/>
      <c r="Q777" s="425">
        <f t="shared" si="70"/>
        <v>0</v>
      </c>
    </row>
    <row r="778" spans="1:17" hidden="1" outlineLevel="3" x14ac:dyDescent="0.25">
      <c r="A778" s="109"/>
      <c r="B778" s="298" t="s">
        <v>467</v>
      </c>
      <c r="C778" s="109" t="s">
        <v>31</v>
      </c>
      <c r="D778" s="109">
        <v>1</v>
      </c>
      <c r="E778" s="109">
        <v>0</v>
      </c>
      <c r="F778" s="109">
        <f t="shared" si="66"/>
        <v>0</v>
      </c>
      <c r="G778" s="109">
        <v>0</v>
      </c>
      <c r="H778" s="109">
        <f t="shared" si="67"/>
        <v>0</v>
      </c>
      <c r="I778" s="221">
        <f t="shared" si="69"/>
        <v>0</v>
      </c>
      <c r="J778" s="109">
        <v>0</v>
      </c>
      <c r="K778" s="109"/>
      <c r="L778" s="109"/>
      <c r="M778" s="109">
        <f t="shared" si="68"/>
        <v>0</v>
      </c>
      <c r="N778" s="109"/>
      <c r="O778" s="109"/>
      <c r="P778" s="422"/>
      <c r="Q778" s="425">
        <f t="shared" si="70"/>
        <v>0</v>
      </c>
    </row>
    <row r="779" spans="1:17" hidden="1" outlineLevel="3" x14ac:dyDescent="0.25">
      <c r="A779" s="109"/>
      <c r="B779" s="298" t="s">
        <v>468</v>
      </c>
      <c r="C779" s="109" t="s">
        <v>31</v>
      </c>
      <c r="D779" s="109">
        <v>1</v>
      </c>
      <c r="E779" s="109">
        <v>0</v>
      </c>
      <c r="F779" s="109">
        <f t="shared" si="66"/>
        <v>0</v>
      </c>
      <c r="G779" s="109">
        <v>0</v>
      </c>
      <c r="H779" s="109">
        <f t="shared" si="67"/>
        <v>0</v>
      </c>
      <c r="I779" s="221">
        <f t="shared" si="69"/>
        <v>0</v>
      </c>
      <c r="J779" s="109">
        <v>0</v>
      </c>
      <c r="K779" s="109"/>
      <c r="L779" s="109"/>
      <c r="M779" s="109">
        <f t="shared" si="68"/>
        <v>0</v>
      </c>
      <c r="N779" s="109"/>
      <c r="O779" s="109"/>
      <c r="P779" s="422"/>
      <c r="Q779" s="425">
        <f t="shared" si="70"/>
        <v>0</v>
      </c>
    </row>
    <row r="780" spans="1:17" hidden="1" outlineLevel="3" x14ac:dyDescent="0.25">
      <c r="A780" s="109"/>
      <c r="B780" s="298" t="s">
        <v>469</v>
      </c>
      <c r="C780" s="109" t="s">
        <v>6814</v>
      </c>
      <c r="D780" s="109">
        <v>12</v>
      </c>
      <c r="E780" s="109">
        <v>0</v>
      </c>
      <c r="F780" s="109">
        <f t="shared" si="66"/>
        <v>0</v>
      </c>
      <c r="G780" s="109">
        <v>0</v>
      </c>
      <c r="H780" s="109">
        <f t="shared" si="67"/>
        <v>0</v>
      </c>
      <c r="I780" s="221">
        <f t="shared" si="69"/>
        <v>0</v>
      </c>
      <c r="J780" s="109">
        <v>0</v>
      </c>
      <c r="K780" s="109"/>
      <c r="L780" s="109"/>
      <c r="M780" s="109">
        <f t="shared" si="68"/>
        <v>0</v>
      </c>
      <c r="N780" s="109"/>
      <c r="O780" s="109"/>
      <c r="P780" s="422"/>
      <c r="Q780" s="425">
        <f t="shared" si="70"/>
        <v>0</v>
      </c>
    </row>
    <row r="781" spans="1:17" hidden="1" outlineLevel="3" x14ac:dyDescent="0.25">
      <c r="A781" s="109"/>
      <c r="B781" s="298" t="s">
        <v>470</v>
      </c>
      <c r="C781" s="109" t="s">
        <v>6814</v>
      </c>
      <c r="D781" s="109">
        <v>2</v>
      </c>
      <c r="E781" s="109">
        <v>0</v>
      </c>
      <c r="F781" s="109">
        <f t="shared" si="66"/>
        <v>0</v>
      </c>
      <c r="G781" s="109">
        <v>0</v>
      </c>
      <c r="H781" s="109">
        <f t="shared" si="67"/>
        <v>0</v>
      </c>
      <c r="I781" s="221">
        <f t="shared" si="69"/>
        <v>0</v>
      </c>
      <c r="J781" s="109">
        <v>0</v>
      </c>
      <c r="K781" s="109"/>
      <c r="L781" s="109"/>
      <c r="M781" s="109">
        <f t="shared" si="68"/>
        <v>0</v>
      </c>
      <c r="N781" s="109"/>
      <c r="O781" s="109"/>
      <c r="P781" s="422"/>
      <c r="Q781" s="425">
        <f t="shared" si="70"/>
        <v>0</v>
      </c>
    </row>
    <row r="782" spans="1:17" hidden="1" outlineLevel="3" x14ac:dyDescent="0.25">
      <c r="A782" s="109"/>
      <c r="B782" s="298" t="s">
        <v>355</v>
      </c>
      <c r="C782" s="109" t="s">
        <v>307</v>
      </c>
      <c r="D782" s="109">
        <v>1</v>
      </c>
      <c r="E782" s="109">
        <v>0</v>
      </c>
      <c r="F782" s="109">
        <f t="shared" si="66"/>
        <v>0</v>
      </c>
      <c r="G782" s="109">
        <v>0</v>
      </c>
      <c r="H782" s="109">
        <f t="shared" si="67"/>
        <v>0</v>
      </c>
      <c r="I782" s="221">
        <f t="shared" si="69"/>
        <v>0</v>
      </c>
      <c r="J782" s="109">
        <v>0</v>
      </c>
      <c r="K782" s="109"/>
      <c r="L782" s="109"/>
      <c r="M782" s="109">
        <f t="shared" si="68"/>
        <v>0</v>
      </c>
      <c r="N782" s="109"/>
      <c r="O782" s="109"/>
      <c r="P782" s="422"/>
      <c r="Q782" s="425">
        <f t="shared" si="70"/>
        <v>0</v>
      </c>
    </row>
    <row r="783" spans="1:17" hidden="1" outlineLevel="3" x14ac:dyDescent="0.25">
      <c r="A783" s="109"/>
      <c r="B783" s="298" t="s">
        <v>471</v>
      </c>
      <c r="C783" s="109"/>
      <c r="D783" s="109"/>
      <c r="E783" s="109">
        <v>0</v>
      </c>
      <c r="F783" s="109">
        <f t="shared" si="66"/>
        <v>0</v>
      </c>
      <c r="G783" s="109">
        <v>0</v>
      </c>
      <c r="H783" s="109">
        <f t="shared" si="67"/>
        <v>0</v>
      </c>
      <c r="I783" s="221">
        <f t="shared" si="69"/>
        <v>0</v>
      </c>
      <c r="J783" s="109">
        <v>0</v>
      </c>
      <c r="K783" s="109"/>
      <c r="L783" s="109"/>
      <c r="M783" s="109">
        <f t="shared" si="68"/>
        <v>0</v>
      </c>
      <c r="N783" s="109"/>
      <c r="O783" s="109"/>
      <c r="P783" s="422"/>
      <c r="Q783" s="425">
        <f t="shared" si="70"/>
        <v>0</v>
      </c>
    </row>
    <row r="784" spans="1:17" hidden="1" outlineLevel="3" x14ac:dyDescent="0.25">
      <c r="A784" s="109"/>
      <c r="B784" s="298" t="s">
        <v>6823</v>
      </c>
      <c r="C784" s="109" t="s">
        <v>31</v>
      </c>
      <c r="D784" s="109">
        <v>1</v>
      </c>
      <c r="E784" s="109">
        <v>0</v>
      </c>
      <c r="F784" s="109">
        <f t="shared" si="66"/>
        <v>0</v>
      </c>
      <c r="G784" s="109">
        <v>0</v>
      </c>
      <c r="H784" s="109">
        <f t="shared" si="67"/>
        <v>0</v>
      </c>
      <c r="I784" s="221">
        <f t="shared" si="69"/>
        <v>0</v>
      </c>
      <c r="J784" s="109">
        <v>0</v>
      </c>
      <c r="K784" s="109"/>
      <c r="L784" s="109"/>
      <c r="M784" s="109">
        <f t="shared" si="68"/>
        <v>0</v>
      </c>
      <c r="N784" s="109"/>
      <c r="O784" s="109"/>
      <c r="P784" s="422"/>
      <c r="Q784" s="425">
        <f t="shared" si="70"/>
        <v>0</v>
      </c>
    </row>
    <row r="785" spans="1:17" hidden="1" outlineLevel="3" x14ac:dyDescent="0.25">
      <c r="A785" s="109"/>
      <c r="B785" s="298" t="s">
        <v>466</v>
      </c>
      <c r="C785" s="109" t="s">
        <v>31</v>
      </c>
      <c r="D785" s="109">
        <v>1</v>
      </c>
      <c r="E785" s="109">
        <v>0</v>
      </c>
      <c r="F785" s="109">
        <f t="shared" si="66"/>
        <v>0</v>
      </c>
      <c r="G785" s="109">
        <v>0</v>
      </c>
      <c r="H785" s="109">
        <f t="shared" si="67"/>
        <v>0</v>
      </c>
      <c r="I785" s="221">
        <f t="shared" si="69"/>
        <v>0</v>
      </c>
      <c r="J785" s="109">
        <v>0</v>
      </c>
      <c r="K785" s="109"/>
      <c r="L785" s="109"/>
      <c r="M785" s="109">
        <f t="shared" si="68"/>
        <v>0</v>
      </c>
      <c r="N785" s="109"/>
      <c r="O785" s="109"/>
      <c r="P785" s="422"/>
      <c r="Q785" s="425">
        <f t="shared" si="70"/>
        <v>0</v>
      </c>
    </row>
    <row r="786" spans="1:17" hidden="1" outlineLevel="3" x14ac:dyDescent="0.25">
      <c r="A786" s="109"/>
      <c r="B786" s="298" t="s">
        <v>6858</v>
      </c>
      <c r="C786" s="109" t="s">
        <v>31</v>
      </c>
      <c r="D786" s="109">
        <v>1</v>
      </c>
      <c r="E786" s="109">
        <v>0</v>
      </c>
      <c r="F786" s="109">
        <f t="shared" si="66"/>
        <v>0</v>
      </c>
      <c r="G786" s="109">
        <v>0</v>
      </c>
      <c r="H786" s="109">
        <f t="shared" si="67"/>
        <v>0</v>
      </c>
      <c r="I786" s="221">
        <f t="shared" si="69"/>
        <v>0</v>
      </c>
      <c r="J786" s="109">
        <v>0</v>
      </c>
      <c r="K786" s="109"/>
      <c r="L786" s="109"/>
      <c r="M786" s="109">
        <f t="shared" si="68"/>
        <v>0</v>
      </c>
      <c r="N786" s="109"/>
      <c r="O786" s="109"/>
      <c r="P786" s="422"/>
      <c r="Q786" s="425">
        <f t="shared" si="70"/>
        <v>0</v>
      </c>
    </row>
    <row r="787" spans="1:17" hidden="1" outlineLevel="3" x14ac:dyDescent="0.25">
      <c r="A787" s="109"/>
      <c r="B787" s="298" t="s">
        <v>467</v>
      </c>
      <c r="C787" s="109" t="s">
        <v>31</v>
      </c>
      <c r="D787" s="109">
        <v>6</v>
      </c>
      <c r="E787" s="109">
        <v>0</v>
      </c>
      <c r="F787" s="109">
        <f t="shared" si="66"/>
        <v>0</v>
      </c>
      <c r="G787" s="109">
        <v>0</v>
      </c>
      <c r="H787" s="109">
        <f t="shared" si="67"/>
        <v>0</v>
      </c>
      <c r="I787" s="221">
        <f t="shared" si="69"/>
        <v>0</v>
      </c>
      <c r="J787" s="109">
        <v>0</v>
      </c>
      <c r="K787" s="109"/>
      <c r="L787" s="109"/>
      <c r="M787" s="109">
        <f t="shared" si="68"/>
        <v>0</v>
      </c>
      <c r="N787" s="109"/>
      <c r="O787" s="109"/>
      <c r="P787" s="422"/>
      <c r="Q787" s="425">
        <f t="shared" si="70"/>
        <v>0</v>
      </c>
    </row>
    <row r="788" spans="1:17" hidden="1" outlineLevel="3" x14ac:dyDescent="0.25">
      <c r="A788" s="109"/>
      <c r="B788" s="298" t="s">
        <v>468</v>
      </c>
      <c r="C788" s="109" t="s">
        <v>31</v>
      </c>
      <c r="D788" s="109">
        <v>1</v>
      </c>
      <c r="E788" s="109">
        <v>0</v>
      </c>
      <c r="F788" s="109">
        <f t="shared" si="66"/>
        <v>0</v>
      </c>
      <c r="G788" s="109">
        <v>0</v>
      </c>
      <c r="H788" s="109">
        <f t="shared" si="67"/>
        <v>0</v>
      </c>
      <c r="I788" s="221">
        <f t="shared" si="69"/>
        <v>0</v>
      </c>
      <c r="J788" s="109">
        <v>0</v>
      </c>
      <c r="K788" s="109"/>
      <c r="L788" s="109"/>
      <c r="M788" s="109">
        <f t="shared" si="68"/>
        <v>0</v>
      </c>
      <c r="N788" s="109"/>
      <c r="O788" s="109"/>
      <c r="P788" s="422"/>
      <c r="Q788" s="425">
        <f t="shared" si="70"/>
        <v>0</v>
      </c>
    </row>
    <row r="789" spans="1:17" hidden="1" outlineLevel="3" x14ac:dyDescent="0.25">
      <c r="A789" s="109"/>
      <c r="B789" s="298" t="s">
        <v>472</v>
      </c>
      <c r="C789" s="109" t="s">
        <v>6814</v>
      </c>
      <c r="D789" s="109">
        <v>12</v>
      </c>
      <c r="E789" s="109">
        <v>0</v>
      </c>
      <c r="F789" s="109">
        <f t="shared" si="66"/>
        <v>0</v>
      </c>
      <c r="G789" s="109">
        <v>0</v>
      </c>
      <c r="H789" s="109">
        <f t="shared" si="67"/>
        <v>0</v>
      </c>
      <c r="I789" s="221">
        <f t="shared" si="69"/>
        <v>0</v>
      </c>
      <c r="J789" s="109">
        <v>0</v>
      </c>
      <c r="K789" s="109"/>
      <c r="L789" s="109"/>
      <c r="M789" s="109">
        <f t="shared" si="68"/>
        <v>0</v>
      </c>
      <c r="N789" s="109"/>
      <c r="O789" s="109"/>
      <c r="P789" s="422"/>
      <c r="Q789" s="425">
        <f t="shared" si="70"/>
        <v>0</v>
      </c>
    </row>
    <row r="790" spans="1:17" hidden="1" outlineLevel="3" x14ac:dyDescent="0.25">
      <c r="A790" s="109"/>
      <c r="B790" s="298" t="s">
        <v>473</v>
      </c>
      <c r="C790" s="109" t="s">
        <v>6814</v>
      </c>
      <c r="D790" s="109">
        <v>3</v>
      </c>
      <c r="E790" s="109">
        <v>0</v>
      </c>
      <c r="F790" s="109">
        <f t="shared" si="66"/>
        <v>0</v>
      </c>
      <c r="G790" s="109">
        <v>0</v>
      </c>
      <c r="H790" s="109">
        <f t="shared" si="67"/>
        <v>0</v>
      </c>
      <c r="I790" s="221">
        <f t="shared" si="69"/>
        <v>0</v>
      </c>
      <c r="J790" s="109">
        <v>0</v>
      </c>
      <c r="K790" s="109"/>
      <c r="L790" s="109"/>
      <c r="M790" s="109">
        <f t="shared" si="68"/>
        <v>0</v>
      </c>
      <c r="N790" s="109"/>
      <c r="O790" s="109"/>
      <c r="P790" s="422"/>
      <c r="Q790" s="425">
        <f t="shared" si="70"/>
        <v>0</v>
      </c>
    </row>
    <row r="791" spans="1:17" hidden="1" outlineLevel="3" x14ac:dyDescent="0.25">
      <c r="A791" s="109"/>
      <c r="B791" s="298" t="s">
        <v>355</v>
      </c>
      <c r="C791" s="109" t="s">
        <v>307</v>
      </c>
      <c r="D791" s="109">
        <v>1</v>
      </c>
      <c r="E791" s="109">
        <v>0</v>
      </c>
      <c r="F791" s="109">
        <f t="shared" si="66"/>
        <v>0</v>
      </c>
      <c r="G791" s="109">
        <v>0</v>
      </c>
      <c r="H791" s="109">
        <f t="shared" si="67"/>
        <v>0</v>
      </c>
      <c r="I791" s="221">
        <f t="shared" si="69"/>
        <v>0</v>
      </c>
      <c r="J791" s="109">
        <v>0</v>
      </c>
      <c r="K791" s="109"/>
      <c r="L791" s="109"/>
      <c r="M791" s="109">
        <f t="shared" si="68"/>
        <v>0</v>
      </c>
      <c r="N791" s="109"/>
      <c r="O791" s="109"/>
      <c r="P791" s="422"/>
      <c r="Q791" s="425">
        <f t="shared" si="70"/>
        <v>0</v>
      </c>
    </row>
    <row r="792" spans="1:17" hidden="1" outlineLevel="3" x14ac:dyDescent="0.25">
      <c r="A792" s="109"/>
      <c r="B792" s="298" t="s">
        <v>474</v>
      </c>
      <c r="C792" s="109"/>
      <c r="D792" s="109"/>
      <c r="E792" s="109">
        <v>0</v>
      </c>
      <c r="F792" s="109">
        <f t="shared" si="66"/>
        <v>0</v>
      </c>
      <c r="G792" s="109">
        <v>0</v>
      </c>
      <c r="H792" s="109">
        <f t="shared" si="67"/>
        <v>0</v>
      </c>
      <c r="I792" s="221">
        <f t="shared" si="69"/>
        <v>0</v>
      </c>
      <c r="J792" s="109">
        <v>0</v>
      </c>
      <c r="K792" s="109"/>
      <c r="L792" s="109"/>
      <c r="M792" s="109">
        <f t="shared" si="68"/>
        <v>0</v>
      </c>
      <c r="N792" s="109"/>
      <c r="O792" s="109"/>
      <c r="P792" s="422"/>
      <c r="Q792" s="425">
        <f t="shared" si="70"/>
        <v>0</v>
      </c>
    </row>
    <row r="793" spans="1:17" hidden="1" outlineLevel="3" x14ac:dyDescent="0.25">
      <c r="A793" s="109"/>
      <c r="B793" s="298" t="s">
        <v>6824</v>
      </c>
      <c r="C793" s="109" t="s">
        <v>31</v>
      </c>
      <c r="D793" s="109">
        <v>1</v>
      </c>
      <c r="E793" s="109">
        <v>0</v>
      </c>
      <c r="F793" s="109">
        <f t="shared" si="66"/>
        <v>0</v>
      </c>
      <c r="G793" s="109">
        <v>0</v>
      </c>
      <c r="H793" s="109">
        <f t="shared" si="67"/>
        <v>0</v>
      </c>
      <c r="I793" s="221">
        <f t="shared" si="69"/>
        <v>0</v>
      </c>
      <c r="J793" s="109">
        <v>0</v>
      </c>
      <c r="K793" s="109"/>
      <c r="L793" s="109"/>
      <c r="M793" s="109">
        <f t="shared" si="68"/>
        <v>0</v>
      </c>
      <c r="N793" s="109"/>
      <c r="O793" s="109"/>
      <c r="P793" s="422"/>
      <c r="Q793" s="425">
        <f t="shared" si="70"/>
        <v>0</v>
      </c>
    </row>
    <row r="794" spans="1:17" hidden="1" outlineLevel="3" x14ac:dyDescent="0.25">
      <c r="A794" s="109"/>
      <c r="B794" s="298" t="s">
        <v>466</v>
      </c>
      <c r="C794" s="109" t="s">
        <v>31</v>
      </c>
      <c r="D794" s="109">
        <v>1</v>
      </c>
      <c r="E794" s="109">
        <v>0</v>
      </c>
      <c r="F794" s="109">
        <f t="shared" si="66"/>
        <v>0</v>
      </c>
      <c r="G794" s="109">
        <v>0</v>
      </c>
      <c r="H794" s="109">
        <f t="shared" si="67"/>
        <v>0</v>
      </c>
      <c r="I794" s="221">
        <f t="shared" si="69"/>
        <v>0</v>
      </c>
      <c r="J794" s="109">
        <v>0</v>
      </c>
      <c r="K794" s="109"/>
      <c r="L794" s="109"/>
      <c r="M794" s="109">
        <f t="shared" si="68"/>
        <v>0</v>
      </c>
      <c r="N794" s="109"/>
      <c r="O794" s="109"/>
      <c r="P794" s="422"/>
      <c r="Q794" s="425">
        <f t="shared" si="70"/>
        <v>0</v>
      </c>
    </row>
    <row r="795" spans="1:17" hidden="1" outlineLevel="3" x14ac:dyDescent="0.25">
      <c r="A795" s="109"/>
      <c r="B795" s="298" t="s">
        <v>467</v>
      </c>
      <c r="C795" s="109" t="s">
        <v>31</v>
      </c>
      <c r="D795" s="109">
        <v>2</v>
      </c>
      <c r="E795" s="109">
        <v>0</v>
      </c>
      <c r="F795" s="109">
        <f t="shared" si="66"/>
        <v>0</v>
      </c>
      <c r="G795" s="109">
        <v>0</v>
      </c>
      <c r="H795" s="109">
        <f t="shared" si="67"/>
        <v>0</v>
      </c>
      <c r="I795" s="221">
        <f t="shared" si="69"/>
        <v>0</v>
      </c>
      <c r="J795" s="109">
        <v>0</v>
      </c>
      <c r="K795" s="109"/>
      <c r="L795" s="109"/>
      <c r="M795" s="109">
        <f t="shared" si="68"/>
        <v>0</v>
      </c>
      <c r="N795" s="109"/>
      <c r="O795" s="109"/>
      <c r="P795" s="422"/>
      <c r="Q795" s="425">
        <f t="shared" si="70"/>
        <v>0</v>
      </c>
    </row>
    <row r="796" spans="1:17" hidden="1" outlineLevel="3" x14ac:dyDescent="0.25">
      <c r="A796" s="109"/>
      <c r="B796" s="298" t="s">
        <v>467</v>
      </c>
      <c r="C796" s="109" t="s">
        <v>31</v>
      </c>
      <c r="D796" s="109">
        <v>1</v>
      </c>
      <c r="E796" s="109">
        <v>0</v>
      </c>
      <c r="F796" s="109">
        <f t="shared" si="66"/>
        <v>0</v>
      </c>
      <c r="G796" s="109">
        <v>0</v>
      </c>
      <c r="H796" s="109">
        <f t="shared" si="67"/>
        <v>0</v>
      </c>
      <c r="I796" s="221">
        <f t="shared" si="69"/>
        <v>0</v>
      </c>
      <c r="J796" s="109">
        <v>0</v>
      </c>
      <c r="K796" s="109"/>
      <c r="L796" s="109"/>
      <c r="M796" s="109">
        <f t="shared" si="68"/>
        <v>0</v>
      </c>
      <c r="N796" s="109"/>
      <c r="O796" s="109"/>
      <c r="P796" s="422"/>
      <c r="Q796" s="425">
        <f t="shared" si="70"/>
        <v>0</v>
      </c>
    </row>
    <row r="797" spans="1:17" hidden="1" outlineLevel="3" x14ac:dyDescent="0.25">
      <c r="A797" s="109"/>
      <c r="B797" s="298" t="s">
        <v>467</v>
      </c>
      <c r="C797" s="109" t="s">
        <v>31</v>
      </c>
      <c r="D797" s="109">
        <v>5</v>
      </c>
      <c r="E797" s="109">
        <v>0</v>
      </c>
      <c r="F797" s="109">
        <f t="shared" si="66"/>
        <v>0</v>
      </c>
      <c r="G797" s="109">
        <v>0</v>
      </c>
      <c r="H797" s="109">
        <f t="shared" si="67"/>
        <v>0</v>
      </c>
      <c r="I797" s="221">
        <f t="shared" si="69"/>
        <v>0</v>
      </c>
      <c r="J797" s="109">
        <v>0</v>
      </c>
      <c r="K797" s="109"/>
      <c r="L797" s="109"/>
      <c r="M797" s="109">
        <f t="shared" si="68"/>
        <v>0</v>
      </c>
      <c r="N797" s="109"/>
      <c r="O797" s="109"/>
      <c r="P797" s="422"/>
      <c r="Q797" s="425">
        <f t="shared" si="70"/>
        <v>0</v>
      </c>
    </row>
    <row r="798" spans="1:17" hidden="1" outlineLevel="3" x14ac:dyDescent="0.25">
      <c r="A798" s="109"/>
      <c r="B798" s="298" t="s">
        <v>468</v>
      </c>
      <c r="C798" s="109" t="s">
        <v>31</v>
      </c>
      <c r="D798" s="109">
        <v>1</v>
      </c>
      <c r="E798" s="109">
        <v>0</v>
      </c>
      <c r="F798" s="109">
        <f t="shared" si="66"/>
        <v>0</v>
      </c>
      <c r="G798" s="109">
        <v>0</v>
      </c>
      <c r="H798" s="109">
        <f t="shared" si="67"/>
        <v>0</v>
      </c>
      <c r="I798" s="221">
        <f t="shared" si="69"/>
        <v>0</v>
      </c>
      <c r="J798" s="109">
        <v>0</v>
      </c>
      <c r="K798" s="109"/>
      <c r="L798" s="109"/>
      <c r="M798" s="109">
        <f t="shared" si="68"/>
        <v>0</v>
      </c>
      <c r="N798" s="109"/>
      <c r="O798" s="109"/>
      <c r="P798" s="422"/>
      <c r="Q798" s="425">
        <f t="shared" si="70"/>
        <v>0</v>
      </c>
    </row>
    <row r="799" spans="1:17" hidden="1" outlineLevel="3" x14ac:dyDescent="0.25">
      <c r="A799" s="109"/>
      <c r="B799" s="298" t="s">
        <v>475</v>
      </c>
      <c r="C799" s="109" t="s">
        <v>6814</v>
      </c>
      <c r="D799" s="109">
        <v>29</v>
      </c>
      <c r="E799" s="109">
        <v>0</v>
      </c>
      <c r="F799" s="109">
        <f t="shared" ref="F799:F830" si="71">E799*D799</f>
        <v>0</v>
      </c>
      <c r="G799" s="109">
        <v>0</v>
      </c>
      <c r="H799" s="109">
        <f t="shared" ref="H799:H830" si="72">G799*D799</f>
        <v>0</v>
      </c>
      <c r="I799" s="221">
        <f t="shared" si="69"/>
        <v>0</v>
      </c>
      <c r="J799" s="109">
        <v>0</v>
      </c>
      <c r="K799" s="109"/>
      <c r="L799" s="109"/>
      <c r="M799" s="109">
        <f t="shared" si="68"/>
        <v>0</v>
      </c>
      <c r="N799" s="109"/>
      <c r="O799" s="109"/>
      <c r="P799" s="422"/>
      <c r="Q799" s="425">
        <f t="shared" si="70"/>
        <v>0</v>
      </c>
    </row>
    <row r="800" spans="1:17" hidden="1" outlineLevel="3" x14ac:dyDescent="0.25">
      <c r="A800" s="109"/>
      <c r="B800" s="298" t="s">
        <v>476</v>
      </c>
      <c r="C800" s="109" t="s">
        <v>6814</v>
      </c>
      <c r="D800" s="109">
        <v>6</v>
      </c>
      <c r="E800" s="109">
        <v>0</v>
      </c>
      <c r="F800" s="109">
        <f t="shared" si="71"/>
        <v>0</v>
      </c>
      <c r="G800" s="109">
        <v>0</v>
      </c>
      <c r="H800" s="109">
        <f t="shared" si="72"/>
        <v>0</v>
      </c>
      <c r="I800" s="221">
        <f t="shared" si="69"/>
        <v>0</v>
      </c>
      <c r="J800" s="109">
        <v>0</v>
      </c>
      <c r="K800" s="109"/>
      <c r="L800" s="109"/>
      <c r="M800" s="109">
        <f t="shared" si="68"/>
        <v>0</v>
      </c>
      <c r="N800" s="109"/>
      <c r="O800" s="109"/>
      <c r="P800" s="422"/>
      <c r="Q800" s="425">
        <f t="shared" si="70"/>
        <v>0</v>
      </c>
    </row>
    <row r="801" spans="1:17" hidden="1" outlineLevel="3" x14ac:dyDescent="0.25">
      <c r="A801" s="109"/>
      <c r="B801" s="298" t="s">
        <v>355</v>
      </c>
      <c r="C801" s="109" t="s">
        <v>307</v>
      </c>
      <c r="D801" s="109">
        <v>1</v>
      </c>
      <c r="E801" s="109">
        <v>0</v>
      </c>
      <c r="F801" s="109">
        <f t="shared" si="71"/>
        <v>0</v>
      </c>
      <c r="G801" s="109">
        <v>0</v>
      </c>
      <c r="H801" s="109">
        <f t="shared" si="72"/>
        <v>0</v>
      </c>
      <c r="I801" s="221">
        <f t="shared" si="69"/>
        <v>0</v>
      </c>
      <c r="J801" s="109">
        <v>0</v>
      </c>
      <c r="K801" s="109"/>
      <c r="L801" s="109"/>
      <c r="M801" s="109">
        <f t="shared" si="68"/>
        <v>0</v>
      </c>
      <c r="N801" s="109"/>
      <c r="O801" s="109"/>
      <c r="P801" s="422"/>
      <c r="Q801" s="425">
        <f t="shared" si="70"/>
        <v>0</v>
      </c>
    </row>
    <row r="802" spans="1:17" hidden="1" outlineLevel="3" x14ac:dyDescent="0.25">
      <c r="A802" s="109"/>
      <c r="B802" s="298" t="s">
        <v>477</v>
      </c>
      <c r="C802" s="109"/>
      <c r="D802" s="109"/>
      <c r="E802" s="109">
        <v>0</v>
      </c>
      <c r="F802" s="109">
        <f t="shared" si="71"/>
        <v>0</v>
      </c>
      <c r="G802" s="109">
        <v>0</v>
      </c>
      <c r="H802" s="109">
        <f t="shared" si="72"/>
        <v>0</v>
      </c>
      <c r="I802" s="221">
        <f t="shared" si="69"/>
        <v>0</v>
      </c>
      <c r="J802" s="109">
        <v>0</v>
      </c>
      <c r="K802" s="109"/>
      <c r="L802" s="109"/>
      <c r="M802" s="109">
        <f t="shared" si="68"/>
        <v>0</v>
      </c>
      <c r="N802" s="109"/>
      <c r="O802" s="109"/>
      <c r="P802" s="422"/>
      <c r="Q802" s="425">
        <f t="shared" si="70"/>
        <v>0</v>
      </c>
    </row>
    <row r="803" spans="1:17" hidden="1" outlineLevel="3" x14ac:dyDescent="0.25">
      <c r="A803" s="109"/>
      <c r="B803" s="298" t="s">
        <v>6825</v>
      </c>
      <c r="C803" s="109" t="s">
        <v>31</v>
      </c>
      <c r="D803" s="109">
        <v>1</v>
      </c>
      <c r="E803" s="109">
        <v>0</v>
      </c>
      <c r="F803" s="109">
        <f t="shared" si="71"/>
        <v>0</v>
      </c>
      <c r="G803" s="109">
        <v>0</v>
      </c>
      <c r="H803" s="109">
        <f t="shared" si="72"/>
        <v>0</v>
      </c>
      <c r="I803" s="221">
        <f t="shared" si="69"/>
        <v>0</v>
      </c>
      <c r="J803" s="109">
        <v>0</v>
      </c>
      <c r="K803" s="109"/>
      <c r="L803" s="109"/>
      <c r="M803" s="109">
        <f t="shared" si="68"/>
        <v>0</v>
      </c>
      <c r="N803" s="109"/>
      <c r="O803" s="109"/>
      <c r="P803" s="422"/>
      <c r="Q803" s="425">
        <f t="shared" si="70"/>
        <v>0</v>
      </c>
    </row>
    <row r="804" spans="1:17" hidden="1" outlineLevel="3" x14ac:dyDescent="0.25">
      <c r="A804" s="109"/>
      <c r="B804" s="298" t="s">
        <v>466</v>
      </c>
      <c r="C804" s="109" t="s">
        <v>31</v>
      </c>
      <c r="D804" s="109">
        <v>1</v>
      </c>
      <c r="E804" s="109">
        <v>0</v>
      </c>
      <c r="F804" s="109">
        <f t="shared" si="71"/>
        <v>0</v>
      </c>
      <c r="G804" s="109">
        <v>0</v>
      </c>
      <c r="H804" s="109">
        <f t="shared" si="72"/>
        <v>0</v>
      </c>
      <c r="I804" s="221">
        <f t="shared" si="69"/>
        <v>0</v>
      </c>
      <c r="J804" s="109">
        <v>0</v>
      </c>
      <c r="K804" s="109"/>
      <c r="L804" s="109"/>
      <c r="M804" s="109">
        <f t="shared" si="68"/>
        <v>0</v>
      </c>
      <c r="N804" s="109"/>
      <c r="O804" s="109"/>
      <c r="P804" s="422"/>
      <c r="Q804" s="425">
        <f t="shared" si="70"/>
        <v>0</v>
      </c>
    </row>
    <row r="805" spans="1:17" hidden="1" outlineLevel="3" x14ac:dyDescent="0.25">
      <c r="A805" s="109"/>
      <c r="B805" s="298" t="s">
        <v>467</v>
      </c>
      <c r="C805" s="109" t="s">
        <v>31</v>
      </c>
      <c r="D805" s="109">
        <v>2</v>
      </c>
      <c r="E805" s="109">
        <v>0</v>
      </c>
      <c r="F805" s="109">
        <f t="shared" si="71"/>
        <v>0</v>
      </c>
      <c r="G805" s="109">
        <v>0</v>
      </c>
      <c r="H805" s="109">
        <f t="shared" si="72"/>
        <v>0</v>
      </c>
      <c r="I805" s="221">
        <f t="shared" si="69"/>
        <v>0</v>
      </c>
      <c r="J805" s="109">
        <v>0</v>
      </c>
      <c r="K805" s="109"/>
      <c r="L805" s="109"/>
      <c r="M805" s="109">
        <f t="shared" si="68"/>
        <v>0</v>
      </c>
      <c r="N805" s="109"/>
      <c r="O805" s="109"/>
      <c r="P805" s="422"/>
      <c r="Q805" s="425">
        <f t="shared" si="70"/>
        <v>0</v>
      </c>
    </row>
    <row r="806" spans="1:17" hidden="1" outlineLevel="3" x14ac:dyDescent="0.25">
      <c r="A806" s="109"/>
      <c r="B806" s="298" t="s">
        <v>467</v>
      </c>
      <c r="C806" s="109" t="s">
        <v>31</v>
      </c>
      <c r="D806" s="109">
        <v>4</v>
      </c>
      <c r="E806" s="109">
        <v>0</v>
      </c>
      <c r="F806" s="109">
        <f t="shared" si="71"/>
        <v>0</v>
      </c>
      <c r="G806" s="109">
        <v>0</v>
      </c>
      <c r="H806" s="109">
        <f t="shared" si="72"/>
        <v>0</v>
      </c>
      <c r="I806" s="221">
        <f t="shared" si="69"/>
        <v>0</v>
      </c>
      <c r="J806" s="109">
        <v>0</v>
      </c>
      <c r="K806" s="109"/>
      <c r="L806" s="109"/>
      <c r="M806" s="109">
        <f t="shared" si="68"/>
        <v>0</v>
      </c>
      <c r="N806" s="109"/>
      <c r="O806" s="109"/>
      <c r="P806" s="422"/>
      <c r="Q806" s="425">
        <f t="shared" si="70"/>
        <v>0</v>
      </c>
    </row>
    <row r="807" spans="1:17" hidden="1" outlineLevel="3" x14ac:dyDescent="0.25">
      <c r="A807" s="109"/>
      <c r="B807" s="298" t="s">
        <v>468</v>
      </c>
      <c r="C807" s="109" t="s">
        <v>31</v>
      </c>
      <c r="D807" s="109">
        <v>1</v>
      </c>
      <c r="E807" s="109">
        <v>0</v>
      </c>
      <c r="F807" s="109">
        <f t="shared" si="71"/>
        <v>0</v>
      </c>
      <c r="G807" s="109">
        <v>0</v>
      </c>
      <c r="H807" s="109">
        <f t="shared" si="72"/>
        <v>0</v>
      </c>
      <c r="I807" s="221">
        <f t="shared" si="69"/>
        <v>0</v>
      </c>
      <c r="J807" s="109">
        <v>0</v>
      </c>
      <c r="K807" s="109"/>
      <c r="L807" s="109"/>
      <c r="M807" s="109">
        <f t="shared" si="68"/>
        <v>0</v>
      </c>
      <c r="N807" s="109"/>
      <c r="O807" s="109"/>
      <c r="P807" s="422"/>
      <c r="Q807" s="425">
        <f t="shared" si="70"/>
        <v>0</v>
      </c>
    </row>
    <row r="808" spans="1:17" hidden="1" outlineLevel="3" x14ac:dyDescent="0.25">
      <c r="A808" s="109"/>
      <c r="B808" s="298" t="s">
        <v>475</v>
      </c>
      <c r="C808" s="109" t="s">
        <v>6814</v>
      </c>
      <c r="D808" s="109">
        <v>22</v>
      </c>
      <c r="E808" s="109">
        <v>0</v>
      </c>
      <c r="F808" s="109">
        <f t="shared" si="71"/>
        <v>0</v>
      </c>
      <c r="G808" s="109">
        <v>0</v>
      </c>
      <c r="H808" s="109">
        <f t="shared" si="72"/>
        <v>0</v>
      </c>
      <c r="I808" s="221">
        <f t="shared" si="69"/>
        <v>0</v>
      </c>
      <c r="J808" s="109">
        <v>0</v>
      </c>
      <c r="K808" s="109"/>
      <c r="L808" s="109"/>
      <c r="M808" s="109">
        <f t="shared" si="68"/>
        <v>0</v>
      </c>
      <c r="N808" s="109"/>
      <c r="O808" s="109"/>
      <c r="P808" s="422"/>
      <c r="Q808" s="425">
        <f t="shared" si="70"/>
        <v>0</v>
      </c>
    </row>
    <row r="809" spans="1:17" hidden="1" outlineLevel="3" x14ac:dyDescent="0.25">
      <c r="A809" s="109"/>
      <c r="B809" s="298" t="s">
        <v>476</v>
      </c>
      <c r="C809" s="109" t="s">
        <v>6814</v>
      </c>
      <c r="D809" s="109">
        <v>5</v>
      </c>
      <c r="E809" s="109">
        <v>0</v>
      </c>
      <c r="F809" s="109">
        <f t="shared" si="71"/>
        <v>0</v>
      </c>
      <c r="G809" s="109">
        <v>0</v>
      </c>
      <c r="H809" s="109">
        <f t="shared" si="72"/>
        <v>0</v>
      </c>
      <c r="I809" s="221">
        <f t="shared" si="69"/>
        <v>0</v>
      </c>
      <c r="J809" s="109">
        <v>0</v>
      </c>
      <c r="K809" s="109"/>
      <c r="L809" s="109"/>
      <c r="M809" s="109">
        <f t="shared" si="68"/>
        <v>0</v>
      </c>
      <c r="N809" s="109"/>
      <c r="O809" s="109"/>
      <c r="P809" s="422"/>
      <c r="Q809" s="425">
        <f t="shared" si="70"/>
        <v>0</v>
      </c>
    </row>
    <row r="810" spans="1:17" hidden="1" outlineLevel="3" x14ac:dyDescent="0.25">
      <c r="A810" s="109"/>
      <c r="B810" s="298" t="s">
        <v>355</v>
      </c>
      <c r="C810" s="109" t="s">
        <v>307</v>
      </c>
      <c r="D810" s="109">
        <v>1</v>
      </c>
      <c r="E810" s="109">
        <v>0</v>
      </c>
      <c r="F810" s="109">
        <f t="shared" si="71"/>
        <v>0</v>
      </c>
      <c r="G810" s="109">
        <v>0</v>
      </c>
      <c r="H810" s="109">
        <f t="shared" si="72"/>
        <v>0</v>
      </c>
      <c r="I810" s="221">
        <f t="shared" si="69"/>
        <v>0</v>
      </c>
      <c r="J810" s="109">
        <v>0</v>
      </c>
      <c r="K810" s="109"/>
      <c r="L810" s="109"/>
      <c r="M810" s="109">
        <f t="shared" si="68"/>
        <v>0</v>
      </c>
      <c r="N810" s="109"/>
      <c r="O810" s="109"/>
      <c r="P810" s="422"/>
      <c r="Q810" s="425">
        <f t="shared" si="70"/>
        <v>0</v>
      </c>
    </row>
    <row r="811" spans="1:17" hidden="1" outlineLevel="3" x14ac:dyDescent="0.25">
      <c r="A811" s="109"/>
      <c r="B811" s="298" t="s">
        <v>478</v>
      </c>
      <c r="C811" s="109"/>
      <c r="D811" s="109"/>
      <c r="E811" s="109">
        <v>0</v>
      </c>
      <c r="F811" s="109">
        <f t="shared" si="71"/>
        <v>0</v>
      </c>
      <c r="G811" s="109">
        <v>0</v>
      </c>
      <c r="H811" s="109">
        <f t="shared" si="72"/>
        <v>0</v>
      </c>
      <c r="I811" s="221">
        <f t="shared" si="69"/>
        <v>0</v>
      </c>
      <c r="J811" s="109">
        <v>0</v>
      </c>
      <c r="K811" s="109"/>
      <c r="L811" s="109"/>
      <c r="M811" s="109">
        <f t="shared" si="68"/>
        <v>0</v>
      </c>
      <c r="N811" s="109"/>
      <c r="O811" s="109"/>
      <c r="P811" s="422"/>
      <c r="Q811" s="425">
        <f t="shared" si="70"/>
        <v>0</v>
      </c>
    </row>
    <row r="812" spans="1:17" hidden="1" outlineLevel="3" x14ac:dyDescent="0.25">
      <c r="A812" s="109"/>
      <c r="B812" s="298" t="s">
        <v>6826</v>
      </c>
      <c r="C812" s="109" t="s">
        <v>31</v>
      </c>
      <c r="D812" s="109">
        <v>1</v>
      </c>
      <c r="E812" s="109">
        <v>0</v>
      </c>
      <c r="F812" s="109">
        <f t="shared" si="71"/>
        <v>0</v>
      </c>
      <c r="G812" s="109">
        <v>0</v>
      </c>
      <c r="H812" s="109">
        <f t="shared" si="72"/>
        <v>0</v>
      </c>
      <c r="I812" s="221">
        <f t="shared" si="69"/>
        <v>0</v>
      </c>
      <c r="J812" s="109">
        <v>0</v>
      </c>
      <c r="K812" s="109"/>
      <c r="L812" s="109"/>
      <c r="M812" s="109">
        <f t="shared" si="68"/>
        <v>0</v>
      </c>
      <c r="N812" s="109"/>
      <c r="O812" s="109"/>
      <c r="P812" s="422"/>
      <c r="Q812" s="425">
        <f t="shared" si="70"/>
        <v>0</v>
      </c>
    </row>
    <row r="813" spans="1:17" hidden="1" outlineLevel="3" x14ac:dyDescent="0.25">
      <c r="A813" s="109"/>
      <c r="B813" s="298" t="s">
        <v>466</v>
      </c>
      <c r="C813" s="109" t="s">
        <v>31</v>
      </c>
      <c r="D813" s="109">
        <v>1</v>
      </c>
      <c r="E813" s="109">
        <v>0</v>
      </c>
      <c r="F813" s="109">
        <f t="shared" si="71"/>
        <v>0</v>
      </c>
      <c r="G813" s="109">
        <v>0</v>
      </c>
      <c r="H813" s="109">
        <f t="shared" si="72"/>
        <v>0</v>
      </c>
      <c r="I813" s="221">
        <f t="shared" si="69"/>
        <v>0</v>
      </c>
      <c r="J813" s="109">
        <v>0</v>
      </c>
      <c r="K813" s="109"/>
      <c r="L813" s="109"/>
      <c r="M813" s="109">
        <f t="shared" si="68"/>
        <v>0</v>
      </c>
      <c r="N813" s="109"/>
      <c r="O813" s="109"/>
      <c r="P813" s="422"/>
      <c r="Q813" s="425">
        <f t="shared" si="70"/>
        <v>0</v>
      </c>
    </row>
    <row r="814" spans="1:17" hidden="1" outlineLevel="3" x14ac:dyDescent="0.25">
      <c r="A814" s="109"/>
      <c r="B814" s="298" t="s">
        <v>467</v>
      </c>
      <c r="C814" s="109" t="s">
        <v>31</v>
      </c>
      <c r="D814" s="109">
        <v>2</v>
      </c>
      <c r="E814" s="109">
        <v>0</v>
      </c>
      <c r="F814" s="109">
        <f t="shared" si="71"/>
        <v>0</v>
      </c>
      <c r="G814" s="109">
        <v>0</v>
      </c>
      <c r="H814" s="109">
        <f t="shared" si="72"/>
        <v>0</v>
      </c>
      <c r="I814" s="221">
        <f t="shared" si="69"/>
        <v>0</v>
      </c>
      <c r="J814" s="109">
        <v>0</v>
      </c>
      <c r="K814" s="109"/>
      <c r="L814" s="109"/>
      <c r="M814" s="109">
        <f t="shared" si="68"/>
        <v>0</v>
      </c>
      <c r="N814" s="109"/>
      <c r="O814" s="109"/>
      <c r="P814" s="422"/>
      <c r="Q814" s="425">
        <f t="shared" si="70"/>
        <v>0</v>
      </c>
    </row>
    <row r="815" spans="1:17" hidden="1" outlineLevel="3" x14ac:dyDescent="0.25">
      <c r="A815" s="109"/>
      <c r="B815" s="298" t="s">
        <v>467</v>
      </c>
      <c r="C815" s="109" t="s">
        <v>31</v>
      </c>
      <c r="D815" s="109">
        <v>9</v>
      </c>
      <c r="E815" s="109">
        <v>0</v>
      </c>
      <c r="F815" s="109">
        <f t="shared" si="71"/>
        <v>0</v>
      </c>
      <c r="G815" s="109">
        <v>0</v>
      </c>
      <c r="H815" s="109">
        <f t="shared" si="72"/>
        <v>0</v>
      </c>
      <c r="I815" s="221">
        <f t="shared" si="69"/>
        <v>0</v>
      </c>
      <c r="J815" s="109">
        <v>0</v>
      </c>
      <c r="K815" s="109"/>
      <c r="L815" s="109"/>
      <c r="M815" s="109">
        <f t="shared" si="68"/>
        <v>0</v>
      </c>
      <c r="N815" s="109"/>
      <c r="O815" s="109"/>
      <c r="P815" s="422"/>
      <c r="Q815" s="425">
        <f t="shared" si="70"/>
        <v>0</v>
      </c>
    </row>
    <row r="816" spans="1:17" hidden="1" outlineLevel="3" x14ac:dyDescent="0.25">
      <c r="A816" s="109"/>
      <c r="B816" s="298" t="s">
        <v>468</v>
      </c>
      <c r="C816" s="109" t="s">
        <v>31</v>
      </c>
      <c r="D816" s="109">
        <v>1</v>
      </c>
      <c r="E816" s="109">
        <v>0</v>
      </c>
      <c r="F816" s="109">
        <f t="shared" si="71"/>
        <v>0</v>
      </c>
      <c r="G816" s="109">
        <v>0</v>
      </c>
      <c r="H816" s="109">
        <f t="shared" si="72"/>
        <v>0</v>
      </c>
      <c r="I816" s="221">
        <f t="shared" si="69"/>
        <v>0</v>
      </c>
      <c r="J816" s="109">
        <v>0</v>
      </c>
      <c r="K816" s="109"/>
      <c r="L816" s="109"/>
      <c r="M816" s="109">
        <f t="shared" si="68"/>
        <v>0</v>
      </c>
      <c r="N816" s="109"/>
      <c r="O816" s="109"/>
      <c r="P816" s="422"/>
      <c r="Q816" s="425">
        <f t="shared" si="70"/>
        <v>0</v>
      </c>
    </row>
    <row r="817" spans="1:17" hidden="1" outlineLevel="3" x14ac:dyDescent="0.25">
      <c r="A817" s="109"/>
      <c r="B817" s="298" t="s">
        <v>475</v>
      </c>
      <c r="C817" s="109" t="s">
        <v>6814</v>
      </c>
      <c r="D817" s="109">
        <v>22</v>
      </c>
      <c r="E817" s="109">
        <v>0</v>
      </c>
      <c r="F817" s="109">
        <f t="shared" si="71"/>
        <v>0</v>
      </c>
      <c r="G817" s="109">
        <v>0</v>
      </c>
      <c r="H817" s="109">
        <f t="shared" si="72"/>
        <v>0</v>
      </c>
      <c r="I817" s="221">
        <f t="shared" si="69"/>
        <v>0</v>
      </c>
      <c r="J817" s="109">
        <v>0</v>
      </c>
      <c r="K817" s="109"/>
      <c r="L817" s="109"/>
      <c r="M817" s="109">
        <f t="shared" si="68"/>
        <v>0</v>
      </c>
      <c r="N817" s="109"/>
      <c r="O817" s="109"/>
      <c r="P817" s="422"/>
      <c r="Q817" s="425">
        <f t="shared" si="70"/>
        <v>0</v>
      </c>
    </row>
    <row r="818" spans="1:17" hidden="1" outlineLevel="3" x14ac:dyDescent="0.25">
      <c r="A818" s="109"/>
      <c r="B818" s="298" t="s">
        <v>476</v>
      </c>
      <c r="C818" s="109" t="s">
        <v>6814</v>
      </c>
      <c r="D818" s="109">
        <v>5</v>
      </c>
      <c r="E818" s="109">
        <v>0</v>
      </c>
      <c r="F818" s="109">
        <f t="shared" si="71"/>
        <v>0</v>
      </c>
      <c r="G818" s="109">
        <v>0</v>
      </c>
      <c r="H818" s="109">
        <f t="shared" si="72"/>
        <v>0</v>
      </c>
      <c r="I818" s="221">
        <f t="shared" si="69"/>
        <v>0</v>
      </c>
      <c r="J818" s="109">
        <v>0</v>
      </c>
      <c r="K818" s="109"/>
      <c r="L818" s="109"/>
      <c r="M818" s="109">
        <f t="shared" si="68"/>
        <v>0</v>
      </c>
      <c r="N818" s="109"/>
      <c r="O818" s="109"/>
      <c r="P818" s="422"/>
      <c r="Q818" s="425">
        <f t="shared" si="70"/>
        <v>0</v>
      </c>
    </row>
    <row r="819" spans="1:17" hidden="1" outlineLevel="3" x14ac:dyDescent="0.25">
      <c r="A819" s="109"/>
      <c r="B819" s="298" t="s">
        <v>355</v>
      </c>
      <c r="C819" s="109" t="s">
        <v>307</v>
      </c>
      <c r="D819" s="109">
        <v>1</v>
      </c>
      <c r="E819" s="109">
        <v>0</v>
      </c>
      <c r="F819" s="109">
        <f t="shared" si="71"/>
        <v>0</v>
      </c>
      <c r="G819" s="109">
        <v>0</v>
      </c>
      <c r="H819" s="109">
        <f t="shared" si="72"/>
        <v>0</v>
      </c>
      <c r="I819" s="221">
        <f t="shared" si="69"/>
        <v>0</v>
      </c>
      <c r="J819" s="109">
        <v>0</v>
      </c>
      <c r="K819" s="109"/>
      <c r="L819" s="109"/>
      <c r="M819" s="109">
        <f t="shared" si="68"/>
        <v>0</v>
      </c>
      <c r="N819" s="109"/>
      <c r="O819" s="109"/>
      <c r="P819" s="422"/>
      <c r="Q819" s="425">
        <f t="shared" si="70"/>
        <v>0</v>
      </c>
    </row>
    <row r="820" spans="1:17" hidden="1" outlineLevel="1" x14ac:dyDescent="0.25">
      <c r="A820" s="378">
        <v>10</v>
      </c>
      <c r="B820" s="349" t="s">
        <v>479</v>
      </c>
      <c r="C820" s="378" t="s">
        <v>307</v>
      </c>
      <c r="D820" s="377">
        <v>2</v>
      </c>
      <c r="E820" s="377">
        <v>100586.38500000001</v>
      </c>
      <c r="F820" s="377">
        <f t="shared" si="71"/>
        <v>201172.77000000002</v>
      </c>
      <c r="G820" s="377">
        <v>266448.06760000001</v>
      </c>
      <c r="H820" s="377">
        <f t="shared" si="72"/>
        <v>532896.13520000002</v>
      </c>
      <c r="I820" s="377">
        <f t="shared" si="69"/>
        <v>734068.90520000004</v>
      </c>
      <c r="J820" s="109">
        <v>100586.38500000001</v>
      </c>
      <c r="K820" s="109"/>
      <c r="L820" s="109"/>
      <c r="M820" s="109">
        <f t="shared" si="68"/>
        <v>266448.06760000001</v>
      </c>
      <c r="N820" s="109"/>
      <c r="O820" s="109"/>
      <c r="P820" s="422"/>
      <c r="Q820" s="425">
        <f t="shared" si="70"/>
        <v>0</v>
      </c>
    </row>
    <row r="821" spans="1:17" hidden="1" outlineLevel="1" x14ac:dyDescent="0.25">
      <c r="A821" s="378">
        <v>11</v>
      </c>
      <c r="B821" s="349" t="s">
        <v>480</v>
      </c>
      <c r="C821" s="378" t="s">
        <v>31</v>
      </c>
      <c r="D821" s="377">
        <v>6</v>
      </c>
      <c r="E821" s="377">
        <v>8489.2366666666658</v>
      </c>
      <c r="F821" s="377">
        <f t="shared" si="71"/>
        <v>50935.42</v>
      </c>
      <c r="G821" s="377">
        <v>18251.225200000001</v>
      </c>
      <c r="H821" s="377">
        <f t="shared" si="72"/>
        <v>109507.3512</v>
      </c>
      <c r="I821" s="377">
        <f t="shared" si="69"/>
        <v>160442.77120000002</v>
      </c>
      <c r="J821" s="109">
        <v>8489.2366666666658</v>
      </c>
      <c r="K821" s="109"/>
      <c r="L821" s="109"/>
      <c r="M821" s="109">
        <f t="shared" si="68"/>
        <v>18251.225200000001</v>
      </c>
      <c r="N821" s="109"/>
      <c r="O821" s="109"/>
      <c r="P821" s="422"/>
      <c r="Q821" s="425">
        <f t="shared" si="70"/>
        <v>0</v>
      </c>
    </row>
    <row r="822" spans="1:17" hidden="1" outlineLevel="1" x14ac:dyDescent="0.25">
      <c r="A822" s="378">
        <v>12</v>
      </c>
      <c r="B822" s="349" t="s">
        <v>481</v>
      </c>
      <c r="C822" s="378" t="s">
        <v>6814</v>
      </c>
      <c r="D822" s="377">
        <v>152</v>
      </c>
      <c r="E822" s="377">
        <v>2456.7671052631581</v>
      </c>
      <c r="F822" s="377">
        <f t="shared" si="71"/>
        <v>373428.60000000003</v>
      </c>
      <c r="G822" s="377">
        <v>4354.8717105263158</v>
      </c>
      <c r="H822" s="377">
        <f t="shared" si="72"/>
        <v>661940.5</v>
      </c>
      <c r="I822" s="377">
        <f t="shared" si="69"/>
        <v>1035369.1000000001</v>
      </c>
      <c r="J822" s="109">
        <v>2456.7671052631581</v>
      </c>
      <c r="K822" s="109"/>
      <c r="L822" s="109"/>
      <c r="M822" s="109">
        <f t="shared" si="68"/>
        <v>4354.8717105263158</v>
      </c>
      <c r="N822" s="109"/>
      <c r="O822" s="109"/>
      <c r="P822" s="422"/>
      <c r="Q822" s="425">
        <f t="shared" si="70"/>
        <v>0</v>
      </c>
    </row>
    <row r="823" spans="1:17" hidden="1" outlineLevel="2" x14ac:dyDescent="0.25">
      <c r="A823" s="109"/>
      <c r="B823" s="298" t="s">
        <v>482</v>
      </c>
      <c r="C823" s="109"/>
      <c r="D823" s="109"/>
      <c r="E823" s="109">
        <v>0</v>
      </c>
      <c r="F823" s="109">
        <f t="shared" si="71"/>
        <v>0</v>
      </c>
      <c r="G823" s="109">
        <v>0</v>
      </c>
      <c r="H823" s="109">
        <f t="shared" si="72"/>
        <v>0</v>
      </c>
      <c r="I823" s="221">
        <f t="shared" si="69"/>
        <v>0</v>
      </c>
      <c r="J823" s="109">
        <v>0</v>
      </c>
      <c r="K823" s="109"/>
      <c r="L823" s="109"/>
      <c r="M823" s="109">
        <f t="shared" si="68"/>
        <v>0</v>
      </c>
      <c r="N823" s="109"/>
      <c r="O823" s="109"/>
      <c r="P823" s="422"/>
      <c r="Q823" s="425">
        <f t="shared" si="70"/>
        <v>0</v>
      </c>
    </row>
    <row r="824" spans="1:17" hidden="1" outlineLevel="2" x14ac:dyDescent="0.25">
      <c r="A824" s="109"/>
      <c r="B824" s="298" t="s">
        <v>6827</v>
      </c>
      <c r="C824" s="109" t="s">
        <v>31</v>
      </c>
      <c r="D824" s="109">
        <v>1</v>
      </c>
      <c r="E824" s="109">
        <v>0</v>
      </c>
      <c r="F824" s="109">
        <f t="shared" si="71"/>
        <v>0</v>
      </c>
      <c r="G824" s="109">
        <v>0</v>
      </c>
      <c r="H824" s="109">
        <f t="shared" si="72"/>
        <v>0</v>
      </c>
      <c r="I824" s="221">
        <f t="shared" si="69"/>
        <v>0</v>
      </c>
      <c r="J824" s="109">
        <v>0</v>
      </c>
      <c r="K824" s="109"/>
      <c r="L824" s="109"/>
      <c r="M824" s="109">
        <f t="shared" si="68"/>
        <v>0</v>
      </c>
      <c r="N824" s="109"/>
      <c r="O824" s="109"/>
      <c r="P824" s="422"/>
      <c r="Q824" s="425">
        <f t="shared" si="70"/>
        <v>0</v>
      </c>
    </row>
    <row r="825" spans="1:17" ht="25.5" hidden="1" outlineLevel="2" x14ac:dyDescent="0.25">
      <c r="A825" s="109"/>
      <c r="B825" s="298" t="s">
        <v>483</v>
      </c>
      <c r="C825" s="109" t="s">
        <v>31</v>
      </c>
      <c r="D825" s="109">
        <v>2</v>
      </c>
      <c r="E825" s="109">
        <v>0</v>
      </c>
      <c r="F825" s="109">
        <f t="shared" si="71"/>
        <v>0</v>
      </c>
      <c r="G825" s="109">
        <v>0</v>
      </c>
      <c r="H825" s="109">
        <f t="shared" si="72"/>
        <v>0</v>
      </c>
      <c r="I825" s="221">
        <f t="shared" si="69"/>
        <v>0</v>
      </c>
      <c r="J825" s="109">
        <v>0</v>
      </c>
      <c r="K825" s="109"/>
      <c r="L825" s="109"/>
      <c r="M825" s="109">
        <f t="shared" si="68"/>
        <v>0</v>
      </c>
      <c r="N825" s="109"/>
      <c r="O825" s="109"/>
      <c r="P825" s="422"/>
      <c r="Q825" s="425">
        <f t="shared" si="70"/>
        <v>0</v>
      </c>
    </row>
    <row r="826" spans="1:17" ht="25.5" hidden="1" outlineLevel="2" x14ac:dyDescent="0.25">
      <c r="A826" s="109"/>
      <c r="B826" s="298" t="s">
        <v>484</v>
      </c>
      <c r="C826" s="109" t="s">
        <v>31</v>
      </c>
      <c r="D826" s="109">
        <v>1</v>
      </c>
      <c r="E826" s="109">
        <v>0</v>
      </c>
      <c r="F826" s="109">
        <f t="shared" si="71"/>
        <v>0</v>
      </c>
      <c r="G826" s="109">
        <v>0</v>
      </c>
      <c r="H826" s="109">
        <f t="shared" si="72"/>
        <v>0</v>
      </c>
      <c r="I826" s="221">
        <f t="shared" si="69"/>
        <v>0</v>
      </c>
      <c r="J826" s="109">
        <v>0</v>
      </c>
      <c r="K826" s="109"/>
      <c r="L826" s="109"/>
      <c r="M826" s="109">
        <f t="shared" si="68"/>
        <v>0</v>
      </c>
      <c r="N826" s="109"/>
      <c r="O826" s="109"/>
      <c r="P826" s="422"/>
      <c r="Q826" s="425">
        <f t="shared" si="70"/>
        <v>0</v>
      </c>
    </row>
    <row r="827" spans="1:17" hidden="1" outlineLevel="2" x14ac:dyDescent="0.25">
      <c r="A827" s="109"/>
      <c r="B827" s="298" t="s">
        <v>485</v>
      </c>
      <c r="C827" s="109" t="s">
        <v>31</v>
      </c>
      <c r="D827" s="109">
        <v>2</v>
      </c>
      <c r="E827" s="109">
        <v>0</v>
      </c>
      <c r="F827" s="109">
        <f t="shared" si="71"/>
        <v>0</v>
      </c>
      <c r="G827" s="109">
        <v>0</v>
      </c>
      <c r="H827" s="109">
        <f t="shared" si="72"/>
        <v>0</v>
      </c>
      <c r="I827" s="221">
        <f t="shared" si="69"/>
        <v>0</v>
      </c>
      <c r="J827" s="109">
        <v>0</v>
      </c>
      <c r="K827" s="109"/>
      <c r="L827" s="109"/>
      <c r="M827" s="109">
        <f t="shared" si="68"/>
        <v>0</v>
      </c>
      <c r="N827" s="109"/>
      <c r="O827" s="109"/>
      <c r="P827" s="422"/>
      <c r="Q827" s="425">
        <f t="shared" si="70"/>
        <v>0</v>
      </c>
    </row>
    <row r="828" spans="1:17" hidden="1" outlineLevel="2" x14ac:dyDescent="0.25">
      <c r="A828" s="109"/>
      <c r="B828" s="298" t="s">
        <v>6859</v>
      </c>
      <c r="C828" s="109" t="s">
        <v>31</v>
      </c>
      <c r="D828" s="109">
        <v>1</v>
      </c>
      <c r="E828" s="109">
        <v>0</v>
      </c>
      <c r="F828" s="109">
        <f t="shared" si="71"/>
        <v>0</v>
      </c>
      <c r="G828" s="109">
        <v>0</v>
      </c>
      <c r="H828" s="109">
        <f t="shared" si="72"/>
        <v>0</v>
      </c>
      <c r="I828" s="221">
        <f t="shared" si="69"/>
        <v>0</v>
      </c>
      <c r="J828" s="109">
        <v>0</v>
      </c>
      <c r="K828" s="109"/>
      <c r="L828" s="109"/>
      <c r="M828" s="109">
        <f t="shared" si="68"/>
        <v>0</v>
      </c>
      <c r="N828" s="109"/>
      <c r="O828" s="109"/>
      <c r="P828" s="422"/>
      <c r="Q828" s="425">
        <f t="shared" si="70"/>
        <v>0</v>
      </c>
    </row>
    <row r="829" spans="1:17" hidden="1" outlineLevel="2" x14ac:dyDescent="0.25">
      <c r="A829" s="109"/>
      <c r="B829" s="298" t="s">
        <v>458</v>
      </c>
      <c r="C829" s="109" t="s">
        <v>31</v>
      </c>
      <c r="D829" s="109">
        <v>1</v>
      </c>
      <c r="E829" s="109">
        <v>0</v>
      </c>
      <c r="F829" s="109">
        <f t="shared" si="71"/>
        <v>0</v>
      </c>
      <c r="G829" s="109">
        <v>0</v>
      </c>
      <c r="H829" s="109">
        <f t="shared" si="72"/>
        <v>0</v>
      </c>
      <c r="I829" s="221">
        <f t="shared" si="69"/>
        <v>0</v>
      </c>
      <c r="J829" s="109">
        <v>0</v>
      </c>
      <c r="K829" s="109"/>
      <c r="L829" s="109"/>
      <c r="M829" s="109">
        <f t="shared" si="68"/>
        <v>0</v>
      </c>
      <c r="N829" s="109"/>
      <c r="O829" s="109"/>
      <c r="P829" s="422"/>
      <c r="Q829" s="425">
        <f t="shared" si="70"/>
        <v>0</v>
      </c>
    </row>
    <row r="830" spans="1:17" hidden="1" outlineLevel="2" x14ac:dyDescent="0.25">
      <c r="A830" s="109"/>
      <c r="B830" s="298" t="s">
        <v>486</v>
      </c>
      <c r="C830" s="109" t="s">
        <v>31</v>
      </c>
      <c r="D830" s="109">
        <v>2</v>
      </c>
      <c r="E830" s="109">
        <v>0</v>
      </c>
      <c r="F830" s="109">
        <f t="shared" si="71"/>
        <v>0</v>
      </c>
      <c r="G830" s="109">
        <v>0</v>
      </c>
      <c r="H830" s="109">
        <f t="shared" si="72"/>
        <v>0</v>
      </c>
      <c r="I830" s="221">
        <f t="shared" si="69"/>
        <v>0</v>
      </c>
      <c r="J830" s="109">
        <v>0</v>
      </c>
      <c r="K830" s="109"/>
      <c r="L830" s="109"/>
      <c r="M830" s="109">
        <f t="shared" si="68"/>
        <v>0</v>
      </c>
      <c r="N830" s="109"/>
      <c r="O830" s="109"/>
      <c r="P830" s="422"/>
      <c r="Q830" s="425">
        <f t="shared" si="70"/>
        <v>0</v>
      </c>
    </row>
    <row r="831" spans="1:17" ht="25.5" hidden="1" outlineLevel="2" x14ac:dyDescent="0.25">
      <c r="A831" s="109"/>
      <c r="B831" s="298" t="s">
        <v>487</v>
      </c>
      <c r="C831" s="109" t="s">
        <v>6814</v>
      </c>
      <c r="D831" s="109">
        <v>7</v>
      </c>
      <c r="E831" s="109">
        <v>0</v>
      </c>
      <c r="F831" s="109">
        <f t="shared" ref="F831:F845" si="73">E831*D831</f>
        <v>0</v>
      </c>
      <c r="G831" s="109">
        <v>0</v>
      </c>
      <c r="H831" s="109">
        <f t="shared" ref="H831:H845" si="74">G831*D831</f>
        <v>0</v>
      </c>
      <c r="I831" s="221">
        <f t="shared" si="69"/>
        <v>0</v>
      </c>
      <c r="J831" s="109">
        <v>0</v>
      </c>
      <c r="K831" s="109"/>
      <c r="L831" s="109"/>
      <c r="M831" s="109">
        <f t="shared" ref="M831:M866" si="75">G831</f>
        <v>0</v>
      </c>
      <c r="N831" s="109"/>
      <c r="O831" s="109"/>
      <c r="P831" s="422"/>
      <c r="Q831" s="425">
        <f t="shared" si="70"/>
        <v>0</v>
      </c>
    </row>
    <row r="832" spans="1:17" hidden="1" outlineLevel="2" x14ac:dyDescent="0.25">
      <c r="A832" s="109"/>
      <c r="B832" s="298" t="s">
        <v>488</v>
      </c>
      <c r="C832" s="109" t="s">
        <v>6814</v>
      </c>
      <c r="D832" s="109">
        <v>75</v>
      </c>
      <c r="E832" s="109">
        <v>0</v>
      </c>
      <c r="F832" s="109">
        <f t="shared" si="73"/>
        <v>0</v>
      </c>
      <c r="G832" s="109">
        <v>0</v>
      </c>
      <c r="H832" s="109">
        <f t="shared" si="74"/>
        <v>0</v>
      </c>
      <c r="I832" s="221">
        <f t="shared" si="69"/>
        <v>0</v>
      </c>
      <c r="J832" s="109">
        <v>0</v>
      </c>
      <c r="K832" s="109"/>
      <c r="L832" s="109"/>
      <c r="M832" s="109">
        <f t="shared" si="75"/>
        <v>0</v>
      </c>
      <c r="N832" s="109"/>
      <c r="O832" s="109"/>
      <c r="P832" s="422"/>
      <c r="Q832" s="425">
        <f t="shared" si="70"/>
        <v>0</v>
      </c>
    </row>
    <row r="833" spans="1:17" ht="25.5" hidden="1" outlineLevel="2" x14ac:dyDescent="0.25">
      <c r="A833" s="109"/>
      <c r="B833" s="298" t="s">
        <v>6860</v>
      </c>
      <c r="C833" s="109" t="s">
        <v>6814</v>
      </c>
      <c r="D833" s="109">
        <v>75</v>
      </c>
      <c r="E833" s="109">
        <v>0</v>
      </c>
      <c r="F833" s="109">
        <f t="shared" si="73"/>
        <v>0</v>
      </c>
      <c r="G833" s="109">
        <v>0</v>
      </c>
      <c r="H833" s="109">
        <f t="shared" si="74"/>
        <v>0</v>
      </c>
      <c r="I833" s="221">
        <f t="shared" ref="I833:I866" si="76">F833+H833</f>
        <v>0</v>
      </c>
      <c r="J833" s="109">
        <v>0</v>
      </c>
      <c r="K833" s="109"/>
      <c r="L833" s="109"/>
      <c r="M833" s="109">
        <f t="shared" si="75"/>
        <v>0</v>
      </c>
      <c r="N833" s="109"/>
      <c r="O833" s="109"/>
      <c r="P833" s="422"/>
      <c r="Q833" s="425">
        <f t="shared" si="70"/>
        <v>0</v>
      </c>
    </row>
    <row r="834" spans="1:17" hidden="1" outlineLevel="2" x14ac:dyDescent="0.25">
      <c r="A834" s="109"/>
      <c r="B834" s="298" t="s">
        <v>355</v>
      </c>
      <c r="C834" s="109" t="s">
        <v>307</v>
      </c>
      <c r="D834" s="109">
        <v>1</v>
      </c>
      <c r="E834" s="109">
        <v>0</v>
      </c>
      <c r="F834" s="109">
        <f t="shared" si="73"/>
        <v>0</v>
      </c>
      <c r="G834" s="109">
        <v>0</v>
      </c>
      <c r="H834" s="109">
        <f t="shared" si="74"/>
        <v>0</v>
      </c>
      <c r="I834" s="221">
        <f t="shared" si="76"/>
        <v>0</v>
      </c>
      <c r="J834" s="109">
        <v>0</v>
      </c>
      <c r="K834" s="109"/>
      <c r="L834" s="109"/>
      <c r="M834" s="109">
        <f t="shared" si="75"/>
        <v>0</v>
      </c>
      <c r="N834" s="109"/>
      <c r="O834" s="109"/>
      <c r="P834" s="422"/>
      <c r="Q834" s="425">
        <f t="shared" si="70"/>
        <v>0</v>
      </c>
    </row>
    <row r="835" spans="1:17" hidden="1" outlineLevel="2" x14ac:dyDescent="0.25">
      <c r="A835" s="109"/>
      <c r="B835" s="298" t="s">
        <v>489</v>
      </c>
      <c r="C835" s="109"/>
      <c r="D835" s="109"/>
      <c r="E835" s="109">
        <v>0</v>
      </c>
      <c r="F835" s="109">
        <f t="shared" si="73"/>
        <v>0</v>
      </c>
      <c r="G835" s="109">
        <v>0</v>
      </c>
      <c r="H835" s="109">
        <f t="shared" si="74"/>
        <v>0</v>
      </c>
      <c r="I835" s="221">
        <f t="shared" si="76"/>
        <v>0</v>
      </c>
      <c r="J835" s="109">
        <v>0</v>
      </c>
      <c r="K835" s="109"/>
      <c r="L835" s="109"/>
      <c r="M835" s="109">
        <f t="shared" si="75"/>
        <v>0</v>
      </c>
      <c r="N835" s="109"/>
      <c r="O835" s="109"/>
      <c r="P835" s="422"/>
      <c r="Q835" s="425">
        <f t="shared" si="70"/>
        <v>0</v>
      </c>
    </row>
    <row r="836" spans="1:17" hidden="1" outlineLevel="2" x14ac:dyDescent="0.25">
      <c r="A836" s="109"/>
      <c r="B836" s="298" t="s">
        <v>6828</v>
      </c>
      <c r="C836" s="109" t="s">
        <v>31</v>
      </c>
      <c r="D836" s="109">
        <v>1</v>
      </c>
      <c r="E836" s="109">
        <v>0</v>
      </c>
      <c r="F836" s="109">
        <f t="shared" si="73"/>
        <v>0</v>
      </c>
      <c r="G836" s="109">
        <v>0</v>
      </c>
      <c r="H836" s="109">
        <f t="shared" si="74"/>
        <v>0</v>
      </c>
      <c r="I836" s="221">
        <f t="shared" si="76"/>
        <v>0</v>
      </c>
      <c r="J836" s="109">
        <v>0</v>
      </c>
      <c r="K836" s="109"/>
      <c r="L836" s="109"/>
      <c r="M836" s="109">
        <f t="shared" si="75"/>
        <v>0</v>
      </c>
      <c r="N836" s="109"/>
      <c r="O836" s="109"/>
      <c r="P836" s="422"/>
      <c r="Q836" s="425">
        <f t="shared" si="70"/>
        <v>0</v>
      </c>
    </row>
    <row r="837" spans="1:17" ht="25.5" hidden="1" outlineLevel="2" x14ac:dyDescent="0.25">
      <c r="A837" s="109"/>
      <c r="B837" s="298" t="s">
        <v>490</v>
      </c>
      <c r="C837" s="109" t="s">
        <v>31</v>
      </c>
      <c r="D837" s="109">
        <v>2</v>
      </c>
      <c r="E837" s="109">
        <v>0</v>
      </c>
      <c r="F837" s="109">
        <f t="shared" si="73"/>
        <v>0</v>
      </c>
      <c r="G837" s="109">
        <v>0</v>
      </c>
      <c r="H837" s="109">
        <f t="shared" si="74"/>
        <v>0</v>
      </c>
      <c r="I837" s="221">
        <f t="shared" si="76"/>
        <v>0</v>
      </c>
      <c r="J837" s="109">
        <v>0</v>
      </c>
      <c r="K837" s="109"/>
      <c r="L837" s="109"/>
      <c r="M837" s="109">
        <f t="shared" si="75"/>
        <v>0</v>
      </c>
      <c r="N837" s="109"/>
      <c r="O837" s="109"/>
      <c r="P837" s="422"/>
      <c r="Q837" s="425">
        <f t="shared" si="70"/>
        <v>0</v>
      </c>
    </row>
    <row r="838" spans="1:17" ht="25.5" hidden="1" outlineLevel="2" x14ac:dyDescent="0.25">
      <c r="A838" s="109"/>
      <c r="B838" s="298" t="s">
        <v>491</v>
      </c>
      <c r="C838" s="109" t="s">
        <v>31</v>
      </c>
      <c r="D838" s="109">
        <v>1</v>
      </c>
      <c r="E838" s="109">
        <v>0</v>
      </c>
      <c r="F838" s="109">
        <f t="shared" si="73"/>
        <v>0</v>
      </c>
      <c r="G838" s="109">
        <v>0</v>
      </c>
      <c r="H838" s="109">
        <f t="shared" si="74"/>
        <v>0</v>
      </c>
      <c r="I838" s="221">
        <f t="shared" si="76"/>
        <v>0</v>
      </c>
      <c r="J838" s="109">
        <v>0</v>
      </c>
      <c r="K838" s="109"/>
      <c r="L838" s="109"/>
      <c r="M838" s="109">
        <f t="shared" si="75"/>
        <v>0</v>
      </c>
      <c r="N838" s="109"/>
      <c r="O838" s="109"/>
      <c r="P838" s="422"/>
      <c r="Q838" s="425">
        <f t="shared" si="70"/>
        <v>0</v>
      </c>
    </row>
    <row r="839" spans="1:17" hidden="1" outlineLevel="2" x14ac:dyDescent="0.25">
      <c r="A839" s="109"/>
      <c r="B839" s="298" t="s">
        <v>492</v>
      </c>
      <c r="C839" s="109" t="s">
        <v>31</v>
      </c>
      <c r="D839" s="109">
        <v>2</v>
      </c>
      <c r="E839" s="109">
        <v>0</v>
      </c>
      <c r="F839" s="109">
        <f t="shared" si="73"/>
        <v>0</v>
      </c>
      <c r="G839" s="109">
        <v>0</v>
      </c>
      <c r="H839" s="109">
        <f t="shared" si="74"/>
        <v>0</v>
      </c>
      <c r="I839" s="221">
        <f t="shared" si="76"/>
        <v>0</v>
      </c>
      <c r="J839" s="109">
        <v>0</v>
      </c>
      <c r="K839" s="109"/>
      <c r="L839" s="109"/>
      <c r="M839" s="109">
        <f t="shared" si="75"/>
        <v>0</v>
      </c>
      <c r="N839" s="109"/>
      <c r="O839" s="109"/>
      <c r="P839" s="422"/>
      <c r="Q839" s="425">
        <f t="shared" ref="Q839:Q902" si="77">(E839+G839)*P839</f>
        <v>0</v>
      </c>
    </row>
    <row r="840" spans="1:17" hidden="1" outlineLevel="2" x14ac:dyDescent="0.25">
      <c r="A840" s="109"/>
      <c r="B840" s="298" t="s">
        <v>486</v>
      </c>
      <c r="C840" s="109" t="s">
        <v>31</v>
      </c>
      <c r="D840" s="109">
        <v>2</v>
      </c>
      <c r="E840" s="109">
        <v>0</v>
      </c>
      <c r="F840" s="109">
        <f t="shared" si="73"/>
        <v>0</v>
      </c>
      <c r="G840" s="109">
        <v>0</v>
      </c>
      <c r="H840" s="109">
        <f t="shared" si="74"/>
        <v>0</v>
      </c>
      <c r="I840" s="221">
        <f t="shared" si="76"/>
        <v>0</v>
      </c>
      <c r="J840" s="109">
        <v>0</v>
      </c>
      <c r="K840" s="109"/>
      <c r="L840" s="109"/>
      <c r="M840" s="109">
        <f t="shared" si="75"/>
        <v>0</v>
      </c>
      <c r="N840" s="109"/>
      <c r="O840" s="109"/>
      <c r="P840" s="422"/>
      <c r="Q840" s="425">
        <f t="shared" si="77"/>
        <v>0</v>
      </c>
    </row>
    <row r="841" spans="1:17" hidden="1" outlineLevel="2" x14ac:dyDescent="0.25">
      <c r="A841" s="109"/>
      <c r="B841" s="298" t="s">
        <v>493</v>
      </c>
      <c r="C841" s="109" t="s">
        <v>31</v>
      </c>
      <c r="D841" s="109">
        <v>1</v>
      </c>
      <c r="E841" s="109">
        <v>0</v>
      </c>
      <c r="F841" s="109">
        <f t="shared" si="73"/>
        <v>0</v>
      </c>
      <c r="G841" s="109">
        <v>0</v>
      </c>
      <c r="H841" s="109">
        <f t="shared" si="74"/>
        <v>0</v>
      </c>
      <c r="I841" s="221">
        <f t="shared" si="76"/>
        <v>0</v>
      </c>
      <c r="J841" s="109">
        <v>0</v>
      </c>
      <c r="K841" s="109"/>
      <c r="L841" s="109"/>
      <c r="M841" s="109">
        <f t="shared" si="75"/>
        <v>0</v>
      </c>
      <c r="N841" s="109"/>
      <c r="O841" s="109"/>
      <c r="P841" s="422"/>
      <c r="Q841" s="425">
        <f t="shared" si="77"/>
        <v>0</v>
      </c>
    </row>
    <row r="842" spans="1:17" ht="25.5" hidden="1" outlineLevel="2" x14ac:dyDescent="0.25">
      <c r="A842" s="109"/>
      <c r="B842" s="298" t="s">
        <v>494</v>
      </c>
      <c r="C842" s="109" t="s">
        <v>6814</v>
      </c>
      <c r="D842" s="109">
        <v>12</v>
      </c>
      <c r="E842" s="109">
        <v>0</v>
      </c>
      <c r="F842" s="109">
        <f t="shared" si="73"/>
        <v>0</v>
      </c>
      <c r="G842" s="109">
        <v>0</v>
      </c>
      <c r="H842" s="109">
        <f t="shared" si="74"/>
        <v>0</v>
      </c>
      <c r="I842" s="221">
        <f t="shared" si="76"/>
        <v>0</v>
      </c>
      <c r="J842" s="109">
        <v>0</v>
      </c>
      <c r="K842" s="109"/>
      <c r="L842" s="109"/>
      <c r="M842" s="109">
        <f t="shared" si="75"/>
        <v>0</v>
      </c>
      <c r="N842" s="109"/>
      <c r="O842" s="109"/>
      <c r="P842" s="422"/>
      <c r="Q842" s="425">
        <f t="shared" si="77"/>
        <v>0</v>
      </c>
    </row>
    <row r="843" spans="1:17" hidden="1" outlineLevel="2" x14ac:dyDescent="0.25">
      <c r="A843" s="109"/>
      <c r="B843" s="298" t="s">
        <v>495</v>
      </c>
      <c r="C843" s="109" t="s">
        <v>6814</v>
      </c>
      <c r="D843" s="109">
        <v>58</v>
      </c>
      <c r="E843" s="109">
        <v>0</v>
      </c>
      <c r="F843" s="109">
        <f t="shared" si="73"/>
        <v>0</v>
      </c>
      <c r="G843" s="109">
        <v>0</v>
      </c>
      <c r="H843" s="109">
        <f t="shared" si="74"/>
        <v>0</v>
      </c>
      <c r="I843" s="221">
        <f t="shared" si="76"/>
        <v>0</v>
      </c>
      <c r="J843" s="109">
        <v>0</v>
      </c>
      <c r="K843" s="109"/>
      <c r="L843" s="109"/>
      <c r="M843" s="109">
        <f t="shared" si="75"/>
        <v>0</v>
      </c>
      <c r="N843" s="109"/>
      <c r="O843" s="109"/>
      <c r="P843" s="422"/>
      <c r="Q843" s="425">
        <f t="shared" si="77"/>
        <v>0</v>
      </c>
    </row>
    <row r="844" spans="1:17" ht="25.5" hidden="1" outlineLevel="2" x14ac:dyDescent="0.25">
      <c r="A844" s="109"/>
      <c r="B844" s="298" t="s">
        <v>6860</v>
      </c>
      <c r="C844" s="109" t="s">
        <v>6814</v>
      </c>
      <c r="D844" s="109">
        <v>81</v>
      </c>
      <c r="E844" s="109">
        <v>0</v>
      </c>
      <c r="F844" s="109">
        <f t="shared" si="73"/>
        <v>0</v>
      </c>
      <c r="G844" s="109">
        <v>0</v>
      </c>
      <c r="H844" s="109">
        <f t="shared" si="74"/>
        <v>0</v>
      </c>
      <c r="I844" s="221">
        <f t="shared" si="76"/>
        <v>0</v>
      </c>
      <c r="J844" s="109">
        <v>0</v>
      </c>
      <c r="K844" s="109"/>
      <c r="L844" s="109"/>
      <c r="M844" s="109">
        <f t="shared" si="75"/>
        <v>0</v>
      </c>
      <c r="N844" s="109"/>
      <c r="O844" s="109"/>
      <c r="P844" s="422"/>
      <c r="Q844" s="425">
        <f t="shared" si="77"/>
        <v>0</v>
      </c>
    </row>
    <row r="845" spans="1:17" hidden="1" outlineLevel="2" x14ac:dyDescent="0.25">
      <c r="A845" s="109"/>
      <c r="B845" s="298" t="s">
        <v>355</v>
      </c>
      <c r="C845" s="109" t="s">
        <v>307</v>
      </c>
      <c r="D845" s="109">
        <v>1</v>
      </c>
      <c r="E845" s="109">
        <v>0</v>
      </c>
      <c r="F845" s="109">
        <f t="shared" si="73"/>
        <v>0</v>
      </c>
      <c r="G845" s="109">
        <v>0</v>
      </c>
      <c r="H845" s="109">
        <f t="shared" si="74"/>
        <v>0</v>
      </c>
      <c r="I845" s="221">
        <f t="shared" si="76"/>
        <v>0</v>
      </c>
      <c r="J845" s="109">
        <v>0</v>
      </c>
      <c r="K845" s="109"/>
      <c r="L845" s="109"/>
      <c r="M845" s="109">
        <f t="shared" si="75"/>
        <v>0</v>
      </c>
      <c r="N845" s="109"/>
      <c r="O845" s="109"/>
      <c r="P845" s="422"/>
      <c r="Q845" s="425">
        <f t="shared" si="77"/>
        <v>0</v>
      </c>
    </row>
    <row r="846" spans="1:17" hidden="1" outlineLevel="1" x14ac:dyDescent="0.25">
      <c r="A846" s="109"/>
      <c r="B846" s="299" t="s">
        <v>496</v>
      </c>
      <c r="C846" s="109"/>
      <c r="D846" s="109"/>
      <c r="E846" s="109"/>
      <c r="F846" s="109"/>
      <c r="G846" s="109"/>
      <c r="H846" s="109"/>
      <c r="I846" s="221"/>
      <c r="J846" s="109"/>
      <c r="K846" s="109"/>
      <c r="L846" s="109"/>
      <c r="M846" s="109"/>
      <c r="N846" s="109"/>
      <c r="O846" s="109"/>
      <c r="P846" s="422"/>
      <c r="Q846" s="425">
        <f t="shared" si="77"/>
        <v>0</v>
      </c>
    </row>
    <row r="847" spans="1:17" ht="25.5" hidden="1" outlineLevel="1" x14ac:dyDescent="0.25">
      <c r="A847" s="378">
        <v>13</v>
      </c>
      <c r="B847" s="349" t="s">
        <v>497</v>
      </c>
      <c r="C847" s="378" t="s">
        <v>307</v>
      </c>
      <c r="D847" s="377">
        <v>1</v>
      </c>
      <c r="E847" s="377">
        <v>61132.46</v>
      </c>
      <c r="F847" s="377">
        <f t="shared" ref="F847:F866" si="78">E847*D847</f>
        <v>61132.46</v>
      </c>
      <c r="G847" s="377">
        <v>389269.56900000002</v>
      </c>
      <c r="H847" s="377">
        <f t="shared" ref="H847:H865" si="79">G847*D847</f>
        <v>389269.56900000002</v>
      </c>
      <c r="I847" s="377">
        <f t="shared" si="76"/>
        <v>450402.02900000004</v>
      </c>
      <c r="J847" s="109">
        <v>61132.46</v>
      </c>
      <c r="K847" s="109"/>
      <c r="L847" s="109"/>
      <c r="M847" s="109">
        <f t="shared" si="75"/>
        <v>389269.56900000002</v>
      </c>
      <c r="N847" s="109"/>
      <c r="O847" s="109"/>
      <c r="P847" s="422"/>
      <c r="Q847" s="425">
        <f t="shared" si="77"/>
        <v>0</v>
      </c>
    </row>
    <row r="848" spans="1:17" ht="25.5" hidden="1" outlineLevel="1" x14ac:dyDescent="0.25">
      <c r="A848" s="378">
        <v>14</v>
      </c>
      <c r="B848" s="349" t="s">
        <v>498</v>
      </c>
      <c r="C848" s="378" t="s">
        <v>307</v>
      </c>
      <c r="D848" s="377">
        <v>3</v>
      </c>
      <c r="E848" s="377">
        <v>18340</v>
      </c>
      <c r="F848" s="377">
        <f t="shared" si="78"/>
        <v>55020</v>
      </c>
      <c r="G848" s="377">
        <v>52353.599999999999</v>
      </c>
      <c r="H848" s="377">
        <f t="shared" si="79"/>
        <v>157060.79999999999</v>
      </c>
      <c r="I848" s="377">
        <f t="shared" si="76"/>
        <v>212080.8</v>
      </c>
      <c r="J848" s="109">
        <v>18340</v>
      </c>
      <c r="K848" s="109"/>
      <c r="L848" s="109"/>
      <c r="M848" s="109">
        <f t="shared" si="75"/>
        <v>52353.599999999999</v>
      </c>
      <c r="N848" s="109"/>
      <c r="O848" s="109"/>
      <c r="P848" s="422"/>
      <c r="Q848" s="425">
        <f t="shared" si="77"/>
        <v>0</v>
      </c>
    </row>
    <row r="849" spans="1:17" hidden="1" outlineLevel="1" x14ac:dyDescent="0.25">
      <c r="A849" s="378">
        <v>15</v>
      </c>
      <c r="B849" s="349" t="s">
        <v>499</v>
      </c>
      <c r="C849" s="378" t="s">
        <v>6890</v>
      </c>
      <c r="D849" s="377">
        <v>74</v>
      </c>
      <c r="E849" s="377">
        <v>557.77675675675675</v>
      </c>
      <c r="F849" s="377">
        <f t="shared" si="78"/>
        <v>41275.480000000003</v>
      </c>
      <c r="G849" s="377">
        <v>815.66216216216219</v>
      </c>
      <c r="H849" s="377">
        <f t="shared" si="79"/>
        <v>60359</v>
      </c>
      <c r="I849" s="377">
        <f t="shared" si="76"/>
        <v>101634.48000000001</v>
      </c>
      <c r="J849" s="109">
        <v>557.77675675675675</v>
      </c>
      <c r="K849" s="109"/>
      <c r="L849" s="109"/>
      <c r="M849" s="109">
        <f t="shared" si="75"/>
        <v>815.66216216216219</v>
      </c>
      <c r="N849" s="109"/>
      <c r="O849" s="109"/>
      <c r="P849" s="422"/>
      <c r="Q849" s="425">
        <f t="shared" si="77"/>
        <v>0</v>
      </c>
    </row>
    <row r="850" spans="1:17" hidden="1" outlineLevel="1" x14ac:dyDescent="0.25">
      <c r="A850" s="378">
        <v>16</v>
      </c>
      <c r="B850" s="349" t="s">
        <v>500</v>
      </c>
      <c r="C850" s="378" t="s">
        <v>6890</v>
      </c>
      <c r="D850" s="377">
        <v>16</v>
      </c>
      <c r="E850" s="377">
        <v>655</v>
      </c>
      <c r="F850" s="377">
        <f t="shared" si="78"/>
        <v>10480</v>
      </c>
      <c r="G850" s="377">
        <v>152.1</v>
      </c>
      <c r="H850" s="377">
        <f t="shared" si="79"/>
        <v>2433.6</v>
      </c>
      <c r="I850" s="377">
        <f t="shared" si="76"/>
        <v>12913.6</v>
      </c>
      <c r="J850" s="109">
        <v>655</v>
      </c>
      <c r="K850" s="109"/>
      <c r="L850" s="109"/>
      <c r="M850" s="109">
        <f t="shared" si="75"/>
        <v>152.1</v>
      </c>
      <c r="N850" s="109"/>
      <c r="O850" s="109"/>
      <c r="P850" s="422"/>
      <c r="Q850" s="425">
        <f t="shared" si="77"/>
        <v>0</v>
      </c>
    </row>
    <row r="851" spans="1:17" hidden="1" outlineLevel="1" x14ac:dyDescent="0.25">
      <c r="A851" s="378">
        <v>17</v>
      </c>
      <c r="B851" s="349" t="s">
        <v>501</v>
      </c>
      <c r="C851" s="378" t="s">
        <v>31</v>
      </c>
      <c r="D851" s="377">
        <v>3</v>
      </c>
      <c r="E851" s="377">
        <v>3275</v>
      </c>
      <c r="F851" s="377">
        <f t="shared" si="78"/>
        <v>9825</v>
      </c>
      <c r="G851" s="377">
        <v>10674.300000000001</v>
      </c>
      <c r="H851" s="377">
        <f t="shared" si="79"/>
        <v>32022.9</v>
      </c>
      <c r="I851" s="377">
        <f t="shared" si="76"/>
        <v>41847.9</v>
      </c>
      <c r="J851" s="109">
        <v>3275</v>
      </c>
      <c r="K851" s="109"/>
      <c r="L851" s="109"/>
      <c r="M851" s="109">
        <f t="shared" si="75"/>
        <v>10674.300000000001</v>
      </c>
      <c r="N851" s="109"/>
      <c r="O851" s="109"/>
      <c r="P851" s="422"/>
      <c r="Q851" s="425">
        <f t="shared" si="77"/>
        <v>0</v>
      </c>
    </row>
    <row r="852" spans="1:17" ht="25.5" hidden="1" outlineLevel="2" x14ac:dyDescent="0.25">
      <c r="A852" s="109"/>
      <c r="B852" s="298" t="s">
        <v>502</v>
      </c>
      <c r="C852" s="109" t="s">
        <v>307</v>
      </c>
      <c r="D852" s="109">
        <v>1</v>
      </c>
      <c r="E852" s="109">
        <v>0</v>
      </c>
      <c r="F852" s="109">
        <f t="shared" si="78"/>
        <v>0</v>
      </c>
      <c r="G852" s="109">
        <v>0</v>
      </c>
      <c r="H852" s="109">
        <f t="shared" si="79"/>
        <v>0</v>
      </c>
      <c r="I852" s="221">
        <f t="shared" si="76"/>
        <v>0</v>
      </c>
      <c r="J852" s="109">
        <v>0</v>
      </c>
      <c r="K852" s="109"/>
      <c r="L852" s="109"/>
      <c r="M852" s="109">
        <f t="shared" si="75"/>
        <v>0</v>
      </c>
      <c r="N852" s="109"/>
      <c r="O852" s="109"/>
      <c r="P852" s="422"/>
      <c r="Q852" s="425">
        <f t="shared" si="77"/>
        <v>0</v>
      </c>
    </row>
    <row r="853" spans="1:17" hidden="1" outlineLevel="2" x14ac:dyDescent="0.25">
      <c r="A853" s="109"/>
      <c r="B853" s="298" t="s">
        <v>503</v>
      </c>
      <c r="C853" s="109" t="s">
        <v>31</v>
      </c>
      <c r="D853" s="109">
        <v>1</v>
      </c>
      <c r="E853" s="109">
        <v>0</v>
      </c>
      <c r="F853" s="109">
        <f t="shared" si="78"/>
        <v>0</v>
      </c>
      <c r="G853" s="109">
        <v>0</v>
      </c>
      <c r="H853" s="109">
        <f t="shared" si="79"/>
        <v>0</v>
      </c>
      <c r="I853" s="221">
        <f t="shared" si="76"/>
        <v>0</v>
      </c>
      <c r="J853" s="109">
        <v>0</v>
      </c>
      <c r="K853" s="109"/>
      <c r="L853" s="109"/>
      <c r="M853" s="109">
        <f t="shared" si="75"/>
        <v>0</v>
      </c>
      <c r="N853" s="109"/>
      <c r="O853" s="109"/>
      <c r="P853" s="422"/>
      <c r="Q853" s="425">
        <f t="shared" si="77"/>
        <v>0</v>
      </c>
    </row>
    <row r="854" spans="1:17" hidden="1" outlineLevel="2" x14ac:dyDescent="0.25">
      <c r="A854" s="109"/>
      <c r="B854" s="298" t="s">
        <v>503</v>
      </c>
      <c r="C854" s="109" t="s">
        <v>31</v>
      </c>
      <c r="D854" s="109">
        <v>2</v>
      </c>
      <c r="E854" s="109">
        <v>0</v>
      </c>
      <c r="F854" s="109">
        <f t="shared" si="78"/>
        <v>0</v>
      </c>
      <c r="G854" s="109">
        <v>0</v>
      </c>
      <c r="H854" s="109">
        <f t="shared" si="79"/>
        <v>0</v>
      </c>
      <c r="I854" s="221">
        <f t="shared" si="76"/>
        <v>0</v>
      </c>
      <c r="J854" s="109">
        <v>0</v>
      </c>
      <c r="K854" s="109"/>
      <c r="L854" s="109"/>
      <c r="M854" s="109">
        <f t="shared" si="75"/>
        <v>0</v>
      </c>
      <c r="N854" s="109"/>
      <c r="O854" s="109"/>
      <c r="P854" s="422"/>
      <c r="Q854" s="425">
        <f t="shared" si="77"/>
        <v>0</v>
      </c>
    </row>
    <row r="855" spans="1:17" hidden="1" outlineLevel="2" x14ac:dyDescent="0.25">
      <c r="A855" s="109"/>
      <c r="B855" s="298" t="s">
        <v>504</v>
      </c>
      <c r="C855" s="109" t="s">
        <v>31</v>
      </c>
      <c r="D855" s="109">
        <v>1</v>
      </c>
      <c r="E855" s="109">
        <v>0</v>
      </c>
      <c r="F855" s="109">
        <f t="shared" si="78"/>
        <v>0</v>
      </c>
      <c r="G855" s="109">
        <v>0</v>
      </c>
      <c r="H855" s="109">
        <f t="shared" si="79"/>
        <v>0</v>
      </c>
      <c r="I855" s="221">
        <f t="shared" si="76"/>
        <v>0</v>
      </c>
      <c r="J855" s="109">
        <v>0</v>
      </c>
      <c r="K855" s="109"/>
      <c r="L855" s="109"/>
      <c r="M855" s="109">
        <f t="shared" si="75"/>
        <v>0</v>
      </c>
      <c r="N855" s="109"/>
      <c r="O855" s="109"/>
      <c r="P855" s="422"/>
      <c r="Q855" s="425">
        <f t="shared" si="77"/>
        <v>0</v>
      </c>
    </row>
    <row r="856" spans="1:17" hidden="1" outlineLevel="2" x14ac:dyDescent="0.25">
      <c r="A856" s="109"/>
      <c r="B856" s="298" t="s">
        <v>505</v>
      </c>
      <c r="C856" s="109" t="s">
        <v>31</v>
      </c>
      <c r="D856" s="109">
        <v>1</v>
      </c>
      <c r="E856" s="109">
        <v>0</v>
      </c>
      <c r="F856" s="109">
        <f t="shared" si="78"/>
        <v>0</v>
      </c>
      <c r="G856" s="109">
        <v>0</v>
      </c>
      <c r="H856" s="109">
        <f t="shared" si="79"/>
        <v>0</v>
      </c>
      <c r="I856" s="221">
        <f t="shared" si="76"/>
        <v>0</v>
      </c>
      <c r="J856" s="109">
        <v>0</v>
      </c>
      <c r="K856" s="109"/>
      <c r="L856" s="109"/>
      <c r="M856" s="109">
        <f t="shared" si="75"/>
        <v>0</v>
      </c>
      <c r="N856" s="109"/>
      <c r="O856" s="109"/>
      <c r="P856" s="422"/>
      <c r="Q856" s="425">
        <f t="shared" si="77"/>
        <v>0</v>
      </c>
    </row>
    <row r="857" spans="1:17" hidden="1" outlineLevel="2" x14ac:dyDescent="0.25">
      <c r="A857" s="109"/>
      <c r="B857" s="298" t="s">
        <v>506</v>
      </c>
      <c r="C857" s="109"/>
      <c r="D857" s="109"/>
      <c r="E857" s="109">
        <v>0</v>
      </c>
      <c r="F857" s="109">
        <f t="shared" si="78"/>
        <v>0</v>
      </c>
      <c r="G857" s="109">
        <v>0</v>
      </c>
      <c r="H857" s="109">
        <f t="shared" si="79"/>
        <v>0</v>
      </c>
      <c r="I857" s="221">
        <f t="shared" si="76"/>
        <v>0</v>
      </c>
      <c r="J857" s="109">
        <v>0</v>
      </c>
      <c r="K857" s="109"/>
      <c r="L857" s="109"/>
      <c r="M857" s="109">
        <f t="shared" si="75"/>
        <v>0</v>
      </c>
      <c r="N857" s="109"/>
      <c r="O857" s="109"/>
      <c r="P857" s="422"/>
      <c r="Q857" s="425">
        <f t="shared" si="77"/>
        <v>0</v>
      </c>
    </row>
    <row r="858" spans="1:17" hidden="1" outlineLevel="2" x14ac:dyDescent="0.25">
      <c r="A858" s="109"/>
      <c r="B858" s="298" t="s">
        <v>507</v>
      </c>
      <c r="C858" s="109" t="s">
        <v>6890</v>
      </c>
      <c r="D858" s="109">
        <v>22</v>
      </c>
      <c r="E858" s="109">
        <v>0</v>
      </c>
      <c r="F858" s="109">
        <f t="shared" si="78"/>
        <v>0</v>
      </c>
      <c r="G858" s="109">
        <v>0</v>
      </c>
      <c r="H858" s="109">
        <f t="shared" si="79"/>
        <v>0</v>
      </c>
      <c r="I858" s="221">
        <f t="shared" si="76"/>
        <v>0</v>
      </c>
      <c r="J858" s="109">
        <v>0</v>
      </c>
      <c r="K858" s="109"/>
      <c r="L858" s="109"/>
      <c r="M858" s="109">
        <f t="shared" si="75"/>
        <v>0</v>
      </c>
      <c r="N858" s="109"/>
      <c r="O858" s="109"/>
      <c r="P858" s="422"/>
      <c r="Q858" s="425">
        <f t="shared" si="77"/>
        <v>0</v>
      </c>
    </row>
    <row r="859" spans="1:17" hidden="1" outlineLevel="2" x14ac:dyDescent="0.25">
      <c r="A859" s="109"/>
      <c r="B859" s="298" t="s">
        <v>508</v>
      </c>
      <c r="C859" s="109" t="s">
        <v>6890</v>
      </c>
      <c r="D859" s="109">
        <v>33</v>
      </c>
      <c r="E859" s="109">
        <v>0</v>
      </c>
      <c r="F859" s="109">
        <f t="shared" si="78"/>
        <v>0</v>
      </c>
      <c r="G859" s="109">
        <v>0</v>
      </c>
      <c r="H859" s="109">
        <f t="shared" si="79"/>
        <v>0</v>
      </c>
      <c r="I859" s="221">
        <f t="shared" si="76"/>
        <v>0</v>
      </c>
      <c r="J859" s="109">
        <v>0</v>
      </c>
      <c r="K859" s="109"/>
      <c r="L859" s="109"/>
      <c r="M859" s="109">
        <f t="shared" si="75"/>
        <v>0</v>
      </c>
      <c r="N859" s="109"/>
      <c r="O859" s="109"/>
      <c r="P859" s="422"/>
      <c r="Q859" s="425">
        <f t="shared" si="77"/>
        <v>0</v>
      </c>
    </row>
    <row r="860" spans="1:17" hidden="1" outlineLevel="2" x14ac:dyDescent="0.25">
      <c r="A860" s="109"/>
      <c r="B860" s="298" t="s">
        <v>509</v>
      </c>
      <c r="C860" s="109" t="s">
        <v>6890</v>
      </c>
      <c r="D860" s="109">
        <v>4</v>
      </c>
      <c r="E860" s="109">
        <v>0</v>
      </c>
      <c r="F860" s="109">
        <f t="shared" si="78"/>
        <v>0</v>
      </c>
      <c r="G860" s="109">
        <v>0</v>
      </c>
      <c r="H860" s="109">
        <f t="shared" si="79"/>
        <v>0</v>
      </c>
      <c r="I860" s="221">
        <f t="shared" si="76"/>
        <v>0</v>
      </c>
      <c r="J860" s="109">
        <v>0</v>
      </c>
      <c r="K860" s="109"/>
      <c r="L860" s="109"/>
      <c r="M860" s="109">
        <f t="shared" si="75"/>
        <v>0</v>
      </c>
      <c r="N860" s="109"/>
      <c r="O860" s="109"/>
      <c r="P860" s="422"/>
      <c r="Q860" s="425">
        <f t="shared" si="77"/>
        <v>0</v>
      </c>
    </row>
    <row r="861" spans="1:17" hidden="1" outlineLevel="2" x14ac:dyDescent="0.25">
      <c r="A861" s="109"/>
      <c r="B861" s="298" t="s">
        <v>510</v>
      </c>
      <c r="C861" s="109" t="s">
        <v>6890</v>
      </c>
      <c r="D861" s="109">
        <v>15</v>
      </c>
      <c r="E861" s="109">
        <v>0</v>
      </c>
      <c r="F861" s="109">
        <f t="shared" si="78"/>
        <v>0</v>
      </c>
      <c r="G861" s="109">
        <v>0</v>
      </c>
      <c r="H861" s="109">
        <f t="shared" si="79"/>
        <v>0</v>
      </c>
      <c r="I861" s="221">
        <f t="shared" si="76"/>
        <v>0</v>
      </c>
      <c r="J861" s="109">
        <v>0</v>
      </c>
      <c r="K861" s="109"/>
      <c r="L861" s="109"/>
      <c r="M861" s="109">
        <f t="shared" si="75"/>
        <v>0</v>
      </c>
      <c r="N861" s="109"/>
      <c r="O861" s="109"/>
      <c r="P861" s="422"/>
      <c r="Q861" s="425">
        <f t="shared" si="77"/>
        <v>0</v>
      </c>
    </row>
    <row r="862" spans="1:17" hidden="1" outlineLevel="2" x14ac:dyDescent="0.25">
      <c r="A862" s="109"/>
      <c r="B862" s="298" t="s">
        <v>511</v>
      </c>
      <c r="C862" s="109" t="s">
        <v>31</v>
      </c>
      <c r="D862" s="109">
        <v>3</v>
      </c>
      <c r="E862" s="109">
        <v>0</v>
      </c>
      <c r="F862" s="109">
        <f t="shared" si="78"/>
        <v>0</v>
      </c>
      <c r="G862" s="109">
        <v>0</v>
      </c>
      <c r="H862" s="109">
        <f t="shared" si="79"/>
        <v>0</v>
      </c>
      <c r="I862" s="221">
        <f t="shared" si="76"/>
        <v>0</v>
      </c>
      <c r="J862" s="109">
        <v>0</v>
      </c>
      <c r="K862" s="109"/>
      <c r="L862" s="109"/>
      <c r="M862" s="109">
        <f t="shared" si="75"/>
        <v>0</v>
      </c>
      <c r="N862" s="109"/>
      <c r="O862" s="109"/>
      <c r="P862" s="422"/>
      <c r="Q862" s="425">
        <f t="shared" si="77"/>
        <v>0</v>
      </c>
    </row>
    <row r="863" spans="1:17" hidden="1" outlineLevel="2" x14ac:dyDescent="0.25">
      <c r="A863" s="109"/>
      <c r="B863" s="298" t="s">
        <v>512</v>
      </c>
      <c r="C863" s="109" t="s">
        <v>31</v>
      </c>
      <c r="D863" s="109">
        <v>1</v>
      </c>
      <c r="E863" s="109">
        <v>0</v>
      </c>
      <c r="F863" s="109">
        <f t="shared" si="78"/>
        <v>0</v>
      </c>
      <c r="G863" s="109">
        <v>0</v>
      </c>
      <c r="H863" s="109">
        <f t="shared" si="79"/>
        <v>0</v>
      </c>
      <c r="I863" s="221">
        <f t="shared" si="76"/>
        <v>0</v>
      </c>
      <c r="J863" s="109">
        <v>0</v>
      </c>
      <c r="K863" s="109"/>
      <c r="L863" s="109"/>
      <c r="M863" s="109">
        <f t="shared" si="75"/>
        <v>0</v>
      </c>
      <c r="N863" s="109"/>
      <c r="O863" s="109"/>
      <c r="P863" s="422"/>
      <c r="Q863" s="425">
        <f t="shared" si="77"/>
        <v>0</v>
      </c>
    </row>
    <row r="864" spans="1:17" hidden="1" outlineLevel="2" x14ac:dyDescent="0.25">
      <c r="A864" s="109"/>
      <c r="B864" s="298" t="s">
        <v>513</v>
      </c>
      <c r="C864" s="109" t="s">
        <v>6890</v>
      </c>
      <c r="D864" s="109">
        <v>16</v>
      </c>
      <c r="E864" s="109">
        <v>0</v>
      </c>
      <c r="F864" s="109">
        <f t="shared" si="78"/>
        <v>0</v>
      </c>
      <c r="G864" s="109">
        <v>0</v>
      </c>
      <c r="H864" s="109">
        <f t="shared" si="79"/>
        <v>0</v>
      </c>
      <c r="I864" s="221">
        <f t="shared" si="76"/>
        <v>0</v>
      </c>
      <c r="J864" s="109">
        <v>0</v>
      </c>
      <c r="K864" s="109"/>
      <c r="L864" s="109"/>
      <c r="M864" s="109">
        <f t="shared" si="75"/>
        <v>0</v>
      </c>
      <c r="N864" s="109"/>
      <c r="O864" s="109"/>
      <c r="P864" s="422"/>
      <c r="Q864" s="425">
        <f t="shared" si="77"/>
        <v>0</v>
      </c>
    </row>
    <row r="865" spans="1:17" hidden="1" outlineLevel="2" x14ac:dyDescent="0.25">
      <c r="A865" s="109"/>
      <c r="B865" s="298" t="s">
        <v>6918</v>
      </c>
      <c r="C865" s="109" t="s">
        <v>307</v>
      </c>
      <c r="D865" s="109">
        <v>1</v>
      </c>
      <c r="E865" s="109">
        <v>0</v>
      </c>
      <c r="F865" s="109">
        <f t="shared" si="78"/>
        <v>0</v>
      </c>
      <c r="G865" s="109">
        <v>0</v>
      </c>
      <c r="H865" s="109">
        <f t="shared" si="79"/>
        <v>0</v>
      </c>
      <c r="I865" s="221">
        <f t="shared" si="76"/>
        <v>0</v>
      </c>
      <c r="J865" s="109">
        <v>0</v>
      </c>
      <c r="K865" s="109"/>
      <c r="L865" s="109"/>
      <c r="M865" s="109">
        <f t="shared" si="75"/>
        <v>0</v>
      </c>
      <c r="N865" s="109"/>
      <c r="O865" s="109"/>
      <c r="P865" s="422"/>
      <c r="Q865" s="425">
        <f t="shared" si="77"/>
        <v>0</v>
      </c>
    </row>
    <row r="866" spans="1:17" hidden="1" outlineLevel="1" x14ac:dyDescent="0.25">
      <c r="A866" s="378">
        <v>18</v>
      </c>
      <c r="B866" s="349" t="s">
        <v>415</v>
      </c>
      <c r="C866" s="378" t="s">
        <v>307</v>
      </c>
      <c r="D866" s="377">
        <v>1</v>
      </c>
      <c r="E866" s="377">
        <v>691680</v>
      </c>
      <c r="F866" s="377">
        <f t="shared" si="78"/>
        <v>691680</v>
      </c>
      <c r="G866" s="377">
        <v>0</v>
      </c>
      <c r="H866" s="377"/>
      <c r="I866" s="377">
        <f t="shared" si="76"/>
        <v>691680</v>
      </c>
      <c r="J866" s="109">
        <v>691680</v>
      </c>
      <c r="K866" s="109"/>
      <c r="L866" s="109"/>
      <c r="M866" s="109">
        <f t="shared" si="75"/>
        <v>0</v>
      </c>
      <c r="N866" s="109"/>
      <c r="O866" s="109"/>
      <c r="P866" s="422"/>
      <c r="Q866" s="425">
        <f t="shared" si="77"/>
        <v>0</v>
      </c>
    </row>
    <row r="867" spans="1:17" collapsed="1" x14ac:dyDescent="0.25">
      <c r="A867" s="339" t="s">
        <v>514</v>
      </c>
      <c r="B867" s="340" t="s">
        <v>515</v>
      </c>
      <c r="C867" s="341"/>
      <c r="D867" s="342"/>
      <c r="E867" s="342"/>
      <c r="F867" s="342">
        <f>SUM(F868:F925)</f>
        <v>3561339.34</v>
      </c>
      <c r="G867" s="342"/>
      <c r="H867" s="342">
        <f>SUM(H868:H925)</f>
        <v>3312247.2719999999</v>
      </c>
      <c r="I867" s="343">
        <f>SUM(I868:I925)</f>
        <v>6873586.6119999997</v>
      </c>
      <c r="J867" s="344"/>
      <c r="K867" s="344"/>
      <c r="L867" s="345"/>
      <c r="M867" s="345"/>
      <c r="N867" s="345"/>
      <c r="O867" s="345"/>
      <c r="P867" s="422"/>
      <c r="Q867" s="343">
        <f>SUM(Q868:Q925)</f>
        <v>313645.21999999997</v>
      </c>
    </row>
    <row r="868" spans="1:17" ht="25.5" hidden="1" outlineLevel="1" x14ac:dyDescent="0.25">
      <c r="A868" s="118"/>
      <c r="B868" s="300" t="s">
        <v>516</v>
      </c>
      <c r="C868" s="117" t="s">
        <v>307</v>
      </c>
      <c r="D868" s="129">
        <v>4</v>
      </c>
      <c r="E868" s="109">
        <v>5502</v>
      </c>
      <c r="F868" s="109">
        <f t="shared" ref="F868:F899" si="80">E868*D868</f>
        <v>22008</v>
      </c>
      <c r="G868" s="109">
        <v>42612.700000000004</v>
      </c>
      <c r="H868" s="109">
        <f t="shared" ref="H868:H899" si="81">G868*D868</f>
        <v>170450.80000000002</v>
      </c>
      <c r="I868" s="221">
        <f>F868+H868</f>
        <v>192458.80000000002</v>
      </c>
      <c r="J868" s="249">
        <v>5502</v>
      </c>
      <c r="K868" s="249">
        <f>'ВСЕ СМЕТЫ КДС'!G8362</f>
        <v>9242.2732901990385</v>
      </c>
      <c r="L868" s="153">
        <f>((J868/(K868/100))-100)/100</f>
        <v>-0.40469191645365094</v>
      </c>
      <c r="M868" s="104">
        <f t="shared" ref="M868:M925" si="82">G868</f>
        <v>42612.700000000004</v>
      </c>
      <c r="N868" s="104">
        <f>'ВСЕ СМЕТЫ КДС'!G8363</f>
        <v>38280.963182192638</v>
      </c>
      <c r="O868" s="153">
        <f>((M868/(N868/100))-100)/100</f>
        <v>0.11315642182750479</v>
      </c>
      <c r="P868" s="422"/>
      <c r="Q868" s="425">
        <f t="shared" si="77"/>
        <v>0</v>
      </c>
    </row>
    <row r="869" spans="1:17" ht="25.5" hidden="1" outlineLevel="1" x14ac:dyDescent="0.25">
      <c r="A869" s="118"/>
      <c r="B869" s="300" t="s">
        <v>516</v>
      </c>
      <c r="C869" s="117" t="s">
        <v>307</v>
      </c>
      <c r="D869" s="129">
        <v>1</v>
      </c>
      <c r="E869" s="109">
        <v>5502</v>
      </c>
      <c r="F869" s="109">
        <f t="shared" si="80"/>
        <v>5502</v>
      </c>
      <c r="G869" s="109">
        <v>0</v>
      </c>
      <c r="H869" s="109">
        <f t="shared" si="81"/>
        <v>0</v>
      </c>
      <c r="I869" s="221">
        <f t="shared" ref="I869:I925" si="83">F869+H869</f>
        <v>5502</v>
      </c>
      <c r="J869" s="249">
        <v>5502</v>
      </c>
      <c r="K869" s="249">
        <f>'ВСЕ СМЕТЫ КДС'!G8362</f>
        <v>9242.2732901990385</v>
      </c>
      <c r="L869" s="153">
        <f>((J869/(K869/100))-100)/100</f>
        <v>-0.40469191645365094</v>
      </c>
      <c r="M869" s="109">
        <f t="shared" si="82"/>
        <v>0</v>
      </c>
      <c r="N869" s="109"/>
      <c r="O869" s="109"/>
      <c r="P869" s="422"/>
      <c r="Q869" s="425">
        <f t="shared" si="77"/>
        <v>0</v>
      </c>
    </row>
    <row r="870" spans="1:17" ht="25.5" hidden="1" outlineLevel="1" x14ac:dyDescent="0.25">
      <c r="A870" s="118"/>
      <c r="B870" s="300" t="s">
        <v>517</v>
      </c>
      <c r="C870" s="117" t="s">
        <v>307</v>
      </c>
      <c r="D870" s="129">
        <v>1</v>
      </c>
      <c r="E870" s="109">
        <v>5502</v>
      </c>
      <c r="F870" s="109">
        <f t="shared" si="80"/>
        <v>5502</v>
      </c>
      <c r="G870" s="109">
        <v>0</v>
      </c>
      <c r="H870" s="109">
        <f t="shared" si="81"/>
        <v>0</v>
      </c>
      <c r="I870" s="221">
        <f t="shared" si="83"/>
        <v>5502</v>
      </c>
      <c r="J870" s="249">
        <v>5502</v>
      </c>
      <c r="K870" s="249">
        <f>'ВСЕ СМЕТЫ КДС'!G8362</f>
        <v>9242.2732901990385</v>
      </c>
      <c r="L870" s="153">
        <f>((J870/(K870/100))-100)/100</f>
        <v>-0.40469191645365094</v>
      </c>
      <c r="M870" s="109">
        <f t="shared" si="82"/>
        <v>0</v>
      </c>
      <c r="N870" s="109"/>
      <c r="O870" s="109"/>
      <c r="P870" s="422"/>
      <c r="Q870" s="425">
        <f t="shared" si="77"/>
        <v>0</v>
      </c>
    </row>
    <row r="871" spans="1:17" ht="25.5" hidden="1" outlineLevel="1" x14ac:dyDescent="0.25">
      <c r="A871" s="118"/>
      <c r="B871" s="300" t="s">
        <v>518</v>
      </c>
      <c r="C871" s="119" t="s">
        <v>31</v>
      </c>
      <c r="D871" s="129">
        <v>2</v>
      </c>
      <c r="E871" s="109">
        <v>1310</v>
      </c>
      <c r="F871" s="109">
        <f t="shared" si="80"/>
        <v>2620</v>
      </c>
      <c r="G871" s="109">
        <v>5053.1000000000004</v>
      </c>
      <c r="H871" s="109">
        <f t="shared" si="81"/>
        <v>10106.200000000001</v>
      </c>
      <c r="I871" s="221">
        <f t="shared" si="83"/>
        <v>12726.2</v>
      </c>
      <c r="J871" s="109">
        <v>1310</v>
      </c>
      <c r="K871" s="109"/>
      <c r="L871" s="109"/>
      <c r="M871" s="109">
        <f t="shared" si="82"/>
        <v>5053.1000000000004</v>
      </c>
      <c r="N871" s="109"/>
      <c r="O871" s="109"/>
      <c r="P871" s="422"/>
      <c r="Q871" s="425">
        <f t="shared" si="77"/>
        <v>0</v>
      </c>
    </row>
    <row r="872" spans="1:17" ht="25.5" hidden="1" outlineLevel="1" x14ac:dyDescent="0.25">
      <c r="A872" s="118"/>
      <c r="B872" s="300" t="s">
        <v>519</v>
      </c>
      <c r="C872" s="119" t="s">
        <v>31</v>
      </c>
      <c r="D872" s="129">
        <v>1</v>
      </c>
      <c r="E872" s="109">
        <v>1310</v>
      </c>
      <c r="F872" s="109">
        <f t="shared" si="80"/>
        <v>1310</v>
      </c>
      <c r="G872" s="109">
        <v>11354.2</v>
      </c>
      <c r="H872" s="109">
        <f t="shared" si="81"/>
        <v>11354.2</v>
      </c>
      <c r="I872" s="221">
        <f t="shared" si="83"/>
        <v>12664.2</v>
      </c>
      <c r="J872" s="109">
        <v>1310</v>
      </c>
      <c r="K872" s="109"/>
      <c r="L872" s="109"/>
      <c r="M872" s="109">
        <f t="shared" si="82"/>
        <v>11354.2</v>
      </c>
      <c r="N872" s="109"/>
      <c r="O872" s="109"/>
      <c r="P872" s="422"/>
      <c r="Q872" s="425">
        <f t="shared" si="77"/>
        <v>0</v>
      </c>
    </row>
    <row r="873" spans="1:17" ht="25.5" hidden="1" outlineLevel="1" x14ac:dyDescent="0.25">
      <c r="A873" s="118"/>
      <c r="B873" s="300" t="s">
        <v>520</v>
      </c>
      <c r="C873" s="117" t="s">
        <v>307</v>
      </c>
      <c r="D873" s="129">
        <v>8</v>
      </c>
      <c r="E873" s="109">
        <v>3930</v>
      </c>
      <c r="F873" s="109">
        <f t="shared" si="80"/>
        <v>31440</v>
      </c>
      <c r="G873" s="109">
        <v>4232.8</v>
      </c>
      <c r="H873" s="109">
        <f t="shared" si="81"/>
        <v>33862.400000000001</v>
      </c>
      <c r="I873" s="221">
        <f t="shared" si="83"/>
        <v>65302.400000000001</v>
      </c>
      <c r="J873" s="109">
        <v>3930</v>
      </c>
      <c r="K873" s="109"/>
      <c r="L873" s="109"/>
      <c r="M873" s="109">
        <f t="shared" si="82"/>
        <v>4232.8</v>
      </c>
      <c r="N873" s="109"/>
      <c r="O873" s="109"/>
      <c r="P873" s="422"/>
      <c r="Q873" s="425">
        <f t="shared" si="77"/>
        <v>0</v>
      </c>
    </row>
    <row r="874" spans="1:17" ht="25.5" hidden="1" outlineLevel="1" x14ac:dyDescent="0.25">
      <c r="A874" s="118"/>
      <c r="B874" s="300" t="s">
        <v>520</v>
      </c>
      <c r="C874" s="117" t="s">
        <v>307</v>
      </c>
      <c r="D874" s="129">
        <v>1</v>
      </c>
      <c r="E874" s="109">
        <v>3930</v>
      </c>
      <c r="F874" s="109">
        <f t="shared" si="80"/>
        <v>3930</v>
      </c>
      <c r="G874" s="109">
        <v>0</v>
      </c>
      <c r="H874" s="109">
        <f t="shared" si="81"/>
        <v>0</v>
      </c>
      <c r="I874" s="221">
        <f t="shared" si="83"/>
        <v>3930</v>
      </c>
      <c r="J874" s="109">
        <v>3930</v>
      </c>
      <c r="K874" s="109"/>
      <c r="L874" s="109"/>
      <c r="M874" s="109">
        <f t="shared" si="82"/>
        <v>0</v>
      </c>
      <c r="N874" s="109"/>
      <c r="O874" s="109"/>
      <c r="P874" s="422"/>
      <c r="Q874" s="425">
        <f t="shared" si="77"/>
        <v>0</v>
      </c>
    </row>
    <row r="875" spans="1:17" hidden="1" outlineLevel="1" x14ac:dyDescent="0.25">
      <c r="A875" s="118"/>
      <c r="B875" s="300" t="s">
        <v>521</v>
      </c>
      <c r="C875" s="119" t="s">
        <v>31</v>
      </c>
      <c r="D875" s="129">
        <v>192</v>
      </c>
      <c r="E875" s="109">
        <v>32.75</v>
      </c>
      <c r="F875" s="109">
        <f t="shared" si="80"/>
        <v>6288</v>
      </c>
      <c r="G875" s="109">
        <v>128.70000000000002</v>
      </c>
      <c r="H875" s="109">
        <f t="shared" si="81"/>
        <v>24710.400000000001</v>
      </c>
      <c r="I875" s="221">
        <f t="shared" si="83"/>
        <v>30998.400000000001</v>
      </c>
      <c r="J875" s="109">
        <v>32.75</v>
      </c>
      <c r="K875" s="109"/>
      <c r="L875" s="109"/>
      <c r="M875" s="109">
        <f t="shared" si="82"/>
        <v>128.70000000000002</v>
      </c>
      <c r="N875" s="109"/>
      <c r="O875" s="109"/>
      <c r="P875" s="422"/>
      <c r="Q875" s="425">
        <f t="shared" si="77"/>
        <v>0</v>
      </c>
    </row>
    <row r="876" spans="1:17" hidden="1" outlineLevel="1" x14ac:dyDescent="0.25">
      <c r="A876" s="118"/>
      <c r="B876" s="300" t="s">
        <v>522</v>
      </c>
      <c r="C876" s="119" t="s">
        <v>31</v>
      </c>
      <c r="D876" s="129">
        <v>96</v>
      </c>
      <c r="E876" s="109">
        <v>32.75</v>
      </c>
      <c r="F876" s="109">
        <f t="shared" si="80"/>
        <v>3144</v>
      </c>
      <c r="G876" s="109">
        <v>93.600000000000009</v>
      </c>
      <c r="H876" s="109">
        <f t="shared" si="81"/>
        <v>8985.6</v>
      </c>
      <c r="I876" s="221">
        <f t="shared" si="83"/>
        <v>12129.6</v>
      </c>
      <c r="J876" s="109">
        <v>32.75</v>
      </c>
      <c r="K876" s="109"/>
      <c r="L876" s="109"/>
      <c r="M876" s="109">
        <f t="shared" si="82"/>
        <v>93.600000000000009</v>
      </c>
      <c r="N876" s="109"/>
      <c r="O876" s="109"/>
      <c r="P876" s="422"/>
      <c r="Q876" s="425">
        <f t="shared" si="77"/>
        <v>0</v>
      </c>
    </row>
    <row r="877" spans="1:17" ht="25.5" hidden="1" outlineLevel="1" x14ac:dyDescent="0.25">
      <c r="A877" s="118"/>
      <c r="B877" s="300" t="s">
        <v>523</v>
      </c>
      <c r="C877" s="119" t="s">
        <v>31</v>
      </c>
      <c r="D877" s="129">
        <v>4</v>
      </c>
      <c r="E877" s="109">
        <v>4716</v>
      </c>
      <c r="F877" s="109">
        <f t="shared" si="80"/>
        <v>18864</v>
      </c>
      <c r="G877" s="109">
        <v>7410</v>
      </c>
      <c r="H877" s="109">
        <f t="shared" si="81"/>
        <v>29640</v>
      </c>
      <c r="I877" s="221">
        <f t="shared" si="83"/>
        <v>48504</v>
      </c>
      <c r="J877" s="249">
        <v>4716</v>
      </c>
      <c r="K877" s="249">
        <f>'ВСЕ СМЕТЫ КДС'!G8367</f>
        <v>1217.51211359232</v>
      </c>
      <c r="L877" s="153">
        <f>((J877/(K877/100))-100)/100</f>
        <v>2.8734727542753116</v>
      </c>
      <c r="M877" s="104">
        <f t="shared" si="82"/>
        <v>7410</v>
      </c>
      <c r="N877" s="104">
        <f>'ВСЕ СМЕТЫ КДС'!G8368+'ВСЕ СМЕТЫ КДС'!G8369</f>
        <v>6847.8069577881597</v>
      </c>
      <c r="O877" s="153">
        <f>((M877/(N877/100))-100)/100</f>
        <v>8.2098260899782782E-2</v>
      </c>
      <c r="P877" s="422"/>
      <c r="Q877" s="425">
        <f t="shared" si="77"/>
        <v>0</v>
      </c>
    </row>
    <row r="878" spans="1:17" ht="25.5" hidden="1" outlineLevel="1" x14ac:dyDescent="0.25">
      <c r="A878" s="118"/>
      <c r="B878" s="300" t="s">
        <v>523</v>
      </c>
      <c r="C878" s="119" t="s">
        <v>31</v>
      </c>
      <c r="D878" s="129">
        <v>10</v>
      </c>
      <c r="E878" s="109">
        <v>4716</v>
      </c>
      <c r="F878" s="109">
        <f t="shared" si="80"/>
        <v>47160</v>
      </c>
      <c r="G878" s="109">
        <v>0</v>
      </c>
      <c r="H878" s="109">
        <f t="shared" si="81"/>
        <v>0</v>
      </c>
      <c r="I878" s="221">
        <f t="shared" si="83"/>
        <v>47160</v>
      </c>
      <c r="J878" s="109">
        <v>4716</v>
      </c>
      <c r="K878" s="109"/>
      <c r="L878" s="109"/>
      <c r="M878" s="109">
        <f t="shared" si="82"/>
        <v>0</v>
      </c>
      <c r="N878" s="109"/>
      <c r="O878" s="109"/>
      <c r="P878" s="422"/>
      <c r="Q878" s="425">
        <f t="shared" si="77"/>
        <v>0</v>
      </c>
    </row>
    <row r="879" spans="1:17" ht="25.5" hidden="1" outlineLevel="1" x14ac:dyDescent="0.25">
      <c r="A879" s="118"/>
      <c r="B879" s="300" t="s">
        <v>524</v>
      </c>
      <c r="C879" s="119" t="s">
        <v>31</v>
      </c>
      <c r="D879" s="129">
        <v>4</v>
      </c>
      <c r="E879" s="109">
        <v>3275</v>
      </c>
      <c r="F879" s="109">
        <f t="shared" si="80"/>
        <v>13100</v>
      </c>
      <c r="G879" s="109">
        <v>0</v>
      </c>
      <c r="H879" s="109">
        <f t="shared" si="81"/>
        <v>0</v>
      </c>
      <c r="I879" s="221">
        <f t="shared" si="83"/>
        <v>13100</v>
      </c>
      <c r="J879" s="109">
        <v>3275</v>
      </c>
      <c r="K879" s="109"/>
      <c r="L879" s="109"/>
      <c r="M879" s="109">
        <f t="shared" si="82"/>
        <v>0</v>
      </c>
      <c r="N879" s="109"/>
      <c r="O879" s="109"/>
      <c r="P879" s="422"/>
      <c r="Q879" s="425">
        <f t="shared" si="77"/>
        <v>0</v>
      </c>
    </row>
    <row r="880" spans="1:17" ht="25.5" hidden="1" outlineLevel="1" x14ac:dyDescent="0.25">
      <c r="A880" s="118"/>
      <c r="B880" s="300" t="s">
        <v>525</v>
      </c>
      <c r="C880" s="119" t="s">
        <v>31</v>
      </c>
      <c r="D880" s="129">
        <v>1</v>
      </c>
      <c r="E880" s="109">
        <v>3930</v>
      </c>
      <c r="F880" s="109">
        <f t="shared" si="80"/>
        <v>3930</v>
      </c>
      <c r="G880" s="109">
        <v>0</v>
      </c>
      <c r="H880" s="109">
        <f t="shared" si="81"/>
        <v>0</v>
      </c>
      <c r="I880" s="221">
        <f t="shared" si="83"/>
        <v>3930</v>
      </c>
      <c r="J880" s="249">
        <v>3930</v>
      </c>
      <c r="K880" s="249">
        <f>'ВСЕ СМЕТЫ КДС'!G8408</f>
        <v>6170.7895945113605</v>
      </c>
      <c r="L880" s="153">
        <f>((J880/(K880/100))-100)/100</f>
        <v>-0.36312850409037473</v>
      </c>
      <c r="M880" s="109">
        <f t="shared" si="82"/>
        <v>0</v>
      </c>
      <c r="N880" s="109"/>
      <c r="O880" s="109"/>
      <c r="P880" s="422"/>
      <c r="Q880" s="425">
        <f t="shared" si="77"/>
        <v>0</v>
      </c>
    </row>
    <row r="881" spans="1:17" ht="25.5" hidden="1" outlineLevel="1" x14ac:dyDescent="0.25">
      <c r="A881" s="118"/>
      <c r="B881" s="300" t="s">
        <v>526</v>
      </c>
      <c r="C881" s="119" t="s">
        <v>31</v>
      </c>
      <c r="D881" s="129">
        <v>5</v>
      </c>
      <c r="E881" s="109">
        <v>3930</v>
      </c>
      <c r="F881" s="109">
        <f t="shared" si="80"/>
        <v>19650</v>
      </c>
      <c r="G881" s="109">
        <v>38230.400000000001</v>
      </c>
      <c r="H881" s="109">
        <f t="shared" si="81"/>
        <v>191152</v>
      </c>
      <c r="I881" s="221">
        <f t="shared" si="83"/>
        <v>210802</v>
      </c>
      <c r="J881" s="249">
        <v>3930</v>
      </c>
      <c r="K881" s="249">
        <f>'ВСЕ СМЕТЫ КДС'!G8408</f>
        <v>6170.7895945113605</v>
      </c>
      <c r="L881" s="153">
        <f>((J881/(K881/100))-100)/100</f>
        <v>-0.36312850409037473</v>
      </c>
      <c r="M881" s="104">
        <f t="shared" si="82"/>
        <v>38230.400000000001</v>
      </c>
      <c r="N881" s="104">
        <f>'ВСЕ СМЕТЫ КДС'!G8409</f>
        <v>328452.43697150977</v>
      </c>
      <c r="O881" s="153">
        <f>((M881/(N881/100))-100)/100</f>
        <v>-0.88360445624181461</v>
      </c>
      <c r="P881" s="422"/>
      <c r="Q881" s="425">
        <f t="shared" si="77"/>
        <v>0</v>
      </c>
    </row>
    <row r="882" spans="1:17" ht="25.5" hidden="1" outlineLevel="1" x14ac:dyDescent="0.25">
      <c r="A882" s="118"/>
      <c r="B882" s="300" t="s">
        <v>527</v>
      </c>
      <c r="C882" s="119" t="s">
        <v>31</v>
      </c>
      <c r="D882" s="129">
        <v>2</v>
      </c>
      <c r="E882" s="109">
        <v>1965</v>
      </c>
      <c r="F882" s="109">
        <f t="shared" si="80"/>
        <v>3930</v>
      </c>
      <c r="G882" s="109">
        <v>0</v>
      </c>
      <c r="H882" s="109">
        <f t="shared" si="81"/>
        <v>0</v>
      </c>
      <c r="I882" s="221">
        <f t="shared" si="83"/>
        <v>3930</v>
      </c>
      <c r="J882" s="109">
        <v>1965</v>
      </c>
      <c r="K882" s="109"/>
      <c r="L882" s="109"/>
      <c r="M882" s="109">
        <f t="shared" si="82"/>
        <v>0</v>
      </c>
      <c r="N882" s="109"/>
      <c r="O882" s="109"/>
      <c r="P882" s="422"/>
      <c r="Q882" s="425">
        <f t="shared" si="77"/>
        <v>0</v>
      </c>
    </row>
    <row r="883" spans="1:17" ht="25.5" hidden="1" outlineLevel="1" x14ac:dyDescent="0.25">
      <c r="A883" s="118"/>
      <c r="B883" s="300" t="s">
        <v>528</v>
      </c>
      <c r="C883" s="119" t="s">
        <v>31</v>
      </c>
      <c r="D883" s="129">
        <v>11</v>
      </c>
      <c r="E883" s="109">
        <v>1965</v>
      </c>
      <c r="F883" s="109">
        <f t="shared" si="80"/>
        <v>21615</v>
      </c>
      <c r="G883" s="109">
        <v>902.2</v>
      </c>
      <c r="H883" s="109">
        <f t="shared" si="81"/>
        <v>9924.2000000000007</v>
      </c>
      <c r="I883" s="221">
        <f t="shared" si="83"/>
        <v>31539.200000000001</v>
      </c>
      <c r="J883" s="109">
        <v>1965</v>
      </c>
      <c r="K883" s="109"/>
      <c r="L883" s="109"/>
      <c r="M883" s="109">
        <f t="shared" si="82"/>
        <v>902.2</v>
      </c>
      <c r="N883" s="109"/>
      <c r="O883" s="109"/>
      <c r="P883" s="422"/>
      <c r="Q883" s="425">
        <f t="shared" si="77"/>
        <v>0</v>
      </c>
    </row>
    <row r="884" spans="1:17" ht="25.5" hidden="1" outlineLevel="1" x14ac:dyDescent="0.25">
      <c r="A884" s="118"/>
      <c r="B884" s="300" t="s">
        <v>528</v>
      </c>
      <c r="C884" s="119" t="s">
        <v>31</v>
      </c>
      <c r="D884" s="129">
        <v>16</v>
      </c>
      <c r="E884" s="109">
        <v>1965</v>
      </c>
      <c r="F884" s="109">
        <f t="shared" si="80"/>
        <v>31440</v>
      </c>
      <c r="G884" s="109">
        <v>0</v>
      </c>
      <c r="H884" s="109">
        <f t="shared" si="81"/>
        <v>0</v>
      </c>
      <c r="I884" s="221">
        <f t="shared" si="83"/>
        <v>31440</v>
      </c>
      <c r="J884" s="109">
        <v>1965</v>
      </c>
      <c r="K884" s="109"/>
      <c r="L884" s="109"/>
      <c r="M884" s="109">
        <f t="shared" si="82"/>
        <v>0</v>
      </c>
      <c r="N884" s="109"/>
      <c r="O884" s="109"/>
      <c r="P884" s="422"/>
      <c r="Q884" s="425">
        <f t="shared" si="77"/>
        <v>0</v>
      </c>
    </row>
    <row r="885" spans="1:17" ht="25.5" hidden="1" outlineLevel="1" x14ac:dyDescent="0.25">
      <c r="A885" s="118"/>
      <c r="B885" s="300" t="s">
        <v>529</v>
      </c>
      <c r="C885" s="119" t="s">
        <v>31</v>
      </c>
      <c r="D885" s="129">
        <v>4</v>
      </c>
      <c r="E885" s="109">
        <v>3275</v>
      </c>
      <c r="F885" s="109">
        <f t="shared" si="80"/>
        <v>13100</v>
      </c>
      <c r="G885" s="109">
        <v>3539.1460000000002</v>
      </c>
      <c r="H885" s="109">
        <f t="shared" si="81"/>
        <v>14156.584000000001</v>
      </c>
      <c r="I885" s="221">
        <f t="shared" si="83"/>
        <v>27256.584000000003</v>
      </c>
      <c r="J885" s="109">
        <v>3275</v>
      </c>
      <c r="K885" s="109"/>
      <c r="L885" s="109"/>
      <c r="M885" s="109">
        <f t="shared" si="82"/>
        <v>3539.1460000000002</v>
      </c>
      <c r="N885" s="109"/>
      <c r="O885" s="109"/>
      <c r="P885" s="422"/>
      <c r="Q885" s="425">
        <f t="shared" si="77"/>
        <v>0</v>
      </c>
    </row>
    <row r="886" spans="1:17" ht="25.5" hidden="1" outlineLevel="1" x14ac:dyDescent="0.25">
      <c r="A886" s="118"/>
      <c r="B886" s="300" t="s">
        <v>529</v>
      </c>
      <c r="C886" s="119" t="s">
        <v>31</v>
      </c>
      <c r="D886" s="129">
        <v>2</v>
      </c>
      <c r="E886" s="109">
        <v>3275</v>
      </c>
      <c r="F886" s="109">
        <f t="shared" si="80"/>
        <v>6550</v>
      </c>
      <c r="G886" s="109">
        <v>0</v>
      </c>
      <c r="H886" s="109">
        <f t="shared" si="81"/>
        <v>0</v>
      </c>
      <c r="I886" s="221">
        <f t="shared" si="83"/>
        <v>6550</v>
      </c>
      <c r="J886" s="109">
        <v>3275</v>
      </c>
      <c r="K886" s="109"/>
      <c r="L886" s="109"/>
      <c r="M886" s="109">
        <f t="shared" si="82"/>
        <v>0</v>
      </c>
      <c r="N886" s="109"/>
      <c r="O886" s="109"/>
      <c r="P886" s="422"/>
      <c r="Q886" s="425">
        <f t="shared" si="77"/>
        <v>0</v>
      </c>
    </row>
    <row r="887" spans="1:17" hidden="1" outlineLevel="1" x14ac:dyDescent="0.25">
      <c r="A887" s="118"/>
      <c r="B887" s="300" t="s">
        <v>530</v>
      </c>
      <c r="C887" s="119" t="s">
        <v>31</v>
      </c>
      <c r="D887" s="129">
        <v>5</v>
      </c>
      <c r="E887" s="109">
        <v>393</v>
      </c>
      <c r="F887" s="109">
        <f t="shared" si="80"/>
        <v>1965</v>
      </c>
      <c r="G887" s="109">
        <v>2462.2000000000003</v>
      </c>
      <c r="H887" s="109">
        <f t="shared" si="81"/>
        <v>12311.000000000002</v>
      </c>
      <c r="I887" s="221">
        <f t="shared" si="83"/>
        <v>14276.000000000002</v>
      </c>
      <c r="J887" s="109">
        <v>393</v>
      </c>
      <c r="K887" s="109"/>
      <c r="L887" s="109"/>
      <c r="M887" s="109">
        <f t="shared" si="82"/>
        <v>2462.2000000000003</v>
      </c>
      <c r="N887" s="109"/>
      <c r="O887" s="109"/>
      <c r="P887" s="422"/>
      <c r="Q887" s="425">
        <f t="shared" si="77"/>
        <v>0</v>
      </c>
    </row>
    <row r="888" spans="1:17" hidden="1" outlineLevel="1" x14ac:dyDescent="0.25">
      <c r="A888" s="118"/>
      <c r="B888" s="300" t="s">
        <v>531</v>
      </c>
      <c r="C888" s="119" t="s">
        <v>31</v>
      </c>
      <c r="D888" s="129">
        <v>1</v>
      </c>
      <c r="E888" s="109">
        <v>393</v>
      </c>
      <c r="F888" s="109">
        <f t="shared" si="80"/>
        <v>393</v>
      </c>
      <c r="G888" s="109">
        <v>2433.6</v>
      </c>
      <c r="H888" s="109">
        <f t="shared" si="81"/>
        <v>2433.6</v>
      </c>
      <c r="I888" s="221">
        <f t="shared" si="83"/>
        <v>2826.6</v>
      </c>
      <c r="J888" s="109">
        <v>393</v>
      </c>
      <c r="K888" s="109"/>
      <c r="L888" s="109"/>
      <c r="M888" s="109">
        <f t="shared" si="82"/>
        <v>2433.6</v>
      </c>
      <c r="N888" s="109"/>
      <c r="O888" s="109"/>
      <c r="P888" s="422"/>
      <c r="Q888" s="425">
        <f t="shared" si="77"/>
        <v>0</v>
      </c>
    </row>
    <row r="889" spans="1:17" ht="25.5" hidden="1" outlineLevel="1" x14ac:dyDescent="0.25">
      <c r="A889" s="118"/>
      <c r="B889" s="300" t="s">
        <v>6919</v>
      </c>
      <c r="C889" s="119" t="s">
        <v>31</v>
      </c>
      <c r="D889" s="129">
        <v>202</v>
      </c>
      <c r="E889" s="109">
        <v>623</v>
      </c>
      <c r="F889" s="109">
        <f t="shared" si="80"/>
        <v>125846</v>
      </c>
      <c r="G889" s="109">
        <v>281</v>
      </c>
      <c r="H889" s="109">
        <f t="shared" si="81"/>
        <v>56762</v>
      </c>
      <c r="I889" s="221">
        <f t="shared" si="83"/>
        <v>182608</v>
      </c>
      <c r="J889" s="249">
        <v>623</v>
      </c>
      <c r="K889" s="249">
        <f>'ВСЕ СМЕТЫ КДС'!G8430</f>
        <v>591.97866147587013</v>
      </c>
      <c r="L889" s="153">
        <f>((J889/(K889/100))-100)/100</f>
        <v>5.2402798517754264E-2</v>
      </c>
      <c r="M889" s="104">
        <v>281</v>
      </c>
      <c r="N889" s="104">
        <f>'ВСЕ СМЕТЫ КДС'!G8431</f>
        <v>222.62555847167999</v>
      </c>
      <c r="O889" s="153">
        <f>((M889/(N889/100))-100)/100</f>
        <v>0.26220907396733495</v>
      </c>
      <c r="P889" s="422"/>
      <c r="Q889" s="425">
        <f t="shared" si="77"/>
        <v>0</v>
      </c>
    </row>
    <row r="890" spans="1:17" ht="25.5" hidden="1" outlineLevel="1" x14ac:dyDescent="0.25">
      <c r="A890" s="118"/>
      <c r="B890" s="300" t="s">
        <v>6920</v>
      </c>
      <c r="C890" s="119" t="s">
        <v>31</v>
      </c>
      <c r="D890" s="129">
        <v>3</v>
      </c>
      <c r="E890" s="109">
        <v>393</v>
      </c>
      <c r="F890" s="109">
        <f t="shared" si="80"/>
        <v>1179</v>
      </c>
      <c r="G890" s="109">
        <v>7013.5</v>
      </c>
      <c r="H890" s="109">
        <f t="shared" si="81"/>
        <v>21040.5</v>
      </c>
      <c r="I890" s="221">
        <f t="shared" si="83"/>
        <v>22219.5</v>
      </c>
      <c r="J890" s="109">
        <v>393</v>
      </c>
      <c r="K890" s="109"/>
      <c r="L890" s="109"/>
      <c r="M890" s="109">
        <f t="shared" si="82"/>
        <v>7013.5</v>
      </c>
      <c r="N890" s="109"/>
      <c r="O890" s="109"/>
      <c r="P890" s="422"/>
      <c r="Q890" s="425">
        <f t="shared" si="77"/>
        <v>0</v>
      </c>
    </row>
    <row r="891" spans="1:17" hidden="1" outlineLevel="1" x14ac:dyDescent="0.25">
      <c r="A891" s="118"/>
      <c r="B891" s="300" t="s">
        <v>6921</v>
      </c>
      <c r="C891" s="119" t="s">
        <v>31</v>
      </c>
      <c r="D891" s="129">
        <v>5</v>
      </c>
      <c r="E891" s="109">
        <v>262</v>
      </c>
      <c r="F891" s="109">
        <f t="shared" si="80"/>
        <v>1310</v>
      </c>
      <c r="G891" s="109">
        <v>153.4</v>
      </c>
      <c r="H891" s="109">
        <f t="shared" si="81"/>
        <v>767</v>
      </c>
      <c r="I891" s="221">
        <f t="shared" si="83"/>
        <v>2077</v>
      </c>
      <c r="J891" s="109">
        <v>262</v>
      </c>
      <c r="K891" s="109"/>
      <c r="L891" s="109"/>
      <c r="M891" s="109">
        <f t="shared" si="82"/>
        <v>153.4</v>
      </c>
      <c r="N891" s="109"/>
      <c r="O891" s="109"/>
      <c r="P891" s="422"/>
      <c r="Q891" s="425">
        <f t="shared" si="77"/>
        <v>0</v>
      </c>
    </row>
    <row r="892" spans="1:17" ht="25.5" hidden="1" outlineLevel="1" x14ac:dyDescent="0.25">
      <c r="A892" s="118"/>
      <c r="B892" s="300" t="s">
        <v>6898</v>
      </c>
      <c r="C892" s="119" t="s">
        <v>31</v>
      </c>
      <c r="D892" s="129">
        <v>5</v>
      </c>
      <c r="E892" s="109">
        <v>131</v>
      </c>
      <c r="F892" s="109">
        <f t="shared" si="80"/>
        <v>655</v>
      </c>
      <c r="G892" s="109">
        <v>273</v>
      </c>
      <c r="H892" s="109">
        <f t="shared" si="81"/>
        <v>1365</v>
      </c>
      <c r="I892" s="221">
        <f t="shared" si="83"/>
        <v>2020</v>
      </c>
      <c r="J892" s="109">
        <v>131</v>
      </c>
      <c r="K892" s="109"/>
      <c r="L892" s="109"/>
      <c r="M892" s="109">
        <f t="shared" si="82"/>
        <v>273</v>
      </c>
      <c r="N892" s="109"/>
      <c r="O892" s="109"/>
      <c r="P892" s="422"/>
      <c r="Q892" s="425">
        <f t="shared" si="77"/>
        <v>0</v>
      </c>
    </row>
    <row r="893" spans="1:17" ht="25.5" hidden="1" outlineLevel="1" x14ac:dyDescent="0.25">
      <c r="A893" s="118"/>
      <c r="B893" s="300" t="s">
        <v>532</v>
      </c>
      <c r="C893" s="119" t="s">
        <v>31</v>
      </c>
      <c r="D893" s="129">
        <v>6</v>
      </c>
      <c r="E893" s="109">
        <v>393</v>
      </c>
      <c r="F893" s="109">
        <f t="shared" si="80"/>
        <v>2358</v>
      </c>
      <c r="G893" s="109">
        <v>365.11800000000005</v>
      </c>
      <c r="H893" s="109">
        <f t="shared" si="81"/>
        <v>2190.7080000000005</v>
      </c>
      <c r="I893" s="221">
        <f t="shared" si="83"/>
        <v>4548.7080000000005</v>
      </c>
      <c r="J893" s="109">
        <v>393</v>
      </c>
      <c r="K893" s="109"/>
      <c r="L893" s="109"/>
      <c r="M893" s="109">
        <f t="shared" si="82"/>
        <v>365.11800000000005</v>
      </c>
      <c r="N893" s="109"/>
      <c r="O893" s="109"/>
      <c r="P893" s="422"/>
      <c r="Q893" s="425">
        <f t="shared" si="77"/>
        <v>0</v>
      </c>
    </row>
    <row r="894" spans="1:17" ht="25.5" hidden="1" outlineLevel="1" x14ac:dyDescent="0.25">
      <c r="A894" s="118"/>
      <c r="B894" s="300" t="s">
        <v>533</v>
      </c>
      <c r="C894" s="119" t="s">
        <v>31</v>
      </c>
      <c r="D894" s="129">
        <v>5</v>
      </c>
      <c r="E894" s="109">
        <v>1572</v>
      </c>
      <c r="F894" s="109">
        <f t="shared" si="80"/>
        <v>7860</v>
      </c>
      <c r="G894" s="109">
        <v>0</v>
      </c>
      <c r="H894" s="109">
        <f t="shared" si="81"/>
        <v>0</v>
      </c>
      <c r="I894" s="221">
        <f t="shared" si="83"/>
        <v>7860</v>
      </c>
      <c r="J894" s="109">
        <v>1572</v>
      </c>
      <c r="K894" s="109"/>
      <c r="L894" s="109"/>
      <c r="M894" s="109">
        <f t="shared" si="82"/>
        <v>0</v>
      </c>
      <c r="N894" s="109"/>
      <c r="O894" s="109"/>
      <c r="P894" s="422"/>
      <c r="Q894" s="425">
        <f t="shared" si="77"/>
        <v>0</v>
      </c>
    </row>
    <row r="895" spans="1:17" ht="25.5" hidden="1" outlineLevel="1" x14ac:dyDescent="0.25">
      <c r="A895" s="118"/>
      <c r="B895" s="300" t="s">
        <v>534</v>
      </c>
      <c r="C895" s="115" t="s">
        <v>31</v>
      </c>
      <c r="D895" s="109">
        <v>8</v>
      </c>
      <c r="E895" s="109">
        <v>65.5</v>
      </c>
      <c r="F895" s="109">
        <f t="shared" si="80"/>
        <v>524</v>
      </c>
      <c r="G895" s="109">
        <v>557.70000000000005</v>
      </c>
      <c r="H895" s="109">
        <f t="shared" si="81"/>
        <v>4461.6000000000004</v>
      </c>
      <c r="I895" s="221">
        <f t="shared" si="83"/>
        <v>4985.6000000000004</v>
      </c>
      <c r="J895" s="109">
        <v>65.5</v>
      </c>
      <c r="K895" s="109"/>
      <c r="L895" s="109"/>
      <c r="M895" s="109">
        <f t="shared" si="82"/>
        <v>557.70000000000005</v>
      </c>
      <c r="N895" s="109"/>
      <c r="O895" s="109"/>
      <c r="P895" s="422"/>
      <c r="Q895" s="425">
        <f t="shared" si="77"/>
        <v>0</v>
      </c>
    </row>
    <row r="896" spans="1:17" ht="25.5" hidden="1" outlineLevel="1" x14ac:dyDescent="0.25">
      <c r="A896" s="118"/>
      <c r="B896" s="300" t="s">
        <v>535</v>
      </c>
      <c r="C896" s="119" t="s">
        <v>31</v>
      </c>
      <c r="D896" s="129">
        <v>57</v>
      </c>
      <c r="E896" s="109">
        <v>65.5</v>
      </c>
      <c r="F896" s="109">
        <f t="shared" si="80"/>
        <v>3733.5</v>
      </c>
      <c r="G896" s="109">
        <v>370.5</v>
      </c>
      <c r="H896" s="109">
        <f t="shared" si="81"/>
        <v>21118.5</v>
      </c>
      <c r="I896" s="221">
        <f t="shared" si="83"/>
        <v>24852</v>
      </c>
      <c r="J896" s="109">
        <v>65.5</v>
      </c>
      <c r="K896" s="109"/>
      <c r="L896" s="109"/>
      <c r="M896" s="109">
        <f t="shared" si="82"/>
        <v>370.5</v>
      </c>
      <c r="N896" s="109"/>
      <c r="O896" s="109"/>
      <c r="P896" s="422"/>
      <c r="Q896" s="425">
        <f t="shared" si="77"/>
        <v>0</v>
      </c>
    </row>
    <row r="897" spans="1:17" ht="25.5" hidden="1" outlineLevel="1" x14ac:dyDescent="0.25">
      <c r="A897" s="118"/>
      <c r="B897" s="300" t="s">
        <v>536</v>
      </c>
      <c r="C897" s="119" t="s">
        <v>31</v>
      </c>
      <c r="D897" s="129">
        <v>163</v>
      </c>
      <c r="E897" s="109">
        <v>65.5</v>
      </c>
      <c r="F897" s="109">
        <f t="shared" si="80"/>
        <v>10676.5</v>
      </c>
      <c r="G897" s="109">
        <v>767</v>
      </c>
      <c r="H897" s="109">
        <f t="shared" si="81"/>
        <v>125021</v>
      </c>
      <c r="I897" s="221">
        <f t="shared" si="83"/>
        <v>135697.5</v>
      </c>
      <c r="J897" s="109">
        <v>65.5</v>
      </c>
      <c r="K897" s="109"/>
      <c r="L897" s="109"/>
      <c r="M897" s="109">
        <f t="shared" si="82"/>
        <v>767</v>
      </c>
      <c r="N897" s="109"/>
      <c r="O897" s="109"/>
      <c r="P897" s="422"/>
      <c r="Q897" s="425">
        <f t="shared" si="77"/>
        <v>0</v>
      </c>
    </row>
    <row r="898" spans="1:17" ht="25.5" hidden="1" outlineLevel="1" x14ac:dyDescent="0.25">
      <c r="A898" s="118"/>
      <c r="B898" s="300" t="s">
        <v>537</v>
      </c>
      <c r="C898" s="119" t="s">
        <v>31</v>
      </c>
      <c r="D898" s="129">
        <v>2</v>
      </c>
      <c r="E898" s="109">
        <v>65.5</v>
      </c>
      <c r="F898" s="109">
        <f t="shared" si="80"/>
        <v>131</v>
      </c>
      <c r="G898" s="109">
        <v>557.70000000000005</v>
      </c>
      <c r="H898" s="109">
        <f t="shared" si="81"/>
        <v>1115.4000000000001</v>
      </c>
      <c r="I898" s="221">
        <f t="shared" si="83"/>
        <v>1246.4000000000001</v>
      </c>
      <c r="J898" s="109">
        <v>65.5</v>
      </c>
      <c r="K898" s="109"/>
      <c r="L898" s="109"/>
      <c r="M898" s="109">
        <f t="shared" si="82"/>
        <v>557.70000000000005</v>
      </c>
      <c r="N898" s="109"/>
      <c r="O898" s="109"/>
      <c r="P898" s="422"/>
      <c r="Q898" s="425">
        <f t="shared" si="77"/>
        <v>0</v>
      </c>
    </row>
    <row r="899" spans="1:17" hidden="1" outlineLevel="1" x14ac:dyDescent="0.25">
      <c r="A899" s="118"/>
      <c r="B899" s="300" t="s">
        <v>538</v>
      </c>
      <c r="C899" s="119" t="s">
        <v>188</v>
      </c>
      <c r="D899" s="129">
        <v>96</v>
      </c>
      <c r="E899" s="109">
        <v>393</v>
      </c>
      <c r="F899" s="109">
        <f t="shared" si="80"/>
        <v>37728</v>
      </c>
      <c r="G899" s="109">
        <v>600.6</v>
      </c>
      <c r="H899" s="109">
        <f t="shared" si="81"/>
        <v>57657.600000000006</v>
      </c>
      <c r="I899" s="221">
        <f t="shared" si="83"/>
        <v>95385.600000000006</v>
      </c>
      <c r="J899" s="109">
        <v>393</v>
      </c>
      <c r="K899" s="109"/>
      <c r="L899" s="109"/>
      <c r="M899" s="109">
        <f t="shared" si="82"/>
        <v>600.6</v>
      </c>
      <c r="N899" s="109"/>
      <c r="O899" s="109"/>
      <c r="P899" s="422"/>
      <c r="Q899" s="425">
        <f t="shared" si="77"/>
        <v>0</v>
      </c>
    </row>
    <row r="900" spans="1:17" hidden="1" outlineLevel="1" x14ac:dyDescent="0.25">
      <c r="A900" s="118"/>
      <c r="B900" s="300" t="s">
        <v>539</v>
      </c>
      <c r="C900" s="119" t="s">
        <v>188</v>
      </c>
      <c r="D900" s="116">
        <v>96</v>
      </c>
      <c r="E900" s="109">
        <v>262</v>
      </c>
      <c r="F900" s="109">
        <f t="shared" ref="F900:F925" si="84">E900*D900</f>
        <v>25152</v>
      </c>
      <c r="G900" s="109">
        <v>143</v>
      </c>
      <c r="H900" s="109">
        <f t="shared" ref="H900:H925" si="85">G900*D900</f>
        <v>13728</v>
      </c>
      <c r="I900" s="221">
        <f t="shared" si="83"/>
        <v>38880</v>
      </c>
      <c r="J900" s="109">
        <v>262</v>
      </c>
      <c r="K900" s="109"/>
      <c r="L900" s="109"/>
      <c r="M900" s="109">
        <f t="shared" si="82"/>
        <v>143</v>
      </c>
      <c r="N900" s="109"/>
      <c r="O900" s="109"/>
      <c r="P900" s="422"/>
      <c r="Q900" s="425">
        <f t="shared" si="77"/>
        <v>0</v>
      </c>
    </row>
    <row r="901" spans="1:17" ht="25.5" hidden="1" outlineLevel="1" x14ac:dyDescent="0.25">
      <c r="A901" s="118"/>
      <c r="B901" s="300" t="s">
        <v>540</v>
      </c>
      <c r="C901" s="119" t="s">
        <v>31</v>
      </c>
      <c r="D901" s="129">
        <v>12</v>
      </c>
      <c r="E901" s="109">
        <v>65.5</v>
      </c>
      <c r="F901" s="109">
        <f t="shared" si="84"/>
        <v>786</v>
      </c>
      <c r="G901" s="109">
        <v>806</v>
      </c>
      <c r="H901" s="109">
        <f t="shared" si="85"/>
        <v>9672</v>
      </c>
      <c r="I901" s="221">
        <f t="shared" si="83"/>
        <v>10458</v>
      </c>
      <c r="J901" s="109">
        <v>65.5</v>
      </c>
      <c r="K901" s="109"/>
      <c r="L901" s="109"/>
      <c r="M901" s="109">
        <f t="shared" si="82"/>
        <v>806</v>
      </c>
      <c r="N901" s="109"/>
      <c r="O901" s="109"/>
      <c r="P901" s="422"/>
      <c r="Q901" s="425">
        <f t="shared" si="77"/>
        <v>0</v>
      </c>
    </row>
    <row r="902" spans="1:17" ht="25.5" hidden="1" outlineLevel="1" x14ac:dyDescent="0.25">
      <c r="A902" s="118"/>
      <c r="B902" s="300" t="s">
        <v>541</v>
      </c>
      <c r="C902" s="119" t="s">
        <v>31</v>
      </c>
      <c r="D902" s="129">
        <v>5</v>
      </c>
      <c r="E902" s="109">
        <v>65.5</v>
      </c>
      <c r="F902" s="109">
        <f t="shared" si="84"/>
        <v>327.5</v>
      </c>
      <c r="G902" s="109">
        <v>860.6</v>
      </c>
      <c r="H902" s="109">
        <f t="shared" si="85"/>
        <v>4303</v>
      </c>
      <c r="I902" s="221">
        <f t="shared" si="83"/>
        <v>4630.5</v>
      </c>
      <c r="J902" s="109">
        <v>65.5</v>
      </c>
      <c r="K902" s="109"/>
      <c r="L902" s="109"/>
      <c r="M902" s="109">
        <f t="shared" si="82"/>
        <v>860.6</v>
      </c>
      <c r="N902" s="109"/>
      <c r="O902" s="109"/>
      <c r="P902" s="422"/>
      <c r="Q902" s="425">
        <f t="shared" si="77"/>
        <v>0</v>
      </c>
    </row>
    <row r="903" spans="1:17" hidden="1" outlineLevel="1" x14ac:dyDescent="0.25">
      <c r="A903" s="118"/>
      <c r="B903" s="300" t="s">
        <v>542</v>
      </c>
      <c r="C903" s="119" t="s">
        <v>31</v>
      </c>
      <c r="D903" s="129">
        <v>120</v>
      </c>
      <c r="E903" s="109">
        <v>131</v>
      </c>
      <c r="F903" s="109">
        <f t="shared" si="84"/>
        <v>15720</v>
      </c>
      <c r="G903" s="109">
        <v>140.4</v>
      </c>
      <c r="H903" s="109">
        <f t="shared" si="85"/>
        <v>16848</v>
      </c>
      <c r="I903" s="221">
        <f t="shared" si="83"/>
        <v>32568</v>
      </c>
      <c r="J903" s="109">
        <v>131</v>
      </c>
      <c r="K903" s="109"/>
      <c r="L903" s="109"/>
      <c r="M903" s="109">
        <f t="shared" si="82"/>
        <v>140.4</v>
      </c>
      <c r="N903" s="109"/>
      <c r="O903" s="109"/>
      <c r="P903" s="422"/>
      <c r="Q903" s="425">
        <f t="shared" ref="Q903:Q966" si="86">(E903+G903)*P903</f>
        <v>0</v>
      </c>
    </row>
    <row r="904" spans="1:17" hidden="1" outlineLevel="1" x14ac:dyDescent="0.25">
      <c r="A904" s="118"/>
      <c r="B904" s="300" t="s">
        <v>543</v>
      </c>
      <c r="C904" s="119" t="s">
        <v>31</v>
      </c>
      <c r="D904" s="129">
        <v>20</v>
      </c>
      <c r="E904" s="109">
        <v>32.75</v>
      </c>
      <c r="F904" s="109">
        <f t="shared" si="84"/>
        <v>655</v>
      </c>
      <c r="G904" s="109">
        <v>59.800000000000004</v>
      </c>
      <c r="H904" s="109">
        <f t="shared" si="85"/>
        <v>1196</v>
      </c>
      <c r="I904" s="221">
        <f t="shared" si="83"/>
        <v>1851</v>
      </c>
      <c r="J904" s="109">
        <v>32.75</v>
      </c>
      <c r="K904" s="109"/>
      <c r="L904" s="109"/>
      <c r="M904" s="109">
        <f t="shared" si="82"/>
        <v>59.800000000000004</v>
      </c>
      <c r="N904" s="109"/>
      <c r="O904" s="109"/>
      <c r="P904" s="422"/>
      <c r="Q904" s="425">
        <f t="shared" si="86"/>
        <v>0</v>
      </c>
    </row>
    <row r="905" spans="1:17" hidden="1" outlineLevel="1" x14ac:dyDescent="0.25">
      <c r="A905" s="118"/>
      <c r="B905" s="300" t="s">
        <v>544</v>
      </c>
      <c r="C905" s="119" t="s">
        <v>31</v>
      </c>
      <c r="D905" s="129">
        <v>20</v>
      </c>
      <c r="E905" s="109">
        <v>32.75</v>
      </c>
      <c r="F905" s="109">
        <f t="shared" si="84"/>
        <v>655</v>
      </c>
      <c r="G905" s="109">
        <v>122.2</v>
      </c>
      <c r="H905" s="109">
        <f t="shared" si="85"/>
        <v>2444</v>
      </c>
      <c r="I905" s="221">
        <f t="shared" si="83"/>
        <v>3099</v>
      </c>
      <c r="J905" s="109">
        <v>32.75</v>
      </c>
      <c r="K905" s="109"/>
      <c r="L905" s="109"/>
      <c r="M905" s="109">
        <f t="shared" si="82"/>
        <v>122.2</v>
      </c>
      <c r="N905" s="109"/>
      <c r="O905" s="109"/>
      <c r="P905" s="422"/>
      <c r="Q905" s="425">
        <f t="shared" si="86"/>
        <v>0</v>
      </c>
    </row>
    <row r="906" spans="1:17" hidden="1" outlineLevel="1" x14ac:dyDescent="0.25">
      <c r="A906" s="118"/>
      <c r="B906" s="300" t="s">
        <v>545</v>
      </c>
      <c r="C906" s="119" t="s">
        <v>31</v>
      </c>
      <c r="D906" s="129">
        <v>4</v>
      </c>
      <c r="E906" s="109">
        <v>65.5</v>
      </c>
      <c r="F906" s="109">
        <f t="shared" si="84"/>
        <v>262</v>
      </c>
      <c r="G906" s="109">
        <v>440.7</v>
      </c>
      <c r="H906" s="109">
        <f t="shared" si="85"/>
        <v>1762.8</v>
      </c>
      <c r="I906" s="221">
        <f t="shared" si="83"/>
        <v>2024.8</v>
      </c>
      <c r="J906" s="109">
        <v>65.5</v>
      </c>
      <c r="K906" s="109"/>
      <c r="L906" s="109"/>
      <c r="M906" s="109">
        <f t="shared" si="82"/>
        <v>440.7</v>
      </c>
      <c r="N906" s="109"/>
      <c r="O906" s="109"/>
      <c r="P906" s="422"/>
      <c r="Q906" s="425">
        <f t="shared" si="86"/>
        <v>0</v>
      </c>
    </row>
    <row r="907" spans="1:17" ht="25.5" hidden="1" outlineLevel="1" x14ac:dyDescent="0.25">
      <c r="A907" s="118"/>
      <c r="B907" s="300" t="s">
        <v>546</v>
      </c>
      <c r="C907" s="119" t="s">
        <v>31</v>
      </c>
      <c r="D907" s="129">
        <v>8</v>
      </c>
      <c r="E907" s="109">
        <v>32.75</v>
      </c>
      <c r="F907" s="109">
        <f t="shared" si="84"/>
        <v>262</v>
      </c>
      <c r="G907" s="109">
        <v>205.4</v>
      </c>
      <c r="H907" s="109">
        <f t="shared" si="85"/>
        <v>1643.2</v>
      </c>
      <c r="I907" s="221">
        <f t="shared" si="83"/>
        <v>1905.2</v>
      </c>
      <c r="J907" s="109">
        <v>32.75</v>
      </c>
      <c r="K907" s="109"/>
      <c r="L907" s="109"/>
      <c r="M907" s="109">
        <f t="shared" si="82"/>
        <v>205.4</v>
      </c>
      <c r="N907" s="109"/>
      <c r="O907" s="109"/>
      <c r="P907" s="422"/>
      <c r="Q907" s="425">
        <f t="shared" si="86"/>
        <v>0</v>
      </c>
    </row>
    <row r="908" spans="1:17" hidden="1" outlineLevel="1" x14ac:dyDescent="0.25">
      <c r="A908" s="118"/>
      <c r="B908" s="300" t="s">
        <v>547</v>
      </c>
      <c r="C908" s="119" t="s">
        <v>31</v>
      </c>
      <c r="D908" s="129">
        <v>100</v>
      </c>
      <c r="E908" s="109">
        <v>13.100000000000001</v>
      </c>
      <c r="F908" s="109">
        <f t="shared" si="84"/>
        <v>1310.0000000000002</v>
      </c>
      <c r="G908" s="109">
        <v>17.940000000000001</v>
      </c>
      <c r="H908" s="109">
        <f t="shared" si="85"/>
        <v>1794.0000000000002</v>
      </c>
      <c r="I908" s="221">
        <f t="shared" si="83"/>
        <v>3104.0000000000005</v>
      </c>
      <c r="J908" s="109">
        <v>13.100000000000001</v>
      </c>
      <c r="K908" s="109"/>
      <c r="L908" s="109"/>
      <c r="M908" s="109">
        <f t="shared" si="82"/>
        <v>17.940000000000001</v>
      </c>
      <c r="N908" s="109"/>
      <c r="O908" s="109"/>
      <c r="P908" s="422"/>
      <c r="Q908" s="425">
        <f t="shared" si="86"/>
        <v>0</v>
      </c>
    </row>
    <row r="909" spans="1:17" hidden="1" outlineLevel="1" x14ac:dyDescent="0.25">
      <c r="A909" s="118"/>
      <c r="B909" s="300" t="s">
        <v>548</v>
      </c>
      <c r="C909" s="119" t="s">
        <v>188</v>
      </c>
      <c r="D909" s="129">
        <v>324</v>
      </c>
      <c r="E909" s="109">
        <v>497.8</v>
      </c>
      <c r="F909" s="109">
        <f t="shared" si="84"/>
        <v>161287.20000000001</v>
      </c>
      <c r="G909" s="109">
        <v>1094.6000000000001</v>
      </c>
      <c r="H909" s="109">
        <f t="shared" si="85"/>
        <v>354650.4</v>
      </c>
      <c r="I909" s="221">
        <f t="shared" si="83"/>
        <v>515937.60000000003</v>
      </c>
      <c r="J909" s="109">
        <v>497.8</v>
      </c>
      <c r="K909" s="109"/>
      <c r="L909" s="109"/>
      <c r="M909" s="109">
        <f t="shared" si="82"/>
        <v>1094.6000000000001</v>
      </c>
      <c r="N909" s="109"/>
      <c r="O909" s="109"/>
      <c r="P909" s="422"/>
      <c r="Q909" s="425">
        <f t="shared" si="86"/>
        <v>0</v>
      </c>
    </row>
    <row r="910" spans="1:17" hidden="1" outlineLevel="1" x14ac:dyDescent="0.25">
      <c r="A910" s="118"/>
      <c r="B910" s="300" t="s">
        <v>284</v>
      </c>
      <c r="C910" s="119" t="s">
        <v>188</v>
      </c>
      <c r="D910" s="129">
        <v>648</v>
      </c>
      <c r="E910" s="109">
        <v>497.8</v>
      </c>
      <c r="F910" s="109">
        <f t="shared" si="84"/>
        <v>322574.40000000002</v>
      </c>
      <c r="G910" s="109">
        <v>587.75599999999997</v>
      </c>
      <c r="H910" s="109">
        <f t="shared" si="85"/>
        <v>380865.88799999998</v>
      </c>
      <c r="I910" s="221">
        <f t="shared" si="83"/>
        <v>703440.28799999994</v>
      </c>
      <c r="J910" s="109">
        <v>497.8</v>
      </c>
      <c r="K910" s="109"/>
      <c r="L910" s="109"/>
      <c r="M910" s="109">
        <f t="shared" si="82"/>
        <v>587.75599999999997</v>
      </c>
      <c r="N910" s="109"/>
      <c r="O910" s="109"/>
      <c r="P910" s="427">
        <v>30</v>
      </c>
      <c r="Q910" s="428">
        <f t="shared" si="86"/>
        <v>32566.68</v>
      </c>
    </row>
    <row r="911" spans="1:17" hidden="1" outlineLevel="1" x14ac:dyDescent="0.25">
      <c r="A911" s="118"/>
      <c r="B911" s="300" t="s">
        <v>549</v>
      </c>
      <c r="C911" s="119" t="s">
        <v>188</v>
      </c>
      <c r="D911" s="129">
        <v>24</v>
      </c>
      <c r="E911" s="109">
        <v>131</v>
      </c>
      <c r="F911" s="109">
        <f t="shared" si="84"/>
        <v>3144</v>
      </c>
      <c r="G911" s="109">
        <v>367.64000000000004</v>
      </c>
      <c r="H911" s="109">
        <f t="shared" si="85"/>
        <v>8823.36</v>
      </c>
      <c r="I911" s="221">
        <f t="shared" si="83"/>
        <v>11967.36</v>
      </c>
      <c r="J911" s="109">
        <v>131</v>
      </c>
      <c r="K911" s="109"/>
      <c r="L911" s="109"/>
      <c r="M911" s="109">
        <f t="shared" si="82"/>
        <v>367.64000000000004</v>
      </c>
      <c r="N911" s="109"/>
      <c r="O911" s="109"/>
      <c r="P911" s="422"/>
      <c r="Q911" s="425">
        <f t="shared" si="86"/>
        <v>0</v>
      </c>
    </row>
    <row r="912" spans="1:17" ht="25.5" hidden="1" outlineLevel="1" x14ac:dyDescent="0.25">
      <c r="A912" s="118"/>
      <c r="B912" s="300" t="s">
        <v>550</v>
      </c>
      <c r="C912" s="119" t="s">
        <v>188</v>
      </c>
      <c r="D912" s="129">
        <v>32</v>
      </c>
      <c r="E912" s="109">
        <v>196.5</v>
      </c>
      <c r="F912" s="109">
        <f t="shared" si="84"/>
        <v>6288</v>
      </c>
      <c r="G912" s="109">
        <v>271.98599999999999</v>
      </c>
      <c r="H912" s="109">
        <f t="shared" si="85"/>
        <v>8703.5519999999997</v>
      </c>
      <c r="I912" s="221">
        <f t="shared" si="83"/>
        <v>14991.552</v>
      </c>
      <c r="J912" s="109">
        <v>196.5</v>
      </c>
      <c r="K912" s="109"/>
      <c r="L912" s="109"/>
      <c r="M912" s="109">
        <f t="shared" si="82"/>
        <v>271.98599999999999</v>
      </c>
      <c r="N912" s="109"/>
      <c r="O912" s="109"/>
      <c r="P912" s="422"/>
      <c r="Q912" s="425">
        <f t="shared" si="86"/>
        <v>0</v>
      </c>
    </row>
    <row r="913" spans="1:17" hidden="1" outlineLevel="1" x14ac:dyDescent="0.25">
      <c r="A913" s="118"/>
      <c r="B913" s="300" t="s">
        <v>551</v>
      </c>
      <c r="C913" s="119" t="s">
        <v>31</v>
      </c>
      <c r="D913" s="129">
        <v>5</v>
      </c>
      <c r="E913" s="109">
        <v>1572</v>
      </c>
      <c r="F913" s="109">
        <f t="shared" si="84"/>
        <v>7860</v>
      </c>
      <c r="G913" s="109">
        <v>3572.4</v>
      </c>
      <c r="H913" s="109">
        <f t="shared" si="85"/>
        <v>17862</v>
      </c>
      <c r="I913" s="221">
        <f t="shared" si="83"/>
        <v>25722</v>
      </c>
      <c r="J913" s="109">
        <v>1572</v>
      </c>
      <c r="K913" s="109"/>
      <c r="L913" s="109"/>
      <c r="M913" s="109">
        <f t="shared" si="82"/>
        <v>3572.4</v>
      </c>
      <c r="N913" s="109"/>
      <c r="O913" s="109"/>
      <c r="P913" s="422"/>
      <c r="Q913" s="425">
        <f t="shared" si="86"/>
        <v>0</v>
      </c>
    </row>
    <row r="914" spans="1:17" ht="25.5" hidden="1" outlineLevel="1" x14ac:dyDescent="0.25">
      <c r="A914" s="118"/>
      <c r="B914" s="300" t="s">
        <v>6922</v>
      </c>
      <c r="C914" s="119" t="s">
        <v>31</v>
      </c>
      <c r="D914" s="129">
        <v>3</v>
      </c>
      <c r="E914" s="109">
        <v>1572</v>
      </c>
      <c r="F914" s="109">
        <f t="shared" si="84"/>
        <v>4716</v>
      </c>
      <c r="G914" s="109">
        <v>2107.04</v>
      </c>
      <c r="H914" s="109">
        <f t="shared" si="85"/>
        <v>6321.12</v>
      </c>
      <c r="I914" s="221">
        <f t="shared" si="83"/>
        <v>11037.119999999999</v>
      </c>
      <c r="J914" s="109">
        <v>1572</v>
      </c>
      <c r="K914" s="109"/>
      <c r="L914" s="109"/>
      <c r="M914" s="109">
        <f t="shared" si="82"/>
        <v>2107.04</v>
      </c>
      <c r="N914" s="109"/>
      <c r="O914" s="109"/>
      <c r="P914" s="422"/>
      <c r="Q914" s="425">
        <f t="shared" si="86"/>
        <v>0</v>
      </c>
    </row>
    <row r="915" spans="1:17" hidden="1" outlineLevel="1" x14ac:dyDescent="0.25">
      <c r="A915" s="118"/>
      <c r="B915" s="300" t="s">
        <v>552</v>
      </c>
      <c r="C915" s="119" t="s">
        <v>31</v>
      </c>
      <c r="D915" s="129">
        <v>7</v>
      </c>
      <c r="E915" s="109">
        <v>1572</v>
      </c>
      <c r="F915" s="109">
        <f t="shared" si="84"/>
        <v>11004</v>
      </c>
      <c r="G915" s="109">
        <v>4797</v>
      </c>
      <c r="H915" s="109">
        <f t="shared" si="85"/>
        <v>33579</v>
      </c>
      <c r="I915" s="221">
        <f t="shared" si="83"/>
        <v>44583</v>
      </c>
      <c r="J915" s="109">
        <v>1572</v>
      </c>
      <c r="K915" s="109"/>
      <c r="L915" s="109"/>
      <c r="M915" s="109">
        <f t="shared" si="82"/>
        <v>4797</v>
      </c>
      <c r="N915" s="109"/>
      <c r="O915" s="109"/>
      <c r="P915" s="422"/>
      <c r="Q915" s="425">
        <f t="shared" si="86"/>
        <v>0</v>
      </c>
    </row>
    <row r="916" spans="1:17" hidden="1" outlineLevel="1" x14ac:dyDescent="0.25">
      <c r="A916" s="118"/>
      <c r="B916" s="300" t="s">
        <v>553</v>
      </c>
      <c r="C916" s="119" t="s">
        <v>31</v>
      </c>
      <c r="D916" s="129">
        <v>120</v>
      </c>
      <c r="E916" s="109">
        <v>393</v>
      </c>
      <c r="F916" s="109">
        <f t="shared" si="84"/>
        <v>47160</v>
      </c>
      <c r="G916" s="109">
        <v>1042.6000000000001</v>
      </c>
      <c r="H916" s="109">
        <f t="shared" si="85"/>
        <v>125112.00000000001</v>
      </c>
      <c r="I916" s="221">
        <f t="shared" si="83"/>
        <v>172272</v>
      </c>
      <c r="J916" s="109">
        <v>393</v>
      </c>
      <c r="K916" s="109"/>
      <c r="L916" s="109"/>
      <c r="M916" s="109">
        <f t="shared" si="82"/>
        <v>1042.6000000000001</v>
      </c>
      <c r="N916" s="109"/>
      <c r="O916" s="109"/>
      <c r="P916" s="427">
        <v>20</v>
      </c>
      <c r="Q916" s="428">
        <f t="shared" si="86"/>
        <v>28712.000000000004</v>
      </c>
    </row>
    <row r="917" spans="1:17" hidden="1" outlineLevel="1" x14ac:dyDescent="0.25">
      <c r="A917" s="118"/>
      <c r="B917" s="300" t="s">
        <v>554</v>
      </c>
      <c r="C917" s="119" t="s">
        <v>31</v>
      </c>
      <c r="D917" s="129">
        <v>600</v>
      </c>
      <c r="E917" s="109">
        <v>393</v>
      </c>
      <c r="F917" s="109">
        <f t="shared" si="84"/>
        <v>235800</v>
      </c>
      <c r="G917" s="109">
        <v>161.20000000000002</v>
      </c>
      <c r="H917" s="109">
        <f t="shared" si="85"/>
        <v>96720.000000000015</v>
      </c>
      <c r="I917" s="221">
        <f t="shared" si="83"/>
        <v>332520</v>
      </c>
      <c r="J917" s="109">
        <v>393</v>
      </c>
      <c r="K917" s="109"/>
      <c r="L917" s="109"/>
      <c r="M917" s="109">
        <f t="shared" si="82"/>
        <v>161.20000000000002</v>
      </c>
      <c r="N917" s="109"/>
      <c r="O917" s="109"/>
      <c r="P917" s="422"/>
      <c r="Q917" s="425">
        <f t="shared" si="86"/>
        <v>0</v>
      </c>
    </row>
    <row r="918" spans="1:17" hidden="1" outlineLevel="1" x14ac:dyDescent="0.25">
      <c r="A918" s="118"/>
      <c r="B918" s="300" t="s">
        <v>6857</v>
      </c>
      <c r="C918" s="119" t="s">
        <v>31</v>
      </c>
      <c r="D918" s="129">
        <v>600</v>
      </c>
      <c r="E918" s="109">
        <v>32.75</v>
      </c>
      <c r="F918" s="109">
        <f t="shared" si="84"/>
        <v>19650</v>
      </c>
      <c r="G918" s="109">
        <v>107.926</v>
      </c>
      <c r="H918" s="109">
        <f t="shared" si="85"/>
        <v>64755.6</v>
      </c>
      <c r="I918" s="221">
        <f t="shared" si="83"/>
        <v>84405.6</v>
      </c>
      <c r="J918" s="109">
        <v>32.75</v>
      </c>
      <c r="K918" s="109"/>
      <c r="L918" s="109"/>
      <c r="M918" s="109">
        <f t="shared" si="82"/>
        <v>107.926</v>
      </c>
      <c r="N918" s="109"/>
      <c r="O918" s="109"/>
      <c r="P918" s="427">
        <v>40</v>
      </c>
      <c r="Q918" s="428">
        <f t="shared" si="86"/>
        <v>5627.0399999999991</v>
      </c>
    </row>
    <row r="919" spans="1:17" hidden="1" outlineLevel="1" x14ac:dyDescent="0.25">
      <c r="A919" s="118"/>
      <c r="B919" s="300" t="s">
        <v>555</v>
      </c>
      <c r="C919" s="119" t="s">
        <v>31</v>
      </c>
      <c r="D919" s="129">
        <v>50</v>
      </c>
      <c r="E919" s="109">
        <v>19.650000000000002</v>
      </c>
      <c r="F919" s="109">
        <f t="shared" si="84"/>
        <v>982.50000000000011</v>
      </c>
      <c r="G919" s="109">
        <v>8.8660000000000014</v>
      </c>
      <c r="H919" s="109">
        <f t="shared" si="85"/>
        <v>443.30000000000007</v>
      </c>
      <c r="I919" s="221">
        <f t="shared" si="83"/>
        <v>1425.8000000000002</v>
      </c>
      <c r="J919" s="109">
        <v>19.650000000000002</v>
      </c>
      <c r="K919" s="109"/>
      <c r="L919" s="109"/>
      <c r="M919" s="109">
        <f t="shared" si="82"/>
        <v>8.8660000000000014</v>
      </c>
      <c r="N919" s="109"/>
      <c r="O919" s="109"/>
      <c r="P919" s="422"/>
      <c r="Q919" s="425">
        <f t="shared" si="86"/>
        <v>0</v>
      </c>
    </row>
    <row r="920" spans="1:17" ht="25.5" hidden="1" outlineLevel="1" x14ac:dyDescent="0.25">
      <c r="A920" s="118"/>
      <c r="B920" s="300" t="s">
        <v>556</v>
      </c>
      <c r="C920" s="119" t="s">
        <v>188</v>
      </c>
      <c r="D920" s="129">
        <v>1660</v>
      </c>
      <c r="E920" s="109">
        <v>220.08</v>
      </c>
      <c r="F920" s="109">
        <f t="shared" si="84"/>
        <v>365332.80000000005</v>
      </c>
      <c r="G920" s="109">
        <v>106.60000000000001</v>
      </c>
      <c r="H920" s="109">
        <f t="shared" si="85"/>
        <v>176956</v>
      </c>
      <c r="I920" s="221">
        <f t="shared" si="83"/>
        <v>542288.80000000005</v>
      </c>
      <c r="J920" s="109">
        <v>220.08</v>
      </c>
      <c r="K920" s="109"/>
      <c r="L920" s="109"/>
      <c r="M920" s="109">
        <f t="shared" si="82"/>
        <v>106.60000000000001</v>
      </c>
      <c r="N920" s="109"/>
      <c r="O920" s="109"/>
      <c r="P920" s="422"/>
      <c r="Q920" s="425">
        <f t="shared" si="86"/>
        <v>0</v>
      </c>
    </row>
    <row r="921" spans="1:17" ht="25.5" hidden="1" outlineLevel="1" x14ac:dyDescent="0.25">
      <c r="A921" s="118"/>
      <c r="B921" s="300" t="s">
        <v>557</v>
      </c>
      <c r="C921" s="119" t="s">
        <v>188</v>
      </c>
      <c r="D921" s="129">
        <v>11952</v>
      </c>
      <c r="E921" s="109">
        <v>146.72</v>
      </c>
      <c r="F921" s="109">
        <f t="shared" si="84"/>
        <v>1753597.44</v>
      </c>
      <c r="G921" s="109">
        <v>94.38</v>
      </c>
      <c r="H921" s="109">
        <f t="shared" si="85"/>
        <v>1128029.76</v>
      </c>
      <c r="I921" s="221">
        <f t="shared" si="83"/>
        <v>2881627.2</v>
      </c>
      <c r="J921" s="109">
        <v>146.72</v>
      </c>
      <c r="K921" s="109"/>
      <c r="L921" s="109"/>
      <c r="M921" s="109">
        <f t="shared" si="82"/>
        <v>94.38</v>
      </c>
      <c r="N921" s="109"/>
      <c r="O921" s="109"/>
      <c r="P921" s="427">
        <v>915</v>
      </c>
      <c r="Q921" s="428">
        <f t="shared" si="86"/>
        <v>220606.5</v>
      </c>
    </row>
    <row r="922" spans="1:17" ht="25.5" hidden="1" outlineLevel="1" x14ac:dyDescent="0.25">
      <c r="A922" s="118"/>
      <c r="B922" s="300" t="s">
        <v>558</v>
      </c>
      <c r="C922" s="119" t="s">
        <v>188</v>
      </c>
      <c r="D922" s="129">
        <v>150</v>
      </c>
      <c r="E922" s="109">
        <v>45.85</v>
      </c>
      <c r="F922" s="109">
        <f t="shared" si="84"/>
        <v>6877.5</v>
      </c>
      <c r="G922" s="109">
        <v>125.84</v>
      </c>
      <c r="H922" s="109">
        <f t="shared" si="85"/>
        <v>18876</v>
      </c>
      <c r="I922" s="221">
        <f t="shared" si="83"/>
        <v>25753.5</v>
      </c>
      <c r="J922" s="109">
        <v>45.85</v>
      </c>
      <c r="K922" s="109"/>
      <c r="L922" s="109"/>
      <c r="M922" s="109">
        <f t="shared" si="82"/>
        <v>125.84</v>
      </c>
      <c r="N922" s="109"/>
      <c r="O922" s="109"/>
      <c r="P922" s="427">
        <v>100</v>
      </c>
      <c r="Q922" s="428">
        <f t="shared" si="86"/>
        <v>17169</v>
      </c>
    </row>
    <row r="923" spans="1:17" hidden="1" outlineLevel="1" x14ac:dyDescent="0.25">
      <c r="A923" s="118"/>
      <c r="B923" s="300" t="s">
        <v>559</v>
      </c>
      <c r="C923" s="119" t="s">
        <v>31</v>
      </c>
      <c r="D923" s="129">
        <v>100</v>
      </c>
      <c r="E923" s="109">
        <v>13.100000000000001</v>
      </c>
      <c r="F923" s="109">
        <f t="shared" si="84"/>
        <v>1310.0000000000002</v>
      </c>
      <c r="G923" s="109">
        <v>31.72</v>
      </c>
      <c r="H923" s="109">
        <f t="shared" si="85"/>
        <v>3172</v>
      </c>
      <c r="I923" s="221">
        <f t="shared" si="83"/>
        <v>4482</v>
      </c>
      <c r="J923" s="109">
        <v>13.100000000000001</v>
      </c>
      <c r="K923" s="109"/>
      <c r="L923" s="109"/>
      <c r="M923" s="109">
        <f t="shared" si="82"/>
        <v>31.72</v>
      </c>
      <c r="N923" s="109"/>
      <c r="O923" s="109"/>
      <c r="P923" s="429">
        <v>200</v>
      </c>
      <c r="Q923" s="428">
        <f t="shared" si="86"/>
        <v>8964</v>
      </c>
    </row>
    <row r="924" spans="1:17" hidden="1" outlineLevel="1" x14ac:dyDescent="0.25">
      <c r="A924" s="118"/>
      <c r="B924" s="300" t="s">
        <v>302</v>
      </c>
      <c r="C924" s="119" t="s">
        <v>307</v>
      </c>
      <c r="D924" s="129">
        <v>1</v>
      </c>
      <c r="E924" s="109">
        <v>0</v>
      </c>
      <c r="F924" s="109">
        <f t="shared" si="84"/>
        <v>0</v>
      </c>
      <c r="G924" s="109">
        <v>23400</v>
      </c>
      <c r="H924" s="109">
        <f t="shared" si="85"/>
        <v>23400</v>
      </c>
      <c r="I924" s="221">
        <f t="shared" si="83"/>
        <v>23400</v>
      </c>
      <c r="J924" s="109">
        <v>0</v>
      </c>
      <c r="K924" s="109"/>
      <c r="L924" s="109"/>
      <c r="M924" s="109">
        <f t="shared" si="82"/>
        <v>23400</v>
      </c>
      <c r="N924" s="109"/>
      <c r="O924" s="109"/>
      <c r="P924" s="422"/>
      <c r="Q924" s="425">
        <f t="shared" si="86"/>
        <v>0</v>
      </c>
    </row>
    <row r="925" spans="1:17" hidden="1" outlineLevel="1" x14ac:dyDescent="0.25">
      <c r="A925" s="118"/>
      <c r="B925" s="300" t="s">
        <v>560</v>
      </c>
      <c r="C925" s="119" t="s">
        <v>307</v>
      </c>
      <c r="D925" s="129">
        <v>1</v>
      </c>
      <c r="E925" s="109">
        <v>113184</v>
      </c>
      <c r="F925" s="109">
        <f t="shared" si="84"/>
        <v>113184</v>
      </c>
      <c r="G925" s="109">
        <v>0</v>
      </c>
      <c r="H925" s="109">
        <f t="shared" si="85"/>
        <v>0</v>
      </c>
      <c r="I925" s="221">
        <f t="shared" si="83"/>
        <v>113184</v>
      </c>
      <c r="J925" s="109">
        <v>113184</v>
      </c>
      <c r="K925" s="109"/>
      <c r="L925" s="109"/>
      <c r="M925" s="109">
        <f t="shared" si="82"/>
        <v>0</v>
      </c>
      <c r="N925" s="109"/>
      <c r="O925" s="109"/>
      <c r="P925" s="422"/>
      <c r="Q925" s="425">
        <f t="shared" si="86"/>
        <v>0</v>
      </c>
    </row>
    <row r="926" spans="1:17" collapsed="1" x14ac:dyDescent="0.25">
      <c r="A926" s="339" t="s">
        <v>561</v>
      </c>
      <c r="B926" s="340" t="s">
        <v>562</v>
      </c>
      <c r="C926" s="341"/>
      <c r="D926" s="342"/>
      <c r="E926" s="342"/>
      <c r="F926" s="342">
        <f>SUM(F927:F941)</f>
        <v>649932.9</v>
      </c>
      <c r="G926" s="342"/>
      <c r="H926" s="342">
        <f>SUM(H927:H941)</f>
        <v>2135422.9</v>
      </c>
      <c r="I926" s="343">
        <f>SUM(I927:I941)</f>
        <v>2785355.8000000003</v>
      </c>
      <c r="J926" s="344"/>
      <c r="K926" s="344"/>
      <c r="L926" s="345"/>
      <c r="M926" s="345"/>
      <c r="N926" s="345"/>
      <c r="O926" s="345"/>
      <c r="P926" s="422"/>
      <c r="Q926" s="343">
        <f>SUM(Q927:Q941)</f>
        <v>0</v>
      </c>
    </row>
    <row r="927" spans="1:17" ht="25.5" hidden="1" outlineLevel="1" x14ac:dyDescent="0.25">
      <c r="A927" s="120"/>
      <c r="B927" s="300" t="s">
        <v>563</v>
      </c>
      <c r="C927" s="116" t="s">
        <v>31</v>
      </c>
      <c r="D927" s="116">
        <v>10</v>
      </c>
      <c r="E927" s="109">
        <v>6668</v>
      </c>
      <c r="F927" s="109">
        <f t="shared" ref="F927:F939" si="87">E927*D927</f>
        <v>66680</v>
      </c>
      <c r="G927" s="109">
        <v>39380</v>
      </c>
      <c r="H927" s="109">
        <f t="shared" ref="H927:H939" si="88">G927*D927</f>
        <v>393800</v>
      </c>
      <c r="I927" s="221">
        <f>H927+F927</f>
        <v>460480</v>
      </c>
      <c r="J927" s="249">
        <v>6668</v>
      </c>
      <c r="K927" s="249">
        <f>'ВСЕ СМЕТЫ КДС'!G8346</f>
        <v>5485.0179281264645</v>
      </c>
      <c r="L927" s="153">
        <f>((J927/(K927/100))-100)/100</f>
        <v>0.21567515136228749</v>
      </c>
      <c r="M927" s="104">
        <v>39380</v>
      </c>
      <c r="N927" s="104">
        <f>'ВСЕ СМЕТЫ КДС'!G8347</f>
        <v>30565.562396608515</v>
      </c>
      <c r="O927" s="153">
        <f>((M927/(N927/100))-100)/100</f>
        <v>0.2883780605446839</v>
      </c>
      <c r="P927" s="422"/>
      <c r="Q927" s="425">
        <f t="shared" si="86"/>
        <v>0</v>
      </c>
    </row>
    <row r="928" spans="1:17" ht="25.5" hidden="1" outlineLevel="1" x14ac:dyDescent="0.25">
      <c r="A928" s="120"/>
      <c r="B928" s="300" t="s">
        <v>564</v>
      </c>
      <c r="C928" s="116" t="s">
        <v>31</v>
      </c>
      <c r="D928" s="116">
        <v>24</v>
      </c>
      <c r="E928" s="109">
        <v>5668</v>
      </c>
      <c r="F928" s="109">
        <f t="shared" si="87"/>
        <v>136032</v>
      </c>
      <c r="G928" s="109">
        <v>23220</v>
      </c>
      <c r="H928" s="109">
        <f t="shared" si="88"/>
        <v>557280</v>
      </c>
      <c r="I928" s="221">
        <f t="shared" ref="I928:I941" si="89">H928+F928</f>
        <v>693312</v>
      </c>
      <c r="J928" s="249">
        <v>5668</v>
      </c>
      <c r="K928" s="249">
        <f>'ВСЕ СМЕТЫ КДС'!G8341</f>
        <v>4709.2871797171201</v>
      </c>
      <c r="L928" s="153">
        <f>((J928/(K928/100))-100)/100</f>
        <v>0.20357917954378579</v>
      </c>
      <c r="M928" s="104">
        <v>23220</v>
      </c>
      <c r="N928" s="104">
        <f>'ВСЕ СМЕТЫ КДС'!G8342</f>
        <v>17833.757114234879</v>
      </c>
      <c r="O928" s="153">
        <f>((M928/(N928/100))-100)/100</f>
        <v>0.30202513420269866</v>
      </c>
      <c r="P928" s="422"/>
      <c r="Q928" s="425">
        <f t="shared" si="86"/>
        <v>0</v>
      </c>
    </row>
    <row r="929" spans="1:17" hidden="1" outlineLevel="1" x14ac:dyDescent="0.25">
      <c r="A929" s="120"/>
      <c r="B929" s="300" t="s">
        <v>565</v>
      </c>
      <c r="C929" s="116" t="s">
        <v>31</v>
      </c>
      <c r="D929" s="116">
        <v>1</v>
      </c>
      <c r="E929" s="109">
        <v>1965</v>
      </c>
      <c r="F929" s="109">
        <f t="shared" si="87"/>
        <v>1965</v>
      </c>
      <c r="G929" s="109">
        <v>7007</v>
      </c>
      <c r="H929" s="109">
        <f t="shared" si="88"/>
        <v>7007</v>
      </c>
      <c r="I929" s="221">
        <f t="shared" si="89"/>
        <v>8972</v>
      </c>
      <c r="J929" s="109">
        <v>1965</v>
      </c>
      <c r="K929" s="109"/>
      <c r="L929" s="109"/>
      <c r="M929" s="109">
        <f t="shared" ref="M929:M941" si="90">G929</f>
        <v>7007</v>
      </c>
      <c r="N929" s="109"/>
      <c r="O929" s="109"/>
      <c r="P929" s="422"/>
      <c r="Q929" s="425">
        <f t="shared" si="86"/>
        <v>0</v>
      </c>
    </row>
    <row r="930" spans="1:17" hidden="1" outlineLevel="1" x14ac:dyDescent="0.25">
      <c r="A930" s="120"/>
      <c r="B930" s="300" t="s">
        <v>566</v>
      </c>
      <c r="C930" s="116" t="s">
        <v>31</v>
      </c>
      <c r="D930" s="116">
        <v>34</v>
      </c>
      <c r="E930" s="109">
        <v>655</v>
      </c>
      <c r="F930" s="109">
        <f t="shared" si="87"/>
        <v>22270</v>
      </c>
      <c r="G930" s="109">
        <v>2366</v>
      </c>
      <c r="H930" s="109">
        <f t="shared" si="88"/>
        <v>80444</v>
      </c>
      <c r="I930" s="221">
        <f t="shared" si="89"/>
        <v>102714</v>
      </c>
      <c r="J930" s="109">
        <v>655</v>
      </c>
      <c r="K930" s="109"/>
      <c r="L930" s="109"/>
      <c r="M930" s="109">
        <f t="shared" si="90"/>
        <v>2366</v>
      </c>
      <c r="N930" s="109"/>
      <c r="O930" s="109"/>
      <c r="P930" s="422"/>
      <c r="Q930" s="425">
        <f t="shared" si="86"/>
        <v>0</v>
      </c>
    </row>
    <row r="931" spans="1:17" ht="25.5" hidden="1" outlineLevel="1" x14ac:dyDescent="0.25">
      <c r="A931" s="120"/>
      <c r="B931" s="300" t="s">
        <v>567</v>
      </c>
      <c r="C931" s="116" t="s">
        <v>31</v>
      </c>
      <c r="D931" s="116">
        <v>3</v>
      </c>
      <c r="E931" s="109">
        <v>3144</v>
      </c>
      <c r="F931" s="109">
        <f t="shared" si="87"/>
        <v>9432</v>
      </c>
      <c r="G931" s="109">
        <v>122036.2</v>
      </c>
      <c r="H931" s="109">
        <f t="shared" si="88"/>
        <v>366108.6</v>
      </c>
      <c r="I931" s="221">
        <f t="shared" si="89"/>
        <v>375540.6</v>
      </c>
      <c r="J931" s="109">
        <v>3144</v>
      </c>
      <c r="K931" s="109"/>
      <c r="L931" s="109"/>
      <c r="M931" s="109">
        <f t="shared" si="90"/>
        <v>122036.2</v>
      </c>
      <c r="N931" s="109"/>
      <c r="O931" s="109"/>
      <c r="P931" s="422"/>
      <c r="Q931" s="425">
        <f t="shared" si="86"/>
        <v>0</v>
      </c>
    </row>
    <row r="932" spans="1:17" ht="25.5" hidden="1" outlineLevel="1" x14ac:dyDescent="0.25">
      <c r="A932" s="120"/>
      <c r="B932" s="300" t="s">
        <v>568</v>
      </c>
      <c r="C932" s="116" t="s">
        <v>31</v>
      </c>
      <c r="D932" s="116">
        <v>34</v>
      </c>
      <c r="E932" s="109">
        <v>262</v>
      </c>
      <c r="F932" s="109">
        <f t="shared" si="87"/>
        <v>8908</v>
      </c>
      <c r="G932" s="109">
        <v>13780</v>
      </c>
      <c r="H932" s="109">
        <f t="shared" si="88"/>
        <v>468520</v>
      </c>
      <c r="I932" s="221">
        <f t="shared" si="89"/>
        <v>477428</v>
      </c>
      <c r="J932" s="109">
        <v>262</v>
      </c>
      <c r="K932" s="109"/>
      <c r="L932" s="109"/>
      <c r="M932" s="109">
        <f t="shared" si="90"/>
        <v>13780</v>
      </c>
      <c r="N932" s="109"/>
      <c r="O932" s="109"/>
      <c r="P932" s="422"/>
      <c r="Q932" s="425">
        <f t="shared" si="86"/>
        <v>0</v>
      </c>
    </row>
    <row r="933" spans="1:17" ht="25.5" hidden="1" outlineLevel="1" x14ac:dyDescent="0.25">
      <c r="A933" s="120"/>
      <c r="B933" s="300" t="s">
        <v>569</v>
      </c>
      <c r="C933" s="116" t="s">
        <v>31</v>
      </c>
      <c r="D933" s="116">
        <v>2</v>
      </c>
      <c r="E933" s="109">
        <v>1310</v>
      </c>
      <c r="F933" s="109">
        <f t="shared" si="87"/>
        <v>2620</v>
      </c>
      <c r="G933" s="109">
        <v>4836</v>
      </c>
      <c r="H933" s="109">
        <f t="shared" si="88"/>
        <v>9672</v>
      </c>
      <c r="I933" s="221">
        <f t="shared" si="89"/>
        <v>12292</v>
      </c>
      <c r="J933" s="109">
        <v>1310</v>
      </c>
      <c r="K933" s="109"/>
      <c r="L933" s="109"/>
      <c r="M933" s="109">
        <f t="shared" si="90"/>
        <v>4836</v>
      </c>
      <c r="N933" s="109"/>
      <c r="O933" s="109"/>
      <c r="P933" s="422"/>
      <c r="Q933" s="425">
        <f t="shared" si="86"/>
        <v>0</v>
      </c>
    </row>
    <row r="934" spans="1:17" hidden="1" outlineLevel="1" x14ac:dyDescent="0.25">
      <c r="A934" s="120"/>
      <c r="B934" s="300" t="s">
        <v>570</v>
      </c>
      <c r="C934" s="116" t="s">
        <v>31</v>
      </c>
      <c r="D934" s="116">
        <v>2</v>
      </c>
      <c r="E934" s="109">
        <v>65.5</v>
      </c>
      <c r="F934" s="109">
        <f t="shared" si="87"/>
        <v>131</v>
      </c>
      <c r="G934" s="109">
        <v>470.6</v>
      </c>
      <c r="H934" s="109">
        <f t="shared" si="88"/>
        <v>941.2</v>
      </c>
      <c r="I934" s="221">
        <f t="shared" si="89"/>
        <v>1072.2</v>
      </c>
      <c r="J934" s="109">
        <v>65.5</v>
      </c>
      <c r="K934" s="109"/>
      <c r="L934" s="109"/>
      <c r="M934" s="109">
        <f t="shared" si="90"/>
        <v>470.6</v>
      </c>
      <c r="N934" s="109"/>
      <c r="O934" s="109"/>
      <c r="P934" s="422"/>
      <c r="Q934" s="425">
        <f t="shared" si="86"/>
        <v>0</v>
      </c>
    </row>
    <row r="935" spans="1:17" ht="25.5" hidden="1" outlineLevel="1" x14ac:dyDescent="0.25">
      <c r="A935" s="120"/>
      <c r="B935" s="300" t="s">
        <v>571</v>
      </c>
      <c r="C935" s="116" t="s">
        <v>31</v>
      </c>
      <c r="D935" s="116">
        <v>34</v>
      </c>
      <c r="E935" s="109">
        <v>131</v>
      </c>
      <c r="F935" s="109">
        <f t="shared" si="87"/>
        <v>4454</v>
      </c>
      <c r="G935" s="109">
        <v>122.2</v>
      </c>
      <c r="H935" s="109">
        <f t="shared" si="88"/>
        <v>4154.8</v>
      </c>
      <c r="I935" s="221">
        <f t="shared" si="89"/>
        <v>8608.7999999999993</v>
      </c>
      <c r="J935" s="109">
        <v>131</v>
      </c>
      <c r="K935" s="109"/>
      <c r="L935" s="109"/>
      <c r="M935" s="109">
        <f t="shared" si="90"/>
        <v>122.2</v>
      </c>
      <c r="N935" s="109"/>
      <c r="O935" s="109"/>
      <c r="P935" s="422"/>
      <c r="Q935" s="425">
        <f t="shared" si="86"/>
        <v>0</v>
      </c>
    </row>
    <row r="936" spans="1:17" hidden="1" outlineLevel="1" x14ac:dyDescent="0.25">
      <c r="A936" s="120"/>
      <c r="B936" s="300" t="s">
        <v>572</v>
      </c>
      <c r="C936" s="116" t="s">
        <v>31</v>
      </c>
      <c r="D936" s="116">
        <v>500</v>
      </c>
      <c r="E936" s="109">
        <v>32.75</v>
      </c>
      <c r="F936" s="109">
        <f t="shared" si="87"/>
        <v>16375</v>
      </c>
      <c r="G936" s="109">
        <v>41.6</v>
      </c>
      <c r="H936" s="109">
        <f t="shared" si="88"/>
        <v>20800</v>
      </c>
      <c r="I936" s="221">
        <f t="shared" si="89"/>
        <v>37175</v>
      </c>
      <c r="J936" s="109">
        <v>32.75</v>
      </c>
      <c r="K936" s="109"/>
      <c r="L936" s="109"/>
      <c r="M936" s="109">
        <f t="shared" si="90"/>
        <v>41.6</v>
      </c>
      <c r="N936" s="109"/>
      <c r="O936" s="109"/>
      <c r="P936" s="422"/>
      <c r="Q936" s="425">
        <f t="shared" si="86"/>
        <v>0</v>
      </c>
    </row>
    <row r="937" spans="1:17" ht="25.5" hidden="1" outlineLevel="1" x14ac:dyDescent="0.25">
      <c r="A937" s="120"/>
      <c r="B937" s="300" t="s">
        <v>6899</v>
      </c>
      <c r="C937" s="116" t="s">
        <v>188</v>
      </c>
      <c r="D937" s="116">
        <v>2035</v>
      </c>
      <c r="E937" s="109">
        <v>162.44</v>
      </c>
      <c r="F937" s="109">
        <f t="shared" si="87"/>
        <v>330565.40000000002</v>
      </c>
      <c r="G937" s="109">
        <v>94.38</v>
      </c>
      <c r="H937" s="109">
        <f t="shared" si="88"/>
        <v>192063.3</v>
      </c>
      <c r="I937" s="221">
        <f t="shared" si="89"/>
        <v>522628.7</v>
      </c>
      <c r="J937" s="109">
        <v>162.44</v>
      </c>
      <c r="K937" s="109"/>
      <c r="L937" s="109"/>
      <c r="M937" s="109">
        <f t="shared" si="90"/>
        <v>94.38</v>
      </c>
      <c r="N937" s="109"/>
      <c r="O937" s="109"/>
      <c r="P937" s="422"/>
      <c r="Q937" s="425">
        <f t="shared" si="86"/>
        <v>0</v>
      </c>
    </row>
    <row r="938" spans="1:17" ht="25.5" hidden="1" outlineLevel="1" x14ac:dyDescent="0.25">
      <c r="A938" s="120"/>
      <c r="B938" s="300" t="s">
        <v>558</v>
      </c>
      <c r="C938" s="116" t="s">
        <v>188</v>
      </c>
      <c r="D938" s="116">
        <v>250</v>
      </c>
      <c r="E938" s="109">
        <v>45.85</v>
      </c>
      <c r="F938" s="109">
        <f t="shared" si="87"/>
        <v>11462.5</v>
      </c>
      <c r="G938" s="109">
        <v>125.84</v>
      </c>
      <c r="H938" s="109">
        <f t="shared" si="88"/>
        <v>31460</v>
      </c>
      <c r="I938" s="221">
        <f t="shared" si="89"/>
        <v>42922.5</v>
      </c>
      <c r="J938" s="109">
        <v>45.85</v>
      </c>
      <c r="K938" s="109"/>
      <c r="L938" s="109"/>
      <c r="M938" s="109">
        <f t="shared" si="90"/>
        <v>125.84</v>
      </c>
      <c r="N938" s="109"/>
      <c r="O938" s="109"/>
      <c r="P938" s="422"/>
      <c r="Q938" s="425">
        <f t="shared" si="86"/>
        <v>0</v>
      </c>
    </row>
    <row r="939" spans="1:17" hidden="1" outlineLevel="1" x14ac:dyDescent="0.25">
      <c r="A939" s="120"/>
      <c r="B939" s="300" t="s">
        <v>559</v>
      </c>
      <c r="C939" s="116" t="s">
        <v>31</v>
      </c>
      <c r="D939" s="116">
        <v>100</v>
      </c>
      <c r="E939" s="109">
        <v>13.100000000000001</v>
      </c>
      <c r="F939" s="109">
        <f t="shared" si="87"/>
        <v>1310.0000000000002</v>
      </c>
      <c r="G939" s="109">
        <v>31.72</v>
      </c>
      <c r="H939" s="109">
        <f t="shared" si="88"/>
        <v>3172</v>
      </c>
      <c r="I939" s="221">
        <f t="shared" si="89"/>
        <v>4482</v>
      </c>
      <c r="J939" s="109">
        <v>13.100000000000001</v>
      </c>
      <c r="K939" s="109"/>
      <c r="L939" s="109"/>
      <c r="M939" s="109">
        <f t="shared" si="90"/>
        <v>31.72</v>
      </c>
      <c r="N939" s="109"/>
      <c r="O939" s="109"/>
      <c r="P939" s="422"/>
      <c r="Q939" s="425">
        <f t="shared" si="86"/>
        <v>0</v>
      </c>
    </row>
    <row r="940" spans="1:17" hidden="1" outlineLevel="1" x14ac:dyDescent="0.25">
      <c r="A940" s="120"/>
      <c r="B940" s="300" t="s">
        <v>302</v>
      </c>
      <c r="C940" s="116" t="s">
        <v>307</v>
      </c>
      <c r="D940" s="116">
        <v>1</v>
      </c>
      <c r="E940" s="109">
        <v>0</v>
      </c>
      <c r="F940" s="109"/>
      <c r="G940" s="109">
        <v>0</v>
      </c>
      <c r="H940" s="109"/>
      <c r="I940" s="221"/>
      <c r="J940" s="109">
        <v>0</v>
      </c>
      <c r="K940" s="109"/>
      <c r="L940" s="109"/>
      <c r="M940" s="109">
        <f t="shared" si="90"/>
        <v>0</v>
      </c>
      <c r="N940" s="109"/>
      <c r="O940" s="109"/>
      <c r="P940" s="422"/>
      <c r="Q940" s="425">
        <f t="shared" si="86"/>
        <v>0</v>
      </c>
    </row>
    <row r="941" spans="1:17" hidden="1" outlineLevel="1" x14ac:dyDescent="0.25">
      <c r="A941" s="120"/>
      <c r="B941" s="300" t="s">
        <v>560</v>
      </c>
      <c r="C941" s="116" t="s">
        <v>307</v>
      </c>
      <c r="D941" s="116">
        <v>1</v>
      </c>
      <c r="E941" s="109">
        <v>37728</v>
      </c>
      <c r="F941" s="109">
        <f>E941*D941</f>
        <v>37728</v>
      </c>
      <c r="G941" s="109">
        <v>0</v>
      </c>
      <c r="H941" s="109">
        <f>G941*D941</f>
        <v>0</v>
      </c>
      <c r="I941" s="221">
        <f t="shared" si="89"/>
        <v>37728</v>
      </c>
      <c r="J941" s="109">
        <v>37728</v>
      </c>
      <c r="K941" s="109"/>
      <c r="L941" s="109"/>
      <c r="M941" s="109">
        <f t="shared" si="90"/>
        <v>0</v>
      </c>
      <c r="N941" s="109"/>
      <c r="O941" s="109"/>
      <c r="P941" s="422"/>
      <c r="Q941" s="425">
        <f t="shared" si="86"/>
        <v>0</v>
      </c>
    </row>
    <row r="942" spans="1:17" collapsed="1" x14ac:dyDescent="0.25">
      <c r="A942" s="339" t="s">
        <v>573</v>
      </c>
      <c r="B942" s="340" t="s">
        <v>574</v>
      </c>
      <c r="C942" s="341"/>
      <c r="D942" s="342"/>
      <c r="E942" s="342"/>
      <c r="F942" s="342">
        <f>SUM(F943:F962)</f>
        <v>1030142.866</v>
      </c>
      <c r="G942" s="342"/>
      <c r="H942" s="342">
        <f>SUM(H943:H962)</f>
        <v>1480862.5832</v>
      </c>
      <c r="I942" s="343">
        <f>SUM(I943:I962)</f>
        <v>2511005.4492000001</v>
      </c>
      <c r="J942" s="344"/>
      <c r="K942" s="344"/>
      <c r="L942" s="345"/>
      <c r="M942" s="345"/>
      <c r="N942" s="345"/>
      <c r="O942" s="345"/>
      <c r="P942" s="422"/>
      <c r="Q942" s="343">
        <f>SUM(Q943:Q962)</f>
        <v>0</v>
      </c>
    </row>
    <row r="943" spans="1:17" hidden="1" outlineLevel="1" x14ac:dyDescent="0.25">
      <c r="A943" s="378">
        <v>44</v>
      </c>
      <c r="B943" s="349" t="s">
        <v>6913</v>
      </c>
      <c r="C943" s="378" t="s">
        <v>307</v>
      </c>
      <c r="D943" s="377">
        <f>D955</f>
        <v>1</v>
      </c>
      <c r="E943" s="377">
        <v>117977.29000000001</v>
      </c>
      <c r="F943" s="377">
        <f t="shared" ref="F943:F948" si="91">E943*D943</f>
        <v>117977.29000000001</v>
      </c>
      <c r="G943" s="377">
        <v>197096.98319999999</v>
      </c>
      <c r="H943" s="377">
        <f t="shared" ref="H943:H948" si="92">G943*D943</f>
        <v>197096.98319999999</v>
      </c>
      <c r="I943" s="377">
        <f>F943+H943</f>
        <v>315074.2732</v>
      </c>
      <c r="J943" s="233">
        <v>117977.29000000001</v>
      </c>
      <c r="K943" s="233"/>
      <c r="L943" s="233"/>
      <c r="M943" s="233">
        <f t="shared" ref="M943:M962" si="93">G943</f>
        <v>197096.98319999999</v>
      </c>
      <c r="N943" s="233"/>
      <c r="O943" s="233"/>
      <c r="P943" s="422"/>
      <c r="Q943" s="425">
        <f t="shared" si="86"/>
        <v>0</v>
      </c>
    </row>
    <row r="944" spans="1:17" ht="25.5" hidden="1" outlineLevel="1" x14ac:dyDescent="0.25">
      <c r="A944" s="378">
        <v>45</v>
      </c>
      <c r="B944" s="349" t="s">
        <v>413</v>
      </c>
      <c r="C944" s="378" t="s">
        <v>6890</v>
      </c>
      <c r="D944" s="377">
        <f>D956+D957+D958+D959+D960+D961</f>
        <v>3820</v>
      </c>
      <c r="E944" s="377">
        <v>238.7868</v>
      </c>
      <c r="F944" s="377">
        <f t="shared" si="91"/>
        <v>912165.576</v>
      </c>
      <c r="G944" s="377">
        <v>336.06429319371728</v>
      </c>
      <c r="H944" s="377">
        <f t="shared" si="92"/>
        <v>1283765.6000000001</v>
      </c>
      <c r="I944" s="377">
        <f t="shared" ref="I944:I962" si="94">F944+H944</f>
        <v>2195931.176</v>
      </c>
      <c r="J944" s="233">
        <v>238.7868</v>
      </c>
      <c r="K944" s="233"/>
      <c r="L944" s="233"/>
      <c r="M944" s="233">
        <f t="shared" si="93"/>
        <v>336.06429319371728</v>
      </c>
      <c r="N944" s="233"/>
      <c r="O944" s="233"/>
      <c r="P944" s="422"/>
      <c r="Q944" s="425">
        <f t="shared" si="86"/>
        <v>0</v>
      </c>
    </row>
    <row r="945" spans="1:17" ht="16.5" hidden="1" outlineLevel="1" thickBot="1" x14ac:dyDescent="0.3">
      <c r="A945" s="301"/>
      <c r="B945" s="302"/>
      <c r="C945" s="303"/>
      <c r="D945" s="304"/>
      <c r="E945" s="233"/>
      <c r="F945" s="233"/>
      <c r="G945" s="233"/>
      <c r="H945" s="233"/>
      <c r="I945" s="337"/>
      <c r="J945" s="233"/>
      <c r="K945" s="233"/>
      <c r="L945" s="233"/>
      <c r="M945" s="233"/>
      <c r="N945" s="233"/>
      <c r="O945" s="233"/>
      <c r="P945" s="422"/>
      <c r="Q945" s="425">
        <f t="shared" si="86"/>
        <v>0</v>
      </c>
    </row>
    <row r="946" spans="1:17" ht="16.5" hidden="1" outlineLevel="2" thickTop="1" x14ac:dyDescent="0.25">
      <c r="A946" s="305"/>
      <c r="B946" s="306" t="s">
        <v>575</v>
      </c>
      <c r="C946" s="242" t="s">
        <v>31</v>
      </c>
      <c r="D946" s="268">
        <v>11</v>
      </c>
      <c r="E946" s="233">
        <v>0</v>
      </c>
      <c r="F946" s="233">
        <f t="shared" si="91"/>
        <v>0</v>
      </c>
      <c r="G946" s="233">
        <v>0</v>
      </c>
      <c r="H946" s="233">
        <f t="shared" si="92"/>
        <v>0</v>
      </c>
      <c r="I946" s="221">
        <f t="shared" si="94"/>
        <v>0</v>
      </c>
      <c r="J946" s="109">
        <v>0</v>
      </c>
      <c r="K946" s="109"/>
      <c r="L946" s="109"/>
      <c r="M946" s="109">
        <f t="shared" si="93"/>
        <v>0</v>
      </c>
      <c r="N946" s="109"/>
      <c r="O946" s="109"/>
      <c r="P946" s="422"/>
      <c r="Q946" s="425">
        <f t="shared" si="86"/>
        <v>0</v>
      </c>
    </row>
    <row r="947" spans="1:17" hidden="1" outlineLevel="2" x14ac:dyDescent="0.25">
      <c r="A947" s="307"/>
      <c r="B947" s="308" t="s">
        <v>576</v>
      </c>
      <c r="C947" s="243" t="s">
        <v>31</v>
      </c>
      <c r="D947" s="269">
        <v>3</v>
      </c>
      <c r="E947" s="233">
        <v>0</v>
      </c>
      <c r="F947" s="233">
        <f t="shared" si="91"/>
        <v>0</v>
      </c>
      <c r="G947" s="233">
        <v>0</v>
      </c>
      <c r="H947" s="233">
        <f t="shared" si="92"/>
        <v>0</v>
      </c>
      <c r="I947" s="221">
        <f t="shared" si="94"/>
        <v>0</v>
      </c>
      <c r="J947" s="109">
        <v>0</v>
      </c>
      <c r="K947" s="109"/>
      <c r="L947" s="109"/>
      <c r="M947" s="109">
        <f t="shared" si="93"/>
        <v>0</v>
      </c>
      <c r="N947" s="109"/>
      <c r="O947" s="109"/>
      <c r="P947" s="422"/>
      <c r="Q947" s="425">
        <f t="shared" si="86"/>
        <v>0</v>
      </c>
    </row>
    <row r="948" spans="1:17" hidden="1" outlineLevel="2" x14ac:dyDescent="0.25">
      <c r="A948" s="307"/>
      <c r="B948" s="308" t="s">
        <v>577</v>
      </c>
      <c r="C948" s="243" t="s">
        <v>31</v>
      </c>
      <c r="D948" s="269">
        <v>34</v>
      </c>
      <c r="E948" s="233">
        <v>0</v>
      </c>
      <c r="F948" s="233">
        <f t="shared" si="91"/>
        <v>0</v>
      </c>
      <c r="G948" s="233">
        <v>0</v>
      </c>
      <c r="H948" s="233">
        <f t="shared" si="92"/>
        <v>0</v>
      </c>
      <c r="I948" s="221">
        <f t="shared" si="94"/>
        <v>0</v>
      </c>
      <c r="J948" s="109">
        <v>0</v>
      </c>
      <c r="K948" s="109"/>
      <c r="L948" s="109"/>
      <c r="M948" s="109">
        <f t="shared" si="93"/>
        <v>0</v>
      </c>
      <c r="N948" s="109"/>
      <c r="O948" s="109"/>
      <c r="P948" s="422"/>
      <c r="Q948" s="425">
        <f t="shared" si="86"/>
        <v>0</v>
      </c>
    </row>
    <row r="949" spans="1:17" hidden="1" outlineLevel="2" x14ac:dyDescent="0.25">
      <c r="A949" s="307"/>
      <c r="B949" s="308" t="s">
        <v>578</v>
      </c>
      <c r="C949" s="243" t="s">
        <v>188</v>
      </c>
      <c r="D949" s="269">
        <v>3</v>
      </c>
      <c r="E949" s="233">
        <v>0</v>
      </c>
      <c r="F949" s="233"/>
      <c r="G949" s="233">
        <v>0</v>
      </c>
      <c r="H949" s="233"/>
      <c r="I949" s="221"/>
      <c r="J949" s="109">
        <v>0</v>
      </c>
      <c r="K949" s="109"/>
      <c r="L949" s="109"/>
      <c r="M949" s="109">
        <f t="shared" si="93"/>
        <v>0</v>
      </c>
      <c r="N949" s="109"/>
      <c r="O949" s="109"/>
      <c r="P949" s="422"/>
      <c r="Q949" s="425">
        <f t="shared" si="86"/>
        <v>0</v>
      </c>
    </row>
    <row r="950" spans="1:17" hidden="1" outlineLevel="2" x14ac:dyDescent="0.25">
      <c r="A950" s="307"/>
      <c r="B950" s="308" t="s">
        <v>579</v>
      </c>
      <c r="C950" s="243" t="s">
        <v>31</v>
      </c>
      <c r="D950" s="269">
        <v>40</v>
      </c>
      <c r="E950" s="233">
        <v>0</v>
      </c>
      <c r="F950" s="233"/>
      <c r="G950" s="233">
        <v>0</v>
      </c>
      <c r="H950" s="233"/>
      <c r="I950" s="221"/>
      <c r="J950" s="109">
        <v>0</v>
      </c>
      <c r="K950" s="109"/>
      <c r="L950" s="109"/>
      <c r="M950" s="109">
        <f t="shared" si="93"/>
        <v>0</v>
      </c>
      <c r="N950" s="109"/>
      <c r="O950" s="109"/>
      <c r="P950" s="422"/>
      <c r="Q950" s="425">
        <f t="shared" si="86"/>
        <v>0</v>
      </c>
    </row>
    <row r="951" spans="1:17" hidden="1" outlineLevel="2" x14ac:dyDescent="0.25">
      <c r="A951" s="307"/>
      <c r="B951" s="308" t="s">
        <v>580</v>
      </c>
      <c r="C951" s="243" t="s">
        <v>188</v>
      </c>
      <c r="D951" s="269">
        <v>200</v>
      </c>
      <c r="E951" s="233">
        <v>0</v>
      </c>
      <c r="F951" s="233"/>
      <c r="G951" s="233">
        <v>0</v>
      </c>
      <c r="H951" s="233"/>
      <c r="I951" s="221"/>
      <c r="J951" s="109">
        <v>0</v>
      </c>
      <c r="K951" s="109"/>
      <c r="L951" s="109"/>
      <c r="M951" s="109">
        <f t="shared" si="93"/>
        <v>0</v>
      </c>
      <c r="N951" s="109"/>
      <c r="O951" s="109"/>
      <c r="P951" s="422"/>
      <c r="Q951" s="425">
        <f t="shared" si="86"/>
        <v>0</v>
      </c>
    </row>
    <row r="952" spans="1:17" hidden="1" outlineLevel="2" x14ac:dyDescent="0.25">
      <c r="A952" s="307"/>
      <c r="B952" s="308" t="s">
        <v>580</v>
      </c>
      <c r="C952" s="243" t="s">
        <v>188</v>
      </c>
      <c r="D952" s="269">
        <v>250</v>
      </c>
      <c r="E952" s="233">
        <v>0</v>
      </c>
      <c r="F952" s="233"/>
      <c r="G952" s="233">
        <v>0</v>
      </c>
      <c r="H952" s="233"/>
      <c r="I952" s="221"/>
      <c r="J952" s="109">
        <v>0</v>
      </c>
      <c r="K952" s="109"/>
      <c r="L952" s="109"/>
      <c r="M952" s="109">
        <f t="shared" si="93"/>
        <v>0</v>
      </c>
      <c r="N952" s="109"/>
      <c r="O952" s="109"/>
      <c r="P952" s="422"/>
      <c r="Q952" s="425">
        <f t="shared" si="86"/>
        <v>0</v>
      </c>
    </row>
    <row r="953" spans="1:17" hidden="1" outlineLevel="2" x14ac:dyDescent="0.25">
      <c r="A953" s="307"/>
      <c r="B953" s="308" t="s">
        <v>581</v>
      </c>
      <c r="C953" s="243" t="s">
        <v>188</v>
      </c>
      <c r="D953" s="269">
        <v>400</v>
      </c>
      <c r="E953" s="233">
        <v>0</v>
      </c>
      <c r="F953" s="233"/>
      <c r="G953" s="233">
        <v>0</v>
      </c>
      <c r="H953" s="233"/>
      <c r="I953" s="221"/>
      <c r="J953" s="109">
        <v>0</v>
      </c>
      <c r="K953" s="109"/>
      <c r="L953" s="109"/>
      <c r="M953" s="109">
        <f t="shared" si="93"/>
        <v>0</v>
      </c>
      <c r="N953" s="109"/>
      <c r="O953" s="109"/>
      <c r="P953" s="422"/>
      <c r="Q953" s="425">
        <f t="shared" si="86"/>
        <v>0</v>
      </c>
    </row>
    <row r="954" spans="1:17" hidden="1" outlineLevel="2" x14ac:dyDescent="0.25">
      <c r="A954" s="307"/>
      <c r="B954" s="308" t="s">
        <v>581</v>
      </c>
      <c r="C954" s="243" t="s">
        <v>188</v>
      </c>
      <c r="D954" s="269">
        <v>500</v>
      </c>
      <c r="E954" s="233">
        <v>0</v>
      </c>
      <c r="F954" s="233"/>
      <c r="G954" s="233">
        <v>0</v>
      </c>
      <c r="H954" s="233"/>
      <c r="I954" s="221"/>
      <c r="J954" s="109">
        <v>0</v>
      </c>
      <c r="K954" s="109"/>
      <c r="L954" s="109"/>
      <c r="M954" s="109">
        <f t="shared" si="93"/>
        <v>0</v>
      </c>
      <c r="N954" s="109"/>
      <c r="O954" s="109"/>
      <c r="P954" s="422"/>
      <c r="Q954" s="425">
        <f t="shared" si="86"/>
        <v>0</v>
      </c>
    </row>
    <row r="955" spans="1:17" ht="25.5" hidden="1" outlineLevel="2" x14ac:dyDescent="0.25">
      <c r="A955" s="307"/>
      <c r="B955" s="308" t="s">
        <v>6923</v>
      </c>
      <c r="C955" s="243" t="s">
        <v>31</v>
      </c>
      <c r="D955" s="269">
        <v>1</v>
      </c>
      <c r="E955" s="233">
        <v>0</v>
      </c>
      <c r="F955" s="233"/>
      <c r="G955" s="233">
        <v>0</v>
      </c>
      <c r="H955" s="233"/>
      <c r="I955" s="221"/>
      <c r="J955" s="109">
        <v>0</v>
      </c>
      <c r="K955" s="109"/>
      <c r="L955" s="109"/>
      <c r="M955" s="109">
        <f t="shared" si="93"/>
        <v>0</v>
      </c>
      <c r="N955" s="109"/>
      <c r="O955" s="109"/>
      <c r="P955" s="422"/>
      <c r="Q955" s="425">
        <f t="shared" si="86"/>
        <v>0</v>
      </c>
    </row>
    <row r="956" spans="1:17" hidden="1" outlineLevel="2" x14ac:dyDescent="0.25">
      <c r="A956" s="307"/>
      <c r="B956" s="308" t="s">
        <v>582</v>
      </c>
      <c r="C956" s="243" t="s">
        <v>188</v>
      </c>
      <c r="D956" s="269">
        <v>240</v>
      </c>
      <c r="E956" s="233">
        <v>0</v>
      </c>
      <c r="F956" s="233"/>
      <c r="G956" s="233">
        <v>0</v>
      </c>
      <c r="H956" s="233"/>
      <c r="I956" s="221"/>
      <c r="J956" s="109">
        <v>0</v>
      </c>
      <c r="K956" s="109"/>
      <c r="L956" s="109"/>
      <c r="M956" s="109">
        <f t="shared" si="93"/>
        <v>0</v>
      </c>
      <c r="N956" s="109"/>
      <c r="O956" s="109"/>
      <c r="P956" s="422"/>
      <c r="Q956" s="425">
        <f t="shared" si="86"/>
        <v>0</v>
      </c>
    </row>
    <row r="957" spans="1:17" hidden="1" outlineLevel="2" x14ac:dyDescent="0.25">
      <c r="A957" s="307"/>
      <c r="B957" s="308" t="s">
        <v>583</v>
      </c>
      <c r="C957" s="243" t="s">
        <v>188</v>
      </c>
      <c r="D957" s="269">
        <v>2170</v>
      </c>
      <c r="E957" s="233">
        <v>0</v>
      </c>
      <c r="F957" s="233">
        <f t="shared" ref="F957:F962" si="95">E957*D957</f>
        <v>0</v>
      </c>
      <c r="G957" s="233">
        <v>0</v>
      </c>
      <c r="H957" s="233">
        <f t="shared" ref="H957:H962" si="96">G957*D957</f>
        <v>0</v>
      </c>
      <c r="I957" s="221">
        <f t="shared" si="94"/>
        <v>0</v>
      </c>
      <c r="J957" s="109">
        <v>0</v>
      </c>
      <c r="K957" s="109"/>
      <c r="L957" s="109"/>
      <c r="M957" s="109">
        <f t="shared" si="93"/>
        <v>0</v>
      </c>
      <c r="N957" s="109"/>
      <c r="O957" s="109"/>
      <c r="P957" s="422"/>
      <c r="Q957" s="425">
        <f t="shared" si="86"/>
        <v>0</v>
      </c>
    </row>
    <row r="958" spans="1:17" hidden="1" outlineLevel="2" x14ac:dyDescent="0.25">
      <c r="A958" s="307"/>
      <c r="B958" s="308" t="s">
        <v>584</v>
      </c>
      <c r="C958" s="243" t="s">
        <v>188</v>
      </c>
      <c r="D958" s="269">
        <v>605</v>
      </c>
      <c r="E958" s="233">
        <v>0</v>
      </c>
      <c r="F958" s="233">
        <f t="shared" si="95"/>
        <v>0</v>
      </c>
      <c r="G958" s="233">
        <v>0</v>
      </c>
      <c r="H958" s="233">
        <f t="shared" si="96"/>
        <v>0</v>
      </c>
      <c r="I958" s="221">
        <f t="shared" si="94"/>
        <v>0</v>
      </c>
      <c r="J958" s="109">
        <v>0</v>
      </c>
      <c r="K958" s="109"/>
      <c r="L958" s="109"/>
      <c r="M958" s="109">
        <f t="shared" si="93"/>
        <v>0</v>
      </c>
      <c r="N958" s="109"/>
      <c r="O958" s="109"/>
      <c r="P958" s="422"/>
      <c r="Q958" s="425">
        <f t="shared" si="86"/>
        <v>0</v>
      </c>
    </row>
    <row r="959" spans="1:17" hidden="1" outlineLevel="2" x14ac:dyDescent="0.25">
      <c r="A959" s="307"/>
      <c r="B959" s="308" t="s">
        <v>584</v>
      </c>
      <c r="C959" s="243" t="s">
        <v>188</v>
      </c>
      <c r="D959" s="269">
        <v>665</v>
      </c>
      <c r="E959" s="233">
        <v>0</v>
      </c>
      <c r="F959" s="233">
        <f t="shared" si="95"/>
        <v>0</v>
      </c>
      <c r="G959" s="233">
        <v>0</v>
      </c>
      <c r="H959" s="233">
        <f t="shared" si="96"/>
        <v>0</v>
      </c>
      <c r="I959" s="221">
        <f t="shared" si="94"/>
        <v>0</v>
      </c>
      <c r="J959" s="109">
        <v>0</v>
      </c>
      <c r="K959" s="109"/>
      <c r="L959" s="109"/>
      <c r="M959" s="109">
        <f t="shared" si="93"/>
        <v>0</v>
      </c>
      <c r="N959" s="109"/>
      <c r="O959" s="109"/>
      <c r="P959" s="422"/>
      <c r="Q959" s="425">
        <f t="shared" si="86"/>
        <v>0</v>
      </c>
    </row>
    <row r="960" spans="1:17" hidden="1" outlineLevel="2" x14ac:dyDescent="0.25">
      <c r="A960" s="307"/>
      <c r="B960" s="308" t="s">
        <v>585</v>
      </c>
      <c r="C960" s="243" t="s">
        <v>188</v>
      </c>
      <c r="D960" s="269">
        <v>60</v>
      </c>
      <c r="E960" s="233">
        <v>0</v>
      </c>
      <c r="F960" s="233">
        <f t="shared" si="95"/>
        <v>0</v>
      </c>
      <c r="G960" s="233">
        <v>0</v>
      </c>
      <c r="H960" s="233">
        <f t="shared" si="96"/>
        <v>0</v>
      </c>
      <c r="I960" s="221">
        <f t="shared" si="94"/>
        <v>0</v>
      </c>
      <c r="J960" s="109">
        <v>0</v>
      </c>
      <c r="K960" s="109"/>
      <c r="L960" s="109"/>
      <c r="M960" s="109">
        <f t="shared" si="93"/>
        <v>0</v>
      </c>
      <c r="N960" s="109"/>
      <c r="O960" s="109"/>
      <c r="P960" s="422"/>
      <c r="Q960" s="425">
        <f t="shared" si="86"/>
        <v>0</v>
      </c>
    </row>
    <row r="961" spans="1:17" hidden="1" outlineLevel="2" x14ac:dyDescent="0.25">
      <c r="A961" s="307"/>
      <c r="B961" s="308" t="s">
        <v>586</v>
      </c>
      <c r="C961" s="243" t="s">
        <v>188</v>
      </c>
      <c r="D961" s="269">
        <v>80</v>
      </c>
      <c r="E961" s="233">
        <v>0</v>
      </c>
      <c r="F961" s="233">
        <f t="shared" si="95"/>
        <v>0</v>
      </c>
      <c r="G961" s="233">
        <v>0</v>
      </c>
      <c r="H961" s="233">
        <f t="shared" si="96"/>
        <v>0</v>
      </c>
      <c r="I961" s="221">
        <f t="shared" si="94"/>
        <v>0</v>
      </c>
      <c r="J961" s="109">
        <v>0</v>
      </c>
      <c r="K961" s="109"/>
      <c r="L961" s="109"/>
      <c r="M961" s="109">
        <f t="shared" si="93"/>
        <v>0</v>
      </c>
      <c r="N961" s="109"/>
      <c r="O961" s="109"/>
      <c r="P961" s="422"/>
      <c r="Q961" s="425">
        <f t="shared" si="86"/>
        <v>0</v>
      </c>
    </row>
    <row r="962" spans="1:17" hidden="1" outlineLevel="2" x14ac:dyDescent="0.25">
      <c r="A962" s="307"/>
      <c r="B962" s="308" t="s">
        <v>6924</v>
      </c>
      <c r="C962" s="243" t="s">
        <v>307</v>
      </c>
      <c r="D962" s="269">
        <v>1</v>
      </c>
      <c r="E962" s="233">
        <v>0</v>
      </c>
      <c r="F962" s="233">
        <f t="shared" si="95"/>
        <v>0</v>
      </c>
      <c r="G962" s="233">
        <v>0</v>
      </c>
      <c r="H962" s="233">
        <f t="shared" si="96"/>
        <v>0</v>
      </c>
      <c r="I962" s="221">
        <f t="shared" si="94"/>
        <v>0</v>
      </c>
      <c r="J962" s="109">
        <v>0</v>
      </c>
      <c r="K962" s="109"/>
      <c r="L962" s="109"/>
      <c r="M962" s="109">
        <f t="shared" si="93"/>
        <v>0</v>
      </c>
      <c r="N962" s="109"/>
      <c r="O962" s="109"/>
      <c r="P962" s="422"/>
      <c r="Q962" s="425">
        <f t="shared" si="86"/>
        <v>0</v>
      </c>
    </row>
    <row r="963" spans="1:17" collapsed="1" x14ac:dyDescent="0.25">
      <c r="A963" s="339" t="s">
        <v>587</v>
      </c>
      <c r="B963" s="340" t="s">
        <v>588</v>
      </c>
      <c r="C963" s="341"/>
      <c r="D963" s="342"/>
      <c r="E963" s="342"/>
      <c r="F963" s="342">
        <f>SUM(F964:F975)</f>
        <v>583593.1</v>
      </c>
      <c r="G963" s="342"/>
      <c r="H963" s="342">
        <f>SUM(H964:H975)</f>
        <v>7615331.5</v>
      </c>
      <c r="I963" s="343">
        <f>SUM(I964:I975)</f>
        <v>8198924.5999999996</v>
      </c>
      <c r="J963" s="344"/>
      <c r="K963" s="344"/>
      <c r="L963" s="345"/>
      <c r="M963" s="345"/>
      <c r="N963" s="345"/>
      <c r="O963" s="345"/>
      <c r="P963" s="422"/>
      <c r="Q963" s="343">
        <f>SUM(Q964:Q975)</f>
        <v>0</v>
      </c>
    </row>
    <row r="964" spans="1:17" hidden="1" outlineLevel="1" x14ac:dyDescent="0.25">
      <c r="A964" s="381"/>
      <c r="B964" s="380" t="s">
        <v>589</v>
      </c>
      <c r="C964" s="117" t="s">
        <v>31</v>
      </c>
      <c r="D964" s="116">
        <v>1</v>
      </c>
      <c r="E964" s="109">
        <v>7074</v>
      </c>
      <c r="F964" s="109">
        <f t="shared" ref="F964:F969" si="97">E964*D964</f>
        <v>7074</v>
      </c>
      <c r="G964" s="109">
        <v>114039.90000000001</v>
      </c>
      <c r="H964" s="109">
        <f t="shared" ref="H964:H969" si="98">G964*D964</f>
        <v>114039.90000000001</v>
      </c>
      <c r="I964" s="221">
        <f>H964+F964</f>
        <v>121113.90000000001</v>
      </c>
      <c r="J964" s="109">
        <v>7074</v>
      </c>
      <c r="K964" s="109"/>
      <c r="L964" s="109"/>
      <c r="M964" s="109">
        <f t="shared" ref="M964:M975" si="99">G964</f>
        <v>114039.90000000001</v>
      </c>
      <c r="N964" s="109"/>
      <c r="O964" s="109"/>
      <c r="P964" s="422"/>
      <c r="Q964" s="425">
        <f t="shared" si="86"/>
        <v>0</v>
      </c>
    </row>
    <row r="965" spans="1:17" ht="25.5" hidden="1" outlineLevel="1" x14ac:dyDescent="0.25">
      <c r="A965" s="381"/>
      <c r="B965" s="380" t="s">
        <v>590</v>
      </c>
      <c r="C965" s="117" t="s">
        <v>199</v>
      </c>
      <c r="D965" s="116">
        <v>170</v>
      </c>
      <c r="E965" s="109">
        <v>232</v>
      </c>
      <c r="F965" s="109">
        <f t="shared" si="97"/>
        <v>39440</v>
      </c>
      <c r="G965" s="109">
        <v>754</v>
      </c>
      <c r="H965" s="109">
        <f t="shared" si="98"/>
        <v>128180</v>
      </c>
      <c r="I965" s="221">
        <f t="shared" ref="I965:I975" si="100">H965+F965</f>
        <v>167620</v>
      </c>
      <c r="J965" s="253">
        <v>232</v>
      </c>
      <c r="K965" s="253">
        <f>'ВСЕ СМЕТЫ КДС'!G6972</f>
        <v>199.51958347775997</v>
      </c>
      <c r="L965" s="153">
        <f>((J965/(K965/100))-100)/100</f>
        <v>0.16279312514633701</v>
      </c>
      <c r="M965" s="107">
        <v>754</v>
      </c>
      <c r="N965" s="107">
        <f>'ВСЕ СМЕТЫ КДС'!G6968</f>
        <v>511.66949185355304</v>
      </c>
      <c r="O965" s="153">
        <f>((M965/(N965/100))-100)/100</f>
        <v>0.47360749859951651</v>
      </c>
      <c r="P965" s="422"/>
      <c r="Q965" s="425">
        <f t="shared" si="86"/>
        <v>0</v>
      </c>
    </row>
    <row r="966" spans="1:17" ht="25.5" hidden="1" outlineLevel="1" x14ac:dyDescent="0.25">
      <c r="A966" s="381"/>
      <c r="B966" s="380" t="s">
        <v>591</v>
      </c>
      <c r="C966" s="117" t="s">
        <v>199</v>
      </c>
      <c r="D966" s="116">
        <v>400</v>
      </c>
      <c r="E966" s="109">
        <v>182</v>
      </c>
      <c r="F966" s="109">
        <f t="shared" si="97"/>
        <v>72800</v>
      </c>
      <c r="G966" s="109">
        <v>209</v>
      </c>
      <c r="H966" s="109">
        <f t="shared" si="98"/>
        <v>83600</v>
      </c>
      <c r="I966" s="221">
        <f t="shared" si="100"/>
        <v>156400</v>
      </c>
      <c r="J966" s="253">
        <v>182</v>
      </c>
      <c r="K966" s="253">
        <f>'ВСЕ СМЕТЫ КДС'!G6963</f>
        <v>151.26581595340798</v>
      </c>
      <c r="L966" s="153">
        <f>((J966/(K966/100))-100)/100</f>
        <v>0.20317997065548896</v>
      </c>
      <c r="M966" s="107">
        <v>209</v>
      </c>
      <c r="N966" s="107">
        <f>'ВСЕ СМЕТЫ КДС'!G6959</f>
        <v>149.14180678350672</v>
      </c>
      <c r="O966" s="153">
        <f>((M966/(N966/100))-100)/100</f>
        <v>0.40135086537729192</v>
      </c>
      <c r="P966" s="422"/>
      <c r="Q966" s="425">
        <f t="shared" si="86"/>
        <v>0</v>
      </c>
    </row>
    <row r="967" spans="1:17" ht="25.5" hidden="1" outlineLevel="1" x14ac:dyDescent="0.25">
      <c r="A967" s="381"/>
      <c r="B967" s="380" t="s">
        <v>592</v>
      </c>
      <c r="C967" s="117" t="s">
        <v>31</v>
      </c>
      <c r="D967" s="116">
        <v>186</v>
      </c>
      <c r="E967" s="109">
        <v>1865</v>
      </c>
      <c r="F967" s="109">
        <f t="shared" si="97"/>
        <v>346890</v>
      </c>
      <c r="G967" s="109">
        <v>37760</v>
      </c>
      <c r="H967" s="109">
        <f t="shared" si="98"/>
        <v>7023360</v>
      </c>
      <c r="I967" s="221">
        <f t="shared" si="100"/>
        <v>7370250</v>
      </c>
      <c r="J967" s="253">
        <v>1865</v>
      </c>
      <c r="K967" s="253">
        <f>'ВСЕ СМЕТЫ КДС'!G7250</f>
        <v>1440.6480092903225</v>
      </c>
      <c r="L967" s="153">
        <f>((J967/(K967/100))-100)/100</f>
        <v>0.294556330188328</v>
      </c>
      <c r="M967" s="107">
        <v>37760</v>
      </c>
      <c r="N967" s="107">
        <f>'ВСЕ СМЕТЫ КДС'!G7255</f>
        <v>43750.635274509215</v>
      </c>
      <c r="O967" s="153">
        <f>((M967/(N967/100))-100)/100</f>
        <v>-0.13692681802039089</v>
      </c>
      <c r="P967" s="422"/>
      <c r="Q967" s="425">
        <f t="shared" ref="Q967:Q1030" si="101">(E967+G967)*P967</f>
        <v>0</v>
      </c>
    </row>
    <row r="968" spans="1:17" hidden="1" outlineLevel="1" x14ac:dyDescent="0.25">
      <c r="A968" s="381"/>
      <c r="B968" s="380" t="s">
        <v>593</v>
      </c>
      <c r="C968" s="117" t="s">
        <v>31</v>
      </c>
      <c r="D968" s="116">
        <v>12</v>
      </c>
      <c r="E968" s="109">
        <v>2620</v>
      </c>
      <c r="F968" s="109">
        <f t="shared" si="97"/>
        <v>31440</v>
      </c>
      <c r="G968" s="109">
        <v>16374.800000000001</v>
      </c>
      <c r="H968" s="109">
        <f t="shared" si="98"/>
        <v>196497.6</v>
      </c>
      <c r="I968" s="221">
        <f t="shared" si="100"/>
        <v>227937.6</v>
      </c>
      <c r="J968" s="253">
        <v>2620</v>
      </c>
      <c r="K968" s="253">
        <v>16105</v>
      </c>
      <c r="L968" s="153">
        <f>((J968/(K968/100))-100)/100</f>
        <v>-0.83731760322881088</v>
      </c>
      <c r="M968" s="107">
        <f>G968</f>
        <v>16374.800000000001</v>
      </c>
      <c r="N968" s="107">
        <v>16375</v>
      </c>
      <c r="O968" s="153">
        <f>((M968/(N968/100))-100)/100</f>
        <v>-1.2213740457980293E-5</v>
      </c>
      <c r="P968" s="422"/>
      <c r="Q968" s="425">
        <f t="shared" si="101"/>
        <v>0</v>
      </c>
    </row>
    <row r="969" spans="1:17" ht="25.5" hidden="1" outlineLevel="1" x14ac:dyDescent="0.25">
      <c r="A969" s="381"/>
      <c r="B969" s="380" t="s">
        <v>594</v>
      </c>
      <c r="C969" s="117" t="s">
        <v>307</v>
      </c>
      <c r="D969" s="116">
        <v>570</v>
      </c>
      <c r="E969" s="109">
        <v>95.63000000000001</v>
      </c>
      <c r="F969" s="109">
        <f t="shared" si="97"/>
        <v>54509.100000000006</v>
      </c>
      <c r="G969" s="109">
        <v>122.2</v>
      </c>
      <c r="H969" s="109">
        <f t="shared" si="98"/>
        <v>69654</v>
      </c>
      <c r="I969" s="221">
        <f>H969+F969</f>
        <v>124163.1</v>
      </c>
      <c r="J969" s="109">
        <v>95.63000000000001</v>
      </c>
      <c r="K969" s="109"/>
      <c r="L969" s="109"/>
      <c r="M969" s="109">
        <f>G969</f>
        <v>122.2</v>
      </c>
      <c r="N969" s="109"/>
      <c r="O969" s="109"/>
      <c r="P969" s="422"/>
      <c r="Q969" s="425">
        <f t="shared" si="101"/>
        <v>0</v>
      </c>
    </row>
    <row r="970" spans="1:17" ht="25.5" hidden="1" outlineLevel="2" x14ac:dyDescent="0.25">
      <c r="A970" s="381"/>
      <c r="B970" s="380" t="s">
        <v>595</v>
      </c>
      <c r="C970" s="117" t="s">
        <v>199</v>
      </c>
      <c r="D970" s="116">
        <v>350</v>
      </c>
      <c r="E970" s="109"/>
      <c r="F970" s="109"/>
      <c r="G970" s="109"/>
      <c r="H970" s="109"/>
      <c r="I970" s="221"/>
      <c r="J970" s="109">
        <v>0</v>
      </c>
      <c r="K970" s="109"/>
      <c r="L970" s="109"/>
      <c r="M970" s="109">
        <f t="shared" si="99"/>
        <v>0</v>
      </c>
      <c r="N970" s="109"/>
      <c r="O970" s="109"/>
      <c r="P970" s="422"/>
      <c r="Q970" s="425">
        <f t="shared" si="101"/>
        <v>0</v>
      </c>
    </row>
    <row r="971" spans="1:17" hidden="1" outlineLevel="2" x14ac:dyDescent="0.25">
      <c r="A971" s="381"/>
      <c r="B971" s="380" t="s">
        <v>299</v>
      </c>
      <c r="C971" s="117" t="s">
        <v>31</v>
      </c>
      <c r="D971" s="116">
        <v>350</v>
      </c>
      <c r="E971" s="109"/>
      <c r="F971" s="109"/>
      <c r="G971" s="109"/>
      <c r="H971" s="109"/>
      <c r="I971" s="221"/>
      <c r="J971" s="109">
        <v>0</v>
      </c>
      <c r="K971" s="109"/>
      <c r="L971" s="109"/>
      <c r="M971" s="109">
        <f t="shared" si="99"/>
        <v>0</v>
      </c>
      <c r="N971" s="109"/>
      <c r="O971" s="109"/>
      <c r="P971" s="422"/>
      <c r="Q971" s="425">
        <f t="shared" si="101"/>
        <v>0</v>
      </c>
    </row>
    <row r="972" spans="1:17" hidden="1" outlineLevel="2" x14ac:dyDescent="0.25">
      <c r="A972" s="381"/>
      <c r="B972" s="380" t="s">
        <v>596</v>
      </c>
      <c r="C972" s="117" t="s">
        <v>31</v>
      </c>
      <c r="D972" s="116">
        <v>10</v>
      </c>
      <c r="E972" s="109"/>
      <c r="F972" s="109"/>
      <c r="G972" s="109"/>
      <c r="H972" s="109"/>
      <c r="I972" s="221"/>
      <c r="J972" s="109">
        <v>0</v>
      </c>
      <c r="K972" s="109"/>
      <c r="L972" s="109"/>
      <c r="M972" s="109">
        <f t="shared" si="99"/>
        <v>0</v>
      </c>
      <c r="N972" s="109"/>
      <c r="O972" s="109"/>
      <c r="P972" s="422"/>
      <c r="Q972" s="425">
        <f t="shared" si="101"/>
        <v>0</v>
      </c>
    </row>
    <row r="973" spans="1:17" hidden="1" outlineLevel="2" x14ac:dyDescent="0.25">
      <c r="A973" s="381"/>
      <c r="B973" s="380" t="s">
        <v>597</v>
      </c>
      <c r="C973" s="117" t="s">
        <v>31</v>
      </c>
      <c r="D973" s="116">
        <v>700</v>
      </c>
      <c r="E973" s="109"/>
      <c r="F973" s="109"/>
      <c r="G973" s="109"/>
      <c r="H973" s="109"/>
      <c r="I973" s="221"/>
      <c r="J973" s="109">
        <v>0</v>
      </c>
      <c r="K973" s="109"/>
      <c r="L973" s="109"/>
      <c r="M973" s="109">
        <f t="shared" si="99"/>
        <v>0</v>
      </c>
      <c r="N973" s="109"/>
      <c r="O973" s="109"/>
      <c r="P973" s="422"/>
      <c r="Q973" s="425">
        <f t="shared" si="101"/>
        <v>0</v>
      </c>
    </row>
    <row r="974" spans="1:17" hidden="1" outlineLevel="2" x14ac:dyDescent="0.25">
      <c r="A974" s="381"/>
      <c r="B974" s="380" t="s">
        <v>598</v>
      </c>
      <c r="C974" s="117" t="s">
        <v>31</v>
      </c>
      <c r="D974" s="116">
        <v>960</v>
      </c>
      <c r="E974" s="109"/>
      <c r="F974" s="109"/>
      <c r="G974" s="109"/>
      <c r="H974" s="109"/>
      <c r="I974" s="221"/>
      <c r="J974" s="109">
        <v>0</v>
      </c>
      <c r="K974" s="109"/>
      <c r="L974" s="109"/>
      <c r="M974" s="109">
        <f t="shared" si="99"/>
        <v>0</v>
      </c>
      <c r="N974" s="109"/>
      <c r="O974" s="109"/>
      <c r="P974" s="422"/>
      <c r="Q974" s="425">
        <f t="shared" si="101"/>
        <v>0</v>
      </c>
    </row>
    <row r="975" spans="1:17" hidden="1" outlineLevel="1" x14ac:dyDescent="0.25">
      <c r="A975" s="381"/>
      <c r="B975" s="380" t="s">
        <v>560</v>
      </c>
      <c r="C975" s="117" t="s">
        <v>307</v>
      </c>
      <c r="D975" s="116">
        <v>1</v>
      </c>
      <c r="E975" s="109">
        <v>31440</v>
      </c>
      <c r="F975" s="109">
        <f>E975*D975</f>
        <v>31440</v>
      </c>
      <c r="G975" s="109">
        <v>0</v>
      </c>
      <c r="H975" s="109">
        <f>G975*D975</f>
        <v>0</v>
      </c>
      <c r="I975" s="221">
        <f t="shared" si="100"/>
        <v>31440</v>
      </c>
      <c r="J975" s="109">
        <v>31440</v>
      </c>
      <c r="K975" s="109"/>
      <c r="L975" s="109"/>
      <c r="M975" s="109">
        <f t="shared" si="99"/>
        <v>0</v>
      </c>
      <c r="N975" s="109"/>
      <c r="O975" s="109"/>
      <c r="P975" s="422"/>
      <c r="Q975" s="425">
        <f t="shared" si="101"/>
        <v>0</v>
      </c>
    </row>
    <row r="976" spans="1:17" collapsed="1" x14ac:dyDescent="0.25">
      <c r="A976" s="339" t="s">
        <v>599</v>
      </c>
      <c r="B976" s="340" t="s">
        <v>600</v>
      </c>
      <c r="C976" s="341"/>
      <c r="D976" s="342"/>
      <c r="E976" s="342"/>
      <c r="F976" s="342">
        <f>F977+F1011+F1012+F1023+F1041+F1054</f>
        <v>2081673.6028500001</v>
      </c>
      <c r="G976" s="342"/>
      <c r="H976" s="342">
        <f>H977+H1011+H1012+H1023+H1041+H1054</f>
        <v>2823576.9499240001</v>
      </c>
      <c r="I976" s="343">
        <f>I977+I1011+I1012+I1023+I1041+I1054</f>
        <v>4905250.552774</v>
      </c>
      <c r="J976" s="344"/>
      <c r="K976" s="344"/>
      <c r="L976" s="345"/>
      <c r="M976" s="345"/>
      <c r="N976" s="345"/>
      <c r="O976" s="345"/>
      <c r="P976" s="422"/>
      <c r="Q976" s="343">
        <f>Q977+Q1011+Q1012+Q1023+Q1041+Q1054</f>
        <v>715476.77</v>
      </c>
    </row>
    <row r="977" spans="1:17" ht="25.5" hidden="1" outlineLevel="1" x14ac:dyDescent="0.25">
      <c r="A977" s="378"/>
      <c r="B977" s="349" t="s">
        <v>6925</v>
      </c>
      <c r="C977" s="378" t="s">
        <v>855</v>
      </c>
      <c r="D977" s="383">
        <v>2.2000000000000002</v>
      </c>
      <c r="E977" s="377">
        <v>117100.30454545454</v>
      </c>
      <c r="F977" s="377">
        <f>E977*D977</f>
        <v>257620.67</v>
      </c>
      <c r="G977" s="377">
        <v>208116.40909090909</v>
      </c>
      <c r="H977" s="377">
        <f>G977*D977</f>
        <v>457856.10000000003</v>
      </c>
      <c r="I977" s="377">
        <f>H977+F977</f>
        <v>715476.77</v>
      </c>
      <c r="J977" s="338">
        <v>117100.30454545454</v>
      </c>
      <c r="K977" s="338"/>
      <c r="L977" s="382"/>
      <c r="M977" s="382">
        <f>G977</f>
        <v>208116.40909090909</v>
      </c>
      <c r="N977" s="382"/>
      <c r="O977" s="414"/>
      <c r="P977" s="427">
        <v>2.2000000000000002</v>
      </c>
      <c r="Q977" s="428">
        <f t="shared" si="101"/>
        <v>715476.77</v>
      </c>
    </row>
    <row r="978" spans="1:17" hidden="1" outlineLevel="3" x14ac:dyDescent="0.25">
      <c r="A978" s="99">
        <v>1</v>
      </c>
      <c r="B978" s="275" t="s">
        <v>601</v>
      </c>
      <c r="C978" s="99" t="s">
        <v>855</v>
      </c>
      <c r="D978" s="310">
        <v>2.2000000000000002</v>
      </c>
      <c r="E978" s="109"/>
      <c r="F978" s="109"/>
      <c r="G978" s="109"/>
      <c r="H978" s="109"/>
      <c r="I978" s="221"/>
      <c r="J978" s="109"/>
      <c r="K978" s="109"/>
      <c r="L978" s="109"/>
      <c r="M978" s="109"/>
      <c r="N978" s="109"/>
      <c r="O978" s="221"/>
      <c r="P978" s="427">
        <v>2.2000000000000002</v>
      </c>
      <c r="Q978" s="428">
        <f t="shared" si="101"/>
        <v>0</v>
      </c>
    </row>
    <row r="979" spans="1:17" ht="25.5" hidden="1" outlineLevel="3" x14ac:dyDescent="0.25">
      <c r="A979" s="99">
        <v>2</v>
      </c>
      <c r="B979" s="275" t="s">
        <v>6861</v>
      </c>
      <c r="C979" s="99" t="s">
        <v>855</v>
      </c>
      <c r="D979" s="310">
        <v>0.48299999999999998</v>
      </c>
      <c r="E979" s="109"/>
      <c r="F979" s="109"/>
      <c r="G979" s="109"/>
      <c r="H979" s="109"/>
      <c r="I979" s="221"/>
      <c r="J979" s="109"/>
      <c r="K979" s="109"/>
      <c r="L979" s="109"/>
      <c r="M979" s="109"/>
      <c r="N979" s="109"/>
      <c r="O979" s="221"/>
      <c r="P979" s="427">
        <v>0.48299999999999998</v>
      </c>
      <c r="Q979" s="428">
        <f t="shared" si="101"/>
        <v>0</v>
      </c>
    </row>
    <row r="980" spans="1:17" hidden="1" outlineLevel="3" x14ac:dyDescent="0.25">
      <c r="A980" s="99">
        <v>3</v>
      </c>
      <c r="B980" s="275" t="s">
        <v>602</v>
      </c>
      <c r="C980" s="99" t="s">
        <v>855</v>
      </c>
      <c r="D980" s="310">
        <v>3.1E-2</v>
      </c>
      <c r="E980" s="109"/>
      <c r="F980" s="109"/>
      <c r="G980" s="109"/>
      <c r="H980" s="109"/>
      <c r="I980" s="221"/>
      <c r="J980" s="109"/>
      <c r="K980" s="109"/>
      <c r="L980" s="109"/>
      <c r="M980" s="109"/>
      <c r="N980" s="109"/>
      <c r="O980" s="221"/>
      <c r="P980" s="427">
        <v>3.1E-2</v>
      </c>
      <c r="Q980" s="428">
        <f t="shared" si="101"/>
        <v>0</v>
      </c>
    </row>
    <row r="981" spans="1:17" hidden="1" outlineLevel="3" x14ac:dyDescent="0.25">
      <c r="A981" s="99">
        <v>4</v>
      </c>
      <c r="B981" s="275" t="s">
        <v>603</v>
      </c>
      <c r="C981" s="99" t="s">
        <v>855</v>
      </c>
      <c r="D981" s="310">
        <v>0.05</v>
      </c>
      <c r="E981" s="109"/>
      <c r="F981" s="109"/>
      <c r="G981" s="109"/>
      <c r="H981" s="109"/>
      <c r="I981" s="221"/>
      <c r="J981" s="109"/>
      <c r="K981" s="109"/>
      <c r="L981" s="109"/>
      <c r="M981" s="109"/>
      <c r="N981" s="109"/>
      <c r="O981" s="221"/>
      <c r="P981" s="427">
        <v>0.05</v>
      </c>
      <c r="Q981" s="428">
        <f t="shared" si="101"/>
        <v>0</v>
      </c>
    </row>
    <row r="982" spans="1:17" hidden="1" outlineLevel="3" x14ac:dyDescent="0.25">
      <c r="A982" s="99">
        <v>5</v>
      </c>
      <c r="B982" s="275" t="s">
        <v>604</v>
      </c>
      <c r="C982" s="99" t="s">
        <v>855</v>
      </c>
      <c r="D982" s="310">
        <v>0.4</v>
      </c>
      <c r="E982" s="109"/>
      <c r="F982" s="109"/>
      <c r="G982" s="109"/>
      <c r="H982" s="109"/>
      <c r="I982" s="221"/>
      <c r="J982" s="109"/>
      <c r="K982" s="109"/>
      <c r="L982" s="109"/>
      <c r="M982" s="109"/>
      <c r="N982" s="109"/>
      <c r="O982" s="221"/>
      <c r="P982" s="427">
        <v>0.4</v>
      </c>
      <c r="Q982" s="428">
        <f t="shared" si="101"/>
        <v>0</v>
      </c>
    </row>
    <row r="983" spans="1:17" hidden="1" outlineLevel="3" x14ac:dyDescent="0.25">
      <c r="A983" s="99">
        <v>6</v>
      </c>
      <c r="B983" s="275" t="s">
        <v>605</v>
      </c>
      <c r="C983" s="99" t="s">
        <v>855</v>
      </c>
      <c r="D983" s="310">
        <v>0.04</v>
      </c>
      <c r="E983" s="109"/>
      <c r="F983" s="109"/>
      <c r="G983" s="109"/>
      <c r="H983" s="109"/>
      <c r="I983" s="221"/>
      <c r="J983" s="109"/>
      <c r="K983" s="109"/>
      <c r="L983" s="109"/>
      <c r="M983" s="109"/>
      <c r="N983" s="109"/>
      <c r="O983" s="221"/>
      <c r="P983" s="427">
        <v>0.04</v>
      </c>
      <c r="Q983" s="428">
        <f t="shared" si="101"/>
        <v>0</v>
      </c>
    </row>
    <row r="984" spans="1:17" hidden="1" outlineLevel="3" x14ac:dyDescent="0.25">
      <c r="A984" s="99">
        <v>7</v>
      </c>
      <c r="B984" s="275" t="s">
        <v>6862</v>
      </c>
      <c r="C984" s="99" t="s">
        <v>855</v>
      </c>
      <c r="D984" s="310">
        <v>0.188</v>
      </c>
      <c r="E984" s="109"/>
      <c r="F984" s="109"/>
      <c r="G984" s="109"/>
      <c r="H984" s="109"/>
      <c r="I984" s="221"/>
      <c r="J984" s="109"/>
      <c r="K984" s="109"/>
      <c r="L984" s="109"/>
      <c r="M984" s="109"/>
      <c r="N984" s="109"/>
      <c r="O984" s="221"/>
      <c r="P984" s="427">
        <v>0.188</v>
      </c>
      <c r="Q984" s="428">
        <f t="shared" si="101"/>
        <v>0</v>
      </c>
    </row>
    <row r="985" spans="1:17" hidden="1" outlineLevel="3" x14ac:dyDescent="0.25">
      <c r="A985" s="99">
        <v>8</v>
      </c>
      <c r="B985" s="275" t="s">
        <v>606</v>
      </c>
      <c r="C985" s="99" t="s">
        <v>855</v>
      </c>
      <c r="D985" s="310">
        <v>0.89</v>
      </c>
      <c r="E985" s="109"/>
      <c r="F985" s="109"/>
      <c r="G985" s="109"/>
      <c r="H985" s="109"/>
      <c r="I985" s="221"/>
      <c r="J985" s="109"/>
      <c r="K985" s="109"/>
      <c r="L985" s="109"/>
      <c r="M985" s="109"/>
      <c r="N985" s="109"/>
      <c r="O985" s="221"/>
      <c r="P985" s="427">
        <v>0.89</v>
      </c>
      <c r="Q985" s="428">
        <f t="shared" si="101"/>
        <v>0</v>
      </c>
    </row>
    <row r="986" spans="1:17" hidden="1" outlineLevel="3" x14ac:dyDescent="0.25">
      <c r="A986" s="99">
        <v>9</v>
      </c>
      <c r="B986" s="275" t="s">
        <v>607</v>
      </c>
      <c r="C986" s="99" t="s">
        <v>855</v>
      </c>
      <c r="D986" s="310">
        <v>1E-3</v>
      </c>
      <c r="E986" s="109"/>
      <c r="F986" s="109"/>
      <c r="G986" s="109"/>
      <c r="H986" s="109"/>
      <c r="I986" s="221"/>
      <c r="J986" s="109"/>
      <c r="K986" s="109"/>
      <c r="L986" s="109"/>
      <c r="M986" s="109"/>
      <c r="N986" s="109"/>
      <c r="O986" s="221"/>
      <c r="P986" s="427">
        <v>1E-3</v>
      </c>
      <c r="Q986" s="428">
        <f t="shared" si="101"/>
        <v>0</v>
      </c>
    </row>
    <row r="987" spans="1:17" hidden="1" outlineLevel="3" x14ac:dyDescent="0.25">
      <c r="A987" s="99">
        <v>10</v>
      </c>
      <c r="B987" s="275" t="s">
        <v>6863</v>
      </c>
      <c r="C987" s="99" t="s">
        <v>855</v>
      </c>
      <c r="D987" s="310">
        <v>8.2000000000000003E-2</v>
      </c>
      <c r="E987" s="109"/>
      <c r="F987" s="109"/>
      <c r="G987" s="109"/>
      <c r="H987" s="109"/>
      <c r="I987" s="221"/>
      <c r="J987" s="109"/>
      <c r="K987" s="109"/>
      <c r="L987" s="109"/>
      <c r="M987" s="109"/>
      <c r="N987" s="109"/>
      <c r="O987" s="221"/>
      <c r="P987" s="427">
        <v>8.2000000000000003E-2</v>
      </c>
      <c r="Q987" s="428">
        <f t="shared" si="101"/>
        <v>0</v>
      </c>
    </row>
    <row r="988" spans="1:17" hidden="1" outlineLevel="3" x14ac:dyDescent="0.25">
      <c r="A988" s="99">
        <v>11</v>
      </c>
      <c r="B988" s="275" t="s">
        <v>608</v>
      </c>
      <c r="C988" s="99" t="s">
        <v>855</v>
      </c>
      <c r="D988" s="310">
        <v>2E-3</v>
      </c>
      <c r="E988" s="109"/>
      <c r="F988" s="109"/>
      <c r="G988" s="109"/>
      <c r="H988" s="109"/>
      <c r="I988" s="221"/>
      <c r="J988" s="109"/>
      <c r="K988" s="109"/>
      <c r="L988" s="109"/>
      <c r="M988" s="109"/>
      <c r="N988" s="109"/>
      <c r="O988" s="221"/>
      <c r="P988" s="427">
        <v>2E-3</v>
      </c>
      <c r="Q988" s="428">
        <f t="shared" si="101"/>
        <v>0</v>
      </c>
    </row>
    <row r="989" spans="1:17" hidden="1" outlineLevel="3" x14ac:dyDescent="0.25">
      <c r="A989" s="99">
        <v>12</v>
      </c>
      <c r="B989" s="275" t="s">
        <v>609</v>
      </c>
      <c r="C989" s="99" t="s">
        <v>855</v>
      </c>
      <c r="D989" s="310">
        <v>1.4999999999999999E-2</v>
      </c>
      <c r="E989" s="109"/>
      <c r="F989" s="109"/>
      <c r="G989" s="109"/>
      <c r="H989" s="109"/>
      <c r="I989" s="221"/>
      <c r="J989" s="109"/>
      <c r="K989" s="109"/>
      <c r="L989" s="109"/>
      <c r="M989" s="109"/>
      <c r="N989" s="109"/>
      <c r="O989" s="221"/>
      <c r="P989" s="427">
        <v>1.4999999999999999E-2</v>
      </c>
      <c r="Q989" s="428">
        <f t="shared" si="101"/>
        <v>0</v>
      </c>
    </row>
    <row r="990" spans="1:17" hidden="1" outlineLevel="3" x14ac:dyDescent="0.25">
      <c r="A990" s="99">
        <v>13</v>
      </c>
      <c r="B990" s="275" t="s">
        <v>610</v>
      </c>
      <c r="C990" s="99" t="s">
        <v>855</v>
      </c>
      <c r="D990" s="310">
        <v>6.0000000000000001E-3</v>
      </c>
      <c r="E990" s="109"/>
      <c r="F990" s="109"/>
      <c r="G990" s="109"/>
      <c r="H990" s="109"/>
      <c r="I990" s="221"/>
      <c r="J990" s="109"/>
      <c r="K990" s="109"/>
      <c r="L990" s="109"/>
      <c r="M990" s="109"/>
      <c r="N990" s="109"/>
      <c r="O990" s="221"/>
      <c r="P990" s="427">
        <v>6.0000000000000001E-3</v>
      </c>
      <c r="Q990" s="428">
        <f t="shared" si="101"/>
        <v>0</v>
      </c>
    </row>
    <row r="991" spans="1:17" hidden="1" outlineLevel="3" x14ac:dyDescent="0.25">
      <c r="A991" s="99">
        <v>14</v>
      </c>
      <c r="B991" s="275" t="s">
        <v>611</v>
      </c>
      <c r="C991" s="99" t="s">
        <v>855</v>
      </c>
      <c r="D991" s="310">
        <v>0.02</v>
      </c>
      <c r="E991" s="109"/>
      <c r="F991" s="109"/>
      <c r="G991" s="109"/>
      <c r="H991" s="109"/>
      <c r="I991" s="221"/>
      <c r="J991" s="109"/>
      <c r="K991" s="109"/>
      <c r="L991" s="109"/>
      <c r="M991" s="109"/>
      <c r="N991" s="109"/>
      <c r="O991" s="109"/>
      <c r="P991" s="427">
        <v>0.02</v>
      </c>
      <c r="Q991" s="428">
        <f t="shared" si="101"/>
        <v>0</v>
      </c>
    </row>
    <row r="992" spans="1:17" hidden="1" outlineLevel="3" x14ac:dyDescent="0.25">
      <c r="A992" s="99">
        <v>15</v>
      </c>
      <c r="B992" s="275" t="s">
        <v>160</v>
      </c>
      <c r="C992" s="99" t="s">
        <v>6814</v>
      </c>
      <c r="D992" s="127">
        <v>59.8</v>
      </c>
      <c r="E992" s="109"/>
      <c r="F992" s="109"/>
      <c r="G992" s="109"/>
      <c r="H992" s="109"/>
      <c r="I992" s="221"/>
      <c r="J992" s="109"/>
      <c r="K992" s="109"/>
      <c r="L992" s="109"/>
      <c r="M992" s="109"/>
      <c r="N992" s="109"/>
      <c r="O992" s="109"/>
      <c r="P992" s="427">
        <v>59.8</v>
      </c>
      <c r="Q992" s="428">
        <f t="shared" si="101"/>
        <v>0</v>
      </c>
    </row>
    <row r="993" spans="1:17" hidden="1" outlineLevel="3" x14ac:dyDescent="0.25">
      <c r="A993" s="99">
        <v>16</v>
      </c>
      <c r="B993" s="275" t="s">
        <v>612</v>
      </c>
      <c r="C993" s="99" t="s">
        <v>6814</v>
      </c>
      <c r="D993" s="127">
        <v>59.8</v>
      </c>
      <c r="E993" s="109"/>
      <c r="F993" s="109"/>
      <c r="G993" s="109"/>
      <c r="H993" s="109"/>
      <c r="I993" s="221"/>
      <c r="J993" s="109"/>
      <c r="K993" s="109"/>
      <c r="L993" s="109"/>
      <c r="M993" s="109"/>
      <c r="N993" s="109"/>
      <c r="O993" s="109"/>
      <c r="P993" s="427">
        <v>59.8</v>
      </c>
      <c r="Q993" s="428">
        <f t="shared" si="101"/>
        <v>0</v>
      </c>
    </row>
    <row r="994" spans="1:17" hidden="1" outlineLevel="3" x14ac:dyDescent="0.25">
      <c r="A994" s="99">
        <v>17</v>
      </c>
      <c r="B994" s="275" t="s">
        <v>613</v>
      </c>
      <c r="C994" s="99" t="s">
        <v>6814</v>
      </c>
      <c r="D994" s="127">
        <v>59.8</v>
      </c>
      <c r="E994" s="109"/>
      <c r="F994" s="109"/>
      <c r="G994" s="109"/>
      <c r="H994" s="109"/>
      <c r="I994" s="221"/>
      <c r="J994" s="109"/>
      <c r="K994" s="109"/>
      <c r="L994" s="109"/>
      <c r="M994" s="109"/>
      <c r="N994" s="109"/>
      <c r="O994" s="109"/>
      <c r="P994" s="427">
        <v>59.8</v>
      </c>
      <c r="Q994" s="428">
        <f t="shared" si="101"/>
        <v>0</v>
      </c>
    </row>
    <row r="995" spans="1:17" ht="25.5" hidden="1" outlineLevel="3" x14ac:dyDescent="0.25">
      <c r="A995" s="99">
        <v>18</v>
      </c>
      <c r="B995" s="275" t="s">
        <v>614</v>
      </c>
      <c r="C995" s="99" t="s">
        <v>31</v>
      </c>
      <c r="D995" s="127">
        <v>44</v>
      </c>
      <c r="E995" s="109"/>
      <c r="F995" s="109"/>
      <c r="G995" s="109"/>
      <c r="H995" s="109"/>
      <c r="I995" s="221"/>
      <c r="J995" s="109"/>
      <c r="K995" s="109"/>
      <c r="L995" s="109"/>
      <c r="M995" s="109"/>
      <c r="N995" s="109"/>
      <c r="O995" s="109"/>
      <c r="P995" s="427">
        <v>44</v>
      </c>
      <c r="Q995" s="428">
        <f t="shared" si="101"/>
        <v>0</v>
      </c>
    </row>
    <row r="996" spans="1:17" hidden="1" outlineLevel="3" x14ac:dyDescent="0.25">
      <c r="A996" s="99">
        <v>19</v>
      </c>
      <c r="B996" s="275" t="s">
        <v>615</v>
      </c>
      <c r="C996" s="99" t="s">
        <v>31</v>
      </c>
      <c r="D996" s="127">
        <v>65</v>
      </c>
      <c r="E996" s="109"/>
      <c r="F996" s="109"/>
      <c r="G996" s="109"/>
      <c r="H996" s="109"/>
      <c r="I996" s="221"/>
      <c r="J996" s="109"/>
      <c r="K996" s="109"/>
      <c r="L996" s="109"/>
      <c r="M996" s="109"/>
      <c r="N996" s="109"/>
      <c r="O996" s="109"/>
      <c r="P996" s="427">
        <v>65</v>
      </c>
      <c r="Q996" s="428">
        <f t="shared" si="101"/>
        <v>0</v>
      </c>
    </row>
    <row r="997" spans="1:17" ht="25.5" hidden="1" outlineLevel="2" x14ac:dyDescent="0.25">
      <c r="A997" s="99">
        <v>1</v>
      </c>
      <c r="B997" s="278" t="s">
        <v>6926</v>
      </c>
      <c r="C997" s="99" t="s">
        <v>6814</v>
      </c>
      <c r="D997" s="127">
        <v>100</v>
      </c>
      <c r="E997" s="109">
        <v>0</v>
      </c>
      <c r="F997" s="109"/>
      <c r="G997" s="109">
        <v>0</v>
      </c>
      <c r="H997" s="109"/>
      <c r="I997" s="221"/>
      <c r="J997" s="109">
        <v>0</v>
      </c>
      <c r="K997" s="109"/>
      <c r="L997" s="109"/>
      <c r="M997" s="109">
        <f>G997</f>
        <v>0</v>
      </c>
      <c r="N997" s="109"/>
      <c r="O997" s="109"/>
      <c r="P997" s="427">
        <v>100</v>
      </c>
      <c r="Q997" s="428">
        <f t="shared" si="101"/>
        <v>0</v>
      </c>
    </row>
    <row r="998" spans="1:17" hidden="1" outlineLevel="2" x14ac:dyDescent="0.25">
      <c r="A998" s="99">
        <v>2</v>
      </c>
      <c r="B998" s="275" t="s">
        <v>616</v>
      </c>
      <c r="C998" s="99" t="s">
        <v>31</v>
      </c>
      <c r="D998" s="127">
        <v>3</v>
      </c>
      <c r="E998" s="109"/>
      <c r="F998" s="109"/>
      <c r="G998" s="109"/>
      <c r="H998" s="109"/>
      <c r="I998" s="221"/>
      <c r="J998" s="109"/>
      <c r="K998" s="109"/>
      <c r="L998" s="109"/>
      <c r="M998" s="109"/>
      <c r="N998" s="109"/>
      <c r="O998" s="109"/>
      <c r="P998" s="422"/>
      <c r="Q998" s="425">
        <f t="shared" si="101"/>
        <v>0</v>
      </c>
    </row>
    <row r="999" spans="1:17" ht="25.5" hidden="1" outlineLevel="2" x14ac:dyDescent="0.25">
      <c r="A999" s="99">
        <v>3</v>
      </c>
      <c r="B999" s="275" t="s">
        <v>617</v>
      </c>
      <c r="C999" s="99" t="s">
        <v>31</v>
      </c>
      <c r="D999" s="127">
        <v>1</v>
      </c>
      <c r="E999" s="109"/>
      <c r="F999" s="109"/>
      <c r="G999" s="109"/>
      <c r="H999" s="109"/>
      <c r="I999" s="221"/>
      <c r="J999" s="109"/>
      <c r="K999" s="109"/>
      <c r="L999" s="109"/>
      <c r="M999" s="109"/>
      <c r="N999" s="109"/>
      <c r="O999" s="109"/>
      <c r="P999" s="427">
        <v>1</v>
      </c>
      <c r="Q999" s="428">
        <f t="shared" si="101"/>
        <v>0</v>
      </c>
    </row>
    <row r="1000" spans="1:17" ht="25.5" hidden="1" outlineLevel="2" x14ac:dyDescent="0.25">
      <c r="A1000" s="99">
        <v>4</v>
      </c>
      <c r="B1000" s="275" t="s">
        <v>618</v>
      </c>
      <c r="C1000" s="99" t="s">
        <v>31</v>
      </c>
      <c r="D1000" s="127">
        <v>2</v>
      </c>
      <c r="E1000" s="109"/>
      <c r="F1000" s="109"/>
      <c r="G1000" s="109"/>
      <c r="H1000" s="109"/>
      <c r="I1000" s="221"/>
      <c r="J1000" s="109"/>
      <c r="K1000" s="109"/>
      <c r="L1000" s="109"/>
      <c r="M1000" s="109"/>
      <c r="N1000" s="109"/>
      <c r="O1000" s="109"/>
      <c r="P1000" s="422"/>
      <c r="Q1000" s="425">
        <f t="shared" si="101"/>
        <v>0</v>
      </c>
    </row>
    <row r="1001" spans="1:17" hidden="1" outlineLevel="2" x14ac:dyDescent="0.25">
      <c r="A1001" s="99">
        <v>5</v>
      </c>
      <c r="B1001" s="275" t="s">
        <v>619</v>
      </c>
      <c r="C1001" s="99" t="s">
        <v>6814</v>
      </c>
      <c r="D1001" s="127">
        <v>75.569999999999993</v>
      </c>
      <c r="E1001" s="109"/>
      <c r="F1001" s="109"/>
      <c r="G1001" s="109"/>
      <c r="H1001" s="109"/>
      <c r="I1001" s="221"/>
      <c r="J1001" s="109"/>
      <c r="K1001" s="109"/>
      <c r="L1001" s="109"/>
      <c r="M1001" s="109"/>
      <c r="N1001" s="109"/>
      <c r="O1001" s="109"/>
      <c r="P1001" s="427">
        <v>75.569999999999993</v>
      </c>
      <c r="Q1001" s="428">
        <f t="shared" si="101"/>
        <v>0</v>
      </c>
    </row>
    <row r="1002" spans="1:17" hidden="1" outlineLevel="2" x14ac:dyDescent="0.25">
      <c r="A1002" s="99">
        <v>6</v>
      </c>
      <c r="B1002" s="275" t="s">
        <v>620</v>
      </c>
      <c r="C1002" s="99" t="s">
        <v>6814</v>
      </c>
      <c r="D1002" s="127">
        <v>12.5</v>
      </c>
      <c r="E1002" s="109"/>
      <c r="F1002" s="109"/>
      <c r="G1002" s="109"/>
      <c r="H1002" s="109"/>
      <c r="I1002" s="221"/>
      <c r="J1002" s="109"/>
      <c r="K1002" s="109"/>
      <c r="L1002" s="109"/>
      <c r="M1002" s="109"/>
      <c r="N1002" s="109"/>
      <c r="O1002" s="109"/>
      <c r="P1002" s="427">
        <v>12.5</v>
      </c>
      <c r="Q1002" s="428">
        <f t="shared" si="101"/>
        <v>0</v>
      </c>
    </row>
    <row r="1003" spans="1:17" hidden="1" outlineLevel="2" x14ac:dyDescent="0.25">
      <c r="A1003" s="99">
        <v>7</v>
      </c>
      <c r="B1003" s="275" t="s">
        <v>621</v>
      </c>
      <c r="C1003" s="99" t="s">
        <v>31</v>
      </c>
      <c r="D1003" s="127">
        <v>200</v>
      </c>
      <c r="E1003" s="109"/>
      <c r="F1003" s="109"/>
      <c r="G1003" s="109"/>
      <c r="H1003" s="109"/>
      <c r="I1003" s="221"/>
      <c r="J1003" s="109"/>
      <c r="K1003" s="109"/>
      <c r="L1003" s="109"/>
      <c r="M1003" s="109"/>
      <c r="N1003" s="109"/>
      <c r="O1003" s="109"/>
      <c r="P1003" s="423"/>
      <c r="Q1003" s="425">
        <f t="shared" si="101"/>
        <v>0</v>
      </c>
    </row>
    <row r="1004" spans="1:17" hidden="1" outlineLevel="2" x14ac:dyDescent="0.25">
      <c r="A1004" s="99">
        <v>8</v>
      </c>
      <c r="B1004" s="275" t="s">
        <v>622</v>
      </c>
      <c r="C1004" s="99" t="s">
        <v>6820</v>
      </c>
      <c r="D1004" s="127">
        <v>0.25</v>
      </c>
      <c r="E1004" s="109"/>
      <c r="F1004" s="109"/>
      <c r="G1004" s="109"/>
      <c r="H1004" s="109"/>
      <c r="I1004" s="221"/>
      <c r="J1004" s="109"/>
      <c r="K1004" s="109"/>
      <c r="L1004" s="109"/>
      <c r="M1004" s="109"/>
      <c r="N1004" s="109"/>
      <c r="O1004" s="109"/>
      <c r="P1004" s="429">
        <v>0.5</v>
      </c>
      <c r="Q1004" s="428">
        <f t="shared" si="101"/>
        <v>0</v>
      </c>
    </row>
    <row r="1005" spans="1:17" hidden="1" outlineLevel="2" x14ac:dyDescent="0.25">
      <c r="A1005" s="99">
        <v>9</v>
      </c>
      <c r="B1005" s="275" t="s">
        <v>620</v>
      </c>
      <c r="C1005" s="99" t="s">
        <v>6814</v>
      </c>
      <c r="D1005" s="127">
        <v>6.8</v>
      </c>
      <c r="E1005" s="109"/>
      <c r="F1005" s="109"/>
      <c r="G1005" s="109"/>
      <c r="H1005" s="109"/>
      <c r="I1005" s="221"/>
      <c r="J1005" s="109"/>
      <c r="K1005" s="109"/>
      <c r="L1005" s="109"/>
      <c r="M1005" s="109"/>
      <c r="N1005" s="109"/>
      <c r="O1005" s="109"/>
      <c r="P1005" s="427">
        <v>6.8</v>
      </c>
      <c r="Q1005" s="428">
        <f t="shared" si="101"/>
        <v>0</v>
      </c>
    </row>
    <row r="1006" spans="1:17" ht="25.5" hidden="1" outlineLevel="2" x14ac:dyDescent="0.25">
      <c r="A1006" s="99">
        <v>10</v>
      </c>
      <c r="B1006" s="275" t="s">
        <v>623</v>
      </c>
      <c r="C1006" s="99" t="s">
        <v>31</v>
      </c>
      <c r="D1006" s="127">
        <v>120</v>
      </c>
      <c r="E1006" s="109"/>
      <c r="F1006" s="109"/>
      <c r="G1006" s="109"/>
      <c r="H1006" s="109"/>
      <c r="I1006" s="221"/>
      <c r="J1006" s="109"/>
      <c r="K1006" s="109"/>
      <c r="L1006" s="109"/>
      <c r="M1006" s="109"/>
      <c r="N1006" s="109"/>
      <c r="O1006" s="109"/>
      <c r="P1006" s="429">
        <v>440</v>
      </c>
      <c r="Q1006" s="428">
        <f t="shared" si="101"/>
        <v>0</v>
      </c>
    </row>
    <row r="1007" spans="1:17" ht="25.5" hidden="1" outlineLevel="2" x14ac:dyDescent="0.25">
      <c r="A1007" s="99">
        <v>11</v>
      </c>
      <c r="B1007" s="275" t="s">
        <v>624</v>
      </c>
      <c r="C1007" s="99" t="s">
        <v>31</v>
      </c>
      <c r="D1007" s="127">
        <v>120</v>
      </c>
      <c r="E1007" s="109"/>
      <c r="F1007" s="109"/>
      <c r="G1007" s="109"/>
      <c r="H1007" s="109"/>
      <c r="I1007" s="221"/>
      <c r="J1007" s="109"/>
      <c r="K1007" s="109"/>
      <c r="L1007" s="109"/>
      <c r="M1007" s="109"/>
      <c r="N1007" s="109"/>
      <c r="O1007" s="109"/>
      <c r="P1007" s="422"/>
      <c r="Q1007" s="425">
        <f t="shared" si="101"/>
        <v>0</v>
      </c>
    </row>
    <row r="1008" spans="1:17" hidden="1" outlineLevel="2" x14ac:dyDescent="0.25">
      <c r="A1008" s="99">
        <v>12</v>
      </c>
      <c r="B1008" s="275" t="s">
        <v>622</v>
      </c>
      <c r="C1008" s="99" t="s">
        <v>6820</v>
      </c>
      <c r="D1008" s="127">
        <v>3.4000000000000002E-2</v>
      </c>
      <c r="E1008" s="109"/>
      <c r="F1008" s="109"/>
      <c r="G1008" s="109"/>
      <c r="H1008" s="109"/>
      <c r="I1008" s="221"/>
      <c r="J1008" s="109"/>
      <c r="K1008" s="109"/>
      <c r="L1008" s="109"/>
      <c r="M1008" s="109"/>
      <c r="N1008" s="109"/>
      <c r="O1008" s="109"/>
      <c r="P1008" s="422"/>
      <c r="Q1008" s="425">
        <f t="shared" si="101"/>
        <v>0</v>
      </c>
    </row>
    <row r="1009" spans="1:261" hidden="1" outlineLevel="2" x14ac:dyDescent="0.25">
      <c r="A1009" s="99">
        <v>13</v>
      </c>
      <c r="B1009" s="275" t="s">
        <v>620</v>
      </c>
      <c r="C1009" s="99" t="s">
        <v>6814</v>
      </c>
      <c r="D1009" s="127">
        <v>1.4</v>
      </c>
      <c r="E1009" s="109"/>
      <c r="F1009" s="109"/>
      <c r="G1009" s="109"/>
      <c r="H1009" s="109"/>
      <c r="I1009" s="221"/>
      <c r="J1009" s="109"/>
      <c r="K1009" s="109"/>
      <c r="L1009" s="109"/>
      <c r="M1009" s="109"/>
      <c r="N1009" s="109"/>
      <c r="O1009" s="109"/>
      <c r="P1009" s="427">
        <v>1.4</v>
      </c>
      <c r="Q1009" s="428">
        <f t="shared" si="101"/>
        <v>0</v>
      </c>
    </row>
    <row r="1010" spans="1:261" ht="25.5" hidden="1" outlineLevel="2" x14ac:dyDescent="0.25">
      <c r="A1010" s="99">
        <v>14</v>
      </c>
      <c r="B1010" s="275" t="s">
        <v>623</v>
      </c>
      <c r="C1010" s="99" t="s">
        <v>31</v>
      </c>
      <c r="D1010" s="127">
        <v>20</v>
      </c>
      <c r="E1010" s="109"/>
      <c r="F1010" s="109"/>
      <c r="G1010" s="109"/>
      <c r="H1010" s="109"/>
      <c r="I1010" s="221"/>
      <c r="J1010" s="109"/>
      <c r="K1010" s="109"/>
      <c r="L1010" s="109"/>
      <c r="M1010" s="109"/>
      <c r="N1010" s="109"/>
      <c r="O1010" s="109"/>
      <c r="P1010" s="422"/>
      <c r="Q1010" s="425">
        <f t="shared" si="101"/>
        <v>0</v>
      </c>
    </row>
    <row r="1011" spans="1:261" ht="25.5" hidden="1" outlineLevel="1" x14ac:dyDescent="0.25">
      <c r="A1011" s="378"/>
      <c r="B1011" s="349" t="s">
        <v>6927</v>
      </c>
      <c r="C1011" s="378" t="s">
        <v>6814</v>
      </c>
      <c r="D1011" s="377">
        <f>D997+D1001</f>
        <v>175.57</v>
      </c>
      <c r="E1011" s="377">
        <v>2711</v>
      </c>
      <c r="F1011" s="377">
        <f>E1011*D1011</f>
        <v>475970.26999999996</v>
      </c>
      <c r="G1011" s="377">
        <v>7373</v>
      </c>
      <c r="H1011" s="377">
        <f>G1011*D1011</f>
        <v>1294477.6099999999</v>
      </c>
      <c r="I1011" s="377">
        <f>H1011+F1011</f>
        <v>1770447.88</v>
      </c>
      <c r="J1011" s="253">
        <v>2711</v>
      </c>
      <c r="K1011" s="253">
        <f>'ВСЕ СМЕТЫ КДС'!G50+'ВСЕ СМЕТЫ КДС'!G55+'ВСЕ СМЕТЫ КДС'!G60+'ВСЕ СМЕТЫ КДС'!G72</f>
        <v>2097.9088783924785</v>
      </c>
      <c r="L1011" s="153">
        <f>((J1011/(K1011/100))-100)/100</f>
        <v>0.29223915677276807</v>
      </c>
      <c r="M1011" s="107">
        <v>7373</v>
      </c>
      <c r="N1011" s="107">
        <f>'ВСЕ СМЕТЫ КДС'!G51+'ВСЕ СМЕТЫ КДС'!G56+'ВСЕ СМЕТЫ КДС'!G61+'ВСЕ СМЕТЫ КДС'!G62+'ВСЕ СМЕТЫ КДС'!G63+'ВСЕ СМЕТЫ КДС'!G64+'ВСЕ СМЕТЫ КДС'!G65+'ВСЕ СМЕТЫ КДС'!G66+'ВСЕ СМЕТЫ КДС'!G67+'ВСЕ СМЕТЫ КДС'!G73</f>
        <v>7392.3655930099812</v>
      </c>
      <c r="O1011" s="153">
        <f>((M1011/(N1011/100))-100)/100</f>
        <v>-2.6196746855015364E-3</v>
      </c>
      <c r="P1011" s="422"/>
      <c r="Q1011" s="425">
        <f t="shared" si="101"/>
        <v>0</v>
      </c>
    </row>
    <row r="1012" spans="1:261" hidden="1" outlineLevel="1" x14ac:dyDescent="0.25">
      <c r="A1012" s="378"/>
      <c r="B1012" s="349" t="s">
        <v>625</v>
      </c>
      <c r="C1012" s="378" t="s">
        <v>31</v>
      </c>
      <c r="D1012" s="377">
        <v>1</v>
      </c>
      <c r="E1012" s="377">
        <v>160029.60000000003</v>
      </c>
      <c r="F1012" s="377">
        <f>E1012*D1012</f>
        <v>160029.60000000003</v>
      </c>
      <c r="G1012" s="377">
        <v>163827.396564</v>
      </c>
      <c r="H1012" s="377">
        <f>G1012*D1012</f>
        <v>163827.396564</v>
      </c>
      <c r="I1012" s="377">
        <f>H1012+F1012</f>
        <v>323856.99656400003</v>
      </c>
      <c r="J1012" s="252">
        <v>160029.60000000003</v>
      </c>
      <c r="K1012" s="252"/>
      <c r="L1012" s="229"/>
      <c r="M1012" s="229">
        <f>G1012</f>
        <v>163827.396564</v>
      </c>
      <c r="N1012" s="229"/>
      <c r="O1012" s="229"/>
      <c r="P1012" s="422"/>
      <c r="Q1012" s="425">
        <f t="shared" si="101"/>
        <v>0</v>
      </c>
    </row>
    <row r="1013" spans="1:261" s="101" customFormat="1" hidden="1" outlineLevel="2" x14ac:dyDescent="0.25">
      <c r="A1013" s="99">
        <v>1</v>
      </c>
      <c r="B1013" s="275" t="s">
        <v>626</v>
      </c>
      <c r="C1013" s="99" t="s">
        <v>6814</v>
      </c>
      <c r="D1013" s="127">
        <v>14.4</v>
      </c>
      <c r="E1013" s="109"/>
      <c r="F1013" s="109"/>
      <c r="G1013" s="109"/>
      <c r="H1013" s="109"/>
      <c r="I1013" s="221"/>
      <c r="J1013" s="109"/>
      <c r="K1013" s="109"/>
      <c r="L1013" s="109"/>
      <c r="M1013" s="109"/>
      <c r="N1013" s="109"/>
      <c r="O1013" s="109"/>
      <c r="P1013" s="422"/>
      <c r="Q1013" s="425">
        <f t="shared" si="101"/>
        <v>0</v>
      </c>
      <c r="R1013" s="415"/>
      <c r="S1013" s="415"/>
      <c r="T1013" s="415"/>
      <c r="U1013" s="415"/>
      <c r="V1013" s="415"/>
      <c r="W1013" s="415"/>
      <c r="X1013" s="415"/>
      <c r="Y1013" s="415"/>
      <c r="Z1013" s="415"/>
      <c r="AA1013" s="415"/>
      <c r="AB1013" s="415"/>
      <c r="AC1013" s="415"/>
      <c r="AD1013" s="415"/>
      <c r="AE1013" s="415"/>
      <c r="AF1013" s="415"/>
      <c r="AG1013" s="415"/>
      <c r="AH1013" s="415"/>
      <c r="AI1013" s="415"/>
      <c r="AJ1013" s="415"/>
      <c r="AK1013" s="415"/>
      <c r="AL1013" s="415"/>
      <c r="AM1013" s="415"/>
      <c r="AN1013" s="415"/>
      <c r="AO1013" s="415"/>
      <c r="AP1013" s="415"/>
      <c r="AQ1013" s="415"/>
      <c r="AR1013" s="415"/>
      <c r="AS1013" s="415"/>
      <c r="AT1013" s="415"/>
      <c r="AU1013" s="415"/>
      <c r="AV1013" s="415"/>
      <c r="AW1013" s="415"/>
      <c r="AX1013" s="415"/>
      <c r="AY1013" s="415"/>
      <c r="AZ1013" s="415"/>
      <c r="BA1013" s="415"/>
      <c r="BB1013" s="415"/>
      <c r="BC1013" s="415"/>
      <c r="BD1013" s="415"/>
      <c r="BE1013" s="415"/>
      <c r="BF1013" s="415"/>
      <c r="BG1013" s="415"/>
      <c r="BH1013" s="415"/>
      <c r="BI1013" s="415"/>
      <c r="BJ1013" s="415"/>
      <c r="BK1013" s="415"/>
      <c r="BL1013" s="415"/>
      <c r="BM1013" s="415"/>
      <c r="BN1013" s="415"/>
      <c r="BO1013" s="415"/>
      <c r="BP1013" s="415"/>
      <c r="BQ1013" s="415"/>
      <c r="BR1013" s="415"/>
      <c r="BS1013" s="415"/>
      <c r="BT1013" s="415"/>
      <c r="BU1013" s="415"/>
      <c r="BV1013" s="415"/>
      <c r="BW1013" s="415"/>
      <c r="BX1013" s="415"/>
      <c r="BY1013" s="415"/>
      <c r="BZ1013" s="415"/>
      <c r="CA1013" s="415"/>
      <c r="CB1013" s="415"/>
      <c r="CC1013" s="415"/>
      <c r="CD1013" s="415"/>
      <c r="CE1013" s="415"/>
      <c r="CF1013" s="415"/>
      <c r="CG1013" s="415"/>
      <c r="CH1013" s="415"/>
      <c r="CI1013" s="415"/>
      <c r="CJ1013" s="415"/>
      <c r="CK1013" s="415"/>
      <c r="CL1013" s="415"/>
      <c r="CM1013" s="415"/>
      <c r="CN1013" s="415"/>
      <c r="CO1013" s="415"/>
      <c r="CP1013" s="415"/>
      <c r="CQ1013" s="415"/>
      <c r="CR1013" s="415"/>
      <c r="CS1013" s="415"/>
      <c r="CT1013" s="415"/>
      <c r="CU1013" s="415"/>
      <c r="CV1013" s="415"/>
      <c r="CW1013" s="415"/>
      <c r="CX1013" s="415"/>
      <c r="CY1013" s="415"/>
      <c r="CZ1013" s="415"/>
      <c r="DA1013" s="415"/>
      <c r="DB1013" s="415"/>
      <c r="DC1013" s="415"/>
      <c r="DD1013" s="415"/>
      <c r="DE1013" s="415"/>
      <c r="DF1013" s="415"/>
      <c r="DG1013" s="415"/>
      <c r="DH1013" s="415"/>
      <c r="DI1013" s="415"/>
      <c r="DJ1013" s="415"/>
      <c r="DK1013" s="415"/>
      <c r="DL1013" s="415"/>
      <c r="DM1013" s="415"/>
      <c r="DN1013" s="415"/>
      <c r="DO1013" s="415"/>
      <c r="DP1013" s="415"/>
      <c r="DQ1013" s="415"/>
      <c r="DR1013" s="415"/>
      <c r="DS1013" s="415"/>
      <c r="DT1013" s="415"/>
      <c r="DU1013" s="415"/>
      <c r="DV1013" s="415"/>
      <c r="DW1013" s="415"/>
      <c r="DX1013" s="415"/>
      <c r="DY1013" s="415"/>
      <c r="DZ1013" s="415"/>
      <c r="EA1013" s="415"/>
      <c r="EB1013" s="415"/>
      <c r="EC1013" s="415"/>
      <c r="ED1013" s="415"/>
      <c r="EE1013" s="415"/>
      <c r="EF1013" s="415"/>
      <c r="EG1013" s="415"/>
      <c r="EH1013" s="415"/>
      <c r="EI1013" s="415"/>
      <c r="EJ1013" s="415"/>
      <c r="EK1013" s="415"/>
      <c r="EL1013" s="415"/>
      <c r="EM1013" s="415"/>
      <c r="EN1013" s="415"/>
      <c r="EO1013" s="415"/>
      <c r="EP1013" s="415"/>
      <c r="EQ1013" s="415"/>
      <c r="ER1013" s="415"/>
      <c r="ES1013" s="415"/>
      <c r="ET1013" s="415"/>
      <c r="EU1013" s="415"/>
      <c r="EV1013" s="415"/>
      <c r="EW1013" s="415"/>
      <c r="EX1013" s="415"/>
      <c r="EY1013" s="415"/>
      <c r="EZ1013" s="415"/>
      <c r="FA1013" s="415"/>
      <c r="FB1013" s="415"/>
      <c r="FC1013" s="415"/>
      <c r="FD1013" s="415"/>
      <c r="FE1013" s="415"/>
      <c r="FF1013" s="415"/>
      <c r="FG1013" s="415"/>
      <c r="FH1013" s="415"/>
      <c r="FI1013" s="415"/>
      <c r="FJ1013" s="415"/>
      <c r="FK1013" s="415"/>
      <c r="FL1013" s="415"/>
      <c r="FM1013" s="415"/>
      <c r="FN1013" s="415"/>
      <c r="FO1013" s="415"/>
      <c r="FP1013" s="415"/>
      <c r="FQ1013" s="415"/>
      <c r="FR1013" s="415"/>
      <c r="FS1013" s="415"/>
      <c r="FT1013" s="415"/>
      <c r="FU1013" s="415"/>
      <c r="FV1013" s="415"/>
      <c r="FW1013" s="415"/>
      <c r="FX1013" s="415"/>
      <c r="FY1013" s="415"/>
      <c r="FZ1013" s="415"/>
      <c r="GA1013" s="415"/>
      <c r="GB1013" s="415"/>
      <c r="GC1013" s="415"/>
      <c r="GD1013" s="415"/>
      <c r="GE1013" s="415"/>
      <c r="GF1013" s="415"/>
      <c r="GG1013" s="415"/>
      <c r="GH1013" s="415"/>
      <c r="GI1013" s="415"/>
      <c r="GJ1013" s="415"/>
      <c r="GK1013" s="415"/>
      <c r="GL1013" s="415"/>
      <c r="GM1013" s="415"/>
      <c r="GN1013" s="415"/>
      <c r="GO1013" s="415"/>
      <c r="GP1013" s="415"/>
      <c r="GQ1013" s="415"/>
      <c r="GR1013" s="415"/>
      <c r="GS1013" s="415"/>
      <c r="GT1013" s="415"/>
      <c r="GU1013" s="415"/>
      <c r="GV1013" s="415"/>
      <c r="GW1013" s="415"/>
      <c r="GX1013" s="415"/>
      <c r="GY1013" s="415"/>
      <c r="GZ1013" s="415"/>
      <c r="HA1013" s="415"/>
      <c r="HB1013" s="415"/>
      <c r="HC1013" s="415"/>
      <c r="HD1013" s="415"/>
      <c r="HE1013" s="415"/>
      <c r="HF1013" s="415"/>
      <c r="HG1013" s="415"/>
      <c r="HH1013" s="415"/>
      <c r="HI1013" s="415"/>
      <c r="HJ1013" s="415"/>
      <c r="HK1013" s="415"/>
      <c r="HL1013" s="415"/>
      <c r="HM1013" s="415"/>
      <c r="HN1013" s="415"/>
      <c r="HO1013" s="415"/>
      <c r="HP1013" s="415"/>
      <c r="HQ1013" s="415"/>
      <c r="HR1013" s="415"/>
      <c r="HS1013" s="415"/>
      <c r="HT1013" s="415"/>
      <c r="HU1013" s="415"/>
      <c r="HV1013" s="415"/>
      <c r="HW1013" s="415"/>
      <c r="HX1013" s="415"/>
      <c r="HY1013" s="415"/>
      <c r="HZ1013" s="415"/>
      <c r="IA1013" s="415"/>
      <c r="IB1013" s="415"/>
      <c r="IC1013" s="415"/>
      <c r="ID1013" s="415"/>
      <c r="IE1013" s="415"/>
      <c r="IF1013" s="415"/>
      <c r="IG1013" s="415"/>
      <c r="IH1013" s="415"/>
      <c r="II1013" s="415"/>
      <c r="IJ1013" s="415"/>
      <c r="IK1013" s="415"/>
      <c r="IL1013" s="415"/>
      <c r="IM1013" s="415"/>
      <c r="IN1013" s="415"/>
      <c r="IO1013" s="415"/>
      <c r="IP1013" s="415"/>
      <c r="IQ1013" s="415"/>
      <c r="IR1013" s="415"/>
      <c r="IS1013" s="415"/>
      <c r="IT1013" s="415"/>
      <c r="IU1013" s="415"/>
      <c r="IV1013" s="415"/>
      <c r="IW1013" s="415"/>
      <c r="IX1013" s="415"/>
      <c r="IY1013" s="415"/>
      <c r="IZ1013" s="415"/>
      <c r="JA1013" s="415"/>
    </row>
    <row r="1014" spans="1:261" s="101" customFormat="1" hidden="1" outlineLevel="2" x14ac:dyDescent="0.25">
      <c r="A1014" s="99">
        <v>2</v>
      </c>
      <c r="B1014" s="275" t="s">
        <v>627</v>
      </c>
      <c r="C1014" s="99" t="s">
        <v>6820</v>
      </c>
      <c r="D1014" s="100">
        <v>3.6</v>
      </c>
      <c r="E1014" s="109"/>
      <c r="F1014" s="109"/>
      <c r="G1014" s="109"/>
      <c r="H1014" s="109"/>
      <c r="I1014" s="221"/>
      <c r="J1014" s="109"/>
      <c r="K1014" s="109"/>
      <c r="L1014" s="109"/>
      <c r="M1014" s="109"/>
      <c r="N1014" s="109"/>
      <c r="O1014" s="109"/>
      <c r="P1014" s="422"/>
      <c r="Q1014" s="425">
        <f t="shared" si="101"/>
        <v>0</v>
      </c>
      <c r="R1014" s="415"/>
      <c r="S1014" s="415"/>
      <c r="T1014" s="415"/>
      <c r="U1014" s="415"/>
      <c r="V1014" s="415"/>
      <c r="W1014" s="415"/>
      <c r="X1014" s="415"/>
      <c r="Y1014" s="415"/>
      <c r="Z1014" s="415"/>
      <c r="AA1014" s="415"/>
      <c r="AB1014" s="415"/>
      <c r="AC1014" s="415"/>
      <c r="AD1014" s="415"/>
      <c r="AE1014" s="415"/>
      <c r="AF1014" s="415"/>
      <c r="AG1014" s="415"/>
      <c r="AH1014" s="415"/>
      <c r="AI1014" s="415"/>
      <c r="AJ1014" s="415"/>
      <c r="AK1014" s="415"/>
      <c r="AL1014" s="415"/>
      <c r="AM1014" s="415"/>
      <c r="AN1014" s="415"/>
      <c r="AO1014" s="415"/>
      <c r="AP1014" s="415"/>
      <c r="AQ1014" s="415"/>
      <c r="AR1014" s="415"/>
      <c r="AS1014" s="415"/>
      <c r="AT1014" s="415"/>
      <c r="AU1014" s="415"/>
      <c r="AV1014" s="415"/>
      <c r="AW1014" s="415"/>
      <c r="AX1014" s="415"/>
      <c r="AY1014" s="415"/>
      <c r="AZ1014" s="415"/>
      <c r="BA1014" s="415"/>
      <c r="BB1014" s="415"/>
      <c r="BC1014" s="415"/>
      <c r="BD1014" s="415"/>
      <c r="BE1014" s="415"/>
      <c r="BF1014" s="415"/>
      <c r="BG1014" s="415"/>
      <c r="BH1014" s="415"/>
      <c r="BI1014" s="415"/>
      <c r="BJ1014" s="415"/>
      <c r="BK1014" s="415"/>
      <c r="BL1014" s="415"/>
      <c r="BM1014" s="415"/>
      <c r="BN1014" s="415"/>
      <c r="BO1014" s="415"/>
      <c r="BP1014" s="415"/>
      <c r="BQ1014" s="415"/>
      <c r="BR1014" s="415"/>
      <c r="BS1014" s="415"/>
      <c r="BT1014" s="415"/>
      <c r="BU1014" s="415"/>
      <c r="BV1014" s="415"/>
      <c r="BW1014" s="415"/>
      <c r="BX1014" s="415"/>
      <c r="BY1014" s="415"/>
      <c r="BZ1014" s="415"/>
      <c r="CA1014" s="415"/>
      <c r="CB1014" s="415"/>
      <c r="CC1014" s="415"/>
      <c r="CD1014" s="415"/>
      <c r="CE1014" s="415"/>
      <c r="CF1014" s="415"/>
      <c r="CG1014" s="415"/>
      <c r="CH1014" s="415"/>
      <c r="CI1014" s="415"/>
      <c r="CJ1014" s="415"/>
      <c r="CK1014" s="415"/>
      <c r="CL1014" s="415"/>
      <c r="CM1014" s="415"/>
      <c r="CN1014" s="415"/>
      <c r="CO1014" s="415"/>
      <c r="CP1014" s="415"/>
      <c r="CQ1014" s="415"/>
      <c r="CR1014" s="415"/>
      <c r="CS1014" s="415"/>
      <c r="CT1014" s="415"/>
      <c r="CU1014" s="415"/>
      <c r="CV1014" s="415"/>
      <c r="CW1014" s="415"/>
      <c r="CX1014" s="415"/>
      <c r="CY1014" s="415"/>
      <c r="CZ1014" s="415"/>
      <c r="DA1014" s="415"/>
      <c r="DB1014" s="415"/>
      <c r="DC1014" s="415"/>
      <c r="DD1014" s="415"/>
      <c r="DE1014" s="415"/>
      <c r="DF1014" s="415"/>
      <c r="DG1014" s="415"/>
      <c r="DH1014" s="415"/>
      <c r="DI1014" s="415"/>
      <c r="DJ1014" s="415"/>
      <c r="DK1014" s="415"/>
      <c r="DL1014" s="415"/>
      <c r="DM1014" s="415"/>
      <c r="DN1014" s="415"/>
      <c r="DO1014" s="415"/>
      <c r="DP1014" s="415"/>
      <c r="DQ1014" s="415"/>
      <c r="DR1014" s="415"/>
      <c r="DS1014" s="415"/>
      <c r="DT1014" s="415"/>
      <c r="DU1014" s="415"/>
      <c r="DV1014" s="415"/>
      <c r="DW1014" s="415"/>
      <c r="DX1014" s="415"/>
      <c r="DY1014" s="415"/>
      <c r="DZ1014" s="415"/>
      <c r="EA1014" s="415"/>
      <c r="EB1014" s="415"/>
      <c r="EC1014" s="415"/>
      <c r="ED1014" s="415"/>
      <c r="EE1014" s="415"/>
      <c r="EF1014" s="415"/>
      <c r="EG1014" s="415"/>
      <c r="EH1014" s="415"/>
      <c r="EI1014" s="415"/>
      <c r="EJ1014" s="415"/>
      <c r="EK1014" s="415"/>
      <c r="EL1014" s="415"/>
      <c r="EM1014" s="415"/>
      <c r="EN1014" s="415"/>
      <c r="EO1014" s="415"/>
      <c r="EP1014" s="415"/>
      <c r="EQ1014" s="415"/>
      <c r="ER1014" s="415"/>
      <c r="ES1014" s="415"/>
      <c r="ET1014" s="415"/>
      <c r="EU1014" s="415"/>
      <c r="EV1014" s="415"/>
      <c r="EW1014" s="415"/>
      <c r="EX1014" s="415"/>
      <c r="EY1014" s="415"/>
      <c r="EZ1014" s="415"/>
      <c r="FA1014" s="415"/>
      <c r="FB1014" s="415"/>
      <c r="FC1014" s="415"/>
      <c r="FD1014" s="415"/>
      <c r="FE1014" s="415"/>
      <c r="FF1014" s="415"/>
      <c r="FG1014" s="415"/>
      <c r="FH1014" s="415"/>
      <c r="FI1014" s="415"/>
      <c r="FJ1014" s="415"/>
      <c r="FK1014" s="415"/>
      <c r="FL1014" s="415"/>
      <c r="FM1014" s="415"/>
      <c r="FN1014" s="415"/>
      <c r="FO1014" s="415"/>
      <c r="FP1014" s="415"/>
      <c r="FQ1014" s="415"/>
      <c r="FR1014" s="415"/>
      <c r="FS1014" s="415"/>
      <c r="FT1014" s="415"/>
      <c r="FU1014" s="415"/>
      <c r="FV1014" s="415"/>
      <c r="FW1014" s="415"/>
      <c r="FX1014" s="415"/>
      <c r="FY1014" s="415"/>
      <c r="FZ1014" s="415"/>
      <c r="GA1014" s="415"/>
      <c r="GB1014" s="415"/>
      <c r="GC1014" s="415"/>
      <c r="GD1014" s="415"/>
      <c r="GE1014" s="415"/>
      <c r="GF1014" s="415"/>
      <c r="GG1014" s="415"/>
      <c r="GH1014" s="415"/>
      <c r="GI1014" s="415"/>
      <c r="GJ1014" s="415"/>
      <c r="GK1014" s="415"/>
      <c r="GL1014" s="415"/>
      <c r="GM1014" s="415"/>
      <c r="GN1014" s="415"/>
      <c r="GO1014" s="415"/>
      <c r="GP1014" s="415"/>
      <c r="GQ1014" s="415"/>
      <c r="GR1014" s="415"/>
      <c r="GS1014" s="415"/>
      <c r="GT1014" s="415"/>
      <c r="GU1014" s="415"/>
      <c r="GV1014" s="415"/>
      <c r="GW1014" s="415"/>
      <c r="GX1014" s="415"/>
      <c r="GY1014" s="415"/>
      <c r="GZ1014" s="415"/>
      <c r="HA1014" s="415"/>
      <c r="HB1014" s="415"/>
      <c r="HC1014" s="415"/>
      <c r="HD1014" s="415"/>
      <c r="HE1014" s="415"/>
      <c r="HF1014" s="415"/>
      <c r="HG1014" s="415"/>
      <c r="HH1014" s="415"/>
      <c r="HI1014" s="415"/>
      <c r="HJ1014" s="415"/>
      <c r="HK1014" s="415"/>
      <c r="HL1014" s="415"/>
      <c r="HM1014" s="415"/>
      <c r="HN1014" s="415"/>
      <c r="HO1014" s="415"/>
      <c r="HP1014" s="415"/>
      <c r="HQ1014" s="415"/>
      <c r="HR1014" s="415"/>
      <c r="HS1014" s="415"/>
      <c r="HT1014" s="415"/>
      <c r="HU1014" s="415"/>
      <c r="HV1014" s="415"/>
      <c r="HW1014" s="415"/>
      <c r="HX1014" s="415"/>
      <c r="HY1014" s="415"/>
      <c r="HZ1014" s="415"/>
      <c r="IA1014" s="415"/>
      <c r="IB1014" s="415"/>
      <c r="IC1014" s="415"/>
      <c r="ID1014" s="415"/>
      <c r="IE1014" s="415"/>
      <c r="IF1014" s="415"/>
      <c r="IG1014" s="415"/>
      <c r="IH1014" s="415"/>
      <c r="II1014" s="415"/>
      <c r="IJ1014" s="415"/>
      <c r="IK1014" s="415"/>
      <c r="IL1014" s="415"/>
      <c r="IM1014" s="415"/>
      <c r="IN1014" s="415"/>
      <c r="IO1014" s="415"/>
      <c r="IP1014" s="415"/>
      <c r="IQ1014" s="415"/>
      <c r="IR1014" s="415"/>
      <c r="IS1014" s="415"/>
      <c r="IT1014" s="415"/>
      <c r="IU1014" s="415"/>
      <c r="IV1014" s="415"/>
      <c r="IW1014" s="415"/>
      <c r="IX1014" s="415"/>
      <c r="IY1014" s="415"/>
      <c r="IZ1014" s="415"/>
      <c r="JA1014" s="415"/>
    </row>
    <row r="1015" spans="1:261" s="101" customFormat="1" hidden="1" outlineLevel="2" x14ac:dyDescent="0.25">
      <c r="A1015" s="99">
        <v>3</v>
      </c>
      <c r="B1015" s="275" t="s">
        <v>628</v>
      </c>
      <c r="C1015" s="99" t="s">
        <v>6820</v>
      </c>
      <c r="D1015" s="100">
        <v>0.9</v>
      </c>
      <c r="E1015" s="109"/>
      <c r="F1015" s="109"/>
      <c r="G1015" s="109"/>
      <c r="H1015" s="109"/>
      <c r="I1015" s="221"/>
      <c r="J1015" s="109"/>
      <c r="K1015" s="109"/>
      <c r="L1015" s="109"/>
      <c r="M1015" s="109"/>
      <c r="N1015" s="109"/>
      <c r="O1015" s="109"/>
      <c r="P1015" s="422"/>
      <c r="Q1015" s="425">
        <f t="shared" si="101"/>
        <v>0</v>
      </c>
      <c r="R1015" s="415"/>
      <c r="S1015" s="415"/>
      <c r="T1015" s="415"/>
      <c r="U1015" s="415"/>
      <c r="V1015" s="415"/>
      <c r="W1015" s="415"/>
      <c r="X1015" s="415"/>
      <c r="Y1015" s="415"/>
      <c r="Z1015" s="415"/>
      <c r="AA1015" s="415"/>
      <c r="AB1015" s="415"/>
      <c r="AC1015" s="415"/>
      <c r="AD1015" s="415"/>
      <c r="AE1015" s="415"/>
      <c r="AF1015" s="415"/>
      <c r="AG1015" s="415"/>
      <c r="AH1015" s="415"/>
      <c r="AI1015" s="415"/>
      <c r="AJ1015" s="415"/>
      <c r="AK1015" s="415"/>
      <c r="AL1015" s="415"/>
      <c r="AM1015" s="415"/>
      <c r="AN1015" s="415"/>
      <c r="AO1015" s="415"/>
      <c r="AP1015" s="415"/>
      <c r="AQ1015" s="415"/>
      <c r="AR1015" s="415"/>
      <c r="AS1015" s="415"/>
      <c r="AT1015" s="415"/>
      <c r="AU1015" s="415"/>
      <c r="AV1015" s="415"/>
      <c r="AW1015" s="415"/>
      <c r="AX1015" s="415"/>
      <c r="AY1015" s="415"/>
      <c r="AZ1015" s="415"/>
      <c r="BA1015" s="415"/>
      <c r="BB1015" s="415"/>
      <c r="BC1015" s="415"/>
      <c r="BD1015" s="415"/>
      <c r="BE1015" s="415"/>
      <c r="BF1015" s="415"/>
      <c r="BG1015" s="415"/>
      <c r="BH1015" s="415"/>
      <c r="BI1015" s="415"/>
      <c r="BJ1015" s="415"/>
      <c r="BK1015" s="415"/>
      <c r="BL1015" s="415"/>
      <c r="BM1015" s="415"/>
      <c r="BN1015" s="415"/>
      <c r="BO1015" s="415"/>
      <c r="BP1015" s="415"/>
      <c r="BQ1015" s="415"/>
      <c r="BR1015" s="415"/>
      <c r="BS1015" s="415"/>
      <c r="BT1015" s="415"/>
      <c r="BU1015" s="415"/>
      <c r="BV1015" s="415"/>
      <c r="BW1015" s="415"/>
      <c r="BX1015" s="415"/>
      <c r="BY1015" s="415"/>
      <c r="BZ1015" s="415"/>
      <c r="CA1015" s="415"/>
      <c r="CB1015" s="415"/>
      <c r="CC1015" s="415"/>
      <c r="CD1015" s="415"/>
      <c r="CE1015" s="415"/>
      <c r="CF1015" s="415"/>
      <c r="CG1015" s="415"/>
      <c r="CH1015" s="415"/>
      <c r="CI1015" s="415"/>
      <c r="CJ1015" s="415"/>
      <c r="CK1015" s="415"/>
      <c r="CL1015" s="415"/>
      <c r="CM1015" s="415"/>
      <c r="CN1015" s="415"/>
      <c r="CO1015" s="415"/>
      <c r="CP1015" s="415"/>
      <c r="CQ1015" s="415"/>
      <c r="CR1015" s="415"/>
      <c r="CS1015" s="415"/>
      <c r="CT1015" s="415"/>
      <c r="CU1015" s="415"/>
      <c r="CV1015" s="415"/>
      <c r="CW1015" s="415"/>
      <c r="CX1015" s="415"/>
      <c r="CY1015" s="415"/>
      <c r="CZ1015" s="415"/>
      <c r="DA1015" s="415"/>
      <c r="DB1015" s="415"/>
      <c r="DC1015" s="415"/>
      <c r="DD1015" s="415"/>
      <c r="DE1015" s="415"/>
      <c r="DF1015" s="415"/>
      <c r="DG1015" s="415"/>
      <c r="DH1015" s="415"/>
      <c r="DI1015" s="415"/>
      <c r="DJ1015" s="415"/>
      <c r="DK1015" s="415"/>
      <c r="DL1015" s="415"/>
      <c r="DM1015" s="415"/>
      <c r="DN1015" s="415"/>
      <c r="DO1015" s="415"/>
      <c r="DP1015" s="415"/>
      <c r="DQ1015" s="415"/>
      <c r="DR1015" s="415"/>
      <c r="DS1015" s="415"/>
      <c r="DT1015" s="415"/>
      <c r="DU1015" s="415"/>
      <c r="DV1015" s="415"/>
      <c r="DW1015" s="415"/>
      <c r="DX1015" s="415"/>
      <c r="DY1015" s="415"/>
      <c r="DZ1015" s="415"/>
      <c r="EA1015" s="415"/>
      <c r="EB1015" s="415"/>
      <c r="EC1015" s="415"/>
      <c r="ED1015" s="415"/>
      <c r="EE1015" s="415"/>
      <c r="EF1015" s="415"/>
      <c r="EG1015" s="415"/>
      <c r="EH1015" s="415"/>
      <c r="EI1015" s="415"/>
      <c r="EJ1015" s="415"/>
      <c r="EK1015" s="415"/>
      <c r="EL1015" s="415"/>
      <c r="EM1015" s="415"/>
      <c r="EN1015" s="415"/>
      <c r="EO1015" s="415"/>
      <c r="EP1015" s="415"/>
      <c r="EQ1015" s="415"/>
      <c r="ER1015" s="415"/>
      <c r="ES1015" s="415"/>
      <c r="ET1015" s="415"/>
      <c r="EU1015" s="415"/>
      <c r="EV1015" s="415"/>
      <c r="EW1015" s="415"/>
      <c r="EX1015" s="415"/>
      <c r="EY1015" s="415"/>
      <c r="EZ1015" s="415"/>
      <c r="FA1015" s="415"/>
      <c r="FB1015" s="415"/>
      <c r="FC1015" s="415"/>
      <c r="FD1015" s="415"/>
      <c r="FE1015" s="415"/>
      <c r="FF1015" s="415"/>
      <c r="FG1015" s="415"/>
      <c r="FH1015" s="415"/>
      <c r="FI1015" s="415"/>
      <c r="FJ1015" s="415"/>
      <c r="FK1015" s="415"/>
      <c r="FL1015" s="415"/>
      <c r="FM1015" s="415"/>
      <c r="FN1015" s="415"/>
      <c r="FO1015" s="415"/>
      <c r="FP1015" s="415"/>
      <c r="FQ1015" s="415"/>
      <c r="FR1015" s="415"/>
      <c r="FS1015" s="415"/>
      <c r="FT1015" s="415"/>
      <c r="FU1015" s="415"/>
      <c r="FV1015" s="415"/>
      <c r="FW1015" s="415"/>
      <c r="FX1015" s="415"/>
      <c r="FY1015" s="415"/>
      <c r="FZ1015" s="415"/>
      <c r="GA1015" s="415"/>
      <c r="GB1015" s="415"/>
      <c r="GC1015" s="415"/>
      <c r="GD1015" s="415"/>
      <c r="GE1015" s="415"/>
      <c r="GF1015" s="415"/>
      <c r="GG1015" s="415"/>
      <c r="GH1015" s="415"/>
      <c r="GI1015" s="415"/>
      <c r="GJ1015" s="415"/>
      <c r="GK1015" s="415"/>
      <c r="GL1015" s="415"/>
      <c r="GM1015" s="415"/>
      <c r="GN1015" s="415"/>
      <c r="GO1015" s="415"/>
      <c r="GP1015" s="415"/>
      <c r="GQ1015" s="415"/>
      <c r="GR1015" s="415"/>
      <c r="GS1015" s="415"/>
      <c r="GT1015" s="415"/>
      <c r="GU1015" s="415"/>
      <c r="GV1015" s="415"/>
      <c r="GW1015" s="415"/>
      <c r="GX1015" s="415"/>
      <c r="GY1015" s="415"/>
      <c r="GZ1015" s="415"/>
      <c r="HA1015" s="415"/>
      <c r="HB1015" s="415"/>
      <c r="HC1015" s="415"/>
      <c r="HD1015" s="415"/>
      <c r="HE1015" s="415"/>
      <c r="HF1015" s="415"/>
      <c r="HG1015" s="415"/>
      <c r="HH1015" s="415"/>
      <c r="HI1015" s="415"/>
      <c r="HJ1015" s="415"/>
      <c r="HK1015" s="415"/>
      <c r="HL1015" s="415"/>
      <c r="HM1015" s="415"/>
      <c r="HN1015" s="415"/>
      <c r="HO1015" s="415"/>
      <c r="HP1015" s="415"/>
      <c r="HQ1015" s="415"/>
      <c r="HR1015" s="415"/>
      <c r="HS1015" s="415"/>
      <c r="HT1015" s="415"/>
      <c r="HU1015" s="415"/>
      <c r="HV1015" s="415"/>
      <c r="HW1015" s="415"/>
      <c r="HX1015" s="415"/>
      <c r="HY1015" s="415"/>
      <c r="HZ1015" s="415"/>
      <c r="IA1015" s="415"/>
      <c r="IB1015" s="415"/>
      <c r="IC1015" s="415"/>
      <c r="ID1015" s="415"/>
      <c r="IE1015" s="415"/>
      <c r="IF1015" s="415"/>
      <c r="IG1015" s="415"/>
      <c r="IH1015" s="415"/>
      <c r="II1015" s="415"/>
      <c r="IJ1015" s="415"/>
      <c r="IK1015" s="415"/>
      <c r="IL1015" s="415"/>
      <c r="IM1015" s="415"/>
      <c r="IN1015" s="415"/>
      <c r="IO1015" s="415"/>
      <c r="IP1015" s="415"/>
      <c r="IQ1015" s="415"/>
      <c r="IR1015" s="415"/>
      <c r="IS1015" s="415"/>
      <c r="IT1015" s="415"/>
      <c r="IU1015" s="415"/>
      <c r="IV1015" s="415"/>
      <c r="IW1015" s="415"/>
      <c r="IX1015" s="415"/>
      <c r="IY1015" s="415"/>
      <c r="IZ1015" s="415"/>
      <c r="JA1015" s="415"/>
    </row>
    <row r="1016" spans="1:261" s="101" customFormat="1" hidden="1" outlineLevel="2" x14ac:dyDescent="0.25">
      <c r="A1016" s="99">
        <v>4</v>
      </c>
      <c r="B1016" s="275" t="s">
        <v>629</v>
      </c>
      <c r="C1016" s="99" t="s">
        <v>855</v>
      </c>
      <c r="D1016" s="112">
        <v>1.66E-3</v>
      </c>
      <c r="E1016" s="109"/>
      <c r="F1016" s="109"/>
      <c r="G1016" s="109"/>
      <c r="H1016" s="109"/>
      <c r="I1016" s="221"/>
      <c r="J1016" s="109"/>
      <c r="K1016" s="109"/>
      <c r="L1016" s="109"/>
      <c r="M1016" s="109"/>
      <c r="N1016" s="109"/>
      <c r="O1016" s="109"/>
      <c r="P1016" s="422"/>
      <c r="Q1016" s="425">
        <f t="shared" si="101"/>
        <v>0</v>
      </c>
      <c r="R1016" s="415"/>
      <c r="S1016" s="415"/>
      <c r="T1016" s="415"/>
      <c r="U1016" s="415"/>
      <c r="V1016" s="415"/>
      <c r="W1016" s="415"/>
      <c r="X1016" s="415"/>
      <c r="Y1016" s="415"/>
      <c r="Z1016" s="415"/>
      <c r="AA1016" s="415"/>
      <c r="AB1016" s="415"/>
      <c r="AC1016" s="415"/>
      <c r="AD1016" s="415"/>
      <c r="AE1016" s="415"/>
      <c r="AF1016" s="415"/>
      <c r="AG1016" s="415"/>
      <c r="AH1016" s="415"/>
      <c r="AI1016" s="415"/>
      <c r="AJ1016" s="415"/>
      <c r="AK1016" s="415"/>
      <c r="AL1016" s="415"/>
      <c r="AM1016" s="415"/>
      <c r="AN1016" s="415"/>
      <c r="AO1016" s="415"/>
      <c r="AP1016" s="415"/>
      <c r="AQ1016" s="415"/>
      <c r="AR1016" s="415"/>
      <c r="AS1016" s="415"/>
      <c r="AT1016" s="415"/>
      <c r="AU1016" s="415"/>
      <c r="AV1016" s="415"/>
      <c r="AW1016" s="415"/>
      <c r="AX1016" s="415"/>
      <c r="AY1016" s="415"/>
      <c r="AZ1016" s="415"/>
      <c r="BA1016" s="415"/>
      <c r="BB1016" s="415"/>
      <c r="BC1016" s="415"/>
      <c r="BD1016" s="415"/>
      <c r="BE1016" s="415"/>
      <c r="BF1016" s="415"/>
      <c r="BG1016" s="415"/>
      <c r="BH1016" s="415"/>
      <c r="BI1016" s="415"/>
      <c r="BJ1016" s="415"/>
      <c r="BK1016" s="415"/>
      <c r="BL1016" s="415"/>
      <c r="BM1016" s="415"/>
      <c r="BN1016" s="415"/>
      <c r="BO1016" s="415"/>
      <c r="BP1016" s="415"/>
      <c r="BQ1016" s="415"/>
      <c r="BR1016" s="415"/>
      <c r="BS1016" s="415"/>
      <c r="BT1016" s="415"/>
      <c r="BU1016" s="415"/>
      <c r="BV1016" s="415"/>
      <c r="BW1016" s="415"/>
      <c r="BX1016" s="415"/>
      <c r="BY1016" s="415"/>
      <c r="BZ1016" s="415"/>
      <c r="CA1016" s="415"/>
      <c r="CB1016" s="415"/>
      <c r="CC1016" s="415"/>
      <c r="CD1016" s="415"/>
      <c r="CE1016" s="415"/>
      <c r="CF1016" s="415"/>
      <c r="CG1016" s="415"/>
      <c r="CH1016" s="415"/>
      <c r="CI1016" s="415"/>
      <c r="CJ1016" s="415"/>
      <c r="CK1016" s="415"/>
      <c r="CL1016" s="415"/>
      <c r="CM1016" s="415"/>
      <c r="CN1016" s="415"/>
      <c r="CO1016" s="415"/>
      <c r="CP1016" s="415"/>
      <c r="CQ1016" s="415"/>
      <c r="CR1016" s="415"/>
      <c r="CS1016" s="415"/>
      <c r="CT1016" s="415"/>
      <c r="CU1016" s="415"/>
      <c r="CV1016" s="415"/>
      <c r="CW1016" s="415"/>
      <c r="CX1016" s="415"/>
      <c r="CY1016" s="415"/>
      <c r="CZ1016" s="415"/>
      <c r="DA1016" s="415"/>
      <c r="DB1016" s="415"/>
      <c r="DC1016" s="415"/>
      <c r="DD1016" s="415"/>
      <c r="DE1016" s="415"/>
      <c r="DF1016" s="415"/>
      <c r="DG1016" s="415"/>
      <c r="DH1016" s="415"/>
      <c r="DI1016" s="415"/>
      <c r="DJ1016" s="415"/>
      <c r="DK1016" s="415"/>
      <c r="DL1016" s="415"/>
      <c r="DM1016" s="415"/>
      <c r="DN1016" s="415"/>
      <c r="DO1016" s="415"/>
      <c r="DP1016" s="415"/>
      <c r="DQ1016" s="415"/>
      <c r="DR1016" s="415"/>
      <c r="DS1016" s="415"/>
      <c r="DT1016" s="415"/>
      <c r="DU1016" s="415"/>
      <c r="DV1016" s="415"/>
      <c r="DW1016" s="415"/>
      <c r="DX1016" s="415"/>
      <c r="DY1016" s="415"/>
      <c r="DZ1016" s="415"/>
      <c r="EA1016" s="415"/>
      <c r="EB1016" s="415"/>
      <c r="EC1016" s="415"/>
      <c r="ED1016" s="415"/>
      <c r="EE1016" s="415"/>
      <c r="EF1016" s="415"/>
      <c r="EG1016" s="415"/>
      <c r="EH1016" s="415"/>
      <c r="EI1016" s="415"/>
      <c r="EJ1016" s="415"/>
      <c r="EK1016" s="415"/>
      <c r="EL1016" s="415"/>
      <c r="EM1016" s="415"/>
      <c r="EN1016" s="415"/>
      <c r="EO1016" s="415"/>
      <c r="EP1016" s="415"/>
      <c r="EQ1016" s="415"/>
      <c r="ER1016" s="415"/>
      <c r="ES1016" s="415"/>
      <c r="ET1016" s="415"/>
      <c r="EU1016" s="415"/>
      <c r="EV1016" s="415"/>
      <c r="EW1016" s="415"/>
      <c r="EX1016" s="415"/>
      <c r="EY1016" s="415"/>
      <c r="EZ1016" s="415"/>
      <c r="FA1016" s="415"/>
      <c r="FB1016" s="415"/>
      <c r="FC1016" s="415"/>
      <c r="FD1016" s="415"/>
      <c r="FE1016" s="415"/>
      <c r="FF1016" s="415"/>
      <c r="FG1016" s="415"/>
      <c r="FH1016" s="415"/>
      <c r="FI1016" s="415"/>
      <c r="FJ1016" s="415"/>
      <c r="FK1016" s="415"/>
      <c r="FL1016" s="415"/>
      <c r="FM1016" s="415"/>
      <c r="FN1016" s="415"/>
      <c r="FO1016" s="415"/>
      <c r="FP1016" s="415"/>
      <c r="FQ1016" s="415"/>
      <c r="FR1016" s="415"/>
      <c r="FS1016" s="415"/>
      <c r="FT1016" s="415"/>
      <c r="FU1016" s="415"/>
      <c r="FV1016" s="415"/>
      <c r="FW1016" s="415"/>
      <c r="FX1016" s="415"/>
      <c r="FY1016" s="415"/>
      <c r="FZ1016" s="415"/>
      <c r="GA1016" s="415"/>
      <c r="GB1016" s="415"/>
      <c r="GC1016" s="415"/>
      <c r="GD1016" s="415"/>
      <c r="GE1016" s="415"/>
      <c r="GF1016" s="415"/>
      <c r="GG1016" s="415"/>
      <c r="GH1016" s="415"/>
      <c r="GI1016" s="415"/>
      <c r="GJ1016" s="415"/>
      <c r="GK1016" s="415"/>
      <c r="GL1016" s="415"/>
      <c r="GM1016" s="415"/>
      <c r="GN1016" s="415"/>
      <c r="GO1016" s="415"/>
      <c r="GP1016" s="415"/>
      <c r="GQ1016" s="415"/>
      <c r="GR1016" s="415"/>
      <c r="GS1016" s="415"/>
      <c r="GT1016" s="415"/>
      <c r="GU1016" s="415"/>
      <c r="GV1016" s="415"/>
      <c r="GW1016" s="415"/>
      <c r="GX1016" s="415"/>
      <c r="GY1016" s="415"/>
      <c r="GZ1016" s="415"/>
      <c r="HA1016" s="415"/>
      <c r="HB1016" s="415"/>
      <c r="HC1016" s="415"/>
      <c r="HD1016" s="415"/>
      <c r="HE1016" s="415"/>
      <c r="HF1016" s="415"/>
      <c r="HG1016" s="415"/>
      <c r="HH1016" s="415"/>
      <c r="HI1016" s="415"/>
      <c r="HJ1016" s="415"/>
      <c r="HK1016" s="415"/>
      <c r="HL1016" s="415"/>
      <c r="HM1016" s="415"/>
      <c r="HN1016" s="415"/>
      <c r="HO1016" s="415"/>
      <c r="HP1016" s="415"/>
      <c r="HQ1016" s="415"/>
      <c r="HR1016" s="415"/>
      <c r="HS1016" s="415"/>
      <c r="HT1016" s="415"/>
      <c r="HU1016" s="415"/>
      <c r="HV1016" s="415"/>
      <c r="HW1016" s="415"/>
      <c r="HX1016" s="415"/>
      <c r="HY1016" s="415"/>
      <c r="HZ1016" s="415"/>
      <c r="IA1016" s="415"/>
      <c r="IB1016" s="415"/>
      <c r="IC1016" s="415"/>
      <c r="ID1016" s="415"/>
      <c r="IE1016" s="415"/>
      <c r="IF1016" s="415"/>
      <c r="IG1016" s="415"/>
      <c r="IH1016" s="415"/>
      <c r="II1016" s="415"/>
      <c r="IJ1016" s="415"/>
      <c r="IK1016" s="415"/>
      <c r="IL1016" s="415"/>
      <c r="IM1016" s="415"/>
      <c r="IN1016" s="415"/>
      <c r="IO1016" s="415"/>
      <c r="IP1016" s="415"/>
      <c r="IQ1016" s="415"/>
      <c r="IR1016" s="415"/>
      <c r="IS1016" s="415"/>
      <c r="IT1016" s="415"/>
      <c r="IU1016" s="415"/>
      <c r="IV1016" s="415"/>
      <c r="IW1016" s="415"/>
      <c r="IX1016" s="415"/>
      <c r="IY1016" s="415"/>
      <c r="IZ1016" s="415"/>
      <c r="JA1016" s="415"/>
    </row>
    <row r="1017" spans="1:261" s="101" customFormat="1" hidden="1" outlineLevel="2" x14ac:dyDescent="0.25">
      <c r="A1017" s="99">
        <v>5</v>
      </c>
      <c r="B1017" s="275" t="s">
        <v>630</v>
      </c>
      <c r="C1017" s="99" t="s">
        <v>855</v>
      </c>
      <c r="D1017" s="112">
        <v>0.25916</v>
      </c>
      <c r="E1017" s="109"/>
      <c r="F1017" s="109"/>
      <c r="G1017" s="109"/>
      <c r="H1017" s="109"/>
      <c r="I1017" s="221"/>
      <c r="J1017" s="109"/>
      <c r="K1017" s="109"/>
      <c r="L1017" s="109"/>
      <c r="M1017" s="109"/>
      <c r="N1017" s="109"/>
      <c r="O1017" s="109"/>
      <c r="P1017" s="422"/>
      <c r="Q1017" s="425">
        <f t="shared" si="101"/>
        <v>0</v>
      </c>
      <c r="R1017" s="415"/>
      <c r="S1017" s="415"/>
      <c r="T1017" s="415"/>
      <c r="U1017" s="415"/>
      <c r="V1017" s="415"/>
      <c r="W1017" s="415"/>
      <c r="X1017" s="415"/>
      <c r="Y1017" s="415"/>
      <c r="Z1017" s="415"/>
      <c r="AA1017" s="415"/>
      <c r="AB1017" s="415"/>
      <c r="AC1017" s="415"/>
      <c r="AD1017" s="415"/>
      <c r="AE1017" s="415"/>
      <c r="AF1017" s="415"/>
      <c r="AG1017" s="415"/>
      <c r="AH1017" s="415"/>
      <c r="AI1017" s="415"/>
      <c r="AJ1017" s="415"/>
      <c r="AK1017" s="415"/>
      <c r="AL1017" s="415"/>
      <c r="AM1017" s="415"/>
      <c r="AN1017" s="415"/>
      <c r="AO1017" s="415"/>
      <c r="AP1017" s="415"/>
      <c r="AQ1017" s="415"/>
      <c r="AR1017" s="415"/>
      <c r="AS1017" s="415"/>
      <c r="AT1017" s="415"/>
      <c r="AU1017" s="415"/>
      <c r="AV1017" s="415"/>
      <c r="AW1017" s="415"/>
      <c r="AX1017" s="415"/>
      <c r="AY1017" s="415"/>
      <c r="AZ1017" s="415"/>
      <c r="BA1017" s="415"/>
      <c r="BB1017" s="415"/>
      <c r="BC1017" s="415"/>
      <c r="BD1017" s="415"/>
      <c r="BE1017" s="415"/>
      <c r="BF1017" s="415"/>
      <c r="BG1017" s="415"/>
      <c r="BH1017" s="415"/>
      <c r="BI1017" s="415"/>
      <c r="BJ1017" s="415"/>
      <c r="BK1017" s="415"/>
      <c r="BL1017" s="415"/>
      <c r="BM1017" s="415"/>
      <c r="BN1017" s="415"/>
      <c r="BO1017" s="415"/>
      <c r="BP1017" s="415"/>
      <c r="BQ1017" s="415"/>
      <c r="BR1017" s="415"/>
      <c r="BS1017" s="415"/>
      <c r="BT1017" s="415"/>
      <c r="BU1017" s="415"/>
      <c r="BV1017" s="415"/>
      <c r="BW1017" s="415"/>
      <c r="BX1017" s="415"/>
      <c r="BY1017" s="415"/>
      <c r="BZ1017" s="415"/>
      <c r="CA1017" s="415"/>
      <c r="CB1017" s="415"/>
      <c r="CC1017" s="415"/>
      <c r="CD1017" s="415"/>
      <c r="CE1017" s="415"/>
      <c r="CF1017" s="415"/>
      <c r="CG1017" s="415"/>
      <c r="CH1017" s="415"/>
      <c r="CI1017" s="415"/>
      <c r="CJ1017" s="415"/>
      <c r="CK1017" s="415"/>
      <c r="CL1017" s="415"/>
      <c r="CM1017" s="415"/>
      <c r="CN1017" s="415"/>
      <c r="CO1017" s="415"/>
      <c r="CP1017" s="415"/>
      <c r="CQ1017" s="415"/>
      <c r="CR1017" s="415"/>
      <c r="CS1017" s="415"/>
      <c r="CT1017" s="415"/>
      <c r="CU1017" s="415"/>
      <c r="CV1017" s="415"/>
      <c r="CW1017" s="415"/>
      <c r="CX1017" s="415"/>
      <c r="CY1017" s="415"/>
      <c r="CZ1017" s="415"/>
      <c r="DA1017" s="415"/>
      <c r="DB1017" s="415"/>
      <c r="DC1017" s="415"/>
      <c r="DD1017" s="415"/>
      <c r="DE1017" s="415"/>
      <c r="DF1017" s="415"/>
      <c r="DG1017" s="415"/>
      <c r="DH1017" s="415"/>
      <c r="DI1017" s="415"/>
      <c r="DJ1017" s="415"/>
      <c r="DK1017" s="415"/>
      <c r="DL1017" s="415"/>
      <c r="DM1017" s="415"/>
      <c r="DN1017" s="415"/>
      <c r="DO1017" s="415"/>
      <c r="DP1017" s="415"/>
      <c r="DQ1017" s="415"/>
      <c r="DR1017" s="415"/>
      <c r="DS1017" s="415"/>
      <c r="DT1017" s="415"/>
      <c r="DU1017" s="415"/>
      <c r="DV1017" s="415"/>
      <c r="DW1017" s="415"/>
      <c r="DX1017" s="415"/>
      <c r="DY1017" s="415"/>
      <c r="DZ1017" s="415"/>
      <c r="EA1017" s="415"/>
      <c r="EB1017" s="415"/>
      <c r="EC1017" s="415"/>
      <c r="ED1017" s="415"/>
      <c r="EE1017" s="415"/>
      <c r="EF1017" s="415"/>
      <c r="EG1017" s="415"/>
      <c r="EH1017" s="415"/>
      <c r="EI1017" s="415"/>
      <c r="EJ1017" s="415"/>
      <c r="EK1017" s="415"/>
      <c r="EL1017" s="415"/>
      <c r="EM1017" s="415"/>
      <c r="EN1017" s="415"/>
      <c r="EO1017" s="415"/>
      <c r="EP1017" s="415"/>
      <c r="EQ1017" s="415"/>
      <c r="ER1017" s="415"/>
      <c r="ES1017" s="415"/>
      <c r="ET1017" s="415"/>
      <c r="EU1017" s="415"/>
      <c r="EV1017" s="415"/>
      <c r="EW1017" s="415"/>
      <c r="EX1017" s="415"/>
      <c r="EY1017" s="415"/>
      <c r="EZ1017" s="415"/>
      <c r="FA1017" s="415"/>
      <c r="FB1017" s="415"/>
      <c r="FC1017" s="415"/>
      <c r="FD1017" s="415"/>
      <c r="FE1017" s="415"/>
      <c r="FF1017" s="415"/>
      <c r="FG1017" s="415"/>
      <c r="FH1017" s="415"/>
      <c r="FI1017" s="415"/>
      <c r="FJ1017" s="415"/>
      <c r="FK1017" s="415"/>
      <c r="FL1017" s="415"/>
      <c r="FM1017" s="415"/>
      <c r="FN1017" s="415"/>
      <c r="FO1017" s="415"/>
      <c r="FP1017" s="415"/>
      <c r="FQ1017" s="415"/>
      <c r="FR1017" s="415"/>
      <c r="FS1017" s="415"/>
      <c r="FT1017" s="415"/>
      <c r="FU1017" s="415"/>
      <c r="FV1017" s="415"/>
      <c r="FW1017" s="415"/>
      <c r="FX1017" s="415"/>
      <c r="FY1017" s="415"/>
      <c r="FZ1017" s="415"/>
      <c r="GA1017" s="415"/>
      <c r="GB1017" s="415"/>
      <c r="GC1017" s="415"/>
      <c r="GD1017" s="415"/>
      <c r="GE1017" s="415"/>
      <c r="GF1017" s="415"/>
      <c r="GG1017" s="415"/>
      <c r="GH1017" s="415"/>
      <c r="GI1017" s="415"/>
      <c r="GJ1017" s="415"/>
      <c r="GK1017" s="415"/>
      <c r="GL1017" s="415"/>
      <c r="GM1017" s="415"/>
      <c r="GN1017" s="415"/>
      <c r="GO1017" s="415"/>
      <c r="GP1017" s="415"/>
      <c r="GQ1017" s="415"/>
      <c r="GR1017" s="415"/>
      <c r="GS1017" s="415"/>
      <c r="GT1017" s="415"/>
      <c r="GU1017" s="415"/>
      <c r="GV1017" s="415"/>
      <c r="GW1017" s="415"/>
      <c r="GX1017" s="415"/>
      <c r="GY1017" s="415"/>
      <c r="GZ1017" s="415"/>
      <c r="HA1017" s="415"/>
      <c r="HB1017" s="415"/>
      <c r="HC1017" s="415"/>
      <c r="HD1017" s="415"/>
      <c r="HE1017" s="415"/>
      <c r="HF1017" s="415"/>
      <c r="HG1017" s="415"/>
      <c r="HH1017" s="415"/>
      <c r="HI1017" s="415"/>
      <c r="HJ1017" s="415"/>
      <c r="HK1017" s="415"/>
      <c r="HL1017" s="415"/>
      <c r="HM1017" s="415"/>
      <c r="HN1017" s="415"/>
      <c r="HO1017" s="415"/>
      <c r="HP1017" s="415"/>
      <c r="HQ1017" s="415"/>
      <c r="HR1017" s="415"/>
      <c r="HS1017" s="415"/>
      <c r="HT1017" s="415"/>
      <c r="HU1017" s="415"/>
      <c r="HV1017" s="415"/>
      <c r="HW1017" s="415"/>
      <c r="HX1017" s="415"/>
      <c r="HY1017" s="415"/>
      <c r="HZ1017" s="415"/>
      <c r="IA1017" s="415"/>
      <c r="IB1017" s="415"/>
      <c r="IC1017" s="415"/>
      <c r="ID1017" s="415"/>
      <c r="IE1017" s="415"/>
      <c r="IF1017" s="415"/>
      <c r="IG1017" s="415"/>
      <c r="IH1017" s="415"/>
      <c r="II1017" s="415"/>
      <c r="IJ1017" s="415"/>
      <c r="IK1017" s="415"/>
      <c r="IL1017" s="415"/>
      <c r="IM1017" s="415"/>
      <c r="IN1017" s="415"/>
      <c r="IO1017" s="415"/>
      <c r="IP1017" s="415"/>
      <c r="IQ1017" s="415"/>
      <c r="IR1017" s="415"/>
      <c r="IS1017" s="415"/>
      <c r="IT1017" s="415"/>
      <c r="IU1017" s="415"/>
      <c r="IV1017" s="415"/>
      <c r="IW1017" s="415"/>
      <c r="IX1017" s="415"/>
      <c r="IY1017" s="415"/>
      <c r="IZ1017" s="415"/>
      <c r="JA1017" s="415"/>
    </row>
    <row r="1018" spans="1:261" s="101" customFormat="1" hidden="1" outlineLevel="2" x14ac:dyDescent="0.25">
      <c r="A1018" s="99">
        <v>6</v>
      </c>
      <c r="B1018" s="275" t="s">
        <v>631</v>
      </c>
      <c r="C1018" s="99" t="s">
        <v>31</v>
      </c>
      <c r="D1018" s="100">
        <v>30</v>
      </c>
      <c r="E1018" s="109"/>
      <c r="F1018" s="109"/>
      <c r="G1018" s="109"/>
      <c r="H1018" s="109"/>
      <c r="I1018" s="221"/>
      <c r="J1018" s="109"/>
      <c r="K1018" s="109"/>
      <c r="L1018" s="109"/>
      <c r="M1018" s="109"/>
      <c r="N1018" s="109"/>
      <c r="O1018" s="109"/>
      <c r="P1018" s="422"/>
      <c r="Q1018" s="425">
        <f t="shared" si="101"/>
        <v>0</v>
      </c>
      <c r="R1018" s="415"/>
      <c r="S1018" s="415"/>
      <c r="T1018" s="415"/>
      <c r="U1018" s="415"/>
      <c r="V1018" s="415"/>
      <c r="W1018" s="415"/>
      <c r="X1018" s="415"/>
      <c r="Y1018" s="415"/>
      <c r="Z1018" s="415"/>
      <c r="AA1018" s="415"/>
      <c r="AB1018" s="415"/>
      <c r="AC1018" s="415"/>
      <c r="AD1018" s="415"/>
      <c r="AE1018" s="415"/>
      <c r="AF1018" s="415"/>
      <c r="AG1018" s="415"/>
      <c r="AH1018" s="415"/>
      <c r="AI1018" s="415"/>
      <c r="AJ1018" s="415"/>
      <c r="AK1018" s="415"/>
      <c r="AL1018" s="415"/>
      <c r="AM1018" s="415"/>
      <c r="AN1018" s="415"/>
      <c r="AO1018" s="415"/>
      <c r="AP1018" s="415"/>
      <c r="AQ1018" s="415"/>
      <c r="AR1018" s="415"/>
      <c r="AS1018" s="415"/>
      <c r="AT1018" s="415"/>
      <c r="AU1018" s="415"/>
      <c r="AV1018" s="415"/>
      <c r="AW1018" s="415"/>
      <c r="AX1018" s="415"/>
      <c r="AY1018" s="415"/>
      <c r="AZ1018" s="415"/>
      <c r="BA1018" s="415"/>
      <c r="BB1018" s="415"/>
      <c r="BC1018" s="415"/>
      <c r="BD1018" s="415"/>
      <c r="BE1018" s="415"/>
      <c r="BF1018" s="415"/>
      <c r="BG1018" s="415"/>
      <c r="BH1018" s="415"/>
      <c r="BI1018" s="415"/>
      <c r="BJ1018" s="415"/>
      <c r="BK1018" s="415"/>
      <c r="BL1018" s="415"/>
      <c r="BM1018" s="415"/>
      <c r="BN1018" s="415"/>
      <c r="BO1018" s="415"/>
      <c r="BP1018" s="415"/>
      <c r="BQ1018" s="415"/>
      <c r="BR1018" s="415"/>
      <c r="BS1018" s="415"/>
      <c r="BT1018" s="415"/>
      <c r="BU1018" s="415"/>
      <c r="BV1018" s="415"/>
      <c r="BW1018" s="415"/>
      <c r="BX1018" s="415"/>
      <c r="BY1018" s="415"/>
      <c r="BZ1018" s="415"/>
      <c r="CA1018" s="415"/>
      <c r="CB1018" s="415"/>
      <c r="CC1018" s="415"/>
      <c r="CD1018" s="415"/>
      <c r="CE1018" s="415"/>
      <c r="CF1018" s="415"/>
      <c r="CG1018" s="415"/>
      <c r="CH1018" s="415"/>
      <c r="CI1018" s="415"/>
      <c r="CJ1018" s="415"/>
      <c r="CK1018" s="415"/>
      <c r="CL1018" s="415"/>
      <c r="CM1018" s="415"/>
      <c r="CN1018" s="415"/>
      <c r="CO1018" s="415"/>
      <c r="CP1018" s="415"/>
      <c r="CQ1018" s="415"/>
      <c r="CR1018" s="415"/>
      <c r="CS1018" s="415"/>
      <c r="CT1018" s="415"/>
      <c r="CU1018" s="415"/>
      <c r="CV1018" s="415"/>
      <c r="CW1018" s="415"/>
      <c r="CX1018" s="415"/>
      <c r="CY1018" s="415"/>
      <c r="CZ1018" s="415"/>
      <c r="DA1018" s="415"/>
      <c r="DB1018" s="415"/>
      <c r="DC1018" s="415"/>
      <c r="DD1018" s="415"/>
      <c r="DE1018" s="415"/>
      <c r="DF1018" s="415"/>
      <c r="DG1018" s="415"/>
      <c r="DH1018" s="415"/>
      <c r="DI1018" s="415"/>
      <c r="DJ1018" s="415"/>
      <c r="DK1018" s="415"/>
      <c r="DL1018" s="415"/>
      <c r="DM1018" s="415"/>
      <c r="DN1018" s="415"/>
      <c r="DO1018" s="415"/>
      <c r="DP1018" s="415"/>
      <c r="DQ1018" s="415"/>
      <c r="DR1018" s="415"/>
      <c r="DS1018" s="415"/>
      <c r="DT1018" s="415"/>
      <c r="DU1018" s="415"/>
      <c r="DV1018" s="415"/>
      <c r="DW1018" s="415"/>
      <c r="DX1018" s="415"/>
      <c r="DY1018" s="415"/>
      <c r="DZ1018" s="415"/>
      <c r="EA1018" s="415"/>
      <c r="EB1018" s="415"/>
      <c r="EC1018" s="415"/>
      <c r="ED1018" s="415"/>
      <c r="EE1018" s="415"/>
      <c r="EF1018" s="415"/>
      <c r="EG1018" s="415"/>
      <c r="EH1018" s="415"/>
      <c r="EI1018" s="415"/>
      <c r="EJ1018" s="415"/>
      <c r="EK1018" s="415"/>
      <c r="EL1018" s="415"/>
      <c r="EM1018" s="415"/>
      <c r="EN1018" s="415"/>
      <c r="EO1018" s="415"/>
      <c r="EP1018" s="415"/>
      <c r="EQ1018" s="415"/>
      <c r="ER1018" s="415"/>
      <c r="ES1018" s="415"/>
      <c r="ET1018" s="415"/>
      <c r="EU1018" s="415"/>
      <c r="EV1018" s="415"/>
      <c r="EW1018" s="415"/>
      <c r="EX1018" s="415"/>
      <c r="EY1018" s="415"/>
      <c r="EZ1018" s="415"/>
      <c r="FA1018" s="415"/>
      <c r="FB1018" s="415"/>
      <c r="FC1018" s="415"/>
      <c r="FD1018" s="415"/>
      <c r="FE1018" s="415"/>
      <c r="FF1018" s="415"/>
      <c r="FG1018" s="415"/>
      <c r="FH1018" s="415"/>
      <c r="FI1018" s="415"/>
      <c r="FJ1018" s="415"/>
      <c r="FK1018" s="415"/>
      <c r="FL1018" s="415"/>
      <c r="FM1018" s="415"/>
      <c r="FN1018" s="415"/>
      <c r="FO1018" s="415"/>
      <c r="FP1018" s="415"/>
      <c r="FQ1018" s="415"/>
      <c r="FR1018" s="415"/>
      <c r="FS1018" s="415"/>
      <c r="FT1018" s="415"/>
      <c r="FU1018" s="415"/>
      <c r="FV1018" s="415"/>
      <c r="FW1018" s="415"/>
      <c r="FX1018" s="415"/>
      <c r="FY1018" s="415"/>
      <c r="FZ1018" s="415"/>
      <c r="GA1018" s="415"/>
      <c r="GB1018" s="415"/>
      <c r="GC1018" s="415"/>
      <c r="GD1018" s="415"/>
      <c r="GE1018" s="415"/>
      <c r="GF1018" s="415"/>
      <c r="GG1018" s="415"/>
      <c r="GH1018" s="415"/>
      <c r="GI1018" s="415"/>
      <c r="GJ1018" s="415"/>
      <c r="GK1018" s="415"/>
      <c r="GL1018" s="415"/>
      <c r="GM1018" s="415"/>
      <c r="GN1018" s="415"/>
      <c r="GO1018" s="415"/>
      <c r="GP1018" s="415"/>
      <c r="GQ1018" s="415"/>
      <c r="GR1018" s="415"/>
      <c r="GS1018" s="415"/>
      <c r="GT1018" s="415"/>
      <c r="GU1018" s="415"/>
      <c r="GV1018" s="415"/>
      <c r="GW1018" s="415"/>
      <c r="GX1018" s="415"/>
      <c r="GY1018" s="415"/>
      <c r="GZ1018" s="415"/>
      <c r="HA1018" s="415"/>
      <c r="HB1018" s="415"/>
      <c r="HC1018" s="415"/>
      <c r="HD1018" s="415"/>
      <c r="HE1018" s="415"/>
      <c r="HF1018" s="415"/>
      <c r="HG1018" s="415"/>
      <c r="HH1018" s="415"/>
      <c r="HI1018" s="415"/>
      <c r="HJ1018" s="415"/>
      <c r="HK1018" s="415"/>
      <c r="HL1018" s="415"/>
      <c r="HM1018" s="415"/>
      <c r="HN1018" s="415"/>
      <c r="HO1018" s="415"/>
      <c r="HP1018" s="415"/>
      <c r="HQ1018" s="415"/>
      <c r="HR1018" s="415"/>
      <c r="HS1018" s="415"/>
      <c r="HT1018" s="415"/>
      <c r="HU1018" s="415"/>
      <c r="HV1018" s="415"/>
      <c r="HW1018" s="415"/>
      <c r="HX1018" s="415"/>
      <c r="HY1018" s="415"/>
      <c r="HZ1018" s="415"/>
      <c r="IA1018" s="415"/>
      <c r="IB1018" s="415"/>
      <c r="IC1018" s="415"/>
      <c r="ID1018" s="415"/>
      <c r="IE1018" s="415"/>
      <c r="IF1018" s="415"/>
      <c r="IG1018" s="415"/>
      <c r="IH1018" s="415"/>
      <c r="II1018" s="415"/>
      <c r="IJ1018" s="415"/>
      <c r="IK1018" s="415"/>
      <c r="IL1018" s="415"/>
      <c r="IM1018" s="415"/>
      <c r="IN1018" s="415"/>
      <c r="IO1018" s="415"/>
      <c r="IP1018" s="415"/>
      <c r="IQ1018" s="415"/>
      <c r="IR1018" s="415"/>
      <c r="IS1018" s="415"/>
      <c r="IT1018" s="415"/>
      <c r="IU1018" s="415"/>
      <c r="IV1018" s="415"/>
      <c r="IW1018" s="415"/>
      <c r="IX1018" s="415"/>
      <c r="IY1018" s="415"/>
      <c r="IZ1018" s="415"/>
      <c r="JA1018" s="415"/>
    </row>
    <row r="1019" spans="1:261" s="101" customFormat="1" hidden="1" outlineLevel="2" x14ac:dyDescent="0.25">
      <c r="A1019" s="99">
        <v>7</v>
      </c>
      <c r="B1019" s="275" t="s">
        <v>632</v>
      </c>
      <c r="C1019" s="99" t="s">
        <v>31</v>
      </c>
      <c r="D1019" s="100">
        <v>120</v>
      </c>
      <c r="E1019" s="109"/>
      <c r="F1019" s="109"/>
      <c r="G1019" s="109"/>
      <c r="H1019" s="109"/>
      <c r="I1019" s="221"/>
      <c r="J1019" s="109"/>
      <c r="K1019" s="109"/>
      <c r="L1019" s="109"/>
      <c r="M1019" s="109"/>
      <c r="N1019" s="109"/>
      <c r="O1019" s="109"/>
      <c r="P1019" s="422"/>
      <c r="Q1019" s="425">
        <f t="shared" si="101"/>
        <v>0</v>
      </c>
      <c r="R1019" s="415"/>
      <c r="S1019" s="415"/>
      <c r="T1019" s="415"/>
      <c r="U1019" s="415"/>
      <c r="V1019" s="415"/>
      <c r="W1019" s="415"/>
      <c r="X1019" s="415"/>
      <c r="Y1019" s="415"/>
      <c r="Z1019" s="415"/>
      <c r="AA1019" s="415"/>
      <c r="AB1019" s="415"/>
      <c r="AC1019" s="415"/>
      <c r="AD1019" s="415"/>
      <c r="AE1019" s="415"/>
      <c r="AF1019" s="415"/>
      <c r="AG1019" s="415"/>
      <c r="AH1019" s="415"/>
      <c r="AI1019" s="415"/>
      <c r="AJ1019" s="415"/>
      <c r="AK1019" s="415"/>
      <c r="AL1019" s="415"/>
      <c r="AM1019" s="415"/>
      <c r="AN1019" s="415"/>
      <c r="AO1019" s="415"/>
      <c r="AP1019" s="415"/>
      <c r="AQ1019" s="415"/>
      <c r="AR1019" s="415"/>
      <c r="AS1019" s="415"/>
      <c r="AT1019" s="415"/>
      <c r="AU1019" s="415"/>
      <c r="AV1019" s="415"/>
      <c r="AW1019" s="415"/>
      <c r="AX1019" s="415"/>
      <c r="AY1019" s="415"/>
      <c r="AZ1019" s="415"/>
      <c r="BA1019" s="415"/>
      <c r="BB1019" s="415"/>
      <c r="BC1019" s="415"/>
      <c r="BD1019" s="415"/>
      <c r="BE1019" s="415"/>
      <c r="BF1019" s="415"/>
      <c r="BG1019" s="415"/>
      <c r="BH1019" s="415"/>
      <c r="BI1019" s="415"/>
      <c r="BJ1019" s="415"/>
      <c r="BK1019" s="415"/>
      <c r="BL1019" s="415"/>
      <c r="BM1019" s="415"/>
      <c r="BN1019" s="415"/>
      <c r="BO1019" s="415"/>
      <c r="BP1019" s="415"/>
      <c r="BQ1019" s="415"/>
      <c r="BR1019" s="415"/>
      <c r="BS1019" s="415"/>
      <c r="BT1019" s="415"/>
      <c r="BU1019" s="415"/>
      <c r="BV1019" s="415"/>
      <c r="BW1019" s="415"/>
      <c r="BX1019" s="415"/>
      <c r="BY1019" s="415"/>
      <c r="BZ1019" s="415"/>
      <c r="CA1019" s="415"/>
      <c r="CB1019" s="415"/>
      <c r="CC1019" s="415"/>
      <c r="CD1019" s="415"/>
      <c r="CE1019" s="415"/>
      <c r="CF1019" s="415"/>
      <c r="CG1019" s="415"/>
      <c r="CH1019" s="415"/>
      <c r="CI1019" s="415"/>
      <c r="CJ1019" s="415"/>
      <c r="CK1019" s="415"/>
      <c r="CL1019" s="415"/>
      <c r="CM1019" s="415"/>
      <c r="CN1019" s="415"/>
      <c r="CO1019" s="415"/>
      <c r="CP1019" s="415"/>
      <c r="CQ1019" s="415"/>
      <c r="CR1019" s="415"/>
      <c r="CS1019" s="415"/>
      <c r="CT1019" s="415"/>
      <c r="CU1019" s="415"/>
      <c r="CV1019" s="415"/>
      <c r="CW1019" s="415"/>
      <c r="CX1019" s="415"/>
      <c r="CY1019" s="415"/>
      <c r="CZ1019" s="415"/>
      <c r="DA1019" s="415"/>
      <c r="DB1019" s="415"/>
      <c r="DC1019" s="415"/>
      <c r="DD1019" s="415"/>
      <c r="DE1019" s="415"/>
      <c r="DF1019" s="415"/>
      <c r="DG1019" s="415"/>
      <c r="DH1019" s="415"/>
      <c r="DI1019" s="415"/>
      <c r="DJ1019" s="415"/>
      <c r="DK1019" s="415"/>
      <c r="DL1019" s="415"/>
      <c r="DM1019" s="415"/>
      <c r="DN1019" s="415"/>
      <c r="DO1019" s="415"/>
      <c r="DP1019" s="415"/>
      <c r="DQ1019" s="415"/>
      <c r="DR1019" s="415"/>
      <c r="DS1019" s="415"/>
      <c r="DT1019" s="415"/>
      <c r="DU1019" s="415"/>
      <c r="DV1019" s="415"/>
      <c r="DW1019" s="415"/>
      <c r="DX1019" s="415"/>
      <c r="DY1019" s="415"/>
      <c r="DZ1019" s="415"/>
      <c r="EA1019" s="415"/>
      <c r="EB1019" s="415"/>
      <c r="EC1019" s="415"/>
      <c r="ED1019" s="415"/>
      <c r="EE1019" s="415"/>
      <c r="EF1019" s="415"/>
      <c r="EG1019" s="415"/>
      <c r="EH1019" s="415"/>
      <c r="EI1019" s="415"/>
      <c r="EJ1019" s="415"/>
      <c r="EK1019" s="415"/>
      <c r="EL1019" s="415"/>
      <c r="EM1019" s="415"/>
      <c r="EN1019" s="415"/>
      <c r="EO1019" s="415"/>
      <c r="EP1019" s="415"/>
      <c r="EQ1019" s="415"/>
      <c r="ER1019" s="415"/>
      <c r="ES1019" s="415"/>
      <c r="ET1019" s="415"/>
      <c r="EU1019" s="415"/>
      <c r="EV1019" s="415"/>
      <c r="EW1019" s="415"/>
      <c r="EX1019" s="415"/>
      <c r="EY1019" s="415"/>
      <c r="EZ1019" s="415"/>
      <c r="FA1019" s="415"/>
      <c r="FB1019" s="415"/>
      <c r="FC1019" s="415"/>
      <c r="FD1019" s="415"/>
      <c r="FE1019" s="415"/>
      <c r="FF1019" s="415"/>
      <c r="FG1019" s="415"/>
      <c r="FH1019" s="415"/>
      <c r="FI1019" s="415"/>
      <c r="FJ1019" s="415"/>
      <c r="FK1019" s="415"/>
      <c r="FL1019" s="415"/>
      <c r="FM1019" s="415"/>
      <c r="FN1019" s="415"/>
      <c r="FO1019" s="415"/>
      <c r="FP1019" s="415"/>
      <c r="FQ1019" s="415"/>
      <c r="FR1019" s="415"/>
      <c r="FS1019" s="415"/>
      <c r="FT1019" s="415"/>
      <c r="FU1019" s="415"/>
      <c r="FV1019" s="415"/>
      <c r="FW1019" s="415"/>
      <c r="FX1019" s="415"/>
      <c r="FY1019" s="415"/>
      <c r="FZ1019" s="415"/>
      <c r="GA1019" s="415"/>
      <c r="GB1019" s="415"/>
      <c r="GC1019" s="415"/>
      <c r="GD1019" s="415"/>
      <c r="GE1019" s="415"/>
      <c r="GF1019" s="415"/>
      <c r="GG1019" s="415"/>
      <c r="GH1019" s="415"/>
      <c r="GI1019" s="415"/>
      <c r="GJ1019" s="415"/>
      <c r="GK1019" s="415"/>
      <c r="GL1019" s="415"/>
      <c r="GM1019" s="415"/>
      <c r="GN1019" s="415"/>
      <c r="GO1019" s="415"/>
      <c r="GP1019" s="415"/>
      <c r="GQ1019" s="415"/>
      <c r="GR1019" s="415"/>
      <c r="GS1019" s="415"/>
      <c r="GT1019" s="415"/>
      <c r="GU1019" s="415"/>
      <c r="GV1019" s="415"/>
      <c r="GW1019" s="415"/>
      <c r="GX1019" s="415"/>
      <c r="GY1019" s="415"/>
      <c r="GZ1019" s="415"/>
      <c r="HA1019" s="415"/>
      <c r="HB1019" s="415"/>
      <c r="HC1019" s="415"/>
      <c r="HD1019" s="415"/>
      <c r="HE1019" s="415"/>
      <c r="HF1019" s="415"/>
      <c r="HG1019" s="415"/>
      <c r="HH1019" s="415"/>
      <c r="HI1019" s="415"/>
      <c r="HJ1019" s="415"/>
      <c r="HK1019" s="415"/>
      <c r="HL1019" s="415"/>
      <c r="HM1019" s="415"/>
      <c r="HN1019" s="415"/>
      <c r="HO1019" s="415"/>
      <c r="HP1019" s="415"/>
      <c r="HQ1019" s="415"/>
      <c r="HR1019" s="415"/>
      <c r="HS1019" s="415"/>
      <c r="HT1019" s="415"/>
      <c r="HU1019" s="415"/>
      <c r="HV1019" s="415"/>
      <c r="HW1019" s="415"/>
      <c r="HX1019" s="415"/>
      <c r="HY1019" s="415"/>
      <c r="HZ1019" s="415"/>
      <c r="IA1019" s="415"/>
      <c r="IB1019" s="415"/>
      <c r="IC1019" s="415"/>
      <c r="ID1019" s="415"/>
      <c r="IE1019" s="415"/>
      <c r="IF1019" s="415"/>
      <c r="IG1019" s="415"/>
      <c r="IH1019" s="415"/>
      <c r="II1019" s="415"/>
      <c r="IJ1019" s="415"/>
      <c r="IK1019" s="415"/>
      <c r="IL1019" s="415"/>
      <c r="IM1019" s="415"/>
      <c r="IN1019" s="415"/>
      <c r="IO1019" s="415"/>
      <c r="IP1019" s="415"/>
      <c r="IQ1019" s="415"/>
      <c r="IR1019" s="415"/>
      <c r="IS1019" s="415"/>
      <c r="IT1019" s="415"/>
      <c r="IU1019" s="415"/>
      <c r="IV1019" s="415"/>
      <c r="IW1019" s="415"/>
      <c r="IX1019" s="415"/>
      <c r="IY1019" s="415"/>
      <c r="IZ1019" s="415"/>
      <c r="JA1019" s="415"/>
    </row>
    <row r="1020" spans="1:261" s="101" customFormat="1" hidden="1" outlineLevel="2" x14ac:dyDescent="0.25">
      <c r="A1020" s="99">
        <v>8</v>
      </c>
      <c r="B1020" s="275" t="s">
        <v>633</v>
      </c>
      <c r="C1020" s="99" t="s">
        <v>31</v>
      </c>
      <c r="D1020" s="100">
        <v>60</v>
      </c>
      <c r="E1020" s="109"/>
      <c r="F1020" s="109"/>
      <c r="G1020" s="109"/>
      <c r="H1020" s="109"/>
      <c r="I1020" s="221"/>
      <c r="J1020" s="109"/>
      <c r="K1020" s="109"/>
      <c r="L1020" s="109"/>
      <c r="M1020" s="109"/>
      <c r="N1020" s="109"/>
      <c r="O1020" s="109"/>
      <c r="P1020" s="422"/>
      <c r="Q1020" s="425">
        <f t="shared" si="101"/>
        <v>0</v>
      </c>
      <c r="R1020" s="415"/>
      <c r="S1020" s="415"/>
      <c r="T1020" s="415"/>
      <c r="U1020" s="415"/>
      <c r="V1020" s="415"/>
      <c r="W1020" s="415"/>
      <c r="X1020" s="415"/>
      <c r="Y1020" s="415"/>
      <c r="Z1020" s="415"/>
      <c r="AA1020" s="415"/>
      <c r="AB1020" s="415"/>
      <c r="AC1020" s="415"/>
      <c r="AD1020" s="415"/>
      <c r="AE1020" s="415"/>
      <c r="AF1020" s="415"/>
      <c r="AG1020" s="415"/>
      <c r="AH1020" s="415"/>
      <c r="AI1020" s="415"/>
      <c r="AJ1020" s="415"/>
      <c r="AK1020" s="415"/>
      <c r="AL1020" s="415"/>
      <c r="AM1020" s="415"/>
      <c r="AN1020" s="415"/>
      <c r="AO1020" s="415"/>
      <c r="AP1020" s="415"/>
      <c r="AQ1020" s="415"/>
      <c r="AR1020" s="415"/>
      <c r="AS1020" s="415"/>
      <c r="AT1020" s="415"/>
      <c r="AU1020" s="415"/>
      <c r="AV1020" s="415"/>
      <c r="AW1020" s="415"/>
      <c r="AX1020" s="415"/>
      <c r="AY1020" s="415"/>
      <c r="AZ1020" s="415"/>
      <c r="BA1020" s="415"/>
      <c r="BB1020" s="415"/>
      <c r="BC1020" s="415"/>
      <c r="BD1020" s="415"/>
      <c r="BE1020" s="415"/>
      <c r="BF1020" s="415"/>
      <c r="BG1020" s="415"/>
      <c r="BH1020" s="415"/>
      <c r="BI1020" s="415"/>
      <c r="BJ1020" s="415"/>
      <c r="BK1020" s="415"/>
      <c r="BL1020" s="415"/>
      <c r="BM1020" s="415"/>
      <c r="BN1020" s="415"/>
      <c r="BO1020" s="415"/>
      <c r="BP1020" s="415"/>
      <c r="BQ1020" s="415"/>
      <c r="BR1020" s="415"/>
      <c r="BS1020" s="415"/>
      <c r="BT1020" s="415"/>
      <c r="BU1020" s="415"/>
      <c r="BV1020" s="415"/>
      <c r="BW1020" s="415"/>
      <c r="BX1020" s="415"/>
      <c r="BY1020" s="415"/>
      <c r="BZ1020" s="415"/>
      <c r="CA1020" s="415"/>
      <c r="CB1020" s="415"/>
      <c r="CC1020" s="415"/>
      <c r="CD1020" s="415"/>
      <c r="CE1020" s="415"/>
      <c r="CF1020" s="415"/>
      <c r="CG1020" s="415"/>
      <c r="CH1020" s="415"/>
      <c r="CI1020" s="415"/>
      <c r="CJ1020" s="415"/>
      <c r="CK1020" s="415"/>
      <c r="CL1020" s="415"/>
      <c r="CM1020" s="415"/>
      <c r="CN1020" s="415"/>
      <c r="CO1020" s="415"/>
      <c r="CP1020" s="415"/>
      <c r="CQ1020" s="415"/>
      <c r="CR1020" s="415"/>
      <c r="CS1020" s="415"/>
      <c r="CT1020" s="415"/>
      <c r="CU1020" s="415"/>
      <c r="CV1020" s="415"/>
      <c r="CW1020" s="415"/>
      <c r="CX1020" s="415"/>
      <c r="CY1020" s="415"/>
      <c r="CZ1020" s="415"/>
      <c r="DA1020" s="415"/>
      <c r="DB1020" s="415"/>
      <c r="DC1020" s="415"/>
      <c r="DD1020" s="415"/>
      <c r="DE1020" s="415"/>
      <c r="DF1020" s="415"/>
      <c r="DG1020" s="415"/>
      <c r="DH1020" s="415"/>
      <c r="DI1020" s="415"/>
      <c r="DJ1020" s="415"/>
      <c r="DK1020" s="415"/>
      <c r="DL1020" s="415"/>
      <c r="DM1020" s="415"/>
      <c r="DN1020" s="415"/>
      <c r="DO1020" s="415"/>
      <c r="DP1020" s="415"/>
      <c r="DQ1020" s="415"/>
      <c r="DR1020" s="415"/>
      <c r="DS1020" s="415"/>
      <c r="DT1020" s="415"/>
      <c r="DU1020" s="415"/>
      <c r="DV1020" s="415"/>
      <c r="DW1020" s="415"/>
      <c r="DX1020" s="415"/>
      <c r="DY1020" s="415"/>
      <c r="DZ1020" s="415"/>
      <c r="EA1020" s="415"/>
      <c r="EB1020" s="415"/>
      <c r="EC1020" s="415"/>
      <c r="ED1020" s="415"/>
      <c r="EE1020" s="415"/>
      <c r="EF1020" s="415"/>
      <c r="EG1020" s="415"/>
      <c r="EH1020" s="415"/>
      <c r="EI1020" s="415"/>
      <c r="EJ1020" s="415"/>
      <c r="EK1020" s="415"/>
      <c r="EL1020" s="415"/>
      <c r="EM1020" s="415"/>
      <c r="EN1020" s="415"/>
      <c r="EO1020" s="415"/>
      <c r="EP1020" s="415"/>
      <c r="EQ1020" s="415"/>
      <c r="ER1020" s="415"/>
      <c r="ES1020" s="415"/>
      <c r="ET1020" s="415"/>
      <c r="EU1020" s="415"/>
      <c r="EV1020" s="415"/>
      <c r="EW1020" s="415"/>
      <c r="EX1020" s="415"/>
      <c r="EY1020" s="415"/>
      <c r="EZ1020" s="415"/>
      <c r="FA1020" s="415"/>
      <c r="FB1020" s="415"/>
      <c r="FC1020" s="415"/>
      <c r="FD1020" s="415"/>
      <c r="FE1020" s="415"/>
      <c r="FF1020" s="415"/>
      <c r="FG1020" s="415"/>
      <c r="FH1020" s="415"/>
      <c r="FI1020" s="415"/>
      <c r="FJ1020" s="415"/>
      <c r="FK1020" s="415"/>
      <c r="FL1020" s="415"/>
      <c r="FM1020" s="415"/>
      <c r="FN1020" s="415"/>
      <c r="FO1020" s="415"/>
      <c r="FP1020" s="415"/>
      <c r="FQ1020" s="415"/>
      <c r="FR1020" s="415"/>
      <c r="FS1020" s="415"/>
      <c r="FT1020" s="415"/>
      <c r="FU1020" s="415"/>
      <c r="FV1020" s="415"/>
      <c r="FW1020" s="415"/>
      <c r="FX1020" s="415"/>
      <c r="FY1020" s="415"/>
      <c r="FZ1020" s="415"/>
      <c r="GA1020" s="415"/>
      <c r="GB1020" s="415"/>
      <c r="GC1020" s="415"/>
      <c r="GD1020" s="415"/>
      <c r="GE1020" s="415"/>
      <c r="GF1020" s="415"/>
      <c r="GG1020" s="415"/>
      <c r="GH1020" s="415"/>
      <c r="GI1020" s="415"/>
      <c r="GJ1020" s="415"/>
      <c r="GK1020" s="415"/>
      <c r="GL1020" s="415"/>
      <c r="GM1020" s="415"/>
      <c r="GN1020" s="415"/>
      <c r="GO1020" s="415"/>
      <c r="GP1020" s="415"/>
      <c r="GQ1020" s="415"/>
      <c r="GR1020" s="415"/>
      <c r="GS1020" s="415"/>
      <c r="GT1020" s="415"/>
      <c r="GU1020" s="415"/>
      <c r="GV1020" s="415"/>
      <c r="GW1020" s="415"/>
      <c r="GX1020" s="415"/>
      <c r="GY1020" s="415"/>
      <c r="GZ1020" s="415"/>
      <c r="HA1020" s="415"/>
      <c r="HB1020" s="415"/>
      <c r="HC1020" s="415"/>
      <c r="HD1020" s="415"/>
      <c r="HE1020" s="415"/>
      <c r="HF1020" s="415"/>
      <c r="HG1020" s="415"/>
      <c r="HH1020" s="415"/>
      <c r="HI1020" s="415"/>
      <c r="HJ1020" s="415"/>
      <c r="HK1020" s="415"/>
      <c r="HL1020" s="415"/>
      <c r="HM1020" s="415"/>
      <c r="HN1020" s="415"/>
      <c r="HO1020" s="415"/>
      <c r="HP1020" s="415"/>
      <c r="HQ1020" s="415"/>
      <c r="HR1020" s="415"/>
      <c r="HS1020" s="415"/>
      <c r="HT1020" s="415"/>
      <c r="HU1020" s="415"/>
      <c r="HV1020" s="415"/>
      <c r="HW1020" s="415"/>
      <c r="HX1020" s="415"/>
      <c r="HY1020" s="415"/>
      <c r="HZ1020" s="415"/>
      <c r="IA1020" s="415"/>
      <c r="IB1020" s="415"/>
      <c r="IC1020" s="415"/>
      <c r="ID1020" s="415"/>
      <c r="IE1020" s="415"/>
      <c r="IF1020" s="415"/>
      <c r="IG1020" s="415"/>
      <c r="IH1020" s="415"/>
      <c r="II1020" s="415"/>
      <c r="IJ1020" s="415"/>
      <c r="IK1020" s="415"/>
      <c r="IL1020" s="415"/>
      <c r="IM1020" s="415"/>
      <c r="IN1020" s="415"/>
      <c r="IO1020" s="415"/>
      <c r="IP1020" s="415"/>
      <c r="IQ1020" s="415"/>
      <c r="IR1020" s="415"/>
      <c r="IS1020" s="415"/>
      <c r="IT1020" s="415"/>
      <c r="IU1020" s="415"/>
      <c r="IV1020" s="415"/>
      <c r="IW1020" s="415"/>
      <c r="IX1020" s="415"/>
      <c r="IY1020" s="415"/>
      <c r="IZ1020" s="415"/>
      <c r="JA1020" s="415"/>
    </row>
    <row r="1021" spans="1:261" s="101" customFormat="1" hidden="1" outlineLevel="2" x14ac:dyDescent="0.25">
      <c r="A1021" s="99">
        <v>9</v>
      </c>
      <c r="B1021" s="275" t="s">
        <v>6945</v>
      </c>
      <c r="C1021" s="99" t="s">
        <v>31</v>
      </c>
      <c r="D1021" s="100">
        <v>6</v>
      </c>
      <c r="E1021" s="109"/>
      <c r="F1021" s="109"/>
      <c r="G1021" s="109"/>
      <c r="H1021" s="109"/>
      <c r="I1021" s="221"/>
      <c r="J1021" s="109"/>
      <c r="K1021" s="109"/>
      <c r="L1021" s="109"/>
      <c r="M1021" s="109"/>
      <c r="N1021" s="109"/>
      <c r="O1021" s="109"/>
      <c r="P1021" s="422"/>
      <c r="Q1021" s="425">
        <f t="shared" si="101"/>
        <v>0</v>
      </c>
      <c r="R1021" s="415"/>
      <c r="S1021" s="415"/>
      <c r="T1021" s="415"/>
      <c r="U1021" s="415"/>
      <c r="V1021" s="415"/>
      <c r="W1021" s="415"/>
      <c r="X1021" s="415"/>
      <c r="Y1021" s="415"/>
      <c r="Z1021" s="415"/>
      <c r="AA1021" s="415"/>
      <c r="AB1021" s="415"/>
      <c r="AC1021" s="415"/>
      <c r="AD1021" s="415"/>
      <c r="AE1021" s="415"/>
      <c r="AF1021" s="415"/>
      <c r="AG1021" s="415"/>
      <c r="AH1021" s="415"/>
      <c r="AI1021" s="415"/>
      <c r="AJ1021" s="415"/>
      <c r="AK1021" s="415"/>
      <c r="AL1021" s="415"/>
      <c r="AM1021" s="415"/>
      <c r="AN1021" s="415"/>
      <c r="AO1021" s="415"/>
      <c r="AP1021" s="415"/>
      <c r="AQ1021" s="415"/>
      <c r="AR1021" s="415"/>
      <c r="AS1021" s="415"/>
      <c r="AT1021" s="415"/>
      <c r="AU1021" s="415"/>
      <c r="AV1021" s="415"/>
      <c r="AW1021" s="415"/>
      <c r="AX1021" s="415"/>
      <c r="AY1021" s="415"/>
      <c r="AZ1021" s="415"/>
      <c r="BA1021" s="415"/>
      <c r="BB1021" s="415"/>
      <c r="BC1021" s="415"/>
      <c r="BD1021" s="415"/>
      <c r="BE1021" s="415"/>
      <c r="BF1021" s="415"/>
      <c r="BG1021" s="415"/>
      <c r="BH1021" s="415"/>
      <c r="BI1021" s="415"/>
      <c r="BJ1021" s="415"/>
      <c r="BK1021" s="415"/>
      <c r="BL1021" s="415"/>
      <c r="BM1021" s="415"/>
      <c r="BN1021" s="415"/>
      <c r="BO1021" s="415"/>
      <c r="BP1021" s="415"/>
      <c r="BQ1021" s="415"/>
      <c r="BR1021" s="415"/>
      <c r="BS1021" s="415"/>
      <c r="BT1021" s="415"/>
      <c r="BU1021" s="415"/>
      <c r="BV1021" s="415"/>
      <c r="BW1021" s="415"/>
      <c r="BX1021" s="415"/>
      <c r="BY1021" s="415"/>
      <c r="BZ1021" s="415"/>
      <c r="CA1021" s="415"/>
      <c r="CB1021" s="415"/>
      <c r="CC1021" s="415"/>
      <c r="CD1021" s="415"/>
      <c r="CE1021" s="415"/>
      <c r="CF1021" s="415"/>
      <c r="CG1021" s="415"/>
      <c r="CH1021" s="415"/>
      <c r="CI1021" s="415"/>
      <c r="CJ1021" s="415"/>
      <c r="CK1021" s="415"/>
      <c r="CL1021" s="415"/>
      <c r="CM1021" s="415"/>
      <c r="CN1021" s="415"/>
      <c r="CO1021" s="415"/>
      <c r="CP1021" s="415"/>
      <c r="CQ1021" s="415"/>
      <c r="CR1021" s="415"/>
      <c r="CS1021" s="415"/>
      <c r="CT1021" s="415"/>
      <c r="CU1021" s="415"/>
      <c r="CV1021" s="415"/>
      <c r="CW1021" s="415"/>
      <c r="CX1021" s="415"/>
      <c r="CY1021" s="415"/>
      <c r="CZ1021" s="415"/>
      <c r="DA1021" s="415"/>
      <c r="DB1021" s="415"/>
      <c r="DC1021" s="415"/>
      <c r="DD1021" s="415"/>
      <c r="DE1021" s="415"/>
      <c r="DF1021" s="415"/>
      <c r="DG1021" s="415"/>
      <c r="DH1021" s="415"/>
      <c r="DI1021" s="415"/>
      <c r="DJ1021" s="415"/>
      <c r="DK1021" s="415"/>
      <c r="DL1021" s="415"/>
      <c r="DM1021" s="415"/>
      <c r="DN1021" s="415"/>
      <c r="DO1021" s="415"/>
      <c r="DP1021" s="415"/>
      <c r="DQ1021" s="415"/>
      <c r="DR1021" s="415"/>
      <c r="DS1021" s="415"/>
      <c r="DT1021" s="415"/>
      <c r="DU1021" s="415"/>
      <c r="DV1021" s="415"/>
      <c r="DW1021" s="415"/>
      <c r="DX1021" s="415"/>
      <c r="DY1021" s="415"/>
      <c r="DZ1021" s="415"/>
      <c r="EA1021" s="415"/>
      <c r="EB1021" s="415"/>
      <c r="EC1021" s="415"/>
      <c r="ED1021" s="415"/>
      <c r="EE1021" s="415"/>
      <c r="EF1021" s="415"/>
      <c r="EG1021" s="415"/>
      <c r="EH1021" s="415"/>
      <c r="EI1021" s="415"/>
      <c r="EJ1021" s="415"/>
      <c r="EK1021" s="415"/>
      <c r="EL1021" s="415"/>
      <c r="EM1021" s="415"/>
      <c r="EN1021" s="415"/>
      <c r="EO1021" s="415"/>
      <c r="EP1021" s="415"/>
      <c r="EQ1021" s="415"/>
      <c r="ER1021" s="415"/>
      <c r="ES1021" s="415"/>
      <c r="ET1021" s="415"/>
      <c r="EU1021" s="415"/>
      <c r="EV1021" s="415"/>
      <c r="EW1021" s="415"/>
      <c r="EX1021" s="415"/>
      <c r="EY1021" s="415"/>
      <c r="EZ1021" s="415"/>
      <c r="FA1021" s="415"/>
      <c r="FB1021" s="415"/>
      <c r="FC1021" s="415"/>
      <c r="FD1021" s="415"/>
      <c r="FE1021" s="415"/>
      <c r="FF1021" s="415"/>
      <c r="FG1021" s="415"/>
      <c r="FH1021" s="415"/>
      <c r="FI1021" s="415"/>
      <c r="FJ1021" s="415"/>
      <c r="FK1021" s="415"/>
      <c r="FL1021" s="415"/>
      <c r="FM1021" s="415"/>
      <c r="FN1021" s="415"/>
      <c r="FO1021" s="415"/>
      <c r="FP1021" s="415"/>
      <c r="FQ1021" s="415"/>
      <c r="FR1021" s="415"/>
      <c r="FS1021" s="415"/>
      <c r="FT1021" s="415"/>
      <c r="FU1021" s="415"/>
      <c r="FV1021" s="415"/>
      <c r="FW1021" s="415"/>
      <c r="FX1021" s="415"/>
      <c r="FY1021" s="415"/>
      <c r="FZ1021" s="415"/>
      <c r="GA1021" s="415"/>
      <c r="GB1021" s="415"/>
      <c r="GC1021" s="415"/>
      <c r="GD1021" s="415"/>
      <c r="GE1021" s="415"/>
      <c r="GF1021" s="415"/>
      <c r="GG1021" s="415"/>
      <c r="GH1021" s="415"/>
      <c r="GI1021" s="415"/>
      <c r="GJ1021" s="415"/>
      <c r="GK1021" s="415"/>
      <c r="GL1021" s="415"/>
      <c r="GM1021" s="415"/>
      <c r="GN1021" s="415"/>
      <c r="GO1021" s="415"/>
      <c r="GP1021" s="415"/>
      <c r="GQ1021" s="415"/>
      <c r="GR1021" s="415"/>
      <c r="GS1021" s="415"/>
      <c r="GT1021" s="415"/>
      <c r="GU1021" s="415"/>
      <c r="GV1021" s="415"/>
      <c r="GW1021" s="415"/>
      <c r="GX1021" s="415"/>
      <c r="GY1021" s="415"/>
      <c r="GZ1021" s="415"/>
      <c r="HA1021" s="415"/>
      <c r="HB1021" s="415"/>
      <c r="HC1021" s="415"/>
      <c r="HD1021" s="415"/>
      <c r="HE1021" s="415"/>
      <c r="HF1021" s="415"/>
      <c r="HG1021" s="415"/>
      <c r="HH1021" s="415"/>
      <c r="HI1021" s="415"/>
      <c r="HJ1021" s="415"/>
      <c r="HK1021" s="415"/>
      <c r="HL1021" s="415"/>
      <c r="HM1021" s="415"/>
      <c r="HN1021" s="415"/>
      <c r="HO1021" s="415"/>
      <c r="HP1021" s="415"/>
      <c r="HQ1021" s="415"/>
      <c r="HR1021" s="415"/>
      <c r="HS1021" s="415"/>
      <c r="HT1021" s="415"/>
      <c r="HU1021" s="415"/>
      <c r="HV1021" s="415"/>
      <c r="HW1021" s="415"/>
      <c r="HX1021" s="415"/>
      <c r="HY1021" s="415"/>
      <c r="HZ1021" s="415"/>
      <c r="IA1021" s="415"/>
      <c r="IB1021" s="415"/>
      <c r="IC1021" s="415"/>
      <c r="ID1021" s="415"/>
      <c r="IE1021" s="415"/>
      <c r="IF1021" s="415"/>
      <c r="IG1021" s="415"/>
      <c r="IH1021" s="415"/>
      <c r="II1021" s="415"/>
      <c r="IJ1021" s="415"/>
      <c r="IK1021" s="415"/>
      <c r="IL1021" s="415"/>
      <c r="IM1021" s="415"/>
      <c r="IN1021" s="415"/>
      <c r="IO1021" s="415"/>
      <c r="IP1021" s="415"/>
      <c r="IQ1021" s="415"/>
      <c r="IR1021" s="415"/>
      <c r="IS1021" s="415"/>
      <c r="IT1021" s="415"/>
      <c r="IU1021" s="415"/>
      <c r="IV1021" s="415"/>
      <c r="IW1021" s="415"/>
      <c r="IX1021" s="415"/>
      <c r="IY1021" s="415"/>
      <c r="IZ1021" s="415"/>
      <c r="JA1021" s="415"/>
    </row>
    <row r="1022" spans="1:261" s="101" customFormat="1" hidden="1" outlineLevel="2" x14ac:dyDescent="0.25">
      <c r="A1022" s="99">
        <v>10</v>
      </c>
      <c r="B1022" s="275" t="s">
        <v>634</v>
      </c>
      <c r="C1022" s="99" t="s">
        <v>6814</v>
      </c>
      <c r="D1022" s="100">
        <v>60</v>
      </c>
      <c r="E1022" s="109"/>
      <c r="F1022" s="109"/>
      <c r="G1022" s="109"/>
      <c r="H1022" s="109"/>
      <c r="I1022" s="221"/>
      <c r="J1022" s="109"/>
      <c r="K1022" s="109"/>
      <c r="L1022" s="109"/>
      <c r="M1022" s="109"/>
      <c r="N1022" s="109"/>
      <c r="O1022" s="109"/>
      <c r="P1022" s="422"/>
      <c r="Q1022" s="425">
        <f t="shared" si="101"/>
        <v>0</v>
      </c>
      <c r="R1022" s="415"/>
      <c r="S1022" s="415"/>
      <c r="T1022" s="415"/>
      <c r="U1022" s="415"/>
      <c r="V1022" s="415"/>
      <c r="W1022" s="415"/>
      <c r="X1022" s="415"/>
      <c r="Y1022" s="415"/>
      <c r="Z1022" s="415"/>
      <c r="AA1022" s="415"/>
      <c r="AB1022" s="415"/>
      <c r="AC1022" s="415"/>
      <c r="AD1022" s="415"/>
      <c r="AE1022" s="415"/>
      <c r="AF1022" s="415"/>
      <c r="AG1022" s="415"/>
      <c r="AH1022" s="415"/>
      <c r="AI1022" s="415"/>
      <c r="AJ1022" s="415"/>
      <c r="AK1022" s="415"/>
      <c r="AL1022" s="415"/>
      <c r="AM1022" s="415"/>
      <c r="AN1022" s="415"/>
      <c r="AO1022" s="415"/>
      <c r="AP1022" s="415"/>
      <c r="AQ1022" s="415"/>
      <c r="AR1022" s="415"/>
      <c r="AS1022" s="415"/>
      <c r="AT1022" s="415"/>
      <c r="AU1022" s="415"/>
      <c r="AV1022" s="415"/>
      <c r="AW1022" s="415"/>
      <c r="AX1022" s="415"/>
      <c r="AY1022" s="415"/>
      <c r="AZ1022" s="415"/>
      <c r="BA1022" s="415"/>
      <c r="BB1022" s="415"/>
      <c r="BC1022" s="415"/>
      <c r="BD1022" s="415"/>
      <c r="BE1022" s="415"/>
      <c r="BF1022" s="415"/>
      <c r="BG1022" s="415"/>
      <c r="BH1022" s="415"/>
      <c r="BI1022" s="415"/>
      <c r="BJ1022" s="415"/>
      <c r="BK1022" s="415"/>
      <c r="BL1022" s="415"/>
      <c r="BM1022" s="415"/>
      <c r="BN1022" s="415"/>
      <c r="BO1022" s="415"/>
      <c r="BP1022" s="415"/>
      <c r="BQ1022" s="415"/>
      <c r="BR1022" s="415"/>
      <c r="BS1022" s="415"/>
      <c r="BT1022" s="415"/>
      <c r="BU1022" s="415"/>
      <c r="BV1022" s="415"/>
      <c r="BW1022" s="415"/>
      <c r="BX1022" s="415"/>
      <c r="BY1022" s="415"/>
      <c r="BZ1022" s="415"/>
      <c r="CA1022" s="415"/>
      <c r="CB1022" s="415"/>
      <c r="CC1022" s="415"/>
      <c r="CD1022" s="415"/>
      <c r="CE1022" s="415"/>
      <c r="CF1022" s="415"/>
      <c r="CG1022" s="415"/>
      <c r="CH1022" s="415"/>
      <c r="CI1022" s="415"/>
      <c r="CJ1022" s="415"/>
      <c r="CK1022" s="415"/>
      <c r="CL1022" s="415"/>
      <c r="CM1022" s="415"/>
      <c r="CN1022" s="415"/>
      <c r="CO1022" s="415"/>
      <c r="CP1022" s="415"/>
      <c r="CQ1022" s="415"/>
      <c r="CR1022" s="415"/>
      <c r="CS1022" s="415"/>
      <c r="CT1022" s="415"/>
      <c r="CU1022" s="415"/>
      <c r="CV1022" s="415"/>
      <c r="CW1022" s="415"/>
      <c r="CX1022" s="415"/>
      <c r="CY1022" s="415"/>
      <c r="CZ1022" s="415"/>
      <c r="DA1022" s="415"/>
      <c r="DB1022" s="415"/>
      <c r="DC1022" s="415"/>
      <c r="DD1022" s="415"/>
      <c r="DE1022" s="415"/>
      <c r="DF1022" s="415"/>
      <c r="DG1022" s="415"/>
      <c r="DH1022" s="415"/>
      <c r="DI1022" s="415"/>
      <c r="DJ1022" s="415"/>
      <c r="DK1022" s="415"/>
      <c r="DL1022" s="415"/>
      <c r="DM1022" s="415"/>
      <c r="DN1022" s="415"/>
      <c r="DO1022" s="415"/>
      <c r="DP1022" s="415"/>
      <c r="DQ1022" s="415"/>
      <c r="DR1022" s="415"/>
      <c r="DS1022" s="415"/>
      <c r="DT1022" s="415"/>
      <c r="DU1022" s="415"/>
      <c r="DV1022" s="415"/>
      <c r="DW1022" s="415"/>
      <c r="DX1022" s="415"/>
      <c r="DY1022" s="415"/>
      <c r="DZ1022" s="415"/>
      <c r="EA1022" s="415"/>
      <c r="EB1022" s="415"/>
      <c r="EC1022" s="415"/>
      <c r="ED1022" s="415"/>
      <c r="EE1022" s="415"/>
      <c r="EF1022" s="415"/>
      <c r="EG1022" s="415"/>
      <c r="EH1022" s="415"/>
      <c r="EI1022" s="415"/>
      <c r="EJ1022" s="415"/>
      <c r="EK1022" s="415"/>
      <c r="EL1022" s="415"/>
      <c r="EM1022" s="415"/>
      <c r="EN1022" s="415"/>
      <c r="EO1022" s="415"/>
      <c r="EP1022" s="415"/>
      <c r="EQ1022" s="415"/>
      <c r="ER1022" s="415"/>
      <c r="ES1022" s="415"/>
      <c r="ET1022" s="415"/>
      <c r="EU1022" s="415"/>
      <c r="EV1022" s="415"/>
      <c r="EW1022" s="415"/>
      <c r="EX1022" s="415"/>
      <c r="EY1022" s="415"/>
      <c r="EZ1022" s="415"/>
      <c r="FA1022" s="415"/>
      <c r="FB1022" s="415"/>
      <c r="FC1022" s="415"/>
      <c r="FD1022" s="415"/>
      <c r="FE1022" s="415"/>
      <c r="FF1022" s="415"/>
      <c r="FG1022" s="415"/>
      <c r="FH1022" s="415"/>
      <c r="FI1022" s="415"/>
      <c r="FJ1022" s="415"/>
      <c r="FK1022" s="415"/>
      <c r="FL1022" s="415"/>
      <c r="FM1022" s="415"/>
      <c r="FN1022" s="415"/>
      <c r="FO1022" s="415"/>
      <c r="FP1022" s="415"/>
      <c r="FQ1022" s="415"/>
      <c r="FR1022" s="415"/>
      <c r="FS1022" s="415"/>
      <c r="FT1022" s="415"/>
      <c r="FU1022" s="415"/>
      <c r="FV1022" s="415"/>
      <c r="FW1022" s="415"/>
      <c r="FX1022" s="415"/>
      <c r="FY1022" s="415"/>
      <c r="FZ1022" s="415"/>
      <c r="GA1022" s="415"/>
      <c r="GB1022" s="415"/>
      <c r="GC1022" s="415"/>
      <c r="GD1022" s="415"/>
      <c r="GE1022" s="415"/>
      <c r="GF1022" s="415"/>
      <c r="GG1022" s="415"/>
      <c r="GH1022" s="415"/>
      <c r="GI1022" s="415"/>
      <c r="GJ1022" s="415"/>
      <c r="GK1022" s="415"/>
      <c r="GL1022" s="415"/>
      <c r="GM1022" s="415"/>
      <c r="GN1022" s="415"/>
      <c r="GO1022" s="415"/>
      <c r="GP1022" s="415"/>
      <c r="GQ1022" s="415"/>
      <c r="GR1022" s="415"/>
      <c r="GS1022" s="415"/>
      <c r="GT1022" s="415"/>
      <c r="GU1022" s="415"/>
      <c r="GV1022" s="415"/>
      <c r="GW1022" s="415"/>
      <c r="GX1022" s="415"/>
      <c r="GY1022" s="415"/>
      <c r="GZ1022" s="415"/>
      <c r="HA1022" s="415"/>
      <c r="HB1022" s="415"/>
      <c r="HC1022" s="415"/>
      <c r="HD1022" s="415"/>
      <c r="HE1022" s="415"/>
      <c r="HF1022" s="415"/>
      <c r="HG1022" s="415"/>
      <c r="HH1022" s="415"/>
      <c r="HI1022" s="415"/>
      <c r="HJ1022" s="415"/>
      <c r="HK1022" s="415"/>
      <c r="HL1022" s="415"/>
      <c r="HM1022" s="415"/>
      <c r="HN1022" s="415"/>
      <c r="HO1022" s="415"/>
      <c r="HP1022" s="415"/>
      <c r="HQ1022" s="415"/>
      <c r="HR1022" s="415"/>
      <c r="HS1022" s="415"/>
      <c r="HT1022" s="415"/>
      <c r="HU1022" s="415"/>
      <c r="HV1022" s="415"/>
      <c r="HW1022" s="415"/>
      <c r="HX1022" s="415"/>
      <c r="HY1022" s="415"/>
      <c r="HZ1022" s="415"/>
      <c r="IA1022" s="415"/>
      <c r="IB1022" s="415"/>
      <c r="IC1022" s="415"/>
      <c r="ID1022" s="415"/>
      <c r="IE1022" s="415"/>
      <c r="IF1022" s="415"/>
      <c r="IG1022" s="415"/>
      <c r="IH1022" s="415"/>
      <c r="II1022" s="415"/>
      <c r="IJ1022" s="415"/>
      <c r="IK1022" s="415"/>
      <c r="IL1022" s="415"/>
      <c r="IM1022" s="415"/>
      <c r="IN1022" s="415"/>
      <c r="IO1022" s="415"/>
      <c r="IP1022" s="415"/>
      <c r="IQ1022" s="415"/>
      <c r="IR1022" s="415"/>
      <c r="IS1022" s="415"/>
      <c r="IT1022" s="415"/>
      <c r="IU1022" s="415"/>
      <c r="IV1022" s="415"/>
      <c r="IW1022" s="415"/>
      <c r="IX1022" s="415"/>
      <c r="IY1022" s="415"/>
      <c r="IZ1022" s="415"/>
      <c r="JA1022" s="415"/>
    </row>
    <row r="1023" spans="1:261" hidden="1" outlineLevel="1" x14ac:dyDescent="0.25">
      <c r="A1023" s="378"/>
      <c r="B1023" s="349" t="s">
        <v>635</v>
      </c>
      <c r="C1023" s="378" t="s">
        <v>6814</v>
      </c>
      <c r="D1023" s="377">
        <v>28.8</v>
      </c>
      <c r="E1023" s="377">
        <v>5549.8059027777781</v>
      </c>
      <c r="F1023" s="377">
        <f>E1023*D1023</f>
        <v>159834.41</v>
      </c>
      <c r="G1023" s="377">
        <v>5516.6493055555557</v>
      </c>
      <c r="H1023" s="377">
        <f>G1023*D1023</f>
        <v>158879.5</v>
      </c>
      <c r="I1023" s="377">
        <f>H1023+F1023</f>
        <v>318713.91000000003</v>
      </c>
      <c r="J1023" s="252">
        <v>5549.8059027777781</v>
      </c>
      <c r="K1023" s="252"/>
      <c r="L1023" s="229"/>
      <c r="M1023" s="229">
        <f t="shared" ref="M1023:M1054" si="102">G1023</f>
        <v>5516.6493055555557</v>
      </c>
      <c r="N1023" s="229"/>
      <c r="O1023" s="229"/>
      <c r="P1023" s="422"/>
      <c r="Q1023" s="425">
        <f t="shared" si="101"/>
        <v>0</v>
      </c>
    </row>
    <row r="1024" spans="1:261" hidden="1" outlineLevel="2" x14ac:dyDescent="0.25">
      <c r="A1024" s="99">
        <v>1</v>
      </c>
      <c r="B1024" s="275" t="s">
        <v>636</v>
      </c>
      <c r="C1024" s="99" t="s">
        <v>6819</v>
      </c>
      <c r="D1024" s="100">
        <v>28.8</v>
      </c>
      <c r="E1024" s="109">
        <v>0</v>
      </c>
      <c r="F1024" s="109"/>
      <c r="G1024" s="109">
        <v>0</v>
      </c>
      <c r="H1024" s="109"/>
      <c r="I1024" s="221"/>
      <c r="J1024" s="252">
        <v>0</v>
      </c>
      <c r="K1024" s="252"/>
      <c r="L1024" s="229"/>
      <c r="M1024" s="229">
        <f t="shared" si="102"/>
        <v>0</v>
      </c>
      <c r="N1024" s="229"/>
      <c r="O1024" s="229"/>
      <c r="P1024" s="422"/>
      <c r="Q1024" s="425">
        <f t="shared" si="101"/>
        <v>0</v>
      </c>
    </row>
    <row r="1025" spans="1:17" hidden="1" outlineLevel="2" x14ac:dyDescent="0.25">
      <c r="A1025" s="99">
        <v>2</v>
      </c>
      <c r="B1025" s="275" t="s">
        <v>637</v>
      </c>
      <c r="C1025" s="99" t="s">
        <v>6814</v>
      </c>
      <c r="D1025" s="100">
        <v>28.8</v>
      </c>
      <c r="E1025" s="109">
        <v>0</v>
      </c>
      <c r="F1025" s="109"/>
      <c r="G1025" s="109">
        <v>0</v>
      </c>
      <c r="H1025" s="109"/>
      <c r="I1025" s="221"/>
      <c r="J1025" s="252">
        <v>0</v>
      </c>
      <c r="K1025" s="252"/>
      <c r="L1025" s="229"/>
      <c r="M1025" s="229">
        <f t="shared" si="102"/>
        <v>0</v>
      </c>
      <c r="N1025" s="229"/>
      <c r="O1025" s="229"/>
      <c r="P1025" s="422"/>
      <c r="Q1025" s="425">
        <f t="shared" si="101"/>
        <v>0</v>
      </c>
    </row>
    <row r="1026" spans="1:17" hidden="1" outlineLevel="2" x14ac:dyDescent="0.25">
      <c r="A1026" s="99">
        <v>3</v>
      </c>
      <c r="B1026" s="275" t="s">
        <v>636</v>
      </c>
      <c r="C1026" s="99" t="s">
        <v>6814</v>
      </c>
      <c r="D1026" s="100">
        <v>28.8</v>
      </c>
      <c r="E1026" s="109">
        <v>0</v>
      </c>
      <c r="F1026" s="109"/>
      <c r="G1026" s="109">
        <v>0</v>
      </c>
      <c r="H1026" s="109"/>
      <c r="I1026" s="221"/>
      <c r="J1026" s="252">
        <v>0</v>
      </c>
      <c r="K1026" s="252"/>
      <c r="L1026" s="229"/>
      <c r="M1026" s="229">
        <f t="shared" si="102"/>
        <v>0</v>
      </c>
      <c r="N1026" s="229"/>
      <c r="O1026" s="229"/>
      <c r="P1026" s="422"/>
      <c r="Q1026" s="425">
        <f t="shared" si="101"/>
        <v>0</v>
      </c>
    </row>
    <row r="1027" spans="1:17" hidden="1" outlineLevel="2" x14ac:dyDescent="0.25">
      <c r="A1027" s="99">
        <v>4</v>
      </c>
      <c r="B1027" s="275" t="s">
        <v>638</v>
      </c>
      <c r="C1027" s="99" t="s">
        <v>6814</v>
      </c>
      <c r="D1027" s="100">
        <v>28.8</v>
      </c>
      <c r="E1027" s="109">
        <v>0</v>
      </c>
      <c r="F1027" s="109"/>
      <c r="G1027" s="109">
        <v>0</v>
      </c>
      <c r="H1027" s="109"/>
      <c r="I1027" s="221"/>
      <c r="J1027" s="252">
        <v>0</v>
      </c>
      <c r="K1027" s="252"/>
      <c r="L1027" s="229"/>
      <c r="M1027" s="229">
        <f t="shared" si="102"/>
        <v>0</v>
      </c>
      <c r="N1027" s="229"/>
      <c r="O1027" s="229"/>
      <c r="P1027" s="422"/>
      <c r="Q1027" s="425">
        <f t="shared" si="101"/>
        <v>0</v>
      </c>
    </row>
    <row r="1028" spans="1:17" hidden="1" outlineLevel="2" x14ac:dyDescent="0.25">
      <c r="A1028" s="99">
        <v>5</v>
      </c>
      <c r="B1028" s="275" t="s">
        <v>636</v>
      </c>
      <c r="C1028" s="99" t="s">
        <v>6814</v>
      </c>
      <c r="D1028" s="100">
        <v>28.8</v>
      </c>
      <c r="E1028" s="109">
        <v>0</v>
      </c>
      <c r="F1028" s="109"/>
      <c r="G1028" s="109">
        <v>0</v>
      </c>
      <c r="H1028" s="109"/>
      <c r="I1028" s="221"/>
      <c r="J1028" s="252">
        <v>0</v>
      </c>
      <c r="K1028" s="252"/>
      <c r="L1028" s="229"/>
      <c r="M1028" s="229">
        <f t="shared" si="102"/>
        <v>0</v>
      </c>
      <c r="N1028" s="229"/>
      <c r="O1028" s="229"/>
      <c r="P1028" s="422"/>
      <c r="Q1028" s="425">
        <f t="shared" si="101"/>
        <v>0</v>
      </c>
    </row>
    <row r="1029" spans="1:17" hidden="1" outlineLevel="2" x14ac:dyDescent="0.25">
      <c r="A1029" s="99">
        <v>6</v>
      </c>
      <c r="B1029" s="275" t="s">
        <v>639</v>
      </c>
      <c r="C1029" s="99" t="s">
        <v>6814</v>
      </c>
      <c r="D1029" s="100">
        <v>15</v>
      </c>
      <c r="E1029" s="109">
        <v>0</v>
      </c>
      <c r="F1029" s="109"/>
      <c r="G1029" s="109">
        <v>0</v>
      </c>
      <c r="H1029" s="109"/>
      <c r="I1029" s="221"/>
      <c r="J1029" s="252">
        <v>0</v>
      </c>
      <c r="K1029" s="252"/>
      <c r="L1029" s="229"/>
      <c r="M1029" s="229">
        <f t="shared" si="102"/>
        <v>0</v>
      </c>
      <c r="N1029" s="229"/>
      <c r="O1029" s="229"/>
      <c r="P1029" s="422"/>
      <c r="Q1029" s="425">
        <f t="shared" si="101"/>
        <v>0</v>
      </c>
    </row>
    <row r="1030" spans="1:17" hidden="1" outlineLevel="2" x14ac:dyDescent="0.25">
      <c r="A1030" s="99">
        <v>7</v>
      </c>
      <c r="B1030" s="275" t="s">
        <v>640</v>
      </c>
      <c r="C1030" s="99" t="s">
        <v>6814</v>
      </c>
      <c r="D1030" s="100">
        <v>15</v>
      </c>
      <c r="E1030" s="109">
        <v>0</v>
      </c>
      <c r="F1030" s="109"/>
      <c r="G1030" s="109">
        <v>0</v>
      </c>
      <c r="H1030" s="109"/>
      <c r="I1030" s="221"/>
      <c r="J1030" s="252">
        <v>0</v>
      </c>
      <c r="K1030" s="252"/>
      <c r="L1030" s="229"/>
      <c r="M1030" s="229">
        <f t="shared" si="102"/>
        <v>0</v>
      </c>
      <c r="N1030" s="229"/>
      <c r="O1030" s="229"/>
      <c r="P1030" s="422"/>
      <c r="Q1030" s="425">
        <f t="shared" si="101"/>
        <v>0</v>
      </c>
    </row>
    <row r="1031" spans="1:17" ht="25.5" hidden="1" outlineLevel="2" x14ac:dyDescent="0.25">
      <c r="A1031" s="99">
        <v>8</v>
      </c>
      <c r="B1031" s="275" t="s">
        <v>641</v>
      </c>
      <c r="C1031" s="99" t="s">
        <v>31</v>
      </c>
      <c r="D1031" s="100">
        <v>1</v>
      </c>
      <c r="E1031" s="109">
        <v>0</v>
      </c>
      <c r="F1031" s="109"/>
      <c r="G1031" s="109">
        <v>0</v>
      </c>
      <c r="H1031" s="109"/>
      <c r="I1031" s="221"/>
      <c r="J1031" s="252">
        <v>0</v>
      </c>
      <c r="K1031" s="252"/>
      <c r="L1031" s="229"/>
      <c r="M1031" s="229">
        <f t="shared" si="102"/>
        <v>0</v>
      </c>
      <c r="N1031" s="229"/>
      <c r="O1031" s="229"/>
      <c r="P1031" s="422"/>
      <c r="Q1031" s="425">
        <f t="shared" ref="Q1031:Q1094" si="103">(E1031+G1031)*P1031</f>
        <v>0</v>
      </c>
    </row>
    <row r="1032" spans="1:17" ht="25.5" hidden="1" outlineLevel="2" x14ac:dyDescent="0.25">
      <c r="A1032" s="99">
        <v>9</v>
      </c>
      <c r="B1032" s="275" t="s">
        <v>642</v>
      </c>
      <c r="C1032" s="99" t="s">
        <v>6814</v>
      </c>
      <c r="D1032" s="100">
        <v>5.98</v>
      </c>
      <c r="E1032" s="109">
        <v>0</v>
      </c>
      <c r="F1032" s="109"/>
      <c r="G1032" s="109">
        <v>0</v>
      </c>
      <c r="H1032" s="109"/>
      <c r="I1032" s="221"/>
      <c r="J1032" s="252">
        <v>0</v>
      </c>
      <c r="K1032" s="252"/>
      <c r="L1032" s="229"/>
      <c r="M1032" s="229">
        <f t="shared" si="102"/>
        <v>0</v>
      </c>
      <c r="N1032" s="229"/>
      <c r="O1032" s="229"/>
      <c r="P1032" s="422"/>
      <c r="Q1032" s="425">
        <f t="shared" si="103"/>
        <v>0</v>
      </c>
    </row>
    <row r="1033" spans="1:17" hidden="1" outlineLevel="2" x14ac:dyDescent="0.25">
      <c r="A1033" s="99">
        <v>10</v>
      </c>
      <c r="B1033" s="275" t="s">
        <v>643</v>
      </c>
      <c r="C1033" s="99" t="s">
        <v>855</v>
      </c>
      <c r="D1033" s="112">
        <v>0.3</v>
      </c>
      <c r="E1033" s="109">
        <v>0</v>
      </c>
      <c r="F1033" s="109"/>
      <c r="G1033" s="109">
        <v>0</v>
      </c>
      <c r="H1033" s="109"/>
      <c r="I1033" s="221"/>
      <c r="J1033" s="252">
        <v>0</v>
      </c>
      <c r="K1033" s="252"/>
      <c r="L1033" s="229"/>
      <c r="M1033" s="229">
        <f t="shared" si="102"/>
        <v>0</v>
      </c>
      <c r="N1033" s="229"/>
      <c r="O1033" s="229"/>
      <c r="P1033" s="422"/>
      <c r="Q1033" s="425">
        <f t="shared" si="103"/>
        <v>0</v>
      </c>
    </row>
    <row r="1034" spans="1:17" hidden="1" outlineLevel="2" x14ac:dyDescent="0.25">
      <c r="A1034" s="99">
        <v>11</v>
      </c>
      <c r="B1034" s="275" t="s">
        <v>644</v>
      </c>
      <c r="C1034" s="99" t="s">
        <v>6814</v>
      </c>
      <c r="D1034" s="100">
        <v>6</v>
      </c>
      <c r="E1034" s="109">
        <v>0</v>
      </c>
      <c r="F1034" s="109"/>
      <c r="G1034" s="109">
        <v>0</v>
      </c>
      <c r="H1034" s="109"/>
      <c r="I1034" s="221"/>
      <c r="J1034" s="252">
        <v>0</v>
      </c>
      <c r="K1034" s="252"/>
      <c r="L1034" s="229"/>
      <c r="M1034" s="229">
        <f t="shared" si="102"/>
        <v>0</v>
      </c>
      <c r="N1034" s="229"/>
      <c r="O1034" s="229"/>
      <c r="P1034" s="422"/>
      <c r="Q1034" s="425">
        <f t="shared" si="103"/>
        <v>0</v>
      </c>
    </row>
    <row r="1035" spans="1:17" hidden="1" outlineLevel="2" x14ac:dyDescent="0.25">
      <c r="A1035" s="99">
        <v>12</v>
      </c>
      <c r="B1035" s="275" t="s">
        <v>6864</v>
      </c>
      <c r="C1035" s="99" t="s">
        <v>6820</v>
      </c>
      <c r="D1035" s="112">
        <v>0.4</v>
      </c>
      <c r="E1035" s="109">
        <v>0</v>
      </c>
      <c r="F1035" s="109"/>
      <c r="G1035" s="109">
        <v>0</v>
      </c>
      <c r="H1035" s="109"/>
      <c r="I1035" s="221"/>
      <c r="J1035" s="252">
        <v>0</v>
      </c>
      <c r="K1035" s="252"/>
      <c r="L1035" s="229"/>
      <c r="M1035" s="229">
        <f t="shared" si="102"/>
        <v>0</v>
      </c>
      <c r="N1035" s="229"/>
      <c r="O1035" s="229"/>
      <c r="P1035" s="422"/>
      <c r="Q1035" s="425">
        <f t="shared" si="103"/>
        <v>0</v>
      </c>
    </row>
    <row r="1036" spans="1:17" hidden="1" outlineLevel="2" x14ac:dyDescent="0.25">
      <c r="A1036" s="99">
        <v>13</v>
      </c>
      <c r="B1036" s="275" t="s">
        <v>645</v>
      </c>
      <c r="C1036" s="99" t="s">
        <v>6814</v>
      </c>
      <c r="D1036" s="100">
        <v>8.1</v>
      </c>
      <c r="E1036" s="109">
        <v>0</v>
      </c>
      <c r="F1036" s="109"/>
      <c r="G1036" s="109">
        <v>0</v>
      </c>
      <c r="H1036" s="109"/>
      <c r="I1036" s="221"/>
      <c r="J1036" s="252">
        <v>0</v>
      </c>
      <c r="K1036" s="252"/>
      <c r="L1036" s="229"/>
      <c r="M1036" s="229">
        <f t="shared" si="102"/>
        <v>0</v>
      </c>
      <c r="N1036" s="229"/>
      <c r="O1036" s="229"/>
      <c r="P1036" s="422"/>
      <c r="Q1036" s="425">
        <f t="shared" si="103"/>
        <v>0</v>
      </c>
    </row>
    <row r="1037" spans="1:17" hidden="1" outlineLevel="2" x14ac:dyDescent="0.25">
      <c r="A1037" s="99">
        <v>14</v>
      </c>
      <c r="B1037" s="275" t="s">
        <v>646</v>
      </c>
      <c r="C1037" s="99" t="s">
        <v>6814</v>
      </c>
      <c r="D1037" s="100">
        <v>8.1</v>
      </c>
      <c r="E1037" s="109">
        <v>0</v>
      </c>
      <c r="F1037" s="109"/>
      <c r="G1037" s="109">
        <v>0</v>
      </c>
      <c r="H1037" s="109"/>
      <c r="I1037" s="221"/>
      <c r="J1037" s="252">
        <v>0</v>
      </c>
      <c r="K1037" s="252"/>
      <c r="L1037" s="229"/>
      <c r="M1037" s="229">
        <f t="shared" si="102"/>
        <v>0</v>
      </c>
      <c r="N1037" s="229"/>
      <c r="O1037" s="229"/>
      <c r="P1037" s="422"/>
      <c r="Q1037" s="425">
        <f t="shared" si="103"/>
        <v>0</v>
      </c>
    </row>
    <row r="1038" spans="1:17" hidden="1" outlineLevel="2" x14ac:dyDescent="0.25">
      <c r="A1038" s="99">
        <v>15</v>
      </c>
      <c r="B1038" s="275" t="s">
        <v>647</v>
      </c>
      <c r="C1038" s="99" t="s">
        <v>176</v>
      </c>
      <c r="D1038" s="100">
        <v>1.62</v>
      </c>
      <c r="E1038" s="109">
        <v>0</v>
      </c>
      <c r="F1038" s="109"/>
      <c r="G1038" s="109">
        <v>0</v>
      </c>
      <c r="H1038" s="109"/>
      <c r="I1038" s="221"/>
      <c r="J1038" s="252">
        <v>0</v>
      </c>
      <c r="K1038" s="252"/>
      <c r="L1038" s="229"/>
      <c r="M1038" s="229">
        <f t="shared" si="102"/>
        <v>0</v>
      </c>
      <c r="N1038" s="229"/>
      <c r="O1038" s="229"/>
      <c r="P1038" s="422"/>
      <c r="Q1038" s="425">
        <f t="shared" si="103"/>
        <v>0</v>
      </c>
    </row>
    <row r="1039" spans="1:17" hidden="1" outlineLevel="2" x14ac:dyDescent="0.25">
      <c r="A1039" s="99">
        <v>16</v>
      </c>
      <c r="B1039" s="275" t="s">
        <v>648</v>
      </c>
      <c r="C1039" s="99" t="s">
        <v>176</v>
      </c>
      <c r="D1039" s="100">
        <v>1.5</v>
      </c>
      <c r="E1039" s="109">
        <v>0</v>
      </c>
      <c r="F1039" s="109"/>
      <c r="G1039" s="109">
        <v>0</v>
      </c>
      <c r="H1039" s="109"/>
      <c r="I1039" s="221"/>
      <c r="J1039" s="252">
        <v>0</v>
      </c>
      <c r="K1039" s="252"/>
      <c r="L1039" s="229"/>
      <c r="M1039" s="229">
        <f t="shared" si="102"/>
        <v>0</v>
      </c>
      <c r="N1039" s="229"/>
      <c r="O1039" s="229"/>
      <c r="P1039" s="422"/>
      <c r="Q1039" s="425">
        <f t="shared" si="103"/>
        <v>0</v>
      </c>
    </row>
    <row r="1040" spans="1:17" hidden="1" outlineLevel="2" x14ac:dyDescent="0.25">
      <c r="A1040" s="99">
        <v>17</v>
      </c>
      <c r="B1040" s="275" t="s">
        <v>634</v>
      </c>
      <c r="C1040" s="99" t="s">
        <v>6814</v>
      </c>
      <c r="D1040" s="100">
        <v>24</v>
      </c>
      <c r="E1040" s="109">
        <v>0</v>
      </c>
      <c r="F1040" s="109"/>
      <c r="G1040" s="109">
        <v>0</v>
      </c>
      <c r="H1040" s="109"/>
      <c r="I1040" s="221"/>
      <c r="J1040" s="252">
        <v>0</v>
      </c>
      <c r="K1040" s="252"/>
      <c r="L1040" s="229"/>
      <c r="M1040" s="229">
        <f t="shared" si="102"/>
        <v>0</v>
      </c>
      <c r="N1040" s="229"/>
      <c r="O1040" s="229"/>
      <c r="P1040" s="422"/>
      <c r="Q1040" s="425">
        <f t="shared" si="103"/>
        <v>0</v>
      </c>
    </row>
    <row r="1041" spans="1:261" ht="25.5" hidden="1" outlineLevel="1" x14ac:dyDescent="0.25">
      <c r="A1041" s="378"/>
      <c r="B1041" s="349" t="s">
        <v>6928</v>
      </c>
      <c r="C1041" s="378" t="s">
        <v>31</v>
      </c>
      <c r="D1041" s="377">
        <v>1</v>
      </c>
      <c r="E1041" s="377">
        <v>964481.42160000012</v>
      </c>
      <c r="F1041" s="377">
        <f>E1041*D1041</f>
        <v>964481.42160000012</v>
      </c>
      <c r="G1041" s="377">
        <v>614568.74336000008</v>
      </c>
      <c r="H1041" s="377">
        <f>G1041*D1041</f>
        <v>614568.74336000008</v>
      </c>
      <c r="I1041" s="377">
        <f>H1041+F1041</f>
        <v>1579050.1649600002</v>
      </c>
      <c r="J1041" s="252">
        <v>964481.42160000012</v>
      </c>
      <c r="K1041" s="252"/>
      <c r="L1041" s="229"/>
      <c r="M1041" s="229">
        <f t="shared" si="102"/>
        <v>614568.74336000008</v>
      </c>
      <c r="N1041" s="229"/>
      <c r="O1041" s="229"/>
      <c r="P1041" s="422"/>
      <c r="Q1041" s="425">
        <f t="shared" si="103"/>
        <v>0</v>
      </c>
    </row>
    <row r="1042" spans="1:261" s="121" customFormat="1" hidden="1" outlineLevel="3" x14ac:dyDescent="0.25">
      <c r="A1042" s="226"/>
      <c r="B1042" s="279" t="s">
        <v>649</v>
      </c>
      <c r="C1042" s="226" t="s">
        <v>6820</v>
      </c>
      <c r="D1042" s="259">
        <f>D1043+D1044</f>
        <v>35.82</v>
      </c>
      <c r="E1042" s="252">
        <v>0</v>
      </c>
      <c r="F1042" s="252">
        <f>E1042*D1042</f>
        <v>0</v>
      </c>
      <c r="G1042" s="252">
        <v>0</v>
      </c>
      <c r="H1042" s="252">
        <f>G1042*D1042</f>
        <v>0</v>
      </c>
      <c r="I1042" s="309">
        <f>H1042+F1042</f>
        <v>0</v>
      </c>
      <c r="J1042" s="252">
        <v>0</v>
      </c>
      <c r="K1042" s="252"/>
      <c r="L1042" s="229"/>
      <c r="M1042" s="229">
        <f t="shared" si="102"/>
        <v>0</v>
      </c>
      <c r="N1042" s="229"/>
      <c r="O1042" s="229"/>
      <c r="P1042" s="422"/>
      <c r="Q1042" s="425">
        <f t="shared" si="103"/>
        <v>0</v>
      </c>
      <c r="R1042" s="395"/>
      <c r="S1042" s="395"/>
      <c r="T1042" s="395"/>
      <c r="U1042" s="395"/>
      <c r="V1042" s="395"/>
      <c r="W1042" s="395"/>
      <c r="X1042" s="395"/>
      <c r="Y1042" s="395"/>
      <c r="Z1042" s="395"/>
      <c r="AA1042" s="395"/>
      <c r="AB1042" s="395"/>
      <c r="AC1042" s="395"/>
      <c r="AD1042" s="395"/>
      <c r="AE1042" s="395"/>
      <c r="AF1042" s="395"/>
      <c r="AG1042" s="395"/>
      <c r="AH1042" s="395"/>
      <c r="AI1042" s="395"/>
      <c r="AJ1042" s="395"/>
      <c r="AK1042" s="395"/>
      <c r="AL1042" s="395"/>
      <c r="AM1042" s="395"/>
      <c r="AN1042" s="395"/>
      <c r="AO1042" s="395"/>
      <c r="AP1042" s="395"/>
      <c r="AQ1042" s="395"/>
      <c r="AR1042" s="395"/>
      <c r="AS1042" s="395"/>
      <c r="AT1042" s="395"/>
      <c r="AU1042" s="395"/>
      <c r="AV1042" s="395"/>
      <c r="AW1042" s="395"/>
      <c r="AX1042" s="395"/>
      <c r="AY1042" s="395"/>
      <c r="AZ1042" s="395"/>
      <c r="BA1042" s="395"/>
      <c r="BB1042" s="395"/>
      <c r="BC1042" s="395"/>
      <c r="BD1042" s="395"/>
      <c r="BE1042" s="395"/>
      <c r="BF1042" s="395"/>
      <c r="BG1042" s="395"/>
      <c r="BH1042" s="395"/>
      <c r="BI1042" s="395"/>
      <c r="BJ1042" s="395"/>
      <c r="BK1042" s="395"/>
      <c r="BL1042" s="395"/>
      <c r="BM1042" s="395"/>
      <c r="BN1042" s="395"/>
      <c r="BO1042" s="395"/>
      <c r="BP1042" s="395"/>
      <c r="BQ1042" s="395"/>
      <c r="BR1042" s="395"/>
      <c r="BS1042" s="395"/>
      <c r="BT1042" s="395"/>
      <c r="BU1042" s="395"/>
      <c r="BV1042" s="395"/>
      <c r="BW1042" s="395"/>
      <c r="BX1042" s="395"/>
      <c r="BY1042" s="395"/>
      <c r="BZ1042" s="395"/>
      <c r="CA1042" s="395"/>
      <c r="CB1042" s="395"/>
      <c r="CC1042" s="395"/>
      <c r="CD1042" s="395"/>
      <c r="CE1042" s="395"/>
      <c r="CF1042" s="395"/>
      <c r="CG1042" s="395"/>
      <c r="CH1042" s="395"/>
      <c r="CI1042" s="395"/>
      <c r="CJ1042" s="395"/>
      <c r="CK1042" s="395"/>
      <c r="CL1042" s="395"/>
      <c r="CM1042" s="395"/>
      <c r="CN1042" s="395"/>
      <c r="CO1042" s="395"/>
      <c r="CP1042" s="395"/>
      <c r="CQ1042" s="395"/>
      <c r="CR1042" s="395"/>
      <c r="CS1042" s="395"/>
      <c r="CT1042" s="395"/>
      <c r="CU1042" s="395"/>
      <c r="CV1042" s="395"/>
      <c r="CW1042" s="395"/>
      <c r="CX1042" s="395"/>
      <c r="CY1042" s="395"/>
      <c r="CZ1042" s="395"/>
      <c r="DA1042" s="395"/>
      <c r="DB1042" s="395"/>
      <c r="DC1042" s="395"/>
      <c r="DD1042" s="395"/>
      <c r="DE1042" s="395"/>
      <c r="DF1042" s="395"/>
      <c r="DG1042" s="395"/>
      <c r="DH1042" s="395"/>
      <c r="DI1042" s="395"/>
      <c r="DJ1042" s="395"/>
      <c r="DK1042" s="395"/>
      <c r="DL1042" s="395"/>
      <c r="DM1042" s="395"/>
      <c r="DN1042" s="395"/>
      <c r="DO1042" s="395"/>
      <c r="DP1042" s="395"/>
      <c r="DQ1042" s="395"/>
      <c r="DR1042" s="395"/>
      <c r="DS1042" s="395"/>
      <c r="DT1042" s="395"/>
      <c r="DU1042" s="395"/>
      <c r="DV1042" s="395"/>
      <c r="DW1042" s="395"/>
      <c r="DX1042" s="395"/>
      <c r="DY1042" s="395"/>
      <c r="DZ1042" s="395"/>
      <c r="EA1042" s="395"/>
      <c r="EB1042" s="395"/>
      <c r="EC1042" s="395"/>
      <c r="ED1042" s="395"/>
      <c r="EE1042" s="395"/>
      <c r="EF1042" s="395"/>
      <c r="EG1042" s="395"/>
      <c r="EH1042" s="395"/>
      <c r="EI1042" s="395"/>
      <c r="EJ1042" s="395"/>
      <c r="EK1042" s="395"/>
      <c r="EL1042" s="395"/>
      <c r="EM1042" s="395"/>
      <c r="EN1042" s="395"/>
      <c r="EO1042" s="395"/>
      <c r="EP1042" s="395"/>
      <c r="EQ1042" s="395"/>
      <c r="ER1042" s="395"/>
      <c r="ES1042" s="395"/>
      <c r="ET1042" s="395"/>
      <c r="EU1042" s="395"/>
      <c r="EV1042" s="395"/>
      <c r="EW1042" s="395"/>
      <c r="EX1042" s="395"/>
      <c r="EY1042" s="395"/>
      <c r="EZ1042" s="395"/>
      <c r="FA1042" s="395"/>
      <c r="FB1042" s="395"/>
      <c r="FC1042" s="395"/>
      <c r="FD1042" s="395"/>
      <c r="FE1042" s="395"/>
      <c r="FF1042" s="395"/>
      <c r="FG1042" s="395"/>
      <c r="FH1042" s="395"/>
      <c r="FI1042" s="395"/>
      <c r="FJ1042" s="395"/>
      <c r="FK1042" s="395"/>
      <c r="FL1042" s="395"/>
      <c r="FM1042" s="395"/>
      <c r="FN1042" s="395"/>
      <c r="FO1042" s="395"/>
      <c r="FP1042" s="395"/>
      <c r="FQ1042" s="395"/>
      <c r="FR1042" s="395"/>
      <c r="FS1042" s="395"/>
      <c r="FT1042" s="395"/>
      <c r="FU1042" s="395"/>
      <c r="FV1042" s="395"/>
      <c r="FW1042" s="395"/>
      <c r="FX1042" s="395"/>
      <c r="FY1042" s="395"/>
      <c r="FZ1042" s="395"/>
      <c r="GA1042" s="395"/>
      <c r="GB1042" s="395"/>
      <c r="GC1042" s="395"/>
      <c r="GD1042" s="395"/>
      <c r="GE1042" s="395"/>
      <c r="GF1042" s="395"/>
      <c r="GG1042" s="395"/>
      <c r="GH1042" s="395"/>
      <c r="GI1042" s="395"/>
      <c r="GJ1042" s="395"/>
      <c r="GK1042" s="395"/>
      <c r="GL1042" s="395"/>
      <c r="GM1042" s="395"/>
      <c r="GN1042" s="395"/>
      <c r="GO1042" s="395"/>
      <c r="GP1042" s="395"/>
      <c r="GQ1042" s="395"/>
      <c r="GR1042" s="395"/>
      <c r="GS1042" s="395"/>
      <c r="GT1042" s="395"/>
      <c r="GU1042" s="395"/>
      <c r="GV1042" s="395"/>
      <c r="GW1042" s="395"/>
      <c r="GX1042" s="395"/>
      <c r="GY1042" s="395"/>
      <c r="GZ1042" s="395"/>
      <c r="HA1042" s="395"/>
      <c r="HB1042" s="395"/>
      <c r="HC1042" s="395"/>
      <c r="HD1042" s="395"/>
      <c r="HE1042" s="395"/>
      <c r="HF1042" s="395"/>
      <c r="HG1042" s="395"/>
      <c r="HH1042" s="395"/>
      <c r="HI1042" s="395"/>
      <c r="HJ1042" s="395"/>
      <c r="HK1042" s="395"/>
      <c r="HL1042" s="395"/>
      <c r="HM1042" s="395"/>
      <c r="HN1042" s="395"/>
      <c r="HO1042" s="395"/>
      <c r="HP1042" s="395"/>
      <c r="HQ1042" s="395"/>
      <c r="HR1042" s="395"/>
      <c r="HS1042" s="395"/>
      <c r="HT1042" s="395"/>
      <c r="HU1042" s="395"/>
      <c r="HV1042" s="395"/>
      <c r="HW1042" s="395"/>
      <c r="HX1042" s="395"/>
      <c r="HY1042" s="395"/>
      <c r="HZ1042" s="395"/>
      <c r="IA1042" s="395"/>
      <c r="IB1042" s="395"/>
      <c r="IC1042" s="395"/>
      <c r="ID1042" s="395"/>
      <c r="IE1042" s="395"/>
      <c r="IF1042" s="395"/>
      <c r="IG1042" s="395"/>
      <c r="IH1042" s="395"/>
      <c r="II1042" s="395"/>
      <c r="IJ1042" s="395"/>
      <c r="IK1042" s="395"/>
      <c r="IL1042" s="395"/>
      <c r="IM1042" s="395"/>
      <c r="IN1042" s="395"/>
      <c r="IO1042" s="395"/>
      <c r="IP1042" s="395"/>
      <c r="IQ1042" s="395"/>
      <c r="IR1042" s="395"/>
      <c r="IS1042" s="395"/>
      <c r="IT1042" s="395"/>
      <c r="IU1042" s="395"/>
      <c r="IV1042" s="395"/>
      <c r="IW1042" s="395"/>
      <c r="IX1042" s="395"/>
      <c r="IY1042" s="395"/>
      <c r="IZ1042" s="395"/>
      <c r="JA1042" s="395"/>
    </row>
    <row r="1043" spans="1:261" hidden="1" outlineLevel="3" x14ac:dyDescent="0.25">
      <c r="A1043" s="99">
        <v>1</v>
      </c>
      <c r="B1043" s="275" t="s">
        <v>650</v>
      </c>
      <c r="C1043" s="99" t="s">
        <v>6820</v>
      </c>
      <c r="D1043" s="100">
        <v>35.200000000000003</v>
      </c>
      <c r="E1043" s="109">
        <v>0</v>
      </c>
      <c r="F1043" s="109"/>
      <c r="G1043" s="109">
        <v>0</v>
      </c>
      <c r="H1043" s="109"/>
      <c r="I1043" s="221"/>
      <c r="J1043" s="252">
        <v>0</v>
      </c>
      <c r="K1043" s="252"/>
      <c r="L1043" s="229"/>
      <c r="M1043" s="229">
        <f t="shared" si="102"/>
        <v>0</v>
      </c>
      <c r="N1043" s="229"/>
      <c r="O1043" s="229"/>
      <c r="P1043" s="427">
        <v>27.9</v>
      </c>
      <c r="Q1043" s="428">
        <f t="shared" si="103"/>
        <v>0</v>
      </c>
    </row>
    <row r="1044" spans="1:261" hidden="1" outlineLevel="3" x14ac:dyDescent="0.25">
      <c r="A1044" s="99">
        <v>2</v>
      </c>
      <c r="B1044" s="275" t="s">
        <v>651</v>
      </c>
      <c r="C1044" s="99" t="s">
        <v>6820</v>
      </c>
      <c r="D1044" s="100">
        <v>0.62</v>
      </c>
      <c r="E1044" s="109">
        <v>0</v>
      </c>
      <c r="F1044" s="109"/>
      <c r="G1044" s="109">
        <v>0</v>
      </c>
      <c r="H1044" s="109"/>
      <c r="I1044" s="221"/>
      <c r="J1044" s="252">
        <v>0</v>
      </c>
      <c r="K1044" s="252"/>
      <c r="L1044" s="229"/>
      <c r="M1044" s="229">
        <f t="shared" si="102"/>
        <v>0</v>
      </c>
      <c r="N1044" s="229"/>
      <c r="O1044" s="229"/>
      <c r="P1044" s="427">
        <v>13.95</v>
      </c>
      <c r="Q1044" s="428">
        <f t="shared" si="103"/>
        <v>0</v>
      </c>
    </row>
    <row r="1045" spans="1:261" hidden="1" outlineLevel="3" x14ac:dyDescent="0.25">
      <c r="A1045" s="99">
        <v>3</v>
      </c>
      <c r="B1045" s="275" t="s">
        <v>6865</v>
      </c>
      <c r="C1045" s="99" t="s">
        <v>6814</v>
      </c>
      <c r="D1045" s="100">
        <v>93</v>
      </c>
      <c r="E1045" s="109">
        <v>0</v>
      </c>
      <c r="F1045" s="109"/>
      <c r="G1045" s="109">
        <v>0</v>
      </c>
      <c r="H1045" s="109"/>
      <c r="I1045" s="221"/>
      <c r="J1045" s="252">
        <v>0</v>
      </c>
      <c r="K1045" s="252"/>
      <c r="L1045" s="229"/>
      <c r="M1045" s="229">
        <f t="shared" si="102"/>
        <v>0</v>
      </c>
      <c r="N1045" s="229"/>
      <c r="O1045" s="229"/>
      <c r="P1045" s="427">
        <v>93</v>
      </c>
      <c r="Q1045" s="428">
        <f t="shared" si="103"/>
        <v>0</v>
      </c>
    </row>
    <row r="1046" spans="1:261" hidden="1" outlineLevel="3" x14ac:dyDescent="0.25">
      <c r="A1046" s="99">
        <v>4</v>
      </c>
      <c r="B1046" s="275" t="s">
        <v>6866</v>
      </c>
      <c r="C1046" s="99" t="s">
        <v>6820</v>
      </c>
      <c r="D1046" s="100">
        <v>8.9</v>
      </c>
      <c r="E1046" s="109">
        <v>0</v>
      </c>
      <c r="F1046" s="109"/>
      <c r="G1046" s="109">
        <v>0</v>
      </c>
      <c r="H1046" s="109"/>
      <c r="I1046" s="221"/>
      <c r="J1046" s="252">
        <v>0</v>
      </c>
      <c r="K1046" s="252"/>
      <c r="L1046" s="229"/>
      <c r="M1046" s="229">
        <f t="shared" si="102"/>
        <v>0</v>
      </c>
      <c r="N1046" s="229"/>
      <c r="O1046" s="229"/>
      <c r="P1046" s="427">
        <v>4.16</v>
      </c>
      <c r="Q1046" s="428">
        <f t="shared" si="103"/>
        <v>0</v>
      </c>
    </row>
    <row r="1047" spans="1:261" hidden="1" outlineLevel="3" x14ac:dyDescent="0.25">
      <c r="A1047" s="99">
        <v>5</v>
      </c>
      <c r="B1047" s="275" t="s">
        <v>6867</v>
      </c>
      <c r="C1047" s="99" t="s">
        <v>6820</v>
      </c>
      <c r="D1047" s="100">
        <v>2.2200000000000002</v>
      </c>
      <c r="E1047" s="109">
        <v>0</v>
      </c>
      <c r="F1047" s="109"/>
      <c r="G1047" s="109">
        <v>0</v>
      </c>
      <c r="H1047" s="109"/>
      <c r="I1047" s="221"/>
      <c r="J1047" s="252">
        <v>0</v>
      </c>
      <c r="K1047" s="252"/>
      <c r="L1047" s="229"/>
      <c r="M1047" s="229">
        <f t="shared" si="102"/>
        <v>0</v>
      </c>
      <c r="N1047" s="229"/>
      <c r="O1047" s="229"/>
      <c r="P1047" s="422"/>
      <c r="Q1047" s="425">
        <f t="shared" si="103"/>
        <v>0</v>
      </c>
    </row>
    <row r="1048" spans="1:261" hidden="1" outlineLevel="3" x14ac:dyDescent="0.25">
      <c r="A1048" s="99">
        <v>6</v>
      </c>
      <c r="B1048" s="275" t="s">
        <v>652</v>
      </c>
      <c r="C1048" s="99" t="s">
        <v>6820</v>
      </c>
      <c r="D1048" s="100">
        <v>24.7</v>
      </c>
      <c r="E1048" s="109">
        <v>0</v>
      </c>
      <c r="F1048" s="109"/>
      <c r="G1048" s="109">
        <v>0</v>
      </c>
      <c r="H1048" s="109"/>
      <c r="I1048" s="221"/>
      <c r="J1048" s="252">
        <v>0</v>
      </c>
      <c r="K1048" s="252"/>
      <c r="L1048" s="229"/>
      <c r="M1048" s="229">
        <f t="shared" si="102"/>
        <v>0</v>
      </c>
      <c r="N1048" s="229"/>
      <c r="O1048" s="229"/>
      <c r="P1048" s="427">
        <v>37.69</v>
      </c>
      <c r="Q1048" s="428">
        <f t="shared" si="103"/>
        <v>0</v>
      </c>
    </row>
    <row r="1049" spans="1:261" hidden="1" outlineLevel="3" collapsed="1" x14ac:dyDescent="0.25">
      <c r="B1049" s="279" t="s">
        <v>6868</v>
      </c>
      <c r="C1049" s="310" t="s">
        <v>6820</v>
      </c>
      <c r="D1049" s="127">
        <v>28</v>
      </c>
      <c r="E1049" s="252">
        <v>0</v>
      </c>
      <c r="F1049" s="252">
        <f>E1049*D1049</f>
        <v>0</v>
      </c>
      <c r="G1049" s="252">
        <v>0</v>
      </c>
      <c r="H1049" s="252">
        <f>G1049*D1049</f>
        <v>0</v>
      </c>
      <c r="I1049" s="309">
        <f>H1049+F1049</f>
        <v>0</v>
      </c>
      <c r="J1049" s="252">
        <v>0</v>
      </c>
      <c r="K1049" s="252"/>
      <c r="L1049" s="229"/>
      <c r="M1049" s="229">
        <f t="shared" si="102"/>
        <v>0</v>
      </c>
      <c r="N1049" s="229"/>
      <c r="O1049" s="229"/>
      <c r="P1049" s="427">
        <v>27.9</v>
      </c>
      <c r="Q1049" s="428">
        <f t="shared" si="103"/>
        <v>0</v>
      </c>
    </row>
    <row r="1050" spans="1:261" s="101" customFormat="1" ht="25.5" hidden="1" outlineLevel="3" x14ac:dyDescent="0.25">
      <c r="A1050" s="99">
        <v>1</v>
      </c>
      <c r="B1050" s="275" t="s">
        <v>6869</v>
      </c>
      <c r="C1050" s="99" t="s">
        <v>6820</v>
      </c>
      <c r="D1050" s="100">
        <v>28</v>
      </c>
      <c r="E1050" s="109">
        <v>0</v>
      </c>
      <c r="F1050" s="109"/>
      <c r="G1050" s="109">
        <v>0</v>
      </c>
      <c r="H1050" s="109"/>
      <c r="I1050" s="221"/>
      <c r="J1050" s="252">
        <v>0</v>
      </c>
      <c r="K1050" s="252"/>
      <c r="L1050" s="229"/>
      <c r="M1050" s="229">
        <f t="shared" si="102"/>
        <v>0</v>
      </c>
      <c r="N1050" s="229"/>
      <c r="O1050" s="229"/>
      <c r="P1050" s="427">
        <v>27.9</v>
      </c>
      <c r="Q1050" s="428">
        <f t="shared" si="103"/>
        <v>0</v>
      </c>
      <c r="R1050" s="415"/>
      <c r="S1050" s="415"/>
      <c r="T1050" s="415"/>
      <c r="U1050" s="415"/>
      <c r="V1050" s="415"/>
      <c r="W1050" s="415"/>
      <c r="X1050" s="415"/>
      <c r="Y1050" s="415"/>
      <c r="Z1050" s="415"/>
      <c r="AA1050" s="415"/>
      <c r="AB1050" s="415"/>
      <c r="AC1050" s="415"/>
      <c r="AD1050" s="415"/>
      <c r="AE1050" s="415"/>
      <c r="AF1050" s="415"/>
      <c r="AG1050" s="415"/>
      <c r="AH1050" s="415"/>
      <c r="AI1050" s="415"/>
      <c r="AJ1050" s="415"/>
      <c r="AK1050" s="415"/>
      <c r="AL1050" s="415"/>
      <c r="AM1050" s="415"/>
      <c r="AN1050" s="415"/>
      <c r="AO1050" s="415"/>
      <c r="AP1050" s="415"/>
      <c r="AQ1050" s="415"/>
      <c r="AR1050" s="415"/>
      <c r="AS1050" s="415"/>
      <c r="AT1050" s="415"/>
      <c r="AU1050" s="415"/>
      <c r="AV1050" s="415"/>
      <c r="AW1050" s="415"/>
      <c r="AX1050" s="415"/>
      <c r="AY1050" s="415"/>
      <c r="AZ1050" s="415"/>
      <c r="BA1050" s="415"/>
      <c r="BB1050" s="415"/>
      <c r="BC1050" s="415"/>
      <c r="BD1050" s="415"/>
      <c r="BE1050" s="415"/>
      <c r="BF1050" s="415"/>
      <c r="BG1050" s="415"/>
      <c r="BH1050" s="415"/>
      <c r="BI1050" s="415"/>
      <c r="BJ1050" s="415"/>
      <c r="BK1050" s="415"/>
      <c r="BL1050" s="415"/>
      <c r="BM1050" s="415"/>
      <c r="BN1050" s="415"/>
      <c r="BO1050" s="415"/>
      <c r="BP1050" s="415"/>
      <c r="BQ1050" s="415"/>
      <c r="BR1050" s="415"/>
      <c r="BS1050" s="415"/>
      <c r="BT1050" s="415"/>
      <c r="BU1050" s="415"/>
      <c r="BV1050" s="415"/>
      <c r="BW1050" s="415"/>
      <c r="BX1050" s="415"/>
      <c r="BY1050" s="415"/>
      <c r="BZ1050" s="415"/>
      <c r="CA1050" s="415"/>
      <c r="CB1050" s="415"/>
      <c r="CC1050" s="415"/>
      <c r="CD1050" s="415"/>
      <c r="CE1050" s="415"/>
      <c r="CF1050" s="415"/>
      <c r="CG1050" s="415"/>
      <c r="CH1050" s="415"/>
      <c r="CI1050" s="415"/>
      <c r="CJ1050" s="415"/>
      <c r="CK1050" s="415"/>
      <c r="CL1050" s="415"/>
      <c r="CM1050" s="415"/>
      <c r="CN1050" s="415"/>
      <c r="CO1050" s="415"/>
      <c r="CP1050" s="415"/>
      <c r="CQ1050" s="415"/>
      <c r="CR1050" s="415"/>
      <c r="CS1050" s="415"/>
      <c r="CT1050" s="415"/>
      <c r="CU1050" s="415"/>
      <c r="CV1050" s="415"/>
      <c r="CW1050" s="415"/>
      <c r="CX1050" s="415"/>
      <c r="CY1050" s="415"/>
      <c r="CZ1050" s="415"/>
      <c r="DA1050" s="415"/>
      <c r="DB1050" s="415"/>
      <c r="DC1050" s="415"/>
      <c r="DD1050" s="415"/>
      <c r="DE1050" s="415"/>
      <c r="DF1050" s="415"/>
      <c r="DG1050" s="415"/>
      <c r="DH1050" s="415"/>
      <c r="DI1050" s="415"/>
      <c r="DJ1050" s="415"/>
      <c r="DK1050" s="415"/>
      <c r="DL1050" s="415"/>
      <c r="DM1050" s="415"/>
      <c r="DN1050" s="415"/>
      <c r="DO1050" s="415"/>
      <c r="DP1050" s="415"/>
      <c r="DQ1050" s="415"/>
      <c r="DR1050" s="415"/>
      <c r="DS1050" s="415"/>
      <c r="DT1050" s="415"/>
      <c r="DU1050" s="415"/>
      <c r="DV1050" s="415"/>
      <c r="DW1050" s="415"/>
      <c r="DX1050" s="415"/>
      <c r="DY1050" s="415"/>
      <c r="DZ1050" s="415"/>
      <c r="EA1050" s="415"/>
      <c r="EB1050" s="415"/>
      <c r="EC1050" s="415"/>
      <c r="ED1050" s="415"/>
      <c r="EE1050" s="415"/>
      <c r="EF1050" s="415"/>
      <c r="EG1050" s="415"/>
      <c r="EH1050" s="415"/>
      <c r="EI1050" s="415"/>
      <c r="EJ1050" s="415"/>
      <c r="EK1050" s="415"/>
      <c r="EL1050" s="415"/>
      <c r="EM1050" s="415"/>
      <c r="EN1050" s="415"/>
      <c r="EO1050" s="415"/>
      <c r="EP1050" s="415"/>
      <c r="EQ1050" s="415"/>
      <c r="ER1050" s="415"/>
      <c r="ES1050" s="415"/>
      <c r="ET1050" s="415"/>
      <c r="EU1050" s="415"/>
      <c r="EV1050" s="415"/>
      <c r="EW1050" s="415"/>
      <c r="EX1050" s="415"/>
      <c r="EY1050" s="415"/>
      <c r="EZ1050" s="415"/>
      <c r="FA1050" s="415"/>
      <c r="FB1050" s="415"/>
      <c r="FC1050" s="415"/>
      <c r="FD1050" s="415"/>
      <c r="FE1050" s="415"/>
      <c r="FF1050" s="415"/>
      <c r="FG1050" s="415"/>
      <c r="FH1050" s="415"/>
      <c r="FI1050" s="415"/>
      <c r="FJ1050" s="415"/>
      <c r="FK1050" s="415"/>
      <c r="FL1050" s="415"/>
      <c r="FM1050" s="415"/>
      <c r="FN1050" s="415"/>
      <c r="FO1050" s="415"/>
      <c r="FP1050" s="415"/>
      <c r="FQ1050" s="415"/>
      <c r="FR1050" s="415"/>
      <c r="FS1050" s="415"/>
      <c r="FT1050" s="415"/>
      <c r="FU1050" s="415"/>
      <c r="FV1050" s="415"/>
      <c r="FW1050" s="415"/>
      <c r="FX1050" s="415"/>
      <c r="FY1050" s="415"/>
      <c r="FZ1050" s="415"/>
      <c r="GA1050" s="415"/>
      <c r="GB1050" s="415"/>
      <c r="GC1050" s="415"/>
      <c r="GD1050" s="415"/>
      <c r="GE1050" s="415"/>
      <c r="GF1050" s="415"/>
      <c r="GG1050" s="415"/>
      <c r="GH1050" s="415"/>
      <c r="GI1050" s="415"/>
      <c r="GJ1050" s="415"/>
      <c r="GK1050" s="415"/>
      <c r="GL1050" s="415"/>
      <c r="GM1050" s="415"/>
      <c r="GN1050" s="415"/>
      <c r="GO1050" s="415"/>
      <c r="GP1050" s="415"/>
      <c r="GQ1050" s="415"/>
      <c r="GR1050" s="415"/>
      <c r="GS1050" s="415"/>
      <c r="GT1050" s="415"/>
      <c r="GU1050" s="415"/>
      <c r="GV1050" s="415"/>
      <c r="GW1050" s="415"/>
      <c r="GX1050" s="415"/>
      <c r="GY1050" s="415"/>
      <c r="GZ1050" s="415"/>
      <c r="HA1050" s="415"/>
      <c r="HB1050" s="415"/>
      <c r="HC1050" s="415"/>
      <c r="HD1050" s="415"/>
      <c r="HE1050" s="415"/>
      <c r="HF1050" s="415"/>
      <c r="HG1050" s="415"/>
      <c r="HH1050" s="415"/>
      <c r="HI1050" s="415"/>
      <c r="HJ1050" s="415"/>
      <c r="HK1050" s="415"/>
      <c r="HL1050" s="415"/>
      <c r="HM1050" s="415"/>
      <c r="HN1050" s="415"/>
      <c r="HO1050" s="415"/>
      <c r="HP1050" s="415"/>
      <c r="HQ1050" s="415"/>
      <c r="HR1050" s="415"/>
      <c r="HS1050" s="415"/>
      <c r="HT1050" s="415"/>
      <c r="HU1050" s="415"/>
      <c r="HV1050" s="415"/>
      <c r="HW1050" s="415"/>
      <c r="HX1050" s="415"/>
      <c r="HY1050" s="415"/>
      <c r="HZ1050" s="415"/>
      <c r="IA1050" s="415"/>
      <c r="IB1050" s="415"/>
      <c r="IC1050" s="415"/>
      <c r="ID1050" s="415"/>
      <c r="IE1050" s="415"/>
      <c r="IF1050" s="415"/>
      <c r="IG1050" s="415"/>
      <c r="IH1050" s="415"/>
      <c r="II1050" s="415"/>
      <c r="IJ1050" s="415"/>
      <c r="IK1050" s="415"/>
      <c r="IL1050" s="415"/>
      <c r="IM1050" s="415"/>
      <c r="IN1050" s="415"/>
      <c r="IO1050" s="415"/>
      <c r="IP1050" s="415"/>
      <c r="IQ1050" s="415"/>
      <c r="IR1050" s="415"/>
      <c r="IS1050" s="415"/>
      <c r="IT1050" s="415"/>
      <c r="IU1050" s="415"/>
      <c r="IV1050" s="415"/>
      <c r="IW1050" s="415"/>
      <c r="IX1050" s="415"/>
      <c r="IY1050" s="415"/>
      <c r="IZ1050" s="415"/>
      <c r="JA1050" s="415"/>
    </row>
    <row r="1051" spans="1:261" s="101" customFormat="1" hidden="1" outlineLevel="3" x14ac:dyDescent="0.25">
      <c r="A1051" s="99">
        <v>2</v>
      </c>
      <c r="B1051" s="275" t="s">
        <v>653</v>
      </c>
      <c r="C1051" s="99" t="s">
        <v>855</v>
      </c>
      <c r="D1051" s="112">
        <v>1.2432000000000001</v>
      </c>
      <c r="E1051" s="109">
        <v>0</v>
      </c>
      <c r="F1051" s="109"/>
      <c r="G1051" s="109">
        <v>0</v>
      </c>
      <c r="H1051" s="109"/>
      <c r="I1051" s="221"/>
      <c r="J1051" s="252">
        <v>0</v>
      </c>
      <c r="K1051" s="252"/>
      <c r="L1051" s="229"/>
      <c r="M1051" s="229">
        <f t="shared" si="102"/>
        <v>0</v>
      </c>
      <c r="N1051" s="229"/>
      <c r="O1051" s="229"/>
      <c r="P1051" s="427">
        <v>1.24</v>
      </c>
      <c r="Q1051" s="428">
        <f t="shared" si="103"/>
        <v>0</v>
      </c>
      <c r="R1051" s="415"/>
      <c r="S1051" s="415"/>
      <c r="T1051" s="415"/>
      <c r="U1051" s="415"/>
      <c r="V1051" s="415"/>
      <c r="W1051" s="415"/>
      <c r="X1051" s="415"/>
      <c r="Y1051" s="415"/>
      <c r="Z1051" s="415"/>
      <c r="AA1051" s="415"/>
      <c r="AB1051" s="415"/>
      <c r="AC1051" s="415"/>
      <c r="AD1051" s="415"/>
      <c r="AE1051" s="415"/>
      <c r="AF1051" s="415"/>
      <c r="AG1051" s="415"/>
      <c r="AH1051" s="415"/>
      <c r="AI1051" s="415"/>
      <c r="AJ1051" s="415"/>
      <c r="AK1051" s="415"/>
      <c r="AL1051" s="415"/>
      <c r="AM1051" s="415"/>
      <c r="AN1051" s="415"/>
      <c r="AO1051" s="415"/>
      <c r="AP1051" s="415"/>
      <c r="AQ1051" s="415"/>
      <c r="AR1051" s="415"/>
      <c r="AS1051" s="415"/>
      <c r="AT1051" s="415"/>
      <c r="AU1051" s="415"/>
      <c r="AV1051" s="415"/>
      <c r="AW1051" s="415"/>
      <c r="AX1051" s="415"/>
      <c r="AY1051" s="415"/>
      <c r="AZ1051" s="415"/>
      <c r="BA1051" s="415"/>
      <c r="BB1051" s="415"/>
      <c r="BC1051" s="415"/>
      <c r="BD1051" s="415"/>
      <c r="BE1051" s="415"/>
      <c r="BF1051" s="415"/>
      <c r="BG1051" s="415"/>
      <c r="BH1051" s="415"/>
      <c r="BI1051" s="415"/>
      <c r="BJ1051" s="415"/>
      <c r="BK1051" s="415"/>
      <c r="BL1051" s="415"/>
      <c r="BM1051" s="415"/>
      <c r="BN1051" s="415"/>
      <c r="BO1051" s="415"/>
      <c r="BP1051" s="415"/>
      <c r="BQ1051" s="415"/>
      <c r="BR1051" s="415"/>
      <c r="BS1051" s="415"/>
      <c r="BT1051" s="415"/>
      <c r="BU1051" s="415"/>
      <c r="BV1051" s="415"/>
      <c r="BW1051" s="415"/>
      <c r="BX1051" s="415"/>
      <c r="BY1051" s="415"/>
      <c r="BZ1051" s="415"/>
      <c r="CA1051" s="415"/>
      <c r="CB1051" s="415"/>
      <c r="CC1051" s="415"/>
      <c r="CD1051" s="415"/>
      <c r="CE1051" s="415"/>
      <c r="CF1051" s="415"/>
      <c r="CG1051" s="415"/>
      <c r="CH1051" s="415"/>
      <c r="CI1051" s="415"/>
      <c r="CJ1051" s="415"/>
      <c r="CK1051" s="415"/>
      <c r="CL1051" s="415"/>
      <c r="CM1051" s="415"/>
      <c r="CN1051" s="415"/>
      <c r="CO1051" s="415"/>
      <c r="CP1051" s="415"/>
      <c r="CQ1051" s="415"/>
      <c r="CR1051" s="415"/>
      <c r="CS1051" s="415"/>
      <c r="CT1051" s="415"/>
      <c r="CU1051" s="415"/>
      <c r="CV1051" s="415"/>
      <c r="CW1051" s="415"/>
      <c r="CX1051" s="415"/>
      <c r="CY1051" s="415"/>
      <c r="CZ1051" s="415"/>
      <c r="DA1051" s="415"/>
      <c r="DB1051" s="415"/>
      <c r="DC1051" s="415"/>
      <c r="DD1051" s="415"/>
      <c r="DE1051" s="415"/>
      <c r="DF1051" s="415"/>
      <c r="DG1051" s="415"/>
      <c r="DH1051" s="415"/>
      <c r="DI1051" s="415"/>
      <c r="DJ1051" s="415"/>
      <c r="DK1051" s="415"/>
      <c r="DL1051" s="415"/>
      <c r="DM1051" s="415"/>
      <c r="DN1051" s="415"/>
      <c r="DO1051" s="415"/>
      <c r="DP1051" s="415"/>
      <c r="DQ1051" s="415"/>
      <c r="DR1051" s="415"/>
      <c r="DS1051" s="415"/>
      <c r="DT1051" s="415"/>
      <c r="DU1051" s="415"/>
      <c r="DV1051" s="415"/>
      <c r="DW1051" s="415"/>
      <c r="DX1051" s="415"/>
      <c r="DY1051" s="415"/>
      <c r="DZ1051" s="415"/>
      <c r="EA1051" s="415"/>
      <c r="EB1051" s="415"/>
      <c r="EC1051" s="415"/>
      <c r="ED1051" s="415"/>
      <c r="EE1051" s="415"/>
      <c r="EF1051" s="415"/>
      <c r="EG1051" s="415"/>
      <c r="EH1051" s="415"/>
      <c r="EI1051" s="415"/>
      <c r="EJ1051" s="415"/>
      <c r="EK1051" s="415"/>
      <c r="EL1051" s="415"/>
      <c r="EM1051" s="415"/>
      <c r="EN1051" s="415"/>
      <c r="EO1051" s="415"/>
      <c r="EP1051" s="415"/>
      <c r="EQ1051" s="415"/>
      <c r="ER1051" s="415"/>
      <c r="ES1051" s="415"/>
      <c r="ET1051" s="415"/>
      <c r="EU1051" s="415"/>
      <c r="EV1051" s="415"/>
      <c r="EW1051" s="415"/>
      <c r="EX1051" s="415"/>
      <c r="EY1051" s="415"/>
      <c r="EZ1051" s="415"/>
      <c r="FA1051" s="415"/>
      <c r="FB1051" s="415"/>
      <c r="FC1051" s="415"/>
      <c r="FD1051" s="415"/>
      <c r="FE1051" s="415"/>
      <c r="FF1051" s="415"/>
      <c r="FG1051" s="415"/>
      <c r="FH1051" s="415"/>
      <c r="FI1051" s="415"/>
      <c r="FJ1051" s="415"/>
      <c r="FK1051" s="415"/>
      <c r="FL1051" s="415"/>
      <c r="FM1051" s="415"/>
      <c r="FN1051" s="415"/>
      <c r="FO1051" s="415"/>
      <c r="FP1051" s="415"/>
      <c r="FQ1051" s="415"/>
      <c r="FR1051" s="415"/>
      <c r="FS1051" s="415"/>
      <c r="FT1051" s="415"/>
      <c r="FU1051" s="415"/>
      <c r="FV1051" s="415"/>
      <c r="FW1051" s="415"/>
      <c r="FX1051" s="415"/>
      <c r="FY1051" s="415"/>
      <c r="FZ1051" s="415"/>
      <c r="GA1051" s="415"/>
      <c r="GB1051" s="415"/>
      <c r="GC1051" s="415"/>
      <c r="GD1051" s="415"/>
      <c r="GE1051" s="415"/>
      <c r="GF1051" s="415"/>
      <c r="GG1051" s="415"/>
      <c r="GH1051" s="415"/>
      <c r="GI1051" s="415"/>
      <c r="GJ1051" s="415"/>
      <c r="GK1051" s="415"/>
      <c r="GL1051" s="415"/>
      <c r="GM1051" s="415"/>
      <c r="GN1051" s="415"/>
      <c r="GO1051" s="415"/>
      <c r="GP1051" s="415"/>
      <c r="GQ1051" s="415"/>
      <c r="GR1051" s="415"/>
      <c r="GS1051" s="415"/>
      <c r="GT1051" s="415"/>
      <c r="GU1051" s="415"/>
      <c r="GV1051" s="415"/>
      <c r="GW1051" s="415"/>
      <c r="GX1051" s="415"/>
      <c r="GY1051" s="415"/>
      <c r="GZ1051" s="415"/>
      <c r="HA1051" s="415"/>
      <c r="HB1051" s="415"/>
      <c r="HC1051" s="415"/>
      <c r="HD1051" s="415"/>
      <c r="HE1051" s="415"/>
      <c r="HF1051" s="415"/>
      <c r="HG1051" s="415"/>
      <c r="HH1051" s="415"/>
      <c r="HI1051" s="415"/>
      <c r="HJ1051" s="415"/>
      <c r="HK1051" s="415"/>
      <c r="HL1051" s="415"/>
      <c r="HM1051" s="415"/>
      <c r="HN1051" s="415"/>
      <c r="HO1051" s="415"/>
      <c r="HP1051" s="415"/>
      <c r="HQ1051" s="415"/>
      <c r="HR1051" s="415"/>
      <c r="HS1051" s="415"/>
      <c r="HT1051" s="415"/>
      <c r="HU1051" s="415"/>
      <c r="HV1051" s="415"/>
      <c r="HW1051" s="415"/>
      <c r="HX1051" s="415"/>
      <c r="HY1051" s="415"/>
      <c r="HZ1051" s="415"/>
      <c r="IA1051" s="415"/>
      <c r="IB1051" s="415"/>
      <c r="IC1051" s="415"/>
      <c r="ID1051" s="415"/>
      <c r="IE1051" s="415"/>
      <c r="IF1051" s="415"/>
      <c r="IG1051" s="415"/>
      <c r="IH1051" s="415"/>
      <c r="II1051" s="415"/>
      <c r="IJ1051" s="415"/>
      <c r="IK1051" s="415"/>
      <c r="IL1051" s="415"/>
      <c r="IM1051" s="415"/>
      <c r="IN1051" s="415"/>
      <c r="IO1051" s="415"/>
      <c r="IP1051" s="415"/>
      <c r="IQ1051" s="415"/>
      <c r="IR1051" s="415"/>
      <c r="IS1051" s="415"/>
      <c r="IT1051" s="415"/>
      <c r="IU1051" s="415"/>
      <c r="IV1051" s="415"/>
      <c r="IW1051" s="415"/>
      <c r="IX1051" s="415"/>
      <c r="IY1051" s="415"/>
      <c r="IZ1051" s="415"/>
      <c r="JA1051" s="415"/>
    </row>
    <row r="1052" spans="1:261" s="101" customFormat="1" hidden="1" outlineLevel="3" x14ac:dyDescent="0.25">
      <c r="A1052" s="99">
        <v>3</v>
      </c>
      <c r="B1052" s="275" t="s">
        <v>654</v>
      </c>
      <c r="C1052" s="99" t="s">
        <v>6820</v>
      </c>
      <c r="D1052" s="127">
        <v>7.2</v>
      </c>
      <c r="E1052" s="109">
        <v>0</v>
      </c>
      <c r="F1052" s="109"/>
      <c r="G1052" s="109">
        <v>0</v>
      </c>
      <c r="H1052" s="109"/>
      <c r="I1052" s="221"/>
      <c r="J1052" s="252">
        <v>0</v>
      </c>
      <c r="K1052" s="252"/>
      <c r="L1052" s="229"/>
      <c r="M1052" s="229">
        <f t="shared" si="102"/>
        <v>0</v>
      </c>
      <c r="N1052" s="229"/>
      <c r="O1052" s="229"/>
      <c r="P1052" s="427">
        <v>7.43</v>
      </c>
      <c r="Q1052" s="428">
        <f t="shared" si="103"/>
        <v>0</v>
      </c>
      <c r="R1052" s="415"/>
      <c r="S1052" s="415"/>
      <c r="T1052" s="415"/>
      <c r="U1052" s="415"/>
      <c r="V1052" s="415"/>
      <c r="W1052" s="415"/>
      <c r="X1052" s="415"/>
      <c r="Y1052" s="415"/>
      <c r="Z1052" s="415"/>
      <c r="AA1052" s="415"/>
      <c r="AB1052" s="415"/>
      <c r="AC1052" s="415"/>
      <c r="AD1052" s="415"/>
      <c r="AE1052" s="415"/>
      <c r="AF1052" s="415"/>
      <c r="AG1052" s="415"/>
      <c r="AH1052" s="415"/>
      <c r="AI1052" s="415"/>
      <c r="AJ1052" s="415"/>
      <c r="AK1052" s="415"/>
      <c r="AL1052" s="415"/>
      <c r="AM1052" s="415"/>
      <c r="AN1052" s="415"/>
      <c r="AO1052" s="415"/>
      <c r="AP1052" s="415"/>
      <c r="AQ1052" s="415"/>
      <c r="AR1052" s="415"/>
      <c r="AS1052" s="415"/>
      <c r="AT1052" s="415"/>
      <c r="AU1052" s="415"/>
      <c r="AV1052" s="415"/>
      <c r="AW1052" s="415"/>
      <c r="AX1052" s="415"/>
      <c r="AY1052" s="415"/>
      <c r="AZ1052" s="415"/>
      <c r="BA1052" s="415"/>
      <c r="BB1052" s="415"/>
      <c r="BC1052" s="415"/>
      <c r="BD1052" s="415"/>
      <c r="BE1052" s="415"/>
      <c r="BF1052" s="415"/>
      <c r="BG1052" s="415"/>
      <c r="BH1052" s="415"/>
      <c r="BI1052" s="415"/>
      <c r="BJ1052" s="415"/>
      <c r="BK1052" s="415"/>
      <c r="BL1052" s="415"/>
      <c r="BM1052" s="415"/>
      <c r="BN1052" s="415"/>
      <c r="BO1052" s="415"/>
      <c r="BP1052" s="415"/>
      <c r="BQ1052" s="415"/>
      <c r="BR1052" s="415"/>
      <c r="BS1052" s="415"/>
      <c r="BT1052" s="415"/>
      <c r="BU1052" s="415"/>
      <c r="BV1052" s="415"/>
      <c r="BW1052" s="415"/>
      <c r="BX1052" s="415"/>
      <c r="BY1052" s="415"/>
      <c r="BZ1052" s="415"/>
      <c r="CA1052" s="415"/>
      <c r="CB1052" s="415"/>
      <c r="CC1052" s="415"/>
      <c r="CD1052" s="415"/>
      <c r="CE1052" s="415"/>
      <c r="CF1052" s="415"/>
      <c r="CG1052" s="415"/>
      <c r="CH1052" s="415"/>
      <c r="CI1052" s="415"/>
      <c r="CJ1052" s="415"/>
      <c r="CK1052" s="415"/>
      <c r="CL1052" s="415"/>
      <c r="CM1052" s="415"/>
      <c r="CN1052" s="415"/>
      <c r="CO1052" s="415"/>
      <c r="CP1052" s="415"/>
      <c r="CQ1052" s="415"/>
      <c r="CR1052" s="415"/>
      <c r="CS1052" s="415"/>
      <c r="CT1052" s="415"/>
      <c r="CU1052" s="415"/>
      <c r="CV1052" s="415"/>
      <c r="CW1052" s="415"/>
      <c r="CX1052" s="415"/>
      <c r="CY1052" s="415"/>
      <c r="CZ1052" s="415"/>
      <c r="DA1052" s="415"/>
      <c r="DB1052" s="415"/>
      <c r="DC1052" s="415"/>
      <c r="DD1052" s="415"/>
      <c r="DE1052" s="415"/>
      <c r="DF1052" s="415"/>
      <c r="DG1052" s="415"/>
      <c r="DH1052" s="415"/>
      <c r="DI1052" s="415"/>
      <c r="DJ1052" s="415"/>
      <c r="DK1052" s="415"/>
      <c r="DL1052" s="415"/>
      <c r="DM1052" s="415"/>
      <c r="DN1052" s="415"/>
      <c r="DO1052" s="415"/>
      <c r="DP1052" s="415"/>
      <c r="DQ1052" s="415"/>
      <c r="DR1052" s="415"/>
      <c r="DS1052" s="415"/>
      <c r="DT1052" s="415"/>
      <c r="DU1052" s="415"/>
      <c r="DV1052" s="415"/>
      <c r="DW1052" s="415"/>
      <c r="DX1052" s="415"/>
      <c r="DY1052" s="415"/>
      <c r="DZ1052" s="415"/>
      <c r="EA1052" s="415"/>
      <c r="EB1052" s="415"/>
      <c r="EC1052" s="415"/>
      <c r="ED1052" s="415"/>
      <c r="EE1052" s="415"/>
      <c r="EF1052" s="415"/>
      <c r="EG1052" s="415"/>
      <c r="EH1052" s="415"/>
      <c r="EI1052" s="415"/>
      <c r="EJ1052" s="415"/>
      <c r="EK1052" s="415"/>
      <c r="EL1052" s="415"/>
      <c r="EM1052" s="415"/>
      <c r="EN1052" s="415"/>
      <c r="EO1052" s="415"/>
      <c r="EP1052" s="415"/>
      <c r="EQ1052" s="415"/>
      <c r="ER1052" s="415"/>
      <c r="ES1052" s="415"/>
      <c r="ET1052" s="415"/>
      <c r="EU1052" s="415"/>
      <c r="EV1052" s="415"/>
      <c r="EW1052" s="415"/>
      <c r="EX1052" s="415"/>
      <c r="EY1052" s="415"/>
      <c r="EZ1052" s="415"/>
      <c r="FA1052" s="415"/>
      <c r="FB1052" s="415"/>
      <c r="FC1052" s="415"/>
      <c r="FD1052" s="415"/>
      <c r="FE1052" s="415"/>
      <c r="FF1052" s="415"/>
      <c r="FG1052" s="415"/>
      <c r="FH1052" s="415"/>
      <c r="FI1052" s="415"/>
      <c r="FJ1052" s="415"/>
      <c r="FK1052" s="415"/>
      <c r="FL1052" s="415"/>
      <c r="FM1052" s="415"/>
      <c r="FN1052" s="415"/>
      <c r="FO1052" s="415"/>
      <c r="FP1052" s="415"/>
      <c r="FQ1052" s="415"/>
      <c r="FR1052" s="415"/>
      <c r="FS1052" s="415"/>
      <c r="FT1052" s="415"/>
      <c r="FU1052" s="415"/>
      <c r="FV1052" s="415"/>
      <c r="FW1052" s="415"/>
      <c r="FX1052" s="415"/>
      <c r="FY1052" s="415"/>
      <c r="FZ1052" s="415"/>
      <c r="GA1052" s="415"/>
      <c r="GB1052" s="415"/>
      <c r="GC1052" s="415"/>
      <c r="GD1052" s="415"/>
      <c r="GE1052" s="415"/>
      <c r="GF1052" s="415"/>
      <c r="GG1052" s="415"/>
      <c r="GH1052" s="415"/>
      <c r="GI1052" s="415"/>
      <c r="GJ1052" s="415"/>
      <c r="GK1052" s="415"/>
      <c r="GL1052" s="415"/>
      <c r="GM1052" s="415"/>
      <c r="GN1052" s="415"/>
      <c r="GO1052" s="415"/>
      <c r="GP1052" s="415"/>
      <c r="GQ1052" s="415"/>
      <c r="GR1052" s="415"/>
      <c r="GS1052" s="415"/>
      <c r="GT1052" s="415"/>
      <c r="GU1052" s="415"/>
      <c r="GV1052" s="415"/>
      <c r="GW1052" s="415"/>
      <c r="GX1052" s="415"/>
      <c r="GY1052" s="415"/>
      <c r="GZ1052" s="415"/>
      <c r="HA1052" s="415"/>
      <c r="HB1052" s="415"/>
      <c r="HC1052" s="415"/>
      <c r="HD1052" s="415"/>
      <c r="HE1052" s="415"/>
      <c r="HF1052" s="415"/>
      <c r="HG1052" s="415"/>
      <c r="HH1052" s="415"/>
      <c r="HI1052" s="415"/>
      <c r="HJ1052" s="415"/>
      <c r="HK1052" s="415"/>
      <c r="HL1052" s="415"/>
      <c r="HM1052" s="415"/>
      <c r="HN1052" s="415"/>
      <c r="HO1052" s="415"/>
      <c r="HP1052" s="415"/>
      <c r="HQ1052" s="415"/>
      <c r="HR1052" s="415"/>
      <c r="HS1052" s="415"/>
      <c r="HT1052" s="415"/>
      <c r="HU1052" s="415"/>
      <c r="HV1052" s="415"/>
      <c r="HW1052" s="415"/>
      <c r="HX1052" s="415"/>
      <c r="HY1052" s="415"/>
      <c r="HZ1052" s="415"/>
      <c r="IA1052" s="415"/>
      <c r="IB1052" s="415"/>
      <c r="IC1052" s="415"/>
      <c r="ID1052" s="415"/>
      <c r="IE1052" s="415"/>
      <c r="IF1052" s="415"/>
      <c r="IG1052" s="415"/>
      <c r="IH1052" s="415"/>
      <c r="II1052" s="415"/>
      <c r="IJ1052" s="415"/>
      <c r="IK1052" s="415"/>
      <c r="IL1052" s="415"/>
      <c r="IM1052" s="415"/>
      <c r="IN1052" s="415"/>
      <c r="IO1052" s="415"/>
      <c r="IP1052" s="415"/>
      <c r="IQ1052" s="415"/>
      <c r="IR1052" s="415"/>
      <c r="IS1052" s="415"/>
      <c r="IT1052" s="415"/>
      <c r="IU1052" s="415"/>
      <c r="IV1052" s="415"/>
      <c r="IW1052" s="415"/>
      <c r="IX1052" s="415"/>
      <c r="IY1052" s="415"/>
      <c r="IZ1052" s="415"/>
      <c r="JA1052" s="415"/>
    </row>
    <row r="1053" spans="1:261" s="101" customFormat="1" hidden="1" outlineLevel="3" x14ac:dyDescent="0.25">
      <c r="A1053" s="99">
        <v>4</v>
      </c>
      <c r="B1053" s="275" t="s">
        <v>655</v>
      </c>
      <c r="C1053" s="99" t="s">
        <v>6814</v>
      </c>
      <c r="D1053" s="127">
        <v>75.48</v>
      </c>
      <c r="E1053" s="109">
        <v>0</v>
      </c>
      <c r="F1053" s="109"/>
      <c r="G1053" s="109">
        <v>0</v>
      </c>
      <c r="H1053" s="109"/>
      <c r="I1053" s="221"/>
      <c r="J1053" s="252">
        <v>0</v>
      </c>
      <c r="K1053" s="252"/>
      <c r="L1053" s="229"/>
      <c r="M1053" s="229">
        <f t="shared" si="102"/>
        <v>0</v>
      </c>
      <c r="N1053" s="229"/>
      <c r="O1053" s="229"/>
      <c r="P1053" s="427">
        <v>79.05</v>
      </c>
      <c r="Q1053" s="428">
        <f t="shared" si="103"/>
        <v>0</v>
      </c>
      <c r="R1053" s="415"/>
      <c r="S1053" s="415"/>
      <c r="T1053" s="415"/>
      <c r="U1053" s="415"/>
      <c r="V1053" s="415"/>
      <c r="W1053" s="415"/>
      <c r="X1053" s="415"/>
      <c r="Y1053" s="415"/>
      <c r="Z1053" s="415"/>
      <c r="AA1053" s="415"/>
      <c r="AB1053" s="415"/>
      <c r="AC1053" s="415"/>
      <c r="AD1053" s="415"/>
      <c r="AE1053" s="415"/>
      <c r="AF1053" s="415"/>
      <c r="AG1053" s="415"/>
      <c r="AH1053" s="415"/>
      <c r="AI1053" s="415"/>
      <c r="AJ1053" s="415"/>
      <c r="AK1053" s="415"/>
      <c r="AL1053" s="415"/>
      <c r="AM1053" s="415"/>
      <c r="AN1053" s="415"/>
      <c r="AO1053" s="415"/>
      <c r="AP1053" s="415"/>
      <c r="AQ1053" s="415"/>
      <c r="AR1053" s="415"/>
      <c r="AS1053" s="415"/>
      <c r="AT1053" s="415"/>
      <c r="AU1053" s="415"/>
      <c r="AV1053" s="415"/>
      <c r="AW1053" s="415"/>
      <c r="AX1053" s="415"/>
      <c r="AY1053" s="415"/>
      <c r="AZ1053" s="415"/>
      <c r="BA1053" s="415"/>
      <c r="BB1053" s="415"/>
      <c r="BC1053" s="415"/>
      <c r="BD1053" s="415"/>
      <c r="BE1053" s="415"/>
      <c r="BF1053" s="415"/>
      <c r="BG1053" s="415"/>
      <c r="BH1053" s="415"/>
      <c r="BI1053" s="415"/>
      <c r="BJ1053" s="415"/>
      <c r="BK1053" s="415"/>
      <c r="BL1053" s="415"/>
      <c r="BM1053" s="415"/>
      <c r="BN1053" s="415"/>
      <c r="BO1053" s="415"/>
      <c r="BP1053" s="415"/>
      <c r="BQ1053" s="415"/>
      <c r="BR1053" s="415"/>
      <c r="BS1053" s="415"/>
      <c r="BT1053" s="415"/>
      <c r="BU1053" s="415"/>
      <c r="BV1053" s="415"/>
      <c r="BW1053" s="415"/>
      <c r="BX1053" s="415"/>
      <c r="BY1053" s="415"/>
      <c r="BZ1053" s="415"/>
      <c r="CA1053" s="415"/>
      <c r="CB1053" s="415"/>
      <c r="CC1053" s="415"/>
      <c r="CD1053" s="415"/>
      <c r="CE1053" s="415"/>
      <c r="CF1053" s="415"/>
      <c r="CG1053" s="415"/>
      <c r="CH1053" s="415"/>
      <c r="CI1053" s="415"/>
      <c r="CJ1053" s="415"/>
      <c r="CK1053" s="415"/>
      <c r="CL1053" s="415"/>
      <c r="CM1053" s="415"/>
      <c r="CN1053" s="415"/>
      <c r="CO1053" s="415"/>
      <c r="CP1053" s="415"/>
      <c r="CQ1053" s="415"/>
      <c r="CR1053" s="415"/>
      <c r="CS1053" s="415"/>
      <c r="CT1053" s="415"/>
      <c r="CU1053" s="415"/>
      <c r="CV1053" s="415"/>
      <c r="CW1053" s="415"/>
      <c r="CX1053" s="415"/>
      <c r="CY1053" s="415"/>
      <c r="CZ1053" s="415"/>
      <c r="DA1053" s="415"/>
      <c r="DB1053" s="415"/>
      <c r="DC1053" s="415"/>
      <c r="DD1053" s="415"/>
      <c r="DE1053" s="415"/>
      <c r="DF1053" s="415"/>
      <c r="DG1053" s="415"/>
      <c r="DH1053" s="415"/>
      <c r="DI1053" s="415"/>
      <c r="DJ1053" s="415"/>
      <c r="DK1053" s="415"/>
      <c r="DL1053" s="415"/>
      <c r="DM1053" s="415"/>
      <c r="DN1053" s="415"/>
      <c r="DO1053" s="415"/>
      <c r="DP1053" s="415"/>
      <c r="DQ1053" s="415"/>
      <c r="DR1053" s="415"/>
      <c r="DS1053" s="415"/>
      <c r="DT1053" s="415"/>
      <c r="DU1053" s="415"/>
      <c r="DV1053" s="415"/>
      <c r="DW1053" s="415"/>
      <c r="DX1053" s="415"/>
      <c r="DY1053" s="415"/>
      <c r="DZ1053" s="415"/>
      <c r="EA1053" s="415"/>
      <c r="EB1053" s="415"/>
      <c r="EC1053" s="415"/>
      <c r="ED1053" s="415"/>
      <c r="EE1053" s="415"/>
      <c r="EF1053" s="415"/>
      <c r="EG1053" s="415"/>
      <c r="EH1053" s="415"/>
      <c r="EI1053" s="415"/>
      <c r="EJ1053" s="415"/>
      <c r="EK1053" s="415"/>
      <c r="EL1053" s="415"/>
      <c r="EM1053" s="415"/>
      <c r="EN1053" s="415"/>
      <c r="EO1053" s="415"/>
      <c r="EP1053" s="415"/>
      <c r="EQ1053" s="415"/>
      <c r="ER1053" s="415"/>
      <c r="ES1053" s="415"/>
      <c r="ET1053" s="415"/>
      <c r="EU1053" s="415"/>
      <c r="EV1053" s="415"/>
      <c r="EW1053" s="415"/>
      <c r="EX1053" s="415"/>
      <c r="EY1053" s="415"/>
      <c r="EZ1053" s="415"/>
      <c r="FA1053" s="415"/>
      <c r="FB1053" s="415"/>
      <c r="FC1053" s="415"/>
      <c r="FD1053" s="415"/>
      <c r="FE1053" s="415"/>
      <c r="FF1053" s="415"/>
      <c r="FG1053" s="415"/>
      <c r="FH1053" s="415"/>
      <c r="FI1053" s="415"/>
      <c r="FJ1053" s="415"/>
      <c r="FK1053" s="415"/>
      <c r="FL1053" s="415"/>
      <c r="FM1053" s="415"/>
      <c r="FN1053" s="415"/>
      <c r="FO1053" s="415"/>
      <c r="FP1053" s="415"/>
      <c r="FQ1053" s="415"/>
      <c r="FR1053" s="415"/>
      <c r="FS1053" s="415"/>
      <c r="FT1053" s="415"/>
      <c r="FU1053" s="415"/>
      <c r="FV1053" s="415"/>
      <c r="FW1053" s="415"/>
      <c r="FX1053" s="415"/>
      <c r="FY1053" s="415"/>
      <c r="FZ1053" s="415"/>
      <c r="GA1053" s="415"/>
      <c r="GB1053" s="415"/>
      <c r="GC1053" s="415"/>
      <c r="GD1053" s="415"/>
      <c r="GE1053" s="415"/>
      <c r="GF1053" s="415"/>
      <c r="GG1053" s="415"/>
      <c r="GH1053" s="415"/>
      <c r="GI1053" s="415"/>
      <c r="GJ1053" s="415"/>
      <c r="GK1053" s="415"/>
      <c r="GL1053" s="415"/>
      <c r="GM1053" s="415"/>
      <c r="GN1053" s="415"/>
      <c r="GO1053" s="415"/>
      <c r="GP1053" s="415"/>
      <c r="GQ1053" s="415"/>
      <c r="GR1053" s="415"/>
      <c r="GS1053" s="415"/>
      <c r="GT1053" s="415"/>
      <c r="GU1053" s="415"/>
      <c r="GV1053" s="415"/>
      <c r="GW1053" s="415"/>
      <c r="GX1053" s="415"/>
      <c r="GY1053" s="415"/>
      <c r="GZ1053" s="415"/>
      <c r="HA1053" s="415"/>
      <c r="HB1053" s="415"/>
      <c r="HC1053" s="415"/>
      <c r="HD1053" s="415"/>
      <c r="HE1053" s="415"/>
      <c r="HF1053" s="415"/>
      <c r="HG1053" s="415"/>
      <c r="HH1053" s="415"/>
      <c r="HI1053" s="415"/>
      <c r="HJ1053" s="415"/>
      <c r="HK1053" s="415"/>
      <c r="HL1053" s="415"/>
      <c r="HM1053" s="415"/>
      <c r="HN1053" s="415"/>
      <c r="HO1053" s="415"/>
      <c r="HP1053" s="415"/>
      <c r="HQ1053" s="415"/>
      <c r="HR1053" s="415"/>
      <c r="HS1053" s="415"/>
      <c r="HT1053" s="415"/>
      <c r="HU1053" s="415"/>
      <c r="HV1053" s="415"/>
      <c r="HW1053" s="415"/>
      <c r="HX1053" s="415"/>
      <c r="HY1053" s="415"/>
      <c r="HZ1053" s="415"/>
      <c r="IA1053" s="415"/>
      <c r="IB1053" s="415"/>
      <c r="IC1053" s="415"/>
      <c r="ID1053" s="415"/>
      <c r="IE1053" s="415"/>
      <c r="IF1053" s="415"/>
      <c r="IG1053" s="415"/>
      <c r="IH1053" s="415"/>
      <c r="II1053" s="415"/>
      <c r="IJ1053" s="415"/>
      <c r="IK1053" s="415"/>
      <c r="IL1053" s="415"/>
      <c r="IM1053" s="415"/>
      <c r="IN1053" s="415"/>
      <c r="IO1053" s="415"/>
      <c r="IP1053" s="415"/>
      <c r="IQ1053" s="415"/>
      <c r="IR1053" s="415"/>
      <c r="IS1053" s="415"/>
      <c r="IT1053" s="415"/>
      <c r="IU1053" s="415"/>
      <c r="IV1053" s="415"/>
      <c r="IW1053" s="415"/>
      <c r="IX1053" s="415"/>
      <c r="IY1053" s="415"/>
      <c r="IZ1053" s="415"/>
      <c r="JA1053" s="415"/>
    </row>
    <row r="1054" spans="1:261" hidden="1" outlineLevel="1" x14ac:dyDescent="0.25">
      <c r="A1054" s="378"/>
      <c r="B1054" s="349" t="s">
        <v>656</v>
      </c>
      <c r="C1054" s="378" t="s">
        <v>855</v>
      </c>
      <c r="D1054" s="383">
        <v>0.33700000000000002</v>
      </c>
      <c r="E1054" s="377">
        <v>189131.25</v>
      </c>
      <c r="F1054" s="377">
        <f>E1054*D1054</f>
        <v>63737.231250000004</v>
      </c>
      <c r="G1054" s="377">
        <v>397529.97032640944</v>
      </c>
      <c r="H1054" s="377">
        <f>G1054*D1054</f>
        <v>133967.59999999998</v>
      </c>
      <c r="I1054" s="377">
        <f>H1054+F1054</f>
        <v>197704.83124999999</v>
      </c>
      <c r="J1054" s="252">
        <v>189131.25</v>
      </c>
      <c r="K1054" s="252"/>
      <c r="L1054" s="229"/>
      <c r="M1054" s="229">
        <f t="shared" si="102"/>
        <v>397529.97032640944</v>
      </c>
      <c r="N1054" s="229"/>
      <c r="O1054" s="229"/>
      <c r="P1054" s="422"/>
      <c r="Q1054" s="425">
        <f t="shared" si="103"/>
        <v>0</v>
      </c>
    </row>
    <row r="1055" spans="1:261" s="101" customFormat="1" ht="38.25" hidden="1" outlineLevel="2" x14ac:dyDescent="0.25">
      <c r="A1055" s="99">
        <v>1</v>
      </c>
      <c r="B1055" s="275" t="s">
        <v>657</v>
      </c>
      <c r="C1055" s="99" t="s">
        <v>31</v>
      </c>
      <c r="D1055" s="127">
        <v>5</v>
      </c>
      <c r="E1055" s="109"/>
      <c r="F1055" s="109"/>
      <c r="G1055" s="109"/>
      <c r="H1055" s="109"/>
      <c r="I1055" s="221"/>
      <c r="J1055" s="109"/>
      <c r="K1055" s="109"/>
      <c r="L1055" s="109"/>
      <c r="M1055" s="109"/>
      <c r="N1055" s="109"/>
      <c r="O1055" s="109"/>
      <c r="P1055" s="422"/>
      <c r="Q1055" s="425">
        <f t="shared" si="103"/>
        <v>0</v>
      </c>
      <c r="R1055" s="415"/>
      <c r="S1055" s="415"/>
      <c r="T1055" s="415"/>
      <c r="U1055" s="415"/>
      <c r="V1055" s="415"/>
      <c r="W1055" s="415"/>
      <c r="X1055" s="415"/>
      <c r="Y1055" s="415"/>
      <c r="Z1055" s="415"/>
      <c r="AA1055" s="415"/>
      <c r="AB1055" s="415"/>
      <c r="AC1055" s="415"/>
      <c r="AD1055" s="415"/>
      <c r="AE1055" s="415"/>
      <c r="AF1055" s="415"/>
      <c r="AG1055" s="415"/>
      <c r="AH1055" s="415"/>
      <c r="AI1055" s="415"/>
      <c r="AJ1055" s="415"/>
      <c r="AK1055" s="415"/>
      <c r="AL1055" s="415"/>
      <c r="AM1055" s="415"/>
      <c r="AN1055" s="415"/>
      <c r="AO1055" s="415"/>
      <c r="AP1055" s="415"/>
      <c r="AQ1055" s="415"/>
      <c r="AR1055" s="415"/>
      <c r="AS1055" s="415"/>
      <c r="AT1055" s="415"/>
      <c r="AU1055" s="415"/>
      <c r="AV1055" s="415"/>
      <c r="AW1055" s="415"/>
      <c r="AX1055" s="415"/>
      <c r="AY1055" s="415"/>
      <c r="AZ1055" s="415"/>
      <c r="BA1055" s="415"/>
      <c r="BB1055" s="415"/>
      <c r="BC1055" s="415"/>
      <c r="BD1055" s="415"/>
      <c r="BE1055" s="415"/>
      <c r="BF1055" s="415"/>
      <c r="BG1055" s="415"/>
      <c r="BH1055" s="415"/>
      <c r="BI1055" s="415"/>
      <c r="BJ1055" s="415"/>
      <c r="BK1055" s="415"/>
      <c r="BL1055" s="415"/>
      <c r="BM1055" s="415"/>
      <c r="BN1055" s="415"/>
      <c r="BO1055" s="415"/>
      <c r="BP1055" s="415"/>
      <c r="BQ1055" s="415"/>
      <c r="BR1055" s="415"/>
      <c r="BS1055" s="415"/>
      <c r="BT1055" s="415"/>
      <c r="BU1055" s="415"/>
      <c r="BV1055" s="415"/>
      <c r="BW1055" s="415"/>
      <c r="BX1055" s="415"/>
      <c r="BY1055" s="415"/>
      <c r="BZ1055" s="415"/>
      <c r="CA1055" s="415"/>
      <c r="CB1055" s="415"/>
      <c r="CC1055" s="415"/>
      <c r="CD1055" s="415"/>
      <c r="CE1055" s="415"/>
      <c r="CF1055" s="415"/>
      <c r="CG1055" s="415"/>
      <c r="CH1055" s="415"/>
      <c r="CI1055" s="415"/>
      <c r="CJ1055" s="415"/>
      <c r="CK1055" s="415"/>
      <c r="CL1055" s="415"/>
      <c r="CM1055" s="415"/>
      <c r="CN1055" s="415"/>
      <c r="CO1055" s="415"/>
      <c r="CP1055" s="415"/>
      <c r="CQ1055" s="415"/>
      <c r="CR1055" s="415"/>
      <c r="CS1055" s="415"/>
      <c r="CT1055" s="415"/>
      <c r="CU1055" s="415"/>
      <c r="CV1055" s="415"/>
      <c r="CW1055" s="415"/>
      <c r="CX1055" s="415"/>
      <c r="CY1055" s="415"/>
      <c r="CZ1055" s="415"/>
      <c r="DA1055" s="415"/>
      <c r="DB1055" s="415"/>
      <c r="DC1055" s="415"/>
      <c r="DD1055" s="415"/>
      <c r="DE1055" s="415"/>
      <c r="DF1055" s="415"/>
      <c r="DG1055" s="415"/>
      <c r="DH1055" s="415"/>
      <c r="DI1055" s="415"/>
      <c r="DJ1055" s="415"/>
      <c r="DK1055" s="415"/>
      <c r="DL1055" s="415"/>
      <c r="DM1055" s="415"/>
      <c r="DN1055" s="415"/>
      <c r="DO1055" s="415"/>
      <c r="DP1055" s="415"/>
      <c r="DQ1055" s="415"/>
      <c r="DR1055" s="415"/>
      <c r="DS1055" s="415"/>
      <c r="DT1055" s="415"/>
      <c r="DU1055" s="415"/>
      <c r="DV1055" s="415"/>
      <c r="DW1055" s="415"/>
      <c r="DX1055" s="415"/>
      <c r="DY1055" s="415"/>
      <c r="DZ1055" s="415"/>
      <c r="EA1055" s="415"/>
      <c r="EB1055" s="415"/>
      <c r="EC1055" s="415"/>
      <c r="ED1055" s="415"/>
      <c r="EE1055" s="415"/>
      <c r="EF1055" s="415"/>
      <c r="EG1055" s="415"/>
      <c r="EH1055" s="415"/>
      <c r="EI1055" s="415"/>
      <c r="EJ1055" s="415"/>
      <c r="EK1055" s="415"/>
      <c r="EL1055" s="415"/>
      <c r="EM1055" s="415"/>
      <c r="EN1055" s="415"/>
      <c r="EO1055" s="415"/>
      <c r="EP1055" s="415"/>
      <c r="EQ1055" s="415"/>
      <c r="ER1055" s="415"/>
      <c r="ES1055" s="415"/>
      <c r="ET1055" s="415"/>
      <c r="EU1055" s="415"/>
      <c r="EV1055" s="415"/>
      <c r="EW1055" s="415"/>
      <c r="EX1055" s="415"/>
      <c r="EY1055" s="415"/>
      <c r="EZ1055" s="415"/>
      <c r="FA1055" s="415"/>
      <c r="FB1055" s="415"/>
      <c r="FC1055" s="415"/>
      <c r="FD1055" s="415"/>
      <c r="FE1055" s="415"/>
      <c r="FF1055" s="415"/>
      <c r="FG1055" s="415"/>
      <c r="FH1055" s="415"/>
      <c r="FI1055" s="415"/>
      <c r="FJ1055" s="415"/>
      <c r="FK1055" s="415"/>
      <c r="FL1055" s="415"/>
      <c r="FM1055" s="415"/>
      <c r="FN1055" s="415"/>
      <c r="FO1055" s="415"/>
      <c r="FP1055" s="415"/>
      <c r="FQ1055" s="415"/>
      <c r="FR1055" s="415"/>
      <c r="FS1055" s="415"/>
      <c r="FT1055" s="415"/>
      <c r="FU1055" s="415"/>
      <c r="FV1055" s="415"/>
      <c r="FW1055" s="415"/>
      <c r="FX1055" s="415"/>
      <c r="FY1055" s="415"/>
      <c r="FZ1055" s="415"/>
      <c r="GA1055" s="415"/>
      <c r="GB1055" s="415"/>
      <c r="GC1055" s="415"/>
      <c r="GD1055" s="415"/>
      <c r="GE1055" s="415"/>
      <c r="GF1055" s="415"/>
      <c r="GG1055" s="415"/>
      <c r="GH1055" s="415"/>
      <c r="GI1055" s="415"/>
      <c r="GJ1055" s="415"/>
      <c r="GK1055" s="415"/>
      <c r="GL1055" s="415"/>
      <c r="GM1055" s="415"/>
      <c r="GN1055" s="415"/>
      <c r="GO1055" s="415"/>
      <c r="GP1055" s="415"/>
      <c r="GQ1055" s="415"/>
      <c r="GR1055" s="415"/>
      <c r="GS1055" s="415"/>
      <c r="GT1055" s="415"/>
      <c r="GU1055" s="415"/>
      <c r="GV1055" s="415"/>
      <c r="GW1055" s="415"/>
      <c r="GX1055" s="415"/>
      <c r="GY1055" s="415"/>
      <c r="GZ1055" s="415"/>
      <c r="HA1055" s="415"/>
      <c r="HB1055" s="415"/>
      <c r="HC1055" s="415"/>
      <c r="HD1055" s="415"/>
      <c r="HE1055" s="415"/>
      <c r="HF1055" s="415"/>
      <c r="HG1055" s="415"/>
      <c r="HH1055" s="415"/>
      <c r="HI1055" s="415"/>
      <c r="HJ1055" s="415"/>
      <c r="HK1055" s="415"/>
      <c r="HL1055" s="415"/>
      <c r="HM1055" s="415"/>
      <c r="HN1055" s="415"/>
      <c r="HO1055" s="415"/>
      <c r="HP1055" s="415"/>
      <c r="HQ1055" s="415"/>
      <c r="HR1055" s="415"/>
      <c r="HS1055" s="415"/>
      <c r="HT1055" s="415"/>
      <c r="HU1055" s="415"/>
      <c r="HV1055" s="415"/>
      <c r="HW1055" s="415"/>
      <c r="HX1055" s="415"/>
      <c r="HY1055" s="415"/>
      <c r="HZ1055" s="415"/>
      <c r="IA1055" s="415"/>
      <c r="IB1055" s="415"/>
      <c r="IC1055" s="415"/>
      <c r="ID1055" s="415"/>
      <c r="IE1055" s="415"/>
      <c r="IF1055" s="415"/>
      <c r="IG1055" s="415"/>
      <c r="IH1055" s="415"/>
      <c r="II1055" s="415"/>
      <c r="IJ1055" s="415"/>
      <c r="IK1055" s="415"/>
      <c r="IL1055" s="415"/>
      <c r="IM1055" s="415"/>
      <c r="IN1055" s="415"/>
      <c r="IO1055" s="415"/>
      <c r="IP1055" s="415"/>
      <c r="IQ1055" s="415"/>
      <c r="IR1055" s="415"/>
      <c r="IS1055" s="415"/>
      <c r="IT1055" s="415"/>
      <c r="IU1055" s="415"/>
      <c r="IV1055" s="415"/>
      <c r="IW1055" s="415"/>
      <c r="IX1055" s="415"/>
      <c r="IY1055" s="415"/>
      <c r="IZ1055" s="415"/>
      <c r="JA1055" s="415"/>
    </row>
    <row r="1056" spans="1:261" s="101" customFormat="1" ht="25.5" hidden="1" outlineLevel="2" x14ac:dyDescent="0.25">
      <c r="A1056" s="99">
        <v>2</v>
      </c>
      <c r="B1056" s="275" t="s">
        <v>658</v>
      </c>
      <c r="C1056" s="99" t="s">
        <v>31</v>
      </c>
      <c r="D1056" s="127">
        <v>3</v>
      </c>
      <c r="E1056" s="109"/>
      <c r="F1056" s="109"/>
      <c r="G1056" s="109"/>
      <c r="H1056" s="109"/>
      <c r="I1056" s="221"/>
      <c r="J1056" s="109"/>
      <c r="K1056" s="109"/>
      <c r="L1056" s="109"/>
      <c r="M1056" s="109"/>
      <c r="N1056" s="109"/>
      <c r="O1056" s="109"/>
      <c r="P1056" s="422"/>
      <c r="Q1056" s="425">
        <f t="shared" si="103"/>
        <v>0</v>
      </c>
      <c r="R1056" s="415"/>
      <c r="S1056" s="415"/>
      <c r="T1056" s="415"/>
      <c r="U1056" s="415"/>
      <c r="V1056" s="415"/>
      <c r="W1056" s="415"/>
      <c r="X1056" s="415"/>
      <c r="Y1056" s="415"/>
      <c r="Z1056" s="415"/>
      <c r="AA1056" s="415"/>
      <c r="AB1056" s="415"/>
      <c r="AC1056" s="415"/>
      <c r="AD1056" s="415"/>
      <c r="AE1056" s="415"/>
      <c r="AF1056" s="415"/>
      <c r="AG1056" s="415"/>
      <c r="AH1056" s="415"/>
      <c r="AI1056" s="415"/>
      <c r="AJ1056" s="415"/>
      <c r="AK1056" s="415"/>
      <c r="AL1056" s="415"/>
      <c r="AM1056" s="415"/>
      <c r="AN1056" s="415"/>
      <c r="AO1056" s="415"/>
      <c r="AP1056" s="415"/>
      <c r="AQ1056" s="415"/>
      <c r="AR1056" s="415"/>
      <c r="AS1056" s="415"/>
      <c r="AT1056" s="415"/>
      <c r="AU1056" s="415"/>
      <c r="AV1056" s="415"/>
      <c r="AW1056" s="415"/>
      <c r="AX1056" s="415"/>
      <c r="AY1056" s="415"/>
      <c r="AZ1056" s="415"/>
      <c r="BA1056" s="415"/>
      <c r="BB1056" s="415"/>
      <c r="BC1056" s="415"/>
      <c r="BD1056" s="415"/>
      <c r="BE1056" s="415"/>
      <c r="BF1056" s="415"/>
      <c r="BG1056" s="415"/>
      <c r="BH1056" s="415"/>
      <c r="BI1056" s="415"/>
      <c r="BJ1056" s="415"/>
      <c r="BK1056" s="415"/>
      <c r="BL1056" s="415"/>
      <c r="BM1056" s="415"/>
      <c r="BN1056" s="415"/>
      <c r="BO1056" s="415"/>
      <c r="BP1056" s="415"/>
      <c r="BQ1056" s="415"/>
      <c r="BR1056" s="415"/>
      <c r="BS1056" s="415"/>
      <c r="BT1056" s="415"/>
      <c r="BU1056" s="415"/>
      <c r="BV1056" s="415"/>
      <c r="BW1056" s="415"/>
      <c r="BX1056" s="415"/>
      <c r="BY1056" s="415"/>
      <c r="BZ1056" s="415"/>
      <c r="CA1056" s="415"/>
      <c r="CB1056" s="415"/>
      <c r="CC1056" s="415"/>
      <c r="CD1056" s="415"/>
      <c r="CE1056" s="415"/>
      <c r="CF1056" s="415"/>
      <c r="CG1056" s="415"/>
      <c r="CH1056" s="415"/>
      <c r="CI1056" s="415"/>
      <c r="CJ1056" s="415"/>
      <c r="CK1056" s="415"/>
      <c r="CL1056" s="415"/>
      <c r="CM1056" s="415"/>
      <c r="CN1056" s="415"/>
      <c r="CO1056" s="415"/>
      <c r="CP1056" s="415"/>
      <c r="CQ1056" s="415"/>
      <c r="CR1056" s="415"/>
      <c r="CS1056" s="415"/>
      <c r="CT1056" s="415"/>
      <c r="CU1056" s="415"/>
      <c r="CV1056" s="415"/>
      <c r="CW1056" s="415"/>
      <c r="CX1056" s="415"/>
      <c r="CY1056" s="415"/>
      <c r="CZ1056" s="415"/>
      <c r="DA1056" s="415"/>
      <c r="DB1056" s="415"/>
      <c r="DC1056" s="415"/>
      <c r="DD1056" s="415"/>
      <c r="DE1056" s="415"/>
      <c r="DF1056" s="415"/>
      <c r="DG1056" s="415"/>
      <c r="DH1056" s="415"/>
      <c r="DI1056" s="415"/>
      <c r="DJ1056" s="415"/>
      <c r="DK1056" s="415"/>
      <c r="DL1056" s="415"/>
      <c r="DM1056" s="415"/>
      <c r="DN1056" s="415"/>
      <c r="DO1056" s="415"/>
      <c r="DP1056" s="415"/>
      <c r="DQ1056" s="415"/>
      <c r="DR1056" s="415"/>
      <c r="DS1056" s="415"/>
      <c r="DT1056" s="415"/>
      <c r="DU1056" s="415"/>
      <c r="DV1056" s="415"/>
      <c r="DW1056" s="415"/>
      <c r="DX1056" s="415"/>
      <c r="DY1056" s="415"/>
      <c r="DZ1056" s="415"/>
      <c r="EA1056" s="415"/>
      <c r="EB1056" s="415"/>
      <c r="EC1056" s="415"/>
      <c r="ED1056" s="415"/>
      <c r="EE1056" s="415"/>
      <c r="EF1056" s="415"/>
      <c r="EG1056" s="415"/>
      <c r="EH1056" s="415"/>
      <c r="EI1056" s="415"/>
      <c r="EJ1056" s="415"/>
      <c r="EK1056" s="415"/>
      <c r="EL1056" s="415"/>
      <c r="EM1056" s="415"/>
      <c r="EN1056" s="415"/>
      <c r="EO1056" s="415"/>
      <c r="EP1056" s="415"/>
      <c r="EQ1056" s="415"/>
      <c r="ER1056" s="415"/>
      <c r="ES1056" s="415"/>
      <c r="ET1056" s="415"/>
      <c r="EU1056" s="415"/>
      <c r="EV1056" s="415"/>
      <c r="EW1056" s="415"/>
      <c r="EX1056" s="415"/>
      <c r="EY1056" s="415"/>
      <c r="EZ1056" s="415"/>
      <c r="FA1056" s="415"/>
      <c r="FB1056" s="415"/>
      <c r="FC1056" s="415"/>
      <c r="FD1056" s="415"/>
      <c r="FE1056" s="415"/>
      <c r="FF1056" s="415"/>
      <c r="FG1056" s="415"/>
      <c r="FH1056" s="415"/>
      <c r="FI1056" s="415"/>
      <c r="FJ1056" s="415"/>
      <c r="FK1056" s="415"/>
      <c r="FL1056" s="415"/>
      <c r="FM1056" s="415"/>
      <c r="FN1056" s="415"/>
      <c r="FO1056" s="415"/>
      <c r="FP1056" s="415"/>
      <c r="FQ1056" s="415"/>
      <c r="FR1056" s="415"/>
      <c r="FS1056" s="415"/>
      <c r="FT1056" s="415"/>
      <c r="FU1056" s="415"/>
      <c r="FV1056" s="415"/>
      <c r="FW1056" s="415"/>
      <c r="FX1056" s="415"/>
      <c r="FY1056" s="415"/>
      <c r="FZ1056" s="415"/>
      <c r="GA1056" s="415"/>
      <c r="GB1056" s="415"/>
      <c r="GC1056" s="415"/>
      <c r="GD1056" s="415"/>
      <c r="GE1056" s="415"/>
      <c r="GF1056" s="415"/>
      <c r="GG1056" s="415"/>
      <c r="GH1056" s="415"/>
      <c r="GI1056" s="415"/>
      <c r="GJ1056" s="415"/>
      <c r="GK1056" s="415"/>
      <c r="GL1056" s="415"/>
      <c r="GM1056" s="415"/>
      <c r="GN1056" s="415"/>
      <c r="GO1056" s="415"/>
      <c r="GP1056" s="415"/>
      <c r="GQ1056" s="415"/>
      <c r="GR1056" s="415"/>
      <c r="GS1056" s="415"/>
      <c r="GT1056" s="415"/>
      <c r="GU1056" s="415"/>
      <c r="GV1056" s="415"/>
      <c r="GW1056" s="415"/>
      <c r="GX1056" s="415"/>
      <c r="GY1056" s="415"/>
      <c r="GZ1056" s="415"/>
      <c r="HA1056" s="415"/>
      <c r="HB1056" s="415"/>
      <c r="HC1056" s="415"/>
      <c r="HD1056" s="415"/>
      <c r="HE1056" s="415"/>
      <c r="HF1056" s="415"/>
      <c r="HG1056" s="415"/>
      <c r="HH1056" s="415"/>
      <c r="HI1056" s="415"/>
      <c r="HJ1056" s="415"/>
      <c r="HK1056" s="415"/>
      <c r="HL1056" s="415"/>
      <c r="HM1056" s="415"/>
      <c r="HN1056" s="415"/>
      <c r="HO1056" s="415"/>
      <c r="HP1056" s="415"/>
      <c r="HQ1056" s="415"/>
      <c r="HR1056" s="415"/>
      <c r="HS1056" s="415"/>
      <c r="HT1056" s="415"/>
      <c r="HU1056" s="415"/>
      <c r="HV1056" s="415"/>
      <c r="HW1056" s="415"/>
      <c r="HX1056" s="415"/>
      <c r="HY1056" s="415"/>
      <c r="HZ1056" s="415"/>
      <c r="IA1056" s="415"/>
      <c r="IB1056" s="415"/>
      <c r="IC1056" s="415"/>
      <c r="ID1056" s="415"/>
      <c r="IE1056" s="415"/>
      <c r="IF1056" s="415"/>
      <c r="IG1056" s="415"/>
      <c r="IH1056" s="415"/>
      <c r="II1056" s="415"/>
      <c r="IJ1056" s="415"/>
      <c r="IK1056" s="415"/>
      <c r="IL1056" s="415"/>
      <c r="IM1056" s="415"/>
      <c r="IN1056" s="415"/>
      <c r="IO1056" s="415"/>
      <c r="IP1056" s="415"/>
      <c r="IQ1056" s="415"/>
      <c r="IR1056" s="415"/>
      <c r="IS1056" s="415"/>
      <c r="IT1056" s="415"/>
      <c r="IU1056" s="415"/>
      <c r="IV1056" s="415"/>
      <c r="IW1056" s="415"/>
      <c r="IX1056" s="415"/>
      <c r="IY1056" s="415"/>
      <c r="IZ1056" s="415"/>
      <c r="JA1056" s="415"/>
    </row>
    <row r="1057" spans="1:261" s="101" customFormat="1" ht="25.5" hidden="1" outlineLevel="2" x14ac:dyDescent="0.25">
      <c r="A1057" s="99">
        <v>3</v>
      </c>
      <c r="B1057" s="275" t="s">
        <v>659</v>
      </c>
      <c r="C1057" s="99" t="s">
        <v>31</v>
      </c>
      <c r="D1057" s="127">
        <v>10</v>
      </c>
      <c r="E1057" s="109"/>
      <c r="F1057" s="109"/>
      <c r="G1057" s="109"/>
      <c r="H1057" s="109"/>
      <c r="I1057" s="221"/>
      <c r="J1057" s="109"/>
      <c r="K1057" s="109"/>
      <c r="L1057" s="109"/>
      <c r="M1057" s="109"/>
      <c r="N1057" s="109"/>
      <c r="O1057" s="109"/>
      <c r="P1057" s="422"/>
      <c r="Q1057" s="425">
        <f t="shared" si="103"/>
        <v>0</v>
      </c>
      <c r="R1057" s="415"/>
      <c r="S1057" s="415"/>
      <c r="T1057" s="415"/>
      <c r="U1057" s="415"/>
      <c r="V1057" s="415"/>
      <c r="W1057" s="415"/>
      <c r="X1057" s="415"/>
      <c r="Y1057" s="415"/>
      <c r="Z1057" s="415"/>
      <c r="AA1057" s="415"/>
      <c r="AB1057" s="415"/>
      <c r="AC1057" s="415"/>
      <c r="AD1057" s="415"/>
      <c r="AE1057" s="415"/>
      <c r="AF1057" s="415"/>
      <c r="AG1057" s="415"/>
      <c r="AH1057" s="415"/>
      <c r="AI1057" s="415"/>
      <c r="AJ1057" s="415"/>
      <c r="AK1057" s="415"/>
      <c r="AL1057" s="415"/>
      <c r="AM1057" s="415"/>
      <c r="AN1057" s="415"/>
      <c r="AO1057" s="415"/>
      <c r="AP1057" s="415"/>
      <c r="AQ1057" s="415"/>
      <c r="AR1057" s="415"/>
      <c r="AS1057" s="415"/>
      <c r="AT1057" s="415"/>
      <c r="AU1057" s="415"/>
      <c r="AV1057" s="415"/>
      <c r="AW1057" s="415"/>
      <c r="AX1057" s="415"/>
      <c r="AY1057" s="415"/>
      <c r="AZ1057" s="415"/>
      <c r="BA1057" s="415"/>
      <c r="BB1057" s="415"/>
      <c r="BC1057" s="415"/>
      <c r="BD1057" s="415"/>
      <c r="BE1057" s="415"/>
      <c r="BF1057" s="415"/>
      <c r="BG1057" s="415"/>
      <c r="BH1057" s="415"/>
      <c r="BI1057" s="415"/>
      <c r="BJ1057" s="415"/>
      <c r="BK1057" s="415"/>
      <c r="BL1057" s="415"/>
      <c r="BM1057" s="415"/>
      <c r="BN1057" s="415"/>
      <c r="BO1057" s="415"/>
      <c r="BP1057" s="415"/>
      <c r="BQ1057" s="415"/>
      <c r="BR1057" s="415"/>
      <c r="BS1057" s="415"/>
      <c r="BT1057" s="415"/>
      <c r="BU1057" s="415"/>
      <c r="BV1057" s="415"/>
      <c r="BW1057" s="415"/>
      <c r="BX1057" s="415"/>
      <c r="BY1057" s="415"/>
      <c r="BZ1057" s="415"/>
      <c r="CA1057" s="415"/>
      <c r="CB1057" s="415"/>
      <c r="CC1057" s="415"/>
      <c r="CD1057" s="415"/>
      <c r="CE1057" s="415"/>
      <c r="CF1057" s="415"/>
      <c r="CG1057" s="415"/>
      <c r="CH1057" s="415"/>
      <c r="CI1057" s="415"/>
      <c r="CJ1057" s="415"/>
      <c r="CK1057" s="415"/>
      <c r="CL1057" s="415"/>
      <c r="CM1057" s="415"/>
      <c r="CN1057" s="415"/>
      <c r="CO1057" s="415"/>
      <c r="CP1057" s="415"/>
      <c r="CQ1057" s="415"/>
      <c r="CR1057" s="415"/>
      <c r="CS1057" s="415"/>
      <c r="CT1057" s="415"/>
      <c r="CU1057" s="415"/>
      <c r="CV1057" s="415"/>
      <c r="CW1057" s="415"/>
      <c r="CX1057" s="415"/>
      <c r="CY1057" s="415"/>
      <c r="CZ1057" s="415"/>
      <c r="DA1057" s="415"/>
      <c r="DB1057" s="415"/>
      <c r="DC1057" s="415"/>
      <c r="DD1057" s="415"/>
      <c r="DE1057" s="415"/>
      <c r="DF1057" s="415"/>
      <c r="DG1057" s="415"/>
      <c r="DH1057" s="415"/>
      <c r="DI1057" s="415"/>
      <c r="DJ1057" s="415"/>
      <c r="DK1057" s="415"/>
      <c r="DL1057" s="415"/>
      <c r="DM1057" s="415"/>
      <c r="DN1057" s="415"/>
      <c r="DO1057" s="415"/>
      <c r="DP1057" s="415"/>
      <c r="DQ1057" s="415"/>
      <c r="DR1057" s="415"/>
      <c r="DS1057" s="415"/>
      <c r="DT1057" s="415"/>
      <c r="DU1057" s="415"/>
      <c r="DV1057" s="415"/>
      <c r="DW1057" s="415"/>
      <c r="DX1057" s="415"/>
      <c r="DY1057" s="415"/>
      <c r="DZ1057" s="415"/>
      <c r="EA1057" s="415"/>
      <c r="EB1057" s="415"/>
      <c r="EC1057" s="415"/>
      <c r="ED1057" s="415"/>
      <c r="EE1057" s="415"/>
      <c r="EF1057" s="415"/>
      <c r="EG1057" s="415"/>
      <c r="EH1057" s="415"/>
      <c r="EI1057" s="415"/>
      <c r="EJ1057" s="415"/>
      <c r="EK1057" s="415"/>
      <c r="EL1057" s="415"/>
      <c r="EM1057" s="415"/>
      <c r="EN1057" s="415"/>
      <c r="EO1057" s="415"/>
      <c r="EP1057" s="415"/>
      <c r="EQ1057" s="415"/>
      <c r="ER1057" s="415"/>
      <c r="ES1057" s="415"/>
      <c r="ET1057" s="415"/>
      <c r="EU1057" s="415"/>
      <c r="EV1057" s="415"/>
      <c r="EW1057" s="415"/>
      <c r="EX1057" s="415"/>
      <c r="EY1057" s="415"/>
      <c r="EZ1057" s="415"/>
      <c r="FA1057" s="415"/>
      <c r="FB1057" s="415"/>
      <c r="FC1057" s="415"/>
      <c r="FD1057" s="415"/>
      <c r="FE1057" s="415"/>
      <c r="FF1057" s="415"/>
      <c r="FG1057" s="415"/>
      <c r="FH1057" s="415"/>
      <c r="FI1057" s="415"/>
      <c r="FJ1057" s="415"/>
      <c r="FK1057" s="415"/>
      <c r="FL1057" s="415"/>
      <c r="FM1057" s="415"/>
      <c r="FN1057" s="415"/>
      <c r="FO1057" s="415"/>
      <c r="FP1057" s="415"/>
      <c r="FQ1057" s="415"/>
      <c r="FR1057" s="415"/>
      <c r="FS1057" s="415"/>
      <c r="FT1057" s="415"/>
      <c r="FU1057" s="415"/>
      <c r="FV1057" s="415"/>
      <c r="FW1057" s="415"/>
      <c r="FX1057" s="415"/>
      <c r="FY1057" s="415"/>
      <c r="FZ1057" s="415"/>
      <c r="GA1057" s="415"/>
      <c r="GB1057" s="415"/>
      <c r="GC1057" s="415"/>
      <c r="GD1057" s="415"/>
      <c r="GE1057" s="415"/>
      <c r="GF1057" s="415"/>
      <c r="GG1057" s="415"/>
      <c r="GH1057" s="415"/>
      <c r="GI1057" s="415"/>
      <c r="GJ1057" s="415"/>
      <c r="GK1057" s="415"/>
      <c r="GL1057" s="415"/>
      <c r="GM1057" s="415"/>
      <c r="GN1057" s="415"/>
      <c r="GO1057" s="415"/>
      <c r="GP1057" s="415"/>
      <c r="GQ1057" s="415"/>
      <c r="GR1057" s="415"/>
      <c r="GS1057" s="415"/>
      <c r="GT1057" s="415"/>
      <c r="GU1057" s="415"/>
      <c r="GV1057" s="415"/>
      <c r="GW1057" s="415"/>
      <c r="GX1057" s="415"/>
      <c r="GY1057" s="415"/>
      <c r="GZ1057" s="415"/>
      <c r="HA1057" s="415"/>
      <c r="HB1057" s="415"/>
      <c r="HC1057" s="415"/>
      <c r="HD1057" s="415"/>
      <c r="HE1057" s="415"/>
      <c r="HF1057" s="415"/>
      <c r="HG1057" s="415"/>
      <c r="HH1057" s="415"/>
      <c r="HI1057" s="415"/>
      <c r="HJ1057" s="415"/>
      <c r="HK1057" s="415"/>
      <c r="HL1057" s="415"/>
      <c r="HM1057" s="415"/>
      <c r="HN1057" s="415"/>
      <c r="HO1057" s="415"/>
      <c r="HP1057" s="415"/>
      <c r="HQ1057" s="415"/>
      <c r="HR1057" s="415"/>
      <c r="HS1057" s="415"/>
      <c r="HT1057" s="415"/>
      <c r="HU1057" s="415"/>
      <c r="HV1057" s="415"/>
      <c r="HW1057" s="415"/>
      <c r="HX1057" s="415"/>
      <c r="HY1057" s="415"/>
      <c r="HZ1057" s="415"/>
      <c r="IA1057" s="415"/>
      <c r="IB1057" s="415"/>
      <c r="IC1057" s="415"/>
      <c r="ID1057" s="415"/>
      <c r="IE1057" s="415"/>
      <c r="IF1057" s="415"/>
      <c r="IG1057" s="415"/>
      <c r="IH1057" s="415"/>
      <c r="II1057" s="415"/>
      <c r="IJ1057" s="415"/>
      <c r="IK1057" s="415"/>
      <c r="IL1057" s="415"/>
      <c r="IM1057" s="415"/>
      <c r="IN1057" s="415"/>
      <c r="IO1057" s="415"/>
      <c r="IP1057" s="415"/>
      <c r="IQ1057" s="415"/>
      <c r="IR1057" s="415"/>
      <c r="IS1057" s="415"/>
      <c r="IT1057" s="415"/>
      <c r="IU1057" s="415"/>
      <c r="IV1057" s="415"/>
      <c r="IW1057" s="415"/>
      <c r="IX1057" s="415"/>
      <c r="IY1057" s="415"/>
      <c r="IZ1057" s="415"/>
      <c r="JA1057" s="415"/>
    </row>
    <row r="1058" spans="1:261" s="101" customFormat="1" ht="38.25" hidden="1" outlineLevel="2" x14ac:dyDescent="0.25">
      <c r="A1058" s="99">
        <v>4</v>
      </c>
      <c r="B1058" s="275" t="s">
        <v>660</v>
      </c>
      <c r="C1058" s="99" t="s">
        <v>31</v>
      </c>
      <c r="D1058" s="127">
        <v>1</v>
      </c>
      <c r="E1058" s="109"/>
      <c r="F1058" s="109"/>
      <c r="G1058" s="109"/>
      <c r="H1058" s="109"/>
      <c r="I1058" s="221"/>
      <c r="J1058" s="109"/>
      <c r="K1058" s="109"/>
      <c r="L1058" s="109"/>
      <c r="M1058" s="109"/>
      <c r="N1058" s="109"/>
      <c r="O1058" s="109"/>
      <c r="P1058" s="422"/>
      <c r="Q1058" s="425">
        <f t="shared" si="103"/>
        <v>0</v>
      </c>
      <c r="R1058" s="415"/>
      <c r="S1058" s="415"/>
      <c r="T1058" s="415"/>
      <c r="U1058" s="415"/>
      <c r="V1058" s="415"/>
      <c r="W1058" s="415"/>
      <c r="X1058" s="415"/>
      <c r="Y1058" s="415"/>
      <c r="Z1058" s="415"/>
      <c r="AA1058" s="415"/>
      <c r="AB1058" s="415"/>
      <c r="AC1058" s="415"/>
      <c r="AD1058" s="415"/>
      <c r="AE1058" s="415"/>
      <c r="AF1058" s="415"/>
      <c r="AG1058" s="415"/>
      <c r="AH1058" s="415"/>
      <c r="AI1058" s="415"/>
      <c r="AJ1058" s="415"/>
      <c r="AK1058" s="415"/>
      <c r="AL1058" s="415"/>
      <c r="AM1058" s="415"/>
      <c r="AN1058" s="415"/>
      <c r="AO1058" s="415"/>
      <c r="AP1058" s="415"/>
      <c r="AQ1058" s="415"/>
      <c r="AR1058" s="415"/>
      <c r="AS1058" s="415"/>
      <c r="AT1058" s="415"/>
      <c r="AU1058" s="415"/>
      <c r="AV1058" s="415"/>
      <c r="AW1058" s="415"/>
      <c r="AX1058" s="415"/>
      <c r="AY1058" s="415"/>
      <c r="AZ1058" s="415"/>
      <c r="BA1058" s="415"/>
      <c r="BB1058" s="415"/>
      <c r="BC1058" s="415"/>
      <c r="BD1058" s="415"/>
      <c r="BE1058" s="415"/>
      <c r="BF1058" s="415"/>
      <c r="BG1058" s="415"/>
      <c r="BH1058" s="415"/>
      <c r="BI1058" s="415"/>
      <c r="BJ1058" s="415"/>
      <c r="BK1058" s="415"/>
      <c r="BL1058" s="415"/>
      <c r="BM1058" s="415"/>
      <c r="BN1058" s="415"/>
      <c r="BO1058" s="415"/>
      <c r="BP1058" s="415"/>
      <c r="BQ1058" s="415"/>
      <c r="BR1058" s="415"/>
      <c r="BS1058" s="415"/>
      <c r="BT1058" s="415"/>
      <c r="BU1058" s="415"/>
      <c r="BV1058" s="415"/>
      <c r="BW1058" s="415"/>
      <c r="BX1058" s="415"/>
      <c r="BY1058" s="415"/>
      <c r="BZ1058" s="415"/>
      <c r="CA1058" s="415"/>
      <c r="CB1058" s="415"/>
      <c r="CC1058" s="415"/>
      <c r="CD1058" s="415"/>
      <c r="CE1058" s="415"/>
      <c r="CF1058" s="415"/>
      <c r="CG1058" s="415"/>
      <c r="CH1058" s="415"/>
      <c r="CI1058" s="415"/>
      <c r="CJ1058" s="415"/>
      <c r="CK1058" s="415"/>
      <c r="CL1058" s="415"/>
      <c r="CM1058" s="415"/>
      <c r="CN1058" s="415"/>
      <c r="CO1058" s="415"/>
      <c r="CP1058" s="415"/>
      <c r="CQ1058" s="415"/>
      <c r="CR1058" s="415"/>
      <c r="CS1058" s="415"/>
      <c r="CT1058" s="415"/>
      <c r="CU1058" s="415"/>
      <c r="CV1058" s="415"/>
      <c r="CW1058" s="415"/>
      <c r="CX1058" s="415"/>
      <c r="CY1058" s="415"/>
      <c r="CZ1058" s="415"/>
      <c r="DA1058" s="415"/>
      <c r="DB1058" s="415"/>
      <c r="DC1058" s="415"/>
      <c r="DD1058" s="415"/>
      <c r="DE1058" s="415"/>
      <c r="DF1058" s="415"/>
      <c r="DG1058" s="415"/>
      <c r="DH1058" s="415"/>
      <c r="DI1058" s="415"/>
      <c r="DJ1058" s="415"/>
      <c r="DK1058" s="415"/>
      <c r="DL1058" s="415"/>
      <c r="DM1058" s="415"/>
      <c r="DN1058" s="415"/>
      <c r="DO1058" s="415"/>
      <c r="DP1058" s="415"/>
      <c r="DQ1058" s="415"/>
      <c r="DR1058" s="415"/>
      <c r="DS1058" s="415"/>
      <c r="DT1058" s="415"/>
      <c r="DU1058" s="415"/>
      <c r="DV1058" s="415"/>
      <c r="DW1058" s="415"/>
      <c r="DX1058" s="415"/>
      <c r="DY1058" s="415"/>
      <c r="DZ1058" s="415"/>
      <c r="EA1058" s="415"/>
      <c r="EB1058" s="415"/>
      <c r="EC1058" s="415"/>
      <c r="ED1058" s="415"/>
      <c r="EE1058" s="415"/>
      <c r="EF1058" s="415"/>
      <c r="EG1058" s="415"/>
      <c r="EH1058" s="415"/>
      <c r="EI1058" s="415"/>
      <c r="EJ1058" s="415"/>
      <c r="EK1058" s="415"/>
      <c r="EL1058" s="415"/>
      <c r="EM1058" s="415"/>
      <c r="EN1058" s="415"/>
      <c r="EO1058" s="415"/>
      <c r="EP1058" s="415"/>
      <c r="EQ1058" s="415"/>
      <c r="ER1058" s="415"/>
      <c r="ES1058" s="415"/>
      <c r="ET1058" s="415"/>
      <c r="EU1058" s="415"/>
      <c r="EV1058" s="415"/>
      <c r="EW1058" s="415"/>
      <c r="EX1058" s="415"/>
      <c r="EY1058" s="415"/>
      <c r="EZ1058" s="415"/>
      <c r="FA1058" s="415"/>
      <c r="FB1058" s="415"/>
      <c r="FC1058" s="415"/>
      <c r="FD1058" s="415"/>
      <c r="FE1058" s="415"/>
      <c r="FF1058" s="415"/>
      <c r="FG1058" s="415"/>
      <c r="FH1058" s="415"/>
      <c r="FI1058" s="415"/>
      <c r="FJ1058" s="415"/>
      <c r="FK1058" s="415"/>
      <c r="FL1058" s="415"/>
      <c r="FM1058" s="415"/>
      <c r="FN1058" s="415"/>
      <c r="FO1058" s="415"/>
      <c r="FP1058" s="415"/>
      <c r="FQ1058" s="415"/>
      <c r="FR1058" s="415"/>
      <c r="FS1058" s="415"/>
      <c r="FT1058" s="415"/>
      <c r="FU1058" s="415"/>
      <c r="FV1058" s="415"/>
      <c r="FW1058" s="415"/>
      <c r="FX1058" s="415"/>
      <c r="FY1058" s="415"/>
      <c r="FZ1058" s="415"/>
      <c r="GA1058" s="415"/>
      <c r="GB1058" s="415"/>
      <c r="GC1058" s="415"/>
      <c r="GD1058" s="415"/>
      <c r="GE1058" s="415"/>
      <c r="GF1058" s="415"/>
      <c r="GG1058" s="415"/>
      <c r="GH1058" s="415"/>
      <c r="GI1058" s="415"/>
      <c r="GJ1058" s="415"/>
      <c r="GK1058" s="415"/>
      <c r="GL1058" s="415"/>
      <c r="GM1058" s="415"/>
      <c r="GN1058" s="415"/>
      <c r="GO1058" s="415"/>
      <c r="GP1058" s="415"/>
      <c r="GQ1058" s="415"/>
      <c r="GR1058" s="415"/>
      <c r="GS1058" s="415"/>
      <c r="GT1058" s="415"/>
      <c r="GU1058" s="415"/>
      <c r="GV1058" s="415"/>
      <c r="GW1058" s="415"/>
      <c r="GX1058" s="415"/>
      <c r="GY1058" s="415"/>
      <c r="GZ1058" s="415"/>
      <c r="HA1058" s="415"/>
      <c r="HB1058" s="415"/>
      <c r="HC1058" s="415"/>
      <c r="HD1058" s="415"/>
      <c r="HE1058" s="415"/>
      <c r="HF1058" s="415"/>
      <c r="HG1058" s="415"/>
      <c r="HH1058" s="415"/>
      <c r="HI1058" s="415"/>
      <c r="HJ1058" s="415"/>
      <c r="HK1058" s="415"/>
      <c r="HL1058" s="415"/>
      <c r="HM1058" s="415"/>
      <c r="HN1058" s="415"/>
      <c r="HO1058" s="415"/>
      <c r="HP1058" s="415"/>
      <c r="HQ1058" s="415"/>
      <c r="HR1058" s="415"/>
      <c r="HS1058" s="415"/>
      <c r="HT1058" s="415"/>
      <c r="HU1058" s="415"/>
      <c r="HV1058" s="415"/>
      <c r="HW1058" s="415"/>
      <c r="HX1058" s="415"/>
      <c r="HY1058" s="415"/>
      <c r="HZ1058" s="415"/>
      <c r="IA1058" s="415"/>
      <c r="IB1058" s="415"/>
      <c r="IC1058" s="415"/>
      <c r="ID1058" s="415"/>
      <c r="IE1058" s="415"/>
      <c r="IF1058" s="415"/>
      <c r="IG1058" s="415"/>
      <c r="IH1058" s="415"/>
      <c r="II1058" s="415"/>
      <c r="IJ1058" s="415"/>
      <c r="IK1058" s="415"/>
      <c r="IL1058" s="415"/>
      <c r="IM1058" s="415"/>
      <c r="IN1058" s="415"/>
      <c r="IO1058" s="415"/>
      <c r="IP1058" s="415"/>
      <c r="IQ1058" s="415"/>
      <c r="IR1058" s="415"/>
      <c r="IS1058" s="415"/>
      <c r="IT1058" s="415"/>
      <c r="IU1058" s="415"/>
      <c r="IV1058" s="415"/>
      <c r="IW1058" s="415"/>
      <c r="IX1058" s="415"/>
      <c r="IY1058" s="415"/>
      <c r="IZ1058" s="415"/>
      <c r="JA1058" s="415"/>
    </row>
    <row r="1059" spans="1:261" s="101" customFormat="1" hidden="1" outlineLevel="2" x14ac:dyDescent="0.25">
      <c r="A1059" s="99">
        <v>5</v>
      </c>
      <c r="B1059" s="275" t="s">
        <v>6929</v>
      </c>
      <c r="C1059" s="99" t="s">
        <v>31</v>
      </c>
      <c r="D1059" s="127">
        <v>36</v>
      </c>
      <c r="E1059" s="109"/>
      <c r="F1059" s="109"/>
      <c r="G1059" s="109"/>
      <c r="H1059" s="109"/>
      <c r="I1059" s="221"/>
      <c r="J1059" s="109"/>
      <c r="K1059" s="109"/>
      <c r="L1059" s="109"/>
      <c r="M1059" s="109"/>
      <c r="N1059" s="109"/>
      <c r="O1059" s="109"/>
      <c r="P1059" s="422"/>
      <c r="Q1059" s="425">
        <f t="shared" si="103"/>
        <v>0</v>
      </c>
      <c r="R1059" s="415"/>
      <c r="S1059" s="415"/>
      <c r="T1059" s="415"/>
      <c r="U1059" s="415"/>
      <c r="V1059" s="415"/>
      <c r="W1059" s="415"/>
      <c r="X1059" s="415"/>
      <c r="Y1059" s="415"/>
      <c r="Z1059" s="415"/>
      <c r="AA1059" s="415"/>
      <c r="AB1059" s="415"/>
      <c r="AC1059" s="415"/>
      <c r="AD1059" s="415"/>
      <c r="AE1059" s="415"/>
      <c r="AF1059" s="415"/>
      <c r="AG1059" s="415"/>
      <c r="AH1059" s="415"/>
      <c r="AI1059" s="415"/>
      <c r="AJ1059" s="415"/>
      <c r="AK1059" s="415"/>
      <c r="AL1059" s="415"/>
      <c r="AM1059" s="415"/>
      <c r="AN1059" s="415"/>
      <c r="AO1059" s="415"/>
      <c r="AP1059" s="415"/>
      <c r="AQ1059" s="415"/>
      <c r="AR1059" s="415"/>
      <c r="AS1059" s="415"/>
      <c r="AT1059" s="415"/>
      <c r="AU1059" s="415"/>
      <c r="AV1059" s="415"/>
      <c r="AW1059" s="415"/>
      <c r="AX1059" s="415"/>
      <c r="AY1059" s="415"/>
      <c r="AZ1059" s="415"/>
      <c r="BA1059" s="415"/>
      <c r="BB1059" s="415"/>
      <c r="BC1059" s="415"/>
      <c r="BD1059" s="415"/>
      <c r="BE1059" s="415"/>
      <c r="BF1059" s="415"/>
      <c r="BG1059" s="415"/>
      <c r="BH1059" s="415"/>
      <c r="BI1059" s="415"/>
      <c r="BJ1059" s="415"/>
      <c r="BK1059" s="415"/>
      <c r="BL1059" s="415"/>
      <c r="BM1059" s="415"/>
      <c r="BN1059" s="415"/>
      <c r="BO1059" s="415"/>
      <c r="BP1059" s="415"/>
      <c r="BQ1059" s="415"/>
      <c r="BR1059" s="415"/>
      <c r="BS1059" s="415"/>
      <c r="BT1059" s="415"/>
      <c r="BU1059" s="415"/>
      <c r="BV1059" s="415"/>
      <c r="BW1059" s="415"/>
      <c r="BX1059" s="415"/>
      <c r="BY1059" s="415"/>
      <c r="BZ1059" s="415"/>
      <c r="CA1059" s="415"/>
      <c r="CB1059" s="415"/>
      <c r="CC1059" s="415"/>
      <c r="CD1059" s="415"/>
      <c r="CE1059" s="415"/>
      <c r="CF1059" s="415"/>
      <c r="CG1059" s="415"/>
      <c r="CH1059" s="415"/>
      <c r="CI1059" s="415"/>
      <c r="CJ1059" s="415"/>
      <c r="CK1059" s="415"/>
      <c r="CL1059" s="415"/>
      <c r="CM1059" s="415"/>
      <c r="CN1059" s="415"/>
      <c r="CO1059" s="415"/>
      <c r="CP1059" s="415"/>
      <c r="CQ1059" s="415"/>
      <c r="CR1059" s="415"/>
      <c r="CS1059" s="415"/>
      <c r="CT1059" s="415"/>
      <c r="CU1059" s="415"/>
      <c r="CV1059" s="415"/>
      <c r="CW1059" s="415"/>
      <c r="CX1059" s="415"/>
      <c r="CY1059" s="415"/>
      <c r="CZ1059" s="415"/>
      <c r="DA1059" s="415"/>
      <c r="DB1059" s="415"/>
      <c r="DC1059" s="415"/>
      <c r="DD1059" s="415"/>
      <c r="DE1059" s="415"/>
      <c r="DF1059" s="415"/>
      <c r="DG1059" s="415"/>
      <c r="DH1059" s="415"/>
      <c r="DI1059" s="415"/>
      <c r="DJ1059" s="415"/>
      <c r="DK1059" s="415"/>
      <c r="DL1059" s="415"/>
      <c r="DM1059" s="415"/>
      <c r="DN1059" s="415"/>
      <c r="DO1059" s="415"/>
      <c r="DP1059" s="415"/>
      <c r="DQ1059" s="415"/>
      <c r="DR1059" s="415"/>
      <c r="DS1059" s="415"/>
      <c r="DT1059" s="415"/>
      <c r="DU1059" s="415"/>
      <c r="DV1059" s="415"/>
      <c r="DW1059" s="415"/>
      <c r="DX1059" s="415"/>
      <c r="DY1059" s="415"/>
      <c r="DZ1059" s="415"/>
      <c r="EA1059" s="415"/>
      <c r="EB1059" s="415"/>
      <c r="EC1059" s="415"/>
      <c r="ED1059" s="415"/>
      <c r="EE1059" s="415"/>
      <c r="EF1059" s="415"/>
      <c r="EG1059" s="415"/>
      <c r="EH1059" s="415"/>
      <c r="EI1059" s="415"/>
      <c r="EJ1059" s="415"/>
      <c r="EK1059" s="415"/>
      <c r="EL1059" s="415"/>
      <c r="EM1059" s="415"/>
      <c r="EN1059" s="415"/>
      <c r="EO1059" s="415"/>
      <c r="EP1059" s="415"/>
      <c r="EQ1059" s="415"/>
      <c r="ER1059" s="415"/>
      <c r="ES1059" s="415"/>
      <c r="ET1059" s="415"/>
      <c r="EU1059" s="415"/>
      <c r="EV1059" s="415"/>
      <c r="EW1059" s="415"/>
      <c r="EX1059" s="415"/>
      <c r="EY1059" s="415"/>
      <c r="EZ1059" s="415"/>
      <c r="FA1059" s="415"/>
      <c r="FB1059" s="415"/>
      <c r="FC1059" s="415"/>
      <c r="FD1059" s="415"/>
      <c r="FE1059" s="415"/>
      <c r="FF1059" s="415"/>
      <c r="FG1059" s="415"/>
      <c r="FH1059" s="415"/>
      <c r="FI1059" s="415"/>
      <c r="FJ1059" s="415"/>
      <c r="FK1059" s="415"/>
      <c r="FL1059" s="415"/>
      <c r="FM1059" s="415"/>
      <c r="FN1059" s="415"/>
      <c r="FO1059" s="415"/>
      <c r="FP1059" s="415"/>
      <c r="FQ1059" s="415"/>
      <c r="FR1059" s="415"/>
      <c r="FS1059" s="415"/>
      <c r="FT1059" s="415"/>
      <c r="FU1059" s="415"/>
      <c r="FV1059" s="415"/>
      <c r="FW1059" s="415"/>
      <c r="FX1059" s="415"/>
      <c r="FY1059" s="415"/>
      <c r="FZ1059" s="415"/>
      <c r="GA1059" s="415"/>
      <c r="GB1059" s="415"/>
      <c r="GC1059" s="415"/>
      <c r="GD1059" s="415"/>
      <c r="GE1059" s="415"/>
      <c r="GF1059" s="415"/>
      <c r="GG1059" s="415"/>
      <c r="GH1059" s="415"/>
      <c r="GI1059" s="415"/>
      <c r="GJ1059" s="415"/>
      <c r="GK1059" s="415"/>
      <c r="GL1059" s="415"/>
      <c r="GM1059" s="415"/>
      <c r="GN1059" s="415"/>
      <c r="GO1059" s="415"/>
      <c r="GP1059" s="415"/>
      <c r="GQ1059" s="415"/>
      <c r="GR1059" s="415"/>
      <c r="GS1059" s="415"/>
      <c r="GT1059" s="415"/>
      <c r="GU1059" s="415"/>
      <c r="GV1059" s="415"/>
      <c r="GW1059" s="415"/>
      <c r="GX1059" s="415"/>
      <c r="GY1059" s="415"/>
      <c r="GZ1059" s="415"/>
      <c r="HA1059" s="415"/>
      <c r="HB1059" s="415"/>
      <c r="HC1059" s="415"/>
      <c r="HD1059" s="415"/>
      <c r="HE1059" s="415"/>
      <c r="HF1059" s="415"/>
      <c r="HG1059" s="415"/>
      <c r="HH1059" s="415"/>
      <c r="HI1059" s="415"/>
      <c r="HJ1059" s="415"/>
      <c r="HK1059" s="415"/>
      <c r="HL1059" s="415"/>
      <c r="HM1059" s="415"/>
      <c r="HN1059" s="415"/>
      <c r="HO1059" s="415"/>
      <c r="HP1059" s="415"/>
      <c r="HQ1059" s="415"/>
      <c r="HR1059" s="415"/>
      <c r="HS1059" s="415"/>
      <c r="HT1059" s="415"/>
      <c r="HU1059" s="415"/>
      <c r="HV1059" s="415"/>
      <c r="HW1059" s="415"/>
      <c r="HX1059" s="415"/>
      <c r="HY1059" s="415"/>
      <c r="HZ1059" s="415"/>
      <c r="IA1059" s="415"/>
      <c r="IB1059" s="415"/>
      <c r="IC1059" s="415"/>
      <c r="ID1059" s="415"/>
      <c r="IE1059" s="415"/>
      <c r="IF1059" s="415"/>
      <c r="IG1059" s="415"/>
      <c r="IH1059" s="415"/>
      <c r="II1059" s="415"/>
      <c r="IJ1059" s="415"/>
      <c r="IK1059" s="415"/>
      <c r="IL1059" s="415"/>
      <c r="IM1059" s="415"/>
      <c r="IN1059" s="415"/>
      <c r="IO1059" s="415"/>
      <c r="IP1059" s="415"/>
      <c r="IQ1059" s="415"/>
      <c r="IR1059" s="415"/>
      <c r="IS1059" s="415"/>
      <c r="IT1059" s="415"/>
      <c r="IU1059" s="415"/>
      <c r="IV1059" s="415"/>
      <c r="IW1059" s="415"/>
      <c r="IX1059" s="415"/>
      <c r="IY1059" s="415"/>
      <c r="IZ1059" s="415"/>
      <c r="JA1059" s="415"/>
    </row>
    <row r="1060" spans="1:261" s="101" customFormat="1" hidden="1" outlineLevel="2" x14ac:dyDescent="0.25">
      <c r="A1060" s="99">
        <v>6</v>
      </c>
      <c r="B1060" s="275" t="s">
        <v>661</v>
      </c>
      <c r="C1060" s="99" t="s">
        <v>31</v>
      </c>
      <c r="D1060" s="127">
        <v>10</v>
      </c>
      <c r="E1060" s="109"/>
      <c r="F1060" s="109"/>
      <c r="G1060" s="109"/>
      <c r="H1060" s="109"/>
      <c r="I1060" s="221"/>
      <c r="J1060" s="109"/>
      <c r="K1060" s="109"/>
      <c r="L1060" s="109"/>
      <c r="M1060" s="109"/>
      <c r="N1060" s="109"/>
      <c r="O1060" s="109"/>
      <c r="P1060" s="422"/>
      <c r="Q1060" s="425">
        <f t="shared" si="103"/>
        <v>0</v>
      </c>
      <c r="R1060" s="415"/>
      <c r="S1060" s="415"/>
      <c r="T1060" s="415"/>
      <c r="U1060" s="415"/>
      <c r="V1060" s="415"/>
      <c r="W1060" s="415"/>
      <c r="X1060" s="415"/>
      <c r="Y1060" s="415"/>
      <c r="Z1060" s="415"/>
      <c r="AA1060" s="415"/>
      <c r="AB1060" s="415"/>
      <c r="AC1060" s="415"/>
      <c r="AD1060" s="415"/>
      <c r="AE1060" s="415"/>
      <c r="AF1060" s="415"/>
      <c r="AG1060" s="415"/>
      <c r="AH1060" s="415"/>
      <c r="AI1060" s="415"/>
      <c r="AJ1060" s="415"/>
      <c r="AK1060" s="415"/>
      <c r="AL1060" s="415"/>
      <c r="AM1060" s="415"/>
      <c r="AN1060" s="415"/>
      <c r="AO1060" s="415"/>
      <c r="AP1060" s="415"/>
      <c r="AQ1060" s="415"/>
      <c r="AR1060" s="415"/>
      <c r="AS1060" s="415"/>
      <c r="AT1060" s="415"/>
      <c r="AU1060" s="415"/>
      <c r="AV1060" s="415"/>
      <c r="AW1060" s="415"/>
      <c r="AX1060" s="415"/>
      <c r="AY1060" s="415"/>
      <c r="AZ1060" s="415"/>
      <c r="BA1060" s="415"/>
      <c r="BB1060" s="415"/>
      <c r="BC1060" s="415"/>
      <c r="BD1060" s="415"/>
      <c r="BE1060" s="415"/>
      <c r="BF1060" s="415"/>
      <c r="BG1060" s="415"/>
      <c r="BH1060" s="415"/>
      <c r="BI1060" s="415"/>
      <c r="BJ1060" s="415"/>
      <c r="BK1060" s="415"/>
      <c r="BL1060" s="415"/>
      <c r="BM1060" s="415"/>
      <c r="BN1060" s="415"/>
      <c r="BO1060" s="415"/>
      <c r="BP1060" s="415"/>
      <c r="BQ1060" s="415"/>
      <c r="BR1060" s="415"/>
      <c r="BS1060" s="415"/>
      <c r="BT1060" s="415"/>
      <c r="BU1060" s="415"/>
      <c r="BV1060" s="415"/>
      <c r="BW1060" s="415"/>
      <c r="BX1060" s="415"/>
      <c r="BY1060" s="415"/>
      <c r="BZ1060" s="415"/>
      <c r="CA1060" s="415"/>
      <c r="CB1060" s="415"/>
      <c r="CC1060" s="415"/>
      <c r="CD1060" s="415"/>
      <c r="CE1060" s="415"/>
      <c r="CF1060" s="415"/>
      <c r="CG1060" s="415"/>
      <c r="CH1060" s="415"/>
      <c r="CI1060" s="415"/>
      <c r="CJ1060" s="415"/>
      <c r="CK1060" s="415"/>
      <c r="CL1060" s="415"/>
      <c r="CM1060" s="415"/>
      <c r="CN1060" s="415"/>
      <c r="CO1060" s="415"/>
      <c r="CP1060" s="415"/>
      <c r="CQ1060" s="415"/>
      <c r="CR1060" s="415"/>
      <c r="CS1060" s="415"/>
      <c r="CT1060" s="415"/>
      <c r="CU1060" s="415"/>
      <c r="CV1060" s="415"/>
      <c r="CW1060" s="415"/>
      <c r="CX1060" s="415"/>
      <c r="CY1060" s="415"/>
      <c r="CZ1060" s="415"/>
      <c r="DA1060" s="415"/>
      <c r="DB1060" s="415"/>
      <c r="DC1060" s="415"/>
      <c r="DD1060" s="415"/>
      <c r="DE1060" s="415"/>
      <c r="DF1060" s="415"/>
      <c r="DG1060" s="415"/>
      <c r="DH1060" s="415"/>
      <c r="DI1060" s="415"/>
      <c r="DJ1060" s="415"/>
      <c r="DK1060" s="415"/>
      <c r="DL1060" s="415"/>
      <c r="DM1060" s="415"/>
      <c r="DN1060" s="415"/>
      <c r="DO1060" s="415"/>
      <c r="DP1060" s="415"/>
      <c r="DQ1060" s="415"/>
      <c r="DR1060" s="415"/>
      <c r="DS1060" s="415"/>
      <c r="DT1060" s="415"/>
      <c r="DU1060" s="415"/>
      <c r="DV1060" s="415"/>
      <c r="DW1060" s="415"/>
      <c r="DX1060" s="415"/>
      <c r="DY1060" s="415"/>
      <c r="DZ1060" s="415"/>
      <c r="EA1060" s="415"/>
      <c r="EB1060" s="415"/>
      <c r="EC1060" s="415"/>
      <c r="ED1060" s="415"/>
      <c r="EE1060" s="415"/>
      <c r="EF1060" s="415"/>
      <c r="EG1060" s="415"/>
      <c r="EH1060" s="415"/>
      <c r="EI1060" s="415"/>
      <c r="EJ1060" s="415"/>
      <c r="EK1060" s="415"/>
      <c r="EL1060" s="415"/>
      <c r="EM1060" s="415"/>
      <c r="EN1060" s="415"/>
      <c r="EO1060" s="415"/>
      <c r="EP1060" s="415"/>
      <c r="EQ1060" s="415"/>
      <c r="ER1060" s="415"/>
      <c r="ES1060" s="415"/>
      <c r="ET1060" s="415"/>
      <c r="EU1060" s="415"/>
      <c r="EV1060" s="415"/>
      <c r="EW1060" s="415"/>
      <c r="EX1060" s="415"/>
      <c r="EY1060" s="415"/>
      <c r="EZ1060" s="415"/>
      <c r="FA1060" s="415"/>
      <c r="FB1060" s="415"/>
      <c r="FC1060" s="415"/>
      <c r="FD1060" s="415"/>
      <c r="FE1060" s="415"/>
      <c r="FF1060" s="415"/>
      <c r="FG1060" s="415"/>
      <c r="FH1060" s="415"/>
      <c r="FI1060" s="415"/>
      <c r="FJ1060" s="415"/>
      <c r="FK1060" s="415"/>
      <c r="FL1060" s="415"/>
      <c r="FM1060" s="415"/>
      <c r="FN1060" s="415"/>
      <c r="FO1060" s="415"/>
      <c r="FP1060" s="415"/>
      <c r="FQ1060" s="415"/>
      <c r="FR1060" s="415"/>
      <c r="FS1060" s="415"/>
      <c r="FT1060" s="415"/>
      <c r="FU1060" s="415"/>
      <c r="FV1060" s="415"/>
      <c r="FW1060" s="415"/>
      <c r="FX1060" s="415"/>
      <c r="FY1060" s="415"/>
      <c r="FZ1060" s="415"/>
      <c r="GA1060" s="415"/>
      <c r="GB1060" s="415"/>
      <c r="GC1060" s="415"/>
      <c r="GD1060" s="415"/>
      <c r="GE1060" s="415"/>
      <c r="GF1060" s="415"/>
      <c r="GG1060" s="415"/>
      <c r="GH1060" s="415"/>
      <c r="GI1060" s="415"/>
      <c r="GJ1060" s="415"/>
      <c r="GK1060" s="415"/>
      <c r="GL1060" s="415"/>
      <c r="GM1060" s="415"/>
      <c r="GN1060" s="415"/>
      <c r="GO1060" s="415"/>
      <c r="GP1060" s="415"/>
      <c r="GQ1060" s="415"/>
      <c r="GR1060" s="415"/>
      <c r="GS1060" s="415"/>
      <c r="GT1060" s="415"/>
      <c r="GU1060" s="415"/>
      <c r="GV1060" s="415"/>
      <c r="GW1060" s="415"/>
      <c r="GX1060" s="415"/>
      <c r="GY1060" s="415"/>
      <c r="GZ1060" s="415"/>
      <c r="HA1060" s="415"/>
      <c r="HB1060" s="415"/>
      <c r="HC1060" s="415"/>
      <c r="HD1060" s="415"/>
      <c r="HE1060" s="415"/>
      <c r="HF1060" s="415"/>
      <c r="HG1060" s="415"/>
      <c r="HH1060" s="415"/>
      <c r="HI1060" s="415"/>
      <c r="HJ1060" s="415"/>
      <c r="HK1060" s="415"/>
      <c r="HL1060" s="415"/>
      <c r="HM1060" s="415"/>
      <c r="HN1060" s="415"/>
      <c r="HO1060" s="415"/>
      <c r="HP1060" s="415"/>
      <c r="HQ1060" s="415"/>
      <c r="HR1060" s="415"/>
      <c r="HS1060" s="415"/>
      <c r="HT1060" s="415"/>
      <c r="HU1060" s="415"/>
      <c r="HV1060" s="415"/>
      <c r="HW1060" s="415"/>
      <c r="HX1060" s="415"/>
      <c r="HY1060" s="415"/>
      <c r="HZ1060" s="415"/>
      <c r="IA1060" s="415"/>
      <c r="IB1060" s="415"/>
      <c r="IC1060" s="415"/>
      <c r="ID1060" s="415"/>
      <c r="IE1060" s="415"/>
      <c r="IF1060" s="415"/>
      <c r="IG1060" s="415"/>
      <c r="IH1060" s="415"/>
      <c r="II1060" s="415"/>
      <c r="IJ1060" s="415"/>
      <c r="IK1060" s="415"/>
      <c r="IL1060" s="415"/>
      <c r="IM1060" s="415"/>
      <c r="IN1060" s="415"/>
      <c r="IO1060" s="415"/>
      <c r="IP1060" s="415"/>
      <c r="IQ1060" s="415"/>
      <c r="IR1060" s="415"/>
      <c r="IS1060" s="415"/>
      <c r="IT1060" s="415"/>
      <c r="IU1060" s="415"/>
      <c r="IV1060" s="415"/>
      <c r="IW1060" s="415"/>
      <c r="IX1060" s="415"/>
      <c r="IY1060" s="415"/>
      <c r="IZ1060" s="415"/>
      <c r="JA1060" s="415"/>
    </row>
    <row r="1061" spans="1:261" s="101" customFormat="1" hidden="1" outlineLevel="2" x14ac:dyDescent="0.25">
      <c r="A1061" s="99">
        <v>7</v>
      </c>
      <c r="B1061" s="275" t="s">
        <v>662</v>
      </c>
      <c r="C1061" s="99" t="s">
        <v>31</v>
      </c>
      <c r="D1061" s="127">
        <v>40</v>
      </c>
      <c r="E1061" s="109"/>
      <c r="F1061" s="109"/>
      <c r="G1061" s="109"/>
      <c r="H1061" s="109"/>
      <c r="I1061" s="221"/>
      <c r="J1061" s="109"/>
      <c r="K1061" s="109"/>
      <c r="L1061" s="109"/>
      <c r="M1061" s="109"/>
      <c r="N1061" s="109"/>
      <c r="O1061" s="109"/>
      <c r="P1061" s="422"/>
      <c r="Q1061" s="425">
        <f t="shared" si="103"/>
        <v>0</v>
      </c>
      <c r="R1061" s="415"/>
      <c r="S1061" s="415"/>
      <c r="T1061" s="415"/>
      <c r="U1061" s="415"/>
      <c r="V1061" s="415"/>
      <c r="W1061" s="415"/>
      <c r="X1061" s="415"/>
      <c r="Y1061" s="415"/>
      <c r="Z1061" s="415"/>
      <c r="AA1061" s="415"/>
      <c r="AB1061" s="415"/>
      <c r="AC1061" s="415"/>
      <c r="AD1061" s="415"/>
      <c r="AE1061" s="415"/>
      <c r="AF1061" s="415"/>
      <c r="AG1061" s="415"/>
      <c r="AH1061" s="415"/>
      <c r="AI1061" s="415"/>
      <c r="AJ1061" s="415"/>
      <c r="AK1061" s="415"/>
      <c r="AL1061" s="415"/>
      <c r="AM1061" s="415"/>
      <c r="AN1061" s="415"/>
      <c r="AO1061" s="415"/>
      <c r="AP1061" s="415"/>
      <c r="AQ1061" s="415"/>
      <c r="AR1061" s="415"/>
      <c r="AS1061" s="415"/>
      <c r="AT1061" s="415"/>
      <c r="AU1061" s="415"/>
      <c r="AV1061" s="415"/>
      <c r="AW1061" s="415"/>
      <c r="AX1061" s="415"/>
      <c r="AY1061" s="415"/>
      <c r="AZ1061" s="415"/>
      <c r="BA1061" s="415"/>
      <c r="BB1061" s="415"/>
      <c r="BC1061" s="415"/>
      <c r="BD1061" s="415"/>
      <c r="BE1061" s="415"/>
      <c r="BF1061" s="415"/>
      <c r="BG1061" s="415"/>
      <c r="BH1061" s="415"/>
      <c r="BI1061" s="415"/>
      <c r="BJ1061" s="415"/>
      <c r="BK1061" s="415"/>
      <c r="BL1061" s="415"/>
      <c r="BM1061" s="415"/>
      <c r="BN1061" s="415"/>
      <c r="BO1061" s="415"/>
      <c r="BP1061" s="415"/>
      <c r="BQ1061" s="415"/>
      <c r="BR1061" s="415"/>
      <c r="BS1061" s="415"/>
      <c r="BT1061" s="415"/>
      <c r="BU1061" s="415"/>
      <c r="BV1061" s="415"/>
      <c r="BW1061" s="415"/>
      <c r="BX1061" s="415"/>
      <c r="BY1061" s="415"/>
      <c r="BZ1061" s="415"/>
      <c r="CA1061" s="415"/>
      <c r="CB1061" s="415"/>
      <c r="CC1061" s="415"/>
      <c r="CD1061" s="415"/>
      <c r="CE1061" s="415"/>
      <c r="CF1061" s="415"/>
      <c r="CG1061" s="415"/>
      <c r="CH1061" s="415"/>
      <c r="CI1061" s="415"/>
      <c r="CJ1061" s="415"/>
      <c r="CK1061" s="415"/>
      <c r="CL1061" s="415"/>
      <c r="CM1061" s="415"/>
      <c r="CN1061" s="415"/>
      <c r="CO1061" s="415"/>
      <c r="CP1061" s="415"/>
      <c r="CQ1061" s="415"/>
      <c r="CR1061" s="415"/>
      <c r="CS1061" s="415"/>
      <c r="CT1061" s="415"/>
      <c r="CU1061" s="415"/>
      <c r="CV1061" s="415"/>
      <c r="CW1061" s="415"/>
      <c r="CX1061" s="415"/>
      <c r="CY1061" s="415"/>
      <c r="CZ1061" s="415"/>
      <c r="DA1061" s="415"/>
      <c r="DB1061" s="415"/>
      <c r="DC1061" s="415"/>
      <c r="DD1061" s="415"/>
      <c r="DE1061" s="415"/>
      <c r="DF1061" s="415"/>
      <c r="DG1061" s="415"/>
      <c r="DH1061" s="415"/>
      <c r="DI1061" s="415"/>
      <c r="DJ1061" s="415"/>
      <c r="DK1061" s="415"/>
      <c r="DL1061" s="415"/>
      <c r="DM1061" s="415"/>
      <c r="DN1061" s="415"/>
      <c r="DO1061" s="415"/>
      <c r="DP1061" s="415"/>
      <c r="DQ1061" s="415"/>
      <c r="DR1061" s="415"/>
      <c r="DS1061" s="415"/>
      <c r="DT1061" s="415"/>
      <c r="DU1061" s="415"/>
      <c r="DV1061" s="415"/>
      <c r="DW1061" s="415"/>
      <c r="DX1061" s="415"/>
      <c r="DY1061" s="415"/>
      <c r="DZ1061" s="415"/>
      <c r="EA1061" s="415"/>
      <c r="EB1061" s="415"/>
      <c r="EC1061" s="415"/>
      <c r="ED1061" s="415"/>
      <c r="EE1061" s="415"/>
      <c r="EF1061" s="415"/>
      <c r="EG1061" s="415"/>
      <c r="EH1061" s="415"/>
      <c r="EI1061" s="415"/>
      <c r="EJ1061" s="415"/>
      <c r="EK1061" s="415"/>
      <c r="EL1061" s="415"/>
      <c r="EM1061" s="415"/>
      <c r="EN1061" s="415"/>
      <c r="EO1061" s="415"/>
      <c r="EP1061" s="415"/>
      <c r="EQ1061" s="415"/>
      <c r="ER1061" s="415"/>
      <c r="ES1061" s="415"/>
      <c r="ET1061" s="415"/>
      <c r="EU1061" s="415"/>
      <c r="EV1061" s="415"/>
      <c r="EW1061" s="415"/>
      <c r="EX1061" s="415"/>
      <c r="EY1061" s="415"/>
      <c r="EZ1061" s="415"/>
      <c r="FA1061" s="415"/>
      <c r="FB1061" s="415"/>
      <c r="FC1061" s="415"/>
      <c r="FD1061" s="415"/>
      <c r="FE1061" s="415"/>
      <c r="FF1061" s="415"/>
      <c r="FG1061" s="415"/>
      <c r="FH1061" s="415"/>
      <c r="FI1061" s="415"/>
      <c r="FJ1061" s="415"/>
      <c r="FK1061" s="415"/>
      <c r="FL1061" s="415"/>
      <c r="FM1061" s="415"/>
      <c r="FN1061" s="415"/>
      <c r="FO1061" s="415"/>
      <c r="FP1061" s="415"/>
      <c r="FQ1061" s="415"/>
      <c r="FR1061" s="415"/>
      <c r="FS1061" s="415"/>
      <c r="FT1061" s="415"/>
      <c r="FU1061" s="415"/>
      <c r="FV1061" s="415"/>
      <c r="FW1061" s="415"/>
      <c r="FX1061" s="415"/>
      <c r="FY1061" s="415"/>
      <c r="FZ1061" s="415"/>
      <c r="GA1061" s="415"/>
      <c r="GB1061" s="415"/>
      <c r="GC1061" s="415"/>
      <c r="GD1061" s="415"/>
      <c r="GE1061" s="415"/>
      <c r="GF1061" s="415"/>
      <c r="GG1061" s="415"/>
      <c r="GH1061" s="415"/>
      <c r="GI1061" s="415"/>
      <c r="GJ1061" s="415"/>
      <c r="GK1061" s="415"/>
      <c r="GL1061" s="415"/>
      <c r="GM1061" s="415"/>
      <c r="GN1061" s="415"/>
      <c r="GO1061" s="415"/>
      <c r="GP1061" s="415"/>
      <c r="GQ1061" s="415"/>
      <c r="GR1061" s="415"/>
      <c r="GS1061" s="415"/>
      <c r="GT1061" s="415"/>
      <c r="GU1061" s="415"/>
      <c r="GV1061" s="415"/>
      <c r="GW1061" s="415"/>
      <c r="GX1061" s="415"/>
      <c r="GY1061" s="415"/>
      <c r="GZ1061" s="415"/>
      <c r="HA1061" s="415"/>
      <c r="HB1061" s="415"/>
      <c r="HC1061" s="415"/>
      <c r="HD1061" s="415"/>
      <c r="HE1061" s="415"/>
      <c r="HF1061" s="415"/>
      <c r="HG1061" s="415"/>
      <c r="HH1061" s="415"/>
      <c r="HI1061" s="415"/>
      <c r="HJ1061" s="415"/>
      <c r="HK1061" s="415"/>
      <c r="HL1061" s="415"/>
      <c r="HM1061" s="415"/>
      <c r="HN1061" s="415"/>
      <c r="HO1061" s="415"/>
      <c r="HP1061" s="415"/>
      <c r="HQ1061" s="415"/>
      <c r="HR1061" s="415"/>
      <c r="HS1061" s="415"/>
      <c r="HT1061" s="415"/>
      <c r="HU1061" s="415"/>
      <c r="HV1061" s="415"/>
      <c r="HW1061" s="415"/>
      <c r="HX1061" s="415"/>
      <c r="HY1061" s="415"/>
      <c r="HZ1061" s="415"/>
      <c r="IA1061" s="415"/>
      <c r="IB1061" s="415"/>
      <c r="IC1061" s="415"/>
      <c r="ID1061" s="415"/>
      <c r="IE1061" s="415"/>
      <c r="IF1061" s="415"/>
      <c r="IG1061" s="415"/>
      <c r="IH1061" s="415"/>
      <c r="II1061" s="415"/>
      <c r="IJ1061" s="415"/>
      <c r="IK1061" s="415"/>
      <c r="IL1061" s="415"/>
      <c r="IM1061" s="415"/>
      <c r="IN1061" s="415"/>
      <c r="IO1061" s="415"/>
      <c r="IP1061" s="415"/>
      <c r="IQ1061" s="415"/>
      <c r="IR1061" s="415"/>
      <c r="IS1061" s="415"/>
      <c r="IT1061" s="415"/>
      <c r="IU1061" s="415"/>
      <c r="IV1061" s="415"/>
      <c r="IW1061" s="415"/>
      <c r="IX1061" s="415"/>
      <c r="IY1061" s="415"/>
      <c r="IZ1061" s="415"/>
      <c r="JA1061" s="415"/>
    </row>
    <row r="1062" spans="1:261" s="101" customFormat="1" hidden="1" outlineLevel="1" x14ac:dyDescent="0.25">
      <c r="A1062" s="122"/>
      <c r="B1062" s="311"/>
      <c r="C1062" s="123"/>
      <c r="D1062" s="225"/>
      <c r="E1062" s="109"/>
      <c r="F1062" s="109"/>
      <c r="G1062" s="109"/>
      <c r="H1062" s="109"/>
      <c r="I1062" s="221"/>
      <c r="J1062" s="109"/>
      <c r="K1062" s="109"/>
      <c r="L1062" s="109"/>
      <c r="M1062" s="109"/>
      <c r="N1062" s="109"/>
      <c r="O1062" s="109"/>
      <c r="P1062" s="422"/>
      <c r="Q1062" s="425">
        <f t="shared" si="103"/>
        <v>0</v>
      </c>
      <c r="R1062" s="415"/>
      <c r="S1062" s="415"/>
      <c r="T1062" s="415"/>
      <c r="U1062" s="415"/>
      <c r="V1062" s="415"/>
      <c r="W1062" s="415"/>
      <c r="X1062" s="415"/>
      <c r="Y1062" s="415"/>
      <c r="Z1062" s="415"/>
      <c r="AA1062" s="415"/>
      <c r="AB1062" s="415"/>
      <c r="AC1062" s="415"/>
      <c r="AD1062" s="415"/>
      <c r="AE1062" s="415"/>
      <c r="AF1062" s="415"/>
      <c r="AG1062" s="415"/>
      <c r="AH1062" s="415"/>
      <c r="AI1062" s="415"/>
      <c r="AJ1062" s="415"/>
      <c r="AK1062" s="415"/>
      <c r="AL1062" s="415"/>
      <c r="AM1062" s="415"/>
      <c r="AN1062" s="415"/>
      <c r="AO1062" s="415"/>
      <c r="AP1062" s="415"/>
      <c r="AQ1062" s="415"/>
      <c r="AR1062" s="415"/>
      <c r="AS1062" s="415"/>
      <c r="AT1062" s="415"/>
      <c r="AU1062" s="415"/>
      <c r="AV1062" s="415"/>
      <c r="AW1062" s="415"/>
      <c r="AX1062" s="415"/>
      <c r="AY1062" s="415"/>
      <c r="AZ1062" s="415"/>
      <c r="BA1062" s="415"/>
      <c r="BB1062" s="415"/>
      <c r="BC1062" s="415"/>
      <c r="BD1062" s="415"/>
      <c r="BE1062" s="415"/>
      <c r="BF1062" s="415"/>
      <c r="BG1062" s="415"/>
      <c r="BH1062" s="415"/>
      <c r="BI1062" s="415"/>
      <c r="BJ1062" s="415"/>
      <c r="BK1062" s="415"/>
      <c r="BL1062" s="415"/>
      <c r="BM1062" s="415"/>
      <c r="BN1062" s="415"/>
      <c r="BO1062" s="415"/>
      <c r="BP1062" s="415"/>
      <c r="BQ1062" s="415"/>
      <c r="BR1062" s="415"/>
      <c r="BS1062" s="415"/>
      <c r="BT1062" s="415"/>
      <c r="BU1062" s="415"/>
      <c r="BV1062" s="415"/>
      <c r="BW1062" s="415"/>
      <c r="BX1062" s="415"/>
      <c r="BY1062" s="415"/>
      <c r="BZ1062" s="415"/>
      <c r="CA1062" s="415"/>
      <c r="CB1062" s="415"/>
      <c r="CC1062" s="415"/>
      <c r="CD1062" s="415"/>
      <c r="CE1062" s="415"/>
      <c r="CF1062" s="415"/>
      <c r="CG1062" s="415"/>
      <c r="CH1062" s="415"/>
      <c r="CI1062" s="415"/>
      <c r="CJ1062" s="415"/>
      <c r="CK1062" s="415"/>
      <c r="CL1062" s="415"/>
      <c r="CM1062" s="415"/>
      <c r="CN1062" s="415"/>
      <c r="CO1062" s="415"/>
      <c r="CP1062" s="415"/>
      <c r="CQ1062" s="415"/>
      <c r="CR1062" s="415"/>
      <c r="CS1062" s="415"/>
      <c r="CT1062" s="415"/>
      <c r="CU1062" s="415"/>
      <c r="CV1062" s="415"/>
      <c r="CW1062" s="415"/>
      <c r="CX1062" s="415"/>
      <c r="CY1062" s="415"/>
      <c r="CZ1062" s="415"/>
      <c r="DA1062" s="415"/>
      <c r="DB1062" s="415"/>
      <c r="DC1062" s="415"/>
      <c r="DD1062" s="415"/>
      <c r="DE1062" s="415"/>
      <c r="DF1062" s="415"/>
      <c r="DG1062" s="415"/>
      <c r="DH1062" s="415"/>
      <c r="DI1062" s="415"/>
      <c r="DJ1062" s="415"/>
      <c r="DK1062" s="415"/>
      <c r="DL1062" s="415"/>
      <c r="DM1062" s="415"/>
      <c r="DN1062" s="415"/>
      <c r="DO1062" s="415"/>
      <c r="DP1062" s="415"/>
      <c r="DQ1062" s="415"/>
      <c r="DR1062" s="415"/>
      <c r="DS1062" s="415"/>
      <c r="DT1062" s="415"/>
      <c r="DU1062" s="415"/>
      <c r="DV1062" s="415"/>
      <c r="DW1062" s="415"/>
      <c r="DX1062" s="415"/>
      <c r="DY1062" s="415"/>
      <c r="DZ1062" s="415"/>
      <c r="EA1062" s="415"/>
      <c r="EB1062" s="415"/>
      <c r="EC1062" s="415"/>
      <c r="ED1062" s="415"/>
      <c r="EE1062" s="415"/>
      <c r="EF1062" s="415"/>
      <c r="EG1062" s="415"/>
      <c r="EH1062" s="415"/>
      <c r="EI1062" s="415"/>
      <c r="EJ1062" s="415"/>
      <c r="EK1062" s="415"/>
      <c r="EL1062" s="415"/>
      <c r="EM1062" s="415"/>
      <c r="EN1062" s="415"/>
      <c r="EO1062" s="415"/>
      <c r="EP1062" s="415"/>
      <c r="EQ1062" s="415"/>
      <c r="ER1062" s="415"/>
      <c r="ES1062" s="415"/>
      <c r="ET1062" s="415"/>
      <c r="EU1062" s="415"/>
      <c r="EV1062" s="415"/>
      <c r="EW1062" s="415"/>
      <c r="EX1062" s="415"/>
      <c r="EY1062" s="415"/>
      <c r="EZ1062" s="415"/>
      <c r="FA1062" s="415"/>
      <c r="FB1062" s="415"/>
      <c r="FC1062" s="415"/>
      <c r="FD1062" s="415"/>
      <c r="FE1062" s="415"/>
      <c r="FF1062" s="415"/>
      <c r="FG1062" s="415"/>
      <c r="FH1062" s="415"/>
      <c r="FI1062" s="415"/>
      <c r="FJ1062" s="415"/>
      <c r="FK1062" s="415"/>
      <c r="FL1062" s="415"/>
      <c r="FM1062" s="415"/>
      <c r="FN1062" s="415"/>
      <c r="FO1062" s="415"/>
      <c r="FP1062" s="415"/>
      <c r="FQ1062" s="415"/>
      <c r="FR1062" s="415"/>
      <c r="FS1062" s="415"/>
      <c r="FT1062" s="415"/>
      <c r="FU1062" s="415"/>
      <c r="FV1062" s="415"/>
      <c r="FW1062" s="415"/>
      <c r="FX1062" s="415"/>
      <c r="FY1062" s="415"/>
      <c r="FZ1062" s="415"/>
      <c r="GA1062" s="415"/>
      <c r="GB1062" s="415"/>
      <c r="GC1062" s="415"/>
      <c r="GD1062" s="415"/>
      <c r="GE1062" s="415"/>
      <c r="GF1062" s="415"/>
      <c r="GG1062" s="415"/>
      <c r="GH1062" s="415"/>
      <c r="GI1062" s="415"/>
      <c r="GJ1062" s="415"/>
      <c r="GK1062" s="415"/>
      <c r="GL1062" s="415"/>
      <c r="GM1062" s="415"/>
      <c r="GN1062" s="415"/>
      <c r="GO1062" s="415"/>
      <c r="GP1062" s="415"/>
      <c r="GQ1062" s="415"/>
      <c r="GR1062" s="415"/>
      <c r="GS1062" s="415"/>
      <c r="GT1062" s="415"/>
      <c r="GU1062" s="415"/>
      <c r="GV1062" s="415"/>
      <c r="GW1062" s="415"/>
      <c r="GX1062" s="415"/>
      <c r="GY1062" s="415"/>
      <c r="GZ1062" s="415"/>
      <c r="HA1062" s="415"/>
      <c r="HB1062" s="415"/>
      <c r="HC1062" s="415"/>
      <c r="HD1062" s="415"/>
      <c r="HE1062" s="415"/>
      <c r="HF1062" s="415"/>
      <c r="HG1062" s="415"/>
      <c r="HH1062" s="415"/>
      <c r="HI1062" s="415"/>
      <c r="HJ1062" s="415"/>
      <c r="HK1062" s="415"/>
      <c r="HL1062" s="415"/>
      <c r="HM1062" s="415"/>
      <c r="HN1062" s="415"/>
      <c r="HO1062" s="415"/>
      <c r="HP1062" s="415"/>
      <c r="HQ1062" s="415"/>
      <c r="HR1062" s="415"/>
      <c r="HS1062" s="415"/>
      <c r="HT1062" s="415"/>
      <c r="HU1062" s="415"/>
      <c r="HV1062" s="415"/>
      <c r="HW1062" s="415"/>
      <c r="HX1062" s="415"/>
      <c r="HY1062" s="415"/>
      <c r="HZ1062" s="415"/>
      <c r="IA1062" s="415"/>
      <c r="IB1062" s="415"/>
      <c r="IC1062" s="415"/>
      <c r="ID1062" s="415"/>
      <c r="IE1062" s="415"/>
      <c r="IF1062" s="415"/>
      <c r="IG1062" s="415"/>
      <c r="IH1062" s="415"/>
      <c r="II1062" s="415"/>
      <c r="IJ1062" s="415"/>
      <c r="IK1062" s="415"/>
      <c r="IL1062" s="415"/>
      <c r="IM1062" s="415"/>
      <c r="IN1062" s="415"/>
      <c r="IO1062" s="415"/>
      <c r="IP1062" s="415"/>
      <c r="IQ1062" s="415"/>
      <c r="IR1062" s="415"/>
      <c r="IS1062" s="415"/>
      <c r="IT1062" s="415"/>
      <c r="IU1062" s="415"/>
      <c r="IV1062" s="415"/>
      <c r="IW1062" s="415"/>
      <c r="IX1062" s="415"/>
      <c r="IY1062" s="415"/>
      <c r="IZ1062" s="415"/>
      <c r="JA1062" s="415"/>
    </row>
    <row r="1063" spans="1:261" collapsed="1" x14ac:dyDescent="0.25">
      <c r="A1063" s="339" t="s">
        <v>663</v>
      </c>
      <c r="B1063" s="340" t="s">
        <v>664</v>
      </c>
      <c r="C1063" s="341"/>
      <c r="D1063" s="342"/>
      <c r="E1063" s="342"/>
      <c r="F1063" s="342">
        <f>SUM(F1064:F1086)</f>
        <v>1005899.4</v>
      </c>
      <c r="G1063" s="342"/>
      <c r="H1063" s="342">
        <f>SUM(H1064:H1086)</f>
        <v>1844928.9000000001</v>
      </c>
      <c r="I1063" s="343">
        <f>SUM(I1064:I1086)</f>
        <v>2850828.3000000003</v>
      </c>
      <c r="J1063" s="344"/>
      <c r="K1063" s="344"/>
      <c r="L1063" s="345"/>
      <c r="M1063" s="345"/>
      <c r="N1063" s="345"/>
      <c r="O1063" s="345"/>
      <c r="P1063" s="422"/>
      <c r="Q1063" s="343">
        <f>SUM(Q1064:Q1086)</f>
        <v>0</v>
      </c>
    </row>
    <row r="1064" spans="1:261" hidden="1" outlineLevel="1" x14ac:dyDescent="0.25">
      <c r="A1064" s="120"/>
      <c r="B1064" s="300" t="s">
        <v>665</v>
      </c>
      <c r="C1064" s="117" t="s">
        <v>31</v>
      </c>
      <c r="D1064" s="116">
        <v>1</v>
      </c>
      <c r="E1064" s="109">
        <v>6550</v>
      </c>
      <c r="F1064" s="109">
        <f t="shared" ref="F1064:F1074" si="104">E1064*D1064</f>
        <v>6550</v>
      </c>
      <c r="G1064" s="109">
        <v>55450.200000000004</v>
      </c>
      <c r="H1064" s="109">
        <f t="shared" ref="H1064:H1074" si="105">G1064*D1064</f>
        <v>55450.200000000004</v>
      </c>
      <c r="I1064" s="221">
        <f t="shared" ref="I1064:I1074" si="106">H1064+F1064</f>
        <v>62000.200000000004</v>
      </c>
      <c r="J1064" s="252">
        <v>6550</v>
      </c>
      <c r="K1064" s="252"/>
      <c r="L1064" s="229"/>
      <c r="M1064" s="229">
        <f t="shared" ref="M1064:M1086" si="107">G1064</f>
        <v>55450.200000000004</v>
      </c>
      <c r="N1064" s="229"/>
      <c r="O1064" s="229"/>
      <c r="P1064" s="422"/>
      <c r="Q1064" s="425">
        <f t="shared" si="103"/>
        <v>0</v>
      </c>
    </row>
    <row r="1065" spans="1:261" hidden="1" outlineLevel="1" x14ac:dyDescent="0.25">
      <c r="A1065" s="120"/>
      <c r="B1065" s="300" t="s">
        <v>666</v>
      </c>
      <c r="C1065" s="117" t="s">
        <v>31</v>
      </c>
      <c r="D1065" s="116">
        <v>1</v>
      </c>
      <c r="E1065" s="109">
        <v>6550</v>
      </c>
      <c r="F1065" s="109">
        <f t="shared" si="104"/>
        <v>6550</v>
      </c>
      <c r="G1065" s="109">
        <v>36189.4</v>
      </c>
      <c r="H1065" s="109">
        <f t="shared" si="105"/>
        <v>36189.4</v>
      </c>
      <c r="I1065" s="221">
        <f t="shared" si="106"/>
        <v>42739.4</v>
      </c>
      <c r="J1065" s="252">
        <v>6550</v>
      </c>
      <c r="K1065" s="252"/>
      <c r="L1065" s="229"/>
      <c r="M1065" s="229">
        <f t="shared" si="107"/>
        <v>36189.4</v>
      </c>
      <c r="N1065" s="229"/>
      <c r="O1065" s="229"/>
      <c r="P1065" s="422"/>
      <c r="Q1065" s="425">
        <f t="shared" si="103"/>
        <v>0</v>
      </c>
    </row>
    <row r="1066" spans="1:261" ht="25.5" hidden="1" outlineLevel="1" x14ac:dyDescent="0.25">
      <c r="A1066" s="120"/>
      <c r="B1066" s="300" t="s">
        <v>590</v>
      </c>
      <c r="C1066" s="117" t="s">
        <v>199</v>
      </c>
      <c r="D1066" s="116">
        <v>30</v>
      </c>
      <c r="E1066" s="109">
        <v>232</v>
      </c>
      <c r="F1066" s="109">
        <f t="shared" si="104"/>
        <v>6960</v>
      </c>
      <c r="G1066" s="109">
        <v>611</v>
      </c>
      <c r="H1066" s="109">
        <f t="shared" si="105"/>
        <v>18330</v>
      </c>
      <c r="I1066" s="221">
        <f t="shared" si="106"/>
        <v>25290</v>
      </c>
      <c r="J1066" s="253">
        <v>232</v>
      </c>
      <c r="K1066" s="253">
        <f>'ВСЕ СМЕТЫ КДС'!G6972</f>
        <v>199.51958347775997</v>
      </c>
      <c r="L1066" s="153">
        <f>((J1066/(K1066/100))-100)/100</f>
        <v>0.16279312514633701</v>
      </c>
      <c r="M1066" s="107">
        <f t="shared" si="107"/>
        <v>611</v>
      </c>
      <c r="N1066" s="107">
        <f>'ВСЕ СМЕТЫ КДС'!G6968</f>
        <v>511.66949185355304</v>
      </c>
      <c r="O1066" s="153">
        <f>((M1066/(N1066/100))-100)/100</f>
        <v>0.19413021438236697</v>
      </c>
      <c r="P1066" s="422"/>
      <c r="Q1066" s="425">
        <f t="shared" si="103"/>
        <v>0</v>
      </c>
    </row>
    <row r="1067" spans="1:261" ht="25.5" hidden="1" outlineLevel="1" x14ac:dyDescent="0.25">
      <c r="A1067" s="120"/>
      <c r="B1067" s="300" t="s">
        <v>591</v>
      </c>
      <c r="C1067" s="117" t="s">
        <v>199</v>
      </c>
      <c r="D1067" s="116">
        <v>800</v>
      </c>
      <c r="E1067" s="109">
        <v>182</v>
      </c>
      <c r="F1067" s="109">
        <f t="shared" si="104"/>
        <v>145600</v>
      </c>
      <c r="G1067" s="109">
        <v>184.6</v>
      </c>
      <c r="H1067" s="109">
        <f t="shared" si="105"/>
        <v>147680</v>
      </c>
      <c r="I1067" s="221">
        <f t="shared" si="106"/>
        <v>293280</v>
      </c>
      <c r="J1067" s="253">
        <v>182</v>
      </c>
      <c r="K1067" s="253">
        <f>'ВСЕ СМЕТЫ КДС'!G6963</f>
        <v>151.26581595340798</v>
      </c>
      <c r="L1067" s="153">
        <f t="shared" ref="L1067:L1073" si="108">((J1067/(K1067/100))-100)/100</f>
        <v>0.20317997065548896</v>
      </c>
      <c r="M1067" s="107">
        <f t="shared" si="107"/>
        <v>184.6</v>
      </c>
      <c r="N1067" s="107">
        <f>'ВСЕ СМЕТЫ КДС'!G6959</f>
        <v>149.14180678350672</v>
      </c>
      <c r="O1067" s="153">
        <f t="shared" ref="O1067:O1073" si="109">((M1067/(N1067/100))-100)/100</f>
        <v>0.23774818061554101</v>
      </c>
      <c r="P1067" s="422"/>
      <c r="Q1067" s="425">
        <f t="shared" si="103"/>
        <v>0</v>
      </c>
    </row>
    <row r="1068" spans="1:261" ht="25.5" hidden="1" outlineLevel="1" x14ac:dyDescent="0.25">
      <c r="A1068" s="120"/>
      <c r="B1068" s="300" t="s">
        <v>667</v>
      </c>
      <c r="C1068" s="117" t="s">
        <v>199</v>
      </c>
      <c r="D1068" s="116">
        <v>260</v>
      </c>
      <c r="E1068" s="109">
        <v>182</v>
      </c>
      <c r="F1068" s="109">
        <f t="shared" si="104"/>
        <v>47320</v>
      </c>
      <c r="G1068" s="109">
        <v>239.20000000000002</v>
      </c>
      <c r="H1068" s="109">
        <f t="shared" si="105"/>
        <v>62192.000000000007</v>
      </c>
      <c r="I1068" s="221">
        <f t="shared" si="106"/>
        <v>109512</v>
      </c>
      <c r="J1068" s="253">
        <v>182</v>
      </c>
      <c r="K1068" s="253">
        <f>'ВСЕ СМЕТЫ КДС'!G6963</f>
        <v>151.26581595340798</v>
      </c>
      <c r="L1068" s="153">
        <f t="shared" si="108"/>
        <v>0.20317997065548896</v>
      </c>
      <c r="M1068" s="107">
        <f t="shared" si="107"/>
        <v>239.20000000000002</v>
      </c>
      <c r="N1068" s="107">
        <f>'ВСЕ СМЕТЫ КДС'!G6959</f>
        <v>149.14180678350672</v>
      </c>
      <c r="O1068" s="153">
        <f t="shared" si="109"/>
        <v>0.60384271291027858</v>
      </c>
      <c r="P1068" s="422"/>
      <c r="Q1068" s="425">
        <f t="shared" si="103"/>
        <v>0</v>
      </c>
    </row>
    <row r="1069" spans="1:261" ht="25.5" hidden="1" outlineLevel="1" x14ac:dyDescent="0.25">
      <c r="A1069" s="120"/>
      <c r="B1069" s="300" t="s">
        <v>668</v>
      </c>
      <c r="C1069" s="117" t="s">
        <v>31</v>
      </c>
      <c r="D1069" s="116">
        <v>78</v>
      </c>
      <c r="E1069" s="109">
        <v>1865</v>
      </c>
      <c r="F1069" s="109">
        <f t="shared" si="104"/>
        <v>145470</v>
      </c>
      <c r="G1069" s="109">
        <v>6208.4</v>
      </c>
      <c r="H1069" s="109">
        <f t="shared" si="105"/>
        <v>484255.19999999995</v>
      </c>
      <c r="I1069" s="221">
        <f t="shared" si="106"/>
        <v>629725.19999999995</v>
      </c>
      <c r="J1069" s="253">
        <v>1865</v>
      </c>
      <c r="K1069" s="253">
        <f>'ВСЕ СМЕТЫ КДС'!G7250</f>
        <v>1440.6480092903225</v>
      </c>
      <c r="L1069" s="153">
        <f t="shared" si="108"/>
        <v>0.294556330188328</v>
      </c>
      <c r="M1069" s="107">
        <f t="shared" si="107"/>
        <v>6208.4</v>
      </c>
      <c r="N1069" s="107">
        <f>'ВСЕ СМЕТЫ КДС'!G7266</f>
        <v>23570.274941740798</v>
      </c>
      <c r="O1069" s="153">
        <f t="shared" si="109"/>
        <v>-0.73660044206758524</v>
      </c>
      <c r="P1069" s="422"/>
      <c r="Q1069" s="425">
        <f t="shared" si="103"/>
        <v>0</v>
      </c>
    </row>
    <row r="1070" spans="1:261" hidden="1" outlineLevel="1" x14ac:dyDescent="0.25">
      <c r="A1070" s="120"/>
      <c r="B1070" s="300" t="s">
        <v>669</v>
      </c>
      <c r="C1070" s="117" t="s">
        <v>31</v>
      </c>
      <c r="D1070" s="116">
        <v>15</v>
      </c>
      <c r="E1070" s="109">
        <v>1865</v>
      </c>
      <c r="F1070" s="109">
        <f t="shared" si="104"/>
        <v>27975</v>
      </c>
      <c r="G1070" s="109">
        <v>18060.8</v>
      </c>
      <c r="H1070" s="109">
        <f t="shared" si="105"/>
        <v>270912</v>
      </c>
      <c r="I1070" s="221">
        <f t="shared" si="106"/>
        <v>298887</v>
      </c>
      <c r="J1070" s="253">
        <v>1865</v>
      </c>
      <c r="K1070" s="253">
        <f>'ВСЕ СМЕТЫ КДС'!G7250</f>
        <v>1440.6480092903225</v>
      </c>
      <c r="L1070" s="153">
        <f t="shared" si="108"/>
        <v>0.294556330188328</v>
      </c>
      <c r="M1070" s="107">
        <f t="shared" si="107"/>
        <v>18060.8</v>
      </c>
      <c r="N1070" s="107">
        <f>'ВСЕ СМЕТЫ КДС'!G7271</f>
        <v>13377.102833203202</v>
      </c>
      <c r="O1070" s="153">
        <f t="shared" si="109"/>
        <v>0.35012791821943923</v>
      </c>
      <c r="P1070" s="422"/>
      <c r="Q1070" s="425">
        <f t="shared" si="103"/>
        <v>0</v>
      </c>
    </row>
    <row r="1071" spans="1:261" ht="25.5" hidden="1" outlineLevel="1" x14ac:dyDescent="0.25">
      <c r="A1071" s="120"/>
      <c r="B1071" s="300" t="s">
        <v>670</v>
      </c>
      <c r="C1071" s="117" t="s">
        <v>31</v>
      </c>
      <c r="D1071" s="116">
        <v>41</v>
      </c>
      <c r="E1071" s="109">
        <v>1865</v>
      </c>
      <c r="F1071" s="109">
        <f t="shared" si="104"/>
        <v>76465</v>
      </c>
      <c r="G1071" s="109">
        <v>8098.8</v>
      </c>
      <c r="H1071" s="109">
        <f t="shared" si="105"/>
        <v>332050.8</v>
      </c>
      <c r="I1071" s="221">
        <f t="shared" si="106"/>
        <v>408515.8</v>
      </c>
      <c r="J1071" s="253">
        <v>1865</v>
      </c>
      <c r="K1071" s="253">
        <f>'ВСЕ СМЕТЫ КДС'!G7250</f>
        <v>1440.6480092903225</v>
      </c>
      <c r="L1071" s="153">
        <f t="shared" si="108"/>
        <v>0.294556330188328</v>
      </c>
      <c r="M1071" s="107">
        <f t="shared" si="107"/>
        <v>8098.8</v>
      </c>
      <c r="N1071" s="107">
        <f>'ВСЕ СМЕТЫ КДС'!G7266</f>
        <v>23570.274941740798</v>
      </c>
      <c r="O1071" s="153">
        <f t="shared" si="109"/>
        <v>-0.65639772891839432</v>
      </c>
      <c r="P1071" s="422"/>
      <c r="Q1071" s="425">
        <f t="shared" si="103"/>
        <v>0</v>
      </c>
    </row>
    <row r="1072" spans="1:261" ht="25.5" hidden="1" outlineLevel="1" x14ac:dyDescent="0.25">
      <c r="A1072" s="120"/>
      <c r="B1072" s="300" t="s">
        <v>671</v>
      </c>
      <c r="C1072" s="117" t="s">
        <v>31</v>
      </c>
      <c r="D1072" s="116">
        <v>3</v>
      </c>
      <c r="E1072" s="109">
        <v>1865</v>
      </c>
      <c r="F1072" s="109">
        <f t="shared" si="104"/>
        <v>5595</v>
      </c>
      <c r="G1072" s="109">
        <v>1424.6</v>
      </c>
      <c r="H1072" s="109">
        <f t="shared" si="105"/>
        <v>4273.7999999999993</v>
      </c>
      <c r="I1072" s="221">
        <f t="shared" si="106"/>
        <v>9868.7999999999993</v>
      </c>
      <c r="J1072" s="253">
        <v>1865</v>
      </c>
      <c r="K1072" s="253">
        <f>'ВСЕ СМЕТЫ КДС'!G7285</f>
        <v>1360.7052076800003</v>
      </c>
      <c r="L1072" s="153">
        <f t="shared" si="108"/>
        <v>0.37061281861324064</v>
      </c>
      <c r="M1072" s="107">
        <f t="shared" si="107"/>
        <v>1424.6</v>
      </c>
      <c r="N1072" s="107">
        <f>'ВСЕ СМЕТЫ КДС'!G7281</f>
        <v>5055.6028733066541</v>
      </c>
      <c r="O1072" s="153">
        <f t="shared" si="109"/>
        <v>-0.71821362640609665</v>
      </c>
      <c r="P1072" s="422"/>
      <c r="Q1072" s="425">
        <f t="shared" si="103"/>
        <v>0</v>
      </c>
    </row>
    <row r="1073" spans="1:17" hidden="1" outlineLevel="1" x14ac:dyDescent="0.25">
      <c r="A1073" s="120"/>
      <c r="B1073" s="300" t="s">
        <v>672</v>
      </c>
      <c r="C1073" s="117" t="s">
        <v>199</v>
      </c>
      <c r="D1073" s="116">
        <v>351</v>
      </c>
      <c r="E1073" s="109">
        <v>838.40000000000009</v>
      </c>
      <c r="F1073" s="109">
        <f t="shared" si="104"/>
        <v>294278.40000000002</v>
      </c>
      <c r="G1073" s="109">
        <v>699.4</v>
      </c>
      <c r="H1073" s="109">
        <f t="shared" si="105"/>
        <v>245489.4</v>
      </c>
      <c r="I1073" s="221">
        <f t="shared" si="106"/>
        <v>539767.80000000005</v>
      </c>
      <c r="J1073" s="253">
        <v>838.40000000000009</v>
      </c>
      <c r="K1073" s="253">
        <f>'ВСЕ СМЕТЫ КДС'!G7298</f>
        <v>652.31339049676797</v>
      </c>
      <c r="L1073" s="153">
        <f t="shared" si="108"/>
        <v>0.28527179146440373</v>
      </c>
      <c r="M1073" s="107">
        <f t="shared" si="107"/>
        <v>699.4</v>
      </c>
      <c r="N1073" s="107">
        <f>('ВСЕ СМЕТЫ КДС'!G7302+'ВСЕ СМЕТЫ КДС'!G7303)/2</f>
        <v>1073.8318832017922</v>
      </c>
      <c r="O1073" s="153">
        <f t="shared" si="109"/>
        <v>-0.34868761959774075</v>
      </c>
      <c r="P1073" s="422"/>
      <c r="Q1073" s="425">
        <f t="shared" si="103"/>
        <v>0</v>
      </c>
    </row>
    <row r="1074" spans="1:17" hidden="1" outlineLevel="1" x14ac:dyDescent="0.25">
      <c r="A1074" s="120"/>
      <c r="B1074" s="300" t="s">
        <v>6900</v>
      </c>
      <c r="C1074" s="117" t="s">
        <v>307</v>
      </c>
      <c r="D1074" s="116">
        <v>1</v>
      </c>
      <c r="E1074" s="109">
        <v>192832</v>
      </c>
      <c r="F1074" s="109">
        <f t="shared" si="104"/>
        <v>192832</v>
      </c>
      <c r="G1074" s="109">
        <v>188106.1</v>
      </c>
      <c r="H1074" s="109">
        <f t="shared" si="105"/>
        <v>188106.1</v>
      </c>
      <c r="I1074" s="221">
        <f t="shared" si="106"/>
        <v>380938.1</v>
      </c>
      <c r="J1074" s="252">
        <v>192832</v>
      </c>
      <c r="K1074" s="252"/>
      <c r="L1074" s="153"/>
      <c r="M1074" s="229">
        <f>G1074</f>
        <v>188106.1</v>
      </c>
      <c r="N1074" s="229"/>
      <c r="O1074" s="153"/>
      <c r="P1074" s="422"/>
      <c r="Q1074" s="425">
        <f t="shared" si="103"/>
        <v>0</v>
      </c>
    </row>
    <row r="1075" spans="1:17" ht="25.5" hidden="1" outlineLevel="2" x14ac:dyDescent="0.25">
      <c r="A1075" s="120"/>
      <c r="B1075" s="384" t="s">
        <v>673</v>
      </c>
      <c r="C1075" s="117" t="s">
        <v>31</v>
      </c>
      <c r="D1075" s="116">
        <v>14</v>
      </c>
      <c r="E1075" s="109"/>
      <c r="F1075" s="109"/>
      <c r="G1075" s="109"/>
      <c r="H1075" s="109"/>
      <c r="I1075" s="221"/>
      <c r="J1075" s="252">
        <v>0</v>
      </c>
      <c r="K1075" s="252"/>
      <c r="L1075" s="229"/>
      <c r="M1075" s="229">
        <f t="shared" si="107"/>
        <v>0</v>
      </c>
      <c r="N1075" s="229"/>
      <c r="O1075" s="229"/>
      <c r="P1075" s="422"/>
      <c r="Q1075" s="425">
        <f t="shared" si="103"/>
        <v>0</v>
      </c>
    </row>
    <row r="1076" spans="1:17" hidden="1" outlineLevel="2" x14ac:dyDescent="0.25">
      <c r="A1076" s="120"/>
      <c r="B1076" s="384" t="s">
        <v>674</v>
      </c>
      <c r="C1076" s="117" t="s">
        <v>31</v>
      </c>
      <c r="D1076" s="116">
        <v>9</v>
      </c>
      <c r="E1076" s="109"/>
      <c r="F1076" s="109"/>
      <c r="G1076" s="109"/>
      <c r="H1076" s="109"/>
      <c r="I1076" s="221"/>
      <c r="J1076" s="252">
        <v>0</v>
      </c>
      <c r="K1076" s="252"/>
      <c r="L1076" s="229"/>
      <c r="M1076" s="229">
        <f t="shared" si="107"/>
        <v>0</v>
      </c>
      <c r="N1076" s="229"/>
      <c r="O1076" s="229"/>
      <c r="P1076" s="422"/>
      <c r="Q1076" s="425">
        <f t="shared" si="103"/>
        <v>0</v>
      </c>
    </row>
    <row r="1077" spans="1:17" ht="25.5" hidden="1" outlineLevel="2" x14ac:dyDescent="0.25">
      <c r="A1077" s="120"/>
      <c r="B1077" s="384" t="s">
        <v>675</v>
      </c>
      <c r="C1077" s="117" t="s">
        <v>31</v>
      </c>
      <c r="D1077" s="116">
        <v>14</v>
      </c>
      <c r="E1077" s="109"/>
      <c r="F1077" s="109"/>
      <c r="G1077" s="109"/>
      <c r="H1077" s="109"/>
      <c r="I1077" s="221"/>
      <c r="J1077" s="252">
        <v>0</v>
      </c>
      <c r="K1077" s="252"/>
      <c r="L1077" s="229"/>
      <c r="M1077" s="229">
        <f t="shared" si="107"/>
        <v>0</v>
      </c>
      <c r="N1077" s="229"/>
      <c r="O1077" s="229"/>
      <c r="P1077" s="422"/>
      <c r="Q1077" s="425">
        <f t="shared" si="103"/>
        <v>0</v>
      </c>
    </row>
    <row r="1078" spans="1:17" hidden="1" outlineLevel="2" x14ac:dyDescent="0.25">
      <c r="A1078" s="120"/>
      <c r="B1078" s="384" t="s">
        <v>676</v>
      </c>
      <c r="C1078" s="117" t="s">
        <v>31</v>
      </c>
      <c r="D1078" s="116">
        <v>38</v>
      </c>
      <c r="E1078" s="109"/>
      <c r="F1078" s="109"/>
      <c r="G1078" s="109"/>
      <c r="H1078" s="109"/>
      <c r="I1078" s="221"/>
      <c r="J1078" s="252">
        <v>0</v>
      </c>
      <c r="K1078" s="252"/>
      <c r="L1078" s="229"/>
      <c r="M1078" s="229">
        <f t="shared" si="107"/>
        <v>0</v>
      </c>
      <c r="N1078" s="229"/>
      <c r="O1078" s="229"/>
      <c r="P1078" s="422"/>
      <c r="Q1078" s="425">
        <f t="shared" si="103"/>
        <v>0</v>
      </c>
    </row>
    <row r="1079" spans="1:17" ht="25.5" hidden="1" outlineLevel="2" x14ac:dyDescent="0.25">
      <c r="A1079" s="120"/>
      <c r="B1079" s="384" t="s">
        <v>677</v>
      </c>
      <c r="C1079" s="117" t="s">
        <v>31</v>
      </c>
      <c r="D1079" s="116">
        <v>100</v>
      </c>
      <c r="E1079" s="109"/>
      <c r="F1079" s="109"/>
      <c r="G1079" s="109"/>
      <c r="H1079" s="109"/>
      <c r="I1079" s="221"/>
      <c r="J1079" s="252">
        <v>0</v>
      </c>
      <c r="K1079" s="252"/>
      <c r="L1079" s="229"/>
      <c r="M1079" s="229">
        <f t="shared" si="107"/>
        <v>0</v>
      </c>
      <c r="N1079" s="229"/>
      <c r="O1079" s="229"/>
      <c r="P1079" s="422"/>
      <c r="Q1079" s="425">
        <f t="shared" si="103"/>
        <v>0</v>
      </c>
    </row>
    <row r="1080" spans="1:17" hidden="1" outlineLevel="2" x14ac:dyDescent="0.25">
      <c r="A1080" s="120"/>
      <c r="B1080" s="384" t="s">
        <v>678</v>
      </c>
      <c r="C1080" s="117" t="s">
        <v>31</v>
      </c>
      <c r="D1080" s="116">
        <v>75</v>
      </c>
      <c r="E1080" s="109"/>
      <c r="F1080" s="109"/>
      <c r="G1080" s="109"/>
      <c r="H1080" s="109"/>
      <c r="I1080" s="221"/>
      <c r="J1080" s="252">
        <v>0</v>
      </c>
      <c r="K1080" s="252"/>
      <c r="L1080" s="229"/>
      <c r="M1080" s="229">
        <f t="shared" si="107"/>
        <v>0</v>
      </c>
      <c r="N1080" s="229"/>
      <c r="O1080" s="229"/>
      <c r="P1080" s="422"/>
      <c r="Q1080" s="425">
        <f t="shared" si="103"/>
        <v>0</v>
      </c>
    </row>
    <row r="1081" spans="1:17" hidden="1" outlineLevel="2" x14ac:dyDescent="0.25">
      <c r="A1081" s="120"/>
      <c r="B1081" s="384"/>
      <c r="C1081" s="117"/>
      <c r="D1081" s="116"/>
      <c r="E1081" s="109"/>
      <c r="F1081" s="109"/>
      <c r="G1081" s="109"/>
      <c r="H1081" s="109"/>
      <c r="I1081" s="221"/>
      <c r="J1081" s="252">
        <v>0</v>
      </c>
      <c r="K1081" s="252"/>
      <c r="L1081" s="229"/>
      <c r="M1081" s="229">
        <f t="shared" si="107"/>
        <v>0</v>
      </c>
      <c r="N1081" s="229"/>
      <c r="O1081" s="229"/>
      <c r="P1081" s="422"/>
      <c r="Q1081" s="425">
        <f t="shared" si="103"/>
        <v>0</v>
      </c>
    </row>
    <row r="1082" spans="1:17" ht="25.5" hidden="1" outlineLevel="2" x14ac:dyDescent="0.25">
      <c r="A1082" s="120"/>
      <c r="B1082" s="384" t="s">
        <v>595</v>
      </c>
      <c r="C1082" s="117" t="s">
        <v>199</v>
      </c>
      <c r="D1082" s="116">
        <v>800</v>
      </c>
      <c r="E1082" s="109"/>
      <c r="F1082" s="109"/>
      <c r="G1082" s="109"/>
      <c r="H1082" s="109"/>
      <c r="I1082" s="221"/>
      <c r="J1082" s="252">
        <v>0</v>
      </c>
      <c r="K1082" s="252"/>
      <c r="L1082" s="229"/>
      <c r="M1082" s="229">
        <f t="shared" si="107"/>
        <v>0</v>
      </c>
      <c r="N1082" s="229"/>
      <c r="O1082" s="229"/>
      <c r="P1082" s="422"/>
      <c r="Q1082" s="425">
        <f t="shared" si="103"/>
        <v>0</v>
      </c>
    </row>
    <row r="1083" spans="1:17" hidden="1" outlineLevel="2" x14ac:dyDescent="0.25">
      <c r="A1083" s="120"/>
      <c r="B1083" s="384" t="s">
        <v>679</v>
      </c>
      <c r="C1083" s="117" t="s">
        <v>199</v>
      </c>
      <c r="D1083" s="116">
        <v>64</v>
      </c>
      <c r="E1083" s="109"/>
      <c r="F1083" s="109"/>
      <c r="G1083" s="109"/>
      <c r="H1083" s="109"/>
      <c r="I1083" s="221"/>
      <c r="J1083" s="252">
        <v>0</v>
      </c>
      <c r="K1083" s="252"/>
      <c r="L1083" s="229"/>
      <c r="M1083" s="229">
        <f t="shared" si="107"/>
        <v>0</v>
      </c>
      <c r="N1083" s="229"/>
      <c r="O1083" s="229"/>
      <c r="P1083" s="422"/>
      <c r="Q1083" s="425">
        <f t="shared" si="103"/>
        <v>0</v>
      </c>
    </row>
    <row r="1084" spans="1:17" hidden="1" outlineLevel="2" x14ac:dyDescent="0.25">
      <c r="A1084" s="120"/>
      <c r="B1084" s="384" t="s">
        <v>299</v>
      </c>
      <c r="C1084" s="117" t="s">
        <v>31</v>
      </c>
      <c r="D1084" s="116">
        <v>1000</v>
      </c>
      <c r="E1084" s="109"/>
      <c r="F1084" s="109"/>
      <c r="G1084" s="109"/>
      <c r="H1084" s="109"/>
      <c r="I1084" s="221"/>
      <c r="J1084" s="252">
        <v>0</v>
      </c>
      <c r="K1084" s="252"/>
      <c r="L1084" s="229"/>
      <c r="M1084" s="229">
        <f t="shared" si="107"/>
        <v>0</v>
      </c>
      <c r="N1084" s="229"/>
      <c r="O1084" s="229"/>
      <c r="P1084" s="422"/>
      <c r="Q1084" s="425">
        <f t="shared" si="103"/>
        <v>0</v>
      </c>
    </row>
    <row r="1085" spans="1:17" hidden="1" outlineLevel="2" x14ac:dyDescent="0.25">
      <c r="A1085" s="120"/>
      <c r="B1085" s="384" t="s">
        <v>302</v>
      </c>
      <c r="C1085" s="117" t="s">
        <v>307</v>
      </c>
      <c r="D1085" s="116">
        <v>1</v>
      </c>
      <c r="E1085" s="109"/>
      <c r="F1085" s="109"/>
      <c r="G1085" s="109"/>
      <c r="H1085" s="109"/>
      <c r="I1085" s="221"/>
      <c r="J1085" s="252">
        <v>0</v>
      </c>
      <c r="K1085" s="252"/>
      <c r="L1085" s="229"/>
      <c r="M1085" s="229">
        <f t="shared" si="107"/>
        <v>0</v>
      </c>
      <c r="N1085" s="229"/>
      <c r="O1085" s="229"/>
      <c r="P1085" s="422"/>
      <c r="Q1085" s="425">
        <f t="shared" si="103"/>
        <v>0</v>
      </c>
    </row>
    <row r="1086" spans="1:17" hidden="1" outlineLevel="1" x14ac:dyDescent="0.25">
      <c r="A1086" s="120"/>
      <c r="B1086" s="300" t="s">
        <v>560</v>
      </c>
      <c r="C1086" s="117" t="s">
        <v>307</v>
      </c>
      <c r="D1086" s="116">
        <v>1</v>
      </c>
      <c r="E1086" s="109">
        <v>50304</v>
      </c>
      <c r="F1086" s="109">
        <f>E1086*D1086</f>
        <v>50304</v>
      </c>
      <c r="G1086" s="109">
        <v>0</v>
      </c>
      <c r="H1086" s="109">
        <f>G1086*D1086</f>
        <v>0</v>
      </c>
      <c r="I1086" s="221">
        <f>H1086+F1086</f>
        <v>50304</v>
      </c>
      <c r="J1086" s="252">
        <v>50304</v>
      </c>
      <c r="K1086" s="252"/>
      <c r="L1086" s="229"/>
      <c r="M1086" s="229">
        <f t="shared" si="107"/>
        <v>0</v>
      </c>
      <c r="N1086" s="229"/>
      <c r="O1086" s="229"/>
      <c r="P1086" s="422"/>
      <c r="Q1086" s="425">
        <f t="shared" si="103"/>
        <v>0</v>
      </c>
    </row>
    <row r="1087" spans="1:17" collapsed="1" x14ac:dyDescent="0.25">
      <c r="A1087" s="339" t="s">
        <v>680</v>
      </c>
      <c r="B1087" s="361" t="s">
        <v>681</v>
      </c>
      <c r="C1087" s="341"/>
      <c r="D1087" s="342"/>
      <c r="E1087" s="342"/>
      <c r="F1087" s="342">
        <f>F1091+F1097+F1103+F1106+F1114+F1122+F1129+F1141+F1148+F1152+F1155+F1088</f>
        <v>78289634.071999997</v>
      </c>
      <c r="G1087" s="342"/>
      <c r="H1087" s="342">
        <f>H1091+H1097+H1103+H1106+H1114+H1122+H1129+H1141+H1148+H1152+H1155+H1088</f>
        <v>52690771.949999996</v>
      </c>
      <c r="I1087" s="343">
        <f>I1091+I1097+I1103+I1106+I1114+I1122+I1129+I1141+I1148+I1152+I1155+I1088</f>
        <v>130980406.022</v>
      </c>
      <c r="J1087" s="344"/>
      <c r="K1087" s="344"/>
      <c r="L1087" s="345"/>
      <c r="M1087" s="345"/>
      <c r="N1087" s="345"/>
      <c r="O1087" s="345"/>
      <c r="P1087" s="422"/>
      <c r="Q1087" s="343">
        <f>Q1091+Q1097+Q1103+Q1106+Q1114+Q1122+Q1129+Q1141+Q1148+Q1152+Q1155+Q1088</f>
        <v>0</v>
      </c>
    </row>
    <row r="1088" spans="1:17" hidden="1" outlineLevel="1" x14ac:dyDescent="0.25">
      <c r="A1088" s="378"/>
      <c r="B1088" s="349" t="s">
        <v>6902</v>
      </c>
      <c r="C1088" s="378"/>
      <c r="D1088" s="383"/>
      <c r="E1088" s="377"/>
      <c r="F1088" s="377">
        <f>SUM(F1089:F1090)</f>
        <v>653914.01</v>
      </c>
      <c r="G1088" s="377"/>
      <c r="H1088" s="377">
        <f>SUM(H1089:H1090)</f>
        <v>4997424.9000000004</v>
      </c>
      <c r="I1088" s="377">
        <f>SUM(I1089:I1090)</f>
        <v>5651338.9100000001</v>
      </c>
      <c r="J1088" s="247"/>
      <c r="K1088" s="247"/>
      <c r="L1088" s="247"/>
      <c r="M1088" s="247"/>
      <c r="N1088" s="247"/>
      <c r="O1088" s="389"/>
      <c r="P1088" s="422"/>
      <c r="Q1088" s="425">
        <f t="shared" si="103"/>
        <v>0</v>
      </c>
    </row>
    <row r="1089" spans="1:17" hidden="1" outlineLevel="1" x14ac:dyDescent="0.25">
      <c r="A1089" s="112"/>
      <c r="B1089" s="312" t="s">
        <v>682</v>
      </c>
      <c r="C1089" s="112" t="s">
        <v>31</v>
      </c>
      <c r="D1089" s="100">
        <v>1</v>
      </c>
      <c r="E1089" s="109">
        <v>239562.32</v>
      </c>
      <c r="F1089" s="109">
        <f>E1089*D1089</f>
        <v>239562.32</v>
      </c>
      <c r="G1089" s="109">
        <v>1951576.9000000001</v>
      </c>
      <c r="H1089" s="109">
        <f>G1089*D1089</f>
        <v>1951576.9000000001</v>
      </c>
      <c r="I1089" s="221">
        <f>H1089+F1089</f>
        <v>2191139.2200000002</v>
      </c>
      <c r="J1089" s="252">
        <v>239562.32</v>
      </c>
      <c r="K1089" s="252"/>
      <c r="L1089" s="229"/>
      <c r="M1089" s="229">
        <f>G1089</f>
        <v>1951576.9000000001</v>
      </c>
      <c r="N1089" s="229"/>
      <c r="O1089" s="229"/>
      <c r="P1089" s="422"/>
      <c r="Q1089" s="425">
        <f t="shared" si="103"/>
        <v>0</v>
      </c>
    </row>
    <row r="1090" spans="1:17" hidden="1" outlineLevel="1" x14ac:dyDescent="0.25">
      <c r="A1090" s="112"/>
      <c r="B1090" s="312" t="s">
        <v>683</v>
      </c>
      <c r="C1090" s="112" t="s">
        <v>31</v>
      </c>
      <c r="D1090" s="100">
        <v>1</v>
      </c>
      <c r="E1090" s="109">
        <v>414351.69</v>
      </c>
      <c r="F1090" s="109">
        <f>E1090*D1090</f>
        <v>414351.69</v>
      </c>
      <c r="G1090" s="109">
        <v>3045848</v>
      </c>
      <c r="H1090" s="109">
        <f>G1090*D1090</f>
        <v>3045848</v>
      </c>
      <c r="I1090" s="221">
        <f>H1090+F1090</f>
        <v>3460199.69</v>
      </c>
      <c r="J1090" s="252">
        <v>414351.69</v>
      </c>
      <c r="K1090" s="252"/>
      <c r="L1090" s="229"/>
      <c r="M1090" s="229">
        <f>G1090</f>
        <v>3045848</v>
      </c>
      <c r="N1090" s="229"/>
      <c r="O1090" s="229"/>
      <c r="P1090" s="422"/>
      <c r="Q1090" s="425">
        <f t="shared" si="103"/>
        <v>0</v>
      </c>
    </row>
    <row r="1091" spans="1:17" hidden="1" outlineLevel="1" x14ac:dyDescent="0.25">
      <c r="A1091" s="378"/>
      <c r="B1091" s="349" t="s">
        <v>616</v>
      </c>
      <c r="C1091" s="378"/>
      <c r="D1091" s="383"/>
      <c r="E1091" s="377"/>
      <c r="F1091" s="377">
        <f>SUM(F1092:F1096)</f>
        <v>940253</v>
      </c>
      <c r="G1091" s="377"/>
      <c r="H1091" s="377">
        <f>SUM(H1092:H1096)</f>
        <v>4679140.0500000007</v>
      </c>
      <c r="I1091" s="377">
        <f>SUM(I1092:I1096)</f>
        <v>5619393.0500000007</v>
      </c>
      <c r="J1091" s="247"/>
      <c r="K1091" s="247"/>
      <c r="L1091" s="247"/>
      <c r="M1091" s="247"/>
      <c r="N1091" s="247"/>
      <c r="O1091" s="389"/>
      <c r="P1091" s="422"/>
      <c r="Q1091" s="425">
        <f t="shared" si="103"/>
        <v>0</v>
      </c>
    </row>
    <row r="1092" spans="1:17" ht="25.5" hidden="1" outlineLevel="1" x14ac:dyDescent="0.25">
      <c r="A1092" s="99"/>
      <c r="B1092" s="278" t="s">
        <v>684</v>
      </c>
      <c r="C1092" s="112" t="s">
        <v>31</v>
      </c>
      <c r="D1092" s="100">
        <v>3</v>
      </c>
      <c r="E1092" s="109">
        <v>34934</v>
      </c>
      <c r="F1092" s="109">
        <f>E1092*D1092</f>
        <v>104802</v>
      </c>
      <c r="G1092" s="109">
        <v>78869.7</v>
      </c>
      <c r="H1092" s="109">
        <f>G1092*D1092</f>
        <v>236609.09999999998</v>
      </c>
      <c r="I1092" s="221">
        <f>H1092+F1092</f>
        <v>341411.1</v>
      </c>
      <c r="J1092" s="244">
        <v>34934</v>
      </c>
      <c r="K1092" s="244">
        <f>K1093</f>
        <v>34456.210530094082</v>
      </c>
      <c r="L1092" s="155">
        <f>((J1092/(K1092/100))-100)/100</f>
        <v>1.3866570425340825E-2</v>
      </c>
      <c r="M1092" s="244">
        <f>G1092</f>
        <v>78869.7</v>
      </c>
      <c r="N1092" s="244">
        <f>N1093</f>
        <v>83172.988256117766</v>
      </c>
      <c r="O1092" s="155">
        <f>((M1092/(N1092/100))-100)/100</f>
        <v>-5.173901222433528E-2</v>
      </c>
      <c r="P1092" s="422"/>
      <c r="Q1092" s="425">
        <f t="shared" si="103"/>
        <v>0</v>
      </c>
    </row>
    <row r="1093" spans="1:17" ht="25.5" hidden="1" outlineLevel="1" x14ac:dyDescent="0.25">
      <c r="A1093" s="99"/>
      <c r="B1093" s="278" t="s">
        <v>685</v>
      </c>
      <c r="C1093" s="112" t="s">
        <v>31</v>
      </c>
      <c r="D1093" s="100">
        <v>1</v>
      </c>
      <c r="E1093" s="109">
        <v>29801</v>
      </c>
      <c r="F1093" s="109">
        <f>E1093*D1093</f>
        <v>29801</v>
      </c>
      <c r="G1093" s="109">
        <v>63095.759999999995</v>
      </c>
      <c r="H1093" s="109">
        <f>G1093*D1093</f>
        <v>63095.759999999995</v>
      </c>
      <c r="I1093" s="221">
        <f t="shared" ref="I1093:I1156" si="110">H1093+F1093</f>
        <v>92896.76</v>
      </c>
      <c r="J1093" s="244">
        <v>29801</v>
      </c>
      <c r="K1093" s="244">
        <f>'ВСЕ СМЕТЫ КДС'!G2359</f>
        <v>34456.210530094082</v>
      </c>
      <c r="L1093" s="155">
        <f>((J1093/(K1093/100))-100)/100</f>
        <v>-0.1351051220803349</v>
      </c>
      <c r="M1093" s="244">
        <f>G1093</f>
        <v>63095.759999999995</v>
      </c>
      <c r="N1093" s="244">
        <f>'ВСЕ СМЕТЫ КДС'!G2360+'ВСЕ СМЕТЫ КДС'!G2362</f>
        <v>83172.988256117766</v>
      </c>
      <c r="O1093" s="153">
        <f>((M1093/(N1093/100))-100)/100</f>
        <v>-0.24139120977946818</v>
      </c>
      <c r="P1093" s="422"/>
      <c r="Q1093" s="425">
        <f t="shared" si="103"/>
        <v>0</v>
      </c>
    </row>
    <row r="1094" spans="1:17" hidden="1" outlineLevel="1" x14ac:dyDescent="0.25">
      <c r="A1094" s="99"/>
      <c r="B1094" s="278" t="s">
        <v>6870</v>
      </c>
      <c r="C1094" s="112" t="s">
        <v>31</v>
      </c>
      <c r="D1094" s="100">
        <v>1</v>
      </c>
      <c r="E1094" s="109">
        <v>337980</v>
      </c>
      <c r="F1094" s="109">
        <f>E1094*D1094</f>
        <v>337980</v>
      </c>
      <c r="G1094" s="109">
        <v>1736492.9400000002</v>
      </c>
      <c r="H1094" s="109">
        <f>G1094*D1094</f>
        <v>1736492.9400000002</v>
      </c>
      <c r="I1094" s="221">
        <f t="shared" si="110"/>
        <v>2074472.9400000002</v>
      </c>
      <c r="J1094" s="252">
        <v>337980</v>
      </c>
      <c r="K1094" s="252"/>
      <c r="L1094" s="229"/>
      <c r="M1094" s="229">
        <f>G1094</f>
        <v>1736492.9400000002</v>
      </c>
      <c r="N1094" s="229"/>
      <c r="O1094" s="229"/>
      <c r="P1094" s="422"/>
      <c r="Q1094" s="425">
        <f t="shared" si="103"/>
        <v>0</v>
      </c>
    </row>
    <row r="1095" spans="1:17" ht="25.5" hidden="1" outlineLevel="1" x14ac:dyDescent="0.25">
      <c r="A1095" s="346"/>
      <c r="B1095" s="385" t="s">
        <v>686</v>
      </c>
      <c r="C1095" s="388" t="s">
        <v>31</v>
      </c>
      <c r="D1095" s="247">
        <v>2</v>
      </c>
      <c r="E1095" s="233">
        <v>66810</v>
      </c>
      <c r="F1095" s="233">
        <f>E1095*D1095</f>
        <v>133620</v>
      </c>
      <c r="G1095" s="233">
        <v>304200</v>
      </c>
      <c r="H1095" s="233">
        <f>G1095*D1095</f>
        <v>608400</v>
      </c>
      <c r="I1095" s="337">
        <f t="shared" si="110"/>
        <v>742020</v>
      </c>
      <c r="J1095" s="252">
        <v>66810</v>
      </c>
      <c r="K1095" s="252"/>
      <c r="L1095" s="229"/>
      <c r="M1095" s="229">
        <f>G1095</f>
        <v>304200</v>
      </c>
      <c r="N1095" s="229"/>
      <c r="O1095" s="229"/>
      <c r="P1095" s="422"/>
      <c r="Q1095" s="425">
        <f t="shared" ref="Q1095:Q1158" si="111">(E1095+G1095)*P1095</f>
        <v>0</v>
      </c>
    </row>
    <row r="1096" spans="1:17" ht="25.5" hidden="1" outlineLevel="1" x14ac:dyDescent="0.25">
      <c r="A1096" s="346"/>
      <c r="B1096" s="385" t="s">
        <v>687</v>
      </c>
      <c r="C1096" s="388" t="s">
        <v>31</v>
      </c>
      <c r="D1096" s="247">
        <v>5</v>
      </c>
      <c r="E1096" s="233">
        <v>66810</v>
      </c>
      <c r="F1096" s="233">
        <f>E1096*D1096</f>
        <v>334050</v>
      </c>
      <c r="G1096" s="233">
        <v>406908.45</v>
      </c>
      <c r="H1096" s="233">
        <f>G1096*D1096</f>
        <v>2034542.25</v>
      </c>
      <c r="I1096" s="337">
        <f t="shared" si="110"/>
        <v>2368592.25</v>
      </c>
      <c r="J1096" s="252">
        <v>66810</v>
      </c>
      <c r="K1096" s="252"/>
      <c r="L1096" s="229"/>
      <c r="M1096" s="229">
        <f>G1096</f>
        <v>406908.45</v>
      </c>
      <c r="N1096" s="229"/>
      <c r="O1096" s="229"/>
      <c r="P1096" s="422"/>
      <c r="Q1096" s="425">
        <f t="shared" si="111"/>
        <v>0</v>
      </c>
    </row>
    <row r="1097" spans="1:17" hidden="1" outlineLevel="1" x14ac:dyDescent="0.25">
      <c r="A1097" s="378"/>
      <c r="B1097" s="349" t="s">
        <v>688</v>
      </c>
      <c r="C1097" s="378"/>
      <c r="D1097" s="383"/>
      <c r="E1097" s="377"/>
      <c r="F1097" s="377">
        <f>SUM(F1098:F1102)</f>
        <v>491643</v>
      </c>
      <c r="G1097" s="377"/>
      <c r="H1097" s="377">
        <f>SUM(H1098:H1102)</f>
        <v>693238</v>
      </c>
      <c r="I1097" s="377">
        <f>SUM(I1098:I1102)</f>
        <v>1184881</v>
      </c>
      <c r="J1097" s="247"/>
      <c r="K1097" s="247"/>
      <c r="L1097" s="247"/>
      <c r="M1097" s="247"/>
      <c r="N1097" s="247"/>
      <c r="O1097" s="389"/>
      <c r="P1097" s="422"/>
      <c r="Q1097" s="425">
        <f t="shared" si="111"/>
        <v>0</v>
      </c>
    </row>
    <row r="1098" spans="1:17" ht="25.5" hidden="1" outlineLevel="1" x14ac:dyDescent="0.25">
      <c r="A1098" s="99"/>
      <c r="B1098" s="278" t="s">
        <v>6871</v>
      </c>
      <c r="C1098" s="112" t="s">
        <v>31</v>
      </c>
      <c r="D1098" s="100">
        <v>7</v>
      </c>
      <c r="E1098" s="109">
        <v>8646</v>
      </c>
      <c r="F1098" s="109">
        <f>E1098*D1098</f>
        <v>60522</v>
      </c>
      <c r="G1098" s="109">
        <v>22464</v>
      </c>
      <c r="H1098" s="109">
        <f>G1098*D1098</f>
        <v>157248</v>
      </c>
      <c r="I1098" s="221">
        <f t="shared" si="110"/>
        <v>217770</v>
      </c>
      <c r="J1098" s="252">
        <v>8646</v>
      </c>
      <c r="K1098" s="252"/>
      <c r="L1098" s="229"/>
      <c r="M1098" s="229">
        <f>G1098</f>
        <v>22464</v>
      </c>
      <c r="N1098" s="229"/>
      <c r="O1098" s="229"/>
      <c r="P1098" s="422"/>
      <c r="Q1098" s="425">
        <f t="shared" si="111"/>
        <v>0</v>
      </c>
    </row>
    <row r="1099" spans="1:17" hidden="1" outlineLevel="1" x14ac:dyDescent="0.25">
      <c r="A1099" s="99"/>
      <c r="B1099" s="278" t="s">
        <v>689</v>
      </c>
      <c r="C1099" s="112" t="s">
        <v>855</v>
      </c>
      <c r="D1099" s="112">
        <v>0.5</v>
      </c>
      <c r="E1099" s="109">
        <v>39300</v>
      </c>
      <c r="F1099" s="109">
        <f>E1099*D1099</f>
        <v>19650</v>
      </c>
      <c r="G1099" s="109">
        <v>87100</v>
      </c>
      <c r="H1099" s="109">
        <f>G1099*D1099</f>
        <v>43550</v>
      </c>
      <c r="I1099" s="221">
        <f t="shared" si="110"/>
        <v>63200</v>
      </c>
      <c r="J1099" s="252">
        <v>39300</v>
      </c>
      <c r="K1099" s="252"/>
      <c r="L1099" s="229"/>
      <c r="M1099" s="229">
        <f>G1099</f>
        <v>87100</v>
      </c>
      <c r="N1099" s="229"/>
      <c r="O1099" s="229"/>
      <c r="P1099" s="422"/>
      <c r="Q1099" s="425">
        <f t="shared" si="111"/>
        <v>0</v>
      </c>
    </row>
    <row r="1100" spans="1:17" hidden="1" outlineLevel="1" x14ac:dyDescent="0.25">
      <c r="A1100" s="99"/>
      <c r="B1100" s="278" t="s">
        <v>690</v>
      </c>
      <c r="C1100" s="112" t="s">
        <v>855</v>
      </c>
      <c r="D1100" s="112">
        <v>0.2</v>
      </c>
      <c r="E1100" s="109">
        <v>39300</v>
      </c>
      <c r="F1100" s="109">
        <f>E1100*D1100</f>
        <v>7860</v>
      </c>
      <c r="G1100" s="109">
        <v>87100</v>
      </c>
      <c r="H1100" s="109">
        <f>G1100*D1100</f>
        <v>17420</v>
      </c>
      <c r="I1100" s="221">
        <f t="shared" si="110"/>
        <v>25280</v>
      </c>
      <c r="J1100" s="252">
        <v>39300</v>
      </c>
      <c r="K1100" s="252"/>
      <c r="L1100" s="229"/>
      <c r="M1100" s="229">
        <f>G1100</f>
        <v>87100</v>
      </c>
      <c r="N1100" s="229"/>
      <c r="O1100" s="229"/>
      <c r="P1100" s="422"/>
      <c r="Q1100" s="425">
        <f t="shared" si="111"/>
        <v>0</v>
      </c>
    </row>
    <row r="1101" spans="1:17" ht="25.5" hidden="1" outlineLevel="1" x14ac:dyDescent="0.25">
      <c r="A1101" s="99"/>
      <c r="B1101" s="278" t="s">
        <v>691</v>
      </c>
      <c r="C1101" s="112" t="s">
        <v>6820</v>
      </c>
      <c r="D1101" s="100">
        <v>22</v>
      </c>
      <c r="E1101" s="109">
        <v>10218</v>
      </c>
      <c r="F1101" s="109">
        <f>E1101*D1101</f>
        <v>224796</v>
      </c>
      <c r="G1101" s="109">
        <v>5460</v>
      </c>
      <c r="H1101" s="109">
        <f>G1101*D1101</f>
        <v>120120</v>
      </c>
      <c r="I1101" s="221">
        <f t="shared" si="110"/>
        <v>344916</v>
      </c>
      <c r="J1101" s="252">
        <v>10218</v>
      </c>
      <c r="K1101" s="252"/>
      <c r="L1101" s="229"/>
      <c r="M1101" s="229">
        <f>G1101</f>
        <v>5460</v>
      </c>
      <c r="N1101" s="229"/>
      <c r="O1101" s="229"/>
      <c r="P1101" s="422"/>
      <c r="Q1101" s="425">
        <f t="shared" si="111"/>
        <v>0</v>
      </c>
    </row>
    <row r="1102" spans="1:17" hidden="1" outlineLevel="1" x14ac:dyDescent="0.25">
      <c r="A1102" s="99"/>
      <c r="B1102" s="278" t="s">
        <v>6872</v>
      </c>
      <c r="C1102" s="112" t="s">
        <v>6814</v>
      </c>
      <c r="D1102" s="100">
        <v>91</v>
      </c>
      <c r="E1102" s="109">
        <v>1965</v>
      </c>
      <c r="F1102" s="109">
        <f>E1102*D1102</f>
        <v>178815</v>
      </c>
      <c r="G1102" s="109">
        <v>3900</v>
      </c>
      <c r="H1102" s="109">
        <f>G1102*D1102</f>
        <v>354900</v>
      </c>
      <c r="I1102" s="221">
        <f t="shared" si="110"/>
        <v>533715</v>
      </c>
      <c r="J1102" s="252">
        <v>1965</v>
      </c>
      <c r="K1102" s="252"/>
      <c r="L1102" s="229"/>
      <c r="M1102" s="229">
        <f>G1102</f>
        <v>3900</v>
      </c>
      <c r="N1102" s="229"/>
      <c r="O1102" s="229"/>
      <c r="P1102" s="422"/>
      <c r="Q1102" s="425">
        <f t="shared" si="111"/>
        <v>0</v>
      </c>
    </row>
    <row r="1103" spans="1:17" hidden="1" outlineLevel="1" x14ac:dyDescent="0.25">
      <c r="A1103" s="378"/>
      <c r="B1103" s="349" t="s">
        <v>692</v>
      </c>
      <c r="C1103" s="378"/>
      <c r="D1103" s="383"/>
      <c r="E1103" s="377"/>
      <c r="F1103" s="377">
        <f>SUM(F1104:F1105)</f>
        <v>3910222.4</v>
      </c>
      <c r="G1103" s="377"/>
      <c r="H1103" s="377">
        <f>SUM(H1104:H1105)</f>
        <v>4803859.4000000004</v>
      </c>
      <c r="I1103" s="377">
        <f>SUM(I1104:I1105)</f>
        <v>8714081.8000000007</v>
      </c>
      <c r="J1103" s="247"/>
      <c r="K1103" s="247"/>
      <c r="L1103" s="247"/>
      <c r="M1103" s="247"/>
      <c r="N1103" s="247"/>
      <c r="O1103" s="389"/>
      <c r="P1103" s="422"/>
      <c r="Q1103" s="425">
        <f t="shared" si="111"/>
        <v>0</v>
      </c>
    </row>
    <row r="1104" spans="1:17" ht="25.5" hidden="1" outlineLevel="1" x14ac:dyDescent="0.25">
      <c r="A1104" s="99"/>
      <c r="B1104" s="278" t="s">
        <v>6873</v>
      </c>
      <c r="C1104" s="112" t="s">
        <v>6820</v>
      </c>
      <c r="D1104" s="100">
        <v>320.3</v>
      </c>
      <c r="E1104" s="109">
        <v>12208</v>
      </c>
      <c r="F1104" s="109">
        <f>E1104*D1104</f>
        <v>3910222.4</v>
      </c>
      <c r="G1104" s="109">
        <v>14998</v>
      </c>
      <c r="H1104" s="109">
        <f>G1104*D1104</f>
        <v>4803859.4000000004</v>
      </c>
      <c r="I1104" s="337">
        <f t="shared" si="110"/>
        <v>8714081.8000000007</v>
      </c>
      <c r="J1104" s="244">
        <v>12208</v>
      </c>
      <c r="K1104" s="244">
        <f>'ВСЕ СМЕТЫ КДС'!H2546+'ВСЕ СМЕТЫ КДС'!H2551</f>
        <v>9964.3624491154715</v>
      </c>
      <c r="L1104" s="155">
        <f>((J1104/(K1104/100))-100)/100</f>
        <v>0.22516619225183787</v>
      </c>
      <c r="M1104" s="244">
        <v>14998</v>
      </c>
      <c r="N1104" s="244">
        <f>'ВСЕ СМЕТЫ КДС'!H2547+'ВСЕ СМЕТЫ КДС'!H2548+'ВСЕ СМЕТЫ КДС'!H2552</f>
        <v>13280.662480058978</v>
      </c>
      <c r="O1104" s="155">
        <f>((M1104/(N1104/100))-100)/100</f>
        <v>0.12931113357632695</v>
      </c>
      <c r="P1104" s="422"/>
      <c r="Q1104" s="425">
        <f t="shared" si="111"/>
        <v>0</v>
      </c>
    </row>
    <row r="1105" spans="1:261" hidden="1" outlineLevel="1" x14ac:dyDescent="0.25">
      <c r="A1105" s="99"/>
      <c r="B1105" s="278" t="s">
        <v>693</v>
      </c>
      <c r="C1105" s="112" t="s">
        <v>855</v>
      </c>
      <c r="D1105" s="112">
        <v>5.8</v>
      </c>
      <c r="E1105" s="142"/>
      <c r="F1105" s="109"/>
      <c r="G1105" s="109"/>
      <c r="H1105" s="109"/>
      <c r="I1105" s="227"/>
      <c r="J1105" s="252"/>
      <c r="K1105" s="252"/>
      <c r="L1105" s="229"/>
      <c r="M1105" s="229"/>
      <c r="N1105" s="229"/>
      <c r="O1105" s="229"/>
      <c r="P1105" s="422"/>
      <c r="Q1105" s="425">
        <f t="shared" si="111"/>
        <v>0</v>
      </c>
    </row>
    <row r="1106" spans="1:261" s="124" customFormat="1" hidden="1" outlineLevel="1" x14ac:dyDescent="0.25">
      <c r="A1106" s="378"/>
      <c r="B1106" s="349" t="s">
        <v>694</v>
      </c>
      <c r="C1106" s="378" t="s">
        <v>6814</v>
      </c>
      <c r="D1106" s="383">
        <f>3545</f>
        <v>3545</v>
      </c>
      <c r="E1106" s="377"/>
      <c r="F1106" s="377">
        <f>SUM(F1107:F1113)</f>
        <v>12011678</v>
      </c>
      <c r="G1106" s="377"/>
      <c r="H1106" s="377">
        <f>SUM(H1107:H1113)</f>
        <v>10058072.9</v>
      </c>
      <c r="I1106" s="377">
        <f>SUM(I1107:I1113)</f>
        <v>22069750.899999999</v>
      </c>
      <c r="J1106" s="247"/>
      <c r="K1106" s="247"/>
      <c r="L1106" s="247"/>
      <c r="M1106" s="247"/>
      <c r="N1106" s="247"/>
      <c r="O1106" s="389"/>
      <c r="P1106" s="422"/>
      <c r="Q1106" s="425">
        <f t="shared" si="111"/>
        <v>0</v>
      </c>
      <c r="R1106" s="395"/>
      <c r="S1106" s="395"/>
      <c r="T1106" s="395"/>
      <c r="U1106" s="395"/>
      <c r="V1106" s="395"/>
      <c r="W1106" s="395"/>
      <c r="X1106" s="395"/>
      <c r="Y1106" s="395"/>
      <c r="Z1106" s="395"/>
      <c r="AA1106" s="395"/>
      <c r="AB1106" s="395"/>
      <c r="AC1106" s="395"/>
      <c r="AD1106" s="395"/>
      <c r="AE1106" s="395"/>
      <c r="AF1106" s="395"/>
      <c r="AG1106" s="395"/>
      <c r="AH1106" s="395"/>
      <c r="AI1106" s="395"/>
      <c r="AJ1106" s="395"/>
      <c r="AK1106" s="395"/>
      <c r="AL1106" s="395"/>
      <c r="AM1106" s="395"/>
      <c r="AN1106" s="395"/>
      <c r="AO1106" s="395"/>
      <c r="AP1106" s="395"/>
      <c r="AQ1106" s="395"/>
      <c r="AR1106" s="395"/>
      <c r="AS1106" s="395"/>
      <c r="AT1106" s="395"/>
      <c r="AU1106" s="395"/>
      <c r="AV1106" s="395"/>
      <c r="AW1106" s="395"/>
      <c r="AX1106" s="395"/>
      <c r="AY1106" s="395"/>
      <c r="AZ1106" s="395"/>
      <c r="BA1106" s="395"/>
      <c r="BB1106" s="395"/>
      <c r="BC1106" s="395"/>
      <c r="BD1106" s="395"/>
      <c r="BE1106" s="395"/>
      <c r="BF1106" s="395"/>
      <c r="BG1106" s="395"/>
      <c r="BH1106" s="395"/>
      <c r="BI1106" s="395"/>
      <c r="BJ1106" s="395"/>
      <c r="BK1106" s="395"/>
      <c r="BL1106" s="395"/>
      <c r="BM1106" s="395"/>
      <c r="BN1106" s="395"/>
      <c r="BO1106" s="395"/>
      <c r="BP1106" s="395"/>
      <c r="BQ1106" s="395"/>
      <c r="BR1106" s="395"/>
      <c r="BS1106" s="395"/>
      <c r="BT1106" s="395"/>
      <c r="BU1106" s="395"/>
      <c r="BV1106" s="395"/>
      <c r="BW1106" s="395"/>
      <c r="BX1106" s="395"/>
      <c r="BY1106" s="395"/>
      <c r="BZ1106" s="395"/>
      <c r="CA1106" s="395"/>
      <c r="CB1106" s="395"/>
      <c r="CC1106" s="395"/>
      <c r="CD1106" s="395"/>
      <c r="CE1106" s="395"/>
      <c r="CF1106" s="395"/>
      <c r="CG1106" s="395"/>
      <c r="CH1106" s="395"/>
      <c r="CI1106" s="395"/>
      <c r="CJ1106" s="395"/>
      <c r="CK1106" s="395"/>
      <c r="CL1106" s="395"/>
      <c r="CM1106" s="395"/>
      <c r="CN1106" s="395"/>
      <c r="CO1106" s="395"/>
      <c r="CP1106" s="395"/>
      <c r="CQ1106" s="395"/>
      <c r="CR1106" s="395"/>
      <c r="CS1106" s="395"/>
      <c r="CT1106" s="395"/>
      <c r="CU1106" s="395"/>
      <c r="CV1106" s="395"/>
      <c r="CW1106" s="395"/>
      <c r="CX1106" s="395"/>
      <c r="CY1106" s="395"/>
      <c r="CZ1106" s="395"/>
      <c r="DA1106" s="395"/>
      <c r="DB1106" s="395"/>
      <c r="DC1106" s="395"/>
      <c r="DD1106" s="395"/>
      <c r="DE1106" s="395"/>
      <c r="DF1106" s="395"/>
      <c r="DG1106" s="395"/>
      <c r="DH1106" s="395"/>
      <c r="DI1106" s="395"/>
      <c r="DJ1106" s="395"/>
      <c r="DK1106" s="395"/>
      <c r="DL1106" s="395"/>
      <c r="DM1106" s="395"/>
      <c r="DN1106" s="395"/>
      <c r="DO1106" s="395"/>
      <c r="DP1106" s="395"/>
      <c r="DQ1106" s="395"/>
      <c r="DR1106" s="395"/>
      <c r="DS1106" s="395"/>
      <c r="DT1106" s="395"/>
      <c r="DU1106" s="395"/>
      <c r="DV1106" s="395"/>
      <c r="DW1106" s="395"/>
      <c r="DX1106" s="395"/>
      <c r="DY1106" s="395"/>
      <c r="DZ1106" s="395"/>
      <c r="EA1106" s="395"/>
      <c r="EB1106" s="395"/>
      <c r="EC1106" s="395"/>
      <c r="ED1106" s="395"/>
      <c r="EE1106" s="395"/>
      <c r="EF1106" s="395"/>
      <c r="EG1106" s="395"/>
      <c r="EH1106" s="395"/>
      <c r="EI1106" s="395"/>
      <c r="EJ1106" s="395"/>
      <c r="EK1106" s="395"/>
      <c r="EL1106" s="395"/>
      <c r="EM1106" s="395"/>
      <c r="EN1106" s="395"/>
      <c r="EO1106" s="395"/>
      <c r="EP1106" s="395"/>
      <c r="EQ1106" s="395"/>
      <c r="ER1106" s="395"/>
      <c r="ES1106" s="395"/>
      <c r="ET1106" s="395"/>
      <c r="EU1106" s="395"/>
      <c r="EV1106" s="395"/>
      <c r="EW1106" s="395"/>
      <c r="EX1106" s="395"/>
      <c r="EY1106" s="395"/>
      <c r="EZ1106" s="395"/>
      <c r="FA1106" s="395"/>
      <c r="FB1106" s="395"/>
      <c r="FC1106" s="395"/>
      <c r="FD1106" s="395"/>
      <c r="FE1106" s="395"/>
      <c r="FF1106" s="395"/>
      <c r="FG1106" s="395"/>
      <c r="FH1106" s="395"/>
      <c r="FI1106" s="395"/>
      <c r="FJ1106" s="395"/>
      <c r="FK1106" s="395"/>
      <c r="FL1106" s="395"/>
      <c r="FM1106" s="395"/>
      <c r="FN1106" s="395"/>
      <c r="FO1106" s="395"/>
      <c r="FP1106" s="395"/>
      <c r="FQ1106" s="395"/>
      <c r="FR1106" s="395"/>
      <c r="FS1106" s="395"/>
      <c r="FT1106" s="395"/>
      <c r="FU1106" s="395"/>
      <c r="FV1106" s="395"/>
      <c r="FW1106" s="395"/>
      <c r="FX1106" s="395"/>
      <c r="FY1106" s="395"/>
      <c r="FZ1106" s="395"/>
      <c r="GA1106" s="395"/>
      <c r="GB1106" s="395"/>
      <c r="GC1106" s="395"/>
      <c r="GD1106" s="395"/>
      <c r="GE1106" s="395"/>
      <c r="GF1106" s="395"/>
      <c r="GG1106" s="395"/>
      <c r="GH1106" s="395"/>
      <c r="GI1106" s="395"/>
      <c r="GJ1106" s="395"/>
      <c r="GK1106" s="395"/>
      <c r="GL1106" s="395"/>
      <c r="GM1106" s="395"/>
      <c r="GN1106" s="395"/>
      <c r="GO1106" s="395"/>
      <c r="GP1106" s="395"/>
      <c r="GQ1106" s="395"/>
      <c r="GR1106" s="395"/>
      <c r="GS1106" s="395"/>
      <c r="GT1106" s="395"/>
      <c r="GU1106" s="395"/>
      <c r="GV1106" s="395"/>
      <c r="GW1106" s="395"/>
      <c r="GX1106" s="395"/>
      <c r="GY1106" s="395"/>
      <c r="GZ1106" s="395"/>
      <c r="HA1106" s="395"/>
      <c r="HB1106" s="395"/>
      <c r="HC1106" s="395"/>
      <c r="HD1106" s="395"/>
      <c r="HE1106" s="395"/>
      <c r="HF1106" s="395"/>
      <c r="HG1106" s="395"/>
      <c r="HH1106" s="395"/>
      <c r="HI1106" s="395"/>
      <c r="HJ1106" s="395"/>
      <c r="HK1106" s="395"/>
      <c r="HL1106" s="395"/>
      <c r="HM1106" s="395"/>
      <c r="HN1106" s="395"/>
      <c r="HO1106" s="395"/>
      <c r="HP1106" s="395"/>
      <c r="HQ1106" s="395"/>
      <c r="HR1106" s="395"/>
      <c r="HS1106" s="395"/>
      <c r="HT1106" s="395"/>
      <c r="HU1106" s="395"/>
      <c r="HV1106" s="395"/>
      <c r="HW1106" s="395"/>
      <c r="HX1106" s="395"/>
      <c r="HY1106" s="395"/>
      <c r="HZ1106" s="395"/>
      <c r="IA1106" s="395"/>
      <c r="IB1106" s="395"/>
      <c r="IC1106" s="395"/>
      <c r="ID1106" s="395"/>
      <c r="IE1106" s="395"/>
      <c r="IF1106" s="395"/>
      <c r="IG1106" s="395"/>
      <c r="IH1106" s="395"/>
      <c r="II1106" s="395"/>
      <c r="IJ1106" s="395"/>
      <c r="IK1106" s="395"/>
      <c r="IL1106" s="395"/>
      <c r="IM1106" s="395"/>
      <c r="IN1106" s="395"/>
      <c r="IO1106" s="395"/>
      <c r="IP1106" s="395"/>
      <c r="IQ1106" s="395"/>
      <c r="IR1106" s="395"/>
      <c r="IS1106" s="395"/>
      <c r="IT1106" s="395"/>
      <c r="IU1106" s="395"/>
      <c r="IV1106" s="395"/>
      <c r="IW1106" s="395"/>
      <c r="IX1106" s="395"/>
      <c r="IY1106" s="395"/>
      <c r="IZ1106" s="395"/>
      <c r="JA1106" s="395"/>
    </row>
    <row r="1107" spans="1:261" hidden="1" outlineLevel="1" x14ac:dyDescent="0.25">
      <c r="A1107" s="99"/>
      <c r="B1107" s="278" t="s">
        <v>695</v>
      </c>
      <c r="C1107" s="112" t="s">
        <v>6814</v>
      </c>
      <c r="D1107" s="100">
        <v>3545</v>
      </c>
      <c r="E1107" s="109">
        <v>393</v>
      </c>
      <c r="F1107" s="109">
        <f>E1107*D1107</f>
        <v>1393185</v>
      </c>
      <c r="G1107" s="109">
        <v>78</v>
      </c>
      <c r="H1107" s="109">
        <f>G1107*D1107</f>
        <v>276510</v>
      </c>
      <c r="I1107" s="221">
        <f t="shared" si="110"/>
        <v>1669695</v>
      </c>
      <c r="J1107" s="252">
        <v>393</v>
      </c>
      <c r="K1107" s="252"/>
      <c r="L1107" s="229"/>
      <c r="M1107" s="229">
        <f>G1107</f>
        <v>78</v>
      </c>
      <c r="N1107" s="229"/>
      <c r="O1107" s="229"/>
      <c r="P1107" s="422"/>
      <c r="Q1107" s="425">
        <f t="shared" si="111"/>
        <v>0</v>
      </c>
    </row>
    <row r="1108" spans="1:261" hidden="1" outlineLevel="1" x14ac:dyDescent="0.25">
      <c r="A1108" s="99"/>
      <c r="B1108" s="278" t="s">
        <v>696</v>
      </c>
      <c r="C1108" s="112" t="s">
        <v>6814</v>
      </c>
      <c r="D1108" s="100">
        <v>3545</v>
      </c>
      <c r="E1108" s="109">
        <v>235.8</v>
      </c>
      <c r="F1108" s="109">
        <f>E1108*D1108</f>
        <v>835911</v>
      </c>
      <c r="G1108" s="109">
        <v>202.02</v>
      </c>
      <c r="H1108" s="109">
        <f>G1108*D1108</f>
        <v>716160.9</v>
      </c>
      <c r="I1108" s="221">
        <f t="shared" si="110"/>
        <v>1552071.9</v>
      </c>
      <c r="J1108" s="252">
        <v>235.8</v>
      </c>
      <c r="K1108" s="252"/>
      <c r="L1108" s="229"/>
      <c r="M1108" s="229">
        <f>G1108</f>
        <v>202.02</v>
      </c>
      <c r="N1108" s="229"/>
      <c r="O1108" s="229"/>
      <c r="P1108" s="422"/>
      <c r="Q1108" s="425">
        <f t="shared" si="111"/>
        <v>0</v>
      </c>
    </row>
    <row r="1109" spans="1:261" hidden="1" outlineLevel="1" x14ac:dyDescent="0.25">
      <c r="A1109" s="99"/>
      <c r="B1109" s="278" t="s">
        <v>697</v>
      </c>
      <c r="C1109" s="112" t="s">
        <v>6814</v>
      </c>
      <c r="D1109" s="100">
        <v>3545</v>
      </c>
      <c r="E1109" s="109">
        <v>1021.8000000000001</v>
      </c>
      <c r="F1109" s="109">
        <f>E1109*D1109</f>
        <v>3622281.0000000005</v>
      </c>
      <c r="G1109" s="109">
        <v>624</v>
      </c>
      <c r="H1109" s="109">
        <f>G1109*D1109</f>
        <v>2212080</v>
      </c>
      <c r="I1109" s="221">
        <f t="shared" si="110"/>
        <v>5834361</v>
      </c>
      <c r="J1109" s="252">
        <v>1021.8000000000001</v>
      </c>
      <c r="K1109" s="252"/>
      <c r="L1109" s="229"/>
      <c r="M1109" s="229">
        <f>G1109</f>
        <v>624</v>
      </c>
      <c r="N1109" s="229"/>
      <c r="O1109" s="229"/>
      <c r="P1109" s="422"/>
      <c r="Q1109" s="425">
        <f t="shared" si="111"/>
        <v>0</v>
      </c>
    </row>
    <row r="1110" spans="1:261" ht="25.5" hidden="1" outlineLevel="1" x14ac:dyDescent="0.25">
      <c r="A1110" s="99"/>
      <c r="B1110" s="278" t="s">
        <v>6846</v>
      </c>
      <c r="C1110" s="112" t="s">
        <v>6820</v>
      </c>
      <c r="D1110" s="100">
        <v>284</v>
      </c>
      <c r="E1110" s="109">
        <v>12208</v>
      </c>
      <c r="F1110" s="109">
        <f>E1110*D1110</f>
        <v>3467072</v>
      </c>
      <c r="G1110" s="109">
        <v>14998</v>
      </c>
      <c r="H1110" s="109">
        <f>G1110*D1110</f>
        <v>4259432</v>
      </c>
      <c r="I1110" s="337">
        <f t="shared" si="110"/>
        <v>7726504</v>
      </c>
      <c r="J1110" s="244">
        <v>12208</v>
      </c>
      <c r="K1110" s="244">
        <f>K1104</f>
        <v>9964.3624491154715</v>
      </c>
      <c r="L1110" s="155">
        <f>((J1110/(K1110/100))-100)/100</f>
        <v>0.22516619225183787</v>
      </c>
      <c r="M1110" s="244">
        <v>14998</v>
      </c>
      <c r="N1110" s="244">
        <f>N1104</f>
        <v>13280.662480058978</v>
      </c>
      <c r="O1110" s="155">
        <f>((M1110/(N1110/100))-100)/100</f>
        <v>0.12931113357632695</v>
      </c>
      <c r="P1110" s="422"/>
      <c r="Q1110" s="425">
        <f t="shared" si="111"/>
        <v>0</v>
      </c>
    </row>
    <row r="1111" spans="1:261" hidden="1" outlineLevel="1" x14ac:dyDescent="0.25">
      <c r="A1111" s="99"/>
      <c r="B1111" s="278" t="s">
        <v>693</v>
      </c>
      <c r="C1111" s="112" t="s">
        <v>855</v>
      </c>
      <c r="D1111" s="112">
        <v>14.8</v>
      </c>
      <c r="E1111" s="109"/>
      <c r="F1111" s="109"/>
      <c r="G1111" s="109"/>
      <c r="H1111" s="109"/>
      <c r="I1111" s="337"/>
      <c r="J1111" s="244"/>
      <c r="K1111" s="244"/>
      <c r="L1111" s="155"/>
      <c r="M1111" s="244"/>
      <c r="N1111" s="244"/>
      <c r="O1111" s="155"/>
      <c r="P1111" s="422"/>
      <c r="Q1111" s="425">
        <f t="shared" si="111"/>
        <v>0</v>
      </c>
    </row>
    <row r="1112" spans="1:261" ht="25.5" hidden="1" outlineLevel="1" x14ac:dyDescent="0.25">
      <c r="A1112" s="99"/>
      <c r="B1112" s="278" t="s">
        <v>698</v>
      </c>
      <c r="C1112" s="112" t="s">
        <v>6814</v>
      </c>
      <c r="D1112" s="100">
        <v>3545</v>
      </c>
      <c r="E1112" s="109">
        <v>550.20000000000005</v>
      </c>
      <c r="F1112" s="109">
        <f>E1112*D1112</f>
        <v>1950459.0000000002</v>
      </c>
      <c r="G1112" s="109">
        <v>702</v>
      </c>
      <c r="H1112" s="109">
        <f>G1112*D1112</f>
        <v>2488590</v>
      </c>
      <c r="I1112" s="221">
        <f t="shared" si="110"/>
        <v>4439049</v>
      </c>
      <c r="J1112" s="252">
        <v>550.20000000000005</v>
      </c>
      <c r="K1112" s="252"/>
      <c r="L1112" s="229"/>
      <c r="M1112" s="229">
        <f>G1112</f>
        <v>702</v>
      </c>
      <c r="N1112" s="229"/>
      <c r="O1112" s="229"/>
      <c r="P1112" s="422"/>
      <c r="Q1112" s="425">
        <f t="shared" si="111"/>
        <v>0</v>
      </c>
    </row>
    <row r="1113" spans="1:261" hidden="1" outlineLevel="1" x14ac:dyDescent="0.25">
      <c r="A1113" s="99"/>
      <c r="B1113" s="278" t="s">
        <v>111</v>
      </c>
      <c r="C1113" s="112" t="s">
        <v>6890</v>
      </c>
      <c r="D1113" s="100">
        <v>1350</v>
      </c>
      <c r="E1113" s="109">
        <v>550.20000000000005</v>
      </c>
      <c r="F1113" s="109">
        <f>E1113*D1113</f>
        <v>742770.00000000012</v>
      </c>
      <c r="G1113" s="109">
        <v>78</v>
      </c>
      <c r="H1113" s="109">
        <f>G1113*D1113</f>
        <v>105300</v>
      </c>
      <c r="I1113" s="221">
        <f t="shared" si="110"/>
        <v>848070.00000000012</v>
      </c>
      <c r="J1113" s="252">
        <v>550.20000000000005</v>
      </c>
      <c r="K1113" s="252"/>
      <c r="L1113" s="229"/>
      <c r="M1113" s="229">
        <f>G1113</f>
        <v>78</v>
      </c>
      <c r="N1113" s="229"/>
      <c r="O1113" s="229"/>
      <c r="P1113" s="422"/>
      <c r="Q1113" s="425">
        <f t="shared" si="111"/>
        <v>0</v>
      </c>
    </row>
    <row r="1114" spans="1:261" s="124" customFormat="1" hidden="1" outlineLevel="1" x14ac:dyDescent="0.25">
      <c r="A1114" s="378"/>
      <c r="B1114" s="349" t="s">
        <v>6930</v>
      </c>
      <c r="C1114" s="378" t="s">
        <v>6814</v>
      </c>
      <c r="D1114" s="383">
        <v>4580</v>
      </c>
      <c r="E1114" s="377"/>
      <c r="F1114" s="377">
        <f>SUM(F1115:F1121)</f>
        <v>15313774</v>
      </c>
      <c r="G1114" s="377"/>
      <c r="H1114" s="377">
        <f>SUM(H1115:H1121)</f>
        <v>13847497.6</v>
      </c>
      <c r="I1114" s="377">
        <f>SUM(I1115:I1121)</f>
        <v>29161271.600000001</v>
      </c>
      <c r="J1114" s="247"/>
      <c r="K1114" s="247"/>
      <c r="L1114" s="247"/>
      <c r="M1114" s="247"/>
      <c r="N1114" s="247"/>
      <c r="O1114" s="389"/>
      <c r="P1114" s="422"/>
      <c r="Q1114" s="425">
        <f t="shared" si="111"/>
        <v>0</v>
      </c>
      <c r="R1114" s="395"/>
      <c r="S1114" s="395"/>
      <c r="T1114" s="395"/>
      <c r="U1114" s="395"/>
      <c r="V1114" s="395"/>
      <c r="W1114" s="395"/>
      <c r="X1114" s="395"/>
      <c r="Y1114" s="395"/>
      <c r="Z1114" s="395"/>
      <c r="AA1114" s="395"/>
      <c r="AB1114" s="395"/>
      <c r="AC1114" s="395"/>
      <c r="AD1114" s="395"/>
      <c r="AE1114" s="395"/>
      <c r="AF1114" s="395"/>
      <c r="AG1114" s="395"/>
      <c r="AH1114" s="395"/>
      <c r="AI1114" s="395"/>
      <c r="AJ1114" s="395"/>
      <c r="AK1114" s="395"/>
      <c r="AL1114" s="395"/>
      <c r="AM1114" s="395"/>
      <c r="AN1114" s="395"/>
      <c r="AO1114" s="395"/>
      <c r="AP1114" s="395"/>
      <c r="AQ1114" s="395"/>
      <c r="AR1114" s="395"/>
      <c r="AS1114" s="395"/>
      <c r="AT1114" s="395"/>
      <c r="AU1114" s="395"/>
      <c r="AV1114" s="395"/>
      <c r="AW1114" s="395"/>
      <c r="AX1114" s="395"/>
      <c r="AY1114" s="395"/>
      <c r="AZ1114" s="395"/>
      <c r="BA1114" s="395"/>
      <c r="BB1114" s="395"/>
      <c r="BC1114" s="395"/>
      <c r="BD1114" s="395"/>
      <c r="BE1114" s="395"/>
      <c r="BF1114" s="395"/>
      <c r="BG1114" s="395"/>
      <c r="BH1114" s="395"/>
      <c r="BI1114" s="395"/>
      <c r="BJ1114" s="395"/>
      <c r="BK1114" s="395"/>
      <c r="BL1114" s="395"/>
      <c r="BM1114" s="395"/>
      <c r="BN1114" s="395"/>
      <c r="BO1114" s="395"/>
      <c r="BP1114" s="395"/>
      <c r="BQ1114" s="395"/>
      <c r="BR1114" s="395"/>
      <c r="BS1114" s="395"/>
      <c r="BT1114" s="395"/>
      <c r="BU1114" s="395"/>
      <c r="BV1114" s="395"/>
      <c r="BW1114" s="395"/>
      <c r="BX1114" s="395"/>
      <c r="BY1114" s="395"/>
      <c r="BZ1114" s="395"/>
      <c r="CA1114" s="395"/>
      <c r="CB1114" s="395"/>
      <c r="CC1114" s="395"/>
      <c r="CD1114" s="395"/>
      <c r="CE1114" s="395"/>
      <c r="CF1114" s="395"/>
      <c r="CG1114" s="395"/>
      <c r="CH1114" s="395"/>
      <c r="CI1114" s="395"/>
      <c r="CJ1114" s="395"/>
      <c r="CK1114" s="395"/>
      <c r="CL1114" s="395"/>
      <c r="CM1114" s="395"/>
      <c r="CN1114" s="395"/>
      <c r="CO1114" s="395"/>
      <c r="CP1114" s="395"/>
      <c r="CQ1114" s="395"/>
      <c r="CR1114" s="395"/>
      <c r="CS1114" s="395"/>
      <c r="CT1114" s="395"/>
      <c r="CU1114" s="395"/>
      <c r="CV1114" s="395"/>
      <c r="CW1114" s="395"/>
      <c r="CX1114" s="395"/>
      <c r="CY1114" s="395"/>
      <c r="CZ1114" s="395"/>
      <c r="DA1114" s="395"/>
      <c r="DB1114" s="395"/>
      <c r="DC1114" s="395"/>
      <c r="DD1114" s="395"/>
      <c r="DE1114" s="395"/>
      <c r="DF1114" s="395"/>
      <c r="DG1114" s="395"/>
      <c r="DH1114" s="395"/>
      <c r="DI1114" s="395"/>
      <c r="DJ1114" s="395"/>
      <c r="DK1114" s="395"/>
      <c r="DL1114" s="395"/>
      <c r="DM1114" s="395"/>
      <c r="DN1114" s="395"/>
      <c r="DO1114" s="395"/>
      <c r="DP1114" s="395"/>
      <c r="DQ1114" s="395"/>
      <c r="DR1114" s="395"/>
      <c r="DS1114" s="395"/>
      <c r="DT1114" s="395"/>
      <c r="DU1114" s="395"/>
      <c r="DV1114" s="395"/>
      <c r="DW1114" s="395"/>
      <c r="DX1114" s="395"/>
      <c r="DY1114" s="395"/>
      <c r="DZ1114" s="395"/>
      <c r="EA1114" s="395"/>
      <c r="EB1114" s="395"/>
      <c r="EC1114" s="395"/>
      <c r="ED1114" s="395"/>
      <c r="EE1114" s="395"/>
      <c r="EF1114" s="395"/>
      <c r="EG1114" s="395"/>
      <c r="EH1114" s="395"/>
      <c r="EI1114" s="395"/>
      <c r="EJ1114" s="395"/>
      <c r="EK1114" s="395"/>
      <c r="EL1114" s="395"/>
      <c r="EM1114" s="395"/>
      <c r="EN1114" s="395"/>
      <c r="EO1114" s="395"/>
      <c r="EP1114" s="395"/>
      <c r="EQ1114" s="395"/>
      <c r="ER1114" s="395"/>
      <c r="ES1114" s="395"/>
      <c r="ET1114" s="395"/>
      <c r="EU1114" s="395"/>
      <c r="EV1114" s="395"/>
      <c r="EW1114" s="395"/>
      <c r="EX1114" s="395"/>
      <c r="EY1114" s="395"/>
      <c r="EZ1114" s="395"/>
      <c r="FA1114" s="395"/>
      <c r="FB1114" s="395"/>
      <c r="FC1114" s="395"/>
      <c r="FD1114" s="395"/>
      <c r="FE1114" s="395"/>
      <c r="FF1114" s="395"/>
      <c r="FG1114" s="395"/>
      <c r="FH1114" s="395"/>
      <c r="FI1114" s="395"/>
      <c r="FJ1114" s="395"/>
      <c r="FK1114" s="395"/>
      <c r="FL1114" s="395"/>
      <c r="FM1114" s="395"/>
      <c r="FN1114" s="395"/>
      <c r="FO1114" s="395"/>
      <c r="FP1114" s="395"/>
      <c r="FQ1114" s="395"/>
      <c r="FR1114" s="395"/>
      <c r="FS1114" s="395"/>
      <c r="FT1114" s="395"/>
      <c r="FU1114" s="395"/>
      <c r="FV1114" s="395"/>
      <c r="FW1114" s="395"/>
      <c r="FX1114" s="395"/>
      <c r="FY1114" s="395"/>
      <c r="FZ1114" s="395"/>
      <c r="GA1114" s="395"/>
      <c r="GB1114" s="395"/>
      <c r="GC1114" s="395"/>
      <c r="GD1114" s="395"/>
      <c r="GE1114" s="395"/>
      <c r="GF1114" s="395"/>
      <c r="GG1114" s="395"/>
      <c r="GH1114" s="395"/>
      <c r="GI1114" s="395"/>
      <c r="GJ1114" s="395"/>
      <c r="GK1114" s="395"/>
      <c r="GL1114" s="395"/>
      <c r="GM1114" s="395"/>
      <c r="GN1114" s="395"/>
      <c r="GO1114" s="395"/>
      <c r="GP1114" s="395"/>
      <c r="GQ1114" s="395"/>
      <c r="GR1114" s="395"/>
      <c r="GS1114" s="395"/>
      <c r="GT1114" s="395"/>
      <c r="GU1114" s="395"/>
      <c r="GV1114" s="395"/>
      <c r="GW1114" s="395"/>
      <c r="GX1114" s="395"/>
      <c r="GY1114" s="395"/>
      <c r="GZ1114" s="395"/>
      <c r="HA1114" s="395"/>
      <c r="HB1114" s="395"/>
      <c r="HC1114" s="395"/>
      <c r="HD1114" s="395"/>
      <c r="HE1114" s="395"/>
      <c r="HF1114" s="395"/>
      <c r="HG1114" s="395"/>
      <c r="HH1114" s="395"/>
      <c r="HI1114" s="395"/>
      <c r="HJ1114" s="395"/>
      <c r="HK1114" s="395"/>
      <c r="HL1114" s="395"/>
      <c r="HM1114" s="395"/>
      <c r="HN1114" s="395"/>
      <c r="HO1114" s="395"/>
      <c r="HP1114" s="395"/>
      <c r="HQ1114" s="395"/>
      <c r="HR1114" s="395"/>
      <c r="HS1114" s="395"/>
      <c r="HT1114" s="395"/>
      <c r="HU1114" s="395"/>
      <c r="HV1114" s="395"/>
      <c r="HW1114" s="395"/>
      <c r="HX1114" s="395"/>
      <c r="HY1114" s="395"/>
      <c r="HZ1114" s="395"/>
      <c r="IA1114" s="395"/>
      <c r="IB1114" s="395"/>
      <c r="IC1114" s="395"/>
      <c r="ID1114" s="395"/>
      <c r="IE1114" s="395"/>
      <c r="IF1114" s="395"/>
      <c r="IG1114" s="395"/>
      <c r="IH1114" s="395"/>
      <c r="II1114" s="395"/>
      <c r="IJ1114" s="395"/>
      <c r="IK1114" s="395"/>
      <c r="IL1114" s="395"/>
      <c r="IM1114" s="395"/>
      <c r="IN1114" s="395"/>
      <c r="IO1114" s="395"/>
      <c r="IP1114" s="395"/>
      <c r="IQ1114" s="395"/>
      <c r="IR1114" s="395"/>
      <c r="IS1114" s="395"/>
      <c r="IT1114" s="395"/>
      <c r="IU1114" s="395"/>
      <c r="IV1114" s="395"/>
      <c r="IW1114" s="395"/>
      <c r="IX1114" s="395"/>
      <c r="IY1114" s="395"/>
      <c r="IZ1114" s="395"/>
      <c r="JA1114" s="395"/>
    </row>
    <row r="1115" spans="1:261" hidden="1" outlineLevel="1" x14ac:dyDescent="0.25">
      <c r="A1115" s="99"/>
      <c r="B1115" s="278" t="s">
        <v>695</v>
      </c>
      <c r="C1115" s="112" t="s">
        <v>6814</v>
      </c>
      <c r="D1115" s="100">
        <v>4580</v>
      </c>
      <c r="E1115" s="109">
        <v>393</v>
      </c>
      <c r="F1115" s="109">
        <f>E1115*D1115</f>
        <v>1799940</v>
      </c>
      <c r="G1115" s="109">
        <v>78</v>
      </c>
      <c r="H1115" s="109">
        <f>G1115*D1115</f>
        <v>357240</v>
      </c>
      <c r="I1115" s="221">
        <f t="shared" si="110"/>
        <v>2157180</v>
      </c>
      <c r="J1115" s="252">
        <v>393</v>
      </c>
      <c r="K1115" s="252"/>
      <c r="L1115" s="229"/>
      <c r="M1115" s="229">
        <f>G1115</f>
        <v>78</v>
      </c>
      <c r="N1115" s="229"/>
      <c r="O1115" s="229"/>
      <c r="P1115" s="422"/>
      <c r="Q1115" s="425">
        <f t="shared" si="111"/>
        <v>0</v>
      </c>
    </row>
    <row r="1116" spans="1:261" hidden="1" outlineLevel="1" x14ac:dyDescent="0.25">
      <c r="A1116" s="99"/>
      <c r="B1116" s="278" t="s">
        <v>696</v>
      </c>
      <c r="C1116" s="112" t="s">
        <v>6814</v>
      </c>
      <c r="D1116" s="100">
        <v>4580</v>
      </c>
      <c r="E1116" s="109">
        <v>235.8</v>
      </c>
      <c r="F1116" s="109">
        <f>E1116*D1116</f>
        <v>1079964</v>
      </c>
      <c r="G1116" s="109">
        <v>202.02</v>
      </c>
      <c r="H1116" s="109">
        <f>G1116*D1116</f>
        <v>925251.60000000009</v>
      </c>
      <c r="I1116" s="221">
        <f t="shared" si="110"/>
        <v>2005215.6</v>
      </c>
      <c r="J1116" s="252">
        <v>235.8</v>
      </c>
      <c r="K1116" s="252"/>
      <c r="L1116" s="229"/>
      <c r="M1116" s="229">
        <f>G1116</f>
        <v>202.02</v>
      </c>
      <c r="N1116" s="229"/>
      <c r="O1116" s="229"/>
      <c r="P1116" s="422"/>
      <c r="Q1116" s="425">
        <f t="shared" si="111"/>
        <v>0</v>
      </c>
    </row>
    <row r="1117" spans="1:261" hidden="1" outlineLevel="1" x14ac:dyDescent="0.25">
      <c r="A1117" s="99"/>
      <c r="B1117" s="278" t="s">
        <v>697</v>
      </c>
      <c r="C1117" s="112" t="s">
        <v>6820</v>
      </c>
      <c r="D1117" s="100">
        <v>4580</v>
      </c>
      <c r="E1117" s="109">
        <v>1021.8000000000001</v>
      </c>
      <c r="F1117" s="109">
        <f>E1117*D1117</f>
        <v>4679844</v>
      </c>
      <c r="G1117" s="109">
        <v>624</v>
      </c>
      <c r="H1117" s="109">
        <f>G1117*D1117</f>
        <v>2857920</v>
      </c>
      <c r="I1117" s="221">
        <f t="shared" si="110"/>
        <v>7537764</v>
      </c>
      <c r="J1117" s="252">
        <v>1021.8000000000001</v>
      </c>
      <c r="K1117" s="252"/>
      <c r="L1117" s="229"/>
      <c r="M1117" s="229">
        <f>G1117</f>
        <v>624</v>
      </c>
      <c r="N1117" s="229"/>
      <c r="O1117" s="229"/>
      <c r="P1117" s="422"/>
      <c r="Q1117" s="425">
        <f t="shared" si="111"/>
        <v>0</v>
      </c>
    </row>
    <row r="1118" spans="1:261" s="126" customFormat="1" ht="38.25" hidden="1" outlineLevel="1" x14ac:dyDescent="0.25">
      <c r="A1118" s="99"/>
      <c r="B1118" s="278" t="s">
        <v>6874</v>
      </c>
      <c r="C1118" s="112" t="s">
        <v>6820</v>
      </c>
      <c r="D1118" s="100">
        <v>367</v>
      </c>
      <c r="E1118" s="109">
        <v>12208</v>
      </c>
      <c r="F1118" s="109">
        <f>E1118*D1118</f>
        <v>4480336</v>
      </c>
      <c r="G1118" s="109">
        <v>17398</v>
      </c>
      <c r="H1118" s="109">
        <f>G1118*D1118</f>
        <v>6385066</v>
      </c>
      <c r="I1118" s="337">
        <f t="shared" si="110"/>
        <v>10865402</v>
      </c>
      <c r="J1118" s="244">
        <v>12208</v>
      </c>
      <c r="K1118" s="244">
        <f>K1104</f>
        <v>9964.3624491154715</v>
      </c>
      <c r="L1118" s="155">
        <f>((J1118/(K1118/100))-100)/100</f>
        <v>0.22516619225183787</v>
      </c>
      <c r="M1118" s="244">
        <v>17398</v>
      </c>
      <c r="N1118" s="244">
        <f>N1104</f>
        <v>13280.662480058978</v>
      </c>
      <c r="O1118" s="155">
        <f>((M1118/(N1118/100))-100)/100</f>
        <v>0.31002501013208017</v>
      </c>
      <c r="P1118" s="422"/>
      <c r="Q1118" s="425">
        <f t="shared" si="111"/>
        <v>0</v>
      </c>
      <c r="R1118" s="419"/>
      <c r="S1118" s="419"/>
      <c r="T1118" s="419"/>
      <c r="U1118" s="419"/>
      <c r="V1118" s="419"/>
      <c r="W1118" s="419"/>
      <c r="X1118" s="419"/>
      <c r="Y1118" s="419"/>
      <c r="Z1118" s="419"/>
      <c r="AA1118" s="419"/>
      <c r="AB1118" s="419"/>
      <c r="AC1118" s="419"/>
      <c r="AD1118" s="419"/>
      <c r="AE1118" s="419"/>
      <c r="AF1118" s="419"/>
      <c r="AG1118" s="419"/>
      <c r="AH1118" s="419"/>
      <c r="AI1118" s="419"/>
      <c r="AJ1118" s="419"/>
      <c r="AK1118" s="419"/>
      <c r="AL1118" s="419"/>
      <c r="AM1118" s="419"/>
      <c r="AN1118" s="419"/>
      <c r="AO1118" s="419"/>
      <c r="AP1118" s="419"/>
      <c r="AQ1118" s="419"/>
      <c r="AR1118" s="419"/>
      <c r="AS1118" s="419"/>
      <c r="AT1118" s="419"/>
      <c r="AU1118" s="419"/>
      <c r="AV1118" s="419"/>
      <c r="AW1118" s="419"/>
      <c r="AX1118" s="419"/>
      <c r="AY1118" s="419"/>
      <c r="AZ1118" s="419"/>
      <c r="BA1118" s="419"/>
      <c r="BB1118" s="419"/>
      <c r="BC1118" s="419"/>
      <c r="BD1118" s="419"/>
      <c r="BE1118" s="419"/>
      <c r="BF1118" s="419"/>
      <c r="BG1118" s="419"/>
      <c r="BH1118" s="419"/>
      <c r="BI1118" s="419"/>
      <c r="BJ1118" s="419"/>
      <c r="BK1118" s="419"/>
      <c r="BL1118" s="419"/>
      <c r="BM1118" s="419"/>
      <c r="BN1118" s="419"/>
      <c r="BO1118" s="419"/>
      <c r="BP1118" s="419"/>
      <c r="BQ1118" s="419"/>
      <c r="BR1118" s="419"/>
      <c r="BS1118" s="419"/>
      <c r="BT1118" s="419"/>
      <c r="BU1118" s="419"/>
      <c r="BV1118" s="419"/>
      <c r="BW1118" s="419"/>
      <c r="BX1118" s="419"/>
      <c r="BY1118" s="419"/>
      <c r="BZ1118" s="419"/>
      <c r="CA1118" s="419"/>
      <c r="CB1118" s="419"/>
      <c r="CC1118" s="419"/>
      <c r="CD1118" s="419"/>
      <c r="CE1118" s="419"/>
      <c r="CF1118" s="419"/>
      <c r="CG1118" s="419"/>
      <c r="CH1118" s="419"/>
      <c r="CI1118" s="419"/>
      <c r="CJ1118" s="419"/>
      <c r="CK1118" s="419"/>
      <c r="CL1118" s="419"/>
      <c r="CM1118" s="419"/>
      <c r="CN1118" s="419"/>
      <c r="CO1118" s="419"/>
      <c r="CP1118" s="419"/>
      <c r="CQ1118" s="419"/>
      <c r="CR1118" s="419"/>
      <c r="CS1118" s="419"/>
      <c r="CT1118" s="419"/>
      <c r="CU1118" s="419"/>
      <c r="CV1118" s="419"/>
      <c r="CW1118" s="419"/>
      <c r="CX1118" s="419"/>
      <c r="CY1118" s="419"/>
      <c r="CZ1118" s="419"/>
      <c r="DA1118" s="419"/>
      <c r="DB1118" s="419"/>
      <c r="DC1118" s="419"/>
      <c r="DD1118" s="419"/>
      <c r="DE1118" s="419"/>
      <c r="DF1118" s="419"/>
      <c r="DG1118" s="419"/>
      <c r="DH1118" s="419"/>
      <c r="DI1118" s="419"/>
      <c r="DJ1118" s="419"/>
      <c r="DK1118" s="419"/>
      <c r="DL1118" s="419"/>
      <c r="DM1118" s="419"/>
      <c r="DN1118" s="419"/>
      <c r="DO1118" s="419"/>
      <c r="DP1118" s="419"/>
      <c r="DQ1118" s="419"/>
      <c r="DR1118" s="419"/>
      <c r="DS1118" s="419"/>
      <c r="DT1118" s="419"/>
      <c r="DU1118" s="419"/>
      <c r="DV1118" s="419"/>
      <c r="DW1118" s="419"/>
      <c r="DX1118" s="419"/>
      <c r="DY1118" s="419"/>
      <c r="DZ1118" s="419"/>
      <c r="EA1118" s="419"/>
      <c r="EB1118" s="419"/>
      <c r="EC1118" s="419"/>
      <c r="ED1118" s="419"/>
      <c r="EE1118" s="419"/>
      <c r="EF1118" s="419"/>
      <c r="EG1118" s="419"/>
      <c r="EH1118" s="419"/>
      <c r="EI1118" s="419"/>
      <c r="EJ1118" s="419"/>
      <c r="EK1118" s="419"/>
      <c r="EL1118" s="419"/>
      <c r="EM1118" s="419"/>
      <c r="EN1118" s="419"/>
      <c r="EO1118" s="419"/>
      <c r="EP1118" s="419"/>
      <c r="EQ1118" s="419"/>
      <c r="ER1118" s="419"/>
      <c r="ES1118" s="419"/>
      <c r="ET1118" s="419"/>
      <c r="EU1118" s="419"/>
      <c r="EV1118" s="419"/>
      <c r="EW1118" s="419"/>
      <c r="EX1118" s="419"/>
      <c r="EY1118" s="419"/>
      <c r="EZ1118" s="419"/>
      <c r="FA1118" s="419"/>
      <c r="FB1118" s="419"/>
      <c r="FC1118" s="419"/>
      <c r="FD1118" s="419"/>
      <c r="FE1118" s="419"/>
      <c r="FF1118" s="419"/>
      <c r="FG1118" s="419"/>
      <c r="FH1118" s="419"/>
      <c r="FI1118" s="419"/>
      <c r="FJ1118" s="419"/>
      <c r="FK1118" s="419"/>
      <c r="FL1118" s="419"/>
      <c r="FM1118" s="419"/>
      <c r="FN1118" s="419"/>
      <c r="FO1118" s="419"/>
      <c r="FP1118" s="419"/>
      <c r="FQ1118" s="419"/>
      <c r="FR1118" s="419"/>
      <c r="FS1118" s="419"/>
      <c r="FT1118" s="419"/>
      <c r="FU1118" s="419"/>
      <c r="FV1118" s="419"/>
      <c r="FW1118" s="419"/>
      <c r="FX1118" s="419"/>
      <c r="FY1118" s="419"/>
      <c r="FZ1118" s="419"/>
      <c r="GA1118" s="419"/>
      <c r="GB1118" s="419"/>
      <c r="GC1118" s="419"/>
      <c r="GD1118" s="419"/>
      <c r="GE1118" s="419"/>
      <c r="GF1118" s="419"/>
      <c r="GG1118" s="419"/>
      <c r="GH1118" s="419"/>
      <c r="GI1118" s="419"/>
      <c r="GJ1118" s="419"/>
      <c r="GK1118" s="419"/>
      <c r="GL1118" s="419"/>
      <c r="GM1118" s="419"/>
      <c r="GN1118" s="419"/>
      <c r="GO1118" s="419"/>
      <c r="GP1118" s="419"/>
      <c r="GQ1118" s="419"/>
      <c r="GR1118" s="419"/>
      <c r="GS1118" s="419"/>
      <c r="GT1118" s="419"/>
      <c r="GU1118" s="419"/>
      <c r="GV1118" s="419"/>
      <c r="GW1118" s="419"/>
      <c r="GX1118" s="419"/>
      <c r="GY1118" s="419"/>
      <c r="GZ1118" s="419"/>
      <c r="HA1118" s="419"/>
      <c r="HB1118" s="419"/>
      <c r="HC1118" s="419"/>
      <c r="HD1118" s="419"/>
      <c r="HE1118" s="419"/>
      <c r="HF1118" s="419"/>
      <c r="HG1118" s="419"/>
      <c r="HH1118" s="419"/>
      <c r="HI1118" s="419"/>
      <c r="HJ1118" s="419"/>
      <c r="HK1118" s="419"/>
      <c r="HL1118" s="419"/>
      <c r="HM1118" s="419"/>
      <c r="HN1118" s="419"/>
      <c r="HO1118" s="419"/>
      <c r="HP1118" s="419"/>
      <c r="HQ1118" s="419"/>
      <c r="HR1118" s="419"/>
      <c r="HS1118" s="419"/>
      <c r="HT1118" s="419"/>
      <c r="HU1118" s="419"/>
      <c r="HV1118" s="419"/>
      <c r="HW1118" s="419"/>
      <c r="HX1118" s="419"/>
      <c r="HY1118" s="419"/>
      <c r="HZ1118" s="419"/>
      <c r="IA1118" s="419"/>
      <c r="IB1118" s="419"/>
      <c r="IC1118" s="419"/>
      <c r="ID1118" s="419"/>
      <c r="IE1118" s="419"/>
      <c r="IF1118" s="419"/>
      <c r="IG1118" s="419"/>
      <c r="IH1118" s="419"/>
      <c r="II1118" s="419"/>
      <c r="IJ1118" s="419"/>
      <c r="IK1118" s="419"/>
      <c r="IL1118" s="419"/>
      <c r="IM1118" s="419"/>
      <c r="IN1118" s="419"/>
      <c r="IO1118" s="419"/>
      <c r="IP1118" s="419"/>
      <c r="IQ1118" s="419"/>
      <c r="IR1118" s="419"/>
      <c r="IS1118" s="419"/>
      <c r="IT1118" s="419"/>
      <c r="IU1118" s="419"/>
      <c r="IV1118" s="419"/>
      <c r="IW1118" s="419"/>
      <c r="IX1118" s="419"/>
      <c r="IY1118" s="419"/>
      <c r="IZ1118" s="419"/>
      <c r="JA1118" s="419"/>
    </row>
    <row r="1119" spans="1:261" hidden="1" outlineLevel="1" x14ac:dyDescent="0.25">
      <c r="A1119" s="99"/>
      <c r="B1119" s="278" t="s">
        <v>693</v>
      </c>
      <c r="C1119" s="112" t="s">
        <v>855</v>
      </c>
      <c r="D1119" s="112">
        <v>19.2</v>
      </c>
      <c r="E1119" s="109"/>
      <c r="F1119" s="109"/>
      <c r="G1119" s="109"/>
      <c r="H1119" s="109"/>
      <c r="I1119" s="221"/>
      <c r="J1119" s="109"/>
      <c r="K1119" s="109"/>
      <c r="L1119" s="109"/>
      <c r="M1119" s="109"/>
      <c r="N1119" s="109"/>
      <c r="O1119" s="245"/>
      <c r="P1119" s="422"/>
      <c r="Q1119" s="425">
        <f t="shared" si="111"/>
        <v>0</v>
      </c>
    </row>
    <row r="1120" spans="1:261" ht="25.5" hidden="1" outlineLevel="1" x14ac:dyDescent="0.25">
      <c r="A1120" s="99"/>
      <c r="B1120" s="278" t="s">
        <v>698</v>
      </c>
      <c r="C1120" s="112" t="s">
        <v>6814</v>
      </c>
      <c r="D1120" s="100">
        <v>4580</v>
      </c>
      <c r="E1120" s="109">
        <v>550.20000000000005</v>
      </c>
      <c r="F1120" s="109">
        <f>E1120*D1120</f>
        <v>2519916</v>
      </c>
      <c r="G1120" s="109">
        <v>702</v>
      </c>
      <c r="H1120" s="109">
        <f>G1120*D1120</f>
        <v>3215160</v>
      </c>
      <c r="I1120" s="221">
        <f t="shared" si="110"/>
        <v>5735076</v>
      </c>
      <c r="J1120" s="252">
        <v>550.20000000000005</v>
      </c>
      <c r="K1120" s="252"/>
      <c r="L1120" s="229"/>
      <c r="M1120" s="229">
        <f>G1120</f>
        <v>702</v>
      </c>
      <c r="N1120" s="229"/>
      <c r="O1120" s="229"/>
      <c r="P1120" s="422"/>
      <c r="Q1120" s="425">
        <f t="shared" si="111"/>
        <v>0</v>
      </c>
    </row>
    <row r="1121" spans="1:261" hidden="1" outlineLevel="1" x14ac:dyDescent="0.25">
      <c r="A1121" s="99"/>
      <c r="B1121" s="278" t="s">
        <v>111</v>
      </c>
      <c r="C1121" s="112" t="s">
        <v>6890</v>
      </c>
      <c r="D1121" s="100">
        <v>1370</v>
      </c>
      <c r="E1121" s="109">
        <v>550.20000000000005</v>
      </c>
      <c r="F1121" s="109">
        <f>E1121*D1121</f>
        <v>753774.00000000012</v>
      </c>
      <c r="G1121" s="109">
        <v>78</v>
      </c>
      <c r="H1121" s="109">
        <f>G1121*D1121</f>
        <v>106860</v>
      </c>
      <c r="I1121" s="221">
        <f t="shared" si="110"/>
        <v>860634.00000000012</v>
      </c>
      <c r="J1121" s="252">
        <v>550.20000000000005</v>
      </c>
      <c r="K1121" s="252"/>
      <c r="L1121" s="229"/>
      <c r="M1121" s="229">
        <f>G1121</f>
        <v>78</v>
      </c>
      <c r="N1121" s="229"/>
      <c r="O1121" s="229"/>
      <c r="P1121" s="422"/>
      <c r="Q1121" s="425">
        <f t="shared" si="111"/>
        <v>0</v>
      </c>
    </row>
    <row r="1122" spans="1:261" hidden="1" outlineLevel="1" x14ac:dyDescent="0.25">
      <c r="A1122" s="378"/>
      <c r="B1122" s="349" t="s">
        <v>699</v>
      </c>
      <c r="C1122" s="378"/>
      <c r="D1122" s="383"/>
      <c r="E1122" s="377"/>
      <c r="F1122" s="377">
        <f>SUM(F1123:F1128)</f>
        <v>2452320</v>
      </c>
      <c r="G1122" s="377"/>
      <c r="H1122" s="377">
        <f>SUM(H1123:H1128)</f>
        <v>1341522</v>
      </c>
      <c r="I1122" s="377">
        <f>SUM(I1123:I1128)</f>
        <v>3793842</v>
      </c>
      <c r="J1122" s="247"/>
      <c r="K1122" s="247"/>
      <c r="L1122" s="247"/>
      <c r="M1122" s="247"/>
      <c r="N1122" s="247"/>
      <c r="O1122" s="389"/>
      <c r="P1122" s="422"/>
      <c r="Q1122" s="425">
        <f t="shared" si="111"/>
        <v>0</v>
      </c>
    </row>
    <row r="1123" spans="1:261" hidden="1" outlineLevel="1" x14ac:dyDescent="0.25">
      <c r="A1123" s="99"/>
      <c r="B1123" s="278" t="s">
        <v>700</v>
      </c>
      <c r="C1123" s="113" t="s">
        <v>6814</v>
      </c>
      <c r="D1123" s="100">
        <v>100</v>
      </c>
      <c r="E1123" s="109">
        <v>2672.4</v>
      </c>
      <c r="F1123" s="109">
        <f t="shared" ref="F1123:F1128" si="112">E1123*D1123</f>
        <v>267240</v>
      </c>
      <c r="G1123" s="109">
        <v>1326</v>
      </c>
      <c r="H1123" s="109">
        <f t="shared" ref="H1123:H1128" si="113">G1123*D1123</f>
        <v>132600</v>
      </c>
      <c r="I1123" s="221">
        <f t="shared" si="110"/>
        <v>399840</v>
      </c>
      <c r="J1123" s="252">
        <v>2672.4</v>
      </c>
      <c r="K1123" s="252"/>
      <c r="L1123" s="229"/>
      <c r="M1123" s="229">
        <f>G1123</f>
        <v>1326</v>
      </c>
      <c r="N1123" s="229"/>
      <c r="O1123" s="229"/>
      <c r="P1123" s="422"/>
      <c r="Q1123" s="425">
        <f t="shared" si="111"/>
        <v>0</v>
      </c>
    </row>
    <row r="1124" spans="1:261" hidden="1" outlineLevel="1" x14ac:dyDescent="0.25">
      <c r="A1124" s="99"/>
      <c r="B1124" s="278" t="s">
        <v>701</v>
      </c>
      <c r="C1124" s="113" t="s">
        <v>31</v>
      </c>
      <c r="D1124" s="100">
        <v>120</v>
      </c>
      <c r="E1124" s="109">
        <v>11790</v>
      </c>
      <c r="F1124" s="109">
        <f t="shared" si="112"/>
        <v>1414800</v>
      </c>
      <c r="G1124" s="109">
        <v>4680</v>
      </c>
      <c r="H1124" s="109">
        <f t="shared" si="113"/>
        <v>561600</v>
      </c>
      <c r="I1124" s="221">
        <f t="shared" si="110"/>
        <v>1976400</v>
      </c>
      <c r="J1124" s="252">
        <v>11790</v>
      </c>
      <c r="K1124" s="252"/>
      <c r="L1124" s="229"/>
      <c r="M1124" s="229">
        <f>G1124</f>
        <v>4680</v>
      </c>
      <c r="N1124" s="229"/>
      <c r="O1124" s="229"/>
      <c r="P1124" s="422"/>
      <c r="Q1124" s="425">
        <f t="shared" si="111"/>
        <v>0</v>
      </c>
    </row>
    <row r="1125" spans="1:261" hidden="1" outlineLevel="1" x14ac:dyDescent="0.25">
      <c r="A1125" s="99"/>
      <c r="B1125" s="278" t="s">
        <v>702</v>
      </c>
      <c r="C1125" s="113" t="s">
        <v>6820</v>
      </c>
      <c r="D1125" s="100">
        <v>4.4000000000000004</v>
      </c>
      <c r="E1125" s="132"/>
      <c r="F1125" s="109">
        <f t="shared" si="112"/>
        <v>0</v>
      </c>
      <c r="G1125" s="132"/>
      <c r="H1125" s="109">
        <f t="shared" si="113"/>
        <v>0</v>
      </c>
      <c r="I1125" s="319">
        <f t="shared" si="110"/>
        <v>0</v>
      </c>
      <c r="J1125" s="313"/>
      <c r="K1125" s="313"/>
      <c r="L1125" s="314"/>
      <c r="M1125" s="315"/>
      <c r="N1125" s="315"/>
      <c r="O1125" s="314"/>
      <c r="P1125" s="422"/>
      <c r="Q1125" s="425">
        <f t="shared" si="111"/>
        <v>0</v>
      </c>
    </row>
    <row r="1126" spans="1:261" ht="25.5" hidden="1" outlineLevel="1" x14ac:dyDescent="0.25">
      <c r="A1126" s="99"/>
      <c r="B1126" s="278" t="s">
        <v>6875</v>
      </c>
      <c r="C1126" s="113" t="s">
        <v>6820</v>
      </c>
      <c r="D1126" s="100">
        <v>26</v>
      </c>
      <c r="E1126" s="132">
        <v>13132.246153846156</v>
      </c>
      <c r="F1126" s="109">
        <f t="shared" si="112"/>
        <v>341438.4</v>
      </c>
      <c r="G1126" s="132">
        <v>21921</v>
      </c>
      <c r="H1126" s="109">
        <f t="shared" si="113"/>
        <v>569946</v>
      </c>
      <c r="I1126" s="319">
        <f t="shared" si="110"/>
        <v>911384.4</v>
      </c>
      <c r="J1126" s="132">
        <v>13132.246153846156</v>
      </c>
      <c r="K1126" s="132">
        <f>'ВСЕ СМЕТЫ КДС'!G465</f>
        <v>12752.989337088002</v>
      </c>
      <c r="L1126" s="155">
        <f>((J1126/(K1126/100))-100)/100</f>
        <v>2.9738660225740718E-2</v>
      </c>
      <c r="M1126" s="132">
        <v>21921</v>
      </c>
      <c r="N1126" s="132">
        <f>'ВСЕ СМЕТЫ КДС'!G466+'ВСЕ СМЕТЫ КДС'!G467+'ВСЕ СМЕТЫ КДС'!G468+'ВСЕ СМЕТЫ КДС'!G469</f>
        <v>13933.251174972909</v>
      </c>
      <c r="O1126" s="155">
        <f>((M1126/(N1126/100))-100)/100</f>
        <v>0.5732867888992621</v>
      </c>
      <c r="P1126" s="422"/>
      <c r="Q1126" s="425">
        <f t="shared" si="111"/>
        <v>0</v>
      </c>
    </row>
    <row r="1127" spans="1:261" hidden="1" outlineLevel="1" x14ac:dyDescent="0.25">
      <c r="A1127" s="99"/>
      <c r="B1127" s="278" t="s">
        <v>689</v>
      </c>
      <c r="C1127" s="113" t="s">
        <v>176</v>
      </c>
      <c r="D1127" s="100">
        <v>2460</v>
      </c>
      <c r="E1127" s="132"/>
      <c r="F1127" s="109">
        <f t="shared" si="112"/>
        <v>0</v>
      </c>
      <c r="G1127" s="132"/>
      <c r="H1127" s="109">
        <f t="shared" si="113"/>
        <v>0</v>
      </c>
      <c r="I1127" s="319">
        <f t="shared" si="110"/>
        <v>0</v>
      </c>
      <c r="J1127" s="132"/>
      <c r="K1127" s="132"/>
      <c r="L1127" s="155"/>
      <c r="M1127" s="132"/>
      <c r="N1127" s="132"/>
      <c r="O1127" s="155"/>
      <c r="P1127" s="422"/>
      <c r="Q1127" s="425">
        <f t="shared" si="111"/>
        <v>0</v>
      </c>
    </row>
    <row r="1128" spans="1:261" hidden="1" outlineLevel="1" x14ac:dyDescent="0.25">
      <c r="A1128" s="99"/>
      <c r="B1128" s="278" t="s">
        <v>703</v>
      </c>
      <c r="C1128" s="113" t="s">
        <v>176</v>
      </c>
      <c r="D1128" s="100">
        <v>496</v>
      </c>
      <c r="E1128" s="109">
        <v>864.6</v>
      </c>
      <c r="F1128" s="109">
        <f t="shared" si="112"/>
        <v>428841.60000000003</v>
      </c>
      <c r="G1128" s="109">
        <v>156</v>
      </c>
      <c r="H1128" s="109">
        <f t="shared" si="113"/>
        <v>77376</v>
      </c>
      <c r="I1128" s="221">
        <f t="shared" si="110"/>
        <v>506217.60000000003</v>
      </c>
      <c r="J1128" s="252">
        <v>864.6</v>
      </c>
      <c r="K1128" s="252"/>
      <c r="L1128" s="229"/>
      <c r="M1128" s="229">
        <f>G1128</f>
        <v>156</v>
      </c>
      <c r="N1128" s="229"/>
      <c r="O1128" s="229"/>
      <c r="P1128" s="422"/>
      <c r="Q1128" s="425">
        <f t="shared" si="111"/>
        <v>0</v>
      </c>
    </row>
    <row r="1129" spans="1:261" hidden="1" outlineLevel="1" x14ac:dyDescent="0.25">
      <c r="A1129" s="378"/>
      <c r="B1129" s="349" t="s">
        <v>704</v>
      </c>
      <c r="C1129" s="378"/>
      <c r="D1129" s="383"/>
      <c r="E1129" s="377"/>
      <c r="F1129" s="377">
        <f>SUM(F1130:F1140)</f>
        <v>4453232.34</v>
      </c>
      <c r="G1129" s="377"/>
      <c r="H1129" s="377">
        <f>SUM(H1130:H1140)</f>
        <v>8043587.7600000007</v>
      </c>
      <c r="I1129" s="377">
        <f>SUM(I1130:I1140)</f>
        <v>12496820.1</v>
      </c>
      <c r="J1129" s="247"/>
      <c r="K1129" s="247"/>
      <c r="L1129" s="247"/>
      <c r="M1129" s="247"/>
      <c r="N1129" s="247"/>
      <c r="O1129" s="389"/>
      <c r="P1129" s="422"/>
      <c r="Q1129" s="425">
        <f t="shared" si="111"/>
        <v>0</v>
      </c>
    </row>
    <row r="1130" spans="1:261" s="174" customFormat="1" hidden="1" outlineLevel="1" x14ac:dyDescent="0.25">
      <c r="A1130" s="346"/>
      <c r="B1130" s="385"/>
      <c r="C1130" s="386"/>
      <c r="D1130" s="247"/>
      <c r="E1130" s="233"/>
      <c r="F1130" s="233"/>
      <c r="G1130" s="233"/>
      <c r="H1130" s="233"/>
      <c r="I1130" s="337"/>
      <c r="J1130" s="252"/>
      <c r="K1130" s="252"/>
      <c r="L1130" s="229"/>
      <c r="M1130" s="229"/>
      <c r="N1130" s="229"/>
      <c r="O1130" s="229"/>
      <c r="P1130" s="422"/>
      <c r="Q1130" s="425">
        <f t="shared" si="111"/>
        <v>0</v>
      </c>
      <c r="R1130" s="395"/>
      <c r="S1130" s="395"/>
      <c r="T1130" s="395"/>
      <c r="U1130" s="395"/>
      <c r="V1130" s="395"/>
      <c r="W1130" s="395"/>
      <c r="X1130" s="395"/>
      <c r="Y1130" s="395"/>
      <c r="Z1130" s="395"/>
      <c r="AA1130" s="395"/>
      <c r="AB1130" s="395"/>
      <c r="AC1130" s="395"/>
      <c r="AD1130" s="395"/>
      <c r="AE1130" s="395"/>
      <c r="AF1130" s="395"/>
      <c r="AG1130" s="395"/>
      <c r="AH1130" s="395"/>
      <c r="AI1130" s="395"/>
      <c r="AJ1130" s="395"/>
      <c r="AK1130" s="395"/>
      <c r="AL1130" s="395"/>
      <c r="AM1130" s="395"/>
      <c r="AN1130" s="395"/>
      <c r="AO1130" s="395"/>
      <c r="AP1130" s="395"/>
      <c r="AQ1130" s="395"/>
      <c r="AR1130" s="395"/>
      <c r="AS1130" s="395"/>
      <c r="AT1130" s="395"/>
      <c r="AU1130" s="395"/>
      <c r="AV1130" s="395"/>
      <c r="AW1130" s="395"/>
      <c r="AX1130" s="395"/>
      <c r="AY1130" s="395"/>
      <c r="AZ1130" s="395"/>
      <c r="BA1130" s="395"/>
      <c r="BB1130" s="395"/>
      <c r="BC1130" s="395"/>
      <c r="BD1130" s="395"/>
      <c r="BE1130" s="395"/>
      <c r="BF1130" s="395"/>
      <c r="BG1130" s="395"/>
      <c r="BH1130" s="395"/>
      <c r="BI1130" s="395"/>
      <c r="BJ1130" s="395"/>
      <c r="BK1130" s="395"/>
      <c r="BL1130" s="395"/>
      <c r="BM1130" s="395"/>
      <c r="BN1130" s="395"/>
      <c r="BO1130" s="395"/>
      <c r="BP1130" s="395"/>
      <c r="BQ1130" s="395"/>
      <c r="BR1130" s="395"/>
      <c r="BS1130" s="395"/>
      <c r="BT1130" s="395"/>
      <c r="BU1130" s="395"/>
      <c r="BV1130" s="395"/>
      <c r="BW1130" s="395"/>
      <c r="BX1130" s="395"/>
      <c r="BY1130" s="395"/>
      <c r="BZ1130" s="395"/>
      <c r="CA1130" s="395"/>
      <c r="CB1130" s="395"/>
      <c r="CC1130" s="395"/>
      <c r="CD1130" s="395"/>
      <c r="CE1130" s="395"/>
      <c r="CF1130" s="395"/>
      <c r="CG1130" s="395"/>
      <c r="CH1130" s="395"/>
      <c r="CI1130" s="395"/>
      <c r="CJ1130" s="395"/>
      <c r="CK1130" s="395"/>
      <c r="CL1130" s="395"/>
      <c r="CM1130" s="395"/>
      <c r="CN1130" s="395"/>
      <c r="CO1130" s="395"/>
      <c r="CP1130" s="395"/>
      <c r="CQ1130" s="395"/>
      <c r="CR1130" s="395"/>
      <c r="CS1130" s="395"/>
      <c r="CT1130" s="395"/>
      <c r="CU1130" s="395"/>
      <c r="CV1130" s="395"/>
      <c r="CW1130" s="395"/>
      <c r="CX1130" s="395"/>
      <c r="CY1130" s="395"/>
      <c r="CZ1130" s="395"/>
      <c r="DA1130" s="395"/>
      <c r="DB1130" s="395"/>
      <c r="DC1130" s="395"/>
      <c r="DD1130" s="395"/>
      <c r="DE1130" s="395"/>
      <c r="DF1130" s="395"/>
      <c r="DG1130" s="395"/>
      <c r="DH1130" s="395"/>
      <c r="DI1130" s="395"/>
      <c r="DJ1130" s="395"/>
      <c r="DK1130" s="395"/>
      <c r="DL1130" s="395"/>
      <c r="DM1130" s="395"/>
      <c r="DN1130" s="395"/>
      <c r="DO1130" s="395"/>
      <c r="DP1130" s="395"/>
      <c r="DQ1130" s="395"/>
      <c r="DR1130" s="395"/>
      <c r="DS1130" s="395"/>
      <c r="DT1130" s="395"/>
      <c r="DU1130" s="395"/>
      <c r="DV1130" s="395"/>
      <c r="DW1130" s="395"/>
      <c r="DX1130" s="395"/>
      <c r="DY1130" s="395"/>
      <c r="DZ1130" s="395"/>
      <c r="EA1130" s="395"/>
      <c r="EB1130" s="395"/>
      <c r="EC1130" s="395"/>
      <c r="ED1130" s="395"/>
      <c r="EE1130" s="395"/>
      <c r="EF1130" s="395"/>
      <c r="EG1130" s="395"/>
      <c r="EH1130" s="395"/>
      <c r="EI1130" s="395"/>
      <c r="EJ1130" s="395"/>
      <c r="EK1130" s="395"/>
      <c r="EL1130" s="395"/>
      <c r="EM1130" s="395"/>
      <c r="EN1130" s="395"/>
      <c r="EO1130" s="395"/>
      <c r="EP1130" s="395"/>
      <c r="EQ1130" s="395"/>
      <c r="ER1130" s="395"/>
      <c r="ES1130" s="395"/>
      <c r="ET1130" s="395"/>
      <c r="EU1130" s="395"/>
      <c r="EV1130" s="395"/>
      <c r="EW1130" s="395"/>
      <c r="EX1130" s="395"/>
      <c r="EY1130" s="395"/>
      <c r="EZ1130" s="395"/>
      <c r="FA1130" s="395"/>
      <c r="FB1130" s="395"/>
      <c r="FC1130" s="395"/>
      <c r="FD1130" s="395"/>
      <c r="FE1130" s="395"/>
      <c r="FF1130" s="395"/>
      <c r="FG1130" s="395"/>
      <c r="FH1130" s="395"/>
      <c r="FI1130" s="395"/>
      <c r="FJ1130" s="395"/>
      <c r="FK1130" s="395"/>
      <c r="FL1130" s="395"/>
      <c r="FM1130" s="395"/>
      <c r="FN1130" s="395"/>
      <c r="FO1130" s="395"/>
      <c r="FP1130" s="395"/>
      <c r="FQ1130" s="395"/>
      <c r="FR1130" s="395"/>
      <c r="FS1130" s="395"/>
      <c r="FT1130" s="395"/>
      <c r="FU1130" s="395"/>
      <c r="FV1130" s="395"/>
      <c r="FW1130" s="395"/>
      <c r="FX1130" s="395"/>
      <c r="FY1130" s="395"/>
      <c r="FZ1130" s="395"/>
      <c r="GA1130" s="395"/>
      <c r="GB1130" s="395"/>
      <c r="GC1130" s="395"/>
      <c r="GD1130" s="395"/>
      <c r="GE1130" s="395"/>
      <c r="GF1130" s="395"/>
      <c r="GG1130" s="395"/>
      <c r="GH1130" s="395"/>
      <c r="GI1130" s="395"/>
      <c r="GJ1130" s="395"/>
      <c r="GK1130" s="395"/>
      <c r="GL1130" s="395"/>
      <c r="GM1130" s="395"/>
      <c r="GN1130" s="395"/>
      <c r="GO1130" s="395"/>
      <c r="GP1130" s="395"/>
      <c r="GQ1130" s="395"/>
      <c r="GR1130" s="395"/>
      <c r="GS1130" s="395"/>
      <c r="GT1130" s="395"/>
      <c r="GU1130" s="395"/>
      <c r="GV1130" s="395"/>
      <c r="GW1130" s="395"/>
      <c r="GX1130" s="395"/>
      <c r="GY1130" s="395"/>
      <c r="GZ1130" s="395"/>
      <c r="HA1130" s="395"/>
      <c r="HB1130" s="395"/>
      <c r="HC1130" s="395"/>
      <c r="HD1130" s="395"/>
      <c r="HE1130" s="395"/>
      <c r="HF1130" s="395"/>
      <c r="HG1130" s="395"/>
      <c r="HH1130" s="395"/>
      <c r="HI1130" s="395"/>
      <c r="HJ1130" s="395"/>
      <c r="HK1130" s="395"/>
      <c r="HL1130" s="395"/>
      <c r="HM1130" s="395"/>
      <c r="HN1130" s="395"/>
      <c r="HO1130" s="395"/>
      <c r="HP1130" s="395"/>
      <c r="HQ1130" s="395"/>
      <c r="HR1130" s="395"/>
      <c r="HS1130" s="395"/>
      <c r="HT1130" s="395"/>
      <c r="HU1130" s="395"/>
      <c r="HV1130" s="395"/>
      <c r="HW1130" s="395"/>
      <c r="HX1130" s="395"/>
      <c r="HY1130" s="395"/>
      <c r="HZ1130" s="395"/>
      <c r="IA1130" s="395"/>
      <c r="IB1130" s="395"/>
      <c r="IC1130" s="395"/>
      <c r="ID1130" s="395"/>
      <c r="IE1130" s="395"/>
      <c r="IF1130" s="395"/>
      <c r="IG1130" s="395"/>
      <c r="IH1130" s="395"/>
      <c r="II1130" s="395"/>
      <c r="IJ1130" s="395"/>
      <c r="IK1130" s="395"/>
      <c r="IL1130" s="395"/>
      <c r="IM1130" s="395"/>
      <c r="IN1130" s="395"/>
      <c r="IO1130" s="395"/>
      <c r="IP1130" s="395"/>
      <c r="IQ1130" s="395"/>
      <c r="IR1130" s="395"/>
      <c r="IS1130" s="395"/>
      <c r="IT1130" s="395"/>
      <c r="IU1130" s="395"/>
      <c r="IV1130" s="395"/>
      <c r="IW1130" s="395"/>
      <c r="IX1130" s="395"/>
      <c r="IY1130" s="395"/>
      <c r="IZ1130" s="395"/>
      <c r="JA1130" s="395"/>
    </row>
    <row r="1131" spans="1:261" hidden="1" outlineLevel="1" x14ac:dyDescent="0.25">
      <c r="A1131" s="99"/>
      <c r="B1131" s="278" t="s">
        <v>700</v>
      </c>
      <c r="C1131" s="113" t="s">
        <v>6814</v>
      </c>
      <c r="D1131" s="100">
        <v>330</v>
      </c>
      <c r="E1131" s="109">
        <v>5502</v>
      </c>
      <c r="F1131" s="109">
        <f t="shared" ref="F1131:F1140" si="114">E1131*D1131</f>
        <v>1815660</v>
      </c>
      <c r="G1131" s="109">
        <v>1326</v>
      </c>
      <c r="H1131" s="109">
        <f t="shared" ref="H1131:H1140" si="115">G1131*D1131</f>
        <v>437580</v>
      </c>
      <c r="I1131" s="221">
        <f t="shared" si="110"/>
        <v>2253240</v>
      </c>
      <c r="J1131" s="252">
        <v>5502</v>
      </c>
      <c r="K1131" s="252"/>
      <c r="L1131" s="229"/>
      <c r="M1131" s="229">
        <f t="shared" ref="M1131:M1140" si="116">G1131</f>
        <v>1326</v>
      </c>
      <c r="N1131" s="229"/>
      <c r="O1131" s="229"/>
      <c r="P1131" s="422"/>
      <c r="Q1131" s="425">
        <f t="shared" si="111"/>
        <v>0</v>
      </c>
    </row>
    <row r="1132" spans="1:261" hidden="1" outlineLevel="1" x14ac:dyDescent="0.25">
      <c r="A1132" s="99"/>
      <c r="B1132" s="278" t="s">
        <v>702</v>
      </c>
      <c r="C1132" s="113" t="s">
        <v>6820</v>
      </c>
      <c r="D1132" s="100">
        <v>32.6</v>
      </c>
      <c r="E1132" s="109">
        <v>8646</v>
      </c>
      <c r="F1132" s="109">
        <f t="shared" si="114"/>
        <v>281859.60000000003</v>
      </c>
      <c r="G1132" s="109">
        <v>23400</v>
      </c>
      <c r="H1132" s="109">
        <f t="shared" si="115"/>
        <v>762840</v>
      </c>
      <c r="I1132" s="221">
        <f t="shared" si="110"/>
        <v>1044699.6000000001</v>
      </c>
      <c r="J1132" s="252">
        <v>8646</v>
      </c>
      <c r="K1132" s="252"/>
      <c r="L1132" s="229"/>
      <c r="M1132" s="229">
        <f t="shared" si="116"/>
        <v>23400</v>
      </c>
      <c r="N1132" s="229"/>
      <c r="O1132" s="229"/>
      <c r="P1132" s="422"/>
      <c r="Q1132" s="425">
        <f t="shared" si="111"/>
        <v>0</v>
      </c>
    </row>
    <row r="1133" spans="1:261" ht="25.5" hidden="1" outlineLevel="1" x14ac:dyDescent="0.25">
      <c r="A1133" s="99"/>
      <c r="B1133" s="278" t="s">
        <v>6876</v>
      </c>
      <c r="C1133" s="113" t="s">
        <v>6820</v>
      </c>
      <c r="D1133" s="100">
        <v>69.8</v>
      </c>
      <c r="E1133" s="109">
        <v>8646</v>
      </c>
      <c r="F1133" s="109">
        <f t="shared" si="114"/>
        <v>603490.79999999993</v>
      </c>
      <c r="G1133" s="109">
        <v>22464</v>
      </c>
      <c r="H1133" s="109">
        <f t="shared" si="115"/>
        <v>1567987.2</v>
      </c>
      <c r="I1133" s="221">
        <f t="shared" si="110"/>
        <v>2171478</v>
      </c>
      <c r="J1133" s="252">
        <v>8646</v>
      </c>
      <c r="K1133" s="252"/>
      <c r="L1133" s="229"/>
      <c r="M1133" s="229">
        <f t="shared" si="116"/>
        <v>22464</v>
      </c>
      <c r="N1133" s="229"/>
      <c r="O1133" s="229"/>
      <c r="P1133" s="422"/>
      <c r="Q1133" s="425">
        <f t="shared" si="111"/>
        <v>0</v>
      </c>
    </row>
    <row r="1134" spans="1:261" hidden="1" outlineLevel="1" x14ac:dyDescent="0.25">
      <c r="A1134" s="99"/>
      <c r="B1134" s="278" t="s">
        <v>689</v>
      </c>
      <c r="C1134" s="113" t="s">
        <v>855</v>
      </c>
      <c r="D1134" s="112">
        <v>3.9</v>
      </c>
      <c r="E1134" s="109">
        <v>39300</v>
      </c>
      <c r="F1134" s="109">
        <f t="shared" si="114"/>
        <v>153270</v>
      </c>
      <c r="G1134" s="109">
        <v>87100</v>
      </c>
      <c r="H1134" s="109">
        <f t="shared" si="115"/>
        <v>339690</v>
      </c>
      <c r="I1134" s="221">
        <f t="shared" si="110"/>
        <v>492960</v>
      </c>
      <c r="J1134" s="252">
        <v>39300</v>
      </c>
      <c r="K1134" s="252"/>
      <c r="L1134" s="229"/>
      <c r="M1134" s="229">
        <f t="shared" si="116"/>
        <v>87100</v>
      </c>
      <c r="N1134" s="229"/>
      <c r="O1134" s="229"/>
      <c r="P1134" s="422"/>
      <c r="Q1134" s="425">
        <f t="shared" si="111"/>
        <v>0</v>
      </c>
    </row>
    <row r="1135" spans="1:261" hidden="1" outlineLevel="1" x14ac:dyDescent="0.25">
      <c r="A1135" s="99"/>
      <c r="B1135" s="278" t="s">
        <v>696</v>
      </c>
      <c r="C1135" s="113" t="s">
        <v>6814</v>
      </c>
      <c r="D1135" s="100">
        <v>418</v>
      </c>
      <c r="E1135" s="109">
        <v>235.8</v>
      </c>
      <c r="F1135" s="109">
        <f t="shared" si="114"/>
        <v>98564.400000000009</v>
      </c>
      <c r="G1135" s="109">
        <v>202.02</v>
      </c>
      <c r="H1135" s="109">
        <f t="shared" si="115"/>
        <v>84444.36</v>
      </c>
      <c r="I1135" s="221">
        <f t="shared" si="110"/>
        <v>183008.76</v>
      </c>
      <c r="J1135" s="252">
        <v>235.8</v>
      </c>
      <c r="K1135" s="252"/>
      <c r="L1135" s="229"/>
      <c r="M1135" s="229">
        <f t="shared" si="116"/>
        <v>202.02</v>
      </c>
      <c r="N1135" s="229"/>
      <c r="O1135" s="229"/>
      <c r="P1135" s="422"/>
      <c r="Q1135" s="425">
        <f t="shared" si="111"/>
        <v>0</v>
      </c>
    </row>
    <row r="1136" spans="1:261" hidden="1" outlineLevel="1" x14ac:dyDescent="0.25">
      <c r="A1136" s="99"/>
      <c r="B1136" s="278" t="s">
        <v>697</v>
      </c>
      <c r="C1136" s="113" t="s">
        <v>6814</v>
      </c>
      <c r="D1136" s="100">
        <v>418</v>
      </c>
      <c r="E1136" s="109">
        <v>1021.8000000000001</v>
      </c>
      <c r="F1136" s="109">
        <f t="shared" si="114"/>
        <v>427112.4</v>
      </c>
      <c r="G1136" s="109">
        <v>624</v>
      </c>
      <c r="H1136" s="109">
        <f t="shared" si="115"/>
        <v>260832</v>
      </c>
      <c r="I1136" s="221">
        <f t="shared" si="110"/>
        <v>687944.4</v>
      </c>
      <c r="J1136" s="252">
        <v>1021.8000000000001</v>
      </c>
      <c r="K1136" s="252"/>
      <c r="L1136" s="229"/>
      <c r="M1136" s="229">
        <f t="shared" si="116"/>
        <v>624</v>
      </c>
      <c r="N1136" s="229"/>
      <c r="O1136" s="229"/>
      <c r="P1136" s="422"/>
      <c r="Q1136" s="425">
        <f t="shared" si="111"/>
        <v>0</v>
      </c>
    </row>
    <row r="1137" spans="1:17" hidden="1" outlineLevel="1" x14ac:dyDescent="0.25">
      <c r="A1137" s="99"/>
      <c r="B1137" s="278" t="s">
        <v>705</v>
      </c>
      <c r="C1137" s="113" t="s">
        <v>31</v>
      </c>
      <c r="D1137" s="100">
        <v>464</v>
      </c>
      <c r="E1137" s="109">
        <v>864.6</v>
      </c>
      <c r="F1137" s="109">
        <f t="shared" si="114"/>
        <v>401174.4</v>
      </c>
      <c r="G1137" s="109">
        <v>2340</v>
      </c>
      <c r="H1137" s="109">
        <f t="shared" si="115"/>
        <v>1085760</v>
      </c>
      <c r="I1137" s="221">
        <f t="shared" si="110"/>
        <v>1486934.4</v>
      </c>
      <c r="J1137" s="252">
        <v>864.6</v>
      </c>
      <c r="K1137" s="252"/>
      <c r="L1137" s="229"/>
      <c r="M1137" s="229">
        <f t="shared" si="116"/>
        <v>2340</v>
      </c>
      <c r="N1137" s="229"/>
      <c r="O1137" s="229"/>
      <c r="P1137" s="422"/>
      <c r="Q1137" s="425">
        <f t="shared" si="111"/>
        <v>0</v>
      </c>
    </row>
    <row r="1138" spans="1:17" hidden="1" outlineLevel="1" x14ac:dyDescent="0.25">
      <c r="A1138" s="99"/>
      <c r="B1138" s="278" t="s">
        <v>706</v>
      </c>
      <c r="C1138" s="113" t="s">
        <v>855</v>
      </c>
      <c r="D1138" s="112">
        <v>11.07</v>
      </c>
      <c r="E1138" s="109">
        <v>5502</v>
      </c>
      <c r="F1138" s="109">
        <f t="shared" si="114"/>
        <v>60907.14</v>
      </c>
      <c r="G1138" s="109">
        <v>213720</v>
      </c>
      <c r="H1138" s="109">
        <f t="shared" si="115"/>
        <v>2365880.4</v>
      </c>
      <c r="I1138" s="221">
        <f t="shared" si="110"/>
        <v>2426787.54</v>
      </c>
      <c r="J1138" s="252">
        <v>5502</v>
      </c>
      <c r="K1138" s="252"/>
      <c r="L1138" s="229"/>
      <c r="M1138" s="229">
        <f t="shared" si="116"/>
        <v>213720</v>
      </c>
      <c r="N1138" s="229"/>
      <c r="O1138" s="229"/>
      <c r="P1138" s="422"/>
      <c r="Q1138" s="425">
        <f t="shared" si="111"/>
        <v>0</v>
      </c>
    </row>
    <row r="1139" spans="1:17" hidden="1" outlineLevel="1" x14ac:dyDescent="0.25">
      <c r="A1139" s="99"/>
      <c r="B1139" s="278" t="s">
        <v>707</v>
      </c>
      <c r="C1139" s="113" t="s">
        <v>855</v>
      </c>
      <c r="D1139" s="112">
        <v>4.2</v>
      </c>
      <c r="E1139" s="109">
        <v>2358</v>
      </c>
      <c r="F1139" s="109">
        <f t="shared" si="114"/>
        <v>9903.6</v>
      </c>
      <c r="G1139" s="109">
        <v>269100</v>
      </c>
      <c r="H1139" s="109">
        <f t="shared" si="115"/>
        <v>1130220</v>
      </c>
      <c r="I1139" s="221">
        <f t="shared" si="110"/>
        <v>1140123.6000000001</v>
      </c>
      <c r="J1139" s="252">
        <v>2358</v>
      </c>
      <c r="K1139" s="252"/>
      <c r="L1139" s="229"/>
      <c r="M1139" s="229">
        <f t="shared" si="116"/>
        <v>269100</v>
      </c>
      <c r="N1139" s="229"/>
      <c r="O1139" s="229"/>
      <c r="P1139" s="422"/>
      <c r="Q1139" s="425">
        <f t="shared" si="111"/>
        <v>0</v>
      </c>
    </row>
    <row r="1140" spans="1:17" ht="25.5" hidden="1" outlineLevel="1" x14ac:dyDescent="0.25">
      <c r="A1140" s="99"/>
      <c r="B1140" s="278" t="s">
        <v>708</v>
      </c>
      <c r="C1140" s="113" t="s">
        <v>855</v>
      </c>
      <c r="D1140" s="112">
        <v>15.3</v>
      </c>
      <c r="E1140" s="109">
        <v>39300</v>
      </c>
      <c r="F1140" s="109">
        <f t="shared" si="114"/>
        <v>601290</v>
      </c>
      <c r="G1140" s="109">
        <v>546</v>
      </c>
      <c r="H1140" s="109">
        <f t="shared" si="115"/>
        <v>8353.8000000000011</v>
      </c>
      <c r="I1140" s="221">
        <f t="shared" si="110"/>
        <v>609643.80000000005</v>
      </c>
      <c r="J1140" s="252">
        <v>39300</v>
      </c>
      <c r="K1140" s="252"/>
      <c r="L1140" s="229"/>
      <c r="M1140" s="229">
        <f t="shared" si="116"/>
        <v>546</v>
      </c>
      <c r="N1140" s="229"/>
      <c r="O1140" s="229"/>
      <c r="P1140" s="422"/>
      <c r="Q1140" s="425">
        <f t="shared" si="111"/>
        <v>0</v>
      </c>
    </row>
    <row r="1141" spans="1:17" hidden="1" outlineLevel="1" x14ac:dyDescent="0.25">
      <c r="A1141" s="378"/>
      <c r="B1141" s="349" t="s">
        <v>709</v>
      </c>
      <c r="C1141" s="378"/>
      <c r="D1141" s="383"/>
      <c r="E1141" s="377"/>
      <c r="F1141" s="377">
        <f>SUM(F1142:F1147)</f>
        <v>251244.9</v>
      </c>
      <c r="G1141" s="377"/>
      <c r="H1141" s="377">
        <f>SUM(H1142:H1147)</f>
        <v>149682</v>
      </c>
      <c r="I1141" s="377">
        <f>SUM(I1142:I1147)</f>
        <v>400926.9</v>
      </c>
      <c r="J1141" s="247"/>
      <c r="K1141" s="247"/>
      <c r="L1141" s="247"/>
      <c r="M1141" s="247"/>
      <c r="N1141" s="247"/>
      <c r="O1141" s="389"/>
      <c r="P1141" s="422"/>
      <c r="Q1141" s="425">
        <f t="shared" si="111"/>
        <v>0</v>
      </c>
    </row>
    <row r="1142" spans="1:17" hidden="1" outlineLevel="1" x14ac:dyDescent="0.25">
      <c r="A1142" s="99"/>
      <c r="B1142" s="278" t="s">
        <v>709</v>
      </c>
      <c r="C1142" s="113" t="s">
        <v>31</v>
      </c>
      <c r="D1142" s="100">
        <v>7</v>
      </c>
      <c r="E1142" s="109">
        <v>19650</v>
      </c>
      <c r="F1142" s="109">
        <f t="shared" ref="F1142:F1147" si="117">E1142*D1142</f>
        <v>137550</v>
      </c>
      <c r="G1142" s="109">
        <v>8580</v>
      </c>
      <c r="H1142" s="109">
        <f t="shared" ref="H1142:H1147" si="118">G1142*D1142</f>
        <v>60060</v>
      </c>
      <c r="I1142" s="221">
        <f t="shared" si="110"/>
        <v>197610</v>
      </c>
      <c r="J1142" s="252">
        <v>19650</v>
      </c>
      <c r="K1142" s="252"/>
      <c r="L1142" s="229"/>
      <c r="M1142" s="229">
        <f t="shared" ref="M1142:M1147" si="119">G1142</f>
        <v>8580</v>
      </c>
      <c r="N1142" s="229"/>
      <c r="O1142" s="229"/>
      <c r="P1142" s="422"/>
      <c r="Q1142" s="425">
        <f t="shared" si="111"/>
        <v>0</v>
      </c>
    </row>
    <row r="1143" spans="1:17" hidden="1" outlineLevel="1" x14ac:dyDescent="0.25">
      <c r="A1143" s="99"/>
      <c r="B1143" s="278" t="s">
        <v>710</v>
      </c>
      <c r="C1143" s="113" t="s">
        <v>6814</v>
      </c>
      <c r="D1143" s="100">
        <v>21</v>
      </c>
      <c r="E1143" s="109">
        <v>1021.8000000000001</v>
      </c>
      <c r="F1143" s="109">
        <f t="shared" si="117"/>
        <v>21457.800000000003</v>
      </c>
      <c r="G1143" s="109">
        <v>1248</v>
      </c>
      <c r="H1143" s="109">
        <f t="shared" si="118"/>
        <v>26208</v>
      </c>
      <c r="I1143" s="221">
        <f t="shared" si="110"/>
        <v>47665.8</v>
      </c>
      <c r="J1143" s="252">
        <v>1021.8000000000001</v>
      </c>
      <c r="K1143" s="252"/>
      <c r="L1143" s="229"/>
      <c r="M1143" s="229">
        <f t="shared" si="119"/>
        <v>1248</v>
      </c>
      <c r="N1143" s="229"/>
      <c r="O1143" s="229"/>
      <c r="P1143" s="422"/>
      <c r="Q1143" s="425">
        <f t="shared" si="111"/>
        <v>0</v>
      </c>
    </row>
    <row r="1144" spans="1:17" hidden="1" outlineLevel="1" x14ac:dyDescent="0.25">
      <c r="A1144" s="99"/>
      <c r="B1144" s="278" t="s">
        <v>6877</v>
      </c>
      <c r="C1144" s="113" t="s">
        <v>6820</v>
      </c>
      <c r="D1144" s="100">
        <v>0.05</v>
      </c>
      <c r="E1144" s="109">
        <v>8646</v>
      </c>
      <c r="F1144" s="109">
        <f t="shared" si="117"/>
        <v>432.3</v>
      </c>
      <c r="G1144" s="109">
        <v>23400</v>
      </c>
      <c r="H1144" s="109">
        <f t="shared" si="118"/>
        <v>1170</v>
      </c>
      <c r="I1144" s="221">
        <f t="shared" si="110"/>
        <v>1602.3</v>
      </c>
      <c r="J1144" s="252">
        <v>8646</v>
      </c>
      <c r="K1144" s="252"/>
      <c r="L1144" s="229"/>
      <c r="M1144" s="229">
        <f t="shared" si="119"/>
        <v>23400</v>
      </c>
      <c r="N1144" s="229"/>
      <c r="O1144" s="229"/>
      <c r="P1144" s="422"/>
      <c r="Q1144" s="425">
        <f t="shared" si="111"/>
        <v>0</v>
      </c>
    </row>
    <row r="1145" spans="1:17" hidden="1" outlineLevel="1" x14ac:dyDescent="0.25">
      <c r="A1145" s="99"/>
      <c r="B1145" s="278" t="s">
        <v>711</v>
      </c>
      <c r="C1145" s="113" t="s">
        <v>31</v>
      </c>
      <c r="D1145" s="100">
        <v>14</v>
      </c>
      <c r="E1145" s="109">
        <v>3615.6000000000004</v>
      </c>
      <c r="F1145" s="109">
        <f t="shared" si="117"/>
        <v>50618.400000000009</v>
      </c>
      <c r="G1145" s="109">
        <v>1560</v>
      </c>
      <c r="H1145" s="109">
        <f t="shared" si="118"/>
        <v>21840</v>
      </c>
      <c r="I1145" s="221">
        <f t="shared" si="110"/>
        <v>72458.400000000009</v>
      </c>
      <c r="J1145" s="252">
        <v>3615.6000000000004</v>
      </c>
      <c r="K1145" s="252"/>
      <c r="L1145" s="229"/>
      <c r="M1145" s="229">
        <f t="shared" si="119"/>
        <v>1560</v>
      </c>
      <c r="N1145" s="229"/>
      <c r="O1145" s="229"/>
      <c r="P1145" s="422"/>
      <c r="Q1145" s="425">
        <f t="shared" si="111"/>
        <v>0</v>
      </c>
    </row>
    <row r="1146" spans="1:17" hidden="1" outlineLevel="1" x14ac:dyDescent="0.25">
      <c r="A1146" s="99"/>
      <c r="B1146" s="278" t="s">
        <v>712</v>
      </c>
      <c r="C1146" s="113" t="s">
        <v>31</v>
      </c>
      <c r="D1146" s="100">
        <v>7</v>
      </c>
      <c r="E1146" s="109">
        <v>5502</v>
      </c>
      <c r="F1146" s="109">
        <f t="shared" si="117"/>
        <v>38514</v>
      </c>
      <c r="G1146" s="109">
        <v>5460</v>
      </c>
      <c r="H1146" s="109">
        <f t="shared" si="118"/>
        <v>38220</v>
      </c>
      <c r="I1146" s="221">
        <f t="shared" si="110"/>
        <v>76734</v>
      </c>
      <c r="J1146" s="252">
        <v>5502</v>
      </c>
      <c r="K1146" s="252"/>
      <c r="L1146" s="229"/>
      <c r="M1146" s="229">
        <f t="shared" si="119"/>
        <v>5460</v>
      </c>
      <c r="N1146" s="229"/>
      <c r="O1146" s="229"/>
      <c r="P1146" s="422"/>
      <c r="Q1146" s="425">
        <f t="shared" si="111"/>
        <v>0</v>
      </c>
    </row>
    <row r="1147" spans="1:17" hidden="1" outlineLevel="1" x14ac:dyDescent="0.25">
      <c r="A1147" s="99"/>
      <c r="B1147" s="278" t="s">
        <v>713</v>
      </c>
      <c r="C1147" s="113" t="s">
        <v>31</v>
      </c>
      <c r="D1147" s="100">
        <v>2</v>
      </c>
      <c r="E1147" s="109">
        <v>1336.2</v>
      </c>
      <c r="F1147" s="109">
        <f t="shared" si="117"/>
        <v>2672.4</v>
      </c>
      <c r="G1147" s="109">
        <v>1092</v>
      </c>
      <c r="H1147" s="109">
        <f t="shared" si="118"/>
        <v>2184</v>
      </c>
      <c r="I1147" s="221">
        <f t="shared" si="110"/>
        <v>4856.3999999999996</v>
      </c>
      <c r="J1147" s="252">
        <v>1336.2</v>
      </c>
      <c r="K1147" s="252"/>
      <c r="L1147" s="229"/>
      <c r="M1147" s="229">
        <f t="shared" si="119"/>
        <v>1092</v>
      </c>
      <c r="N1147" s="229"/>
      <c r="O1147" s="229"/>
      <c r="P1147" s="422"/>
      <c r="Q1147" s="425">
        <f t="shared" si="111"/>
        <v>0</v>
      </c>
    </row>
    <row r="1148" spans="1:17" hidden="1" outlineLevel="1" x14ac:dyDescent="0.25">
      <c r="A1148" s="378"/>
      <c r="B1148" s="349" t="s">
        <v>714</v>
      </c>
      <c r="C1148" s="378"/>
      <c r="D1148" s="383"/>
      <c r="E1148" s="377"/>
      <c r="F1148" s="377">
        <f>SUM(F1149:F1151)</f>
        <v>543912</v>
      </c>
      <c r="G1148" s="377"/>
      <c r="H1148" s="377">
        <f>SUM(H1149:H1151)</f>
        <v>336960</v>
      </c>
      <c r="I1148" s="377">
        <f>SUM(I1149:I1151)</f>
        <v>880872</v>
      </c>
      <c r="J1148" s="247"/>
      <c r="K1148" s="247"/>
      <c r="L1148" s="247"/>
      <c r="M1148" s="247"/>
      <c r="N1148" s="247"/>
      <c r="O1148" s="389"/>
      <c r="P1148" s="422"/>
      <c r="Q1148" s="425">
        <f t="shared" si="111"/>
        <v>0</v>
      </c>
    </row>
    <row r="1149" spans="1:17" hidden="1" outlineLevel="1" x14ac:dyDescent="0.25">
      <c r="A1149" s="99"/>
      <c r="B1149" s="278" t="s">
        <v>714</v>
      </c>
      <c r="C1149" s="113" t="s">
        <v>6890</v>
      </c>
      <c r="D1149" s="100">
        <v>20</v>
      </c>
      <c r="E1149" s="109">
        <v>19650</v>
      </c>
      <c r="F1149" s="109">
        <f>E1149*D1149</f>
        <v>393000</v>
      </c>
      <c r="G1149" s="109">
        <v>8580</v>
      </c>
      <c r="H1149" s="109">
        <f>G1149*D1149</f>
        <v>171600</v>
      </c>
      <c r="I1149" s="221">
        <f t="shared" si="110"/>
        <v>564600</v>
      </c>
      <c r="J1149" s="252">
        <v>19650</v>
      </c>
      <c r="K1149" s="252"/>
      <c r="L1149" s="229"/>
      <c r="M1149" s="229">
        <f>G1149</f>
        <v>8580</v>
      </c>
      <c r="N1149" s="229"/>
      <c r="O1149" s="229"/>
      <c r="P1149" s="422"/>
      <c r="Q1149" s="425">
        <f t="shared" si="111"/>
        <v>0</v>
      </c>
    </row>
    <row r="1150" spans="1:17" hidden="1" outlineLevel="1" x14ac:dyDescent="0.25">
      <c r="A1150" s="99"/>
      <c r="B1150" s="278" t="s">
        <v>710</v>
      </c>
      <c r="C1150" s="113" t="s">
        <v>6814</v>
      </c>
      <c r="D1150" s="100">
        <v>40</v>
      </c>
      <c r="E1150" s="109">
        <v>1021.8000000000001</v>
      </c>
      <c r="F1150" s="109">
        <f>E1150*D1150</f>
        <v>40872</v>
      </c>
      <c r="G1150" s="109">
        <v>1248</v>
      </c>
      <c r="H1150" s="109">
        <f>G1150*D1150</f>
        <v>49920</v>
      </c>
      <c r="I1150" s="221">
        <f t="shared" si="110"/>
        <v>90792</v>
      </c>
      <c r="J1150" s="252">
        <v>1021.8000000000001</v>
      </c>
      <c r="K1150" s="252"/>
      <c r="L1150" s="229"/>
      <c r="M1150" s="229">
        <f>G1150</f>
        <v>1248</v>
      </c>
      <c r="N1150" s="229"/>
      <c r="O1150" s="229"/>
      <c r="P1150" s="422"/>
      <c r="Q1150" s="425">
        <f t="shared" si="111"/>
        <v>0</v>
      </c>
    </row>
    <row r="1151" spans="1:17" hidden="1" outlineLevel="1" x14ac:dyDescent="0.25">
      <c r="A1151" s="99"/>
      <c r="B1151" s="278" t="s">
        <v>715</v>
      </c>
      <c r="C1151" s="113" t="s">
        <v>6890</v>
      </c>
      <c r="D1151" s="100">
        <v>200</v>
      </c>
      <c r="E1151" s="109">
        <v>550.20000000000005</v>
      </c>
      <c r="F1151" s="109">
        <f>E1151*D1151</f>
        <v>110040.00000000001</v>
      </c>
      <c r="G1151" s="109">
        <v>577.20000000000005</v>
      </c>
      <c r="H1151" s="109">
        <f>G1151*D1151</f>
        <v>115440.00000000001</v>
      </c>
      <c r="I1151" s="221">
        <f t="shared" si="110"/>
        <v>225480.00000000003</v>
      </c>
      <c r="J1151" s="252">
        <v>550.20000000000005</v>
      </c>
      <c r="K1151" s="252"/>
      <c r="L1151" s="229"/>
      <c r="M1151" s="229">
        <f>G1151</f>
        <v>577.20000000000005</v>
      </c>
      <c r="N1151" s="229"/>
      <c r="O1151" s="229"/>
      <c r="P1151" s="422"/>
      <c r="Q1151" s="425">
        <f t="shared" si="111"/>
        <v>0</v>
      </c>
    </row>
    <row r="1152" spans="1:17" hidden="1" outlineLevel="1" x14ac:dyDescent="0.25">
      <c r="A1152" s="378"/>
      <c r="B1152" s="349" t="s">
        <v>716</v>
      </c>
      <c r="C1152" s="378"/>
      <c r="D1152" s="383"/>
      <c r="E1152" s="377"/>
      <c r="F1152" s="377">
        <f>SUM(F1153:F1154)</f>
        <v>30182.400000000001</v>
      </c>
      <c r="G1152" s="377"/>
      <c r="H1152" s="377">
        <f>SUM(H1153:H1154)</f>
        <v>44304</v>
      </c>
      <c r="I1152" s="377">
        <f>SUM(I1153:I1154)</f>
        <v>74486.399999999994</v>
      </c>
      <c r="J1152" s="247"/>
      <c r="K1152" s="247"/>
      <c r="L1152" s="247"/>
      <c r="M1152" s="247"/>
      <c r="N1152" s="247"/>
      <c r="O1152" s="389"/>
      <c r="P1152" s="422"/>
      <c r="Q1152" s="425">
        <f t="shared" si="111"/>
        <v>0</v>
      </c>
    </row>
    <row r="1153" spans="1:261" hidden="1" outlineLevel="1" x14ac:dyDescent="0.25">
      <c r="A1153" s="99"/>
      <c r="B1153" s="278" t="s">
        <v>716</v>
      </c>
      <c r="C1153" s="113" t="s">
        <v>6814</v>
      </c>
      <c r="D1153" s="100">
        <v>4</v>
      </c>
      <c r="E1153" s="109">
        <v>5502</v>
      </c>
      <c r="F1153" s="109">
        <f>E1153*D1153</f>
        <v>22008</v>
      </c>
      <c r="G1153" s="109">
        <v>8580</v>
      </c>
      <c r="H1153" s="109">
        <f>G1153*D1153</f>
        <v>34320</v>
      </c>
      <c r="I1153" s="221">
        <f t="shared" si="110"/>
        <v>56328</v>
      </c>
      <c r="J1153" s="252">
        <v>5502</v>
      </c>
      <c r="K1153" s="252"/>
      <c r="L1153" s="229"/>
      <c r="M1153" s="229">
        <f>G1153</f>
        <v>8580</v>
      </c>
      <c r="N1153" s="229"/>
      <c r="O1153" s="229"/>
      <c r="P1153" s="422"/>
      <c r="Q1153" s="425">
        <f t="shared" si="111"/>
        <v>0</v>
      </c>
    </row>
    <row r="1154" spans="1:261" hidden="1" outlineLevel="1" x14ac:dyDescent="0.25">
      <c r="A1154" s="99"/>
      <c r="B1154" s="278" t="s">
        <v>710</v>
      </c>
      <c r="C1154" s="113" t="s">
        <v>6814</v>
      </c>
      <c r="D1154" s="100">
        <v>8</v>
      </c>
      <c r="E1154" s="109">
        <v>1021.8000000000001</v>
      </c>
      <c r="F1154" s="109">
        <f>E1154*D1154</f>
        <v>8174.4000000000005</v>
      </c>
      <c r="G1154" s="109">
        <v>1248</v>
      </c>
      <c r="H1154" s="109">
        <f>G1154*D1154</f>
        <v>9984</v>
      </c>
      <c r="I1154" s="221">
        <f t="shared" si="110"/>
        <v>18158.400000000001</v>
      </c>
      <c r="J1154" s="252">
        <v>1021.8000000000001</v>
      </c>
      <c r="K1154" s="252"/>
      <c r="L1154" s="229"/>
      <c r="M1154" s="229">
        <f>G1154</f>
        <v>1248</v>
      </c>
      <c r="N1154" s="229"/>
      <c r="O1154" s="229"/>
      <c r="P1154" s="422"/>
      <c r="Q1154" s="425">
        <f t="shared" si="111"/>
        <v>0</v>
      </c>
    </row>
    <row r="1155" spans="1:261" s="124" customFormat="1" ht="25.5" hidden="1" outlineLevel="1" x14ac:dyDescent="0.25">
      <c r="A1155" s="378"/>
      <c r="B1155" s="349" t="s">
        <v>717</v>
      </c>
      <c r="C1155" s="378"/>
      <c r="D1155" s="383">
        <v>11140</v>
      </c>
      <c r="E1155" s="377"/>
      <c r="F1155" s="377">
        <f>SUM(F1156:F1160)</f>
        <v>37237258.022</v>
      </c>
      <c r="G1155" s="377"/>
      <c r="H1155" s="377">
        <f>SUM(H1156:H1160)</f>
        <v>3695483.34</v>
      </c>
      <c r="I1155" s="377">
        <f>SUM(I1156:I1160)</f>
        <v>40932741.362000003</v>
      </c>
      <c r="J1155" s="247"/>
      <c r="K1155" s="247"/>
      <c r="L1155" s="247"/>
      <c r="M1155" s="247"/>
      <c r="N1155" s="247"/>
      <c r="O1155" s="389"/>
      <c r="P1155" s="422"/>
      <c r="Q1155" s="425">
        <f t="shared" si="111"/>
        <v>0</v>
      </c>
      <c r="R1155" s="395"/>
      <c r="S1155" s="395"/>
      <c r="T1155" s="395"/>
      <c r="U1155" s="395"/>
      <c r="V1155" s="395"/>
      <c r="W1155" s="395"/>
      <c r="X1155" s="395"/>
      <c r="Y1155" s="395"/>
      <c r="Z1155" s="395"/>
      <c r="AA1155" s="395"/>
      <c r="AB1155" s="395"/>
      <c r="AC1155" s="395"/>
      <c r="AD1155" s="395"/>
      <c r="AE1155" s="395"/>
      <c r="AF1155" s="395"/>
      <c r="AG1155" s="395"/>
      <c r="AH1155" s="395"/>
      <c r="AI1155" s="395"/>
      <c r="AJ1155" s="395"/>
      <c r="AK1155" s="395"/>
      <c r="AL1155" s="395"/>
      <c r="AM1155" s="395"/>
      <c r="AN1155" s="395"/>
      <c r="AO1155" s="395"/>
      <c r="AP1155" s="395"/>
      <c r="AQ1155" s="395"/>
      <c r="AR1155" s="395"/>
      <c r="AS1155" s="395"/>
      <c r="AT1155" s="395"/>
      <c r="AU1155" s="395"/>
      <c r="AV1155" s="395"/>
      <c r="AW1155" s="395"/>
      <c r="AX1155" s="395"/>
      <c r="AY1155" s="395"/>
      <c r="AZ1155" s="395"/>
      <c r="BA1155" s="395"/>
      <c r="BB1155" s="395"/>
      <c r="BC1155" s="395"/>
      <c r="BD1155" s="395"/>
      <c r="BE1155" s="395"/>
      <c r="BF1155" s="395"/>
      <c r="BG1155" s="395"/>
      <c r="BH1155" s="395"/>
      <c r="BI1155" s="395"/>
      <c r="BJ1155" s="395"/>
      <c r="BK1155" s="395"/>
      <c r="BL1155" s="395"/>
      <c r="BM1155" s="395"/>
      <c r="BN1155" s="395"/>
      <c r="BO1155" s="395"/>
      <c r="BP1155" s="395"/>
      <c r="BQ1155" s="395"/>
      <c r="BR1155" s="395"/>
      <c r="BS1155" s="395"/>
      <c r="BT1155" s="395"/>
      <c r="BU1155" s="395"/>
      <c r="BV1155" s="395"/>
      <c r="BW1155" s="395"/>
      <c r="BX1155" s="395"/>
      <c r="BY1155" s="395"/>
      <c r="BZ1155" s="395"/>
      <c r="CA1155" s="395"/>
      <c r="CB1155" s="395"/>
      <c r="CC1155" s="395"/>
      <c r="CD1155" s="395"/>
      <c r="CE1155" s="395"/>
      <c r="CF1155" s="395"/>
      <c r="CG1155" s="395"/>
      <c r="CH1155" s="395"/>
      <c r="CI1155" s="395"/>
      <c r="CJ1155" s="395"/>
      <c r="CK1155" s="395"/>
      <c r="CL1155" s="395"/>
      <c r="CM1155" s="395"/>
      <c r="CN1155" s="395"/>
      <c r="CO1155" s="395"/>
      <c r="CP1155" s="395"/>
      <c r="CQ1155" s="395"/>
      <c r="CR1155" s="395"/>
      <c r="CS1155" s="395"/>
      <c r="CT1155" s="395"/>
      <c r="CU1155" s="395"/>
      <c r="CV1155" s="395"/>
      <c r="CW1155" s="395"/>
      <c r="CX1155" s="395"/>
      <c r="CY1155" s="395"/>
      <c r="CZ1155" s="395"/>
      <c r="DA1155" s="395"/>
      <c r="DB1155" s="395"/>
      <c r="DC1155" s="395"/>
      <c r="DD1155" s="395"/>
      <c r="DE1155" s="395"/>
      <c r="DF1155" s="395"/>
      <c r="DG1155" s="395"/>
      <c r="DH1155" s="395"/>
      <c r="DI1155" s="395"/>
      <c r="DJ1155" s="395"/>
      <c r="DK1155" s="395"/>
      <c r="DL1155" s="395"/>
      <c r="DM1155" s="395"/>
      <c r="DN1155" s="395"/>
      <c r="DO1155" s="395"/>
      <c r="DP1155" s="395"/>
      <c r="DQ1155" s="395"/>
      <c r="DR1155" s="395"/>
      <c r="DS1155" s="395"/>
      <c r="DT1155" s="395"/>
      <c r="DU1155" s="395"/>
      <c r="DV1155" s="395"/>
      <c r="DW1155" s="395"/>
      <c r="DX1155" s="395"/>
      <c r="DY1155" s="395"/>
      <c r="DZ1155" s="395"/>
      <c r="EA1155" s="395"/>
      <c r="EB1155" s="395"/>
      <c r="EC1155" s="395"/>
      <c r="ED1155" s="395"/>
      <c r="EE1155" s="395"/>
      <c r="EF1155" s="395"/>
      <c r="EG1155" s="395"/>
      <c r="EH1155" s="395"/>
      <c r="EI1155" s="395"/>
      <c r="EJ1155" s="395"/>
      <c r="EK1155" s="395"/>
      <c r="EL1155" s="395"/>
      <c r="EM1155" s="395"/>
      <c r="EN1155" s="395"/>
      <c r="EO1155" s="395"/>
      <c r="EP1155" s="395"/>
      <c r="EQ1155" s="395"/>
      <c r="ER1155" s="395"/>
      <c r="ES1155" s="395"/>
      <c r="ET1155" s="395"/>
      <c r="EU1155" s="395"/>
      <c r="EV1155" s="395"/>
      <c r="EW1155" s="395"/>
      <c r="EX1155" s="395"/>
      <c r="EY1155" s="395"/>
      <c r="EZ1155" s="395"/>
      <c r="FA1155" s="395"/>
      <c r="FB1155" s="395"/>
      <c r="FC1155" s="395"/>
      <c r="FD1155" s="395"/>
      <c r="FE1155" s="395"/>
      <c r="FF1155" s="395"/>
      <c r="FG1155" s="395"/>
      <c r="FH1155" s="395"/>
      <c r="FI1155" s="395"/>
      <c r="FJ1155" s="395"/>
      <c r="FK1155" s="395"/>
      <c r="FL1155" s="395"/>
      <c r="FM1155" s="395"/>
      <c r="FN1155" s="395"/>
      <c r="FO1155" s="395"/>
      <c r="FP1155" s="395"/>
      <c r="FQ1155" s="395"/>
      <c r="FR1155" s="395"/>
      <c r="FS1155" s="395"/>
      <c r="FT1155" s="395"/>
      <c r="FU1155" s="395"/>
      <c r="FV1155" s="395"/>
      <c r="FW1155" s="395"/>
      <c r="FX1155" s="395"/>
      <c r="FY1155" s="395"/>
      <c r="FZ1155" s="395"/>
      <c r="GA1155" s="395"/>
      <c r="GB1155" s="395"/>
      <c r="GC1155" s="395"/>
      <c r="GD1155" s="395"/>
      <c r="GE1155" s="395"/>
      <c r="GF1155" s="395"/>
      <c r="GG1155" s="395"/>
      <c r="GH1155" s="395"/>
      <c r="GI1155" s="395"/>
      <c r="GJ1155" s="395"/>
      <c r="GK1155" s="395"/>
      <c r="GL1155" s="395"/>
      <c r="GM1155" s="395"/>
      <c r="GN1155" s="395"/>
      <c r="GO1155" s="395"/>
      <c r="GP1155" s="395"/>
      <c r="GQ1155" s="395"/>
      <c r="GR1155" s="395"/>
      <c r="GS1155" s="395"/>
      <c r="GT1155" s="395"/>
      <c r="GU1155" s="395"/>
      <c r="GV1155" s="395"/>
      <c r="GW1155" s="395"/>
      <c r="GX1155" s="395"/>
      <c r="GY1155" s="395"/>
      <c r="GZ1155" s="395"/>
      <c r="HA1155" s="395"/>
      <c r="HB1155" s="395"/>
      <c r="HC1155" s="395"/>
      <c r="HD1155" s="395"/>
      <c r="HE1155" s="395"/>
      <c r="HF1155" s="395"/>
      <c r="HG1155" s="395"/>
      <c r="HH1155" s="395"/>
      <c r="HI1155" s="395"/>
      <c r="HJ1155" s="395"/>
      <c r="HK1155" s="395"/>
      <c r="HL1155" s="395"/>
      <c r="HM1155" s="395"/>
      <c r="HN1155" s="395"/>
      <c r="HO1155" s="395"/>
      <c r="HP1155" s="395"/>
      <c r="HQ1155" s="395"/>
      <c r="HR1155" s="395"/>
      <c r="HS1155" s="395"/>
      <c r="HT1155" s="395"/>
      <c r="HU1155" s="395"/>
      <c r="HV1155" s="395"/>
      <c r="HW1155" s="395"/>
      <c r="HX1155" s="395"/>
      <c r="HY1155" s="395"/>
      <c r="HZ1155" s="395"/>
      <c r="IA1155" s="395"/>
      <c r="IB1155" s="395"/>
      <c r="IC1155" s="395"/>
      <c r="ID1155" s="395"/>
      <c r="IE1155" s="395"/>
      <c r="IF1155" s="395"/>
      <c r="IG1155" s="395"/>
      <c r="IH1155" s="395"/>
      <c r="II1155" s="395"/>
      <c r="IJ1155" s="395"/>
      <c r="IK1155" s="395"/>
      <c r="IL1155" s="395"/>
      <c r="IM1155" s="395"/>
      <c r="IN1155" s="395"/>
      <c r="IO1155" s="395"/>
      <c r="IP1155" s="395"/>
      <c r="IQ1155" s="395"/>
      <c r="IR1155" s="395"/>
      <c r="IS1155" s="395"/>
      <c r="IT1155" s="395"/>
      <c r="IU1155" s="395"/>
      <c r="IV1155" s="395"/>
      <c r="IW1155" s="395"/>
      <c r="IX1155" s="395"/>
      <c r="IY1155" s="395"/>
      <c r="IZ1155" s="395"/>
      <c r="JA1155" s="395"/>
    </row>
    <row r="1156" spans="1:261" s="128" customFormat="1" hidden="1" outlineLevel="1" x14ac:dyDescent="0.25">
      <c r="A1156" s="346"/>
      <c r="B1156" s="385" t="s">
        <v>718</v>
      </c>
      <c r="C1156" s="386" t="s">
        <v>6814</v>
      </c>
      <c r="D1156" s="247">
        <v>11140</v>
      </c>
      <c r="E1156" s="233">
        <v>750</v>
      </c>
      <c r="F1156" s="233">
        <f>E1156*D1156</f>
        <v>8355000</v>
      </c>
      <c r="G1156" s="233"/>
      <c r="H1156" s="233">
        <f>G1156*D1156</f>
        <v>0</v>
      </c>
      <c r="I1156" s="337">
        <f t="shared" si="110"/>
        <v>8355000</v>
      </c>
      <c r="J1156" s="233">
        <v>750</v>
      </c>
      <c r="K1156" s="233">
        <f>'ВСЕ СМЕТЫ КДС'!$K$1229</f>
        <v>700.94526250000001</v>
      </c>
      <c r="L1156" s="153">
        <f>((J1156/(K1156/100))-100)/100</f>
        <v>6.998369220021658E-2</v>
      </c>
      <c r="M1156" s="233"/>
      <c r="N1156" s="233"/>
      <c r="O1156" s="246"/>
      <c r="P1156" s="422"/>
      <c r="Q1156" s="425">
        <f t="shared" si="111"/>
        <v>0</v>
      </c>
      <c r="R1156" s="395"/>
      <c r="S1156" s="395"/>
      <c r="T1156" s="395"/>
      <c r="U1156" s="395"/>
      <c r="V1156" s="395"/>
      <c r="W1156" s="395"/>
      <c r="X1156" s="395"/>
      <c r="Y1156" s="395"/>
      <c r="Z1156" s="395"/>
      <c r="AA1156" s="395"/>
      <c r="AB1156" s="395"/>
      <c r="AC1156" s="395"/>
      <c r="AD1156" s="395"/>
      <c r="AE1156" s="395"/>
      <c r="AF1156" s="395"/>
      <c r="AG1156" s="395"/>
      <c r="AH1156" s="395"/>
      <c r="AI1156" s="395"/>
      <c r="AJ1156" s="395"/>
      <c r="AK1156" s="395"/>
      <c r="AL1156" s="395"/>
      <c r="AM1156" s="395"/>
      <c r="AN1156" s="395"/>
      <c r="AO1156" s="395"/>
      <c r="AP1156" s="395"/>
      <c r="AQ1156" s="395"/>
      <c r="AR1156" s="395"/>
      <c r="AS1156" s="395"/>
      <c r="AT1156" s="395"/>
      <c r="AU1156" s="395"/>
      <c r="AV1156" s="395"/>
      <c r="AW1156" s="395"/>
      <c r="AX1156" s="395"/>
      <c r="AY1156" s="395"/>
      <c r="AZ1156" s="395"/>
      <c r="BA1156" s="395"/>
      <c r="BB1156" s="395"/>
      <c r="BC1156" s="395"/>
      <c r="BD1156" s="395"/>
      <c r="BE1156" s="395"/>
      <c r="BF1156" s="395"/>
      <c r="BG1156" s="395"/>
      <c r="BH1156" s="395"/>
      <c r="BI1156" s="395"/>
      <c r="BJ1156" s="395"/>
      <c r="BK1156" s="395"/>
      <c r="BL1156" s="395"/>
      <c r="BM1156" s="395"/>
      <c r="BN1156" s="395"/>
      <c r="BO1156" s="395"/>
      <c r="BP1156" s="395"/>
      <c r="BQ1156" s="395"/>
      <c r="BR1156" s="395"/>
      <c r="BS1156" s="395"/>
      <c r="BT1156" s="395"/>
      <c r="BU1156" s="395"/>
      <c r="BV1156" s="395"/>
      <c r="BW1156" s="395"/>
      <c r="BX1156" s="395"/>
      <c r="BY1156" s="395"/>
      <c r="BZ1156" s="395"/>
      <c r="CA1156" s="395"/>
      <c r="CB1156" s="395"/>
      <c r="CC1156" s="395"/>
      <c r="CD1156" s="395"/>
      <c r="CE1156" s="395"/>
      <c r="CF1156" s="395"/>
      <c r="CG1156" s="395"/>
      <c r="CH1156" s="395"/>
      <c r="CI1156" s="395"/>
      <c r="CJ1156" s="395"/>
      <c r="CK1156" s="395"/>
      <c r="CL1156" s="395"/>
      <c r="CM1156" s="395"/>
      <c r="CN1156" s="395"/>
      <c r="CO1156" s="395"/>
      <c r="CP1156" s="395"/>
      <c r="CQ1156" s="395"/>
      <c r="CR1156" s="395"/>
      <c r="CS1156" s="395"/>
      <c r="CT1156" s="395"/>
      <c r="CU1156" s="395"/>
      <c r="CV1156" s="395"/>
      <c r="CW1156" s="395"/>
      <c r="CX1156" s="395"/>
      <c r="CY1156" s="395"/>
      <c r="CZ1156" s="395"/>
      <c r="DA1156" s="395"/>
      <c r="DB1156" s="395"/>
      <c r="DC1156" s="395"/>
      <c r="DD1156" s="395"/>
      <c r="DE1156" s="395"/>
      <c r="DF1156" s="395"/>
      <c r="DG1156" s="395"/>
      <c r="DH1156" s="395"/>
      <c r="DI1156" s="395"/>
      <c r="DJ1156" s="395"/>
      <c r="DK1156" s="395"/>
      <c r="DL1156" s="395"/>
      <c r="DM1156" s="395"/>
      <c r="DN1156" s="395"/>
      <c r="DO1156" s="395"/>
      <c r="DP1156" s="395"/>
      <c r="DQ1156" s="395"/>
      <c r="DR1156" s="395"/>
      <c r="DS1156" s="395"/>
      <c r="DT1156" s="395"/>
      <c r="DU1156" s="395"/>
      <c r="DV1156" s="395"/>
      <c r="DW1156" s="395"/>
      <c r="DX1156" s="395"/>
      <c r="DY1156" s="395"/>
      <c r="DZ1156" s="395"/>
      <c r="EA1156" s="395"/>
      <c r="EB1156" s="395"/>
      <c r="EC1156" s="395"/>
      <c r="ED1156" s="395"/>
      <c r="EE1156" s="395"/>
      <c r="EF1156" s="395"/>
      <c r="EG1156" s="395"/>
      <c r="EH1156" s="395"/>
      <c r="EI1156" s="395"/>
      <c r="EJ1156" s="395"/>
      <c r="EK1156" s="395"/>
      <c r="EL1156" s="395"/>
      <c r="EM1156" s="395"/>
      <c r="EN1156" s="395"/>
      <c r="EO1156" s="395"/>
      <c r="EP1156" s="395"/>
      <c r="EQ1156" s="395"/>
      <c r="ER1156" s="395"/>
      <c r="ES1156" s="395"/>
      <c r="ET1156" s="395"/>
      <c r="EU1156" s="395"/>
      <c r="EV1156" s="395"/>
      <c r="EW1156" s="395"/>
      <c r="EX1156" s="395"/>
      <c r="EY1156" s="395"/>
      <c r="EZ1156" s="395"/>
      <c r="FA1156" s="395"/>
      <c r="FB1156" s="395"/>
      <c r="FC1156" s="395"/>
      <c r="FD1156" s="395"/>
      <c r="FE1156" s="395"/>
      <c r="FF1156" s="395"/>
      <c r="FG1156" s="395"/>
      <c r="FH1156" s="395"/>
      <c r="FI1156" s="395"/>
      <c r="FJ1156" s="395"/>
      <c r="FK1156" s="395"/>
      <c r="FL1156" s="395"/>
      <c r="FM1156" s="395"/>
      <c r="FN1156" s="395"/>
      <c r="FO1156" s="395"/>
      <c r="FP1156" s="395"/>
      <c r="FQ1156" s="395"/>
      <c r="FR1156" s="395"/>
      <c r="FS1156" s="395"/>
      <c r="FT1156" s="395"/>
      <c r="FU1156" s="395"/>
      <c r="FV1156" s="395"/>
      <c r="FW1156" s="395"/>
      <c r="FX1156" s="395"/>
      <c r="FY1156" s="395"/>
      <c r="FZ1156" s="395"/>
      <c r="GA1156" s="395"/>
      <c r="GB1156" s="395"/>
      <c r="GC1156" s="395"/>
      <c r="GD1156" s="395"/>
      <c r="GE1156" s="395"/>
      <c r="GF1156" s="395"/>
      <c r="GG1156" s="395"/>
      <c r="GH1156" s="395"/>
      <c r="GI1156" s="395"/>
      <c r="GJ1156" s="395"/>
      <c r="GK1156" s="395"/>
      <c r="GL1156" s="395"/>
      <c r="GM1156" s="395"/>
      <c r="GN1156" s="395"/>
      <c r="GO1156" s="395"/>
      <c r="GP1156" s="395"/>
      <c r="GQ1156" s="395"/>
      <c r="GR1156" s="395"/>
      <c r="GS1156" s="395"/>
      <c r="GT1156" s="395"/>
      <c r="GU1156" s="395"/>
      <c r="GV1156" s="395"/>
      <c r="GW1156" s="395"/>
      <c r="GX1156" s="395"/>
      <c r="GY1156" s="395"/>
      <c r="GZ1156" s="395"/>
      <c r="HA1156" s="395"/>
      <c r="HB1156" s="395"/>
      <c r="HC1156" s="395"/>
      <c r="HD1156" s="395"/>
      <c r="HE1156" s="395"/>
      <c r="HF1156" s="395"/>
      <c r="HG1156" s="395"/>
      <c r="HH1156" s="395"/>
      <c r="HI1156" s="395"/>
      <c r="HJ1156" s="395"/>
      <c r="HK1156" s="395"/>
      <c r="HL1156" s="395"/>
      <c r="HM1156" s="395"/>
      <c r="HN1156" s="395"/>
      <c r="HO1156" s="395"/>
      <c r="HP1156" s="395"/>
      <c r="HQ1156" s="395"/>
      <c r="HR1156" s="395"/>
      <c r="HS1156" s="395"/>
      <c r="HT1156" s="395"/>
      <c r="HU1156" s="395"/>
      <c r="HV1156" s="395"/>
      <c r="HW1156" s="395"/>
      <c r="HX1156" s="395"/>
      <c r="HY1156" s="395"/>
      <c r="HZ1156" s="395"/>
      <c r="IA1156" s="395"/>
      <c r="IB1156" s="395"/>
      <c r="IC1156" s="395"/>
      <c r="ID1156" s="395"/>
      <c r="IE1156" s="395"/>
      <c r="IF1156" s="395"/>
      <c r="IG1156" s="395"/>
      <c r="IH1156" s="395"/>
      <c r="II1156" s="395"/>
      <c r="IJ1156" s="395"/>
      <c r="IK1156" s="395"/>
      <c r="IL1156" s="395"/>
      <c r="IM1156" s="395"/>
      <c r="IN1156" s="395"/>
      <c r="IO1156" s="395"/>
      <c r="IP1156" s="395"/>
      <c r="IQ1156" s="395"/>
      <c r="IR1156" s="395"/>
      <c r="IS1156" s="395"/>
      <c r="IT1156" s="395"/>
      <c r="IU1156" s="395"/>
      <c r="IV1156" s="395"/>
      <c r="IW1156" s="395"/>
      <c r="IX1156" s="395"/>
      <c r="IY1156" s="395"/>
      <c r="IZ1156" s="395"/>
      <c r="JA1156" s="395"/>
    </row>
    <row r="1157" spans="1:261" s="128" customFormat="1" hidden="1" outlineLevel="1" x14ac:dyDescent="0.25">
      <c r="A1157" s="346"/>
      <c r="B1157" s="385" t="s">
        <v>56</v>
      </c>
      <c r="C1157" s="386" t="s">
        <v>6814</v>
      </c>
      <c r="D1157" s="247">
        <v>11140</v>
      </c>
      <c r="E1157" s="233">
        <v>89</v>
      </c>
      <c r="F1157" s="233">
        <f>E1157*D1157</f>
        <v>991460</v>
      </c>
      <c r="G1157" s="233">
        <v>46</v>
      </c>
      <c r="H1157" s="233">
        <f>G1157*D1157</f>
        <v>512440</v>
      </c>
      <c r="I1157" s="337">
        <f>H1157+F1157</f>
        <v>1503900</v>
      </c>
      <c r="J1157" s="233">
        <v>89</v>
      </c>
      <c r="K1157" s="233">
        <f>'ВСЕ СМЕТЫ КДС'!$K$1233</f>
        <v>70.175087500000004</v>
      </c>
      <c r="L1157" s="153">
        <f>((J1157/(K1157/100))-100)/100</f>
        <v>0.26825634524502734</v>
      </c>
      <c r="M1157" s="233">
        <v>46</v>
      </c>
      <c r="N1157" s="233">
        <f>'ВСЕ СМЕТЫ КДС'!$P$1234</f>
        <v>15.67713486111111</v>
      </c>
      <c r="O1157" s="153">
        <f>((M1157/(N1157/100))-100)/100</f>
        <v>1.9342096248791067</v>
      </c>
      <c r="P1157" s="422"/>
      <c r="Q1157" s="425">
        <f t="shared" si="111"/>
        <v>0</v>
      </c>
      <c r="R1157" s="395"/>
      <c r="S1157" s="395"/>
      <c r="T1157" s="395"/>
      <c r="U1157" s="395"/>
      <c r="V1157" s="395"/>
      <c r="W1157" s="395"/>
      <c r="X1157" s="395"/>
      <c r="Y1157" s="395"/>
      <c r="Z1157" s="395"/>
      <c r="AA1157" s="395"/>
      <c r="AB1157" s="395"/>
      <c r="AC1157" s="395"/>
      <c r="AD1157" s="395"/>
      <c r="AE1157" s="395"/>
      <c r="AF1157" s="395"/>
      <c r="AG1157" s="395"/>
      <c r="AH1157" s="395"/>
      <c r="AI1157" s="395"/>
      <c r="AJ1157" s="395"/>
      <c r="AK1157" s="395"/>
      <c r="AL1157" s="395"/>
      <c r="AM1157" s="395"/>
      <c r="AN1157" s="395"/>
      <c r="AO1157" s="395"/>
      <c r="AP1157" s="395"/>
      <c r="AQ1157" s="395"/>
      <c r="AR1157" s="395"/>
      <c r="AS1157" s="395"/>
      <c r="AT1157" s="395"/>
      <c r="AU1157" s="395"/>
      <c r="AV1157" s="395"/>
      <c r="AW1157" s="395"/>
      <c r="AX1157" s="395"/>
      <c r="AY1157" s="395"/>
      <c r="AZ1157" s="395"/>
      <c r="BA1157" s="395"/>
      <c r="BB1157" s="395"/>
      <c r="BC1157" s="395"/>
      <c r="BD1157" s="395"/>
      <c r="BE1157" s="395"/>
      <c r="BF1157" s="395"/>
      <c r="BG1157" s="395"/>
      <c r="BH1157" s="395"/>
      <c r="BI1157" s="395"/>
      <c r="BJ1157" s="395"/>
      <c r="BK1157" s="395"/>
      <c r="BL1157" s="395"/>
      <c r="BM1157" s="395"/>
      <c r="BN1157" s="395"/>
      <c r="BO1157" s="395"/>
      <c r="BP1157" s="395"/>
      <c r="BQ1157" s="395"/>
      <c r="BR1157" s="395"/>
      <c r="BS1157" s="395"/>
      <c r="BT1157" s="395"/>
      <c r="BU1157" s="395"/>
      <c r="BV1157" s="395"/>
      <c r="BW1157" s="395"/>
      <c r="BX1157" s="395"/>
      <c r="BY1157" s="395"/>
      <c r="BZ1157" s="395"/>
      <c r="CA1157" s="395"/>
      <c r="CB1157" s="395"/>
      <c r="CC1157" s="395"/>
      <c r="CD1157" s="395"/>
      <c r="CE1157" s="395"/>
      <c r="CF1157" s="395"/>
      <c r="CG1157" s="395"/>
      <c r="CH1157" s="395"/>
      <c r="CI1157" s="395"/>
      <c r="CJ1157" s="395"/>
      <c r="CK1157" s="395"/>
      <c r="CL1157" s="395"/>
      <c r="CM1157" s="395"/>
      <c r="CN1157" s="395"/>
      <c r="CO1157" s="395"/>
      <c r="CP1157" s="395"/>
      <c r="CQ1157" s="395"/>
      <c r="CR1157" s="395"/>
      <c r="CS1157" s="395"/>
      <c r="CT1157" s="395"/>
      <c r="CU1157" s="395"/>
      <c r="CV1157" s="395"/>
      <c r="CW1157" s="395"/>
      <c r="CX1157" s="395"/>
      <c r="CY1157" s="395"/>
      <c r="CZ1157" s="395"/>
      <c r="DA1157" s="395"/>
      <c r="DB1157" s="395"/>
      <c r="DC1157" s="395"/>
      <c r="DD1157" s="395"/>
      <c r="DE1157" s="395"/>
      <c r="DF1157" s="395"/>
      <c r="DG1157" s="395"/>
      <c r="DH1157" s="395"/>
      <c r="DI1157" s="395"/>
      <c r="DJ1157" s="395"/>
      <c r="DK1157" s="395"/>
      <c r="DL1157" s="395"/>
      <c r="DM1157" s="395"/>
      <c r="DN1157" s="395"/>
      <c r="DO1157" s="395"/>
      <c r="DP1157" s="395"/>
      <c r="DQ1157" s="395"/>
      <c r="DR1157" s="395"/>
      <c r="DS1157" s="395"/>
      <c r="DT1157" s="395"/>
      <c r="DU1157" s="395"/>
      <c r="DV1157" s="395"/>
      <c r="DW1157" s="395"/>
      <c r="DX1157" s="395"/>
      <c r="DY1157" s="395"/>
      <c r="DZ1157" s="395"/>
      <c r="EA1157" s="395"/>
      <c r="EB1157" s="395"/>
      <c r="EC1157" s="395"/>
      <c r="ED1157" s="395"/>
      <c r="EE1157" s="395"/>
      <c r="EF1157" s="395"/>
      <c r="EG1157" s="395"/>
      <c r="EH1157" s="395"/>
      <c r="EI1157" s="395"/>
      <c r="EJ1157" s="395"/>
      <c r="EK1157" s="395"/>
      <c r="EL1157" s="395"/>
      <c r="EM1157" s="395"/>
      <c r="EN1157" s="395"/>
      <c r="EO1157" s="395"/>
      <c r="EP1157" s="395"/>
      <c r="EQ1157" s="395"/>
      <c r="ER1157" s="395"/>
      <c r="ES1157" s="395"/>
      <c r="ET1157" s="395"/>
      <c r="EU1157" s="395"/>
      <c r="EV1157" s="395"/>
      <c r="EW1157" s="395"/>
      <c r="EX1157" s="395"/>
      <c r="EY1157" s="395"/>
      <c r="EZ1157" s="395"/>
      <c r="FA1157" s="395"/>
      <c r="FB1157" s="395"/>
      <c r="FC1157" s="395"/>
      <c r="FD1157" s="395"/>
      <c r="FE1157" s="395"/>
      <c r="FF1157" s="395"/>
      <c r="FG1157" s="395"/>
      <c r="FH1157" s="395"/>
      <c r="FI1157" s="395"/>
      <c r="FJ1157" s="395"/>
      <c r="FK1157" s="395"/>
      <c r="FL1157" s="395"/>
      <c r="FM1157" s="395"/>
      <c r="FN1157" s="395"/>
      <c r="FO1157" s="395"/>
      <c r="FP1157" s="395"/>
      <c r="FQ1157" s="395"/>
      <c r="FR1157" s="395"/>
      <c r="FS1157" s="395"/>
      <c r="FT1157" s="395"/>
      <c r="FU1157" s="395"/>
      <c r="FV1157" s="395"/>
      <c r="FW1157" s="395"/>
      <c r="FX1157" s="395"/>
      <c r="FY1157" s="395"/>
      <c r="FZ1157" s="395"/>
      <c r="GA1157" s="395"/>
      <c r="GB1157" s="395"/>
      <c r="GC1157" s="395"/>
      <c r="GD1157" s="395"/>
      <c r="GE1157" s="395"/>
      <c r="GF1157" s="395"/>
      <c r="GG1157" s="395"/>
      <c r="GH1157" s="395"/>
      <c r="GI1157" s="395"/>
      <c r="GJ1157" s="395"/>
      <c r="GK1157" s="395"/>
      <c r="GL1157" s="395"/>
      <c r="GM1157" s="395"/>
      <c r="GN1157" s="395"/>
      <c r="GO1157" s="395"/>
      <c r="GP1157" s="395"/>
      <c r="GQ1157" s="395"/>
      <c r="GR1157" s="395"/>
      <c r="GS1157" s="395"/>
      <c r="GT1157" s="395"/>
      <c r="GU1157" s="395"/>
      <c r="GV1157" s="395"/>
      <c r="GW1157" s="395"/>
      <c r="GX1157" s="395"/>
      <c r="GY1157" s="395"/>
      <c r="GZ1157" s="395"/>
      <c r="HA1157" s="395"/>
      <c r="HB1157" s="395"/>
      <c r="HC1157" s="395"/>
      <c r="HD1157" s="395"/>
      <c r="HE1157" s="395"/>
      <c r="HF1157" s="395"/>
      <c r="HG1157" s="395"/>
      <c r="HH1157" s="395"/>
      <c r="HI1157" s="395"/>
      <c r="HJ1157" s="395"/>
      <c r="HK1157" s="395"/>
      <c r="HL1157" s="395"/>
      <c r="HM1157" s="395"/>
      <c r="HN1157" s="395"/>
      <c r="HO1157" s="395"/>
      <c r="HP1157" s="395"/>
      <c r="HQ1157" s="395"/>
      <c r="HR1157" s="395"/>
      <c r="HS1157" s="395"/>
      <c r="HT1157" s="395"/>
      <c r="HU1157" s="395"/>
      <c r="HV1157" s="395"/>
      <c r="HW1157" s="395"/>
      <c r="HX1157" s="395"/>
      <c r="HY1157" s="395"/>
      <c r="HZ1157" s="395"/>
      <c r="IA1157" s="395"/>
      <c r="IB1157" s="395"/>
      <c r="IC1157" s="395"/>
      <c r="ID1157" s="395"/>
      <c r="IE1157" s="395"/>
      <c r="IF1157" s="395"/>
      <c r="IG1157" s="395"/>
      <c r="IH1157" s="395"/>
      <c r="II1157" s="395"/>
      <c r="IJ1157" s="395"/>
      <c r="IK1157" s="395"/>
      <c r="IL1157" s="395"/>
      <c r="IM1157" s="395"/>
      <c r="IN1157" s="395"/>
      <c r="IO1157" s="395"/>
      <c r="IP1157" s="395"/>
      <c r="IQ1157" s="395"/>
      <c r="IR1157" s="395"/>
      <c r="IS1157" s="395"/>
      <c r="IT1157" s="395"/>
      <c r="IU1157" s="395"/>
      <c r="IV1157" s="395"/>
      <c r="IW1157" s="395"/>
      <c r="IX1157" s="395"/>
      <c r="IY1157" s="395"/>
      <c r="IZ1157" s="395"/>
      <c r="JA1157" s="395"/>
    </row>
    <row r="1158" spans="1:261" s="128" customFormat="1" hidden="1" outlineLevel="1" x14ac:dyDescent="0.25">
      <c r="A1158" s="346"/>
      <c r="B1158" s="385" t="s">
        <v>6878</v>
      </c>
      <c r="C1158" s="386" t="s">
        <v>6814</v>
      </c>
      <c r="D1158" s="387">
        <v>11140</v>
      </c>
      <c r="E1158" s="233">
        <v>1675.05</v>
      </c>
      <c r="F1158" s="233">
        <f>E1158*D1158</f>
        <v>18660057</v>
      </c>
      <c r="G1158" s="233"/>
      <c r="H1158" s="233">
        <f>G1158*D1158</f>
        <v>0</v>
      </c>
      <c r="I1158" s="337">
        <f>H1158+F1158</f>
        <v>18660057</v>
      </c>
      <c r="J1158" s="233">
        <v>1675.05</v>
      </c>
      <c r="K1158" s="233">
        <f>'ВСЕ СМЕТЫ КДС'!G1252</f>
        <v>1584.7309237760001</v>
      </c>
      <c r="L1158" s="153">
        <f>((J1158/(K1158/100))-100)/100</f>
        <v>5.6993319729505318E-2</v>
      </c>
      <c r="M1158" s="233"/>
      <c r="N1158" s="233"/>
      <c r="O1158" s="153"/>
      <c r="P1158" s="422"/>
      <c r="Q1158" s="425">
        <f t="shared" si="111"/>
        <v>0</v>
      </c>
      <c r="R1158" s="395"/>
      <c r="S1158" s="395"/>
      <c r="T1158" s="395"/>
      <c r="U1158" s="395"/>
      <c r="V1158" s="395"/>
      <c r="W1158" s="395"/>
      <c r="X1158" s="395"/>
      <c r="Y1158" s="395"/>
      <c r="Z1158" s="395"/>
      <c r="AA1158" s="395"/>
      <c r="AB1158" s="395"/>
      <c r="AC1158" s="395"/>
      <c r="AD1158" s="395"/>
      <c r="AE1158" s="395"/>
      <c r="AF1158" s="395"/>
      <c r="AG1158" s="395"/>
      <c r="AH1158" s="395"/>
      <c r="AI1158" s="395"/>
      <c r="AJ1158" s="395"/>
      <c r="AK1158" s="395"/>
      <c r="AL1158" s="395"/>
      <c r="AM1158" s="395"/>
      <c r="AN1158" s="395"/>
      <c r="AO1158" s="395"/>
      <c r="AP1158" s="395"/>
      <c r="AQ1158" s="395"/>
      <c r="AR1158" s="395"/>
      <c r="AS1158" s="395"/>
      <c r="AT1158" s="395"/>
      <c r="AU1158" s="395"/>
      <c r="AV1158" s="395"/>
      <c r="AW1158" s="395"/>
      <c r="AX1158" s="395"/>
      <c r="AY1158" s="395"/>
      <c r="AZ1158" s="395"/>
      <c r="BA1158" s="395"/>
      <c r="BB1158" s="395"/>
      <c r="BC1158" s="395"/>
      <c r="BD1158" s="395"/>
      <c r="BE1158" s="395"/>
      <c r="BF1158" s="395"/>
      <c r="BG1158" s="395"/>
      <c r="BH1158" s="395"/>
      <c r="BI1158" s="395"/>
      <c r="BJ1158" s="395"/>
      <c r="BK1158" s="395"/>
      <c r="BL1158" s="395"/>
      <c r="BM1158" s="395"/>
      <c r="BN1158" s="395"/>
      <c r="BO1158" s="395"/>
      <c r="BP1158" s="395"/>
      <c r="BQ1158" s="395"/>
      <c r="BR1158" s="395"/>
      <c r="BS1158" s="395"/>
      <c r="BT1158" s="395"/>
      <c r="BU1158" s="395"/>
      <c r="BV1158" s="395"/>
      <c r="BW1158" s="395"/>
      <c r="BX1158" s="395"/>
      <c r="BY1158" s="395"/>
      <c r="BZ1158" s="395"/>
      <c r="CA1158" s="395"/>
      <c r="CB1158" s="395"/>
      <c r="CC1158" s="395"/>
      <c r="CD1158" s="395"/>
      <c r="CE1158" s="395"/>
      <c r="CF1158" s="395"/>
      <c r="CG1158" s="395"/>
      <c r="CH1158" s="395"/>
      <c r="CI1158" s="395"/>
      <c r="CJ1158" s="395"/>
      <c r="CK1158" s="395"/>
      <c r="CL1158" s="395"/>
      <c r="CM1158" s="395"/>
      <c r="CN1158" s="395"/>
      <c r="CO1158" s="395"/>
      <c r="CP1158" s="395"/>
      <c r="CQ1158" s="395"/>
      <c r="CR1158" s="395"/>
      <c r="CS1158" s="395"/>
      <c r="CT1158" s="395"/>
      <c r="CU1158" s="395"/>
      <c r="CV1158" s="395"/>
      <c r="CW1158" s="395"/>
      <c r="CX1158" s="395"/>
      <c r="CY1158" s="395"/>
      <c r="CZ1158" s="395"/>
      <c r="DA1158" s="395"/>
      <c r="DB1158" s="395"/>
      <c r="DC1158" s="395"/>
      <c r="DD1158" s="395"/>
      <c r="DE1158" s="395"/>
      <c r="DF1158" s="395"/>
      <c r="DG1158" s="395"/>
      <c r="DH1158" s="395"/>
      <c r="DI1158" s="395"/>
      <c r="DJ1158" s="395"/>
      <c r="DK1158" s="395"/>
      <c r="DL1158" s="395"/>
      <c r="DM1158" s="395"/>
      <c r="DN1158" s="395"/>
      <c r="DO1158" s="395"/>
      <c r="DP1158" s="395"/>
      <c r="DQ1158" s="395"/>
      <c r="DR1158" s="395"/>
      <c r="DS1158" s="395"/>
      <c r="DT1158" s="395"/>
      <c r="DU1158" s="395"/>
      <c r="DV1158" s="395"/>
      <c r="DW1158" s="395"/>
      <c r="DX1158" s="395"/>
      <c r="DY1158" s="395"/>
      <c r="DZ1158" s="395"/>
      <c r="EA1158" s="395"/>
      <c r="EB1158" s="395"/>
      <c r="EC1158" s="395"/>
      <c r="ED1158" s="395"/>
      <c r="EE1158" s="395"/>
      <c r="EF1158" s="395"/>
      <c r="EG1158" s="395"/>
      <c r="EH1158" s="395"/>
      <c r="EI1158" s="395"/>
      <c r="EJ1158" s="395"/>
      <c r="EK1158" s="395"/>
      <c r="EL1158" s="395"/>
      <c r="EM1158" s="395"/>
      <c r="EN1158" s="395"/>
      <c r="EO1158" s="395"/>
      <c r="EP1158" s="395"/>
      <c r="EQ1158" s="395"/>
      <c r="ER1158" s="395"/>
      <c r="ES1158" s="395"/>
      <c r="ET1158" s="395"/>
      <c r="EU1158" s="395"/>
      <c r="EV1158" s="395"/>
      <c r="EW1158" s="395"/>
      <c r="EX1158" s="395"/>
      <c r="EY1158" s="395"/>
      <c r="EZ1158" s="395"/>
      <c r="FA1158" s="395"/>
      <c r="FB1158" s="395"/>
      <c r="FC1158" s="395"/>
      <c r="FD1158" s="395"/>
      <c r="FE1158" s="395"/>
      <c r="FF1158" s="395"/>
      <c r="FG1158" s="395"/>
      <c r="FH1158" s="395"/>
      <c r="FI1158" s="395"/>
      <c r="FJ1158" s="395"/>
      <c r="FK1158" s="395"/>
      <c r="FL1158" s="395"/>
      <c r="FM1158" s="395"/>
      <c r="FN1158" s="395"/>
      <c r="FO1158" s="395"/>
      <c r="FP1158" s="395"/>
      <c r="FQ1158" s="395"/>
      <c r="FR1158" s="395"/>
      <c r="FS1158" s="395"/>
      <c r="FT1158" s="395"/>
      <c r="FU1158" s="395"/>
      <c r="FV1158" s="395"/>
      <c r="FW1158" s="395"/>
      <c r="FX1158" s="395"/>
      <c r="FY1158" s="395"/>
      <c r="FZ1158" s="395"/>
      <c r="GA1158" s="395"/>
      <c r="GB1158" s="395"/>
      <c r="GC1158" s="395"/>
      <c r="GD1158" s="395"/>
      <c r="GE1158" s="395"/>
      <c r="GF1158" s="395"/>
      <c r="GG1158" s="395"/>
      <c r="GH1158" s="395"/>
      <c r="GI1158" s="395"/>
      <c r="GJ1158" s="395"/>
      <c r="GK1158" s="395"/>
      <c r="GL1158" s="395"/>
      <c r="GM1158" s="395"/>
      <c r="GN1158" s="395"/>
      <c r="GO1158" s="395"/>
      <c r="GP1158" s="395"/>
      <c r="GQ1158" s="395"/>
      <c r="GR1158" s="395"/>
      <c r="GS1158" s="395"/>
      <c r="GT1158" s="395"/>
      <c r="GU1158" s="395"/>
      <c r="GV1158" s="395"/>
      <c r="GW1158" s="395"/>
      <c r="GX1158" s="395"/>
      <c r="GY1158" s="395"/>
      <c r="GZ1158" s="395"/>
      <c r="HA1158" s="395"/>
      <c r="HB1158" s="395"/>
      <c r="HC1158" s="395"/>
      <c r="HD1158" s="395"/>
      <c r="HE1158" s="395"/>
      <c r="HF1158" s="395"/>
      <c r="HG1158" s="395"/>
      <c r="HH1158" s="395"/>
      <c r="HI1158" s="395"/>
      <c r="HJ1158" s="395"/>
      <c r="HK1158" s="395"/>
      <c r="HL1158" s="395"/>
      <c r="HM1158" s="395"/>
      <c r="HN1158" s="395"/>
      <c r="HO1158" s="395"/>
      <c r="HP1158" s="395"/>
      <c r="HQ1158" s="395"/>
      <c r="HR1158" s="395"/>
      <c r="HS1158" s="395"/>
      <c r="HT1158" s="395"/>
      <c r="HU1158" s="395"/>
      <c r="HV1158" s="395"/>
      <c r="HW1158" s="395"/>
      <c r="HX1158" s="395"/>
      <c r="HY1158" s="395"/>
      <c r="HZ1158" s="395"/>
      <c r="IA1158" s="395"/>
      <c r="IB1158" s="395"/>
      <c r="IC1158" s="395"/>
      <c r="ID1158" s="395"/>
      <c r="IE1158" s="395"/>
      <c r="IF1158" s="395"/>
      <c r="IG1158" s="395"/>
      <c r="IH1158" s="395"/>
      <c r="II1158" s="395"/>
      <c r="IJ1158" s="395"/>
      <c r="IK1158" s="395"/>
      <c r="IL1158" s="395"/>
      <c r="IM1158" s="395"/>
      <c r="IN1158" s="395"/>
      <c r="IO1158" s="395"/>
      <c r="IP1158" s="395"/>
      <c r="IQ1158" s="395"/>
      <c r="IR1158" s="395"/>
      <c r="IS1158" s="395"/>
      <c r="IT1158" s="395"/>
      <c r="IU1158" s="395"/>
      <c r="IV1158" s="395"/>
      <c r="IW1158" s="395"/>
      <c r="IX1158" s="395"/>
      <c r="IY1158" s="395"/>
      <c r="IZ1158" s="395"/>
      <c r="JA1158" s="395"/>
    </row>
    <row r="1159" spans="1:261" s="128" customFormat="1" hidden="1" outlineLevel="1" x14ac:dyDescent="0.25">
      <c r="A1159" s="346"/>
      <c r="B1159" s="385" t="s">
        <v>719</v>
      </c>
      <c r="C1159" s="386" t="s">
        <v>6814</v>
      </c>
      <c r="D1159" s="247">
        <v>11140</v>
      </c>
      <c r="E1159" s="233">
        <v>102.6123</v>
      </c>
      <c r="F1159" s="233">
        <f>E1159*D1159</f>
        <v>1143101.0220000001</v>
      </c>
      <c r="G1159" s="233">
        <v>55.731000000000002</v>
      </c>
      <c r="H1159" s="233">
        <f>G1159*D1159</f>
        <v>620843.34</v>
      </c>
      <c r="I1159" s="337">
        <f>H1159+F1159</f>
        <v>1763944.3620000002</v>
      </c>
      <c r="J1159" s="233">
        <v>102.6123</v>
      </c>
      <c r="K1159" s="233">
        <f>'ВСЕ СМЕТЫ КДС'!$K$1233</f>
        <v>70.175087500000004</v>
      </c>
      <c r="L1159" s="153">
        <f>((J1159/(K1159/100))-100)/100</f>
        <v>0.46223259073243073</v>
      </c>
      <c r="M1159" s="233">
        <f>G1159</f>
        <v>55.731000000000002</v>
      </c>
      <c r="N1159" s="233">
        <f>'ВСЕ СМЕТЫ КДС'!$P$1240</f>
        <v>22.736385972222219</v>
      </c>
      <c r="O1159" s="153">
        <f>((M1159/(N1159/100))-100)/100</f>
        <v>1.4511811185862331</v>
      </c>
      <c r="P1159" s="422"/>
      <c r="Q1159" s="425">
        <f t="shared" ref="Q1159:Q1222" si="120">(E1159+G1159)*P1159</f>
        <v>0</v>
      </c>
      <c r="R1159" s="395"/>
      <c r="S1159" s="395"/>
      <c r="T1159" s="395"/>
      <c r="U1159" s="395"/>
      <c r="V1159" s="395"/>
      <c r="W1159" s="395"/>
      <c r="X1159" s="395"/>
      <c r="Y1159" s="395"/>
      <c r="Z1159" s="395"/>
      <c r="AA1159" s="395"/>
      <c r="AB1159" s="395"/>
      <c r="AC1159" s="395"/>
      <c r="AD1159" s="395"/>
      <c r="AE1159" s="395"/>
      <c r="AF1159" s="395"/>
      <c r="AG1159" s="395"/>
      <c r="AH1159" s="395"/>
      <c r="AI1159" s="395"/>
      <c r="AJ1159" s="395"/>
      <c r="AK1159" s="395"/>
      <c r="AL1159" s="395"/>
      <c r="AM1159" s="395"/>
      <c r="AN1159" s="395"/>
      <c r="AO1159" s="395"/>
      <c r="AP1159" s="395"/>
      <c r="AQ1159" s="395"/>
      <c r="AR1159" s="395"/>
      <c r="AS1159" s="395"/>
      <c r="AT1159" s="395"/>
      <c r="AU1159" s="395"/>
      <c r="AV1159" s="395"/>
      <c r="AW1159" s="395"/>
      <c r="AX1159" s="395"/>
      <c r="AY1159" s="395"/>
      <c r="AZ1159" s="395"/>
      <c r="BA1159" s="395"/>
      <c r="BB1159" s="395"/>
      <c r="BC1159" s="395"/>
      <c r="BD1159" s="395"/>
      <c r="BE1159" s="395"/>
      <c r="BF1159" s="395"/>
      <c r="BG1159" s="395"/>
      <c r="BH1159" s="395"/>
      <c r="BI1159" s="395"/>
      <c r="BJ1159" s="395"/>
      <c r="BK1159" s="395"/>
      <c r="BL1159" s="395"/>
      <c r="BM1159" s="395"/>
      <c r="BN1159" s="395"/>
      <c r="BO1159" s="395"/>
      <c r="BP1159" s="395"/>
      <c r="BQ1159" s="395"/>
      <c r="BR1159" s="395"/>
      <c r="BS1159" s="395"/>
      <c r="BT1159" s="395"/>
      <c r="BU1159" s="395"/>
      <c r="BV1159" s="395"/>
      <c r="BW1159" s="395"/>
      <c r="BX1159" s="395"/>
      <c r="BY1159" s="395"/>
      <c r="BZ1159" s="395"/>
      <c r="CA1159" s="395"/>
      <c r="CB1159" s="395"/>
      <c r="CC1159" s="395"/>
      <c r="CD1159" s="395"/>
      <c r="CE1159" s="395"/>
      <c r="CF1159" s="395"/>
      <c r="CG1159" s="395"/>
      <c r="CH1159" s="395"/>
      <c r="CI1159" s="395"/>
      <c r="CJ1159" s="395"/>
      <c r="CK1159" s="395"/>
      <c r="CL1159" s="395"/>
      <c r="CM1159" s="395"/>
      <c r="CN1159" s="395"/>
      <c r="CO1159" s="395"/>
      <c r="CP1159" s="395"/>
      <c r="CQ1159" s="395"/>
      <c r="CR1159" s="395"/>
      <c r="CS1159" s="395"/>
      <c r="CT1159" s="395"/>
      <c r="CU1159" s="395"/>
      <c r="CV1159" s="395"/>
      <c r="CW1159" s="395"/>
      <c r="CX1159" s="395"/>
      <c r="CY1159" s="395"/>
      <c r="CZ1159" s="395"/>
      <c r="DA1159" s="395"/>
      <c r="DB1159" s="395"/>
      <c r="DC1159" s="395"/>
      <c r="DD1159" s="395"/>
      <c r="DE1159" s="395"/>
      <c r="DF1159" s="395"/>
      <c r="DG1159" s="395"/>
      <c r="DH1159" s="395"/>
      <c r="DI1159" s="395"/>
      <c r="DJ1159" s="395"/>
      <c r="DK1159" s="395"/>
      <c r="DL1159" s="395"/>
      <c r="DM1159" s="395"/>
      <c r="DN1159" s="395"/>
      <c r="DO1159" s="395"/>
      <c r="DP1159" s="395"/>
      <c r="DQ1159" s="395"/>
      <c r="DR1159" s="395"/>
      <c r="DS1159" s="395"/>
      <c r="DT1159" s="395"/>
      <c r="DU1159" s="395"/>
      <c r="DV1159" s="395"/>
      <c r="DW1159" s="395"/>
      <c r="DX1159" s="395"/>
      <c r="DY1159" s="395"/>
      <c r="DZ1159" s="395"/>
      <c r="EA1159" s="395"/>
      <c r="EB1159" s="395"/>
      <c r="EC1159" s="395"/>
      <c r="ED1159" s="395"/>
      <c r="EE1159" s="395"/>
      <c r="EF1159" s="395"/>
      <c r="EG1159" s="395"/>
      <c r="EH1159" s="395"/>
      <c r="EI1159" s="395"/>
      <c r="EJ1159" s="395"/>
      <c r="EK1159" s="395"/>
      <c r="EL1159" s="395"/>
      <c r="EM1159" s="395"/>
      <c r="EN1159" s="395"/>
      <c r="EO1159" s="395"/>
      <c r="EP1159" s="395"/>
      <c r="EQ1159" s="395"/>
      <c r="ER1159" s="395"/>
      <c r="ES1159" s="395"/>
      <c r="ET1159" s="395"/>
      <c r="EU1159" s="395"/>
      <c r="EV1159" s="395"/>
      <c r="EW1159" s="395"/>
      <c r="EX1159" s="395"/>
      <c r="EY1159" s="395"/>
      <c r="EZ1159" s="395"/>
      <c r="FA1159" s="395"/>
      <c r="FB1159" s="395"/>
      <c r="FC1159" s="395"/>
      <c r="FD1159" s="395"/>
      <c r="FE1159" s="395"/>
      <c r="FF1159" s="395"/>
      <c r="FG1159" s="395"/>
      <c r="FH1159" s="395"/>
      <c r="FI1159" s="395"/>
      <c r="FJ1159" s="395"/>
      <c r="FK1159" s="395"/>
      <c r="FL1159" s="395"/>
      <c r="FM1159" s="395"/>
      <c r="FN1159" s="395"/>
      <c r="FO1159" s="395"/>
      <c r="FP1159" s="395"/>
      <c r="FQ1159" s="395"/>
      <c r="FR1159" s="395"/>
      <c r="FS1159" s="395"/>
      <c r="FT1159" s="395"/>
      <c r="FU1159" s="395"/>
      <c r="FV1159" s="395"/>
      <c r="FW1159" s="395"/>
      <c r="FX1159" s="395"/>
      <c r="FY1159" s="395"/>
      <c r="FZ1159" s="395"/>
      <c r="GA1159" s="395"/>
      <c r="GB1159" s="395"/>
      <c r="GC1159" s="395"/>
      <c r="GD1159" s="395"/>
      <c r="GE1159" s="395"/>
      <c r="GF1159" s="395"/>
      <c r="GG1159" s="395"/>
      <c r="GH1159" s="395"/>
      <c r="GI1159" s="395"/>
      <c r="GJ1159" s="395"/>
      <c r="GK1159" s="395"/>
      <c r="GL1159" s="395"/>
      <c r="GM1159" s="395"/>
      <c r="GN1159" s="395"/>
      <c r="GO1159" s="395"/>
      <c r="GP1159" s="395"/>
      <c r="GQ1159" s="395"/>
      <c r="GR1159" s="395"/>
      <c r="GS1159" s="395"/>
      <c r="GT1159" s="395"/>
      <c r="GU1159" s="395"/>
      <c r="GV1159" s="395"/>
      <c r="GW1159" s="395"/>
      <c r="GX1159" s="395"/>
      <c r="GY1159" s="395"/>
      <c r="GZ1159" s="395"/>
      <c r="HA1159" s="395"/>
      <c r="HB1159" s="395"/>
      <c r="HC1159" s="395"/>
      <c r="HD1159" s="395"/>
      <c r="HE1159" s="395"/>
      <c r="HF1159" s="395"/>
      <c r="HG1159" s="395"/>
      <c r="HH1159" s="395"/>
      <c r="HI1159" s="395"/>
      <c r="HJ1159" s="395"/>
      <c r="HK1159" s="395"/>
      <c r="HL1159" s="395"/>
      <c r="HM1159" s="395"/>
      <c r="HN1159" s="395"/>
      <c r="HO1159" s="395"/>
      <c r="HP1159" s="395"/>
      <c r="HQ1159" s="395"/>
      <c r="HR1159" s="395"/>
      <c r="HS1159" s="395"/>
      <c r="HT1159" s="395"/>
      <c r="HU1159" s="395"/>
      <c r="HV1159" s="395"/>
      <c r="HW1159" s="395"/>
      <c r="HX1159" s="395"/>
      <c r="HY1159" s="395"/>
      <c r="HZ1159" s="395"/>
      <c r="IA1159" s="395"/>
      <c r="IB1159" s="395"/>
      <c r="IC1159" s="395"/>
      <c r="ID1159" s="395"/>
      <c r="IE1159" s="395"/>
      <c r="IF1159" s="395"/>
      <c r="IG1159" s="395"/>
      <c r="IH1159" s="395"/>
      <c r="II1159" s="395"/>
      <c r="IJ1159" s="395"/>
      <c r="IK1159" s="395"/>
      <c r="IL1159" s="395"/>
      <c r="IM1159" s="395"/>
      <c r="IN1159" s="395"/>
      <c r="IO1159" s="395"/>
      <c r="IP1159" s="395"/>
      <c r="IQ1159" s="395"/>
      <c r="IR1159" s="395"/>
      <c r="IS1159" s="395"/>
      <c r="IT1159" s="395"/>
      <c r="IU1159" s="395"/>
      <c r="IV1159" s="395"/>
      <c r="IW1159" s="395"/>
      <c r="IX1159" s="395"/>
      <c r="IY1159" s="395"/>
      <c r="IZ1159" s="395"/>
      <c r="JA1159" s="395"/>
    </row>
    <row r="1160" spans="1:261" s="128" customFormat="1" hidden="1" outlineLevel="1" x14ac:dyDescent="0.25">
      <c r="A1160" s="346"/>
      <c r="B1160" s="385" t="s">
        <v>720</v>
      </c>
      <c r="C1160" s="386" t="s">
        <v>6814</v>
      </c>
      <c r="D1160" s="247">
        <v>11140</v>
      </c>
      <c r="E1160" s="233">
        <v>726</v>
      </c>
      <c r="F1160" s="233">
        <f>E1160*D1160</f>
        <v>8087640</v>
      </c>
      <c r="G1160" s="233">
        <v>230</v>
      </c>
      <c r="H1160" s="233">
        <f>G1160*D1160</f>
        <v>2562200</v>
      </c>
      <c r="I1160" s="337">
        <f>H1160+F1160</f>
        <v>10649840</v>
      </c>
      <c r="J1160" s="233">
        <v>726</v>
      </c>
      <c r="K1160" s="233">
        <f>'ВСЕ СМЕТЫ КДС'!$K$1238</f>
        <v>575.79826703421691</v>
      </c>
      <c r="L1160" s="153">
        <f>((J1160/(K1160/100))-100)/100</f>
        <v>0.26085825811778152</v>
      </c>
      <c r="M1160" s="233">
        <v>230</v>
      </c>
      <c r="N1160" s="233">
        <f>'ВСЕ СМЕТЫ КДС'!$P$1239*2</f>
        <v>40.88617555555556</v>
      </c>
      <c r="O1160" s="153">
        <f>((M1160/(N1160/100))-100)/100</f>
        <v>4.6253732924342419</v>
      </c>
      <c r="P1160" s="422"/>
      <c r="Q1160" s="425">
        <f t="shared" si="120"/>
        <v>0</v>
      </c>
      <c r="R1160" s="395"/>
      <c r="S1160" s="395"/>
      <c r="T1160" s="395"/>
      <c r="U1160" s="395"/>
      <c r="V1160" s="395"/>
      <c r="W1160" s="395"/>
      <c r="X1160" s="395"/>
      <c r="Y1160" s="395"/>
      <c r="Z1160" s="395"/>
      <c r="AA1160" s="395"/>
      <c r="AB1160" s="395"/>
      <c r="AC1160" s="395"/>
      <c r="AD1160" s="395"/>
      <c r="AE1160" s="395"/>
      <c r="AF1160" s="395"/>
      <c r="AG1160" s="395"/>
      <c r="AH1160" s="395"/>
      <c r="AI1160" s="395"/>
      <c r="AJ1160" s="395"/>
      <c r="AK1160" s="395"/>
      <c r="AL1160" s="395"/>
      <c r="AM1160" s="395"/>
      <c r="AN1160" s="395"/>
      <c r="AO1160" s="395"/>
      <c r="AP1160" s="395"/>
      <c r="AQ1160" s="395"/>
      <c r="AR1160" s="395"/>
      <c r="AS1160" s="395"/>
      <c r="AT1160" s="395"/>
      <c r="AU1160" s="395"/>
      <c r="AV1160" s="395"/>
      <c r="AW1160" s="395"/>
      <c r="AX1160" s="395"/>
      <c r="AY1160" s="395"/>
      <c r="AZ1160" s="395"/>
      <c r="BA1160" s="395"/>
      <c r="BB1160" s="395"/>
      <c r="BC1160" s="395"/>
      <c r="BD1160" s="395"/>
      <c r="BE1160" s="395"/>
      <c r="BF1160" s="395"/>
      <c r="BG1160" s="395"/>
      <c r="BH1160" s="395"/>
      <c r="BI1160" s="395"/>
      <c r="BJ1160" s="395"/>
      <c r="BK1160" s="395"/>
      <c r="BL1160" s="395"/>
      <c r="BM1160" s="395"/>
      <c r="BN1160" s="395"/>
      <c r="BO1160" s="395"/>
      <c r="BP1160" s="395"/>
      <c r="BQ1160" s="395"/>
      <c r="BR1160" s="395"/>
      <c r="BS1160" s="395"/>
      <c r="BT1160" s="395"/>
      <c r="BU1160" s="395"/>
      <c r="BV1160" s="395"/>
      <c r="BW1160" s="395"/>
      <c r="BX1160" s="395"/>
      <c r="BY1160" s="395"/>
      <c r="BZ1160" s="395"/>
      <c r="CA1160" s="395"/>
      <c r="CB1160" s="395"/>
      <c r="CC1160" s="395"/>
      <c r="CD1160" s="395"/>
      <c r="CE1160" s="395"/>
      <c r="CF1160" s="395"/>
      <c r="CG1160" s="395"/>
      <c r="CH1160" s="395"/>
      <c r="CI1160" s="395"/>
      <c r="CJ1160" s="395"/>
      <c r="CK1160" s="395"/>
      <c r="CL1160" s="395"/>
      <c r="CM1160" s="395"/>
      <c r="CN1160" s="395"/>
      <c r="CO1160" s="395"/>
      <c r="CP1160" s="395"/>
      <c r="CQ1160" s="395"/>
      <c r="CR1160" s="395"/>
      <c r="CS1160" s="395"/>
      <c r="CT1160" s="395"/>
      <c r="CU1160" s="395"/>
      <c r="CV1160" s="395"/>
      <c r="CW1160" s="395"/>
      <c r="CX1160" s="395"/>
      <c r="CY1160" s="395"/>
      <c r="CZ1160" s="395"/>
      <c r="DA1160" s="395"/>
      <c r="DB1160" s="395"/>
      <c r="DC1160" s="395"/>
      <c r="DD1160" s="395"/>
      <c r="DE1160" s="395"/>
      <c r="DF1160" s="395"/>
      <c r="DG1160" s="395"/>
      <c r="DH1160" s="395"/>
      <c r="DI1160" s="395"/>
      <c r="DJ1160" s="395"/>
      <c r="DK1160" s="395"/>
      <c r="DL1160" s="395"/>
      <c r="DM1160" s="395"/>
      <c r="DN1160" s="395"/>
      <c r="DO1160" s="395"/>
      <c r="DP1160" s="395"/>
      <c r="DQ1160" s="395"/>
      <c r="DR1160" s="395"/>
      <c r="DS1160" s="395"/>
      <c r="DT1160" s="395"/>
      <c r="DU1160" s="395"/>
      <c r="DV1160" s="395"/>
      <c r="DW1160" s="395"/>
      <c r="DX1160" s="395"/>
      <c r="DY1160" s="395"/>
      <c r="DZ1160" s="395"/>
      <c r="EA1160" s="395"/>
      <c r="EB1160" s="395"/>
      <c r="EC1160" s="395"/>
      <c r="ED1160" s="395"/>
      <c r="EE1160" s="395"/>
      <c r="EF1160" s="395"/>
      <c r="EG1160" s="395"/>
      <c r="EH1160" s="395"/>
      <c r="EI1160" s="395"/>
      <c r="EJ1160" s="395"/>
      <c r="EK1160" s="395"/>
      <c r="EL1160" s="395"/>
      <c r="EM1160" s="395"/>
      <c r="EN1160" s="395"/>
      <c r="EO1160" s="395"/>
      <c r="EP1160" s="395"/>
      <c r="EQ1160" s="395"/>
      <c r="ER1160" s="395"/>
      <c r="ES1160" s="395"/>
      <c r="ET1160" s="395"/>
      <c r="EU1160" s="395"/>
      <c r="EV1160" s="395"/>
      <c r="EW1160" s="395"/>
      <c r="EX1160" s="395"/>
      <c r="EY1160" s="395"/>
      <c r="EZ1160" s="395"/>
      <c r="FA1160" s="395"/>
      <c r="FB1160" s="395"/>
      <c r="FC1160" s="395"/>
      <c r="FD1160" s="395"/>
      <c r="FE1160" s="395"/>
      <c r="FF1160" s="395"/>
      <c r="FG1160" s="395"/>
      <c r="FH1160" s="395"/>
      <c r="FI1160" s="395"/>
      <c r="FJ1160" s="395"/>
      <c r="FK1160" s="395"/>
      <c r="FL1160" s="395"/>
      <c r="FM1160" s="395"/>
      <c r="FN1160" s="395"/>
      <c r="FO1160" s="395"/>
      <c r="FP1160" s="395"/>
      <c r="FQ1160" s="395"/>
      <c r="FR1160" s="395"/>
      <c r="FS1160" s="395"/>
      <c r="FT1160" s="395"/>
      <c r="FU1160" s="395"/>
      <c r="FV1160" s="395"/>
      <c r="FW1160" s="395"/>
      <c r="FX1160" s="395"/>
      <c r="FY1160" s="395"/>
      <c r="FZ1160" s="395"/>
      <c r="GA1160" s="395"/>
      <c r="GB1160" s="395"/>
      <c r="GC1160" s="395"/>
      <c r="GD1160" s="395"/>
      <c r="GE1160" s="395"/>
      <c r="GF1160" s="395"/>
      <c r="GG1160" s="395"/>
      <c r="GH1160" s="395"/>
      <c r="GI1160" s="395"/>
      <c r="GJ1160" s="395"/>
      <c r="GK1160" s="395"/>
      <c r="GL1160" s="395"/>
      <c r="GM1160" s="395"/>
      <c r="GN1160" s="395"/>
      <c r="GO1160" s="395"/>
      <c r="GP1160" s="395"/>
      <c r="GQ1160" s="395"/>
      <c r="GR1160" s="395"/>
      <c r="GS1160" s="395"/>
      <c r="GT1160" s="395"/>
      <c r="GU1160" s="395"/>
      <c r="GV1160" s="395"/>
      <c r="GW1160" s="395"/>
      <c r="GX1160" s="395"/>
      <c r="GY1160" s="395"/>
      <c r="GZ1160" s="395"/>
      <c r="HA1160" s="395"/>
      <c r="HB1160" s="395"/>
      <c r="HC1160" s="395"/>
      <c r="HD1160" s="395"/>
      <c r="HE1160" s="395"/>
      <c r="HF1160" s="395"/>
      <c r="HG1160" s="395"/>
      <c r="HH1160" s="395"/>
      <c r="HI1160" s="395"/>
      <c r="HJ1160" s="395"/>
      <c r="HK1160" s="395"/>
      <c r="HL1160" s="395"/>
      <c r="HM1160" s="395"/>
      <c r="HN1160" s="395"/>
      <c r="HO1160" s="395"/>
      <c r="HP1160" s="395"/>
      <c r="HQ1160" s="395"/>
      <c r="HR1160" s="395"/>
      <c r="HS1160" s="395"/>
      <c r="HT1160" s="395"/>
      <c r="HU1160" s="395"/>
      <c r="HV1160" s="395"/>
      <c r="HW1160" s="395"/>
      <c r="HX1160" s="395"/>
      <c r="HY1160" s="395"/>
      <c r="HZ1160" s="395"/>
      <c r="IA1160" s="395"/>
      <c r="IB1160" s="395"/>
      <c r="IC1160" s="395"/>
      <c r="ID1160" s="395"/>
      <c r="IE1160" s="395"/>
      <c r="IF1160" s="395"/>
      <c r="IG1160" s="395"/>
      <c r="IH1160" s="395"/>
      <c r="II1160" s="395"/>
      <c r="IJ1160" s="395"/>
      <c r="IK1160" s="395"/>
      <c r="IL1160" s="395"/>
      <c r="IM1160" s="395"/>
      <c r="IN1160" s="395"/>
      <c r="IO1160" s="395"/>
      <c r="IP1160" s="395"/>
      <c r="IQ1160" s="395"/>
      <c r="IR1160" s="395"/>
      <c r="IS1160" s="395"/>
      <c r="IT1160" s="395"/>
      <c r="IU1160" s="395"/>
      <c r="IV1160" s="395"/>
      <c r="IW1160" s="395"/>
      <c r="IX1160" s="395"/>
      <c r="IY1160" s="395"/>
      <c r="IZ1160" s="395"/>
      <c r="JA1160" s="395"/>
    </row>
    <row r="1161" spans="1:261" collapsed="1" x14ac:dyDescent="0.25">
      <c r="A1161" s="339" t="s">
        <v>721</v>
      </c>
      <c r="B1161" s="340" t="s">
        <v>722</v>
      </c>
      <c r="C1161" s="341"/>
      <c r="D1161" s="342"/>
      <c r="E1161" s="342"/>
      <c r="F1161" s="342">
        <f>SUM(F1162:F1177)</f>
        <v>235407</v>
      </c>
      <c r="G1161" s="342"/>
      <c r="H1161" s="342">
        <f>SUM(H1162:H1177)</f>
        <v>343913.44</v>
      </c>
      <c r="I1161" s="343">
        <f>SUM(I1162:I1177)</f>
        <v>579320.43999999994</v>
      </c>
      <c r="J1161" s="344"/>
      <c r="K1161" s="344"/>
      <c r="L1161" s="345"/>
      <c r="M1161" s="345"/>
      <c r="N1161" s="345"/>
      <c r="O1161" s="345"/>
      <c r="P1161" s="422"/>
      <c r="Q1161" s="343">
        <f>SUM(Q1162:Q1177)</f>
        <v>0</v>
      </c>
    </row>
    <row r="1162" spans="1:261" hidden="1" outlineLevel="1" x14ac:dyDescent="0.25">
      <c r="A1162" s="120"/>
      <c r="B1162" s="300" t="s">
        <v>665</v>
      </c>
      <c r="C1162" s="117" t="s">
        <v>31</v>
      </c>
      <c r="D1162" s="116">
        <v>1</v>
      </c>
      <c r="E1162" s="109">
        <v>6550</v>
      </c>
      <c r="F1162" s="109">
        <f t="shared" ref="F1162:F1177" si="121">E1162*D1162</f>
        <v>6550</v>
      </c>
      <c r="G1162" s="109">
        <v>55450.200000000004</v>
      </c>
      <c r="H1162" s="109">
        <f t="shared" ref="H1162:H1177" si="122">G1162*D1162</f>
        <v>55450.200000000004</v>
      </c>
      <c r="I1162" s="221">
        <f>H1162+F1162</f>
        <v>62000.200000000004</v>
      </c>
      <c r="J1162" s="252">
        <v>6550</v>
      </c>
      <c r="K1162" s="252"/>
      <c r="L1162" s="229"/>
      <c r="M1162" s="229">
        <f t="shared" ref="M1162:M1177" si="123">G1162</f>
        <v>55450.200000000004</v>
      </c>
      <c r="N1162" s="229"/>
      <c r="O1162" s="229"/>
      <c r="P1162" s="422"/>
      <c r="Q1162" s="425">
        <f t="shared" si="120"/>
        <v>0</v>
      </c>
    </row>
    <row r="1163" spans="1:261" hidden="1" outlineLevel="1" x14ac:dyDescent="0.25">
      <c r="A1163" s="120"/>
      <c r="B1163" s="300" t="s">
        <v>723</v>
      </c>
      <c r="C1163" s="117" t="s">
        <v>188</v>
      </c>
      <c r="D1163" s="116">
        <v>30</v>
      </c>
      <c r="E1163" s="109">
        <v>186.02</v>
      </c>
      <c r="F1163" s="109">
        <f t="shared" si="121"/>
        <v>5580.6</v>
      </c>
      <c r="G1163" s="109">
        <v>1809.6000000000001</v>
      </c>
      <c r="H1163" s="109">
        <f t="shared" si="122"/>
        <v>54288.000000000007</v>
      </c>
      <c r="I1163" s="221">
        <f t="shared" ref="I1163:I1177" si="124">H1163+F1163</f>
        <v>59868.600000000006</v>
      </c>
      <c r="J1163" s="252">
        <v>186.02</v>
      </c>
      <c r="K1163" s="252"/>
      <c r="L1163" s="229"/>
      <c r="M1163" s="229">
        <f t="shared" si="123"/>
        <v>1809.6000000000001</v>
      </c>
      <c r="N1163" s="229"/>
      <c r="O1163" s="229"/>
      <c r="P1163" s="422"/>
      <c r="Q1163" s="425">
        <f t="shared" si="120"/>
        <v>0</v>
      </c>
    </row>
    <row r="1164" spans="1:261" hidden="1" outlineLevel="1" x14ac:dyDescent="0.25">
      <c r="A1164" s="120"/>
      <c r="B1164" s="300" t="s">
        <v>723</v>
      </c>
      <c r="C1164" s="117" t="s">
        <v>188</v>
      </c>
      <c r="D1164" s="116">
        <v>30</v>
      </c>
      <c r="E1164" s="109">
        <v>162.44</v>
      </c>
      <c r="F1164" s="109">
        <f t="shared" si="121"/>
        <v>4873.2</v>
      </c>
      <c r="G1164" s="109">
        <v>322.40000000000003</v>
      </c>
      <c r="H1164" s="109">
        <f t="shared" si="122"/>
        <v>9672.0000000000018</v>
      </c>
      <c r="I1164" s="221">
        <f t="shared" si="124"/>
        <v>14545.2</v>
      </c>
      <c r="J1164" s="252">
        <v>162.44</v>
      </c>
      <c r="K1164" s="252"/>
      <c r="L1164" s="229"/>
      <c r="M1164" s="229">
        <f t="shared" si="123"/>
        <v>322.40000000000003</v>
      </c>
      <c r="N1164" s="229"/>
      <c r="O1164" s="229"/>
      <c r="P1164" s="422"/>
      <c r="Q1164" s="425">
        <f t="shared" si="120"/>
        <v>0</v>
      </c>
    </row>
    <row r="1165" spans="1:261" hidden="1" outlineLevel="1" x14ac:dyDescent="0.25">
      <c r="A1165" s="120"/>
      <c r="B1165" s="300" t="s">
        <v>724</v>
      </c>
      <c r="C1165" s="117" t="s">
        <v>188</v>
      </c>
      <c r="D1165" s="116">
        <v>60</v>
      </c>
      <c r="E1165" s="109">
        <v>162.44</v>
      </c>
      <c r="F1165" s="109">
        <f t="shared" si="121"/>
        <v>9746.4</v>
      </c>
      <c r="G1165" s="109">
        <v>434.2</v>
      </c>
      <c r="H1165" s="109">
        <f t="shared" si="122"/>
        <v>26052</v>
      </c>
      <c r="I1165" s="221">
        <f t="shared" si="124"/>
        <v>35798.400000000001</v>
      </c>
      <c r="J1165" s="252">
        <v>162.44</v>
      </c>
      <c r="K1165" s="252"/>
      <c r="L1165" s="229"/>
      <c r="M1165" s="229">
        <f t="shared" si="123"/>
        <v>434.2</v>
      </c>
      <c r="N1165" s="229"/>
      <c r="O1165" s="229"/>
      <c r="P1165" s="422"/>
      <c r="Q1165" s="425">
        <f t="shared" si="120"/>
        <v>0</v>
      </c>
    </row>
    <row r="1166" spans="1:261" hidden="1" outlineLevel="1" x14ac:dyDescent="0.25">
      <c r="A1166" s="120"/>
      <c r="B1166" s="300" t="s">
        <v>724</v>
      </c>
      <c r="C1166" s="117" t="s">
        <v>188</v>
      </c>
      <c r="D1166" s="116">
        <v>70</v>
      </c>
      <c r="E1166" s="109">
        <v>162.44</v>
      </c>
      <c r="F1166" s="109">
        <f t="shared" si="121"/>
        <v>11370.8</v>
      </c>
      <c r="G1166" s="109">
        <v>184.6</v>
      </c>
      <c r="H1166" s="109">
        <f t="shared" si="122"/>
        <v>12922</v>
      </c>
      <c r="I1166" s="221">
        <f t="shared" si="124"/>
        <v>24292.799999999999</v>
      </c>
      <c r="J1166" s="252">
        <v>162.44</v>
      </c>
      <c r="K1166" s="252"/>
      <c r="L1166" s="229"/>
      <c r="M1166" s="229">
        <f t="shared" si="123"/>
        <v>184.6</v>
      </c>
      <c r="N1166" s="229"/>
      <c r="O1166" s="229"/>
      <c r="P1166" s="422"/>
      <c r="Q1166" s="425">
        <f t="shared" si="120"/>
        <v>0</v>
      </c>
    </row>
    <row r="1167" spans="1:261" hidden="1" outlineLevel="1" x14ac:dyDescent="0.25">
      <c r="A1167" s="120"/>
      <c r="B1167" s="300" t="s">
        <v>725</v>
      </c>
      <c r="C1167" s="117" t="s">
        <v>188</v>
      </c>
      <c r="D1167" s="116">
        <v>100</v>
      </c>
      <c r="E1167" s="109">
        <v>162.44</v>
      </c>
      <c r="F1167" s="109">
        <f t="shared" si="121"/>
        <v>16244</v>
      </c>
      <c r="G1167" s="109">
        <v>166.92000000000002</v>
      </c>
      <c r="H1167" s="109">
        <f t="shared" si="122"/>
        <v>16692</v>
      </c>
      <c r="I1167" s="221">
        <f t="shared" si="124"/>
        <v>32936</v>
      </c>
      <c r="J1167" s="252">
        <v>162.44</v>
      </c>
      <c r="K1167" s="252"/>
      <c r="L1167" s="229"/>
      <c r="M1167" s="229">
        <f t="shared" si="123"/>
        <v>166.92000000000002</v>
      </c>
      <c r="N1167" s="229"/>
      <c r="O1167" s="229"/>
      <c r="P1167" s="422"/>
      <c r="Q1167" s="425">
        <f t="shared" si="120"/>
        <v>0</v>
      </c>
    </row>
    <row r="1168" spans="1:261" hidden="1" outlineLevel="1" x14ac:dyDescent="0.25">
      <c r="A1168" s="120"/>
      <c r="B1168" s="300" t="s">
        <v>672</v>
      </c>
      <c r="C1168" s="119" t="s">
        <v>199</v>
      </c>
      <c r="D1168" s="129">
        <v>120</v>
      </c>
      <c r="E1168" s="109">
        <v>838.40000000000009</v>
      </c>
      <c r="F1168" s="109">
        <f t="shared" si="121"/>
        <v>100608.00000000001</v>
      </c>
      <c r="G1168" s="109">
        <v>699.4</v>
      </c>
      <c r="H1168" s="109">
        <f t="shared" si="122"/>
        <v>83928</v>
      </c>
      <c r="I1168" s="221">
        <f t="shared" si="124"/>
        <v>184536</v>
      </c>
      <c r="J1168" s="252">
        <v>838.40000000000009</v>
      </c>
      <c r="K1168" s="252"/>
      <c r="L1168" s="229"/>
      <c r="M1168" s="229">
        <f t="shared" si="123"/>
        <v>699.4</v>
      </c>
      <c r="N1168" s="229"/>
      <c r="O1168" s="229"/>
      <c r="P1168" s="422"/>
      <c r="Q1168" s="425">
        <f t="shared" si="120"/>
        <v>0</v>
      </c>
    </row>
    <row r="1169" spans="1:17" ht="25.5" hidden="1" outlineLevel="1" x14ac:dyDescent="0.25">
      <c r="A1169" s="120"/>
      <c r="B1169" s="300" t="s">
        <v>726</v>
      </c>
      <c r="C1169" s="117" t="s">
        <v>199</v>
      </c>
      <c r="D1169" s="116">
        <v>130</v>
      </c>
      <c r="E1169" s="109">
        <v>45.85</v>
      </c>
      <c r="F1169" s="109">
        <f t="shared" si="121"/>
        <v>5960.5</v>
      </c>
      <c r="G1169" s="109">
        <v>58.5</v>
      </c>
      <c r="H1169" s="109">
        <f t="shared" si="122"/>
        <v>7605</v>
      </c>
      <c r="I1169" s="221">
        <f t="shared" si="124"/>
        <v>13565.5</v>
      </c>
      <c r="J1169" s="252">
        <v>45.85</v>
      </c>
      <c r="K1169" s="252"/>
      <c r="L1169" s="229"/>
      <c r="M1169" s="229">
        <f t="shared" si="123"/>
        <v>58.5</v>
      </c>
      <c r="N1169" s="229"/>
      <c r="O1169" s="229"/>
      <c r="P1169" s="422"/>
      <c r="Q1169" s="425">
        <f t="shared" si="120"/>
        <v>0</v>
      </c>
    </row>
    <row r="1170" spans="1:17" hidden="1" outlineLevel="1" x14ac:dyDescent="0.25">
      <c r="A1170" s="120"/>
      <c r="B1170" s="300" t="s">
        <v>727</v>
      </c>
      <c r="C1170" s="117" t="s">
        <v>31</v>
      </c>
      <c r="D1170" s="116">
        <v>40</v>
      </c>
      <c r="E1170" s="109">
        <v>262</v>
      </c>
      <c r="F1170" s="109">
        <f t="shared" si="121"/>
        <v>10480</v>
      </c>
      <c r="G1170" s="109">
        <v>681.2</v>
      </c>
      <c r="H1170" s="109">
        <f t="shared" si="122"/>
        <v>27248</v>
      </c>
      <c r="I1170" s="221">
        <f t="shared" si="124"/>
        <v>37728</v>
      </c>
      <c r="J1170" s="252">
        <v>262</v>
      </c>
      <c r="K1170" s="252"/>
      <c r="L1170" s="229"/>
      <c r="M1170" s="229">
        <f t="shared" si="123"/>
        <v>681.2</v>
      </c>
      <c r="N1170" s="229"/>
      <c r="O1170" s="229"/>
      <c r="P1170" s="422"/>
      <c r="Q1170" s="425">
        <f t="shared" si="120"/>
        <v>0</v>
      </c>
    </row>
    <row r="1171" spans="1:17" hidden="1" outlineLevel="1" x14ac:dyDescent="0.25">
      <c r="A1171" s="120"/>
      <c r="B1171" s="300" t="s">
        <v>728</v>
      </c>
      <c r="C1171" s="117" t="s">
        <v>188</v>
      </c>
      <c r="D1171" s="116">
        <v>20</v>
      </c>
      <c r="E1171" s="109">
        <v>65.5</v>
      </c>
      <c r="F1171" s="109">
        <f t="shared" si="121"/>
        <v>1310</v>
      </c>
      <c r="G1171" s="109">
        <v>166.71200000000002</v>
      </c>
      <c r="H1171" s="109">
        <f t="shared" si="122"/>
        <v>3334.2400000000002</v>
      </c>
      <c r="I1171" s="221">
        <f t="shared" si="124"/>
        <v>4644.24</v>
      </c>
      <c r="J1171" s="252">
        <v>65.5</v>
      </c>
      <c r="K1171" s="252"/>
      <c r="L1171" s="229"/>
      <c r="M1171" s="229">
        <f t="shared" si="123"/>
        <v>166.71200000000002</v>
      </c>
      <c r="N1171" s="229"/>
      <c r="O1171" s="229"/>
      <c r="P1171" s="422"/>
      <c r="Q1171" s="425">
        <f t="shared" si="120"/>
        <v>0</v>
      </c>
    </row>
    <row r="1172" spans="1:17" hidden="1" outlineLevel="1" x14ac:dyDescent="0.25">
      <c r="A1172" s="120"/>
      <c r="B1172" s="300" t="s">
        <v>729</v>
      </c>
      <c r="C1172" s="117" t="s">
        <v>31</v>
      </c>
      <c r="D1172" s="116">
        <v>150</v>
      </c>
      <c r="E1172" s="109">
        <v>32.75</v>
      </c>
      <c r="F1172" s="109">
        <f t="shared" si="121"/>
        <v>4912.5</v>
      </c>
      <c r="G1172" s="109">
        <v>36.816000000000003</v>
      </c>
      <c r="H1172" s="109">
        <f t="shared" si="122"/>
        <v>5522.4000000000005</v>
      </c>
      <c r="I1172" s="221">
        <f t="shared" si="124"/>
        <v>10434.900000000001</v>
      </c>
      <c r="J1172" s="252">
        <v>32.75</v>
      </c>
      <c r="K1172" s="252"/>
      <c r="L1172" s="229"/>
      <c r="M1172" s="229">
        <f t="shared" si="123"/>
        <v>36.816000000000003</v>
      </c>
      <c r="N1172" s="229"/>
      <c r="O1172" s="229"/>
      <c r="P1172" s="422"/>
      <c r="Q1172" s="425">
        <f t="shared" si="120"/>
        <v>0</v>
      </c>
    </row>
    <row r="1173" spans="1:17" hidden="1" outlineLevel="1" x14ac:dyDescent="0.25">
      <c r="A1173" s="120"/>
      <c r="B1173" s="300" t="s">
        <v>730</v>
      </c>
      <c r="C1173" s="117" t="s">
        <v>31</v>
      </c>
      <c r="D1173" s="116">
        <v>1</v>
      </c>
      <c r="E1173" s="109">
        <v>2620</v>
      </c>
      <c r="F1173" s="109">
        <f t="shared" si="121"/>
        <v>2620</v>
      </c>
      <c r="G1173" s="109">
        <v>9412</v>
      </c>
      <c r="H1173" s="109">
        <f t="shared" si="122"/>
        <v>9412</v>
      </c>
      <c r="I1173" s="221">
        <f t="shared" si="124"/>
        <v>12032</v>
      </c>
      <c r="J1173" s="252">
        <v>2620</v>
      </c>
      <c r="K1173" s="252"/>
      <c r="L1173" s="229"/>
      <c r="M1173" s="229">
        <f t="shared" si="123"/>
        <v>9412</v>
      </c>
      <c r="N1173" s="229"/>
      <c r="O1173" s="229"/>
      <c r="P1173" s="422"/>
      <c r="Q1173" s="425">
        <f t="shared" si="120"/>
        <v>0</v>
      </c>
    </row>
    <row r="1174" spans="1:17" hidden="1" outlineLevel="1" x14ac:dyDescent="0.25">
      <c r="A1174" s="120"/>
      <c r="B1174" s="300" t="s">
        <v>731</v>
      </c>
      <c r="C1174" s="117" t="s">
        <v>31</v>
      </c>
      <c r="D1174" s="116">
        <v>3</v>
      </c>
      <c r="E1174" s="109">
        <v>262</v>
      </c>
      <c r="F1174" s="109">
        <f t="shared" si="121"/>
        <v>786</v>
      </c>
      <c r="G1174" s="109">
        <v>109.2</v>
      </c>
      <c r="H1174" s="109">
        <f t="shared" si="122"/>
        <v>327.60000000000002</v>
      </c>
      <c r="I1174" s="221">
        <f t="shared" si="124"/>
        <v>1113.5999999999999</v>
      </c>
      <c r="J1174" s="252">
        <v>262</v>
      </c>
      <c r="K1174" s="252"/>
      <c r="L1174" s="229"/>
      <c r="M1174" s="229">
        <f t="shared" si="123"/>
        <v>109.2</v>
      </c>
      <c r="N1174" s="229"/>
      <c r="O1174" s="229"/>
      <c r="P1174" s="422"/>
      <c r="Q1174" s="425">
        <f t="shared" si="120"/>
        <v>0</v>
      </c>
    </row>
    <row r="1175" spans="1:17" hidden="1" outlineLevel="1" x14ac:dyDescent="0.25">
      <c r="A1175" s="120"/>
      <c r="B1175" s="300" t="s">
        <v>732</v>
      </c>
      <c r="C1175" s="117" t="s">
        <v>188</v>
      </c>
      <c r="D1175" s="116">
        <v>50</v>
      </c>
      <c r="E1175" s="109">
        <v>458.5</v>
      </c>
      <c r="F1175" s="109">
        <f t="shared" si="121"/>
        <v>22925</v>
      </c>
      <c r="G1175" s="109">
        <v>369.2</v>
      </c>
      <c r="H1175" s="109">
        <f t="shared" si="122"/>
        <v>18460</v>
      </c>
      <c r="I1175" s="221">
        <f t="shared" si="124"/>
        <v>41385</v>
      </c>
      <c r="J1175" s="252">
        <v>458.5</v>
      </c>
      <c r="K1175" s="252"/>
      <c r="L1175" s="229"/>
      <c r="M1175" s="229">
        <f t="shared" si="123"/>
        <v>369.2</v>
      </c>
      <c r="N1175" s="229"/>
      <c r="O1175" s="229"/>
      <c r="P1175" s="422"/>
      <c r="Q1175" s="425">
        <f t="shared" si="120"/>
        <v>0</v>
      </c>
    </row>
    <row r="1176" spans="1:17" hidden="1" outlineLevel="1" x14ac:dyDescent="0.25">
      <c r="A1176" s="120"/>
      <c r="B1176" s="300" t="s">
        <v>302</v>
      </c>
      <c r="C1176" s="117" t="s">
        <v>307</v>
      </c>
      <c r="D1176" s="116">
        <v>1</v>
      </c>
      <c r="E1176" s="109">
        <v>0</v>
      </c>
      <c r="F1176" s="109">
        <f t="shared" si="121"/>
        <v>0</v>
      </c>
      <c r="G1176" s="109">
        <v>13000</v>
      </c>
      <c r="H1176" s="109">
        <f t="shared" si="122"/>
        <v>13000</v>
      </c>
      <c r="I1176" s="221">
        <f t="shared" si="124"/>
        <v>13000</v>
      </c>
      <c r="J1176" s="252">
        <v>0</v>
      </c>
      <c r="K1176" s="252"/>
      <c r="L1176" s="229"/>
      <c r="M1176" s="229">
        <f t="shared" si="123"/>
        <v>13000</v>
      </c>
      <c r="N1176" s="229"/>
      <c r="O1176" s="229"/>
      <c r="P1176" s="422"/>
      <c r="Q1176" s="425">
        <f t="shared" si="120"/>
        <v>0</v>
      </c>
    </row>
    <row r="1177" spans="1:17" hidden="1" outlineLevel="1" x14ac:dyDescent="0.25">
      <c r="A1177" s="120"/>
      <c r="B1177" s="300" t="s">
        <v>560</v>
      </c>
      <c r="C1177" s="117" t="s">
        <v>307</v>
      </c>
      <c r="D1177" s="116">
        <v>1</v>
      </c>
      <c r="E1177" s="109">
        <v>31440</v>
      </c>
      <c r="F1177" s="109">
        <f t="shared" si="121"/>
        <v>31440</v>
      </c>
      <c r="G1177" s="109">
        <v>0</v>
      </c>
      <c r="H1177" s="109">
        <f t="shared" si="122"/>
        <v>0</v>
      </c>
      <c r="I1177" s="221">
        <f t="shared" si="124"/>
        <v>31440</v>
      </c>
      <c r="J1177" s="252">
        <v>31440</v>
      </c>
      <c r="K1177" s="252"/>
      <c r="L1177" s="229"/>
      <c r="M1177" s="229">
        <f t="shared" si="123"/>
        <v>0</v>
      </c>
      <c r="N1177" s="229"/>
      <c r="O1177" s="229"/>
      <c r="P1177" s="422"/>
      <c r="Q1177" s="425">
        <f t="shared" si="120"/>
        <v>0</v>
      </c>
    </row>
    <row r="1178" spans="1:17" collapsed="1" x14ac:dyDescent="0.25">
      <c r="A1178" s="339" t="s">
        <v>733</v>
      </c>
      <c r="B1178" s="340" t="s">
        <v>734</v>
      </c>
      <c r="C1178" s="341"/>
      <c r="D1178" s="342"/>
      <c r="E1178" s="342"/>
      <c r="F1178" s="342">
        <f>SUM(F1179:F1213)</f>
        <v>4238788.3880000003</v>
      </c>
      <c r="G1178" s="342"/>
      <c r="H1178" s="342">
        <f>SUM(H1179:H1213)</f>
        <v>18446335.010000002</v>
      </c>
      <c r="I1178" s="343">
        <f>SUM(I1179:I1213)</f>
        <v>22685123.398000002</v>
      </c>
      <c r="J1178" s="344"/>
      <c r="K1178" s="344"/>
      <c r="L1178" s="345"/>
      <c r="M1178" s="345"/>
      <c r="N1178" s="345"/>
      <c r="O1178" s="345"/>
      <c r="P1178" s="422"/>
      <c r="Q1178" s="343">
        <f>SUM(Q1179:Q1213)</f>
        <v>0</v>
      </c>
    </row>
    <row r="1179" spans="1:17" hidden="1" outlineLevel="1" x14ac:dyDescent="0.25">
      <c r="A1179" s="282"/>
      <c r="B1179" s="300" t="s">
        <v>6931</v>
      </c>
      <c r="C1179" s="119" t="s">
        <v>31</v>
      </c>
      <c r="D1179" s="129">
        <v>2</v>
      </c>
      <c r="E1179" s="109">
        <v>332000</v>
      </c>
      <c r="F1179" s="109">
        <f>E1179*D1179</f>
        <v>664000</v>
      </c>
      <c r="G1179" s="109">
        <v>5812000</v>
      </c>
      <c r="H1179" s="109">
        <f>G1179*D1179</f>
        <v>11624000</v>
      </c>
      <c r="I1179" s="221">
        <f t="shared" ref="I1179:I1213" si="125">H1179+F1179</f>
        <v>12288000</v>
      </c>
      <c r="J1179" s="216">
        <v>332000</v>
      </c>
      <c r="K1179" s="216">
        <f>'ВСЕ СМЕТЫ КДС'!G6164</f>
        <v>362687.09867281385</v>
      </c>
      <c r="L1179" s="153">
        <f>((J1179/(K1179/100))-100)/100</f>
        <v>-8.461039497988096E-2</v>
      </c>
      <c r="M1179" s="216">
        <v>5812000</v>
      </c>
      <c r="N1179" s="216">
        <f>'ВСЕ СМЕТЫ КДС'!G6165</f>
        <v>7997638.4361619204</v>
      </c>
      <c r="O1179" s="153">
        <f>((M1179/(N1179/100))-100)/100</f>
        <v>-0.27328547715778101</v>
      </c>
      <c r="P1179" s="422"/>
      <c r="Q1179" s="425">
        <f t="shared" si="120"/>
        <v>0</v>
      </c>
    </row>
    <row r="1180" spans="1:17" hidden="1" outlineLevel="1" x14ac:dyDescent="0.25">
      <c r="A1180" s="282"/>
      <c r="B1180" s="384" t="s">
        <v>6829</v>
      </c>
      <c r="C1180" s="119"/>
      <c r="D1180" s="129"/>
      <c r="E1180" s="109">
        <v>0</v>
      </c>
      <c r="F1180" s="109"/>
      <c r="G1180" s="109">
        <v>0</v>
      </c>
      <c r="H1180" s="109"/>
      <c r="I1180" s="221"/>
      <c r="J1180" s="252">
        <v>0</v>
      </c>
      <c r="K1180" s="252"/>
      <c r="L1180" s="229"/>
      <c r="M1180" s="229">
        <f t="shared" ref="M1180:M1213" si="126">G1180</f>
        <v>0</v>
      </c>
      <c r="N1180" s="229"/>
      <c r="O1180" s="229"/>
      <c r="P1180" s="422"/>
      <c r="Q1180" s="425">
        <f t="shared" si="120"/>
        <v>0</v>
      </c>
    </row>
    <row r="1181" spans="1:17" hidden="1" outlineLevel="1" x14ac:dyDescent="0.25">
      <c r="A1181" s="282"/>
      <c r="B1181" s="384" t="s">
        <v>735</v>
      </c>
      <c r="C1181" s="119"/>
      <c r="D1181" s="129"/>
      <c r="E1181" s="109">
        <v>0</v>
      </c>
      <c r="F1181" s="109"/>
      <c r="G1181" s="109">
        <v>0</v>
      </c>
      <c r="H1181" s="109"/>
      <c r="I1181" s="221"/>
      <c r="J1181" s="252">
        <v>0</v>
      </c>
      <c r="K1181" s="252"/>
      <c r="L1181" s="229"/>
      <c r="M1181" s="229">
        <f t="shared" si="126"/>
        <v>0</v>
      </c>
      <c r="N1181" s="229"/>
      <c r="O1181" s="229"/>
      <c r="P1181" s="422"/>
      <c r="Q1181" s="425">
        <f t="shared" si="120"/>
        <v>0</v>
      </c>
    </row>
    <row r="1182" spans="1:17" hidden="1" outlineLevel="1" x14ac:dyDescent="0.25">
      <c r="A1182" s="282"/>
      <c r="B1182" s="384" t="s">
        <v>6879</v>
      </c>
      <c r="C1182" s="119"/>
      <c r="D1182" s="129"/>
      <c r="E1182" s="109">
        <v>0</v>
      </c>
      <c r="F1182" s="109"/>
      <c r="G1182" s="109">
        <v>0</v>
      </c>
      <c r="H1182" s="109"/>
      <c r="I1182" s="221"/>
      <c r="J1182" s="252">
        <v>0</v>
      </c>
      <c r="K1182" s="252"/>
      <c r="L1182" s="229"/>
      <c r="M1182" s="229">
        <f t="shared" si="126"/>
        <v>0</v>
      </c>
      <c r="N1182" s="229"/>
      <c r="O1182" s="229"/>
      <c r="P1182" s="422"/>
      <c r="Q1182" s="425">
        <f t="shared" si="120"/>
        <v>0</v>
      </c>
    </row>
    <row r="1183" spans="1:17" hidden="1" outlineLevel="1" x14ac:dyDescent="0.25">
      <c r="A1183" s="282"/>
      <c r="B1183" s="300" t="s">
        <v>736</v>
      </c>
      <c r="C1183" s="119" t="s">
        <v>31</v>
      </c>
      <c r="D1183" s="129">
        <v>2</v>
      </c>
      <c r="E1183" s="109"/>
      <c r="F1183" s="109">
        <f t="shared" ref="F1183:F1192" si="127">E1183*D1183</f>
        <v>0</v>
      </c>
      <c r="G1183" s="109">
        <v>73710</v>
      </c>
      <c r="H1183" s="109">
        <f t="shared" ref="H1183:H1192" si="128">G1183*D1183</f>
        <v>147420</v>
      </c>
      <c r="I1183" s="221">
        <f t="shared" si="125"/>
        <v>147420</v>
      </c>
      <c r="J1183" s="142"/>
      <c r="K1183" s="142"/>
      <c r="L1183" s="217"/>
      <c r="M1183" s="216">
        <f t="shared" si="126"/>
        <v>73710</v>
      </c>
      <c r="N1183" s="216">
        <f>'ВСЕ СМЕТЫ КДС'!G6175</f>
        <v>656223.57383611391</v>
      </c>
      <c r="O1183" s="153">
        <f>((M1183/(N1183/100))-100)/100</f>
        <v>-0.88767547686665638</v>
      </c>
      <c r="P1183" s="422"/>
      <c r="Q1183" s="425">
        <f t="shared" si="120"/>
        <v>0</v>
      </c>
    </row>
    <row r="1184" spans="1:17" ht="38.25" hidden="1" outlineLevel="1" x14ac:dyDescent="0.25">
      <c r="A1184" s="282"/>
      <c r="B1184" s="300" t="s">
        <v>6880</v>
      </c>
      <c r="C1184" s="119" t="s">
        <v>31</v>
      </c>
      <c r="D1184" s="129">
        <v>2</v>
      </c>
      <c r="E1184" s="109">
        <v>60324</v>
      </c>
      <c r="F1184" s="109">
        <f t="shared" si="127"/>
        <v>120648</v>
      </c>
      <c r="G1184" s="109">
        <v>1490068</v>
      </c>
      <c r="H1184" s="109">
        <f t="shared" si="128"/>
        <v>2980136</v>
      </c>
      <c r="I1184" s="221">
        <f t="shared" si="125"/>
        <v>3100784</v>
      </c>
      <c r="J1184" s="216">
        <v>60324</v>
      </c>
      <c r="K1184" s="216">
        <f>'ВСЕ СМЕТЫ КДС'!G6169</f>
        <v>48966.239727175685</v>
      </c>
      <c r="L1184" s="153">
        <f>((J1184/(K1184/100))-100)/100</f>
        <v>0.23195083666024074</v>
      </c>
      <c r="M1184" s="216">
        <v>1490068</v>
      </c>
      <c r="N1184" s="216">
        <f>'ВСЕ СМЕТЫ КДС'!G6170</f>
        <v>1675732.4702912101</v>
      </c>
      <c r="O1184" s="153">
        <f>((M1184/(N1184/100))-100)/100</f>
        <v>-0.11079600925733998</v>
      </c>
      <c r="P1184" s="422"/>
      <c r="Q1184" s="425">
        <f t="shared" si="120"/>
        <v>0</v>
      </c>
    </row>
    <row r="1185" spans="1:17" ht="25.5" hidden="1" outlineLevel="1" x14ac:dyDescent="0.25">
      <c r="A1185" s="282"/>
      <c r="B1185" s="300" t="s">
        <v>6881</v>
      </c>
      <c r="C1185" s="119" t="s">
        <v>6809</v>
      </c>
      <c r="D1185" s="129">
        <v>2</v>
      </c>
      <c r="E1185" s="109">
        <v>46374</v>
      </c>
      <c r="F1185" s="109">
        <f t="shared" si="127"/>
        <v>92748</v>
      </c>
      <c r="G1185" s="109">
        <v>0</v>
      </c>
      <c r="H1185" s="109">
        <f t="shared" si="128"/>
        <v>0</v>
      </c>
      <c r="I1185" s="221">
        <f t="shared" si="125"/>
        <v>92748</v>
      </c>
      <c r="J1185" s="216">
        <v>46374</v>
      </c>
      <c r="K1185" s="216">
        <f>'ВСЕ СМЕТЫ КДС'!G6179</f>
        <v>39061.848019783683</v>
      </c>
      <c r="L1185" s="153">
        <f>((J1185/(K1185/100))-100)/100</f>
        <v>0.18719421509481379</v>
      </c>
      <c r="M1185" s="229">
        <f t="shared" si="126"/>
        <v>0</v>
      </c>
      <c r="N1185" s="229"/>
      <c r="O1185" s="229"/>
      <c r="P1185" s="422"/>
      <c r="Q1185" s="425">
        <f t="shared" si="120"/>
        <v>0</v>
      </c>
    </row>
    <row r="1186" spans="1:17" ht="25.5" hidden="1" outlineLevel="1" x14ac:dyDescent="0.25">
      <c r="A1186" s="282"/>
      <c r="B1186" s="300" t="s">
        <v>6932</v>
      </c>
      <c r="C1186" s="119" t="s">
        <v>31</v>
      </c>
      <c r="D1186" s="129">
        <v>2</v>
      </c>
      <c r="E1186" s="109">
        <v>56592</v>
      </c>
      <c r="F1186" s="109">
        <f t="shared" si="127"/>
        <v>113184</v>
      </c>
      <c r="G1186" s="109">
        <v>0</v>
      </c>
      <c r="H1186" s="109">
        <f t="shared" si="128"/>
        <v>0</v>
      </c>
      <c r="I1186" s="221">
        <f t="shared" si="125"/>
        <v>113184</v>
      </c>
      <c r="J1186" s="252">
        <v>56592</v>
      </c>
      <c r="K1186" s="252"/>
      <c r="L1186" s="229"/>
      <c r="M1186" s="229">
        <f t="shared" si="126"/>
        <v>0</v>
      </c>
      <c r="N1186" s="229"/>
      <c r="O1186" s="229"/>
      <c r="P1186" s="422"/>
      <c r="Q1186" s="425">
        <f t="shared" si="120"/>
        <v>0</v>
      </c>
    </row>
    <row r="1187" spans="1:17" s="395" customFormat="1" ht="25.5" hidden="1" outlineLevel="1" x14ac:dyDescent="0.25">
      <c r="A1187" s="390"/>
      <c r="B1187" s="391" t="s">
        <v>737</v>
      </c>
      <c r="C1187" s="392" t="s">
        <v>6891</v>
      </c>
      <c r="D1187" s="393">
        <v>86</v>
      </c>
      <c r="E1187" s="233">
        <v>2373</v>
      </c>
      <c r="F1187" s="233">
        <f t="shared" si="127"/>
        <v>204078</v>
      </c>
      <c r="G1187" s="233">
        <v>4672</v>
      </c>
      <c r="H1187" s="233">
        <f t="shared" si="128"/>
        <v>401792</v>
      </c>
      <c r="I1187" s="337">
        <f t="shared" si="125"/>
        <v>605870</v>
      </c>
      <c r="J1187" s="233">
        <v>2373</v>
      </c>
      <c r="K1187" s="233">
        <f>'ВСЕ СМЕТЫ КДС'!G6272</f>
        <v>3849.5599896821764</v>
      </c>
      <c r="L1187" s="394">
        <f>((J1187/(K1187/100))-100)/100</f>
        <v>-0.38356591237433418</v>
      </c>
      <c r="M1187" s="233">
        <v>4672</v>
      </c>
      <c r="N1187" s="233">
        <f>'ВСЕ СМЕТЫ КДС'!G6273</f>
        <v>3167.9589605207038</v>
      </c>
      <c r="O1187" s="394">
        <f>((M1187/(N1187/100))-100)/100</f>
        <v>0.474766579435765</v>
      </c>
      <c r="P1187" s="422"/>
      <c r="Q1187" s="425">
        <f t="shared" si="120"/>
        <v>0</v>
      </c>
    </row>
    <row r="1188" spans="1:17" s="395" customFormat="1" ht="25.5" hidden="1" outlineLevel="1" x14ac:dyDescent="0.25">
      <c r="A1188" s="390"/>
      <c r="B1188" s="391" t="s">
        <v>738</v>
      </c>
      <c r="C1188" s="392" t="s">
        <v>6890</v>
      </c>
      <c r="D1188" s="393">
        <v>132</v>
      </c>
      <c r="E1188" s="233">
        <v>1771</v>
      </c>
      <c r="F1188" s="233">
        <f t="shared" si="127"/>
        <v>233772</v>
      </c>
      <c r="G1188" s="233">
        <v>4632</v>
      </c>
      <c r="H1188" s="233">
        <f t="shared" si="128"/>
        <v>611424</v>
      </c>
      <c r="I1188" s="337">
        <f t="shared" si="125"/>
        <v>845196</v>
      </c>
      <c r="J1188" s="233">
        <v>1771</v>
      </c>
      <c r="K1188" s="233">
        <f>'ВСЕ СМЕТЫ КДС'!G6215</f>
        <v>1623.91322306304</v>
      </c>
      <c r="L1188" s="394">
        <f>((J1188/(K1188/100))-100)/100</f>
        <v>9.0575515272622475E-2</v>
      </c>
      <c r="M1188" s="233">
        <v>4632</v>
      </c>
      <c r="N1188" s="233">
        <f>'ВСЕ СМЕТЫ КДС'!G6221</f>
        <v>254.76385019904001</v>
      </c>
      <c r="O1188" s="394">
        <f>((M1188/(N1188/100))-100)/100</f>
        <v>17.181543403356269</v>
      </c>
      <c r="P1188" s="422"/>
      <c r="Q1188" s="425">
        <f t="shared" si="120"/>
        <v>0</v>
      </c>
    </row>
    <row r="1189" spans="1:17" hidden="1" outlineLevel="1" x14ac:dyDescent="0.25">
      <c r="A1189" s="282"/>
      <c r="B1189" s="300" t="s">
        <v>739</v>
      </c>
      <c r="C1189" s="119" t="s">
        <v>31</v>
      </c>
      <c r="D1189" s="129">
        <v>141</v>
      </c>
      <c r="E1189" s="109">
        <v>5895</v>
      </c>
      <c r="F1189" s="109">
        <f t="shared" si="127"/>
        <v>831195</v>
      </c>
      <c r="G1189" s="109">
        <v>1550.25</v>
      </c>
      <c r="H1189" s="109">
        <f t="shared" si="128"/>
        <v>218585.25</v>
      </c>
      <c r="I1189" s="221">
        <f t="shared" si="125"/>
        <v>1049780.25</v>
      </c>
      <c r="J1189" s="216">
        <v>5895</v>
      </c>
      <c r="K1189" s="216">
        <f>'ВСЕ СМЕТЫ КДС'!G6256</f>
        <v>7520.8979517235211</v>
      </c>
      <c r="L1189" s="153">
        <f>((J1189/(K1189/100))-100)/100</f>
        <v>-0.2161840198019071</v>
      </c>
      <c r="M1189" s="216">
        <f t="shared" si="126"/>
        <v>1550.25</v>
      </c>
      <c r="N1189" s="216">
        <f>'ВСЕ СМЕТЫ КДС'!G6257</f>
        <v>7467.4167998976009</v>
      </c>
      <c r="O1189" s="153">
        <f>((M1189/(N1189/100))-100)/100</f>
        <v>-0.79239808871773987</v>
      </c>
      <c r="P1189" s="422"/>
      <c r="Q1189" s="425">
        <f t="shared" si="120"/>
        <v>0</v>
      </c>
    </row>
    <row r="1190" spans="1:17" ht="25.5" hidden="1" outlineLevel="1" x14ac:dyDescent="0.25">
      <c r="A1190" s="282"/>
      <c r="B1190" s="300" t="s">
        <v>740</v>
      </c>
      <c r="C1190" s="119" t="s">
        <v>6808</v>
      </c>
      <c r="D1190" s="129">
        <v>14</v>
      </c>
      <c r="E1190" s="109">
        <v>9790</v>
      </c>
      <c r="F1190" s="109">
        <f t="shared" si="127"/>
        <v>137060</v>
      </c>
      <c r="G1190" s="109">
        <v>35760</v>
      </c>
      <c r="H1190" s="109">
        <f t="shared" si="128"/>
        <v>500640</v>
      </c>
      <c r="I1190" s="221">
        <f t="shared" si="125"/>
        <v>637700</v>
      </c>
      <c r="J1190" s="216">
        <v>9790</v>
      </c>
      <c r="K1190" s="216">
        <f>'ВСЕ СМЕТЫ КДС'!G6249</f>
        <v>8348.9554910361603</v>
      </c>
      <c r="L1190" s="153">
        <f>((J1190/(K1190/100))-100)/100</f>
        <v>0.17260177162412887</v>
      </c>
      <c r="M1190" s="216">
        <v>35760</v>
      </c>
      <c r="N1190" s="216">
        <f>'ВСЕ СМЕТЫ КДС'!G6250</f>
        <v>68066.669850117134</v>
      </c>
      <c r="O1190" s="153">
        <f>((M1190/(N1190/100))-100)/100</f>
        <v>-0.47463273759765906</v>
      </c>
      <c r="P1190" s="422"/>
      <c r="Q1190" s="425">
        <f t="shared" si="120"/>
        <v>0</v>
      </c>
    </row>
    <row r="1191" spans="1:17" ht="25.5" hidden="1" outlineLevel="1" x14ac:dyDescent="0.25">
      <c r="A1191" s="282"/>
      <c r="B1191" s="300" t="s">
        <v>741</v>
      </c>
      <c r="C1191" s="119" t="s">
        <v>31</v>
      </c>
      <c r="D1191" s="129">
        <v>94</v>
      </c>
      <c r="E1191" s="109">
        <v>4165.8</v>
      </c>
      <c r="F1191" s="109">
        <f t="shared" si="127"/>
        <v>391585.2</v>
      </c>
      <c r="G1191" s="109">
        <v>201.5</v>
      </c>
      <c r="H1191" s="109">
        <f t="shared" si="128"/>
        <v>18941</v>
      </c>
      <c r="I1191" s="221">
        <f t="shared" si="125"/>
        <v>410526.2</v>
      </c>
      <c r="J1191" s="252">
        <v>4165.8</v>
      </c>
      <c r="K1191" s="252"/>
      <c r="L1191" s="229"/>
      <c r="M1191" s="229">
        <f t="shared" si="126"/>
        <v>201.5</v>
      </c>
      <c r="N1191" s="229"/>
      <c r="O1191" s="229"/>
      <c r="P1191" s="422"/>
      <c r="Q1191" s="425">
        <f t="shared" si="120"/>
        <v>0</v>
      </c>
    </row>
    <row r="1192" spans="1:17" s="395" customFormat="1" hidden="1" outlineLevel="1" x14ac:dyDescent="0.25">
      <c r="A1192" s="390"/>
      <c r="B1192" s="391" t="s">
        <v>742</v>
      </c>
      <c r="C1192" s="392" t="s">
        <v>31</v>
      </c>
      <c r="D1192" s="393">
        <v>47</v>
      </c>
      <c r="E1192" s="233">
        <v>9866</v>
      </c>
      <c r="F1192" s="233">
        <f t="shared" si="127"/>
        <v>463702</v>
      </c>
      <c r="G1192" s="233">
        <v>28674</v>
      </c>
      <c r="H1192" s="233">
        <f t="shared" si="128"/>
        <v>1347678</v>
      </c>
      <c r="I1192" s="337">
        <f t="shared" si="125"/>
        <v>1811380</v>
      </c>
      <c r="J1192" s="233">
        <v>9866</v>
      </c>
      <c r="K1192" s="233">
        <f>'ВСЕ СМЕТЫ КДС'!G6236</f>
        <v>1674.6595669440001</v>
      </c>
      <c r="L1192" s="394">
        <f>((J1192/(K1192/100))-100)/100</f>
        <v>4.8913466323211914</v>
      </c>
      <c r="M1192" s="233">
        <v>28674</v>
      </c>
      <c r="N1192" s="233">
        <f>'ВСЕ СМЕТЫ КДС'!G6237</f>
        <v>28964.567166312958</v>
      </c>
      <c r="O1192" s="394">
        <f>((M1192/(N1192/100))-100)/100</f>
        <v>-1.0031814549291767E-2</v>
      </c>
      <c r="P1192" s="422"/>
      <c r="Q1192" s="425">
        <f t="shared" si="120"/>
        <v>0</v>
      </c>
    </row>
    <row r="1193" spans="1:17" hidden="1" outlineLevel="1" x14ac:dyDescent="0.25">
      <c r="A1193" s="282"/>
      <c r="B1193" s="300" t="s">
        <v>743</v>
      </c>
      <c r="C1193" s="119"/>
      <c r="D1193" s="129"/>
      <c r="E1193" s="109">
        <v>0</v>
      </c>
      <c r="F1193" s="109"/>
      <c r="G1193" s="109">
        <v>0</v>
      </c>
      <c r="H1193" s="109"/>
      <c r="I1193" s="221"/>
      <c r="J1193" s="252">
        <v>0</v>
      </c>
      <c r="K1193" s="252"/>
      <c r="L1193" s="229"/>
      <c r="M1193" s="229">
        <f t="shared" si="126"/>
        <v>0</v>
      </c>
      <c r="N1193" s="229"/>
      <c r="O1193" s="229"/>
      <c r="P1193" s="422"/>
      <c r="Q1193" s="425">
        <f t="shared" si="120"/>
        <v>0</v>
      </c>
    </row>
    <row r="1194" spans="1:17" ht="25.5" hidden="1" outlineLevel="1" x14ac:dyDescent="0.25">
      <c r="A1194" s="282"/>
      <c r="B1194" s="300" t="s">
        <v>744</v>
      </c>
      <c r="C1194" s="119" t="s">
        <v>31</v>
      </c>
      <c r="D1194" s="129">
        <v>94</v>
      </c>
      <c r="E1194" s="109">
        <v>393</v>
      </c>
      <c r="F1194" s="109">
        <f t="shared" ref="F1194:F1213" si="129">E1194*D1194</f>
        <v>36942</v>
      </c>
      <c r="G1194" s="109">
        <v>390</v>
      </c>
      <c r="H1194" s="109">
        <f t="shared" ref="H1194:H1213" si="130">G1194*D1194</f>
        <v>36660</v>
      </c>
      <c r="I1194" s="221">
        <f t="shared" si="125"/>
        <v>73602</v>
      </c>
      <c r="J1194" s="252">
        <v>393</v>
      </c>
      <c r="K1194" s="252"/>
      <c r="L1194" s="229"/>
      <c r="M1194" s="229">
        <f t="shared" si="126"/>
        <v>390</v>
      </c>
      <c r="N1194" s="229"/>
      <c r="O1194" s="229"/>
      <c r="P1194" s="422"/>
      <c r="Q1194" s="425">
        <f t="shared" si="120"/>
        <v>0</v>
      </c>
    </row>
    <row r="1195" spans="1:17" ht="25.5" hidden="1" outlineLevel="1" x14ac:dyDescent="0.25">
      <c r="A1195" s="282"/>
      <c r="B1195" s="300" t="s">
        <v>745</v>
      </c>
      <c r="C1195" s="119" t="s">
        <v>6808</v>
      </c>
      <c r="D1195" s="129">
        <v>40</v>
      </c>
      <c r="E1195" s="109">
        <v>471.6</v>
      </c>
      <c r="F1195" s="109">
        <f t="shared" si="129"/>
        <v>18864</v>
      </c>
      <c r="G1195" s="109">
        <v>585</v>
      </c>
      <c r="H1195" s="109">
        <f t="shared" si="130"/>
        <v>23400</v>
      </c>
      <c r="I1195" s="221">
        <f t="shared" si="125"/>
        <v>42264</v>
      </c>
      <c r="J1195" s="252">
        <v>471.6</v>
      </c>
      <c r="K1195" s="252"/>
      <c r="L1195" s="229"/>
      <c r="M1195" s="229">
        <f t="shared" si="126"/>
        <v>585</v>
      </c>
      <c r="N1195" s="229"/>
      <c r="O1195" s="229"/>
      <c r="P1195" s="422"/>
      <c r="Q1195" s="425">
        <f t="shared" si="120"/>
        <v>0</v>
      </c>
    </row>
    <row r="1196" spans="1:17" ht="25.5" hidden="1" outlineLevel="1" x14ac:dyDescent="0.25">
      <c r="A1196" s="282"/>
      <c r="B1196" s="300" t="s">
        <v>746</v>
      </c>
      <c r="C1196" s="119" t="s">
        <v>6808</v>
      </c>
      <c r="D1196" s="129">
        <v>94</v>
      </c>
      <c r="E1196" s="109">
        <v>455.88</v>
      </c>
      <c r="F1196" s="109">
        <f t="shared" si="129"/>
        <v>42852.72</v>
      </c>
      <c r="G1196" s="109">
        <v>468</v>
      </c>
      <c r="H1196" s="109">
        <f t="shared" si="130"/>
        <v>43992</v>
      </c>
      <c r="I1196" s="221">
        <f t="shared" si="125"/>
        <v>86844.72</v>
      </c>
      <c r="J1196" s="252">
        <v>455.88</v>
      </c>
      <c r="K1196" s="252"/>
      <c r="L1196" s="229"/>
      <c r="M1196" s="229">
        <f t="shared" si="126"/>
        <v>468</v>
      </c>
      <c r="N1196" s="229"/>
      <c r="O1196" s="229"/>
      <c r="P1196" s="422"/>
      <c r="Q1196" s="425">
        <f t="shared" si="120"/>
        <v>0</v>
      </c>
    </row>
    <row r="1197" spans="1:17" ht="25.5" hidden="1" outlineLevel="1" x14ac:dyDescent="0.25">
      <c r="A1197" s="282"/>
      <c r="B1197" s="300" t="s">
        <v>747</v>
      </c>
      <c r="C1197" s="119" t="s">
        <v>31</v>
      </c>
      <c r="D1197" s="129">
        <v>7</v>
      </c>
      <c r="E1197" s="109">
        <v>605.22</v>
      </c>
      <c r="F1197" s="109">
        <f t="shared" si="129"/>
        <v>4236.54</v>
      </c>
      <c r="G1197" s="109">
        <v>605.28</v>
      </c>
      <c r="H1197" s="109">
        <f t="shared" si="130"/>
        <v>4236.96</v>
      </c>
      <c r="I1197" s="221">
        <f t="shared" si="125"/>
        <v>8473.5</v>
      </c>
      <c r="J1197" s="252">
        <v>605.22</v>
      </c>
      <c r="K1197" s="252"/>
      <c r="L1197" s="229"/>
      <c r="M1197" s="229">
        <f t="shared" si="126"/>
        <v>605.28</v>
      </c>
      <c r="N1197" s="229"/>
      <c r="O1197" s="229"/>
      <c r="P1197" s="422"/>
      <c r="Q1197" s="425">
        <f t="shared" si="120"/>
        <v>0</v>
      </c>
    </row>
    <row r="1198" spans="1:17" ht="25.5" hidden="1" outlineLevel="1" x14ac:dyDescent="0.25">
      <c r="A1198" s="282"/>
      <c r="B1198" s="300" t="s">
        <v>6815</v>
      </c>
      <c r="C1198" s="119" t="s">
        <v>31</v>
      </c>
      <c r="D1198" s="129">
        <v>32</v>
      </c>
      <c r="E1198" s="109">
        <v>581.64</v>
      </c>
      <c r="F1198" s="109">
        <f t="shared" si="129"/>
        <v>18612.48</v>
      </c>
      <c r="G1198" s="109">
        <v>1794</v>
      </c>
      <c r="H1198" s="109">
        <f t="shared" si="130"/>
        <v>57408</v>
      </c>
      <c r="I1198" s="221">
        <f t="shared" si="125"/>
        <v>76020.479999999996</v>
      </c>
      <c r="J1198" s="252">
        <v>581.64</v>
      </c>
      <c r="K1198" s="252"/>
      <c r="L1198" s="229"/>
      <c r="M1198" s="229">
        <f t="shared" si="126"/>
        <v>1794</v>
      </c>
      <c r="N1198" s="229"/>
      <c r="O1198" s="229"/>
      <c r="P1198" s="422"/>
      <c r="Q1198" s="425">
        <f t="shared" si="120"/>
        <v>0</v>
      </c>
    </row>
    <row r="1199" spans="1:17" ht="25.5" hidden="1" outlineLevel="1" x14ac:dyDescent="0.25">
      <c r="A1199" s="282"/>
      <c r="B1199" s="300" t="s">
        <v>6816</v>
      </c>
      <c r="C1199" s="119" t="s">
        <v>31</v>
      </c>
      <c r="D1199" s="129">
        <v>188</v>
      </c>
      <c r="E1199" s="109">
        <v>594.21600000000001</v>
      </c>
      <c r="F1199" s="109">
        <f t="shared" si="129"/>
        <v>111712.60800000001</v>
      </c>
      <c r="G1199" s="109">
        <v>1263.6000000000001</v>
      </c>
      <c r="H1199" s="109">
        <f t="shared" si="130"/>
        <v>237556.80000000002</v>
      </c>
      <c r="I1199" s="221">
        <f t="shared" si="125"/>
        <v>349269.40800000005</v>
      </c>
      <c r="J1199" s="252">
        <v>594.21600000000001</v>
      </c>
      <c r="K1199" s="252"/>
      <c r="L1199" s="229"/>
      <c r="M1199" s="229">
        <f t="shared" si="126"/>
        <v>1263.6000000000001</v>
      </c>
      <c r="N1199" s="229"/>
      <c r="O1199" s="229"/>
      <c r="P1199" s="422"/>
      <c r="Q1199" s="425">
        <f t="shared" si="120"/>
        <v>0</v>
      </c>
    </row>
    <row r="1200" spans="1:17" ht="25.5" hidden="1" outlineLevel="1" x14ac:dyDescent="0.25">
      <c r="A1200" s="282"/>
      <c r="B1200" s="300" t="s">
        <v>6817</v>
      </c>
      <c r="C1200" s="119" t="s">
        <v>31</v>
      </c>
      <c r="D1200" s="129">
        <v>4</v>
      </c>
      <c r="E1200" s="109">
        <v>880.32</v>
      </c>
      <c r="F1200" s="109">
        <f t="shared" si="129"/>
        <v>3521.28</v>
      </c>
      <c r="G1200" s="109">
        <v>1872</v>
      </c>
      <c r="H1200" s="109">
        <f t="shared" si="130"/>
        <v>7488</v>
      </c>
      <c r="I1200" s="221">
        <f t="shared" si="125"/>
        <v>11009.28</v>
      </c>
      <c r="J1200" s="252">
        <v>880.32</v>
      </c>
      <c r="K1200" s="252"/>
      <c r="L1200" s="229"/>
      <c r="M1200" s="229">
        <f t="shared" si="126"/>
        <v>1872</v>
      </c>
      <c r="N1200" s="229"/>
      <c r="O1200" s="229"/>
      <c r="P1200" s="422"/>
      <c r="Q1200" s="425">
        <f t="shared" si="120"/>
        <v>0</v>
      </c>
    </row>
    <row r="1201" spans="1:17" ht="25.5" hidden="1" outlineLevel="1" x14ac:dyDescent="0.25">
      <c r="A1201" s="282"/>
      <c r="B1201" s="300" t="s">
        <v>748</v>
      </c>
      <c r="C1201" s="119" t="s">
        <v>31</v>
      </c>
      <c r="D1201" s="129">
        <v>2</v>
      </c>
      <c r="E1201" s="109">
        <v>3144</v>
      </c>
      <c r="F1201" s="109">
        <f t="shared" si="129"/>
        <v>6288</v>
      </c>
      <c r="G1201" s="109">
        <v>20832.5</v>
      </c>
      <c r="H1201" s="109">
        <f t="shared" si="130"/>
        <v>41665</v>
      </c>
      <c r="I1201" s="221">
        <f t="shared" si="125"/>
        <v>47953</v>
      </c>
      <c r="J1201" s="252">
        <v>3144</v>
      </c>
      <c r="K1201" s="252"/>
      <c r="L1201" s="229"/>
      <c r="M1201" s="229">
        <f t="shared" si="126"/>
        <v>20832.5</v>
      </c>
      <c r="N1201" s="229"/>
      <c r="O1201" s="229"/>
      <c r="P1201" s="422"/>
      <c r="Q1201" s="425">
        <f t="shared" si="120"/>
        <v>0</v>
      </c>
    </row>
    <row r="1202" spans="1:17" ht="38.25" hidden="1" outlineLevel="1" x14ac:dyDescent="0.25">
      <c r="A1202" s="282"/>
      <c r="B1202" s="300" t="s">
        <v>749</v>
      </c>
      <c r="C1202" s="119" t="s">
        <v>855</v>
      </c>
      <c r="D1202" s="119">
        <v>0.33</v>
      </c>
      <c r="E1202" s="109">
        <v>308112</v>
      </c>
      <c r="F1202" s="109">
        <f t="shared" si="129"/>
        <v>101676.96</v>
      </c>
      <c r="G1202" s="109">
        <v>0</v>
      </c>
      <c r="H1202" s="109">
        <f t="shared" si="130"/>
        <v>0</v>
      </c>
      <c r="I1202" s="221">
        <f t="shared" si="125"/>
        <v>101676.96</v>
      </c>
      <c r="J1202" s="252">
        <v>308112</v>
      </c>
      <c r="K1202" s="252"/>
      <c r="L1202" s="229"/>
      <c r="M1202" s="229">
        <f t="shared" si="126"/>
        <v>0</v>
      </c>
      <c r="N1202" s="229"/>
      <c r="O1202" s="229"/>
      <c r="P1202" s="422"/>
      <c r="Q1202" s="425">
        <f t="shared" si="120"/>
        <v>0</v>
      </c>
    </row>
    <row r="1203" spans="1:17" hidden="1" outlineLevel="1" x14ac:dyDescent="0.25">
      <c r="A1203" s="282"/>
      <c r="B1203" s="300" t="s">
        <v>750</v>
      </c>
      <c r="C1203" s="119" t="s">
        <v>6890</v>
      </c>
      <c r="D1203" s="129">
        <v>0.6</v>
      </c>
      <c r="E1203" s="109">
        <v>7860</v>
      </c>
      <c r="F1203" s="109">
        <f t="shared" si="129"/>
        <v>4716</v>
      </c>
      <c r="G1203" s="109">
        <v>0</v>
      </c>
      <c r="H1203" s="109">
        <f t="shared" si="130"/>
        <v>0</v>
      </c>
      <c r="I1203" s="221">
        <f t="shared" si="125"/>
        <v>4716</v>
      </c>
      <c r="J1203" s="252">
        <v>7860</v>
      </c>
      <c r="K1203" s="252"/>
      <c r="L1203" s="229"/>
      <c r="M1203" s="229">
        <f t="shared" si="126"/>
        <v>0</v>
      </c>
      <c r="N1203" s="229"/>
      <c r="O1203" s="229"/>
      <c r="P1203" s="422"/>
      <c r="Q1203" s="425">
        <f t="shared" si="120"/>
        <v>0</v>
      </c>
    </row>
    <row r="1204" spans="1:17" hidden="1" outlineLevel="1" x14ac:dyDescent="0.25">
      <c r="A1204" s="282"/>
      <c r="B1204" s="300" t="s">
        <v>751</v>
      </c>
      <c r="C1204" s="119" t="s">
        <v>31</v>
      </c>
      <c r="D1204" s="129">
        <v>2</v>
      </c>
      <c r="E1204" s="109">
        <v>19650</v>
      </c>
      <c r="F1204" s="109">
        <f t="shared" si="129"/>
        <v>39300</v>
      </c>
      <c r="G1204" s="109">
        <v>21242</v>
      </c>
      <c r="H1204" s="109">
        <f t="shared" si="130"/>
        <v>42484</v>
      </c>
      <c r="I1204" s="221">
        <f t="shared" si="125"/>
        <v>81784</v>
      </c>
      <c r="J1204" s="252">
        <v>19650</v>
      </c>
      <c r="K1204" s="252"/>
      <c r="L1204" s="229"/>
      <c r="M1204" s="229">
        <f t="shared" si="126"/>
        <v>21242</v>
      </c>
      <c r="N1204" s="229"/>
      <c r="O1204" s="229"/>
      <c r="P1204" s="422"/>
      <c r="Q1204" s="425">
        <f t="shared" si="120"/>
        <v>0</v>
      </c>
    </row>
    <row r="1205" spans="1:17" ht="25.5" hidden="1" outlineLevel="1" x14ac:dyDescent="0.25">
      <c r="A1205" s="282"/>
      <c r="B1205" s="300" t="s">
        <v>752</v>
      </c>
      <c r="C1205" s="119" t="s">
        <v>6808</v>
      </c>
      <c r="D1205" s="129">
        <v>2</v>
      </c>
      <c r="E1205" s="109">
        <v>56592</v>
      </c>
      <c r="F1205" s="109">
        <f t="shared" si="129"/>
        <v>113184</v>
      </c>
      <c r="G1205" s="109">
        <v>50414</v>
      </c>
      <c r="H1205" s="109">
        <f t="shared" si="130"/>
        <v>100828</v>
      </c>
      <c r="I1205" s="221">
        <f t="shared" si="125"/>
        <v>214012</v>
      </c>
      <c r="J1205" s="252">
        <v>56592</v>
      </c>
      <c r="K1205" s="252"/>
      <c r="L1205" s="229"/>
      <c r="M1205" s="229">
        <f t="shared" si="126"/>
        <v>50414</v>
      </c>
      <c r="N1205" s="229"/>
      <c r="O1205" s="229"/>
      <c r="P1205" s="422"/>
      <c r="Q1205" s="425">
        <f t="shared" si="120"/>
        <v>0</v>
      </c>
    </row>
    <row r="1206" spans="1:17" hidden="1" outlineLevel="1" x14ac:dyDescent="0.25">
      <c r="A1206" s="282"/>
      <c r="B1206" s="300" t="s">
        <v>753</v>
      </c>
      <c r="C1206" s="119" t="s">
        <v>307</v>
      </c>
      <c r="D1206" s="129">
        <v>1</v>
      </c>
      <c r="E1206" s="109">
        <v>149340</v>
      </c>
      <c r="F1206" s="109">
        <f t="shared" si="129"/>
        <v>149340</v>
      </c>
      <c r="G1206" s="109">
        <v>0</v>
      </c>
      <c r="H1206" s="109">
        <f t="shared" si="130"/>
        <v>0</v>
      </c>
      <c r="I1206" s="221">
        <f t="shared" si="125"/>
        <v>149340</v>
      </c>
      <c r="J1206" s="252">
        <v>149340</v>
      </c>
      <c r="K1206" s="252"/>
      <c r="L1206" s="229"/>
      <c r="M1206" s="229">
        <f t="shared" si="126"/>
        <v>0</v>
      </c>
      <c r="N1206" s="229"/>
      <c r="O1206" s="229"/>
      <c r="P1206" s="422"/>
      <c r="Q1206" s="425">
        <f t="shared" si="120"/>
        <v>0</v>
      </c>
    </row>
    <row r="1207" spans="1:17" ht="25.5" hidden="1" outlineLevel="1" x14ac:dyDescent="0.25">
      <c r="A1207" s="282"/>
      <c r="B1207" s="300" t="s">
        <v>754</v>
      </c>
      <c r="C1207" s="386" t="s">
        <v>6814</v>
      </c>
      <c r="D1207" s="129">
        <v>6.5</v>
      </c>
      <c r="E1207" s="109">
        <v>2358</v>
      </c>
      <c r="F1207" s="109">
        <f t="shared" si="129"/>
        <v>15327</v>
      </c>
      <c r="G1207" s="109">
        <v>0</v>
      </c>
      <c r="H1207" s="109">
        <f t="shared" si="130"/>
        <v>0</v>
      </c>
      <c r="I1207" s="221">
        <f t="shared" si="125"/>
        <v>15327</v>
      </c>
      <c r="J1207" s="252">
        <v>2358</v>
      </c>
      <c r="K1207" s="252"/>
      <c r="L1207" s="229"/>
      <c r="M1207" s="229">
        <f t="shared" si="126"/>
        <v>0</v>
      </c>
      <c r="N1207" s="229"/>
      <c r="O1207" s="229"/>
      <c r="P1207" s="422"/>
      <c r="Q1207" s="425">
        <f t="shared" si="120"/>
        <v>0</v>
      </c>
    </row>
    <row r="1208" spans="1:17" hidden="1" outlineLevel="1" x14ac:dyDescent="0.25">
      <c r="A1208" s="282"/>
      <c r="B1208" s="300" t="s">
        <v>755</v>
      </c>
      <c r="C1208" s="119" t="s">
        <v>855</v>
      </c>
      <c r="D1208" s="119">
        <v>0.06</v>
      </c>
      <c r="E1208" s="109">
        <v>39300</v>
      </c>
      <c r="F1208" s="109">
        <f t="shared" si="129"/>
        <v>2358</v>
      </c>
      <c r="G1208" s="109">
        <v>0</v>
      </c>
      <c r="H1208" s="109">
        <f t="shared" si="130"/>
        <v>0</v>
      </c>
      <c r="I1208" s="221">
        <f t="shared" si="125"/>
        <v>2358</v>
      </c>
      <c r="J1208" s="252">
        <v>39300</v>
      </c>
      <c r="K1208" s="252"/>
      <c r="L1208" s="229"/>
      <c r="M1208" s="229">
        <f t="shared" si="126"/>
        <v>0</v>
      </c>
      <c r="N1208" s="229"/>
      <c r="O1208" s="229"/>
      <c r="P1208" s="422"/>
      <c r="Q1208" s="425">
        <f t="shared" si="120"/>
        <v>0</v>
      </c>
    </row>
    <row r="1209" spans="1:17" hidden="1" outlineLevel="1" x14ac:dyDescent="0.25">
      <c r="A1209" s="282"/>
      <c r="B1209" s="300" t="s">
        <v>756</v>
      </c>
      <c r="C1209" s="119" t="s">
        <v>6890</v>
      </c>
      <c r="D1209" s="129">
        <v>12</v>
      </c>
      <c r="E1209" s="109">
        <v>786</v>
      </c>
      <c r="F1209" s="109">
        <f t="shared" si="129"/>
        <v>9432</v>
      </c>
      <c r="G1209" s="109">
        <v>0</v>
      </c>
      <c r="H1209" s="109">
        <f t="shared" si="130"/>
        <v>0</v>
      </c>
      <c r="I1209" s="221">
        <f t="shared" si="125"/>
        <v>9432</v>
      </c>
      <c r="J1209" s="252">
        <v>786</v>
      </c>
      <c r="K1209" s="252"/>
      <c r="L1209" s="229"/>
      <c r="M1209" s="229">
        <f t="shared" si="126"/>
        <v>0</v>
      </c>
      <c r="N1209" s="229"/>
      <c r="O1209" s="229"/>
      <c r="P1209" s="422"/>
      <c r="Q1209" s="425">
        <f t="shared" si="120"/>
        <v>0</v>
      </c>
    </row>
    <row r="1210" spans="1:17" hidden="1" outlineLevel="1" x14ac:dyDescent="0.25">
      <c r="A1210" s="282"/>
      <c r="B1210" s="300" t="s">
        <v>757</v>
      </c>
      <c r="C1210" s="119" t="s">
        <v>6890</v>
      </c>
      <c r="D1210" s="129">
        <v>6</v>
      </c>
      <c r="E1210" s="109">
        <v>628.80000000000007</v>
      </c>
      <c r="F1210" s="109">
        <f t="shared" si="129"/>
        <v>3772.8</v>
      </c>
      <c r="G1210" s="109">
        <v>0</v>
      </c>
      <c r="H1210" s="109">
        <f t="shared" si="130"/>
        <v>0</v>
      </c>
      <c r="I1210" s="221">
        <f t="shared" si="125"/>
        <v>3772.8</v>
      </c>
      <c r="J1210" s="252">
        <v>628.80000000000007</v>
      </c>
      <c r="K1210" s="252"/>
      <c r="L1210" s="229"/>
      <c r="M1210" s="229">
        <f t="shared" si="126"/>
        <v>0</v>
      </c>
      <c r="N1210" s="229"/>
      <c r="O1210" s="229"/>
      <c r="P1210" s="422"/>
      <c r="Q1210" s="425">
        <f t="shared" si="120"/>
        <v>0</v>
      </c>
    </row>
    <row r="1211" spans="1:17" hidden="1" outlineLevel="1" x14ac:dyDescent="0.25">
      <c r="A1211" s="282"/>
      <c r="B1211" s="300" t="s">
        <v>758</v>
      </c>
      <c r="C1211" s="119" t="s">
        <v>855</v>
      </c>
      <c r="D1211" s="119">
        <v>0.05</v>
      </c>
      <c r="E1211" s="109">
        <v>39300</v>
      </c>
      <c r="F1211" s="109">
        <f t="shared" si="129"/>
        <v>1965</v>
      </c>
      <c r="G1211" s="109">
        <v>0</v>
      </c>
      <c r="H1211" s="109">
        <f t="shared" si="130"/>
        <v>0</v>
      </c>
      <c r="I1211" s="221">
        <f t="shared" si="125"/>
        <v>1965</v>
      </c>
      <c r="J1211" s="252">
        <v>39300</v>
      </c>
      <c r="K1211" s="252"/>
      <c r="L1211" s="229"/>
      <c r="M1211" s="229">
        <f t="shared" si="126"/>
        <v>0</v>
      </c>
      <c r="N1211" s="229"/>
      <c r="O1211" s="229"/>
      <c r="P1211" s="422"/>
      <c r="Q1211" s="425">
        <f t="shared" si="120"/>
        <v>0</v>
      </c>
    </row>
    <row r="1212" spans="1:17" ht="25.5" hidden="1" outlineLevel="1" x14ac:dyDescent="0.25">
      <c r="A1212" s="282"/>
      <c r="B1212" s="300" t="s">
        <v>759</v>
      </c>
      <c r="C1212" s="119" t="s">
        <v>855</v>
      </c>
      <c r="D1212" s="119">
        <v>0.18</v>
      </c>
      <c r="E1212" s="109">
        <v>7860</v>
      </c>
      <c r="F1212" s="109">
        <f t="shared" si="129"/>
        <v>1414.8</v>
      </c>
      <c r="G1212" s="109">
        <v>0</v>
      </c>
      <c r="H1212" s="109">
        <f t="shared" si="130"/>
        <v>0</v>
      </c>
      <c r="I1212" s="221">
        <f t="shared" si="125"/>
        <v>1414.8</v>
      </c>
      <c r="J1212" s="252">
        <v>7860</v>
      </c>
      <c r="K1212" s="252"/>
      <c r="L1212" s="229"/>
      <c r="M1212" s="229">
        <f t="shared" si="126"/>
        <v>0</v>
      </c>
      <c r="N1212" s="229"/>
      <c r="O1212" s="229"/>
      <c r="P1212" s="422"/>
      <c r="Q1212" s="425">
        <f t="shared" si="120"/>
        <v>0</v>
      </c>
    </row>
    <row r="1213" spans="1:17" hidden="1" outlineLevel="1" x14ac:dyDescent="0.25">
      <c r="A1213" s="282"/>
      <c r="B1213" s="300" t="s">
        <v>560</v>
      </c>
      <c r="C1213" s="119" t="s">
        <v>307</v>
      </c>
      <c r="D1213" s="129">
        <v>1</v>
      </c>
      <c r="E1213" s="109">
        <v>301300</v>
      </c>
      <c r="F1213" s="109">
        <f t="shared" si="129"/>
        <v>301300</v>
      </c>
      <c r="G1213" s="109">
        <v>0</v>
      </c>
      <c r="H1213" s="109">
        <f t="shared" si="130"/>
        <v>0</v>
      </c>
      <c r="I1213" s="221">
        <f t="shared" si="125"/>
        <v>301300</v>
      </c>
      <c r="J1213" s="252">
        <v>301300</v>
      </c>
      <c r="K1213" s="252"/>
      <c r="L1213" s="229"/>
      <c r="M1213" s="229">
        <f t="shared" si="126"/>
        <v>0</v>
      </c>
      <c r="N1213" s="229"/>
      <c r="O1213" s="229"/>
      <c r="P1213" s="422"/>
      <c r="Q1213" s="425">
        <f t="shared" si="120"/>
        <v>0</v>
      </c>
    </row>
    <row r="1214" spans="1:17" collapsed="1" x14ac:dyDescent="0.25">
      <c r="A1214" s="339" t="s">
        <v>760</v>
      </c>
      <c r="B1214" s="340" t="s">
        <v>761</v>
      </c>
      <c r="C1214" s="341"/>
      <c r="D1214" s="342"/>
      <c r="E1214" s="342"/>
      <c r="F1214" s="342">
        <f>SUM(F1215:F1337)</f>
        <v>5003468.5259999996</v>
      </c>
      <c r="G1214" s="342"/>
      <c r="H1214" s="342">
        <f>SUM(H1215:H1337)</f>
        <v>6342125.3968000012</v>
      </c>
      <c r="I1214" s="343">
        <f>SUM(I1215:I1337)</f>
        <v>11345593.922800003</v>
      </c>
      <c r="J1214" s="344"/>
      <c r="K1214" s="344"/>
      <c r="L1214" s="345"/>
      <c r="M1214" s="345"/>
      <c r="N1214" s="345"/>
      <c r="O1214" s="345"/>
      <c r="P1214" s="422"/>
      <c r="Q1214" s="343">
        <f>SUM(Q1215:Q1337)</f>
        <v>0</v>
      </c>
    </row>
    <row r="1215" spans="1:17" hidden="1" outlineLevel="1" x14ac:dyDescent="0.25">
      <c r="A1215" s="130"/>
      <c r="B1215" s="316" t="s">
        <v>762</v>
      </c>
      <c r="C1215" s="117"/>
      <c r="D1215" s="116"/>
      <c r="E1215" s="109"/>
      <c r="F1215" s="109"/>
      <c r="G1215" s="109"/>
      <c r="H1215" s="109"/>
      <c r="I1215" s="221"/>
      <c r="J1215" s="252"/>
      <c r="K1215" s="252"/>
      <c r="L1215" s="229"/>
      <c r="M1215" s="229"/>
      <c r="N1215" s="229"/>
      <c r="O1215" s="229"/>
      <c r="P1215" s="422"/>
      <c r="Q1215" s="425">
        <f t="shared" si="120"/>
        <v>0</v>
      </c>
    </row>
    <row r="1216" spans="1:17" hidden="1" outlineLevel="1" x14ac:dyDescent="0.25">
      <c r="A1216" s="289"/>
      <c r="B1216" s="317" t="s">
        <v>444</v>
      </c>
      <c r="C1216" s="241"/>
      <c r="D1216" s="267"/>
      <c r="E1216" s="109"/>
      <c r="F1216" s="109"/>
      <c r="G1216" s="109"/>
      <c r="H1216" s="109"/>
      <c r="I1216" s="221"/>
      <c r="J1216" s="252"/>
      <c r="K1216" s="252"/>
      <c r="L1216" s="229"/>
      <c r="M1216" s="229"/>
      <c r="N1216" s="229"/>
      <c r="O1216" s="229"/>
      <c r="P1216" s="422"/>
      <c r="Q1216" s="425">
        <f t="shared" si="120"/>
        <v>0</v>
      </c>
    </row>
    <row r="1217" spans="1:17" hidden="1" outlineLevel="1" x14ac:dyDescent="0.25">
      <c r="A1217" s="378">
        <v>32</v>
      </c>
      <c r="B1217" s="349" t="s">
        <v>445</v>
      </c>
      <c r="C1217" s="378" t="s">
        <v>6890</v>
      </c>
      <c r="D1217" s="383">
        <v>40</v>
      </c>
      <c r="E1217" s="377">
        <v>1310</v>
      </c>
      <c r="F1217" s="377">
        <f t="shared" ref="F1217:F1246" si="131">E1217*D1217</f>
        <v>52400</v>
      </c>
      <c r="G1217" s="377">
        <v>619.45000000000005</v>
      </c>
      <c r="H1217" s="377">
        <f t="shared" ref="H1217:H1246" si="132">G1217*D1217</f>
        <v>24778</v>
      </c>
      <c r="I1217" s="377">
        <f t="shared" ref="I1217:I1279" si="133">H1217+F1217</f>
        <v>77178</v>
      </c>
      <c r="J1217" s="252">
        <v>1310</v>
      </c>
      <c r="K1217" s="252"/>
      <c r="L1217" s="229"/>
      <c r="M1217" s="229">
        <f t="shared" ref="M1217:M1278" si="134">G1217</f>
        <v>619.45000000000005</v>
      </c>
      <c r="N1217" s="229"/>
      <c r="O1217" s="229"/>
      <c r="P1217" s="422"/>
      <c r="Q1217" s="425">
        <f t="shared" si="120"/>
        <v>0</v>
      </c>
    </row>
    <row r="1218" spans="1:17" hidden="1" outlineLevel="2" x14ac:dyDescent="0.25">
      <c r="A1218" s="289"/>
      <c r="B1218" s="290" t="s">
        <v>402</v>
      </c>
      <c r="C1218" s="241" t="s">
        <v>31</v>
      </c>
      <c r="D1218" s="267">
        <v>2</v>
      </c>
      <c r="E1218" s="109">
        <v>0</v>
      </c>
      <c r="F1218" s="109">
        <f t="shared" si="131"/>
        <v>0</v>
      </c>
      <c r="G1218" s="109">
        <v>0</v>
      </c>
      <c r="H1218" s="109">
        <f t="shared" si="132"/>
        <v>0</v>
      </c>
      <c r="I1218" s="221">
        <f t="shared" si="133"/>
        <v>0</v>
      </c>
      <c r="J1218" s="252">
        <v>0</v>
      </c>
      <c r="K1218" s="252"/>
      <c r="L1218" s="229"/>
      <c r="M1218" s="229">
        <f t="shared" si="134"/>
        <v>0</v>
      </c>
      <c r="N1218" s="229"/>
      <c r="O1218" s="229"/>
      <c r="P1218" s="422"/>
      <c r="Q1218" s="425">
        <f t="shared" si="120"/>
        <v>0</v>
      </c>
    </row>
    <row r="1219" spans="1:17" hidden="1" outlineLevel="2" x14ac:dyDescent="0.25">
      <c r="A1219" s="289"/>
      <c r="B1219" s="290" t="s">
        <v>426</v>
      </c>
      <c r="C1219" s="241" t="s">
        <v>31</v>
      </c>
      <c r="D1219" s="267">
        <v>2</v>
      </c>
      <c r="E1219" s="109">
        <v>0</v>
      </c>
      <c r="F1219" s="109">
        <f t="shared" si="131"/>
        <v>0</v>
      </c>
      <c r="G1219" s="109">
        <v>0</v>
      </c>
      <c r="H1219" s="109">
        <f t="shared" si="132"/>
        <v>0</v>
      </c>
      <c r="I1219" s="221">
        <f t="shared" si="133"/>
        <v>0</v>
      </c>
      <c r="J1219" s="252">
        <v>0</v>
      </c>
      <c r="K1219" s="252"/>
      <c r="L1219" s="229"/>
      <c r="M1219" s="229">
        <f t="shared" si="134"/>
        <v>0</v>
      </c>
      <c r="N1219" s="229"/>
      <c r="O1219" s="229"/>
      <c r="P1219" s="422"/>
      <c r="Q1219" s="425">
        <f t="shared" si="120"/>
        <v>0</v>
      </c>
    </row>
    <row r="1220" spans="1:17" hidden="1" outlineLevel="2" x14ac:dyDescent="0.25">
      <c r="A1220" s="289"/>
      <c r="B1220" s="290" t="s">
        <v>446</v>
      </c>
      <c r="C1220" s="241" t="s">
        <v>6890</v>
      </c>
      <c r="D1220" s="267">
        <v>40</v>
      </c>
      <c r="E1220" s="109">
        <v>0</v>
      </c>
      <c r="F1220" s="109">
        <f t="shared" si="131"/>
        <v>0</v>
      </c>
      <c r="G1220" s="109">
        <v>0</v>
      </c>
      <c r="H1220" s="109">
        <f t="shared" si="132"/>
        <v>0</v>
      </c>
      <c r="I1220" s="221">
        <f t="shared" si="133"/>
        <v>0</v>
      </c>
      <c r="J1220" s="252">
        <v>0</v>
      </c>
      <c r="K1220" s="252"/>
      <c r="L1220" s="229"/>
      <c r="M1220" s="229">
        <f t="shared" si="134"/>
        <v>0</v>
      </c>
      <c r="N1220" s="229"/>
      <c r="O1220" s="229"/>
      <c r="P1220" s="422"/>
      <c r="Q1220" s="425">
        <f t="shared" si="120"/>
        <v>0</v>
      </c>
    </row>
    <row r="1221" spans="1:17" hidden="1" outlineLevel="2" x14ac:dyDescent="0.25">
      <c r="A1221" s="289"/>
      <c r="B1221" s="290" t="s">
        <v>447</v>
      </c>
      <c r="C1221" s="241" t="s">
        <v>6890</v>
      </c>
      <c r="D1221" s="267">
        <v>40</v>
      </c>
      <c r="E1221" s="109">
        <v>0</v>
      </c>
      <c r="F1221" s="109">
        <f t="shared" si="131"/>
        <v>0</v>
      </c>
      <c r="G1221" s="109">
        <v>0</v>
      </c>
      <c r="H1221" s="109">
        <f t="shared" si="132"/>
        <v>0</v>
      </c>
      <c r="I1221" s="221">
        <f t="shared" si="133"/>
        <v>0</v>
      </c>
      <c r="J1221" s="252">
        <v>0</v>
      </c>
      <c r="K1221" s="252"/>
      <c r="L1221" s="229"/>
      <c r="M1221" s="229">
        <f t="shared" si="134"/>
        <v>0</v>
      </c>
      <c r="N1221" s="229"/>
      <c r="O1221" s="229"/>
      <c r="P1221" s="422"/>
      <c r="Q1221" s="425">
        <f t="shared" si="120"/>
        <v>0</v>
      </c>
    </row>
    <row r="1222" spans="1:17" hidden="1" outlineLevel="2" x14ac:dyDescent="0.25">
      <c r="A1222" s="289"/>
      <c r="B1222" s="290" t="s">
        <v>406</v>
      </c>
      <c r="C1222" s="241" t="s">
        <v>307</v>
      </c>
      <c r="D1222" s="267">
        <v>1</v>
      </c>
      <c r="E1222" s="109">
        <v>0</v>
      </c>
      <c r="F1222" s="109">
        <f t="shared" si="131"/>
        <v>0</v>
      </c>
      <c r="G1222" s="109">
        <v>0</v>
      </c>
      <c r="H1222" s="109">
        <f t="shared" si="132"/>
        <v>0</v>
      </c>
      <c r="I1222" s="221">
        <f t="shared" si="133"/>
        <v>0</v>
      </c>
      <c r="J1222" s="252">
        <v>0</v>
      </c>
      <c r="K1222" s="252"/>
      <c r="L1222" s="229"/>
      <c r="M1222" s="229">
        <f t="shared" si="134"/>
        <v>0</v>
      </c>
      <c r="N1222" s="229"/>
      <c r="O1222" s="229"/>
      <c r="P1222" s="422"/>
      <c r="Q1222" s="425">
        <f t="shared" si="120"/>
        <v>0</v>
      </c>
    </row>
    <row r="1223" spans="1:17" hidden="1" outlineLevel="2" x14ac:dyDescent="0.25">
      <c r="A1223" s="289"/>
      <c r="B1223" s="290" t="s">
        <v>408</v>
      </c>
      <c r="C1223" s="241" t="s">
        <v>307</v>
      </c>
      <c r="D1223" s="411">
        <v>1</v>
      </c>
      <c r="E1223" s="109">
        <v>0</v>
      </c>
      <c r="F1223" s="109">
        <f t="shared" si="131"/>
        <v>0</v>
      </c>
      <c r="G1223" s="109">
        <v>0</v>
      </c>
      <c r="H1223" s="109">
        <f t="shared" si="132"/>
        <v>0</v>
      </c>
      <c r="I1223" s="221">
        <f t="shared" si="133"/>
        <v>0</v>
      </c>
      <c r="J1223" s="252">
        <v>0</v>
      </c>
      <c r="K1223" s="252"/>
      <c r="L1223" s="229"/>
      <c r="M1223" s="229">
        <f t="shared" si="134"/>
        <v>0</v>
      </c>
      <c r="N1223" s="229"/>
      <c r="O1223" s="229"/>
      <c r="P1223" s="422"/>
      <c r="Q1223" s="425">
        <f t="shared" ref="Q1223:Q1286" si="135">(E1223+G1223)*P1223</f>
        <v>0</v>
      </c>
    </row>
    <row r="1224" spans="1:17" hidden="1" outlineLevel="2" x14ac:dyDescent="0.25">
      <c r="A1224" s="289"/>
      <c r="B1224" s="317" t="s">
        <v>448</v>
      </c>
      <c r="C1224" s="241"/>
      <c r="D1224" s="267"/>
      <c r="E1224" s="109">
        <v>0</v>
      </c>
      <c r="F1224" s="109">
        <f t="shared" si="131"/>
        <v>0</v>
      </c>
      <c r="G1224" s="109">
        <v>0</v>
      </c>
      <c r="H1224" s="109">
        <f t="shared" si="132"/>
        <v>0</v>
      </c>
      <c r="I1224" s="221">
        <f t="shared" si="133"/>
        <v>0</v>
      </c>
      <c r="J1224" s="252">
        <v>0</v>
      </c>
      <c r="K1224" s="252"/>
      <c r="L1224" s="229"/>
      <c r="M1224" s="229">
        <f t="shared" si="134"/>
        <v>0</v>
      </c>
      <c r="N1224" s="229"/>
      <c r="O1224" s="229"/>
      <c r="P1224" s="422"/>
      <c r="Q1224" s="425">
        <f t="shared" si="135"/>
        <v>0</v>
      </c>
    </row>
    <row r="1225" spans="1:17" hidden="1" outlineLevel="1" x14ac:dyDescent="0.25">
      <c r="A1225" s="378">
        <v>33</v>
      </c>
      <c r="B1225" s="349" t="s">
        <v>306</v>
      </c>
      <c r="C1225" s="378" t="s">
        <v>307</v>
      </c>
      <c r="D1225" s="383">
        <v>1</v>
      </c>
      <c r="E1225" s="377">
        <v>125495.90400000001</v>
      </c>
      <c r="F1225" s="377">
        <f t="shared" si="131"/>
        <v>125495.90400000001</v>
      </c>
      <c r="G1225" s="377">
        <v>181087.88880000004</v>
      </c>
      <c r="H1225" s="377">
        <f t="shared" si="132"/>
        <v>181087.88880000004</v>
      </c>
      <c r="I1225" s="377">
        <f t="shared" si="133"/>
        <v>306583.79280000005</v>
      </c>
      <c r="J1225" s="252">
        <v>125495.90400000001</v>
      </c>
      <c r="K1225" s="252"/>
      <c r="L1225" s="229"/>
      <c r="M1225" s="229">
        <f t="shared" si="134"/>
        <v>181087.88880000004</v>
      </c>
      <c r="N1225" s="229"/>
      <c r="O1225" s="229"/>
      <c r="P1225" s="422"/>
      <c r="Q1225" s="425">
        <f t="shared" si="135"/>
        <v>0</v>
      </c>
    </row>
    <row r="1226" spans="1:17" hidden="1" outlineLevel="1" x14ac:dyDescent="0.25">
      <c r="A1226" s="378">
        <v>34</v>
      </c>
      <c r="B1226" s="349" t="s">
        <v>449</v>
      </c>
      <c r="C1226" s="378" t="s">
        <v>307</v>
      </c>
      <c r="D1226" s="383">
        <v>1</v>
      </c>
      <c r="E1226" s="377">
        <v>52630.560000000005</v>
      </c>
      <c r="F1226" s="377">
        <f t="shared" si="131"/>
        <v>52630.560000000005</v>
      </c>
      <c r="G1226" s="377">
        <v>128976.12</v>
      </c>
      <c r="H1226" s="377">
        <f t="shared" si="132"/>
        <v>128976.12</v>
      </c>
      <c r="I1226" s="377">
        <f t="shared" si="133"/>
        <v>181606.68</v>
      </c>
      <c r="J1226" s="252">
        <v>52630.560000000005</v>
      </c>
      <c r="K1226" s="252"/>
      <c r="L1226" s="229"/>
      <c r="M1226" s="229">
        <f t="shared" si="134"/>
        <v>128976.12</v>
      </c>
      <c r="N1226" s="229"/>
      <c r="O1226" s="229"/>
      <c r="P1226" s="422"/>
      <c r="Q1226" s="425">
        <f t="shared" si="135"/>
        <v>0</v>
      </c>
    </row>
    <row r="1227" spans="1:17" hidden="1" outlineLevel="1" x14ac:dyDescent="0.25">
      <c r="A1227" s="378">
        <v>35</v>
      </c>
      <c r="B1227" s="349" t="s">
        <v>450</v>
      </c>
      <c r="C1227" s="378" t="s">
        <v>307</v>
      </c>
      <c r="D1227" s="383">
        <v>2</v>
      </c>
      <c r="E1227" s="377">
        <v>63240.381000000008</v>
      </c>
      <c r="F1227" s="377">
        <f t="shared" si="131"/>
        <v>126480.76200000002</v>
      </c>
      <c r="G1227" s="377">
        <v>93837.744000000006</v>
      </c>
      <c r="H1227" s="377">
        <f t="shared" si="132"/>
        <v>187675.48800000001</v>
      </c>
      <c r="I1227" s="377">
        <f t="shared" si="133"/>
        <v>314156.25</v>
      </c>
      <c r="J1227" s="252">
        <v>63240.381000000008</v>
      </c>
      <c r="K1227" s="252"/>
      <c r="L1227" s="229"/>
      <c r="M1227" s="229">
        <f t="shared" si="134"/>
        <v>93837.744000000006</v>
      </c>
      <c r="N1227" s="229"/>
      <c r="O1227" s="229"/>
      <c r="P1227" s="422"/>
      <c r="Q1227" s="425">
        <f t="shared" si="135"/>
        <v>0</v>
      </c>
    </row>
    <row r="1228" spans="1:17" ht="25.5" hidden="1" outlineLevel="1" x14ac:dyDescent="0.25">
      <c r="A1228" s="378">
        <v>36</v>
      </c>
      <c r="B1228" s="349" t="s">
        <v>451</v>
      </c>
      <c r="C1228" s="378" t="s">
        <v>31</v>
      </c>
      <c r="D1228" s="383">
        <v>151</v>
      </c>
      <c r="E1228" s="377">
        <v>1050.6026490066224</v>
      </c>
      <c r="F1228" s="377">
        <f t="shared" si="131"/>
        <v>158640.99999999997</v>
      </c>
      <c r="G1228" s="377">
        <v>1168.9496688741722</v>
      </c>
      <c r="H1228" s="377">
        <f t="shared" si="132"/>
        <v>176511.4</v>
      </c>
      <c r="I1228" s="377">
        <f t="shared" si="133"/>
        <v>335152.39999999997</v>
      </c>
      <c r="J1228" s="252">
        <v>1050.6026490066224</v>
      </c>
      <c r="K1228" s="252"/>
      <c r="L1228" s="229"/>
      <c r="M1228" s="229">
        <f t="shared" si="134"/>
        <v>1168.9496688741722</v>
      </c>
      <c r="N1228" s="229"/>
      <c r="O1228" s="229"/>
      <c r="P1228" s="422"/>
      <c r="Q1228" s="425">
        <f t="shared" si="135"/>
        <v>0</v>
      </c>
    </row>
    <row r="1229" spans="1:17" hidden="1" outlineLevel="1" x14ac:dyDescent="0.25">
      <c r="A1229" s="378">
        <v>37</v>
      </c>
      <c r="B1229" s="349" t="s">
        <v>331</v>
      </c>
      <c r="C1229" s="378" t="s">
        <v>6814</v>
      </c>
      <c r="D1229" s="383">
        <v>1146</v>
      </c>
      <c r="E1229" s="377">
        <v>2358</v>
      </c>
      <c r="F1229" s="377">
        <f t="shared" si="131"/>
        <v>2702268</v>
      </c>
      <c r="G1229" s="377">
        <v>2044.0242582897035</v>
      </c>
      <c r="H1229" s="377">
        <f t="shared" si="132"/>
        <v>2342451.8000000003</v>
      </c>
      <c r="I1229" s="377">
        <f t="shared" si="133"/>
        <v>5044719.8000000007</v>
      </c>
      <c r="J1229" s="252">
        <v>2358</v>
      </c>
      <c r="K1229" s="252"/>
      <c r="L1229" s="229"/>
      <c r="M1229" s="229">
        <f t="shared" si="134"/>
        <v>2044.0242582897035</v>
      </c>
      <c r="N1229" s="229"/>
      <c r="O1229" s="229"/>
      <c r="P1229" s="422"/>
      <c r="Q1229" s="425">
        <f t="shared" si="135"/>
        <v>0</v>
      </c>
    </row>
    <row r="1230" spans="1:17" hidden="1" outlineLevel="2" x14ac:dyDescent="0.25">
      <c r="A1230" s="289"/>
      <c r="B1230" s="317" t="s">
        <v>452</v>
      </c>
      <c r="C1230" s="241"/>
      <c r="D1230" s="267"/>
      <c r="E1230" s="109">
        <v>0</v>
      </c>
      <c r="F1230" s="109">
        <f t="shared" si="131"/>
        <v>0</v>
      </c>
      <c r="G1230" s="109">
        <v>0</v>
      </c>
      <c r="H1230" s="109">
        <f t="shared" si="132"/>
        <v>0</v>
      </c>
      <c r="I1230" s="221">
        <f t="shared" si="133"/>
        <v>0</v>
      </c>
      <c r="J1230" s="252">
        <v>0</v>
      </c>
      <c r="K1230" s="252"/>
      <c r="L1230" s="229"/>
      <c r="M1230" s="229">
        <f t="shared" si="134"/>
        <v>0</v>
      </c>
      <c r="N1230" s="229"/>
      <c r="O1230" s="229"/>
      <c r="P1230" s="422"/>
      <c r="Q1230" s="425">
        <f t="shared" si="135"/>
        <v>0</v>
      </c>
    </row>
    <row r="1231" spans="1:17" hidden="1" outlineLevel="2" x14ac:dyDescent="0.25">
      <c r="A1231" s="289"/>
      <c r="B1231" s="290" t="s">
        <v>6830</v>
      </c>
      <c r="C1231" s="241" t="s">
        <v>31</v>
      </c>
      <c r="D1231" s="267">
        <v>1</v>
      </c>
      <c r="E1231" s="109">
        <v>0</v>
      </c>
      <c r="F1231" s="109">
        <f t="shared" si="131"/>
        <v>0</v>
      </c>
      <c r="G1231" s="109">
        <v>0</v>
      </c>
      <c r="H1231" s="109">
        <f t="shared" si="132"/>
        <v>0</v>
      </c>
      <c r="I1231" s="221">
        <f t="shared" si="133"/>
        <v>0</v>
      </c>
      <c r="J1231" s="252">
        <v>0</v>
      </c>
      <c r="K1231" s="252"/>
      <c r="L1231" s="229"/>
      <c r="M1231" s="229">
        <f t="shared" si="134"/>
        <v>0</v>
      </c>
      <c r="N1231" s="229"/>
      <c r="O1231" s="229"/>
      <c r="P1231" s="422"/>
      <c r="Q1231" s="425">
        <f t="shared" si="135"/>
        <v>0</v>
      </c>
    </row>
    <row r="1232" spans="1:17" hidden="1" outlineLevel="2" x14ac:dyDescent="0.25">
      <c r="A1232" s="289"/>
      <c r="B1232" s="290" t="s">
        <v>763</v>
      </c>
      <c r="C1232" s="241" t="s">
        <v>31</v>
      </c>
      <c r="D1232" s="267">
        <v>1</v>
      </c>
      <c r="E1232" s="109">
        <v>0</v>
      </c>
      <c r="F1232" s="109">
        <f t="shared" si="131"/>
        <v>0</v>
      </c>
      <c r="G1232" s="109">
        <v>0</v>
      </c>
      <c r="H1232" s="109">
        <f t="shared" si="132"/>
        <v>0</v>
      </c>
      <c r="I1232" s="221">
        <f t="shared" si="133"/>
        <v>0</v>
      </c>
      <c r="J1232" s="252">
        <v>0</v>
      </c>
      <c r="K1232" s="252"/>
      <c r="L1232" s="229"/>
      <c r="M1232" s="229">
        <f t="shared" si="134"/>
        <v>0</v>
      </c>
      <c r="N1232" s="229"/>
      <c r="O1232" s="229"/>
      <c r="P1232" s="422"/>
      <c r="Q1232" s="425">
        <f t="shared" si="135"/>
        <v>0</v>
      </c>
    </row>
    <row r="1233" spans="1:17" hidden="1" outlineLevel="2" x14ac:dyDescent="0.25">
      <c r="A1233" s="289"/>
      <c r="B1233" s="290" t="s">
        <v>454</v>
      </c>
      <c r="C1233" s="241" t="s">
        <v>31</v>
      </c>
      <c r="D1233" s="267">
        <v>1</v>
      </c>
      <c r="E1233" s="109">
        <v>0</v>
      </c>
      <c r="F1233" s="109">
        <f t="shared" si="131"/>
        <v>0</v>
      </c>
      <c r="G1233" s="109">
        <v>0</v>
      </c>
      <c r="H1233" s="109">
        <f t="shared" si="132"/>
        <v>0</v>
      </c>
      <c r="I1233" s="221">
        <f t="shared" si="133"/>
        <v>0</v>
      </c>
      <c r="J1233" s="252">
        <v>0</v>
      </c>
      <c r="K1233" s="252"/>
      <c r="L1233" s="229"/>
      <c r="M1233" s="229">
        <f t="shared" si="134"/>
        <v>0</v>
      </c>
      <c r="N1233" s="229"/>
      <c r="O1233" s="229"/>
      <c r="P1233" s="422"/>
      <c r="Q1233" s="425">
        <f t="shared" si="135"/>
        <v>0</v>
      </c>
    </row>
    <row r="1234" spans="1:17" hidden="1" outlineLevel="2" x14ac:dyDescent="0.25">
      <c r="A1234" s="289"/>
      <c r="B1234" s="290" t="s">
        <v>764</v>
      </c>
      <c r="C1234" s="241" t="s">
        <v>31</v>
      </c>
      <c r="D1234" s="267">
        <v>2</v>
      </c>
      <c r="E1234" s="109">
        <v>0</v>
      </c>
      <c r="F1234" s="109">
        <f t="shared" si="131"/>
        <v>0</v>
      </c>
      <c r="G1234" s="109">
        <v>0</v>
      </c>
      <c r="H1234" s="109">
        <f t="shared" si="132"/>
        <v>0</v>
      </c>
      <c r="I1234" s="221">
        <f t="shared" si="133"/>
        <v>0</v>
      </c>
      <c r="J1234" s="252">
        <v>0</v>
      </c>
      <c r="K1234" s="252"/>
      <c r="L1234" s="229"/>
      <c r="M1234" s="229">
        <f t="shared" si="134"/>
        <v>0</v>
      </c>
      <c r="N1234" s="229"/>
      <c r="O1234" s="229"/>
      <c r="P1234" s="422"/>
      <c r="Q1234" s="425">
        <f t="shared" si="135"/>
        <v>0</v>
      </c>
    </row>
    <row r="1235" spans="1:17" ht="25.5" hidden="1" outlineLevel="2" x14ac:dyDescent="0.25">
      <c r="A1235" s="289"/>
      <c r="B1235" s="290" t="s">
        <v>765</v>
      </c>
      <c r="C1235" s="241" t="s">
        <v>31</v>
      </c>
      <c r="D1235" s="267">
        <v>1</v>
      </c>
      <c r="E1235" s="109">
        <v>0</v>
      </c>
      <c r="F1235" s="109">
        <f t="shared" si="131"/>
        <v>0</v>
      </c>
      <c r="G1235" s="109">
        <v>0</v>
      </c>
      <c r="H1235" s="109">
        <f t="shared" si="132"/>
        <v>0</v>
      </c>
      <c r="I1235" s="221">
        <f t="shared" si="133"/>
        <v>0</v>
      </c>
      <c r="J1235" s="252">
        <v>0</v>
      </c>
      <c r="K1235" s="252"/>
      <c r="L1235" s="229"/>
      <c r="M1235" s="229">
        <f t="shared" si="134"/>
        <v>0</v>
      </c>
      <c r="N1235" s="229"/>
      <c r="O1235" s="229"/>
      <c r="P1235" s="422"/>
      <c r="Q1235" s="425">
        <f t="shared" si="135"/>
        <v>0</v>
      </c>
    </row>
    <row r="1236" spans="1:17" hidden="1" outlineLevel="2" x14ac:dyDescent="0.25">
      <c r="A1236" s="289"/>
      <c r="B1236" s="290" t="s">
        <v>766</v>
      </c>
      <c r="C1236" s="241" t="s">
        <v>31</v>
      </c>
      <c r="D1236" s="267">
        <v>1</v>
      </c>
      <c r="E1236" s="109">
        <v>0</v>
      </c>
      <c r="F1236" s="109">
        <f t="shared" si="131"/>
        <v>0</v>
      </c>
      <c r="G1236" s="109">
        <v>0</v>
      </c>
      <c r="H1236" s="109">
        <f t="shared" si="132"/>
        <v>0</v>
      </c>
      <c r="I1236" s="221">
        <f t="shared" si="133"/>
        <v>0</v>
      </c>
      <c r="J1236" s="252">
        <v>0</v>
      </c>
      <c r="K1236" s="252"/>
      <c r="L1236" s="229"/>
      <c r="M1236" s="229">
        <f t="shared" si="134"/>
        <v>0</v>
      </c>
      <c r="N1236" s="229"/>
      <c r="O1236" s="229"/>
      <c r="P1236" s="422"/>
      <c r="Q1236" s="425">
        <f t="shared" si="135"/>
        <v>0</v>
      </c>
    </row>
    <row r="1237" spans="1:17" hidden="1" outlineLevel="2" x14ac:dyDescent="0.25">
      <c r="A1237" s="289"/>
      <c r="B1237" s="290" t="s">
        <v>767</v>
      </c>
      <c r="C1237" s="241" t="s">
        <v>31</v>
      </c>
      <c r="D1237" s="267">
        <v>1</v>
      </c>
      <c r="E1237" s="109">
        <v>0</v>
      </c>
      <c r="F1237" s="109">
        <f t="shared" si="131"/>
        <v>0</v>
      </c>
      <c r="G1237" s="109">
        <v>0</v>
      </c>
      <c r="H1237" s="109">
        <f t="shared" si="132"/>
        <v>0</v>
      </c>
      <c r="I1237" s="221">
        <f t="shared" si="133"/>
        <v>0</v>
      </c>
      <c r="J1237" s="252">
        <v>0</v>
      </c>
      <c r="K1237" s="252"/>
      <c r="L1237" s="229"/>
      <c r="M1237" s="229">
        <f t="shared" si="134"/>
        <v>0</v>
      </c>
      <c r="N1237" s="229"/>
      <c r="O1237" s="229"/>
      <c r="P1237" s="422"/>
      <c r="Q1237" s="425">
        <f t="shared" si="135"/>
        <v>0</v>
      </c>
    </row>
    <row r="1238" spans="1:17" hidden="1" outlineLevel="2" x14ac:dyDescent="0.25">
      <c r="A1238" s="289"/>
      <c r="B1238" s="290" t="s">
        <v>768</v>
      </c>
      <c r="C1238" s="241" t="s">
        <v>31</v>
      </c>
      <c r="D1238" s="267">
        <v>39</v>
      </c>
      <c r="E1238" s="109">
        <v>0</v>
      </c>
      <c r="F1238" s="109">
        <f t="shared" si="131"/>
        <v>0</v>
      </c>
      <c r="G1238" s="109">
        <v>0</v>
      </c>
      <c r="H1238" s="109">
        <f t="shared" si="132"/>
        <v>0</v>
      </c>
      <c r="I1238" s="221">
        <f t="shared" si="133"/>
        <v>0</v>
      </c>
      <c r="J1238" s="252">
        <v>0</v>
      </c>
      <c r="K1238" s="252"/>
      <c r="L1238" s="229"/>
      <c r="M1238" s="229">
        <f t="shared" si="134"/>
        <v>0</v>
      </c>
      <c r="N1238" s="229"/>
      <c r="O1238" s="229"/>
      <c r="P1238" s="422"/>
      <c r="Q1238" s="425">
        <f t="shared" si="135"/>
        <v>0</v>
      </c>
    </row>
    <row r="1239" spans="1:17" hidden="1" outlineLevel="2" x14ac:dyDescent="0.25">
      <c r="A1239" s="289"/>
      <c r="B1239" s="290" t="s">
        <v>769</v>
      </c>
      <c r="C1239" s="241" t="s">
        <v>31</v>
      </c>
      <c r="D1239" s="267">
        <v>35</v>
      </c>
      <c r="E1239" s="109">
        <v>0</v>
      </c>
      <c r="F1239" s="109">
        <f t="shared" si="131"/>
        <v>0</v>
      </c>
      <c r="G1239" s="109">
        <v>0</v>
      </c>
      <c r="H1239" s="109">
        <f t="shared" si="132"/>
        <v>0</v>
      </c>
      <c r="I1239" s="221">
        <f t="shared" si="133"/>
        <v>0</v>
      </c>
      <c r="J1239" s="252">
        <v>0</v>
      </c>
      <c r="K1239" s="252"/>
      <c r="L1239" s="229"/>
      <c r="M1239" s="229">
        <f t="shared" si="134"/>
        <v>0</v>
      </c>
      <c r="N1239" s="229"/>
      <c r="O1239" s="229"/>
      <c r="P1239" s="422"/>
      <c r="Q1239" s="425">
        <f t="shared" si="135"/>
        <v>0</v>
      </c>
    </row>
    <row r="1240" spans="1:17" hidden="1" outlineLevel="2" x14ac:dyDescent="0.25">
      <c r="A1240" s="289"/>
      <c r="B1240" s="290" t="s">
        <v>461</v>
      </c>
      <c r="C1240" s="241" t="s">
        <v>6814</v>
      </c>
      <c r="D1240" s="267">
        <v>115</v>
      </c>
      <c r="E1240" s="109">
        <v>0</v>
      </c>
      <c r="F1240" s="109">
        <f t="shared" si="131"/>
        <v>0</v>
      </c>
      <c r="G1240" s="109">
        <v>0</v>
      </c>
      <c r="H1240" s="109">
        <f t="shared" si="132"/>
        <v>0</v>
      </c>
      <c r="I1240" s="221">
        <f t="shared" si="133"/>
        <v>0</v>
      </c>
      <c r="J1240" s="252">
        <v>0</v>
      </c>
      <c r="K1240" s="252"/>
      <c r="L1240" s="229"/>
      <c r="M1240" s="229">
        <f t="shared" si="134"/>
        <v>0</v>
      </c>
      <c r="N1240" s="229"/>
      <c r="O1240" s="229"/>
      <c r="P1240" s="422"/>
      <c r="Q1240" s="425">
        <f t="shared" si="135"/>
        <v>0</v>
      </c>
    </row>
    <row r="1241" spans="1:17" hidden="1" outlineLevel="2" x14ac:dyDescent="0.25">
      <c r="A1241" s="289"/>
      <c r="B1241" s="290" t="s">
        <v>462</v>
      </c>
      <c r="C1241" s="241" t="s">
        <v>6814</v>
      </c>
      <c r="D1241" s="267">
        <v>289</v>
      </c>
      <c r="E1241" s="109">
        <v>0</v>
      </c>
      <c r="F1241" s="109">
        <f t="shared" si="131"/>
        <v>0</v>
      </c>
      <c r="G1241" s="109">
        <v>0</v>
      </c>
      <c r="H1241" s="109">
        <f t="shared" si="132"/>
        <v>0</v>
      </c>
      <c r="I1241" s="221">
        <f t="shared" si="133"/>
        <v>0</v>
      </c>
      <c r="J1241" s="252">
        <v>0</v>
      </c>
      <c r="K1241" s="252"/>
      <c r="L1241" s="229"/>
      <c r="M1241" s="229">
        <f t="shared" si="134"/>
        <v>0</v>
      </c>
      <c r="N1241" s="229"/>
      <c r="O1241" s="229"/>
      <c r="P1241" s="422"/>
      <c r="Q1241" s="425">
        <f t="shared" si="135"/>
        <v>0</v>
      </c>
    </row>
    <row r="1242" spans="1:17" ht="25.5" hidden="1" outlineLevel="2" x14ac:dyDescent="0.25">
      <c r="A1242" s="289"/>
      <c r="B1242" s="290" t="s">
        <v>463</v>
      </c>
      <c r="C1242" s="241" t="s">
        <v>6814</v>
      </c>
      <c r="D1242" s="267">
        <v>57.800000000000004</v>
      </c>
      <c r="E1242" s="109">
        <v>0</v>
      </c>
      <c r="F1242" s="109">
        <f t="shared" si="131"/>
        <v>0</v>
      </c>
      <c r="G1242" s="109">
        <v>0</v>
      </c>
      <c r="H1242" s="109">
        <f t="shared" si="132"/>
        <v>0</v>
      </c>
      <c r="I1242" s="221">
        <f t="shared" si="133"/>
        <v>0</v>
      </c>
      <c r="J1242" s="252">
        <v>0</v>
      </c>
      <c r="K1242" s="252"/>
      <c r="L1242" s="229"/>
      <c r="M1242" s="229">
        <f t="shared" si="134"/>
        <v>0</v>
      </c>
      <c r="N1242" s="229"/>
      <c r="O1242" s="229"/>
      <c r="P1242" s="422"/>
      <c r="Q1242" s="425">
        <f t="shared" si="135"/>
        <v>0</v>
      </c>
    </row>
    <row r="1243" spans="1:17" hidden="1" outlineLevel="2" x14ac:dyDescent="0.25">
      <c r="A1243" s="289"/>
      <c r="B1243" s="290" t="s">
        <v>464</v>
      </c>
      <c r="C1243" s="241" t="s">
        <v>6814</v>
      </c>
      <c r="D1243" s="267">
        <v>23</v>
      </c>
      <c r="E1243" s="109">
        <v>0</v>
      </c>
      <c r="F1243" s="109">
        <f t="shared" si="131"/>
        <v>0</v>
      </c>
      <c r="G1243" s="109">
        <v>0</v>
      </c>
      <c r="H1243" s="109">
        <f t="shared" si="132"/>
        <v>0</v>
      </c>
      <c r="I1243" s="221">
        <f t="shared" si="133"/>
        <v>0</v>
      </c>
      <c r="J1243" s="252">
        <v>0</v>
      </c>
      <c r="K1243" s="252"/>
      <c r="L1243" s="229"/>
      <c r="M1243" s="229">
        <f t="shared" si="134"/>
        <v>0</v>
      </c>
      <c r="N1243" s="229"/>
      <c r="O1243" s="229"/>
      <c r="P1243" s="422"/>
      <c r="Q1243" s="425">
        <f t="shared" si="135"/>
        <v>0</v>
      </c>
    </row>
    <row r="1244" spans="1:17" hidden="1" outlineLevel="2" x14ac:dyDescent="0.25">
      <c r="A1244" s="289"/>
      <c r="B1244" s="290" t="s">
        <v>355</v>
      </c>
      <c r="C1244" s="241" t="s">
        <v>307</v>
      </c>
      <c r="D1244" s="267">
        <v>1</v>
      </c>
      <c r="E1244" s="109">
        <v>0</v>
      </c>
      <c r="F1244" s="109">
        <f t="shared" si="131"/>
        <v>0</v>
      </c>
      <c r="G1244" s="109">
        <v>0</v>
      </c>
      <c r="H1244" s="109">
        <f t="shared" si="132"/>
        <v>0</v>
      </c>
      <c r="I1244" s="221">
        <f t="shared" si="133"/>
        <v>0</v>
      </c>
      <c r="J1244" s="252">
        <v>0</v>
      </c>
      <c r="K1244" s="252"/>
      <c r="L1244" s="229"/>
      <c r="M1244" s="229">
        <f t="shared" si="134"/>
        <v>0</v>
      </c>
      <c r="N1244" s="229"/>
      <c r="O1244" s="229"/>
      <c r="P1244" s="422"/>
      <c r="Q1244" s="425">
        <f t="shared" si="135"/>
        <v>0</v>
      </c>
    </row>
    <row r="1245" spans="1:17" hidden="1" outlineLevel="2" x14ac:dyDescent="0.25">
      <c r="A1245" s="289"/>
      <c r="B1245" s="317" t="s">
        <v>465</v>
      </c>
      <c r="C1245" s="241"/>
      <c r="D1245" s="267"/>
      <c r="E1245" s="109">
        <v>0</v>
      </c>
      <c r="F1245" s="109">
        <f t="shared" si="131"/>
        <v>0</v>
      </c>
      <c r="G1245" s="109">
        <v>0</v>
      </c>
      <c r="H1245" s="109">
        <f t="shared" si="132"/>
        <v>0</v>
      </c>
      <c r="I1245" s="221">
        <f t="shared" si="133"/>
        <v>0</v>
      </c>
      <c r="J1245" s="252">
        <v>0</v>
      </c>
      <c r="K1245" s="252"/>
      <c r="L1245" s="229"/>
      <c r="M1245" s="229">
        <f t="shared" si="134"/>
        <v>0</v>
      </c>
      <c r="N1245" s="229"/>
      <c r="O1245" s="229"/>
      <c r="P1245" s="422"/>
      <c r="Q1245" s="425">
        <f t="shared" si="135"/>
        <v>0</v>
      </c>
    </row>
    <row r="1246" spans="1:17" hidden="1" outlineLevel="2" x14ac:dyDescent="0.25">
      <c r="A1246" s="289"/>
      <c r="B1246" s="290" t="s">
        <v>6831</v>
      </c>
      <c r="C1246" s="241" t="s">
        <v>31</v>
      </c>
      <c r="D1246" s="267">
        <v>1</v>
      </c>
      <c r="E1246" s="109">
        <v>0</v>
      </c>
      <c r="F1246" s="109">
        <f t="shared" si="131"/>
        <v>0</v>
      </c>
      <c r="G1246" s="109">
        <v>0</v>
      </c>
      <c r="H1246" s="109">
        <f t="shared" si="132"/>
        <v>0</v>
      </c>
      <c r="I1246" s="221">
        <f t="shared" si="133"/>
        <v>0</v>
      </c>
      <c r="J1246" s="252">
        <v>0</v>
      </c>
      <c r="K1246" s="252"/>
      <c r="L1246" s="229"/>
      <c r="M1246" s="229">
        <f t="shared" si="134"/>
        <v>0</v>
      </c>
      <c r="N1246" s="229"/>
      <c r="O1246" s="229"/>
      <c r="P1246" s="422"/>
      <c r="Q1246" s="425">
        <f t="shared" si="135"/>
        <v>0</v>
      </c>
    </row>
    <row r="1247" spans="1:17" hidden="1" outlineLevel="2" x14ac:dyDescent="0.25">
      <c r="A1247" s="289"/>
      <c r="B1247" s="290" t="s">
        <v>769</v>
      </c>
      <c r="C1247" s="241" t="s">
        <v>31</v>
      </c>
      <c r="D1247" s="267">
        <v>14</v>
      </c>
      <c r="E1247" s="109">
        <v>0</v>
      </c>
      <c r="F1247" s="109">
        <f t="shared" ref="F1247:F1278" si="136">E1247*D1247</f>
        <v>0</v>
      </c>
      <c r="G1247" s="109">
        <v>0</v>
      </c>
      <c r="H1247" s="109">
        <f t="shared" ref="H1247:H1278" si="137">G1247*D1247</f>
        <v>0</v>
      </c>
      <c r="I1247" s="221">
        <f t="shared" si="133"/>
        <v>0</v>
      </c>
      <c r="J1247" s="252">
        <v>0</v>
      </c>
      <c r="K1247" s="252"/>
      <c r="L1247" s="229"/>
      <c r="M1247" s="229">
        <f t="shared" si="134"/>
        <v>0</v>
      </c>
      <c r="N1247" s="229"/>
      <c r="O1247" s="229"/>
      <c r="P1247" s="422"/>
      <c r="Q1247" s="425">
        <f t="shared" si="135"/>
        <v>0</v>
      </c>
    </row>
    <row r="1248" spans="1:17" hidden="1" outlineLevel="2" x14ac:dyDescent="0.25">
      <c r="A1248" s="289"/>
      <c r="B1248" s="290" t="s">
        <v>768</v>
      </c>
      <c r="C1248" s="241" t="s">
        <v>31</v>
      </c>
      <c r="D1248" s="267">
        <v>12</v>
      </c>
      <c r="E1248" s="109">
        <v>0</v>
      </c>
      <c r="F1248" s="109">
        <f t="shared" si="136"/>
        <v>0</v>
      </c>
      <c r="G1248" s="109">
        <v>0</v>
      </c>
      <c r="H1248" s="109">
        <f t="shared" si="137"/>
        <v>0</v>
      </c>
      <c r="I1248" s="221">
        <f t="shared" si="133"/>
        <v>0</v>
      </c>
      <c r="J1248" s="252">
        <v>0</v>
      </c>
      <c r="K1248" s="252"/>
      <c r="L1248" s="229"/>
      <c r="M1248" s="229">
        <f t="shared" si="134"/>
        <v>0</v>
      </c>
      <c r="N1248" s="229"/>
      <c r="O1248" s="229"/>
      <c r="P1248" s="422"/>
      <c r="Q1248" s="425">
        <f t="shared" si="135"/>
        <v>0</v>
      </c>
    </row>
    <row r="1249" spans="1:17" hidden="1" outlineLevel="2" x14ac:dyDescent="0.25">
      <c r="A1249" s="289"/>
      <c r="B1249" s="290" t="s">
        <v>770</v>
      </c>
      <c r="C1249" s="241" t="s">
        <v>31</v>
      </c>
      <c r="D1249" s="267">
        <v>1</v>
      </c>
      <c r="E1249" s="109">
        <v>0</v>
      </c>
      <c r="F1249" s="109">
        <f t="shared" si="136"/>
        <v>0</v>
      </c>
      <c r="G1249" s="109">
        <v>0</v>
      </c>
      <c r="H1249" s="109">
        <f t="shared" si="137"/>
        <v>0</v>
      </c>
      <c r="I1249" s="221">
        <f t="shared" si="133"/>
        <v>0</v>
      </c>
      <c r="J1249" s="252">
        <v>0</v>
      </c>
      <c r="K1249" s="252"/>
      <c r="L1249" s="229"/>
      <c r="M1249" s="229">
        <f t="shared" si="134"/>
        <v>0</v>
      </c>
      <c r="N1249" s="229"/>
      <c r="O1249" s="229"/>
      <c r="P1249" s="422"/>
      <c r="Q1249" s="425">
        <f t="shared" si="135"/>
        <v>0</v>
      </c>
    </row>
    <row r="1250" spans="1:17" hidden="1" outlineLevel="2" x14ac:dyDescent="0.25">
      <c r="A1250" s="289"/>
      <c r="B1250" s="290" t="s">
        <v>462</v>
      </c>
      <c r="C1250" s="241" t="s">
        <v>6814</v>
      </c>
      <c r="D1250" s="267">
        <v>239</v>
      </c>
      <c r="E1250" s="109">
        <v>0</v>
      </c>
      <c r="F1250" s="109">
        <f t="shared" si="136"/>
        <v>0</v>
      </c>
      <c r="G1250" s="109">
        <v>0</v>
      </c>
      <c r="H1250" s="109">
        <f t="shared" si="137"/>
        <v>0</v>
      </c>
      <c r="I1250" s="221">
        <f t="shared" si="133"/>
        <v>0</v>
      </c>
      <c r="J1250" s="252">
        <v>0</v>
      </c>
      <c r="K1250" s="252"/>
      <c r="L1250" s="229"/>
      <c r="M1250" s="229">
        <f t="shared" si="134"/>
        <v>0</v>
      </c>
      <c r="N1250" s="229"/>
      <c r="O1250" s="229"/>
      <c r="P1250" s="422"/>
      <c r="Q1250" s="425">
        <f t="shared" si="135"/>
        <v>0</v>
      </c>
    </row>
    <row r="1251" spans="1:17" ht="25.5" hidden="1" outlineLevel="2" x14ac:dyDescent="0.25">
      <c r="A1251" s="289"/>
      <c r="B1251" s="290" t="s">
        <v>463</v>
      </c>
      <c r="C1251" s="241" t="s">
        <v>6814</v>
      </c>
      <c r="D1251" s="267">
        <v>47.800000000000004</v>
      </c>
      <c r="E1251" s="109">
        <v>0</v>
      </c>
      <c r="F1251" s="109">
        <f t="shared" si="136"/>
        <v>0</v>
      </c>
      <c r="G1251" s="109">
        <v>0</v>
      </c>
      <c r="H1251" s="109">
        <f t="shared" si="137"/>
        <v>0</v>
      </c>
      <c r="I1251" s="221">
        <f t="shared" si="133"/>
        <v>0</v>
      </c>
      <c r="J1251" s="252">
        <v>0</v>
      </c>
      <c r="K1251" s="252"/>
      <c r="L1251" s="229"/>
      <c r="M1251" s="229">
        <f t="shared" si="134"/>
        <v>0</v>
      </c>
      <c r="N1251" s="229"/>
      <c r="O1251" s="229"/>
      <c r="P1251" s="422"/>
      <c r="Q1251" s="425">
        <f t="shared" si="135"/>
        <v>0</v>
      </c>
    </row>
    <row r="1252" spans="1:17" hidden="1" outlineLevel="2" x14ac:dyDescent="0.25">
      <c r="A1252" s="289"/>
      <c r="B1252" s="290" t="s">
        <v>355</v>
      </c>
      <c r="C1252" s="241" t="s">
        <v>307</v>
      </c>
      <c r="D1252" s="267">
        <v>1</v>
      </c>
      <c r="E1252" s="109">
        <v>0</v>
      </c>
      <c r="F1252" s="109">
        <f t="shared" si="136"/>
        <v>0</v>
      </c>
      <c r="G1252" s="109">
        <v>0</v>
      </c>
      <c r="H1252" s="109">
        <f t="shared" si="137"/>
        <v>0</v>
      </c>
      <c r="I1252" s="221">
        <f t="shared" si="133"/>
        <v>0</v>
      </c>
      <c r="J1252" s="252">
        <v>0</v>
      </c>
      <c r="K1252" s="252"/>
      <c r="L1252" s="229"/>
      <c r="M1252" s="229">
        <f t="shared" si="134"/>
        <v>0</v>
      </c>
      <c r="N1252" s="229"/>
      <c r="O1252" s="229"/>
      <c r="P1252" s="422"/>
      <c r="Q1252" s="425">
        <f t="shared" si="135"/>
        <v>0</v>
      </c>
    </row>
    <row r="1253" spans="1:17" hidden="1" outlineLevel="2" x14ac:dyDescent="0.25">
      <c r="A1253" s="289"/>
      <c r="B1253" s="317" t="s">
        <v>471</v>
      </c>
      <c r="C1253" s="241"/>
      <c r="D1253" s="267"/>
      <c r="E1253" s="109">
        <v>0</v>
      </c>
      <c r="F1253" s="109">
        <f t="shared" si="136"/>
        <v>0</v>
      </c>
      <c r="G1253" s="109">
        <v>0</v>
      </c>
      <c r="H1253" s="109">
        <f t="shared" si="137"/>
        <v>0</v>
      </c>
      <c r="I1253" s="221">
        <f t="shared" si="133"/>
        <v>0</v>
      </c>
      <c r="J1253" s="252">
        <v>0</v>
      </c>
      <c r="K1253" s="252"/>
      <c r="L1253" s="229"/>
      <c r="M1253" s="229">
        <f t="shared" si="134"/>
        <v>0</v>
      </c>
      <c r="N1253" s="229"/>
      <c r="O1253" s="229"/>
      <c r="P1253" s="422"/>
      <c r="Q1253" s="425">
        <f t="shared" si="135"/>
        <v>0</v>
      </c>
    </row>
    <row r="1254" spans="1:17" hidden="1" outlineLevel="2" x14ac:dyDescent="0.25">
      <c r="A1254" s="289"/>
      <c r="B1254" s="290" t="s">
        <v>6832</v>
      </c>
      <c r="C1254" s="241" t="s">
        <v>31</v>
      </c>
      <c r="D1254" s="267">
        <v>1</v>
      </c>
      <c r="E1254" s="109">
        <v>0</v>
      </c>
      <c r="F1254" s="109">
        <f t="shared" si="136"/>
        <v>0</v>
      </c>
      <c r="G1254" s="109">
        <v>0</v>
      </c>
      <c r="H1254" s="109">
        <f t="shared" si="137"/>
        <v>0</v>
      </c>
      <c r="I1254" s="221">
        <f t="shared" si="133"/>
        <v>0</v>
      </c>
      <c r="J1254" s="252">
        <v>0</v>
      </c>
      <c r="K1254" s="252"/>
      <c r="L1254" s="229"/>
      <c r="M1254" s="229">
        <f t="shared" si="134"/>
        <v>0</v>
      </c>
      <c r="N1254" s="229"/>
      <c r="O1254" s="229"/>
      <c r="P1254" s="422"/>
      <c r="Q1254" s="425">
        <f t="shared" si="135"/>
        <v>0</v>
      </c>
    </row>
    <row r="1255" spans="1:17" hidden="1" outlineLevel="2" x14ac:dyDescent="0.25">
      <c r="A1255" s="289"/>
      <c r="B1255" s="290" t="s">
        <v>768</v>
      </c>
      <c r="C1255" s="241" t="s">
        <v>31</v>
      </c>
      <c r="D1255" s="267">
        <v>27</v>
      </c>
      <c r="E1255" s="109">
        <v>0</v>
      </c>
      <c r="F1255" s="109">
        <f t="shared" si="136"/>
        <v>0</v>
      </c>
      <c r="G1255" s="109">
        <v>0</v>
      </c>
      <c r="H1255" s="109">
        <f t="shared" si="137"/>
        <v>0</v>
      </c>
      <c r="I1255" s="221">
        <f t="shared" si="133"/>
        <v>0</v>
      </c>
      <c r="J1255" s="252">
        <v>0</v>
      </c>
      <c r="K1255" s="252"/>
      <c r="L1255" s="229"/>
      <c r="M1255" s="229">
        <f t="shared" si="134"/>
        <v>0</v>
      </c>
      <c r="N1255" s="229"/>
      <c r="O1255" s="229"/>
      <c r="P1255" s="422"/>
      <c r="Q1255" s="425">
        <f t="shared" si="135"/>
        <v>0</v>
      </c>
    </row>
    <row r="1256" spans="1:17" hidden="1" outlineLevel="2" x14ac:dyDescent="0.25">
      <c r="A1256" s="289"/>
      <c r="B1256" s="290" t="s">
        <v>769</v>
      </c>
      <c r="C1256" s="241" t="s">
        <v>31</v>
      </c>
      <c r="D1256" s="267">
        <v>21</v>
      </c>
      <c r="E1256" s="109">
        <v>0</v>
      </c>
      <c r="F1256" s="109">
        <f t="shared" si="136"/>
        <v>0</v>
      </c>
      <c r="G1256" s="109">
        <v>0</v>
      </c>
      <c r="H1256" s="109">
        <f t="shared" si="137"/>
        <v>0</v>
      </c>
      <c r="I1256" s="221">
        <f t="shared" si="133"/>
        <v>0</v>
      </c>
      <c r="J1256" s="252">
        <v>0</v>
      </c>
      <c r="K1256" s="252"/>
      <c r="L1256" s="229"/>
      <c r="M1256" s="229">
        <f t="shared" si="134"/>
        <v>0</v>
      </c>
      <c r="N1256" s="229"/>
      <c r="O1256" s="229"/>
      <c r="P1256" s="422"/>
      <c r="Q1256" s="425">
        <f t="shared" si="135"/>
        <v>0</v>
      </c>
    </row>
    <row r="1257" spans="1:17" hidden="1" outlineLevel="2" x14ac:dyDescent="0.25">
      <c r="A1257" s="289"/>
      <c r="B1257" s="290" t="s">
        <v>770</v>
      </c>
      <c r="C1257" s="241" t="s">
        <v>31</v>
      </c>
      <c r="D1257" s="267">
        <v>1</v>
      </c>
      <c r="E1257" s="109">
        <v>0</v>
      </c>
      <c r="F1257" s="109">
        <f t="shared" si="136"/>
        <v>0</v>
      </c>
      <c r="G1257" s="109">
        <v>0</v>
      </c>
      <c r="H1257" s="109">
        <f t="shared" si="137"/>
        <v>0</v>
      </c>
      <c r="I1257" s="221">
        <f t="shared" si="133"/>
        <v>0</v>
      </c>
      <c r="J1257" s="252">
        <v>0</v>
      </c>
      <c r="K1257" s="252"/>
      <c r="L1257" s="229"/>
      <c r="M1257" s="229">
        <f t="shared" si="134"/>
        <v>0</v>
      </c>
      <c r="N1257" s="229"/>
      <c r="O1257" s="229"/>
      <c r="P1257" s="422"/>
      <c r="Q1257" s="425">
        <f t="shared" si="135"/>
        <v>0</v>
      </c>
    </row>
    <row r="1258" spans="1:17" hidden="1" outlineLevel="2" x14ac:dyDescent="0.25">
      <c r="A1258" s="289"/>
      <c r="B1258" s="290" t="s">
        <v>462</v>
      </c>
      <c r="C1258" s="241" t="s">
        <v>6814</v>
      </c>
      <c r="D1258" s="267">
        <v>312</v>
      </c>
      <c r="E1258" s="109">
        <v>0</v>
      </c>
      <c r="F1258" s="109">
        <f t="shared" si="136"/>
        <v>0</v>
      </c>
      <c r="G1258" s="109">
        <v>0</v>
      </c>
      <c r="H1258" s="109">
        <f t="shared" si="137"/>
        <v>0</v>
      </c>
      <c r="I1258" s="221">
        <f t="shared" si="133"/>
        <v>0</v>
      </c>
      <c r="J1258" s="252">
        <v>0</v>
      </c>
      <c r="K1258" s="252"/>
      <c r="L1258" s="229"/>
      <c r="M1258" s="229">
        <f t="shared" si="134"/>
        <v>0</v>
      </c>
      <c r="N1258" s="229"/>
      <c r="O1258" s="229"/>
      <c r="P1258" s="422"/>
      <c r="Q1258" s="425">
        <f t="shared" si="135"/>
        <v>0</v>
      </c>
    </row>
    <row r="1259" spans="1:17" ht="25.5" hidden="1" outlineLevel="2" x14ac:dyDescent="0.25">
      <c r="A1259" s="289"/>
      <c r="B1259" s="290" t="s">
        <v>463</v>
      </c>
      <c r="C1259" s="241" t="s">
        <v>6814</v>
      </c>
      <c r="D1259" s="267">
        <v>62.400000000000006</v>
      </c>
      <c r="E1259" s="109">
        <v>0</v>
      </c>
      <c r="F1259" s="109">
        <f t="shared" si="136"/>
        <v>0</v>
      </c>
      <c r="G1259" s="109">
        <v>0</v>
      </c>
      <c r="H1259" s="109">
        <f t="shared" si="137"/>
        <v>0</v>
      </c>
      <c r="I1259" s="221">
        <f t="shared" si="133"/>
        <v>0</v>
      </c>
      <c r="J1259" s="252">
        <v>0</v>
      </c>
      <c r="K1259" s="252"/>
      <c r="L1259" s="229"/>
      <c r="M1259" s="229">
        <f t="shared" si="134"/>
        <v>0</v>
      </c>
      <c r="N1259" s="229"/>
      <c r="O1259" s="229"/>
      <c r="P1259" s="422"/>
      <c r="Q1259" s="425">
        <f t="shared" si="135"/>
        <v>0</v>
      </c>
    </row>
    <row r="1260" spans="1:17" hidden="1" outlineLevel="2" x14ac:dyDescent="0.25">
      <c r="A1260" s="289"/>
      <c r="B1260" s="290" t="s">
        <v>355</v>
      </c>
      <c r="C1260" s="241" t="s">
        <v>307</v>
      </c>
      <c r="D1260" s="267">
        <v>1</v>
      </c>
      <c r="E1260" s="109">
        <v>0</v>
      </c>
      <c r="F1260" s="109">
        <f t="shared" si="136"/>
        <v>0</v>
      </c>
      <c r="G1260" s="109">
        <v>0</v>
      </c>
      <c r="H1260" s="109">
        <f t="shared" si="137"/>
        <v>0</v>
      </c>
      <c r="I1260" s="221">
        <f t="shared" si="133"/>
        <v>0</v>
      </c>
      <c r="J1260" s="252">
        <v>0</v>
      </c>
      <c r="K1260" s="252"/>
      <c r="L1260" s="229"/>
      <c r="M1260" s="229">
        <f t="shared" si="134"/>
        <v>0</v>
      </c>
      <c r="N1260" s="229"/>
      <c r="O1260" s="229"/>
      <c r="P1260" s="422"/>
      <c r="Q1260" s="425">
        <f t="shared" si="135"/>
        <v>0</v>
      </c>
    </row>
    <row r="1261" spans="1:17" hidden="1" outlineLevel="2" x14ac:dyDescent="0.25">
      <c r="A1261" s="289"/>
      <c r="B1261" s="317" t="s">
        <v>496</v>
      </c>
      <c r="C1261" s="241"/>
      <c r="D1261" s="267"/>
      <c r="E1261" s="109">
        <v>0</v>
      </c>
      <c r="F1261" s="109">
        <f t="shared" si="136"/>
        <v>0</v>
      </c>
      <c r="G1261" s="109">
        <v>0</v>
      </c>
      <c r="H1261" s="109">
        <f t="shared" si="137"/>
        <v>0</v>
      </c>
      <c r="I1261" s="221">
        <f t="shared" si="133"/>
        <v>0</v>
      </c>
      <c r="J1261" s="252">
        <v>0</v>
      </c>
      <c r="K1261" s="252"/>
      <c r="L1261" s="229"/>
      <c r="M1261" s="229">
        <f t="shared" si="134"/>
        <v>0</v>
      </c>
      <c r="N1261" s="229"/>
      <c r="O1261" s="229"/>
      <c r="P1261" s="422"/>
      <c r="Q1261" s="425">
        <f t="shared" si="135"/>
        <v>0</v>
      </c>
    </row>
    <row r="1262" spans="1:17" ht="25.5" hidden="1" outlineLevel="1" x14ac:dyDescent="0.25">
      <c r="A1262" s="378"/>
      <c r="B1262" s="349" t="s">
        <v>497</v>
      </c>
      <c r="C1262" s="378" t="s">
        <v>307</v>
      </c>
      <c r="D1262" s="383">
        <v>5</v>
      </c>
      <c r="E1262" s="377">
        <v>61132.46</v>
      </c>
      <c r="F1262" s="377">
        <f t="shared" si="136"/>
        <v>305662.3</v>
      </c>
      <c r="G1262" s="377">
        <v>362404.12000000005</v>
      </c>
      <c r="H1262" s="377">
        <f t="shared" si="137"/>
        <v>1812020.6000000003</v>
      </c>
      <c r="I1262" s="377">
        <f t="shared" si="133"/>
        <v>2117682.9000000004</v>
      </c>
      <c r="J1262" s="252">
        <v>61132.46</v>
      </c>
      <c r="K1262" s="252"/>
      <c r="L1262" s="229"/>
      <c r="M1262" s="229">
        <f t="shared" si="134"/>
        <v>362404.12000000005</v>
      </c>
      <c r="N1262" s="229"/>
      <c r="O1262" s="229"/>
      <c r="P1262" s="422"/>
      <c r="Q1262" s="425">
        <f t="shared" si="135"/>
        <v>0</v>
      </c>
    </row>
    <row r="1263" spans="1:17" ht="25.5" hidden="1" outlineLevel="1" x14ac:dyDescent="0.25">
      <c r="A1263" s="378"/>
      <c r="B1263" s="349" t="s">
        <v>498</v>
      </c>
      <c r="C1263" s="378" t="s">
        <v>307</v>
      </c>
      <c r="D1263" s="383">
        <v>16</v>
      </c>
      <c r="E1263" s="377">
        <v>18340</v>
      </c>
      <c r="F1263" s="377">
        <f t="shared" si="136"/>
        <v>293440</v>
      </c>
      <c r="G1263" s="377">
        <v>50744.931250000001</v>
      </c>
      <c r="H1263" s="377">
        <f t="shared" si="137"/>
        <v>811918.9</v>
      </c>
      <c r="I1263" s="377">
        <f t="shared" si="133"/>
        <v>1105358.8999999999</v>
      </c>
      <c r="J1263" s="252">
        <v>18340</v>
      </c>
      <c r="K1263" s="252"/>
      <c r="L1263" s="229"/>
      <c r="M1263" s="229">
        <f t="shared" si="134"/>
        <v>50744.931250000001</v>
      </c>
      <c r="N1263" s="229"/>
      <c r="O1263" s="229"/>
      <c r="P1263" s="422"/>
      <c r="Q1263" s="425">
        <f t="shared" si="135"/>
        <v>0</v>
      </c>
    </row>
    <row r="1264" spans="1:17" hidden="1" outlineLevel="1" x14ac:dyDescent="0.25">
      <c r="A1264" s="378"/>
      <c r="B1264" s="349" t="s">
        <v>499</v>
      </c>
      <c r="C1264" s="378" t="s">
        <v>6890</v>
      </c>
      <c r="D1264" s="383">
        <v>348</v>
      </c>
      <c r="E1264" s="377">
        <v>635</v>
      </c>
      <c r="F1264" s="377">
        <f t="shared" si="136"/>
        <v>220980</v>
      </c>
      <c r="G1264" s="377">
        <v>889</v>
      </c>
      <c r="H1264" s="377">
        <f t="shared" si="137"/>
        <v>309372</v>
      </c>
      <c r="I1264" s="377">
        <f t="shared" si="133"/>
        <v>530352</v>
      </c>
      <c r="J1264" s="252">
        <v>635</v>
      </c>
      <c r="K1264" s="252"/>
      <c r="L1264" s="229"/>
      <c r="M1264" s="229">
        <f t="shared" si="134"/>
        <v>889</v>
      </c>
      <c r="N1264" s="229"/>
      <c r="O1264" s="229"/>
      <c r="P1264" s="422"/>
      <c r="Q1264" s="425">
        <f t="shared" si="135"/>
        <v>0</v>
      </c>
    </row>
    <row r="1265" spans="1:17" hidden="1" outlineLevel="1" x14ac:dyDescent="0.25">
      <c r="A1265" s="378"/>
      <c r="B1265" s="349" t="s">
        <v>500</v>
      </c>
      <c r="C1265" s="378" t="s">
        <v>6890</v>
      </c>
      <c r="D1265" s="383">
        <v>133</v>
      </c>
      <c r="E1265" s="377">
        <v>1310</v>
      </c>
      <c r="F1265" s="377">
        <f t="shared" si="136"/>
        <v>174230</v>
      </c>
      <c r="G1265" s="377">
        <v>1477.7774436090226</v>
      </c>
      <c r="H1265" s="377">
        <f t="shared" si="137"/>
        <v>196544.4</v>
      </c>
      <c r="I1265" s="377">
        <f t="shared" si="133"/>
        <v>370774.4</v>
      </c>
      <c r="J1265" s="252">
        <v>1310</v>
      </c>
      <c r="K1265" s="252"/>
      <c r="L1265" s="229"/>
      <c r="M1265" s="229">
        <f t="shared" si="134"/>
        <v>1477.7774436090226</v>
      </c>
      <c r="N1265" s="229"/>
      <c r="O1265" s="229"/>
      <c r="P1265" s="422"/>
      <c r="Q1265" s="425">
        <f t="shared" si="135"/>
        <v>0</v>
      </c>
    </row>
    <row r="1266" spans="1:17" hidden="1" outlineLevel="1" x14ac:dyDescent="0.25">
      <c r="A1266" s="378"/>
      <c r="B1266" s="349" t="s">
        <v>501</v>
      </c>
      <c r="C1266" s="378" t="s">
        <v>31</v>
      </c>
      <c r="D1266" s="383">
        <v>16</v>
      </c>
      <c r="E1266" s="377">
        <v>3275</v>
      </c>
      <c r="F1266" s="377">
        <f t="shared" si="136"/>
        <v>52400</v>
      </c>
      <c r="G1266" s="377">
        <v>10674.300000000001</v>
      </c>
      <c r="H1266" s="377">
        <f t="shared" si="137"/>
        <v>170788.80000000002</v>
      </c>
      <c r="I1266" s="377">
        <f t="shared" si="133"/>
        <v>223188.80000000002</v>
      </c>
      <c r="J1266" s="252">
        <v>3275</v>
      </c>
      <c r="K1266" s="252"/>
      <c r="L1266" s="229"/>
      <c r="M1266" s="229">
        <f t="shared" si="134"/>
        <v>10674.300000000001</v>
      </c>
      <c r="N1266" s="229"/>
      <c r="O1266" s="229"/>
      <c r="P1266" s="422"/>
      <c r="Q1266" s="425">
        <f t="shared" si="135"/>
        <v>0</v>
      </c>
    </row>
    <row r="1267" spans="1:17" hidden="1" outlineLevel="2" x14ac:dyDescent="0.25">
      <c r="A1267" s="289"/>
      <c r="B1267" s="317" t="s">
        <v>771</v>
      </c>
      <c r="C1267" s="241"/>
      <c r="D1267" s="267"/>
      <c r="E1267" s="109">
        <v>0</v>
      </c>
      <c r="F1267" s="109">
        <f t="shared" si="136"/>
        <v>0</v>
      </c>
      <c r="G1267" s="109">
        <v>0</v>
      </c>
      <c r="H1267" s="109">
        <f t="shared" si="137"/>
        <v>0</v>
      </c>
      <c r="I1267" s="221">
        <f t="shared" si="133"/>
        <v>0</v>
      </c>
      <c r="J1267" s="252">
        <v>0</v>
      </c>
      <c r="K1267" s="252"/>
      <c r="L1267" s="229"/>
      <c r="M1267" s="229">
        <f t="shared" si="134"/>
        <v>0</v>
      </c>
      <c r="N1267" s="229"/>
      <c r="O1267" s="229"/>
      <c r="P1267" s="422"/>
      <c r="Q1267" s="425">
        <f t="shared" si="135"/>
        <v>0</v>
      </c>
    </row>
    <row r="1268" spans="1:17" ht="25.5" hidden="1" outlineLevel="2" x14ac:dyDescent="0.25">
      <c r="A1268" s="289"/>
      <c r="B1268" s="290" t="s">
        <v>502</v>
      </c>
      <c r="C1268" s="241" t="s">
        <v>307</v>
      </c>
      <c r="D1268" s="267">
        <v>1</v>
      </c>
      <c r="E1268" s="109">
        <v>0</v>
      </c>
      <c r="F1268" s="109">
        <f t="shared" si="136"/>
        <v>0</v>
      </c>
      <c r="G1268" s="109">
        <v>0</v>
      </c>
      <c r="H1268" s="109">
        <f t="shared" si="137"/>
        <v>0</v>
      </c>
      <c r="I1268" s="221">
        <f t="shared" si="133"/>
        <v>0</v>
      </c>
      <c r="J1268" s="252">
        <v>0</v>
      </c>
      <c r="K1268" s="252"/>
      <c r="L1268" s="229"/>
      <c r="M1268" s="229">
        <f t="shared" si="134"/>
        <v>0</v>
      </c>
      <c r="N1268" s="229"/>
      <c r="O1268" s="229"/>
      <c r="P1268" s="422"/>
      <c r="Q1268" s="425">
        <f t="shared" si="135"/>
        <v>0</v>
      </c>
    </row>
    <row r="1269" spans="1:17" hidden="1" outlineLevel="2" x14ac:dyDescent="0.25">
      <c r="A1269" s="289"/>
      <c r="B1269" s="290" t="s">
        <v>503</v>
      </c>
      <c r="C1269" s="241" t="s">
        <v>31</v>
      </c>
      <c r="D1269" s="267">
        <v>1</v>
      </c>
      <c r="E1269" s="109">
        <v>0</v>
      </c>
      <c r="F1269" s="109">
        <f t="shared" si="136"/>
        <v>0</v>
      </c>
      <c r="G1269" s="109">
        <v>0</v>
      </c>
      <c r="H1269" s="109">
        <f t="shared" si="137"/>
        <v>0</v>
      </c>
      <c r="I1269" s="221">
        <f t="shared" si="133"/>
        <v>0</v>
      </c>
      <c r="J1269" s="252">
        <v>0</v>
      </c>
      <c r="K1269" s="252"/>
      <c r="L1269" s="229"/>
      <c r="M1269" s="229">
        <f t="shared" si="134"/>
        <v>0</v>
      </c>
      <c r="N1269" s="229"/>
      <c r="O1269" s="229"/>
      <c r="P1269" s="422"/>
      <c r="Q1269" s="425">
        <f t="shared" si="135"/>
        <v>0</v>
      </c>
    </row>
    <row r="1270" spans="1:17" hidden="1" outlineLevel="2" x14ac:dyDescent="0.25">
      <c r="A1270" s="289"/>
      <c r="B1270" s="290" t="s">
        <v>503</v>
      </c>
      <c r="C1270" s="241" t="s">
        <v>31</v>
      </c>
      <c r="D1270" s="267">
        <v>2</v>
      </c>
      <c r="E1270" s="109">
        <v>0</v>
      </c>
      <c r="F1270" s="109">
        <f t="shared" si="136"/>
        <v>0</v>
      </c>
      <c r="G1270" s="109">
        <v>0</v>
      </c>
      <c r="H1270" s="109">
        <f t="shared" si="137"/>
        <v>0</v>
      </c>
      <c r="I1270" s="221">
        <f t="shared" si="133"/>
        <v>0</v>
      </c>
      <c r="J1270" s="252">
        <v>0</v>
      </c>
      <c r="K1270" s="252"/>
      <c r="L1270" s="229"/>
      <c r="M1270" s="229">
        <f t="shared" si="134"/>
        <v>0</v>
      </c>
      <c r="N1270" s="229"/>
      <c r="O1270" s="229"/>
      <c r="P1270" s="422"/>
      <c r="Q1270" s="425">
        <f t="shared" si="135"/>
        <v>0</v>
      </c>
    </row>
    <row r="1271" spans="1:17" hidden="1" outlineLevel="2" x14ac:dyDescent="0.25">
      <c r="A1271" s="289"/>
      <c r="B1271" s="290" t="s">
        <v>504</v>
      </c>
      <c r="C1271" s="241" t="s">
        <v>31</v>
      </c>
      <c r="D1271" s="267">
        <v>1</v>
      </c>
      <c r="E1271" s="109">
        <v>0</v>
      </c>
      <c r="F1271" s="109">
        <f t="shared" si="136"/>
        <v>0</v>
      </c>
      <c r="G1271" s="109">
        <v>0</v>
      </c>
      <c r="H1271" s="109">
        <f t="shared" si="137"/>
        <v>0</v>
      </c>
      <c r="I1271" s="221">
        <f t="shared" si="133"/>
        <v>0</v>
      </c>
      <c r="J1271" s="252">
        <v>0</v>
      </c>
      <c r="K1271" s="252"/>
      <c r="L1271" s="229"/>
      <c r="M1271" s="229">
        <f t="shared" si="134"/>
        <v>0</v>
      </c>
      <c r="N1271" s="229"/>
      <c r="O1271" s="229"/>
      <c r="P1271" s="422"/>
      <c r="Q1271" s="425">
        <f t="shared" si="135"/>
        <v>0</v>
      </c>
    </row>
    <row r="1272" spans="1:17" hidden="1" outlineLevel="2" x14ac:dyDescent="0.25">
      <c r="A1272" s="289"/>
      <c r="B1272" s="290" t="s">
        <v>505</v>
      </c>
      <c r="C1272" s="241" t="s">
        <v>31</v>
      </c>
      <c r="D1272" s="267">
        <v>3</v>
      </c>
      <c r="E1272" s="109">
        <v>0</v>
      </c>
      <c r="F1272" s="109">
        <f t="shared" si="136"/>
        <v>0</v>
      </c>
      <c r="G1272" s="109">
        <v>0</v>
      </c>
      <c r="H1272" s="109">
        <f t="shared" si="137"/>
        <v>0</v>
      </c>
      <c r="I1272" s="221">
        <f t="shared" si="133"/>
        <v>0</v>
      </c>
      <c r="J1272" s="252">
        <v>0</v>
      </c>
      <c r="K1272" s="252"/>
      <c r="L1272" s="229"/>
      <c r="M1272" s="229">
        <f t="shared" si="134"/>
        <v>0</v>
      </c>
      <c r="N1272" s="229"/>
      <c r="O1272" s="229"/>
      <c r="P1272" s="422"/>
      <c r="Q1272" s="425">
        <f t="shared" si="135"/>
        <v>0</v>
      </c>
    </row>
    <row r="1273" spans="1:17" hidden="1" outlineLevel="2" x14ac:dyDescent="0.25">
      <c r="A1273" s="289"/>
      <c r="B1273" s="290" t="s">
        <v>506</v>
      </c>
      <c r="C1273" s="241"/>
      <c r="D1273" s="267"/>
      <c r="E1273" s="109">
        <v>0</v>
      </c>
      <c r="F1273" s="109">
        <f t="shared" si="136"/>
        <v>0</v>
      </c>
      <c r="G1273" s="109">
        <v>0</v>
      </c>
      <c r="H1273" s="109">
        <f t="shared" si="137"/>
        <v>0</v>
      </c>
      <c r="I1273" s="221">
        <f t="shared" si="133"/>
        <v>0</v>
      </c>
      <c r="J1273" s="252">
        <v>0</v>
      </c>
      <c r="K1273" s="252"/>
      <c r="L1273" s="229"/>
      <c r="M1273" s="229">
        <f t="shared" si="134"/>
        <v>0</v>
      </c>
      <c r="N1273" s="229"/>
      <c r="O1273" s="229"/>
      <c r="P1273" s="422"/>
      <c r="Q1273" s="425">
        <f t="shared" si="135"/>
        <v>0</v>
      </c>
    </row>
    <row r="1274" spans="1:17" hidden="1" outlineLevel="2" x14ac:dyDescent="0.25">
      <c r="A1274" s="289"/>
      <c r="B1274" s="290" t="s">
        <v>507</v>
      </c>
      <c r="C1274" s="241" t="s">
        <v>6890</v>
      </c>
      <c r="D1274" s="267">
        <v>32</v>
      </c>
      <c r="E1274" s="109">
        <v>0</v>
      </c>
      <c r="F1274" s="109">
        <f t="shared" si="136"/>
        <v>0</v>
      </c>
      <c r="G1274" s="109">
        <v>0</v>
      </c>
      <c r="H1274" s="109">
        <f t="shared" si="137"/>
        <v>0</v>
      </c>
      <c r="I1274" s="221">
        <f t="shared" si="133"/>
        <v>0</v>
      </c>
      <c r="J1274" s="252">
        <v>0</v>
      </c>
      <c r="K1274" s="252"/>
      <c r="L1274" s="229"/>
      <c r="M1274" s="229">
        <f t="shared" si="134"/>
        <v>0</v>
      </c>
      <c r="N1274" s="229"/>
      <c r="O1274" s="229"/>
      <c r="P1274" s="422"/>
      <c r="Q1274" s="425">
        <f t="shared" si="135"/>
        <v>0</v>
      </c>
    </row>
    <row r="1275" spans="1:17" hidden="1" outlineLevel="2" x14ac:dyDescent="0.25">
      <c r="A1275" s="289"/>
      <c r="B1275" s="290" t="s">
        <v>508</v>
      </c>
      <c r="C1275" s="241" t="s">
        <v>6890</v>
      </c>
      <c r="D1275" s="267">
        <v>27</v>
      </c>
      <c r="E1275" s="109">
        <v>0</v>
      </c>
      <c r="F1275" s="109">
        <f t="shared" si="136"/>
        <v>0</v>
      </c>
      <c r="G1275" s="109">
        <v>0</v>
      </c>
      <c r="H1275" s="109">
        <f t="shared" si="137"/>
        <v>0</v>
      </c>
      <c r="I1275" s="221">
        <f t="shared" si="133"/>
        <v>0</v>
      </c>
      <c r="J1275" s="252">
        <v>0</v>
      </c>
      <c r="K1275" s="252"/>
      <c r="L1275" s="229"/>
      <c r="M1275" s="229">
        <f t="shared" si="134"/>
        <v>0</v>
      </c>
      <c r="N1275" s="229"/>
      <c r="O1275" s="229"/>
      <c r="P1275" s="422"/>
      <c r="Q1275" s="425">
        <f t="shared" si="135"/>
        <v>0</v>
      </c>
    </row>
    <row r="1276" spans="1:17" hidden="1" outlineLevel="2" x14ac:dyDescent="0.25">
      <c r="A1276" s="289"/>
      <c r="B1276" s="290" t="s">
        <v>509</v>
      </c>
      <c r="C1276" s="241" t="s">
        <v>6890</v>
      </c>
      <c r="D1276" s="267">
        <v>15</v>
      </c>
      <c r="E1276" s="109">
        <v>0</v>
      </c>
      <c r="F1276" s="109">
        <f t="shared" si="136"/>
        <v>0</v>
      </c>
      <c r="G1276" s="109">
        <v>0</v>
      </c>
      <c r="H1276" s="109">
        <f t="shared" si="137"/>
        <v>0</v>
      </c>
      <c r="I1276" s="221">
        <f t="shared" si="133"/>
        <v>0</v>
      </c>
      <c r="J1276" s="252">
        <v>0</v>
      </c>
      <c r="K1276" s="252"/>
      <c r="L1276" s="229"/>
      <c r="M1276" s="229">
        <f t="shared" si="134"/>
        <v>0</v>
      </c>
      <c r="N1276" s="229"/>
      <c r="O1276" s="229"/>
      <c r="P1276" s="422"/>
      <c r="Q1276" s="425">
        <f t="shared" si="135"/>
        <v>0</v>
      </c>
    </row>
    <row r="1277" spans="1:17" hidden="1" outlineLevel="2" x14ac:dyDescent="0.25">
      <c r="A1277" s="289"/>
      <c r="B1277" s="290" t="s">
        <v>510</v>
      </c>
      <c r="C1277" s="241" t="s">
        <v>6890</v>
      </c>
      <c r="D1277" s="267">
        <v>10</v>
      </c>
      <c r="E1277" s="109">
        <v>0</v>
      </c>
      <c r="F1277" s="109">
        <f t="shared" si="136"/>
        <v>0</v>
      </c>
      <c r="G1277" s="109">
        <v>0</v>
      </c>
      <c r="H1277" s="109">
        <f t="shared" si="137"/>
        <v>0</v>
      </c>
      <c r="I1277" s="221">
        <f t="shared" si="133"/>
        <v>0</v>
      </c>
      <c r="J1277" s="252">
        <v>0</v>
      </c>
      <c r="K1277" s="252"/>
      <c r="L1277" s="229"/>
      <c r="M1277" s="229">
        <f t="shared" si="134"/>
        <v>0</v>
      </c>
      <c r="N1277" s="229"/>
      <c r="O1277" s="229"/>
      <c r="P1277" s="422"/>
      <c r="Q1277" s="425">
        <f t="shared" si="135"/>
        <v>0</v>
      </c>
    </row>
    <row r="1278" spans="1:17" hidden="1" outlineLevel="2" x14ac:dyDescent="0.25">
      <c r="A1278" s="289"/>
      <c r="B1278" s="290" t="s">
        <v>511</v>
      </c>
      <c r="C1278" s="241" t="s">
        <v>31</v>
      </c>
      <c r="D1278" s="267">
        <v>3</v>
      </c>
      <c r="E1278" s="109">
        <v>0</v>
      </c>
      <c r="F1278" s="109">
        <f t="shared" si="136"/>
        <v>0</v>
      </c>
      <c r="G1278" s="109">
        <v>0</v>
      </c>
      <c r="H1278" s="109">
        <f t="shared" si="137"/>
        <v>0</v>
      </c>
      <c r="I1278" s="221">
        <f t="shared" si="133"/>
        <v>0</v>
      </c>
      <c r="J1278" s="252">
        <v>0</v>
      </c>
      <c r="K1278" s="252"/>
      <c r="L1278" s="229"/>
      <c r="M1278" s="229">
        <f t="shared" si="134"/>
        <v>0</v>
      </c>
      <c r="N1278" s="229"/>
      <c r="O1278" s="229"/>
      <c r="P1278" s="422"/>
      <c r="Q1278" s="425">
        <f t="shared" si="135"/>
        <v>0</v>
      </c>
    </row>
    <row r="1279" spans="1:17" hidden="1" outlineLevel="2" x14ac:dyDescent="0.25">
      <c r="A1279" s="289"/>
      <c r="B1279" s="290" t="s">
        <v>512</v>
      </c>
      <c r="C1279" s="241" t="s">
        <v>31</v>
      </c>
      <c r="D1279" s="267">
        <v>1</v>
      </c>
      <c r="E1279" s="109">
        <v>0</v>
      </c>
      <c r="F1279" s="109">
        <f t="shared" ref="F1279:F1310" si="138">E1279*D1279</f>
        <v>0</v>
      </c>
      <c r="G1279" s="109">
        <v>0</v>
      </c>
      <c r="H1279" s="109">
        <f t="shared" ref="H1279:H1310" si="139">G1279*D1279</f>
        <v>0</v>
      </c>
      <c r="I1279" s="221">
        <f t="shared" si="133"/>
        <v>0</v>
      </c>
      <c r="J1279" s="252">
        <v>0</v>
      </c>
      <c r="K1279" s="252"/>
      <c r="L1279" s="229"/>
      <c r="M1279" s="229">
        <f t="shared" ref="M1279:M1337" si="140">G1279</f>
        <v>0</v>
      </c>
      <c r="N1279" s="229"/>
      <c r="O1279" s="229"/>
      <c r="P1279" s="422"/>
      <c r="Q1279" s="425">
        <f t="shared" si="135"/>
        <v>0</v>
      </c>
    </row>
    <row r="1280" spans="1:17" hidden="1" outlineLevel="2" x14ac:dyDescent="0.25">
      <c r="A1280" s="289"/>
      <c r="B1280" s="317" t="s">
        <v>772</v>
      </c>
      <c r="C1280" s="241"/>
      <c r="D1280" s="267"/>
      <c r="E1280" s="109">
        <v>0</v>
      </c>
      <c r="F1280" s="109">
        <f t="shared" si="138"/>
        <v>0</v>
      </c>
      <c r="G1280" s="109">
        <v>0</v>
      </c>
      <c r="H1280" s="109">
        <f t="shared" si="139"/>
        <v>0</v>
      </c>
      <c r="I1280" s="221">
        <f t="shared" ref="I1280:I1337" si="141">H1280+F1280</f>
        <v>0</v>
      </c>
      <c r="J1280" s="252">
        <v>0</v>
      </c>
      <c r="K1280" s="252"/>
      <c r="L1280" s="229"/>
      <c r="M1280" s="229">
        <f t="shared" si="140"/>
        <v>0</v>
      </c>
      <c r="N1280" s="229"/>
      <c r="O1280" s="229"/>
      <c r="P1280" s="422"/>
      <c r="Q1280" s="425">
        <f t="shared" si="135"/>
        <v>0</v>
      </c>
    </row>
    <row r="1281" spans="1:17" ht="25.5" hidden="1" outlineLevel="2" x14ac:dyDescent="0.25">
      <c r="A1281" s="289"/>
      <c r="B1281" s="290" t="s">
        <v>502</v>
      </c>
      <c r="C1281" s="241" t="s">
        <v>307</v>
      </c>
      <c r="D1281" s="267">
        <v>1</v>
      </c>
      <c r="E1281" s="109">
        <v>0</v>
      </c>
      <c r="F1281" s="109">
        <f t="shared" si="138"/>
        <v>0</v>
      </c>
      <c r="G1281" s="109">
        <v>0</v>
      </c>
      <c r="H1281" s="109">
        <f t="shared" si="139"/>
        <v>0</v>
      </c>
      <c r="I1281" s="221">
        <f t="shared" si="141"/>
        <v>0</v>
      </c>
      <c r="J1281" s="252">
        <v>0</v>
      </c>
      <c r="K1281" s="252"/>
      <c r="L1281" s="229"/>
      <c r="M1281" s="229">
        <f t="shared" si="140"/>
        <v>0</v>
      </c>
      <c r="N1281" s="229"/>
      <c r="O1281" s="229"/>
      <c r="P1281" s="422"/>
      <c r="Q1281" s="425">
        <f t="shared" si="135"/>
        <v>0</v>
      </c>
    </row>
    <row r="1282" spans="1:17" hidden="1" outlineLevel="2" x14ac:dyDescent="0.25">
      <c r="A1282" s="289"/>
      <c r="B1282" s="290" t="s">
        <v>503</v>
      </c>
      <c r="C1282" s="241" t="s">
        <v>31</v>
      </c>
      <c r="D1282" s="267">
        <v>2</v>
      </c>
      <c r="E1282" s="109">
        <v>0</v>
      </c>
      <c r="F1282" s="109">
        <f t="shared" si="138"/>
        <v>0</v>
      </c>
      <c r="G1282" s="109">
        <v>0</v>
      </c>
      <c r="H1282" s="109">
        <f t="shared" si="139"/>
        <v>0</v>
      </c>
      <c r="I1282" s="221">
        <f t="shared" si="141"/>
        <v>0</v>
      </c>
      <c r="J1282" s="252">
        <v>0</v>
      </c>
      <c r="K1282" s="252"/>
      <c r="L1282" s="229"/>
      <c r="M1282" s="229">
        <f t="shared" si="140"/>
        <v>0</v>
      </c>
      <c r="N1282" s="229"/>
      <c r="O1282" s="229"/>
      <c r="P1282" s="422"/>
      <c r="Q1282" s="425">
        <f t="shared" si="135"/>
        <v>0</v>
      </c>
    </row>
    <row r="1283" spans="1:17" hidden="1" outlineLevel="2" x14ac:dyDescent="0.25">
      <c r="A1283" s="289"/>
      <c r="B1283" s="290" t="s">
        <v>503</v>
      </c>
      <c r="C1283" s="241" t="s">
        <v>31</v>
      </c>
      <c r="D1283" s="267">
        <v>2</v>
      </c>
      <c r="E1283" s="109">
        <v>0</v>
      </c>
      <c r="F1283" s="109">
        <f t="shared" si="138"/>
        <v>0</v>
      </c>
      <c r="G1283" s="109">
        <v>0</v>
      </c>
      <c r="H1283" s="109">
        <f t="shared" si="139"/>
        <v>0</v>
      </c>
      <c r="I1283" s="221">
        <f t="shared" si="141"/>
        <v>0</v>
      </c>
      <c r="J1283" s="252">
        <v>0</v>
      </c>
      <c r="K1283" s="252"/>
      <c r="L1283" s="229"/>
      <c r="M1283" s="229">
        <f t="shared" si="140"/>
        <v>0</v>
      </c>
      <c r="N1283" s="229"/>
      <c r="O1283" s="229"/>
      <c r="P1283" s="422"/>
      <c r="Q1283" s="425">
        <f t="shared" si="135"/>
        <v>0</v>
      </c>
    </row>
    <row r="1284" spans="1:17" hidden="1" outlineLevel="2" x14ac:dyDescent="0.25">
      <c r="A1284" s="289"/>
      <c r="B1284" s="290" t="s">
        <v>504</v>
      </c>
      <c r="C1284" s="241" t="s">
        <v>31</v>
      </c>
      <c r="D1284" s="267">
        <v>1</v>
      </c>
      <c r="E1284" s="109">
        <v>0</v>
      </c>
      <c r="F1284" s="109">
        <f t="shared" si="138"/>
        <v>0</v>
      </c>
      <c r="G1284" s="109">
        <v>0</v>
      </c>
      <c r="H1284" s="109">
        <f t="shared" si="139"/>
        <v>0</v>
      </c>
      <c r="I1284" s="221">
        <f t="shared" si="141"/>
        <v>0</v>
      </c>
      <c r="J1284" s="252">
        <v>0</v>
      </c>
      <c r="K1284" s="252"/>
      <c r="L1284" s="229"/>
      <c r="M1284" s="229">
        <f t="shared" si="140"/>
        <v>0</v>
      </c>
      <c r="N1284" s="229"/>
      <c r="O1284" s="229"/>
      <c r="P1284" s="422"/>
      <c r="Q1284" s="425">
        <f t="shared" si="135"/>
        <v>0</v>
      </c>
    </row>
    <row r="1285" spans="1:17" hidden="1" outlineLevel="2" x14ac:dyDescent="0.25">
      <c r="A1285" s="289"/>
      <c r="B1285" s="290" t="s">
        <v>505</v>
      </c>
      <c r="C1285" s="241" t="s">
        <v>31</v>
      </c>
      <c r="D1285" s="267">
        <v>4</v>
      </c>
      <c r="E1285" s="109">
        <v>0</v>
      </c>
      <c r="F1285" s="109">
        <f t="shared" si="138"/>
        <v>0</v>
      </c>
      <c r="G1285" s="109">
        <v>0</v>
      </c>
      <c r="H1285" s="109">
        <f t="shared" si="139"/>
        <v>0</v>
      </c>
      <c r="I1285" s="221">
        <f t="shared" si="141"/>
        <v>0</v>
      </c>
      <c r="J1285" s="252">
        <v>0</v>
      </c>
      <c r="K1285" s="252"/>
      <c r="L1285" s="229"/>
      <c r="M1285" s="229">
        <f t="shared" si="140"/>
        <v>0</v>
      </c>
      <c r="N1285" s="229"/>
      <c r="O1285" s="229"/>
      <c r="P1285" s="422"/>
      <c r="Q1285" s="425">
        <f t="shared" si="135"/>
        <v>0</v>
      </c>
    </row>
    <row r="1286" spans="1:17" hidden="1" outlineLevel="2" x14ac:dyDescent="0.25">
      <c r="A1286" s="289"/>
      <c r="B1286" s="290" t="s">
        <v>506</v>
      </c>
      <c r="C1286" s="241"/>
      <c r="D1286" s="267"/>
      <c r="E1286" s="109">
        <v>0</v>
      </c>
      <c r="F1286" s="109">
        <f t="shared" si="138"/>
        <v>0</v>
      </c>
      <c r="G1286" s="109">
        <v>0</v>
      </c>
      <c r="H1286" s="109">
        <f t="shared" si="139"/>
        <v>0</v>
      </c>
      <c r="I1286" s="221">
        <f t="shared" si="141"/>
        <v>0</v>
      </c>
      <c r="J1286" s="252">
        <v>0</v>
      </c>
      <c r="K1286" s="252"/>
      <c r="L1286" s="229"/>
      <c r="M1286" s="229">
        <f t="shared" si="140"/>
        <v>0</v>
      </c>
      <c r="N1286" s="229"/>
      <c r="O1286" s="229"/>
      <c r="P1286" s="422"/>
      <c r="Q1286" s="425">
        <f t="shared" si="135"/>
        <v>0</v>
      </c>
    </row>
    <row r="1287" spans="1:17" hidden="1" outlineLevel="2" x14ac:dyDescent="0.25">
      <c r="A1287" s="289"/>
      <c r="B1287" s="290" t="s">
        <v>507</v>
      </c>
      <c r="C1287" s="241" t="s">
        <v>6890</v>
      </c>
      <c r="D1287" s="267">
        <v>22</v>
      </c>
      <c r="E1287" s="109">
        <v>0</v>
      </c>
      <c r="F1287" s="109">
        <f t="shared" si="138"/>
        <v>0</v>
      </c>
      <c r="G1287" s="109">
        <v>0</v>
      </c>
      <c r="H1287" s="109">
        <f t="shared" si="139"/>
        <v>0</v>
      </c>
      <c r="I1287" s="221">
        <f t="shared" si="141"/>
        <v>0</v>
      </c>
      <c r="J1287" s="252">
        <v>0</v>
      </c>
      <c r="K1287" s="252"/>
      <c r="L1287" s="229"/>
      <c r="M1287" s="229">
        <f t="shared" si="140"/>
        <v>0</v>
      </c>
      <c r="N1287" s="229"/>
      <c r="O1287" s="229"/>
      <c r="P1287" s="422"/>
      <c r="Q1287" s="425">
        <f t="shared" ref="Q1287:Q1350" si="142">(E1287+G1287)*P1287</f>
        <v>0</v>
      </c>
    </row>
    <row r="1288" spans="1:17" hidden="1" outlineLevel="2" x14ac:dyDescent="0.25">
      <c r="A1288" s="289"/>
      <c r="B1288" s="290" t="s">
        <v>508</v>
      </c>
      <c r="C1288" s="241" t="s">
        <v>6890</v>
      </c>
      <c r="D1288" s="267">
        <v>24</v>
      </c>
      <c r="E1288" s="109">
        <v>0</v>
      </c>
      <c r="F1288" s="109">
        <f t="shared" si="138"/>
        <v>0</v>
      </c>
      <c r="G1288" s="109">
        <v>0</v>
      </c>
      <c r="H1288" s="109">
        <f t="shared" si="139"/>
        <v>0</v>
      </c>
      <c r="I1288" s="221">
        <f t="shared" si="141"/>
        <v>0</v>
      </c>
      <c r="J1288" s="252">
        <v>0</v>
      </c>
      <c r="K1288" s="252"/>
      <c r="L1288" s="229"/>
      <c r="M1288" s="229">
        <f t="shared" si="140"/>
        <v>0</v>
      </c>
      <c r="N1288" s="229"/>
      <c r="O1288" s="229"/>
      <c r="P1288" s="422"/>
      <c r="Q1288" s="425">
        <f t="shared" si="142"/>
        <v>0</v>
      </c>
    </row>
    <row r="1289" spans="1:17" hidden="1" outlineLevel="2" x14ac:dyDescent="0.25">
      <c r="A1289" s="289"/>
      <c r="B1289" s="290" t="s">
        <v>509</v>
      </c>
      <c r="C1289" s="241" t="s">
        <v>6890</v>
      </c>
      <c r="D1289" s="267">
        <v>8</v>
      </c>
      <c r="E1289" s="109">
        <v>0</v>
      </c>
      <c r="F1289" s="109">
        <f t="shared" si="138"/>
        <v>0</v>
      </c>
      <c r="G1289" s="109">
        <v>0</v>
      </c>
      <c r="H1289" s="109">
        <f t="shared" si="139"/>
        <v>0</v>
      </c>
      <c r="I1289" s="221">
        <f t="shared" si="141"/>
        <v>0</v>
      </c>
      <c r="J1289" s="252">
        <v>0</v>
      </c>
      <c r="K1289" s="252"/>
      <c r="L1289" s="229"/>
      <c r="M1289" s="229">
        <f t="shared" si="140"/>
        <v>0</v>
      </c>
      <c r="N1289" s="229"/>
      <c r="O1289" s="229"/>
      <c r="P1289" s="422"/>
      <c r="Q1289" s="425">
        <f t="shared" si="142"/>
        <v>0</v>
      </c>
    </row>
    <row r="1290" spans="1:17" hidden="1" outlineLevel="2" x14ac:dyDescent="0.25">
      <c r="A1290" s="289"/>
      <c r="B1290" s="290" t="s">
        <v>773</v>
      </c>
      <c r="C1290" s="241" t="s">
        <v>6890</v>
      </c>
      <c r="D1290" s="267">
        <v>10</v>
      </c>
      <c r="E1290" s="109">
        <v>0</v>
      </c>
      <c r="F1290" s="109">
        <f t="shared" si="138"/>
        <v>0</v>
      </c>
      <c r="G1290" s="109">
        <v>0</v>
      </c>
      <c r="H1290" s="109">
        <f t="shared" si="139"/>
        <v>0</v>
      </c>
      <c r="I1290" s="221">
        <f t="shared" si="141"/>
        <v>0</v>
      </c>
      <c r="J1290" s="252">
        <v>0</v>
      </c>
      <c r="K1290" s="252"/>
      <c r="L1290" s="229"/>
      <c r="M1290" s="229">
        <f t="shared" si="140"/>
        <v>0</v>
      </c>
      <c r="N1290" s="229"/>
      <c r="O1290" s="229"/>
      <c r="P1290" s="422"/>
      <c r="Q1290" s="425">
        <f t="shared" si="142"/>
        <v>0</v>
      </c>
    </row>
    <row r="1291" spans="1:17" hidden="1" outlineLevel="2" x14ac:dyDescent="0.25">
      <c r="A1291" s="289"/>
      <c r="B1291" s="290" t="s">
        <v>511</v>
      </c>
      <c r="C1291" s="241" t="s">
        <v>31</v>
      </c>
      <c r="D1291" s="267">
        <v>4</v>
      </c>
      <c r="E1291" s="109">
        <v>0</v>
      </c>
      <c r="F1291" s="109">
        <f t="shared" si="138"/>
        <v>0</v>
      </c>
      <c r="G1291" s="109">
        <v>0</v>
      </c>
      <c r="H1291" s="109">
        <f t="shared" si="139"/>
        <v>0</v>
      </c>
      <c r="I1291" s="221">
        <f t="shared" si="141"/>
        <v>0</v>
      </c>
      <c r="J1291" s="252">
        <v>0</v>
      </c>
      <c r="K1291" s="252"/>
      <c r="L1291" s="229"/>
      <c r="M1291" s="229">
        <f t="shared" si="140"/>
        <v>0</v>
      </c>
      <c r="N1291" s="229"/>
      <c r="O1291" s="229"/>
      <c r="P1291" s="422"/>
      <c r="Q1291" s="425">
        <f t="shared" si="142"/>
        <v>0</v>
      </c>
    </row>
    <row r="1292" spans="1:17" hidden="1" outlineLevel="2" x14ac:dyDescent="0.25">
      <c r="A1292" s="289"/>
      <c r="B1292" s="290" t="s">
        <v>512</v>
      </c>
      <c r="C1292" s="241" t="s">
        <v>31</v>
      </c>
      <c r="D1292" s="267">
        <v>1</v>
      </c>
      <c r="E1292" s="109">
        <v>0</v>
      </c>
      <c r="F1292" s="109">
        <f t="shared" si="138"/>
        <v>0</v>
      </c>
      <c r="G1292" s="109">
        <v>0</v>
      </c>
      <c r="H1292" s="109">
        <f t="shared" si="139"/>
        <v>0</v>
      </c>
      <c r="I1292" s="221">
        <f t="shared" si="141"/>
        <v>0</v>
      </c>
      <c r="J1292" s="252">
        <v>0</v>
      </c>
      <c r="K1292" s="252"/>
      <c r="L1292" s="229"/>
      <c r="M1292" s="229">
        <f t="shared" si="140"/>
        <v>0</v>
      </c>
      <c r="N1292" s="229"/>
      <c r="O1292" s="229"/>
      <c r="P1292" s="422"/>
      <c r="Q1292" s="425">
        <f t="shared" si="142"/>
        <v>0</v>
      </c>
    </row>
    <row r="1293" spans="1:17" hidden="1" outlineLevel="2" x14ac:dyDescent="0.25">
      <c r="A1293" s="289"/>
      <c r="B1293" s="317" t="s">
        <v>774</v>
      </c>
      <c r="C1293" s="241"/>
      <c r="D1293" s="267"/>
      <c r="E1293" s="109">
        <v>0</v>
      </c>
      <c r="F1293" s="109">
        <f t="shared" si="138"/>
        <v>0</v>
      </c>
      <c r="G1293" s="109">
        <v>0</v>
      </c>
      <c r="H1293" s="109">
        <f t="shared" si="139"/>
        <v>0</v>
      </c>
      <c r="I1293" s="221">
        <f t="shared" si="141"/>
        <v>0</v>
      </c>
      <c r="J1293" s="252">
        <v>0</v>
      </c>
      <c r="K1293" s="252"/>
      <c r="L1293" s="229"/>
      <c r="M1293" s="229">
        <f t="shared" si="140"/>
        <v>0</v>
      </c>
      <c r="N1293" s="229"/>
      <c r="O1293" s="229"/>
      <c r="P1293" s="422"/>
      <c r="Q1293" s="425">
        <f t="shared" si="142"/>
        <v>0</v>
      </c>
    </row>
    <row r="1294" spans="1:17" ht="25.5" hidden="1" outlineLevel="2" x14ac:dyDescent="0.25">
      <c r="A1294" s="289"/>
      <c r="B1294" s="290" t="s">
        <v>502</v>
      </c>
      <c r="C1294" s="241" t="s">
        <v>307</v>
      </c>
      <c r="D1294" s="267">
        <v>1</v>
      </c>
      <c r="E1294" s="109">
        <v>0</v>
      </c>
      <c r="F1294" s="109">
        <f t="shared" si="138"/>
        <v>0</v>
      </c>
      <c r="G1294" s="109">
        <v>0</v>
      </c>
      <c r="H1294" s="109">
        <f t="shared" si="139"/>
        <v>0</v>
      </c>
      <c r="I1294" s="221">
        <f t="shared" si="141"/>
        <v>0</v>
      </c>
      <c r="J1294" s="252">
        <v>0</v>
      </c>
      <c r="K1294" s="252"/>
      <c r="L1294" s="229"/>
      <c r="M1294" s="229">
        <f t="shared" si="140"/>
        <v>0</v>
      </c>
      <c r="N1294" s="229"/>
      <c r="O1294" s="229"/>
      <c r="P1294" s="422"/>
      <c r="Q1294" s="425">
        <f t="shared" si="142"/>
        <v>0</v>
      </c>
    </row>
    <row r="1295" spans="1:17" hidden="1" outlineLevel="2" x14ac:dyDescent="0.25">
      <c r="A1295" s="289"/>
      <c r="B1295" s="290" t="s">
        <v>503</v>
      </c>
      <c r="C1295" s="241" t="s">
        <v>31</v>
      </c>
      <c r="D1295" s="267">
        <v>1</v>
      </c>
      <c r="E1295" s="109">
        <v>0</v>
      </c>
      <c r="F1295" s="109">
        <f t="shared" si="138"/>
        <v>0</v>
      </c>
      <c r="G1295" s="109">
        <v>0</v>
      </c>
      <c r="H1295" s="109">
        <f t="shared" si="139"/>
        <v>0</v>
      </c>
      <c r="I1295" s="221">
        <f t="shared" si="141"/>
        <v>0</v>
      </c>
      <c r="J1295" s="252">
        <v>0</v>
      </c>
      <c r="K1295" s="252"/>
      <c r="L1295" s="229"/>
      <c r="M1295" s="229">
        <f t="shared" si="140"/>
        <v>0</v>
      </c>
      <c r="N1295" s="229"/>
      <c r="O1295" s="229"/>
      <c r="P1295" s="422"/>
      <c r="Q1295" s="425">
        <f t="shared" si="142"/>
        <v>0</v>
      </c>
    </row>
    <row r="1296" spans="1:17" hidden="1" outlineLevel="2" x14ac:dyDescent="0.25">
      <c r="A1296" s="289"/>
      <c r="B1296" s="290" t="s">
        <v>503</v>
      </c>
      <c r="C1296" s="241" t="s">
        <v>31</v>
      </c>
      <c r="D1296" s="267">
        <v>1</v>
      </c>
      <c r="E1296" s="109">
        <v>0</v>
      </c>
      <c r="F1296" s="109">
        <f t="shared" si="138"/>
        <v>0</v>
      </c>
      <c r="G1296" s="109">
        <v>0</v>
      </c>
      <c r="H1296" s="109">
        <f t="shared" si="139"/>
        <v>0</v>
      </c>
      <c r="I1296" s="221">
        <f t="shared" si="141"/>
        <v>0</v>
      </c>
      <c r="J1296" s="252">
        <v>0</v>
      </c>
      <c r="K1296" s="252"/>
      <c r="L1296" s="229"/>
      <c r="M1296" s="229">
        <f t="shared" si="140"/>
        <v>0</v>
      </c>
      <c r="N1296" s="229"/>
      <c r="O1296" s="229"/>
      <c r="P1296" s="422"/>
      <c r="Q1296" s="425">
        <f t="shared" si="142"/>
        <v>0</v>
      </c>
    </row>
    <row r="1297" spans="1:17" hidden="1" outlineLevel="2" x14ac:dyDescent="0.25">
      <c r="A1297" s="289"/>
      <c r="B1297" s="290" t="s">
        <v>503</v>
      </c>
      <c r="C1297" s="241" t="s">
        <v>31</v>
      </c>
      <c r="D1297" s="267">
        <v>1</v>
      </c>
      <c r="E1297" s="109">
        <v>0</v>
      </c>
      <c r="F1297" s="109">
        <f t="shared" si="138"/>
        <v>0</v>
      </c>
      <c r="G1297" s="109">
        <v>0</v>
      </c>
      <c r="H1297" s="109">
        <f t="shared" si="139"/>
        <v>0</v>
      </c>
      <c r="I1297" s="221">
        <f t="shared" si="141"/>
        <v>0</v>
      </c>
      <c r="J1297" s="252">
        <v>0</v>
      </c>
      <c r="K1297" s="252"/>
      <c r="L1297" s="229"/>
      <c r="M1297" s="229">
        <f t="shared" si="140"/>
        <v>0</v>
      </c>
      <c r="N1297" s="229"/>
      <c r="O1297" s="229"/>
      <c r="P1297" s="422"/>
      <c r="Q1297" s="425">
        <f t="shared" si="142"/>
        <v>0</v>
      </c>
    </row>
    <row r="1298" spans="1:17" hidden="1" outlineLevel="2" x14ac:dyDescent="0.25">
      <c r="A1298" s="289"/>
      <c r="B1298" s="290" t="s">
        <v>504</v>
      </c>
      <c r="C1298" s="241" t="s">
        <v>31</v>
      </c>
      <c r="D1298" s="267">
        <v>1</v>
      </c>
      <c r="E1298" s="109">
        <v>0</v>
      </c>
      <c r="F1298" s="109">
        <f t="shared" si="138"/>
        <v>0</v>
      </c>
      <c r="G1298" s="109">
        <v>0</v>
      </c>
      <c r="H1298" s="109">
        <f t="shared" si="139"/>
        <v>0</v>
      </c>
      <c r="I1298" s="221">
        <f t="shared" si="141"/>
        <v>0</v>
      </c>
      <c r="J1298" s="252">
        <v>0</v>
      </c>
      <c r="K1298" s="252"/>
      <c r="L1298" s="229"/>
      <c r="M1298" s="229">
        <f t="shared" si="140"/>
        <v>0</v>
      </c>
      <c r="N1298" s="229"/>
      <c r="O1298" s="229"/>
      <c r="P1298" s="422"/>
      <c r="Q1298" s="425">
        <f t="shared" si="142"/>
        <v>0</v>
      </c>
    </row>
    <row r="1299" spans="1:17" hidden="1" outlineLevel="2" x14ac:dyDescent="0.25">
      <c r="A1299" s="289"/>
      <c r="B1299" s="290" t="s">
        <v>505</v>
      </c>
      <c r="C1299" s="241" t="s">
        <v>31</v>
      </c>
      <c r="D1299" s="267">
        <v>3</v>
      </c>
      <c r="E1299" s="109">
        <v>0</v>
      </c>
      <c r="F1299" s="109">
        <f t="shared" si="138"/>
        <v>0</v>
      </c>
      <c r="G1299" s="109">
        <v>0</v>
      </c>
      <c r="H1299" s="109">
        <f t="shared" si="139"/>
        <v>0</v>
      </c>
      <c r="I1299" s="221">
        <f t="shared" si="141"/>
        <v>0</v>
      </c>
      <c r="J1299" s="252">
        <v>0</v>
      </c>
      <c r="K1299" s="252"/>
      <c r="L1299" s="229"/>
      <c r="M1299" s="229">
        <f t="shared" si="140"/>
        <v>0</v>
      </c>
      <c r="N1299" s="229"/>
      <c r="O1299" s="229"/>
      <c r="P1299" s="422"/>
      <c r="Q1299" s="425">
        <f t="shared" si="142"/>
        <v>0</v>
      </c>
    </row>
    <row r="1300" spans="1:17" hidden="1" outlineLevel="2" x14ac:dyDescent="0.25">
      <c r="A1300" s="289"/>
      <c r="B1300" s="290" t="s">
        <v>506</v>
      </c>
      <c r="C1300" s="241"/>
      <c r="D1300" s="267"/>
      <c r="E1300" s="109">
        <v>0</v>
      </c>
      <c r="F1300" s="109">
        <f t="shared" si="138"/>
        <v>0</v>
      </c>
      <c r="G1300" s="109">
        <v>0</v>
      </c>
      <c r="H1300" s="109">
        <f t="shared" si="139"/>
        <v>0</v>
      </c>
      <c r="I1300" s="221">
        <f t="shared" si="141"/>
        <v>0</v>
      </c>
      <c r="J1300" s="252">
        <v>0</v>
      </c>
      <c r="K1300" s="252"/>
      <c r="L1300" s="229"/>
      <c r="M1300" s="229">
        <f t="shared" si="140"/>
        <v>0</v>
      </c>
      <c r="N1300" s="229"/>
      <c r="O1300" s="229"/>
      <c r="P1300" s="422"/>
      <c r="Q1300" s="425">
        <f t="shared" si="142"/>
        <v>0</v>
      </c>
    </row>
    <row r="1301" spans="1:17" hidden="1" outlineLevel="2" x14ac:dyDescent="0.25">
      <c r="A1301" s="289"/>
      <c r="B1301" s="290" t="s">
        <v>507</v>
      </c>
      <c r="C1301" s="241" t="s">
        <v>6890</v>
      </c>
      <c r="D1301" s="267">
        <v>20</v>
      </c>
      <c r="E1301" s="109">
        <v>0</v>
      </c>
      <c r="F1301" s="109">
        <f t="shared" si="138"/>
        <v>0</v>
      </c>
      <c r="G1301" s="109">
        <v>0</v>
      </c>
      <c r="H1301" s="109">
        <f t="shared" si="139"/>
        <v>0</v>
      </c>
      <c r="I1301" s="221">
        <f t="shared" si="141"/>
        <v>0</v>
      </c>
      <c r="J1301" s="252">
        <v>0</v>
      </c>
      <c r="K1301" s="252"/>
      <c r="L1301" s="229"/>
      <c r="M1301" s="229">
        <f t="shared" si="140"/>
        <v>0</v>
      </c>
      <c r="N1301" s="229"/>
      <c r="O1301" s="229"/>
      <c r="P1301" s="422"/>
      <c r="Q1301" s="425">
        <f t="shared" si="142"/>
        <v>0</v>
      </c>
    </row>
    <row r="1302" spans="1:17" hidden="1" outlineLevel="2" x14ac:dyDescent="0.25">
      <c r="A1302" s="289"/>
      <c r="B1302" s="290" t="s">
        <v>508</v>
      </c>
      <c r="C1302" s="241" t="s">
        <v>6890</v>
      </c>
      <c r="D1302" s="267">
        <v>35</v>
      </c>
      <c r="E1302" s="109">
        <v>0</v>
      </c>
      <c r="F1302" s="109">
        <f t="shared" si="138"/>
        <v>0</v>
      </c>
      <c r="G1302" s="109">
        <v>0</v>
      </c>
      <c r="H1302" s="109">
        <f t="shared" si="139"/>
        <v>0</v>
      </c>
      <c r="I1302" s="221">
        <f t="shared" si="141"/>
        <v>0</v>
      </c>
      <c r="J1302" s="252">
        <v>0</v>
      </c>
      <c r="K1302" s="252"/>
      <c r="L1302" s="229"/>
      <c r="M1302" s="229">
        <f t="shared" si="140"/>
        <v>0</v>
      </c>
      <c r="N1302" s="229"/>
      <c r="O1302" s="229"/>
      <c r="P1302" s="422"/>
      <c r="Q1302" s="425">
        <f t="shared" si="142"/>
        <v>0</v>
      </c>
    </row>
    <row r="1303" spans="1:17" hidden="1" outlineLevel="2" x14ac:dyDescent="0.25">
      <c r="A1303" s="289"/>
      <c r="B1303" s="290" t="s">
        <v>510</v>
      </c>
      <c r="C1303" s="241" t="s">
        <v>6890</v>
      </c>
      <c r="D1303" s="267">
        <v>15</v>
      </c>
      <c r="E1303" s="109">
        <v>0</v>
      </c>
      <c r="F1303" s="109">
        <f t="shared" si="138"/>
        <v>0</v>
      </c>
      <c r="G1303" s="109">
        <v>0</v>
      </c>
      <c r="H1303" s="109">
        <f t="shared" si="139"/>
        <v>0</v>
      </c>
      <c r="I1303" s="221">
        <f t="shared" si="141"/>
        <v>0</v>
      </c>
      <c r="J1303" s="252">
        <v>0</v>
      </c>
      <c r="K1303" s="252"/>
      <c r="L1303" s="229"/>
      <c r="M1303" s="229">
        <f t="shared" si="140"/>
        <v>0</v>
      </c>
      <c r="N1303" s="229"/>
      <c r="O1303" s="229"/>
      <c r="P1303" s="422"/>
      <c r="Q1303" s="425">
        <f t="shared" si="142"/>
        <v>0</v>
      </c>
    </row>
    <row r="1304" spans="1:17" hidden="1" outlineLevel="2" x14ac:dyDescent="0.25">
      <c r="A1304" s="289"/>
      <c r="B1304" s="290" t="s">
        <v>511</v>
      </c>
      <c r="C1304" s="241" t="s">
        <v>31</v>
      </c>
      <c r="D1304" s="267">
        <v>3</v>
      </c>
      <c r="E1304" s="109">
        <v>0</v>
      </c>
      <c r="F1304" s="109">
        <f t="shared" si="138"/>
        <v>0</v>
      </c>
      <c r="G1304" s="109">
        <v>0</v>
      </c>
      <c r="H1304" s="109">
        <f t="shared" si="139"/>
        <v>0</v>
      </c>
      <c r="I1304" s="221">
        <f t="shared" si="141"/>
        <v>0</v>
      </c>
      <c r="J1304" s="252">
        <v>0</v>
      </c>
      <c r="K1304" s="252"/>
      <c r="L1304" s="229"/>
      <c r="M1304" s="229">
        <f t="shared" si="140"/>
        <v>0</v>
      </c>
      <c r="N1304" s="229"/>
      <c r="O1304" s="229"/>
      <c r="P1304" s="422"/>
      <c r="Q1304" s="425">
        <f t="shared" si="142"/>
        <v>0</v>
      </c>
    </row>
    <row r="1305" spans="1:17" hidden="1" outlineLevel="2" x14ac:dyDescent="0.25">
      <c r="A1305" s="289"/>
      <c r="B1305" s="290" t="s">
        <v>512</v>
      </c>
      <c r="C1305" s="241" t="s">
        <v>31</v>
      </c>
      <c r="D1305" s="267">
        <v>1</v>
      </c>
      <c r="E1305" s="109">
        <v>0</v>
      </c>
      <c r="F1305" s="109">
        <f t="shared" si="138"/>
        <v>0</v>
      </c>
      <c r="G1305" s="109">
        <v>0</v>
      </c>
      <c r="H1305" s="109">
        <f t="shared" si="139"/>
        <v>0</v>
      </c>
      <c r="I1305" s="221">
        <f t="shared" si="141"/>
        <v>0</v>
      </c>
      <c r="J1305" s="252">
        <v>0</v>
      </c>
      <c r="K1305" s="252"/>
      <c r="L1305" s="229"/>
      <c r="M1305" s="229">
        <f t="shared" si="140"/>
        <v>0</v>
      </c>
      <c r="N1305" s="229"/>
      <c r="O1305" s="229"/>
      <c r="P1305" s="422"/>
      <c r="Q1305" s="425">
        <f t="shared" si="142"/>
        <v>0</v>
      </c>
    </row>
    <row r="1306" spans="1:17" hidden="1" outlineLevel="2" x14ac:dyDescent="0.25">
      <c r="A1306" s="289"/>
      <c r="B1306" s="317" t="s">
        <v>775</v>
      </c>
      <c r="C1306" s="241"/>
      <c r="D1306" s="267"/>
      <c r="E1306" s="109">
        <v>0</v>
      </c>
      <c r="F1306" s="109">
        <f t="shared" si="138"/>
        <v>0</v>
      </c>
      <c r="G1306" s="109">
        <v>0</v>
      </c>
      <c r="H1306" s="109">
        <f t="shared" si="139"/>
        <v>0</v>
      </c>
      <c r="I1306" s="221">
        <f t="shared" si="141"/>
        <v>0</v>
      </c>
      <c r="J1306" s="252">
        <v>0</v>
      </c>
      <c r="K1306" s="252"/>
      <c r="L1306" s="229"/>
      <c r="M1306" s="229">
        <f t="shared" si="140"/>
        <v>0</v>
      </c>
      <c r="N1306" s="229"/>
      <c r="O1306" s="229"/>
      <c r="P1306" s="422"/>
      <c r="Q1306" s="425">
        <f t="shared" si="142"/>
        <v>0</v>
      </c>
    </row>
    <row r="1307" spans="1:17" ht="25.5" hidden="1" outlineLevel="2" x14ac:dyDescent="0.25">
      <c r="A1307" s="289"/>
      <c r="B1307" s="290" t="s">
        <v>502</v>
      </c>
      <c r="C1307" s="241" t="s">
        <v>307</v>
      </c>
      <c r="D1307" s="267">
        <v>1</v>
      </c>
      <c r="E1307" s="109">
        <v>0</v>
      </c>
      <c r="F1307" s="109">
        <f t="shared" si="138"/>
        <v>0</v>
      </c>
      <c r="G1307" s="109">
        <v>0</v>
      </c>
      <c r="H1307" s="109">
        <f t="shared" si="139"/>
        <v>0</v>
      </c>
      <c r="I1307" s="221">
        <f t="shared" si="141"/>
        <v>0</v>
      </c>
      <c r="J1307" s="252">
        <v>0</v>
      </c>
      <c r="K1307" s="252"/>
      <c r="L1307" s="229"/>
      <c r="M1307" s="229">
        <f t="shared" si="140"/>
        <v>0</v>
      </c>
      <c r="N1307" s="229"/>
      <c r="O1307" s="229"/>
      <c r="P1307" s="422"/>
      <c r="Q1307" s="425">
        <f t="shared" si="142"/>
        <v>0</v>
      </c>
    </row>
    <row r="1308" spans="1:17" hidden="1" outlineLevel="2" x14ac:dyDescent="0.25">
      <c r="A1308" s="289"/>
      <c r="B1308" s="290" t="s">
        <v>503</v>
      </c>
      <c r="C1308" s="241" t="s">
        <v>31</v>
      </c>
      <c r="D1308" s="267">
        <v>2</v>
      </c>
      <c r="E1308" s="109">
        <v>0</v>
      </c>
      <c r="F1308" s="109">
        <f t="shared" si="138"/>
        <v>0</v>
      </c>
      <c r="G1308" s="109">
        <v>0</v>
      </c>
      <c r="H1308" s="109">
        <f t="shared" si="139"/>
        <v>0</v>
      </c>
      <c r="I1308" s="221">
        <f t="shared" si="141"/>
        <v>0</v>
      </c>
      <c r="J1308" s="252">
        <v>0</v>
      </c>
      <c r="K1308" s="252"/>
      <c r="L1308" s="229"/>
      <c r="M1308" s="229">
        <f t="shared" si="140"/>
        <v>0</v>
      </c>
      <c r="N1308" s="229"/>
      <c r="O1308" s="229"/>
      <c r="P1308" s="422"/>
      <c r="Q1308" s="425">
        <f t="shared" si="142"/>
        <v>0</v>
      </c>
    </row>
    <row r="1309" spans="1:17" hidden="1" outlineLevel="2" x14ac:dyDescent="0.25">
      <c r="A1309" s="289"/>
      <c r="B1309" s="290" t="s">
        <v>503</v>
      </c>
      <c r="C1309" s="241" t="s">
        <v>31</v>
      </c>
      <c r="D1309" s="267">
        <v>1</v>
      </c>
      <c r="E1309" s="109">
        <v>0</v>
      </c>
      <c r="F1309" s="109">
        <f t="shared" si="138"/>
        <v>0</v>
      </c>
      <c r="G1309" s="109">
        <v>0</v>
      </c>
      <c r="H1309" s="109">
        <f t="shared" si="139"/>
        <v>0</v>
      </c>
      <c r="I1309" s="221">
        <f t="shared" si="141"/>
        <v>0</v>
      </c>
      <c r="J1309" s="252">
        <v>0</v>
      </c>
      <c r="K1309" s="252"/>
      <c r="L1309" s="229"/>
      <c r="M1309" s="229">
        <f t="shared" si="140"/>
        <v>0</v>
      </c>
      <c r="N1309" s="229"/>
      <c r="O1309" s="229"/>
      <c r="P1309" s="422"/>
      <c r="Q1309" s="425">
        <f t="shared" si="142"/>
        <v>0</v>
      </c>
    </row>
    <row r="1310" spans="1:17" hidden="1" outlineLevel="2" x14ac:dyDescent="0.25">
      <c r="A1310" s="289"/>
      <c r="B1310" s="290" t="s">
        <v>504</v>
      </c>
      <c r="C1310" s="241" t="s">
        <v>31</v>
      </c>
      <c r="D1310" s="267">
        <v>1</v>
      </c>
      <c r="E1310" s="109">
        <v>0</v>
      </c>
      <c r="F1310" s="109">
        <f t="shared" si="138"/>
        <v>0</v>
      </c>
      <c r="G1310" s="109">
        <v>0</v>
      </c>
      <c r="H1310" s="109">
        <f t="shared" si="139"/>
        <v>0</v>
      </c>
      <c r="I1310" s="221">
        <f t="shared" si="141"/>
        <v>0</v>
      </c>
      <c r="J1310" s="252">
        <v>0</v>
      </c>
      <c r="K1310" s="252"/>
      <c r="L1310" s="229"/>
      <c r="M1310" s="229">
        <f t="shared" si="140"/>
        <v>0</v>
      </c>
      <c r="N1310" s="229"/>
      <c r="O1310" s="229"/>
      <c r="P1310" s="422"/>
      <c r="Q1310" s="425">
        <f t="shared" si="142"/>
        <v>0</v>
      </c>
    </row>
    <row r="1311" spans="1:17" hidden="1" outlineLevel="2" x14ac:dyDescent="0.25">
      <c r="A1311" s="289"/>
      <c r="B1311" s="290" t="s">
        <v>505</v>
      </c>
      <c r="C1311" s="241" t="s">
        <v>31</v>
      </c>
      <c r="D1311" s="267">
        <v>3</v>
      </c>
      <c r="E1311" s="109">
        <v>0</v>
      </c>
      <c r="F1311" s="109">
        <f t="shared" ref="F1311:F1337" si="143">E1311*D1311</f>
        <v>0</v>
      </c>
      <c r="G1311" s="109">
        <v>0</v>
      </c>
      <c r="H1311" s="109">
        <f t="shared" ref="H1311:H1337" si="144">G1311*D1311</f>
        <v>0</v>
      </c>
      <c r="I1311" s="221">
        <f t="shared" si="141"/>
        <v>0</v>
      </c>
      <c r="J1311" s="252">
        <v>0</v>
      </c>
      <c r="K1311" s="252"/>
      <c r="L1311" s="229"/>
      <c r="M1311" s="229">
        <f t="shared" si="140"/>
        <v>0</v>
      </c>
      <c r="N1311" s="229"/>
      <c r="O1311" s="229"/>
      <c r="P1311" s="422"/>
      <c r="Q1311" s="425">
        <f t="shared" si="142"/>
        <v>0</v>
      </c>
    </row>
    <row r="1312" spans="1:17" hidden="1" outlineLevel="2" x14ac:dyDescent="0.25">
      <c r="A1312" s="289"/>
      <c r="B1312" s="290" t="s">
        <v>506</v>
      </c>
      <c r="C1312" s="241"/>
      <c r="D1312" s="267"/>
      <c r="E1312" s="109">
        <v>0</v>
      </c>
      <c r="F1312" s="109">
        <f t="shared" si="143"/>
        <v>0</v>
      </c>
      <c r="G1312" s="109">
        <v>0</v>
      </c>
      <c r="H1312" s="109">
        <f t="shared" si="144"/>
        <v>0</v>
      </c>
      <c r="I1312" s="221">
        <f t="shared" si="141"/>
        <v>0</v>
      </c>
      <c r="J1312" s="252">
        <v>0</v>
      </c>
      <c r="K1312" s="252"/>
      <c r="L1312" s="229"/>
      <c r="M1312" s="229">
        <f t="shared" si="140"/>
        <v>0</v>
      </c>
      <c r="N1312" s="229"/>
      <c r="O1312" s="229"/>
      <c r="P1312" s="422"/>
      <c r="Q1312" s="425">
        <f t="shared" si="142"/>
        <v>0</v>
      </c>
    </row>
    <row r="1313" spans="1:17" hidden="1" outlineLevel="2" x14ac:dyDescent="0.25">
      <c r="A1313" s="289"/>
      <c r="B1313" s="290" t="s">
        <v>507</v>
      </c>
      <c r="C1313" s="241" t="s">
        <v>6890</v>
      </c>
      <c r="D1313" s="267">
        <v>20</v>
      </c>
      <c r="E1313" s="109">
        <v>0</v>
      </c>
      <c r="F1313" s="109">
        <f t="shared" si="143"/>
        <v>0</v>
      </c>
      <c r="G1313" s="109">
        <v>0</v>
      </c>
      <c r="H1313" s="109">
        <f t="shared" si="144"/>
        <v>0</v>
      </c>
      <c r="I1313" s="221">
        <f t="shared" si="141"/>
        <v>0</v>
      </c>
      <c r="J1313" s="252">
        <v>0</v>
      </c>
      <c r="K1313" s="252"/>
      <c r="L1313" s="229"/>
      <c r="M1313" s="229">
        <f t="shared" si="140"/>
        <v>0</v>
      </c>
      <c r="N1313" s="229"/>
      <c r="O1313" s="229"/>
      <c r="P1313" s="422"/>
      <c r="Q1313" s="425">
        <f t="shared" si="142"/>
        <v>0</v>
      </c>
    </row>
    <row r="1314" spans="1:17" hidden="1" outlineLevel="2" x14ac:dyDescent="0.25">
      <c r="A1314" s="289"/>
      <c r="B1314" s="290" t="s">
        <v>508</v>
      </c>
      <c r="C1314" s="241" t="s">
        <v>6890</v>
      </c>
      <c r="D1314" s="267">
        <v>35</v>
      </c>
      <c r="E1314" s="109">
        <v>0</v>
      </c>
      <c r="F1314" s="109">
        <f t="shared" si="143"/>
        <v>0</v>
      </c>
      <c r="G1314" s="109">
        <v>0</v>
      </c>
      <c r="H1314" s="109">
        <f t="shared" si="144"/>
        <v>0</v>
      </c>
      <c r="I1314" s="221">
        <f t="shared" si="141"/>
        <v>0</v>
      </c>
      <c r="J1314" s="252">
        <v>0</v>
      </c>
      <c r="K1314" s="252"/>
      <c r="L1314" s="229"/>
      <c r="M1314" s="229">
        <f t="shared" si="140"/>
        <v>0</v>
      </c>
      <c r="N1314" s="229"/>
      <c r="O1314" s="229"/>
      <c r="P1314" s="422"/>
      <c r="Q1314" s="425">
        <f t="shared" si="142"/>
        <v>0</v>
      </c>
    </row>
    <row r="1315" spans="1:17" hidden="1" outlineLevel="2" x14ac:dyDescent="0.25">
      <c r="A1315" s="289"/>
      <c r="B1315" s="290" t="s">
        <v>510</v>
      </c>
      <c r="C1315" s="241" t="s">
        <v>6890</v>
      </c>
      <c r="D1315" s="267">
        <v>15</v>
      </c>
      <c r="E1315" s="109">
        <v>0</v>
      </c>
      <c r="F1315" s="109">
        <f t="shared" si="143"/>
        <v>0</v>
      </c>
      <c r="G1315" s="109">
        <v>0</v>
      </c>
      <c r="H1315" s="109">
        <f t="shared" si="144"/>
        <v>0</v>
      </c>
      <c r="I1315" s="221">
        <f t="shared" si="141"/>
        <v>0</v>
      </c>
      <c r="J1315" s="252">
        <v>0</v>
      </c>
      <c r="K1315" s="252"/>
      <c r="L1315" s="229"/>
      <c r="M1315" s="229">
        <f t="shared" si="140"/>
        <v>0</v>
      </c>
      <c r="N1315" s="229"/>
      <c r="O1315" s="229"/>
      <c r="P1315" s="422"/>
      <c r="Q1315" s="425">
        <f t="shared" si="142"/>
        <v>0</v>
      </c>
    </row>
    <row r="1316" spans="1:17" hidden="1" outlineLevel="2" x14ac:dyDescent="0.25">
      <c r="A1316" s="289"/>
      <c r="B1316" s="290" t="s">
        <v>511</v>
      </c>
      <c r="C1316" s="241" t="s">
        <v>31</v>
      </c>
      <c r="D1316" s="267">
        <v>3</v>
      </c>
      <c r="E1316" s="109">
        <v>0</v>
      </c>
      <c r="F1316" s="109">
        <f t="shared" si="143"/>
        <v>0</v>
      </c>
      <c r="G1316" s="109">
        <v>0</v>
      </c>
      <c r="H1316" s="109">
        <f t="shared" si="144"/>
        <v>0</v>
      </c>
      <c r="I1316" s="221">
        <f t="shared" si="141"/>
        <v>0</v>
      </c>
      <c r="J1316" s="252">
        <v>0</v>
      </c>
      <c r="K1316" s="252"/>
      <c r="L1316" s="229"/>
      <c r="M1316" s="229">
        <f t="shared" si="140"/>
        <v>0</v>
      </c>
      <c r="N1316" s="229"/>
      <c r="O1316" s="229"/>
      <c r="P1316" s="422"/>
      <c r="Q1316" s="425">
        <f t="shared" si="142"/>
        <v>0</v>
      </c>
    </row>
    <row r="1317" spans="1:17" hidden="1" outlineLevel="2" x14ac:dyDescent="0.25">
      <c r="A1317" s="289"/>
      <c r="B1317" s="290" t="s">
        <v>512</v>
      </c>
      <c r="C1317" s="241" t="s">
        <v>31</v>
      </c>
      <c r="D1317" s="267">
        <v>1</v>
      </c>
      <c r="E1317" s="109">
        <v>0</v>
      </c>
      <c r="F1317" s="109">
        <f t="shared" si="143"/>
        <v>0</v>
      </c>
      <c r="G1317" s="109">
        <v>0</v>
      </c>
      <c r="H1317" s="109">
        <f t="shared" si="144"/>
        <v>0</v>
      </c>
      <c r="I1317" s="221">
        <f t="shared" si="141"/>
        <v>0</v>
      </c>
      <c r="J1317" s="252">
        <v>0</v>
      </c>
      <c r="K1317" s="252"/>
      <c r="L1317" s="229"/>
      <c r="M1317" s="229">
        <f t="shared" si="140"/>
        <v>0</v>
      </c>
      <c r="N1317" s="229"/>
      <c r="O1317" s="229"/>
      <c r="P1317" s="422"/>
      <c r="Q1317" s="425">
        <f t="shared" si="142"/>
        <v>0</v>
      </c>
    </row>
    <row r="1318" spans="1:17" hidden="1" outlineLevel="2" x14ac:dyDescent="0.25">
      <c r="A1318" s="289"/>
      <c r="B1318" s="317" t="s">
        <v>776</v>
      </c>
      <c r="C1318" s="241"/>
      <c r="D1318" s="267"/>
      <c r="E1318" s="109">
        <v>0</v>
      </c>
      <c r="F1318" s="109">
        <f t="shared" si="143"/>
        <v>0</v>
      </c>
      <c r="G1318" s="109">
        <v>0</v>
      </c>
      <c r="H1318" s="109">
        <f t="shared" si="144"/>
        <v>0</v>
      </c>
      <c r="I1318" s="221">
        <f t="shared" si="141"/>
        <v>0</v>
      </c>
      <c r="J1318" s="252">
        <v>0</v>
      </c>
      <c r="K1318" s="252"/>
      <c r="L1318" s="229"/>
      <c r="M1318" s="229">
        <f t="shared" si="140"/>
        <v>0</v>
      </c>
      <c r="N1318" s="229"/>
      <c r="O1318" s="229"/>
      <c r="P1318" s="422"/>
      <c r="Q1318" s="425">
        <f t="shared" si="142"/>
        <v>0</v>
      </c>
    </row>
    <row r="1319" spans="1:17" ht="25.5" hidden="1" outlineLevel="2" x14ac:dyDescent="0.25">
      <c r="A1319" s="289"/>
      <c r="B1319" s="290" t="s">
        <v>502</v>
      </c>
      <c r="C1319" s="241" t="s">
        <v>307</v>
      </c>
      <c r="D1319" s="267">
        <v>1</v>
      </c>
      <c r="E1319" s="109">
        <v>0</v>
      </c>
      <c r="F1319" s="109">
        <f t="shared" si="143"/>
        <v>0</v>
      </c>
      <c r="G1319" s="109">
        <v>0</v>
      </c>
      <c r="H1319" s="109">
        <f t="shared" si="144"/>
        <v>0</v>
      </c>
      <c r="I1319" s="221">
        <f t="shared" si="141"/>
        <v>0</v>
      </c>
      <c r="J1319" s="252">
        <v>0</v>
      </c>
      <c r="K1319" s="252"/>
      <c r="L1319" s="229"/>
      <c r="M1319" s="229">
        <f t="shared" si="140"/>
        <v>0</v>
      </c>
      <c r="N1319" s="229"/>
      <c r="O1319" s="229"/>
      <c r="P1319" s="422"/>
      <c r="Q1319" s="425">
        <f t="shared" si="142"/>
        <v>0</v>
      </c>
    </row>
    <row r="1320" spans="1:17" hidden="1" outlineLevel="2" x14ac:dyDescent="0.25">
      <c r="A1320" s="289"/>
      <c r="B1320" s="290" t="s">
        <v>503</v>
      </c>
      <c r="C1320" s="241" t="s">
        <v>31</v>
      </c>
      <c r="D1320" s="267">
        <v>3</v>
      </c>
      <c r="E1320" s="109">
        <v>0</v>
      </c>
      <c r="F1320" s="109">
        <f t="shared" si="143"/>
        <v>0</v>
      </c>
      <c r="G1320" s="109">
        <v>0</v>
      </c>
      <c r="H1320" s="109">
        <f t="shared" si="144"/>
        <v>0</v>
      </c>
      <c r="I1320" s="221">
        <f t="shared" si="141"/>
        <v>0</v>
      </c>
      <c r="J1320" s="252">
        <v>0</v>
      </c>
      <c r="K1320" s="252"/>
      <c r="L1320" s="229"/>
      <c r="M1320" s="229">
        <f t="shared" si="140"/>
        <v>0</v>
      </c>
      <c r="N1320" s="229"/>
      <c r="O1320" s="229"/>
      <c r="P1320" s="422"/>
      <c r="Q1320" s="425">
        <f t="shared" si="142"/>
        <v>0</v>
      </c>
    </row>
    <row r="1321" spans="1:17" hidden="1" outlineLevel="2" x14ac:dyDescent="0.25">
      <c r="A1321" s="289"/>
      <c r="B1321" s="290" t="s">
        <v>504</v>
      </c>
      <c r="C1321" s="241" t="s">
        <v>31</v>
      </c>
      <c r="D1321" s="267">
        <v>1</v>
      </c>
      <c r="E1321" s="109">
        <v>0</v>
      </c>
      <c r="F1321" s="109">
        <f t="shared" si="143"/>
        <v>0</v>
      </c>
      <c r="G1321" s="109">
        <v>0</v>
      </c>
      <c r="H1321" s="109">
        <f t="shared" si="144"/>
        <v>0</v>
      </c>
      <c r="I1321" s="221">
        <f t="shared" si="141"/>
        <v>0</v>
      </c>
      <c r="J1321" s="252">
        <v>0</v>
      </c>
      <c r="K1321" s="252"/>
      <c r="L1321" s="229"/>
      <c r="M1321" s="229">
        <f t="shared" si="140"/>
        <v>0</v>
      </c>
      <c r="N1321" s="229"/>
      <c r="O1321" s="229"/>
      <c r="P1321" s="422"/>
      <c r="Q1321" s="425">
        <f t="shared" si="142"/>
        <v>0</v>
      </c>
    </row>
    <row r="1322" spans="1:17" hidden="1" outlineLevel="2" x14ac:dyDescent="0.25">
      <c r="A1322" s="289"/>
      <c r="B1322" s="290" t="s">
        <v>505</v>
      </c>
      <c r="C1322" s="241" t="s">
        <v>31</v>
      </c>
      <c r="D1322" s="267">
        <v>3</v>
      </c>
      <c r="E1322" s="109">
        <v>0</v>
      </c>
      <c r="F1322" s="109">
        <f t="shared" si="143"/>
        <v>0</v>
      </c>
      <c r="G1322" s="109">
        <v>0</v>
      </c>
      <c r="H1322" s="109">
        <f t="shared" si="144"/>
        <v>0</v>
      </c>
      <c r="I1322" s="221">
        <f t="shared" si="141"/>
        <v>0</v>
      </c>
      <c r="J1322" s="252">
        <v>0</v>
      </c>
      <c r="K1322" s="252"/>
      <c r="L1322" s="229"/>
      <c r="M1322" s="229">
        <f t="shared" si="140"/>
        <v>0</v>
      </c>
      <c r="N1322" s="229"/>
      <c r="O1322" s="229"/>
      <c r="P1322" s="422"/>
      <c r="Q1322" s="425">
        <f t="shared" si="142"/>
        <v>0</v>
      </c>
    </row>
    <row r="1323" spans="1:17" hidden="1" outlineLevel="2" x14ac:dyDescent="0.25">
      <c r="A1323" s="289"/>
      <c r="B1323" s="290" t="s">
        <v>506</v>
      </c>
      <c r="C1323" s="241"/>
      <c r="D1323" s="267"/>
      <c r="E1323" s="109">
        <v>0</v>
      </c>
      <c r="F1323" s="109">
        <f t="shared" si="143"/>
        <v>0</v>
      </c>
      <c r="G1323" s="109">
        <v>0</v>
      </c>
      <c r="H1323" s="109">
        <f t="shared" si="144"/>
        <v>0</v>
      </c>
      <c r="I1323" s="221">
        <f t="shared" si="141"/>
        <v>0</v>
      </c>
      <c r="J1323" s="252">
        <v>0</v>
      </c>
      <c r="K1323" s="252"/>
      <c r="L1323" s="229"/>
      <c r="M1323" s="229">
        <f t="shared" si="140"/>
        <v>0</v>
      </c>
      <c r="N1323" s="229"/>
      <c r="O1323" s="229"/>
      <c r="P1323" s="422"/>
      <c r="Q1323" s="425">
        <f t="shared" si="142"/>
        <v>0</v>
      </c>
    </row>
    <row r="1324" spans="1:17" hidden="1" outlineLevel="2" x14ac:dyDescent="0.25">
      <c r="A1324" s="289"/>
      <c r="B1324" s="290" t="s">
        <v>507</v>
      </c>
      <c r="C1324" s="241" t="s">
        <v>6890</v>
      </c>
      <c r="D1324" s="267">
        <v>20</v>
      </c>
      <c r="E1324" s="109">
        <v>0</v>
      </c>
      <c r="F1324" s="109">
        <f t="shared" si="143"/>
        <v>0</v>
      </c>
      <c r="G1324" s="109">
        <v>0</v>
      </c>
      <c r="H1324" s="109">
        <f t="shared" si="144"/>
        <v>0</v>
      </c>
      <c r="I1324" s="221">
        <f t="shared" si="141"/>
        <v>0</v>
      </c>
      <c r="J1324" s="252">
        <v>0</v>
      </c>
      <c r="K1324" s="252"/>
      <c r="L1324" s="229"/>
      <c r="M1324" s="229">
        <f t="shared" si="140"/>
        <v>0</v>
      </c>
      <c r="N1324" s="229"/>
      <c r="O1324" s="229"/>
      <c r="P1324" s="422"/>
      <c r="Q1324" s="425">
        <f t="shared" si="142"/>
        <v>0</v>
      </c>
    </row>
    <row r="1325" spans="1:17" hidden="1" outlineLevel="2" x14ac:dyDescent="0.25">
      <c r="A1325" s="289"/>
      <c r="B1325" s="290" t="s">
        <v>508</v>
      </c>
      <c r="C1325" s="241" t="s">
        <v>6890</v>
      </c>
      <c r="D1325" s="267">
        <v>27</v>
      </c>
      <c r="E1325" s="109">
        <v>0</v>
      </c>
      <c r="F1325" s="109">
        <f t="shared" si="143"/>
        <v>0</v>
      </c>
      <c r="G1325" s="109">
        <v>0</v>
      </c>
      <c r="H1325" s="109">
        <f t="shared" si="144"/>
        <v>0</v>
      </c>
      <c r="I1325" s="221">
        <f t="shared" si="141"/>
        <v>0</v>
      </c>
      <c r="J1325" s="252">
        <v>0</v>
      </c>
      <c r="K1325" s="252"/>
      <c r="L1325" s="229"/>
      <c r="M1325" s="229">
        <f t="shared" si="140"/>
        <v>0</v>
      </c>
      <c r="N1325" s="229"/>
      <c r="O1325" s="229"/>
      <c r="P1325" s="422"/>
      <c r="Q1325" s="425">
        <f t="shared" si="142"/>
        <v>0</v>
      </c>
    </row>
    <row r="1326" spans="1:17" hidden="1" outlineLevel="2" x14ac:dyDescent="0.25">
      <c r="A1326" s="289"/>
      <c r="B1326" s="290" t="s">
        <v>509</v>
      </c>
      <c r="C1326" s="241" t="s">
        <v>6890</v>
      </c>
      <c r="D1326" s="267">
        <v>3</v>
      </c>
      <c r="E1326" s="109">
        <v>0</v>
      </c>
      <c r="F1326" s="109">
        <f t="shared" si="143"/>
        <v>0</v>
      </c>
      <c r="G1326" s="109">
        <v>0</v>
      </c>
      <c r="H1326" s="109">
        <f t="shared" si="144"/>
        <v>0</v>
      </c>
      <c r="I1326" s="221">
        <f t="shared" si="141"/>
        <v>0</v>
      </c>
      <c r="J1326" s="252">
        <v>0</v>
      </c>
      <c r="K1326" s="252"/>
      <c r="L1326" s="229"/>
      <c r="M1326" s="229">
        <f t="shared" si="140"/>
        <v>0</v>
      </c>
      <c r="N1326" s="229"/>
      <c r="O1326" s="229"/>
      <c r="P1326" s="422"/>
      <c r="Q1326" s="425">
        <f t="shared" si="142"/>
        <v>0</v>
      </c>
    </row>
    <row r="1327" spans="1:17" hidden="1" outlineLevel="2" x14ac:dyDescent="0.25">
      <c r="A1327" s="289"/>
      <c r="B1327" s="290" t="s">
        <v>510</v>
      </c>
      <c r="C1327" s="241" t="s">
        <v>6890</v>
      </c>
      <c r="D1327" s="267">
        <v>10</v>
      </c>
      <c r="E1327" s="109">
        <v>0</v>
      </c>
      <c r="F1327" s="109">
        <f t="shared" si="143"/>
        <v>0</v>
      </c>
      <c r="G1327" s="109">
        <v>0</v>
      </c>
      <c r="H1327" s="109">
        <f t="shared" si="144"/>
        <v>0</v>
      </c>
      <c r="I1327" s="221">
        <f t="shared" si="141"/>
        <v>0</v>
      </c>
      <c r="J1327" s="252">
        <v>0</v>
      </c>
      <c r="K1327" s="252"/>
      <c r="L1327" s="229"/>
      <c r="M1327" s="229">
        <f t="shared" si="140"/>
        <v>0</v>
      </c>
      <c r="N1327" s="229"/>
      <c r="O1327" s="229"/>
      <c r="P1327" s="422"/>
      <c r="Q1327" s="425">
        <f t="shared" si="142"/>
        <v>0</v>
      </c>
    </row>
    <row r="1328" spans="1:17" hidden="1" outlineLevel="2" x14ac:dyDescent="0.25">
      <c r="A1328" s="289"/>
      <c r="B1328" s="290" t="s">
        <v>511</v>
      </c>
      <c r="C1328" s="241" t="s">
        <v>31</v>
      </c>
      <c r="D1328" s="267">
        <v>3</v>
      </c>
      <c r="E1328" s="109">
        <v>0</v>
      </c>
      <c r="F1328" s="109">
        <f t="shared" si="143"/>
        <v>0</v>
      </c>
      <c r="G1328" s="109">
        <v>0</v>
      </c>
      <c r="H1328" s="109">
        <f t="shared" si="144"/>
        <v>0</v>
      </c>
      <c r="I1328" s="221">
        <f t="shared" si="141"/>
        <v>0</v>
      </c>
      <c r="J1328" s="252">
        <v>0</v>
      </c>
      <c r="K1328" s="252"/>
      <c r="L1328" s="229"/>
      <c r="M1328" s="229">
        <f t="shared" si="140"/>
        <v>0</v>
      </c>
      <c r="N1328" s="229"/>
      <c r="O1328" s="229"/>
      <c r="P1328" s="422"/>
      <c r="Q1328" s="425">
        <f t="shared" si="142"/>
        <v>0</v>
      </c>
    </row>
    <row r="1329" spans="1:17" hidden="1" outlineLevel="2" x14ac:dyDescent="0.25">
      <c r="A1329" s="289"/>
      <c r="B1329" s="290" t="s">
        <v>512</v>
      </c>
      <c r="C1329" s="241" t="s">
        <v>31</v>
      </c>
      <c r="D1329" s="267">
        <v>1</v>
      </c>
      <c r="E1329" s="109">
        <v>0</v>
      </c>
      <c r="F1329" s="109">
        <f t="shared" si="143"/>
        <v>0</v>
      </c>
      <c r="G1329" s="109">
        <v>0</v>
      </c>
      <c r="H1329" s="109">
        <f t="shared" si="144"/>
        <v>0</v>
      </c>
      <c r="I1329" s="221">
        <f t="shared" si="141"/>
        <v>0</v>
      </c>
      <c r="J1329" s="252">
        <v>0</v>
      </c>
      <c r="K1329" s="252"/>
      <c r="L1329" s="229"/>
      <c r="M1329" s="229">
        <f t="shared" si="140"/>
        <v>0</v>
      </c>
      <c r="N1329" s="229"/>
      <c r="O1329" s="229"/>
      <c r="P1329" s="422"/>
      <c r="Q1329" s="425">
        <f t="shared" si="142"/>
        <v>0</v>
      </c>
    </row>
    <row r="1330" spans="1:17" hidden="1" outlineLevel="2" x14ac:dyDescent="0.25">
      <c r="A1330" s="289"/>
      <c r="B1330" s="290" t="s">
        <v>6918</v>
      </c>
      <c r="C1330" s="241" t="s">
        <v>307</v>
      </c>
      <c r="D1330" s="267">
        <v>1</v>
      </c>
      <c r="E1330" s="109">
        <v>0</v>
      </c>
      <c r="F1330" s="109">
        <f t="shared" si="143"/>
        <v>0</v>
      </c>
      <c r="G1330" s="109">
        <v>0</v>
      </c>
      <c r="H1330" s="109">
        <f t="shared" si="144"/>
        <v>0</v>
      </c>
      <c r="I1330" s="221">
        <f t="shared" si="141"/>
        <v>0</v>
      </c>
      <c r="J1330" s="252">
        <v>0</v>
      </c>
      <c r="K1330" s="252"/>
      <c r="L1330" s="229"/>
      <c r="M1330" s="229">
        <f t="shared" si="140"/>
        <v>0</v>
      </c>
      <c r="N1330" s="229"/>
      <c r="O1330" s="229"/>
      <c r="P1330" s="422"/>
      <c r="Q1330" s="425">
        <f t="shared" si="142"/>
        <v>0</v>
      </c>
    </row>
    <row r="1331" spans="1:17" hidden="1" outlineLevel="2" x14ac:dyDescent="0.25">
      <c r="A1331" s="289"/>
      <c r="B1331" s="290"/>
      <c r="C1331" s="241"/>
      <c r="D1331" s="267"/>
      <c r="E1331" s="109">
        <v>0</v>
      </c>
      <c r="F1331" s="109">
        <f t="shared" si="143"/>
        <v>0</v>
      </c>
      <c r="G1331" s="109">
        <v>0</v>
      </c>
      <c r="H1331" s="109">
        <f t="shared" si="144"/>
        <v>0</v>
      </c>
      <c r="I1331" s="221">
        <f t="shared" si="141"/>
        <v>0</v>
      </c>
      <c r="J1331" s="252">
        <v>0</v>
      </c>
      <c r="K1331" s="252"/>
      <c r="L1331" s="229"/>
      <c r="M1331" s="229">
        <f t="shared" si="140"/>
        <v>0</v>
      </c>
      <c r="N1331" s="229"/>
      <c r="O1331" s="229"/>
      <c r="P1331" s="422"/>
      <c r="Q1331" s="425">
        <f t="shared" si="142"/>
        <v>0</v>
      </c>
    </row>
    <row r="1332" spans="1:17" hidden="1" outlineLevel="2" x14ac:dyDescent="0.25">
      <c r="A1332" s="289"/>
      <c r="B1332" s="290" t="s">
        <v>777</v>
      </c>
      <c r="C1332" s="241" t="s">
        <v>6890</v>
      </c>
      <c r="D1332" s="267">
        <v>67</v>
      </c>
      <c r="E1332" s="109">
        <v>0</v>
      </c>
      <c r="F1332" s="109">
        <f t="shared" si="143"/>
        <v>0</v>
      </c>
      <c r="G1332" s="109">
        <v>0</v>
      </c>
      <c r="H1332" s="109">
        <f t="shared" si="144"/>
        <v>0</v>
      </c>
      <c r="I1332" s="221">
        <f t="shared" si="141"/>
        <v>0</v>
      </c>
      <c r="J1332" s="252">
        <v>0</v>
      </c>
      <c r="K1332" s="252"/>
      <c r="L1332" s="229"/>
      <c r="M1332" s="229">
        <f t="shared" si="140"/>
        <v>0</v>
      </c>
      <c r="N1332" s="229"/>
      <c r="O1332" s="229"/>
      <c r="P1332" s="422"/>
      <c r="Q1332" s="425">
        <f t="shared" si="142"/>
        <v>0</v>
      </c>
    </row>
    <row r="1333" spans="1:17" hidden="1" outlineLevel="2" x14ac:dyDescent="0.25">
      <c r="A1333" s="289"/>
      <c r="B1333" s="290" t="s">
        <v>778</v>
      </c>
      <c r="C1333" s="241" t="s">
        <v>6890</v>
      </c>
      <c r="D1333" s="267">
        <v>24</v>
      </c>
      <c r="E1333" s="109">
        <v>0</v>
      </c>
      <c r="F1333" s="109">
        <f t="shared" si="143"/>
        <v>0</v>
      </c>
      <c r="G1333" s="109">
        <v>0</v>
      </c>
      <c r="H1333" s="109">
        <f t="shared" si="144"/>
        <v>0</v>
      </c>
      <c r="I1333" s="221">
        <f t="shared" si="141"/>
        <v>0</v>
      </c>
      <c r="J1333" s="252">
        <v>0</v>
      </c>
      <c r="K1333" s="252"/>
      <c r="L1333" s="229"/>
      <c r="M1333" s="229">
        <f t="shared" si="140"/>
        <v>0</v>
      </c>
      <c r="N1333" s="229"/>
      <c r="O1333" s="229"/>
      <c r="P1333" s="422"/>
      <c r="Q1333" s="425">
        <f t="shared" si="142"/>
        <v>0</v>
      </c>
    </row>
    <row r="1334" spans="1:17" hidden="1" outlineLevel="2" x14ac:dyDescent="0.25">
      <c r="A1334" s="289"/>
      <c r="B1334" s="290" t="s">
        <v>779</v>
      </c>
      <c r="C1334" s="241" t="s">
        <v>6890</v>
      </c>
      <c r="D1334" s="267">
        <v>25</v>
      </c>
      <c r="E1334" s="109">
        <v>0</v>
      </c>
      <c r="F1334" s="109">
        <f t="shared" si="143"/>
        <v>0</v>
      </c>
      <c r="G1334" s="109">
        <v>0</v>
      </c>
      <c r="H1334" s="109">
        <f t="shared" si="144"/>
        <v>0</v>
      </c>
      <c r="I1334" s="221">
        <f t="shared" si="141"/>
        <v>0</v>
      </c>
      <c r="J1334" s="252">
        <v>0</v>
      </c>
      <c r="K1334" s="252"/>
      <c r="L1334" s="229"/>
      <c r="M1334" s="229">
        <f t="shared" si="140"/>
        <v>0</v>
      </c>
      <c r="N1334" s="229"/>
      <c r="O1334" s="229"/>
      <c r="P1334" s="422"/>
      <c r="Q1334" s="425">
        <f t="shared" si="142"/>
        <v>0</v>
      </c>
    </row>
    <row r="1335" spans="1:17" hidden="1" outlineLevel="2" x14ac:dyDescent="0.25">
      <c r="A1335" s="289"/>
      <c r="B1335" s="290" t="s">
        <v>780</v>
      </c>
      <c r="C1335" s="241" t="s">
        <v>6890</v>
      </c>
      <c r="D1335" s="267">
        <v>17</v>
      </c>
      <c r="E1335" s="109">
        <v>0</v>
      </c>
      <c r="F1335" s="109">
        <f t="shared" si="143"/>
        <v>0</v>
      </c>
      <c r="G1335" s="109">
        <v>0</v>
      </c>
      <c r="H1335" s="109">
        <f t="shared" si="144"/>
        <v>0</v>
      </c>
      <c r="I1335" s="221">
        <f t="shared" si="141"/>
        <v>0</v>
      </c>
      <c r="J1335" s="252">
        <v>0</v>
      </c>
      <c r="K1335" s="252"/>
      <c r="L1335" s="229"/>
      <c r="M1335" s="229">
        <f t="shared" si="140"/>
        <v>0</v>
      </c>
      <c r="N1335" s="229"/>
      <c r="O1335" s="229"/>
      <c r="P1335" s="422"/>
      <c r="Q1335" s="425">
        <f t="shared" si="142"/>
        <v>0</v>
      </c>
    </row>
    <row r="1336" spans="1:17" hidden="1" outlineLevel="2" x14ac:dyDescent="0.25">
      <c r="A1336" s="289"/>
      <c r="B1336" s="290" t="s">
        <v>6882</v>
      </c>
      <c r="C1336" s="241" t="s">
        <v>6890</v>
      </c>
      <c r="D1336" s="267">
        <v>133</v>
      </c>
      <c r="E1336" s="109">
        <v>0</v>
      </c>
      <c r="F1336" s="109">
        <f t="shared" si="143"/>
        <v>0</v>
      </c>
      <c r="G1336" s="109">
        <v>0</v>
      </c>
      <c r="H1336" s="109">
        <f t="shared" si="144"/>
        <v>0</v>
      </c>
      <c r="I1336" s="221">
        <f t="shared" si="141"/>
        <v>0</v>
      </c>
      <c r="J1336" s="252">
        <v>0</v>
      </c>
      <c r="K1336" s="252"/>
      <c r="L1336" s="229"/>
      <c r="M1336" s="229">
        <f t="shared" si="140"/>
        <v>0</v>
      </c>
      <c r="N1336" s="229"/>
      <c r="O1336" s="229"/>
      <c r="P1336" s="422"/>
      <c r="Q1336" s="425">
        <f t="shared" si="142"/>
        <v>0</v>
      </c>
    </row>
    <row r="1337" spans="1:17" hidden="1" outlineLevel="1" x14ac:dyDescent="0.25">
      <c r="A1337" s="378"/>
      <c r="B1337" s="349" t="s">
        <v>415</v>
      </c>
      <c r="C1337" s="378" t="s">
        <v>307</v>
      </c>
      <c r="D1337" s="383">
        <v>1</v>
      </c>
      <c r="E1337" s="377">
        <v>738840</v>
      </c>
      <c r="F1337" s="377">
        <f t="shared" si="143"/>
        <v>738840</v>
      </c>
      <c r="G1337" s="377">
        <v>0</v>
      </c>
      <c r="H1337" s="377">
        <f t="shared" si="144"/>
        <v>0</v>
      </c>
      <c r="I1337" s="377">
        <f t="shared" si="141"/>
        <v>738840</v>
      </c>
      <c r="J1337" s="252">
        <v>738840</v>
      </c>
      <c r="K1337" s="252"/>
      <c r="L1337" s="229"/>
      <c r="M1337" s="229">
        <f t="shared" si="140"/>
        <v>0</v>
      </c>
      <c r="N1337" s="229"/>
      <c r="O1337" s="229"/>
      <c r="P1337" s="422"/>
      <c r="Q1337" s="425">
        <f t="shared" si="142"/>
        <v>0</v>
      </c>
    </row>
    <row r="1338" spans="1:17" collapsed="1" x14ac:dyDescent="0.25">
      <c r="A1338" s="339" t="s">
        <v>781</v>
      </c>
      <c r="B1338" s="340" t="s">
        <v>6946</v>
      </c>
      <c r="C1338" s="341"/>
      <c r="D1338" s="342"/>
      <c r="E1338" s="342"/>
      <c r="F1338" s="342">
        <f>SUM(F1339:F1376)</f>
        <v>4059849.4719999996</v>
      </c>
      <c r="G1338" s="342"/>
      <c r="H1338" s="342">
        <f>SUM(H1339:H1376)</f>
        <v>11732552.540000001</v>
      </c>
      <c r="I1338" s="343">
        <f>SUM(I1339:I1376)</f>
        <v>15792402.012</v>
      </c>
      <c r="J1338" s="344"/>
      <c r="K1338" s="344"/>
      <c r="L1338" s="345"/>
      <c r="M1338" s="345"/>
      <c r="N1338" s="345"/>
      <c r="O1338" s="345"/>
      <c r="P1338" s="422"/>
      <c r="Q1338" s="343">
        <f>SUM(Q1339:Q1376)</f>
        <v>0</v>
      </c>
    </row>
    <row r="1339" spans="1:17" hidden="1" outlineLevel="1" x14ac:dyDescent="0.25">
      <c r="A1339" s="120"/>
      <c r="B1339" s="300" t="s">
        <v>665</v>
      </c>
      <c r="C1339" s="117" t="s">
        <v>31</v>
      </c>
      <c r="D1339" s="116">
        <v>19</v>
      </c>
      <c r="E1339" s="109">
        <v>6288</v>
      </c>
      <c r="F1339" s="109">
        <f t="shared" ref="F1339:F1376" si="145">E1339*D1339</f>
        <v>119472</v>
      </c>
      <c r="G1339" s="109">
        <v>39720</v>
      </c>
      <c r="H1339" s="109">
        <f t="shared" ref="H1339:H1376" si="146">G1339*D1339</f>
        <v>754680</v>
      </c>
      <c r="I1339" s="221">
        <f>H1339+F1339</f>
        <v>874152</v>
      </c>
      <c r="J1339" s="148">
        <v>6288</v>
      </c>
      <c r="K1339" s="148">
        <f>'ВСЕ СМЕТЫ КДС'!G7164</f>
        <v>5343.8136824217609</v>
      </c>
      <c r="L1339" s="153">
        <f>((J1339/(K1339/100))-100)/100</f>
        <v>0.17668773158841561</v>
      </c>
      <c r="M1339" s="229">
        <f t="shared" ref="M1339:M1376" si="147">G1339</f>
        <v>39720</v>
      </c>
      <c r="N1339" s="229"/>
      <c r="O1339" s="229"/>
      <c r="P1339" s="422"/>
      <c r="Q1339" s="425">
        <f t="shared" si="142"/>
        <v>0</v>
      </c>
    </row>
    <row r="1340" spans="1:17" hidden="1" outlineLevel="1" x14ac:dyDescent="0.25">
      <c r="A1340" s="120"/>
      <c r="B1340" s="300" t="s">
        <v>782</v>
      </c>
      <c r="C1340" s="117" t="s">
        <v>31</v>
      </c>
      <c r="D1340" s="116">
        <v>65</v>
      </c>
      <c r="E1340" s="109">
        <v>3144</v>
      </c>
      <c r="F1340" s="109">
        <f t="shared" si="145"/>
        <v>204360</v>
      </c>
      <c r="G1340" s="109">
        <v>11432.2</v>
      </c>
      <c r="H1340" s="109">
        <f t="shared" si="146"/>
        <v>743093</v>
      </c>
      <c r="I1340" s="221">
        <f t="shared" ref="I1340:I1376" si="148">H1340+F1340</f>
        <v>947453</v>
      </c>
      <c r="J1340" s="252">
        <v>3144</v>
      </c>
      <c r="K1340" s="252"/>
      <c r="L1340" s="229"/>
      <c r="M1340" s="229">
        <f t="shared" si="147"/>
        <v>11432.2</v>
      </c>
      <c r="N1340" s="229"/>
      <c r="O1340" s="229"/>
      <c r="P1340" s="422"/>
      <c r="Q1340" s="425">
        <f t="shared" si="142"/>
        <v>0</v>
      </c>
    </row>
    <row r="1341" spans="1:17" hidden="1" outlineLevel="1" x14ac:dyDescent="0.25">
      <c r="A1341" s="120"/>
      <c r="B1341" s="300" t="s">
        <v>783</v>
      </c>
      <c r="C1341" s="117" t="s">
        <v>31</v>
      </c>
      <c r="D1341" s="116">
        <v>1</v>
      </c>
      <c r="E1341" s="109">
        <v>6288</v>
      </c>
      <c r="F1341" s="109">
        <f t="shared" si="145"/>
        <v>6288</v>
      </c>
      <c r="G1341" s="109">
        <v>48332.700000000004</v>
      </c>
      <c r="H1341" s="109">
        <f t="shared" si="146"/>
        <v>48332.700000000004</v>
      </c>
      <c r="I1341" s="221">
        <f t="shared" si="148"/>
        <v>54620.700000000004</v>
      </c>
      <c r="J1341" s="252">
        <v>6288</v>
      </c>
      <c r="K1341" s="252"/>
      <c r="L1341" s="229"/>
      <c r="M1341" s="229">
        <f t="shared" si="147"/>
        <v>48332.700000000004</v>
      </c>
      <c r="N1341" s="229"/>
      <c r="O1341" s="229"/>
      <c r="P1341" s="422"/>
      <c r="Q1341" s="425">
        <f t="shared" si="142"/>
        <v>0</v>
      </c>
    </row>
    <row r="1342" spans="1:17" hidden="1" outlineLevel="1" x14ac:dyDescent="0.25">
      <c r="A1342" s="120"/>
      <c r="B1342" s="300" t="s">
        <v>784</v>
      </c>
      <c r="C1342" s="117" t="s">
        <v>31</v>
      </c>
      <c r="D1342" s="116">
        <v>1</v>
      </c>
      <c r="E1342" s="109">
        <v>6288</v>
      </c>
      <c r="F1342" s="109">
        <f t="shared" si="145"/>
        <v>6288</v>
      </c>
      <c r="G1342" s="109">
        <v>51976.6</v>
      </c>
      <c r="H1342" s="109">
        <f t="shared" si="146"/>
        <v>51976.6</v>
      </c>
      <c r="I1342" s="221">
        <f t="shared" si="148"/>
        <v>58264.6</v>
      </c>
      <c r="J1342" s="252">
        <v>6288</v>
      </c>
      <c r="K1342" s="252"/>
      <c r="L1342" s="229"/>
      <c r="M1342" s="229">
        <f t="shared" si="147"/>
        <v>51976.6</v>
      </c>
      <c r="N1342" s="229"/>
      <c r="O1342" s="229"/>
      <c r="P1342" s="422"/>
      <c r="Q1342" s="425">
        <f t="shared" si="142"/>
        <v>0</v>
      </c>
    </row>
    <row r="1343" spans="1:17" hidden="1" outlineLevel="1" x14ac:dyDescent="0.25">
      <c r="A1343" s="120"/>
      <c r="B1343" s="300" t="s">
        <v>784</v>
      </c>
      <c r="C1343" s="117" t="s">
        <v>31</v>
      </c>
      <c r="D1343" s="116">
        <v>1</v>
      </c>
      <c r="E1343" s="109">
        <v>6288</v>
      </c>
      <c r="F1343" s="109">
        <f t="shared" si="145"/>
        <v>6288</v>
      </c>
      <c r="G1343" s="109">
        <v>51976.6</v>
      </c>
      <c r="H1343" s="109">
        <f t="shared" si="146"/>
        <v>51976.6</v>
      </c>
      <c r="I1343" s="221">
        <f t="shared" si="148"/>
        <v>58264.6</v>
      </c>
      <c r="J1343" s="252">
        <v>6288</v>
      </c>
      <c r="K1343" s="252"/>
      <c r="L1343" s="229"/>
      <c r="M1343" s="229">
        <f t="shared" si="147"/>
        <v>51976.6</v>
      </c>
      <c r="N1343" s="229"/>
      <c r="O1343" s="229"/>
      <c r="P1343" s="422"/>
      <c r="Q1343" s="425">
        <f t="shared" si="142"/>
        <v>0</v>
      </c>
    </row>
    <row r="1344" spans="1:17" hidden="1" outlineLevel="1" x14ac:dyDescent="0.25">
      <c r="A1344" s="120"/>
      <c r="B1344" s="300" t="s">
        <v>6933</v>
      </c>
      <c r="C1344" s="117" t="s">
        <v>31</v>
      </c>
      <c r="D1344" s="116">
        <v>2</v>
      </c>
      <c r="E1344" s="109">
        <v>6288</v>
      </c>
      <c r="F1344" s="109">
        <f t="shared" si="145"/>
        <v>12576</v>
      </c>
      <c r="G1344" s="109">
        <v>76653.2</v>
      </c>
      <c r="H1344" s="109">
        <f t="shared" si="146"/>
        <v>153306.4</v>
      </c>
      <c r="I1344" s="221">
        <f t="shared" si="148"/>
        <v>165882.4</v>
      </c>
      <c r="J1344" s="252">
        <v>6288</v>
      </c>
      <c r="K1344" s="252"/>
      <c r="L1344" s="229"/>
      <c r="M1344" s="229">
        <f t="shared" si="147"/>
        <v>76653.2</v>
      </c>
      <c r="N1344" s="229"/>
      <c r="O1344" s="229"/>
      <c r="P1344" s="422"/>
      <c r="Q1344" s="425">
        <f t="shared" si="142"/>
        <v>0</v>
      </c>
    </row>
    <row r="1345" spans="1:17" hidden="1" outlineLevel="1" x14ac:dyDescent="0.25">
      <c r="A1345" s="120"/>
      <c r="B1345" s="300" t="s">
        <v>785</v>
      </c>
      <c r="C1345" s="117" t="s">
        <v>31</v>
      </c>
      <c r="D1345" s="116">
        <v>1</v>
      </c>
      <c r="E1345" s="109">
        <v>6288</v>
      </c>
      <c r="F1345" s="109">
        <f t="shared" si="145"/>
        <v>6288</v>
      </c>
      <c r="G1345" s="109">
        <v>73866</v>
      </c>
      <c r="H1345" s="109">
        <f t="shared" si="146"/>
        <v>73866</v>
      </c>
      <c r="I1345" s="221">
        <f t="shared" si="148"/>
        <v>80154</v>
      </c>
      <c r="J1345" s="252">
        <v>6288</v>
      </c>
      <c r="K1345" s="252"/>
      <c r="L1345" s="229"/>
      <c r="M1345" s="229">
        <f t="shared" si="147"/>
        <v>73866</v>
      </c>
      <c r="N1345" s="229"/>
      <c r="O1345" s="229"/>
      <c r="P1345" s="422"/>
      <c r="Q1345" s="425">
        <f t="shared" si="142"/>
        <v>0</v>
      </c>
    </row>
    <row r="1346" spans="1:17" hidden="1" outlineLevel="1" x14ac:dyDescent="0.25">
      <c r="A1346" s="120"/>
      <c r="B1346" s="300" t="s">
        <v>786</v>
      </c>
      <c r="C1346" s="117" t="s">
        <v>31</v>
      </c>
      <c r="D1346" s="116">
        <v>1</v>
      </c>
      <c r="E1346" s="109">
        <v>6288</v>
      </c>
      <c r="F1346" s="109">
        <f t="shared" si="145"/>
        <v>6288</v>
      </c>
      <c r="G1346" s="109">
        <v>55684.200000000004</v>
      </c>
      <c r="H1346" s="109">
        <f t="shared" si="146"/>
        <v>55684.200000000004</v>
      </c>
      <c r="I1346" s="221">
        <f t="shared" si="148"/>
        <v>61972.200000000004</v>
      </c>
      <c r="J1346" s="252">
        <v>6288</v>
      </c>
      <c r="K1346" s="252"/>
      <c r="L1346" s="229"/>
      <c r="M1346" s="229">
        <f t="shared" si="147"/>
        <v>55684.200000000004</v>
      </c>
      <c r="N1346" s="229"/>
      <c r="O1346" s="229"/>
      <c r="P1346" s="422"/>
      <c r="Q1346" s="425">
        <f t="shared" si="142"/>
        <v>0</v>
      </c>
    </row>
    <row r="1347" spans="1:17" hidden="1" outlineLevel="1" x14ac:dyDescent="0.25">
      <c r="A1347" s="120"/>
      <c r="B1347" s="300" t="s">
        <v>787</v>
      </c>
      <c r="C1347" s="117" t="s">
        <v>31</v>
      </c>
      <c r="D1347" s="116">
        <v>32</v>
      </c>
      <c r="E1347" s="109">
        <v>2615</v>
      </c>
      <c r="F1347" s="109">
        <f t="shared" si="145"/>
        <v>83680</v>
      </c>
      <c r="G1347" s="109">
        <v>5902</v>
      </c>
      <c r="H1347" s="109">
        <f t="shared" si="146"/>
        <v>188864</v>
      </c>
      <c r="I1347" s="221">
        <f t="shared" si="148"/>
        <v>272544</v>
      </c>
      <c r="J1347" s="148">
        <v>2615</v>
      </c>
      <c r="K1347" s="148">
        <f>'ВСЕ СМЕТЫ КДС'!G7194</f>
        <v>2013.164184665088</v>
      </c>
      <c r="L1347" s="153">
        <f t="shared" ref="L1347:L1355" si="149">((J1347/(K1347/100))-100)/100</f>
        <v>0.29895018991460659</v>
      </c>
      <c r="M1347" s="228">
        <f t="shared" si="147"/>
        <v>5902</v>
      </c>
      <c r="N1347" s="228">
        <f>'ВСЕ СМЕТЫ КДС'!G7195</f>
        <v>4899.6821909235205</v>
      </c>
      <c r="O1347" s="153">
        <f t="shared" ref="O1347:O1355" si="150">((M1347/(N1347/100))-100)/100</f>
        <v>0.20456792298350224</v>
      </c>
      <c r="P1347" s="422"/>
      <c r="Q1347" s="425">
        <f t="shared" si="142"/>
        <v>0</v>
      </c>
    </row>
    <row r="1348" spans="1:17" hidden="1" outlineLevel="1" x14ac:dyDescent="0.25">
      <c r="A1348" s="120"/>
      <c r="B1348" s="300" t="s">
        <v>788</v>
      </c>
      <c r="C1348" s="117" t="s">
        <v>188</v>
      </c>
      <c r="D1348" s="116">
        <v>100</v>
      </c>
      <c r="E1348" s="109">
        <v>354</v>
      </c>
      <c r="F1348" s="109">
        <f t="shared" si="145"/>
        <v>35400</v>
      </c>
      <c r="G1348" s="109">
        <v>9430.2000000000007</v>
      </c>
      <c r="H1348" s="109">
        <f t="shared" si="146"/>
        <v>943020.00000000012</v>
      </c>
      <c r="I1348" s="221">
        <f t="shared" si="148"/>
        <v>978420.00000000012</v>
      </c>
      <c r="J1348" s="148">
        <v>354</v>
      </c>
      <c r="K1348" s="148">
        <f>'ВСЕ СМЕТЫ КДС'!G6982</f>
        <v>550.10202331503228</v>
      </c>
      <c r="L1348" s="153">
        <f t="shared" si="149"/>
        <v>-0.35648300679441164</v>
      </c>
      <c r="M1348" s="228">
        <f t="shared" si="147"/>
        <v>9430.2000000000007</v>
      </c>
      <c r="N1348" s="228">
        <f>'ВСЕ СМЕТЫ КДС'!G6984</f>
        <v>7299.687084812047</v>
      </c>
      <c r="O1348" s="153">
        <f t="shared" si="150"/>
        <v>0.29186359503282888</v>
      </c>
      <c r="P1348" s="422"/>
      <c r="Q1348" s="425">
        <f t="shared" si="142"/>
        <v>0</v>
      </c>
    </row>
    <row r="1349" spans="1:17" hidden="1" outlineLevel="1" x14ac:dyDescent="0.25">
      <c r="A1349" s="120"/>
      <c r="B1349" s="300" t="s">
        <v>789</v>
      </c>
      <c r="C1349" s="117" t="s">
        <v>188</v>
      </c>
      <c r="D1349" s="116">
        <v>610</v>
      </c>
      <c r="E1349" s="109">
        <v>244</v>
      </c>
      <c r="F1349" s="109">
        <f t="shared" si="145"/>
        <v>148840</v>
      </c>
      <c r="G1349" s="109">
        <v>3762.2000000000003</v>
      </c>
      <c r="H1349" s="109">
        <f t="shared" si="146"/>
        <v>2294942</v>
      </c>
      <c r="I1349" s="221">
        <f t="shared" si="148"/>
        <v>2443782</v>
      </c>
      <c r="J1349" s="148">
        <v>244</v>
      </c>
      <c r="K1349" s="148">
        <f>'ВСЕ СМЕТЫ КДС'!G6972</f>
        <v>199.51958347775997</v>
      </c>
      <c r="L1349" s="153">
        <f t="shared" si="149"/>
        <v>0.22293759713666489</v>
      </c>
      <c r="M1349" s="228">
        <f t="shared" si="147"/>
        <v>3762.2000000000003</v>
      </c>
      <c r="N1349" s="228">
        <f>'ВСЕ СМЕТЫ КДС'!G7036</f>
        <v>3190.8959295518121</v>
      </c>
      <c r="O1349" s="153">
        <f t="shared" si="150"/>
        <v>0.17904190016263954</v>
      </c>
      <c r="P1349" s="422"/>
      <c r="Q1349" s="425">
        <f t="shared" si="142"/>
        <v>0</v>
      </c>
    </row>
    <row r="1350" spans="1:17" hidden="1" outlineLevel="1" x14ac:dyDescent="0.25">
      <c r="A1350" s="120"/>
      <c r="B1350" s="300" t="s">
        <v>790</v>
      </c>
      <c r="C1350" s="117" t="s">
        <v>188</v>
      </c>
      <c r="D1350" s="116">
        <v>260</v>
      </c>
      <c r="E1350" s="109">
        <v>186.02</v>
      </c>
      <c r="F1350" s="109">
        <f t="shared" si="145"/>
        <v>48365.200000000004</v>
      </c>
      <c r="G1350" s="109">
        <v>1500</v>
      </c>
      <c r="H1350" s="109">
        <f t="shared" si="146"/>
        <v>390000</v>
      </c>
      <c r="I1350" s="221">
        <f t="shared" si="148"/>
        <v>438365.2</v>
      </c>
      <c r="J1350" s="148">
        <v>186.02</v>
      </c>
      <c r="K1350" s="148">
        <f>'ВСЕ СМЕТЫ КДС'!G6963</f>
        <v>151.26581595340798</v>
      </c>
      <c r="L1350" s="153">
        <f t="shared" si="149"/>
        <v>0.22975570407326401</v>
      </c>
      <c r="M1350" s="228">
        <v>1500</v>
      </c>
      <c r="N1350" s="228">
        <v>1200</v>
      </c>
      <c r="O1350" s="153">
        <f t="shared" si="150"/>
        <v>0.25</v>
      </c>
      <c r="P1350" s="422"/>
      <c r="Q1350" s="425">
        <f t="shared" si="142"/>
        <v>0</v>
      </c>
    </row>
    <row r="1351" spans="1:17" hidden="1" outlineLevel="1" x14ac:dyDescent="0.25">
      <c r="A1351" s="120"/>
      <c r="B1351" s="300" t="s">
        <v>791</v>
      </c>
      <c r="C1351" s="117" t="s">
        <v>188</v>
      </c>
      <c r="D1351" s="116">
        <v>1610</v>
      </c>
      <c r="E1351" s="109">
        <v>182</v>
      </c>
      <c r="F1351" s="109">
        <f t="shared" si="145"/>
        <v>293020</v>
      </c>
      <c r="G1351" s="109">
        <v>1086</v>
      </c>
      <c r="H1351" s="109">
        <f t="shared" si="146"/>
        <v>1748460</v>
      </c>
      <c r="I1351" s="221">
        <f t="shared" si="148"/>
        <v>2041480</v>
      </c>
      <c r="J1351" s="148">
        <v>182</v>
      </c>
      <c r="K1351" s="148">
        <f>'ВСЕ СМЕТЫ КДС'!G$6963</f>
        <v>151.26581595340798</v>
      </c>
      <c r="L1351" s="153">
        <f t="shared" si="149"/>
        <v>0.20317997065548896</v>
      </c>
      <c r="M1351" s="228">
        <v>1086</v>
      </c>
      <c r="N1351" s="228">
        <f>'ВСЕ СМЕТЫ КДС'!G6973</f>
        <v>865.06640222569433</v>
      </c>
      <c r="O1351" s="153">
        <f t="shared" si="150"/>
        <v>0.25539495835912079</v>
      </c>
      <c r="P1351" s="422"/>
      <c r="Q1351" s="425">
        <f t="shared" ref="Q1351:Q1414" si="151">(E1351+G1351)*P1351</f>
        <v>0</v>
      </c>
    </row>
    <row r="1352" spans="1:17" hidden="1" outlineLevel="1" x14ac:dyDescent="0.25">
      <c r="A1352" s="120"/>
      <c r="B1352" s="300" t="s">
        <v>792</v>
      </c>
      <c r="C1352" s="117" t="s">
        <v>188</v>
      </c>
      <c r="D1352" s="116">
        <v>40</v>
      </c>
      <c r="E1352" s="109">
        <v>182</v>
      </c>
      <c r="F1352" s="109">
        <f t="shared" si="145"/>
        <v>7280</v>
      </c>
      <c r="G1352" s="109">
        <v>611</v>
      </c>
      <c r="H1352" s="109">
        <f t="shared" si="146"/>
        <v>24440</v>
      </c>
      <c r="I1352" s="221">
        <f t="shared" si="148"/>
        <v>31720</v>
      </c>
      <c r="J1352" s="148">
        <v>182</v>
      </c>
      <c r="K1352" s="148">
        <f>'ВСЕ СМЕТЫ КДС'!G$6963</f>
        <v>151.26581595340798</v>
      </c>
      <c r="L1352" s="153">
        <f t="shared" si="149"/>
        <v>0.20317997065548896</v>
      </c>
      <c r="M1352" s="228">
        <f t="shared" si="147"/>
        <v>611</v>
      </c>
      <c r="N1352" s="228">
        <f>'ВСЕ СМЕТЫ КДС'!G6968</f>
        <v>511.66949185355304</v>
      </c>
      <c r="O1352" s="153">
        <f t="shared" si="150"/>
        <v>0.19413021438236697</v>
      </c>
      <c r="P1352" s="422"/>
      <c r="Q1352" s="425">
        <f t="shared" si="151"/>
        <v>0</v>
      </c>
    </row>
    <row r="1353" spans="1:17" hidden="1" outlineLevel="1" x14ac:dyDescent="0.25">
      <c r="A1353" s="120"/>
      <c r="B1353" s="300" t="s">
        <v>793</v>
      </c>
      <c r="C1353" s="117" t="s">
        <v>188</v>
      </c>
      <c r="D1353" s="116">
        <v>760</v>
      </c>
      <c r="E1353" s="109">
        <v>182</v>
      </c>
      <c r="F1353" s="109">
        <f t="shared" si="145"/>
        <v>138320</v>
      </c>
      <c r="G1353" s="109">
        <v>496.6</v>
      </c>
      <c r="H1353" s="109">
        <f t="shared" si="146"/>
        <v>377416</v>
      </c>
      <c r="I1353" s="221">
        <f t="shared" si="148"/>
        <v>515736</v>
      </c>
      <c r="J1353" s="148">
        <v>182</v>
      </c>
      <c r="K1353" s="148">
        <f>'ВСЕ СМЕТЫ КДС'!$G$6963</f>
        <v>151.26581595340798</v>
      </c>
      <c r="L1353" s="153">
        <f t="shared" si="149"/>
        <v>0.20317997065548896</v>
      </c>
      <c r="M1353" s="228">
        <f t="shared" si="147"/>
        <v>496.6</v>
      </c>
      <c r="N1353" s="228">
        <f>'ВСЕ СМЕТЫ КДС'!G7007</f>
        <v>401.66214055454122</v>
      </c>
      <c r="O1353" s="153">
        <f t="shared" si="150"/>
        <v>0.23636247945695374</v>
      </c>
      <c r="P1353" s="422"/>
      <c r="Q1353" s="425">
        <f t="shared" si="151"/>
        <v>0</v>
      </c>
    </row>
    <row r="1354" spans="1:17" hidden="1" outlineLevel="1" x14ac:dyDescent="0.25">
      <c r="A1354" s="120"/>
      <c r="B1354" s="300" t="s">
        <v>794</v>
      </c>
      <c r="C1354" s="117" t="s">
        <v>188</v>
      </c>
      <c r="D1354" s="116">
        <v>210</v>
      </c>
      <c r="E1354" s="109">
        <v>182</v>
      </c>
      <c r="F1354" s="109">
        <f t="shared" si="145"/>
        <v>38220</v>
      </c>
      <c r="G1354" s="109">
        <v>322.40000000000003</v>
      </c>
      <c r="H1354" s="109">
        <f t="shared" si="146"/>
        <v>67704</v>
      </c>
      <c r="I1354" s="221">
        <f t="shared" si="148"/>
        <v>105924</v>
      </c>
      <c r="J1354" s="148">
        <v>182</v>
      </c>
      <c r="K1354" s="148">
        <f>'ВСЕ СМЕТЫ КДС'!$G$6963</f>
        <v>151.26581595340798</v>
      </c>
      <c r="L1354" s="153">
        <f t="shared" si="149"/>
        <v>0.20317997065548896</v>
      </c>
      <c r="M1354" s="228">
        <f t="shared" si="147"/>
        <v>322.40000000000003</v>
      </c>
      <c r="N1354" s="228">
        <f>'ВСЕ СМЕТЫ КДС'!G7019</f>
        <v>248.60592050392299</v>
      </c>
      <c r="O1354" s="153">
        <f t="shared" si="150"/>
        <v>0.29683154506737736</v>
      </c>
      <c r="P1354" s="422"/>
      <c r="Q1354" s="425">
        <f t="shared" si="151"/>
        <v>0</v>
      </c>
    </row>
    <row r="1355" spans="1:17" hidden="1" outlineLevel="1" x14ac:dyDescent="0.25">
      <c r="A1355" s="120"/>
      <c r="B1355" s="300" t="s">
        <v>795</v>
      </c>
      <c r="C1355" s="117" t="s">
        <v>188</v>
      </c>
      <c r="D1355" s="116">
        <v>1320</v>
      </c>
      <c r="E1355" s="109">
        <v>182</v>
      </c>
      <c r="F1355" s="109">
        <f t="shared" si="145"/>
        <v>240240</v>
      </c>
      <c r="G1355" s="109">
        <v>184.6</v>
      </c>
      <c r="H1355" s="109">
        <f t="shared" si="146"/>
        <v>243672</v>
      </c>
      <c r="I1355" s="221">
        <f t="shared" si="148"/>
        <v>483912</v>
      </c>
      <c r="J1355" s="148">
        <v>182</v>
      </c>
      <c r="K1355" s="148">
        <f>'ВСЕ СМЕТЫ КДС'!$G$6963</f>
        <v>151.26581595340798</v>
      </c>
      <c r="L1355" s="153">
        <f t="shared" si="149"/>
        <v>0.20317997065548896</v>
      </c>
      <c r="M1355" s="228">
        <f t="shared" si="147"/>
        <v>184.6</v>
      </c>
      <c r="N1355" s="228">
        <f>'ВСЕ СМЕТЫ КДС'!G7002</f>
        <v>149.14180068025831</v>
      </c>
      <c r="O1355" s="153">
        <f t="shared" si="150"/>
        <v>0.23774823126723349</v>
      </c>
      <c r="P1355" s="422"/>
      <c r="Q1355" s="425">
        <f t="shared" si="151"/>
        <v>0</v>
      </c>
    </row>
    <row r="1356" spans="1:17" hidden="1" outlineLevel="1" x14ac:dyDescent="0.25">
      <c r="A1356" s="120"/>
      <c r="B1356" s="300" t="s">
        <v>796</v>
      </c>
      <c r="C1356" s="117" t="s">
        <v>31</v>
      </c>
      <c r="D1356" s="116">
        <v>20</v>
      </c>
      <c r="E1356" s="109">
        <v>262</v>
      </c>
      <c r="F1356" s="109">
        <f t="shared" si="145"/>
        <v>5240</v>
      </c>
      <c r="G1356" s="109">
        <v>200.20000000000002</v>
      </c>
      <c r="H1356" s="109">
        <f t="shared" si="146"/>
        <v>4004.0000000000005</v>
      </c>
      <c r="I1356" s="221">
        <f t="shared" si="148"/>
        <v>9244</v>
      </c>
      <c r="J1356" s="252">
        <v>262</v>
      </c>
      <c r="K1356" s="252"/>
      <c r="L1356" s="229"/>
      <c r="M1356" s="229">
        <f t="shared" si="147"/>
        <v>200.20000000000002</v>
      </c>
      <c r="N1356" s="229"/>
      <c r="O1356" s="229"/>
      <c r="P1356" s="422"/>
      <c r="Q1356" s="425">
        <f t="shared" si="151"/>
        <v>0</v>
      </c>
    </row>
    <row r="1357" spans="1:17" hidden="1" outlineLevel="1" x14ac:dyDescent="0.25">
      <c r="A1357" s="120"/>
      <c r="B1357" s="300" t="s">
        <v>796</v>
      </c>
      <c r="C1357" s="117" t="s">
        <v>31</v>
      </c>
      <c r="D1357" s="116">
        <v>250</v>
      </c>
      <c r="E1357" s="109">
        <v>262</v>
      </c>
      <c r="F1357" s="109">
        <f t="shared" si="145"/>
        <v>65500</v>
      </c>
      <c r="G1357" s="109">
        <v>80.600000000000009</v>
      </c>
      <c r="H1357" s="109">
        <f t="shared" si="146"/>
        <v>20150.000000000004</v>
      </c>
      <c r="I1357" s="221">
        <f t="shared" si="148"/>
        <v>85650</v>
      </c>
      <c r="J1357" s="252">
        <v>262</v>
      </c>
      <c r="K1357" s="252"/>
      <c r="L1357" s="229"/>
      <c r="M1357" s="229">
        <f t="shared" si="147"/>
        <v>80.600000000000009</v>
      </c>
      <c r="N1357" s="229"/>
      <c r="O1357" s="229"/>
      <c r="P1357" s="422"/>
      <c r="Q1357" s="425">
        <f t="shared" si="151"/>
        <v>0</v>
      </c>
    </row>
    <row r="1358" spans="1:17" hidden="1" outlineLevel="1" x14ac:dyDescent="0.25">
      <c r="A1358" s="120"/>
      <c r="B1358" s="300" t="s">
        <v>797</v>
      </c>
      <c r="C1358" s="117" t="s">
        <v>31</v>
      </c>
      <c r="D1358" s="116">
        <v>32</v>
      </c>
      <c r="E1358" s="109">
        <v>131</v>
      </c>
      <c r="F1358" s="109">
        <f t="shared" si="145"/>
        <v>4192</v>
      </c>
      <c r="G1358" s="109">
        <v>3434.6</v>
      </c>
      <c r="H1358" s="109">
        <f t="shared" si="146"/>
        <v>109907.2</v>
      </c>
      <c r="I1358" s="221">
        <f t="shared" si="148"/>
        <v>114099.2</v>
      </c>
      <c r="J1358" s="252">
        <v>131</v>
      </c>
      <c r="K1358" s="252"/>
      <c r="L1358" s="229"/>
      <c r="M1358" s="229">
        <f t="shared" si="147"/>
        <v>3434.6</v>
      </c>
      <c r="N1358" s="229"/>
      <c r="O1358" s="229"/>
      <c r="P1358" s="422"/>
      <c r="Q1358" s="425">
        <f t="shared" si="151"/>
        <v>0</v>
      </c>
    </row>
    <row r="1359" spans="1:17" hidden="1" outlineLevel="1" x14ac:dyDescent="0.25">
      <c r="A1359" s="120"/>
      <c r="B1359" s="300" t="s">
        <v>798</v>
      </c>
      <c r="C1359" s="117" t="s">
        <v>188</v>
      </c>
      <c r="D1359" s="116">
        <v>636</v>
      </c>
      <c r="E1359" s="109">
        <v>838.40000000000009</v>
      </c>
      <c r="F1359" s="109">
        <f t="shared" si="145"/>
        <v>533222.40000000002</v>
      </c>
      <c r="G1359" s="109">
        <v>1759</v>
      </c>
      <c r="H1359" s="109">
        <f t="shared" si="146"/>
        <v>1118724</v>
      </c>
      <c r="I1359" s="221">
        <f t="shared" si="148"/>
        <v>1651946.4</v>
      </c>
      <c r="J1359" s="148">
        <v>838.40000000000009</v>
      </c>
      <c r="K1359" s="148">
        <f>'ВСЕ СМЕТЫ КДС'!G7298</f>
        <v>652.31339049676797</v>
      </c>
      <c r="L1359" s="153">
        <f>((J1359/(K1359/100))-100)/100</f>
        <v>0.28527179146440373</v>
      </c>
      <c r="M1359" s="228">
        <v>1759</v>
      </c>
      <c r="N1359" s="228">
        <f>'ВСЕ СМЕТЫ КДС'!$G$7302+'ВСЕ СМЕТЫ КДС'!$G$7303</f>
        <v>2147.6637664035843</v>
      </c>
      <c r="O1359" s="153">
        <f>((M1359/(N1359/100))-100)/100</f>
        <v>-0.18097049104405641</v>
      </c>
      <c r="P1359" s="422"/>
      <c r="Q1359" s="425">
        <f t="shared" si="151"/>
        <v>0</v>
      </c>
    </row>
    <row r="1360" spans="1:17" hidden="1" outlineLevel="1" x14ac:dyDescent="0.25">
      <c r="A1360" s="120"/>
      <c r="B1360" s="300" t="s">
        <v>799</v>
      </c>
      <c r="C1360" s="117" t="s">
        <v>31</v>
      </c>
      <c r="D1360" s="116">
        <v>20</v>
      </c>
      <c r="E1360" s="109">
        <v>1965</v>
      </c>
      <c r="F1360" s="109">
        <f t="shared" si="145"/>
        <v>39300</v>
      </c>
      <c r="G1360" s="109">
        <v>20594.600000000002</v>
      </c>
      <c r="H1360" s="109">
        <f t="shared" si="146"/>
        <v>411892.00000000006</v>
      </c>
      <c r="I1360" s="221">
        <f t="shared" si="148"/>
        <v>451192.00000000006</v>
      </c>
      <c r="J1360" s="252">
        <v>1965</v>
      </c>
      <c r="K1360" s="252"/>
      <c r="L1360" s="229"/>
      <c r="M1360" s="229">
        <f>G1360</f>
        <v>20594.600000000002</v>
      </c>
      <c r="N1360" s="229"/>
      <c r="O1360" s="229"/>
      <c r="P1360" s="422"/>
      <c r="Q1360" s="425">
        <f t="shared" si="151"/>
        <v>0</v>
      </c>
    </row>
    <row r="1361" spans="1:17" ht="25.5" hidden="1" outlineLevel="1" x14ac:dyDescent="0.25">
      <c r="A1361" s="120"/>
      <c r="B1361" s="300" t="s">
        <v>726</v>
      </c>
      <c r="C1361" s="117" t="s">
        <v>188</v>
      </c>
      <c r="D1361" s="116">
        <v>860</v>
      </c>
      <c r="E1361" s="109">
        <v>246</v>
      </c>
      <c r="F1361" s="109">
        <f t="shared" si="145"/>
        <v>211560</v>
      </c>
      <c r="G1361" s="109">
        <v>101</v>
      </c>
      <c r="H1361" s="109">
        <f t="shared" si="146"/>
        <v>86860</v>
      </c>
      <c r="I1361" s="221">
        <f t="shared" si="148"/>
        <v>298420</v>
      </c>
      <c r="J1361" s="148">
        <v>246</v>
      </c>
      <c r="K1361" s="148">
        <f>'ВСЕ СМЕТЫ КДС'!G7200</f>
        <v>239.99382963419134</v>
      </c>
      <c r="L1361" s="153">
        <f>((J1361/(K1361/100))-100)/100</f>
        <v>2.5026353281513564E-2</v>
      </c>
      <c r="M1361" s="228">
        <v>101</v>
      </c>
      <c r="N1361" s="228">
        <f>'ВСЕ СМЕТЫ КДС'!G7203</f>
        <v>98.665805387882372</v>
      </c>
      <c r="O1361" s="153">
        <f>((M1361/(N1361/100))-100)/100</f>
        <v>2.3657584336754384E-2</v>
      </c>
      <c r="P1361" s="422"/>
      <c r="Q1361" s="425">
        <f t="shared" si="151"/>
        <v>0</v>
      </c>
    </row>
    <row r="1362" spans="1:17" hidden="1" outlineLevel="1" x14ac:dyDescent="0.25">
      <c r="A1362" s="120"/>
      <c r="B1362" s="300" t="s">
        <v>800</v>
      </c>
      <c r="C1362" s="117" t="s">
        <v>31</v>
      </c>
      <c r="D1362" s="116">
        <v>64</v>
      </c>
      <c r="E1362" s="109">
        <v>131</v>
      </c>
      <c r="F1362" s="109">
        <f t="shared" si="145"/>
        <v>8384</v>
      </c>
      <c r="G1362" s="109">
        <v>408.2</v>
      </c>
      <c r="H1362" s="109">
        <f t="shared" si="146"/>
        <v>26124.799999999999</v>
      </c>
      <c r="I1362" s="221">
        <f t="shared" si="148"/>
        <v>34508.800000000003</v>
      </c>
      <c r="J1362" s="252">
        <v>131</v>
      </c>
      <c r="K1362" s="252"/>
      <c r="L1362" s="229"/>
      <c r="M1362" s="229">
        <f t="shared" si="147"/>
        <v>408.2</v>
      </c>
      <c r="N1362" s="229"/>
      <c r="O1362" s="229"/>
      <c r="P1362" s="422"/>
      <c r="Q1362" s="425">
        <f t="shared" si="151"/>
        <v>0</v>
      </c>
    </row>
    <row r="1363" spans="1:17" hidden="1" outlineLevel="1" x14ac:dyDescent="0.25">
      <c r="A1363" s="120"/>
      <c r="B1363" s="300" t="s">
        <v>728</v>
      </c>
      <c r="C1363" s="117" t="s">
        <v>188</v>
      </c>
      <c r="D1363" s="116">
        <v>400</v>
      </c>
      <c r="E1363" s="109">
        <v>65.5</v>
      </c>
      <c r="F1363" s="109">
        <f t="shared" si="145"/>
        <v>26200</v>
      </c>
      <c r="G1363" s="109">
        <v>166.71200000000002</v>
      </c>
      <c r="H1363" s="109">
        <f t="shared" si="146"/>
        <v>66684.800000000003</v>
      </c>
      <c r="I1363" s="221">
        <f t="shared" si="148"/>
        <v>92884.800000000003</v>
      </c>
      <c r="J1363" s="252">
        <v>65.5</v>
      </c>
      <c r="K1363" s="252"/>
      <c r="L1363" s="229"/>
      <c r="M1363" s="229">
        <f t="shared" si="147"/>
        <v>166.71200000000002</v>
      </c>
      <c r="N1363" s="229"/>
      <c r="O1363" s="229"/>
      <c r="P1363" s="422"/>
      <c r="Q1363" s="425">
        <f t="shared" si="151"/>
        <v>0</v>
      </c>
    </row>
    <row r="1364" spans="1:17" hidden="1" outlineLevel="1" x14ac:dyDescent="0.25">
      <c r="A1364" s="120"/>
      <c r="B1364" s="300" t="s">
        <v>729</v>
      </c>
      <c r="C1364" s="117" t="s">
        <v>31</v>
      </c>
      <c r="D1364" s="116">
        <v>1240</v>
      </c>
      <c r="E1364" s="109">
        <v>32.75</v>
      </c>
      <c r="F1364" s="109">
        <f t="shared" si="145"/>
        <v>40610</v>
      </c>
      <c r="G1364" s="109">
        <v>36.816000000000003</v>
      </c>
      <c r="H1364" s="109">
        <f t="shared" si="146"/>
        <v>45651.840000000004</v>
      </c>
      <c r="I1364" s="221">
        <f t="shared" si="148"/>
        <v>86261.84</v>
      </c>
      <c r="J1364" s="252">
        <v>32.75</v>
      </c>
      <c r="K1364" s="252"/>
      <c r="L1364" s="229"/>
      <c r="M1364" s="229">
        <f t="shared" si="147"/>
        <v>36.816000000000003</v>
      </c>
      <c r="N1364" s="229"/>
      <c r="O1364" s="229"/>
      <c r="P1364" s="422"/>
      <c r="Q1364" s="425">
        <f t="shared" si="151"/>
        <v>0</v>
      </c>
    </row>
    <row r="1365" spans="1:17" hidden="1" outlineLevel="1" x14ac:dyDescent="0.25">
      <c r="A1365" s="120"/>
      <c r="B1365" s="300" t="s">
        <v>727</v>
      </c>
      <c r="C1365" s="117" t="s">
        <v>31</v>
      </c>
      <c r="D1365" s="116">
        <v>120</v>
      </c>
      <c r="E1365" s="109">
        <v>262</v>
      </c>
      <c r="F1365" s="109">
        <f t="shared" si="145"/>
        <v>31440</v>
      </c>
      <c r="G1365" s="109">
        <v>681.2</v>
      </c>
      <c r="H1365" s="109">
        <f t="shared" si="146"/>
        <v>81744</v>
      </c>
      <c r="I1365" s="221">
        <f t="shared" si="148"/>
        <v>113184</v>
      </c>
      <c r="J1365" s="252">
        <v>262</v>
      </c>
      <c r="K1365" s="252"/>
      <c r="L1365" s="229"/>
      <c r="M1365" s="229">
        <f t="shared" si="147"/>
        <v>681.2</v>
      </c>
      <c r="N1365" s="229"/>
      <c r="O1365" s="229"/>
      <c r="P1365" s="422"/>
      <c r="Q1365" s="425">
        <f t="shared" si="151"/>
        <v>0</v>
      </c>
    </row>
    <row r="1366" spans="1:17" ht="25.5" hidden="1" outlineLevel="1" x14ac:dyDescent="0.25">
      <c r="A1366" s="120"/>
      <c r="B1366" s="300" t="s">
        <v>801</v>
      </c>
      <c r="C1366" s="117" t="s">
        <v>188</v>
      </c>
      <c r="D1366" s="116">
        <v>10</v>
      </c>
      <c r="E1366" s="109">
        <v>65.5</v>
      </c>
      <c r="F1366" s="109">
        <f t="shared" si="145"/>
        <v>655</v>
      </c>
      <c r="G1366" s="109">
        <v>348.40000000000003</v>
      </c>
      <c r="H1366" s="109">
        <f t="shared" si="146"/>
        <v>3484.0000000000005</v>
      </c>
      <c r="I1366" s="221">
        <f t="shared" si="148"/>
        <v>4139</v>
      </c>
      <c r="J1366" s="252">
        <v>65.5</v>
      </c>
      <c r="K1366" s="252"/>
      <c r="L1366" s="229"/>
      <c r="M1366" s="229">
        <f t="shared" si="147"/>
        <v>348.40000000000003</v>
      </c>
      <c r="N1366" s="229"/>
      <c r="O1366" s="229"/>
      <c r="P1366" s="422"/>
      <c r="Q1366" s="425">
        <f t="shared" si="151"/>
        <v>0</v>
      </c>
    </row>
    <row r="1367" spans="1:17" hidden="1" outlineLevel="1" x14ac:dyDescent="0.25">
      <c r="A1367" s="120"/>
      <c r="B1367" s="300" t="s">
        <v>732</v>
      </c>
      <c r="C1367" s="117" t="s">
        <v>188</v>
      </c>
      <c r="D1367" s="116">
        <v>1500</v>
      </c>
      <c r="E1367" s="109">
        <v>458.5</v>
      </c>
      <c r="F1367" s="109">
        <f t="shared" si="145"/>
        <v>687750</v>
      </c>
      <c r="G1367" s="109">
        <v>369.2</v>
      </c>
      <c r="H1367" s="109">
        <f t="shared" si="146"/>
        <v>553800</v>
      </c>
      <c r="I1367" s="221">
        <f t="shared" si="148"/>
        <v>1241550</v>
      </c>
      <c r="J1367" s="252">
        <v>458.5</v>
      </c>
      <c r="K1367" s="252"/>
      <c r="L1367" s="229"/>
      <c r="M1367" s="229">
        <f t="shared" si="147"/>
        <v>369.2</v>
      </c>
      <c r="N1367" s="229"/>
      <c r="O1367" s="229"/>
      <c r="P1367" s="422"/>
      <c r="Q1367" s="425">
        <f t="shared" si="151"/>
        <v>0</v>
      </c>
    </row>
    <row r="1368" spans="1:17" hidden="1" outlineLevel="1" x14ac:dyDescent="0.25">
      <c r="A1368" s="120"/>
      <c r="B1368" s="300" t="s">
        <v>6901</v>
      </c>
      <c r="C1368" s="117" t="s">
        <v>188</v>
      </c>
      <c r="D1368" s="116">
        <v>105</v>
      </c>
      <c r="E1368" s="109">
        <v>458.5</v>
      </c>
      <c r="F1368" s="109">
        <f t="shared" si="145"/>
        <v>48142.5</v>
      </c>
      <c r="G1368" s="109">
        <v>254.8</v>
      </c>
      <c r="H1368" s="109">
        <f t="shared" si="146"/>
        <v>26754</v>
      </c>
      <c r="I1368" s="221">
        <f t="shared" si="148"/>
        <v>74896.5</v>
      </c>
      <c r="J1368" s="252">
        <v>458.5</v>
      </c>
      <c r="K1368" s="252"/>
      <c r="L1368" s="229"/>
      <c r="M1368" s="229">
        <f t="shared" si="147"/>
        <v>254.8</v>
      </c>
      <c r="N1368" s="229"/>
      <c r="O1368" s="229"/>
      <c r="P1368" s="422"/>
      <c r="Q1368" s="425">
        <f t="shared" si="151"/>
        <v>0</v>
      </c>
    </row>
    <row r="1369" spans="1:17" hidden="1" outlineLevel="1" x14ac:dyDescent="0.25">
      <c r="A1369" s="120"/>
      <c r="B1369" s="300" t="s">
        <v>802</v>
      </c>
      <c r="C1369" s="117" t="s">
        <v>188</v>
      </c>
      <c r="D1369" s="116">
        <v>40</v>
      </c>
      <c r="E1369" s="109">
        <v>1283.8</v>
      </c>
      <c r="F1369" s="109">
        <f t="shared" si="145"/>
        <v>51352</v>
      </c>
      <c r="G1369" s="109">
        <v>2241.2000000000003</v>
      </c>
      <c r="H1369" s="109">
        <f t="shared" si="146"/>
        <v>89648.000000000015</v>
      </c>
      <c r="I1369" s="221">
        <f t="shared" si="148"/>
        <v>141000</v>
      </c>
      <c r="J1369" s="252">
        <v>1283.8</v>
      </c>
      <c r="K1369" s="252"/>
      <c r="L1369" s="229"/>
      <c r="M1369" s="229">
        <f t="shared" si="147"/>
        <v>2241.2000000000003</v>
      </c>
      <c r="N1369" s="229"/>
      <c r="O1369" s="229"/>
      <c r="P1369" s="422"/>
      <c r="Q1369" s="425">
        <f t="shared" si="151"/>
        <v>0</v>
      </c>
    </row>
    <row r="1370" spans="1:17" hidden="1" outlineLevel="1" x14ac:dyDescent="0.25">
      <c r="A1370" s="120"/>
      <c r="B1370" s="300" t="s">
        <v>803</v>
      </c>
      <c r="C1370" s="117" t="s">
        <v>188</v>
      </c>
      <c r="D1370" s="116">
        <v>780</v>
      </c>
      <c r="E1370" s="109">
        <v>1048</v>
      </c>
      <c r="F1370" s="109">
        <f t="shared" si="145"/>
        <v>817440</v>
      </c>
      <c r="G1370" s="109">
        <v>1084.2</v>
      </c>
      <c r="H1370" s="109">
        <f t="shared" si="146"/>
        <v>845676</v>
      </c>
      <c r="I1370" s="221">
        <f t="shared" si="148"/>
        <v>1663116</v>
      </c>
      <c r="J1370" s="252">
        <v>1048</v>
      </c>
      <c r="K1370" s="252"/>
      <c r="L1370" s="217"/>
      <c r="M1370" s="229">
        <f t="shared" si="147"/>
        <v>1084.2</v>
      </c>
      <c r="N1370" s="229"/>
      <c r="O1370" s="217"/>
      <c r="P1370" s="422"/>
      <c r="Q1370" s="425">
        <f t="shared" si="151"/>
        <v>0</v>
      </c>
    </row>
    <row r="1371" spans="1:17" hidden="1" outlineLevel="1" x14ac:dyDescent="0.25">
      <c r="A1371" s="120"/>
      <c r="B1371" s="300" t="s">
        <v>804</v>
      </c>
      <c r="C1371" s="117" t="s">
        <v>6820</v>
      </c>
      <c r="D1371" s="116">
        <v>2.7</v>
      </c>
      <c r="E1371" s="109">
        <v>1249.74</v>
      </c>
      <c r="F1371" s="109">
        <f t="shared" si="145"/>
        <v>3374.2980000000002</v>
      </c>
      <c r="G1371" s="109">
        <v>0</v>
      </c>
      <c r="H1371" s="109">
        <f t="shared" si="146"/>
        <v>0</v>
      </c>
      <c r="I1371" s="221">
        <f t="shared" si="148"/>
        <v>3374.2980000000002</v>
      </c>
      <c r="J1371" s="252">
        <v>1249.74</v>
      </c>
      <c r="K1371" s="252"/>
      <c r="L1371" s="229"/>
      <c r="M1371" s="229">
        <f t="shared" si="147"/>
        <v>0</v>
      </c>
      <c r="N1371" s="229"/>
      <c r="O1371" s="229"/>
      <c r="P1371" s="422"/>
      <c r="Q1371" s="425">
        <f t="shared" si="151"/>
        <v>0</v>
      </c>
    </row>
    <row r="1372" spans="1:17" hidden="1" outlineLevel="1" x14ac:dyDescent="0.25">
      <c r="A1372" s="120"/>
      <c r="B1372" s="300" t="s">
        <v>805</v>
      </c>
      <c r="C1372" s="119" t="s">
        <v>6820</v>
      </c>
      <c r="D1372" s="129">
        <v>1.2</v>
      </c>
      <c r="E1372" s="109">
        <v>1522.22</v>
      </c>
      <c r="F1372" s="109">
        <f t="shared" si="145"/>
        <v>1826.664</v>
      </c>
      <c r="G1372" s="109">
        <v>1092</v>
      </c>
      <c r="H1372" s="109">
        <f t="shared" si="146"/>
        <v>1310.3999999999999</v>
      </c>
      <c r="I1372" s="221">
        <f t="shared" si="148"/>
        <v>3137.0639999999999</v>
      </c>
      <c r="J1372" s="252">
        <v>1522.22</v>
      </c>
      <c r="K1372" s="252"/>
      <c r="L1372" s="229"/>
      <c r="M1372" s="229">
        <f t="shared" si="147"/>
        <v>1092</v>
      </c>
      <c r="N1372" s="229"/>
      <c r="O1372" s="229"/>
      <c r="P1372" s="422"/>
      <c r="Q1372" s="425">
        <f t="shared" si="151"/>
        <v>0</v>
      </c>
    </row>
    <row r="1373" spans="1:17" hidden="1" outlineLevel="1" x14ac:dyDescent="0.25">
      <c r="A1373" s="120"/>
      <c r="B1373" s="300" t="s">
        <v>6867</v>
      </c>
      <c r="C1373" s="117" t="s">
        <v>6820</v>
      </c>
      <c r="D1373" s="116">
        <v>1.5</v>
      </c>
      <c r="E1373" s="109">
        <v>1249.74</v>
      </c>
      <c r="F1373" s="109">
        <f t="shared" si="145"/>
        <v>1874.6100000000001</v>
      </c>
      <c r="G1373" s="109">
        <v>0</v>
      </c>
      <c r="H1373" s="109">
        <f t="shared" si="146"/>
        <v>0</v>
      </c>
      <c r="I1373" s="221">
        <f t="shared" si="148"/>
        <v>1874.6100000000001</v>
      </c>
      <c r="J1373" s="252">
        <v>1249.74</v>
      </c>
      <c r="K1373" s="252"/>
      <c r="L1373" s="229"/>
      <c r="M1373" s="229">
        <f t="shared" si="147"/>
        <v>0</v>
      </c>
      <c r="N1373" s="229"/>
      <c r="O1373" s="229"/>
      <c r="P1373" s="422"/>
      <c r="Q1373" s="425">
        <f t="shared" si="151"/>
        <v>0</v>
      </c>
    </row>
    <row r="1374" spans="1:17" hidden="1" outlineLevel="1" x14ac:dyDescent="0.25">
      <c r="A1374" s="120"/>
      <c r="B1374" s="300" t="s">
        <v>806</v>
      </c>
      <c r="C1374" s="117" t="s">
        <v>6820</v>
      </c>
      <c r="D1374" s="116">
        <v>1.2</v>
      </c>
      <c r="E1374" s="109">
        <v>3144</v>
      </c>
      <c r="F1374" s="109">
        <f t="shared" si="145"/>
        <v>3772.7999999999997</v>
      </c>
      <c r="G1374" s="109">
        <v>0</v>
      </c>
      <c r="H1374" s="109">
        <f t="shared" si="146"/>
        <v>0</v>
      </c>
      <c r="I1374" s="221">
        <f t="shared" si="148"/>
        <v>3772.7999999999997</v>
      </c>
      <c r="J1374" s="252">
        <v>3144</v>
      </c>
      <c r="K1374" s="252"/>
      <c r="L1374" s="229"/>
      <c r="M1374" s="229">
        <f t="shared" si="147"/>
        <v>0</v>
      </c>
      <c r="N1374" s="229"/>
      <c r="O1374" s="229"/>
      <c r="P1374" s="422"/>
      <c r="Q1374" s="425">
        <f t="shared" si="151"/>
        <v>0</v>
      </c>
    </row>
    <row r="1375" spans="1:17" hidden="1" outlineLevel="1" x14ac:dyDescent="0.25">
      <c r="A1375" s="120"/>
      <c r="B1375" s="300" t="s">
        <v>302</v>
      </c>
      <c r="C1375" s="117" t="s">
        <v>307</v>
      </c>
      <c r="D1375" s="116">
        <v>1</v>
      </c>
      <c r="E1375" s="109">
        <v>0</v>
      </c>
      <c r="F1375" s="109">
        <f t="shared" si="145"/>
        <v>0</v>
      </c>
      <c r="G1375" s="109">
        <v>28704</v>
      </c>
      <c r="H1375" s="109">
        <f t="shared" si="146"/>
        <v>28704</v>
      </c>
      <c r="I1375" s="221">
        <f t="shared" si="148"/>
        <v>28704</v>
      </c>
      <c r="J1375" s="252">
        <v>0</v>
      </c>
      <c r="K1375" s="252"/>
      <c r="L1375" s="229"/>
      <c r="M1375" s="229">
        <f t="shared" si="147"/>
        <v>28704</v>
      </c>
      <c r="N1375" s="229"/>
      <c r="O1375" s="229"/>
      <c r="P1375" s="422"/>
      <c r="Q1375" s="425">
        <f t="shared" si="151"/>
        <v>0</v>
      </c>
    </row>
    <row r="1376" spans="1:17" hidden="1" outlineLevel="1" x14ac:dyDescent="0.25">
      <c r="A1376" s="120"/>
      <c r="B1376" s="300" t="s">
        <v>560</v>
      </c>
      <c r="C1376" s="117" t="s">
        <v>307</v>
      </c>
      <c r="D1376" s="116">
        <v>1</v>
      </c>
      <c r="E1376" s="109">
        <v>76800</v>
      </c>
      <c r="F1376" s="109">
        <f t="shared" si="145"/>
        <v>76800</v>
      </c>
      <c r="G1376" s="109">
        <v>0</v>
      </c>
      <c r="H1376" s="109">
        <f t="shared" si="146"/>
        <v>0</v>
      </c>
      <c r="I1376" s="221">
        <f t="shared" si="148"/>
        <v>76800</v>
      </c>
      <c r="J1376" s="252">
        <v>76800</v>
      </c>
      <c r="K1376" s="252"/>
      <c r="L1376" s="229"/>
      <c r="M1376" s="229">
        <f t="shared" si="147"/>
        <v>0</v>
      </c>
      <c r="N1376" s="229"/>
      <c r="O1376" s="229"/>
      <c r="P1376" s="422"/>
      <c r="Q1376" s="425">
        <f t="shared" si="151"/>
        <v>0</v>
      </c>
    </row>
    <row r="1377" spans="1:17" collapsed="1" x14ac:dyDescent="0.25">
      <c r="A1377" s="339" t="s">
        <v>807</v>
      </c>
      <c r="B1377" s="340" t="s">
        <v>6833</v>
      </c>
      <c r="C1377" s="341"/>
      <c r="D1377" s="342"/>
      <c r="E1377" s="342"/>
      <c r="F1377" s="342">
        <f>SUM(F1378:F1395)</f>
        <v>557498.30000000005</v>
      </c>
      <c r="G1377" s="342"/>
      <c r="H1377" s="342">
        <f>SUM(H1378:H1395)</f>
        <v>1249440.52</v>
      </c>
      <c r="I1377" s="343">
        <f>SUM(I1378:I1395)</f>
        <v>1806938.82</v>
      </c>
      <c r="J1377" s="344"/>
      <c r="K1377" s="344"/>
      <c r="L1377" s="345"/>
      <c r="M1377" s="345"/>
      <c r="N1377" s="345"/>
      <c r="O1377" s="345"/>
      <c r="P1377" s="422"/>
      <c r="Q1377" s="343">
        <f>SUM(Q1378:Q1395)</f>
        <v>0</v>
      </c>
    </row>
    <row r="1378" spans="1:17" hidden="1" outlineLevel="1" x14ac:dyDescent="0.25">
      <c r="A1378" s="120"/>
      <c r="B1378" s="300" t="s">
        <v>665</v>
      </c>
      <c r="C1378" s="117" t="s">
        <v>31</v>
      </c>
      <c r="D1378" s="116">
        <v>1</v>
      </c>
      <c r="E1378" s="109">
        <v>5502</v>
      </c>
      <c r="F1378" s="109">
        <f t="shared" ref="F1378:F1395" si="152">E1378*D1378</f>
        <v>5502</v>
      </c>
      <c r="G1378" s="109">
        <v>87964</v>
      </c>
      <c r="H1378" s="109">
        <f t="shared" ref="H1378:H1395" si="153">G1378*D1378</f>
        <v>87964</v>
      </c>
      <c r="I1378" s="221">
        <f>H1378+F1378</f>
        <v>93466</v>
      </c>
      <c r="J1378" s="252">
        <v>5502</v>
      </c>
      <c r="K1378" s="252"/>
      <c r="L1378" s="229"/>
      <c r="M1378" s="229">
        <f t="shared" ref="M1378:M1395" si="154">G1378</f>
        <v>87964</v>
      </c>
      <c r="N1378" s="229"/>
      <c r="O1378" s="229"/>
      <c r="P1378" s="422"/>
      <c r="Q1378" s="425">
        <f t="shared" si="151"/>
        <v>0</v>
      </c>
    </row>
    <row r="1379" spans="1:17" hidden="1" outlineLevel="1" x14ac:dyDescent="0.25">
      <c r="A1379" s="120"/>
      <c r="B1379" s="300" t="s">
        <v>665</v>
      </c>
      <c r="C1379" s="117" t="s">
        <v>188</v>
      </c>
      <c r="D1379" s="116">
        <v>70</v>
      </c>
      <c r="E1379" s="109">
        <v>314.40000000000003</v>
      </c>
      <c r="F1379" s="109">
        <f t="shared" si="152"/>
        <v>22008.000000000004</v>
      </c>
      <c r="G1379" s="109">
        <v>2857.4</v>
      </c>
      <c r="H1379" s="109">
        <f t="shared" si="153"/>
        <v>200018</v>
      </c>
      <c r="I1379" s="221">
        <f t="shared" ref="I1379:I1395" si="155">H1379+F1379</f>
        <v>222026</v>
      </c>
      <c r="J1379" s="252">
        <v>314.40000000000003</v>
      </c>
      <c r="K1379" s="252"/>
      <c r="L1379" s="229"/>
      <c r="M1379" s="229">
        <f t="shared" si="154"/>
        <v>2857.4</v>
      </c>
      <c r="N1379" s="229"/>
      <c r="O1379" s="229"/>
      <c r="P1379" s="422"/>
      <c r="Q1379" s="425">
        <f t="shared" si="151"/>
        <v>0</v>
      </c>
    </row>
    <row r="1380" spans="1:17" hidden="1" outlineLevel="1" x14ac:dyDescent="0.25">
      <c r="A1380" s="120"/>
      <c r="B1380" s="300" t="s">
        <v>723</v>
      </c>
      <c r="C1380" s="117" t="s">
        <v>188</v>
      </c>
      <c r="D1380" s="116">
        <v>15</v>
      </c>
      <c r="E1380" s="109">
        <v>162.44</v>
      </c>
      <c r="F1380" s="109">
        <f t="shared" si="152"/>
        <v>2436.6</v>
      </c>
      <c r="G1380" s="109">
        <v>496.6</v>
      </c>
      <c r="H1380" s="109">
        <f t="shared" si="153"/>
        <v>7449</v>
      </c>
      <c r="I1380" s="221">
        <f t="shared" si="155"/>
        <v>9885.6</v>
      </c>
      <c r="J1380" s="252">
        <v>162.44</v>
      </c>
      <c r="K1380" s="252"/>
      <c r="L1380" s="229"/>
      <c r="M1380" s="229">
        <f t="shared" si="154"/>
        <v>496.6</v>
      </c>
      <c r="N1380" s="229"/>
      <c r="O1380" s="229"/>
      <c r="P1380" s="422"/>
      <c r="Q1380" s="425">
        <f t="shared" si="151"/>
        <v>0</v>
      </c>
    </row>
    <row r="1381" spans="1:17" hidden="1" outlineLevel="1" x14ac:dyDescent="0.25">
      <c r="A1381" s="120"/>
      <c r="B1381" s="300" t="s">
        <v>723</v>
      </c>
      <c r="C1381" s="117" t="s">
        <v>188</v>
      </c>
      <c r="D1381" s="116">
        <v>350</v>
      </c>
      <c r="E1381" s="109">
        <v>162.44</v>
      </c>
      <c r="F1381" s="109">
        <f t="shared" si="152"/>
        <v>56854</v>
      </c>
      <c r="G1381" s="109">
        <v>434.2</v>
      </c>
      <c r="H1381" s="109">
        <f t="shared" si="153"/>
        <v>151970</v>
      </c>
      <c r="I1381" s="221">
        <f t="shared" si="155"/>
        <v>208824</v>
      </c>
      <c r="J1381" s="252">
        <v>162.44</v>
      </c>
      <c r="K1381" s="252"/>
      <c r="L1381" s="229"/>
      <c r="M1381" s="229">
        <f t="shared" si="154"/>
        <v>434.2</v>
      </c>
      <c r="N1381" s="229"/>
      <c r="O1381" s="229"/>
      <c r="P1381" s="422"/>
      <c r="Q1381" s="425">
        <f t="shared" si="151"/>
        <v>0</v>
      </c>
    </row>
    <row r="1382" spans="1:17" hidden="1" outlineLevel="1" x14ac:dyDescent="0.25">
      <c r="A1382" s="120"/>
      <c r="B1382" s="300" t="s">
        <v>723</v>
      </c>
      <c r="C1382" s="117" t="s">
        <v>188</v>
      </c>
      <c r="D1382" s="116">
        <v>210</v>
      </c>
      <c r="E1382" s="109">
        <v>162.44</v>
      </c>
      <c r="F1382" s="109">
        <f t="shared" si="152"/>
        <v>34112.400000000001</v>
      </c>
      <c r="G1382" s="109">
        <v>184.6</v>
      </c>
      <c r="H1382" s="109">
        <f t="shared" si="153"/>
        <v>38766</v>
      </c>
      <c r="I1382" s="221">
        <f t="shared" si="155"/>
        <v>72878.399999999994</v>
      </c>
      <c r="J1382" s="252">
        <v>162.44</v>
      </c>
      <c r="K1382" s="252"/>
      <c r="L1382" s="229"/>
      <c r="M1382" s="229">
        <f t="shared" si="154"/>
        <v>184.6</v>
      </c>
      <c r="N1382" s="229"/>
      <c r="O1382" s="229"/>
      <c r="P1382" s="422"/>
      <c r="Q1382" s="425">
        <f t="shared" si="151"/>
        <v>0</v>
      </c>
    </row>
    <row r="1383" spans="1:17" hidden="1" outlineLevel="1" x14ac:dyDescent="0.25">
      <c r="A1383" s="120"/>
      <c r="B1383" s="300" t="s">
        <v>723</v>
      </c>
      <c r="C1383" s="117" t="s">
        <v>188</v>
      </c>
      <c r="D1383" s="116">
        <v>270</v>
      </c>
      <c r="E1383" s="109">
        <v>162.44</v>
      </c>
      <c r="F1383" s="109">
        <f t="shared" si="152"/>
        <v>43858.8</v>
      </c>
      <c r="G1383" s="109">
        <v>166.92000000000002</v>
      </c>
      <c r="H1383" s="109">
        <f t="shared" si="153"/>
        <v>45068.4</v>
      </c>
      <c r="I1383" s="221">
        <f t="shared" si="155"/>
        <v>88927.200000000012</v>
      </c>
      <c r="J1383" s="252">
        <v>162.44</v>
      </c>
      <c r="K1383" s="252"/>
      <c r="L1383" s="229"/>
      <c r="M1383" s="229">
        <f t="shared" si="154"/>
        <v>166.92000000000002</v>
      </c>
      <c r="N1383" s="229"/>
      <c r="O1383" s="229"/>
      <c r="P1383" s="422"/>
      <c r="Q1383" s="425">
        <f t="shared" si="151"/>
        <v>0</v>
      </c>
    </row>
    <row r="1384" spans="1:17" hidden="1" outlineLevel="1" x14ac:dyDescent="0.25">
      <c r="A1384" s="120"/>
      <c r="B1384" s="300" t="s">
        <v>672</v>
      </c>
      <c r="C1384" s="117" t="s">
        <v>199</v>
      </c>
      <c r="D1384" s="116">
        <v>300</v>
      </c>
      <c r="E1384" s="109">
        <v>838.40000000000009</v>
      </c>
      <c r="F1384" s="109">
        <f t="shared" si="152"/>
        <v>251520.00000000003</v>
      </c>
      <c r="G1384" s="109">
        <v>1759</v>
      </c>
      <c r="H1384" s="109">
        <f t="shared" si="153"/>
        <v>527700</v>
      </c>
      <c r="I1384" s="221">
        <f t="shared" si="155"/>
        <v>779220</v>
      </c>
      <c r="J1384" s="252">
        <v>838.40000000000009</v>
      </c>
      <c r="K1384" s="252"/>
      <c r="L1384" s="229"/>
      <c r="M1384" s="229">
        <v>1759</v>
      </c>
      <c r="N1384" s="228">
        <f>'ВСЕ СМЕТЫ КДС'!$G$7302+'ВСЕ СМЕТЫ КДС'!$G$7303</f>
        <v>2147.6637664035843</v>
      </c>
      <c r="O1384" s="229"/>
      <c r="P1384" s="422"/>
      <c r="Q1384" s="425">
        <f t="shared" si="151"/>
        <v>0</v>
      </c>
    </row>
    <row r="1385" spans="1:17" ht="25.5" hidden="1" outlineLevel="1" x14ac:dyDescent="0.25">
      <c r="A1385" s="120"/>
      <c r="B1385" s="300" t="s">
        <v>726</v>
      </c>
      <c r="C1385" s="117" t="s">
        <v>31</v>
      </c>
      <c r="D1385" s="116">
        <v>110</v>
      </c>
      <c r="E1385" s="109">
        <v>262</v>
      </c>
      <c r="F1385" s="109">
        <f t="shared" si="152"/>
        <v>28820</v>
      </c>
      <c r="G1385" s="109">
        <v>681.2</v>
      </c>
      <c r="H1385" s="109">
        <f t="shared" si="153"/>
        <v>74932</v>
      </c>
      <c r="I1385" s="221">
        <f t="shared" si="155"/>
        <v>103752</v>
      </c>
      <c r="J1385" s="252">
        <v>262</v>
      </c>
      <c r="K1385" s="252"/>
      <c r="L1385" s="229"/>
      <c r="M1385" s="229">
        <f t="shared" si="154"/>
        <v>681.2</v>
      </c>
      <c r="N1385" s="229"/>
      <c r="O1385" s="229"/>
      <c r="P1385" s="422"/>
      <c r="Q1385" s="425">
        <f t="shared" si="151"/>
        <v>0</v>
      </c>
    </row>
    <row r="1386" spans="1:17" hidden="1" outlineLevel="1" x14ac:dyDescent="0.25">
      <c r="A1386" s="120"/>
      <c r="B1386" s="300" t="s">
        <v>808</v>
      </c>
      <c r="C1386" s="117" t="s">
        <v>199</v>
      </c>
      <c r="D1386" s="116">
        <v>30</v>
      </c>
      <c r="E1386" s="109">
        <v>52.400000000000006</v>
      </c>
      <c r="F1386" s="109">
        <f t="shared" si="152"/>
        <v>1572.0000000000002</v>
      </c>
      <c r="G1386" s="109">
        <v>130</v>
      </c>
      <c r="H1386" s="109">
        <f t="shared" si="153"/>
        <v>3900</v>
      </c>
      <c r="I1386" s="221">
        <f t="shared" si="155"/>
        <v>5472</v>
      </c>
      <c r="J1386" s="252">
        <v>52.400000000000006</v>
      </c>
      <c r="K1386" s="252"/>
      <c r="L1386" s="229"/>
      <c r="M1386" s="229">
        <f t="shared" si="154"/>
        <v>130</v>
      </c>
      <c r="N1386" s="229"/>
      <c r="O1386" s="229"/>
      <c r="P1386" s="422"/>
      <c r="Q1386" s="425">
        <f t="shared" si="151"/>
        <v>0</v>
      </c>
    </row>
    <row r="1387" spans="1:17" hidden="1" outlineLevel="1" x14ac:dyDescent="0.25">
      <c r="A1387" s="120"/>
      <c r="B1387" s="300" t="s">
        <v>727</v>
      </c>
      <c r="C1387" s="119" t="s">
        <v>199</v>
      </c>
      <c r="D1387" s="129">
        <v>320</v>
      </c>
      <c r="E1387" s="109">
        <v>45.85</v>
      </c>
      <c r="F1387" s="109">
        <f t="shared" si="152"/>
        <v>14672</v>
      </c>
      <c r="G1387" s="109">
        <v>58.5</v>
      </c>
      <c r="H1387" s="109">
        <f t="shared" si="153"/>
        <v>18720</v>
      </c>
      <c r="I1387" s="221">
        <f t="shared" si="155"/>
        <v>33392</v>
      </c>
      <c r="J1387" s="252">
        <v>45.85</v>
      </c>
      <c r="K1387" s="252"/>
      <c r="L1387" s="229"/>
      <c r="M1387" s="229">
        <f t="shared" si="154"/>
        <v>58.5</v>
      </c>
      <c r="N1387" s="229"/>
      <c r="O1387" s="229"/>
      <c r="P1387" s="422"/>
      <c r="Q1387" s="425">
        <f t="shared" si="151"/>
        <v>0</v>
      </c>
    </row>
    <row r="1388" spans="1:17" hidden="1" outlineLevel="1" x14ac:dyDescent="0.25">
      <c r="A1388" s="120"/>
      <c r="B1388" s="300"/>
      <c r="C1388" s="119" t="s">
        <v>188</v>
      </c>
      <c r="D1388" s="129">
        <v>100</v>
      </c>
      <c r="E1388" s="109">
        <v>65.5</v>
      </c>
      <c r="F1388" s="109">
        <f t="shared" si="152"/>
        <v>6550</v>
      </c>
      <c r="G1388" s="109">
        <v>166.71200000000002</v>
      </c>
      <c r="H1388" s="109">
        <f t="shared" si="153"/>
        <v>16671.2</v>
      </c>
      <c r="I1388" s="221">
        <f t="shared" si="155"/>
        <v>23221.200000000001</v>
      </c>
      <c r="J1388" s="252">
        <v>65.5</v>
      </c>
      <c r="K1388" s="252"/>
      <c r="L1388" s="229"/>
      <c r="M1388" s="229">
        <f t="shared" si="154"/>
        <v>166.71200000000002</v>
      </c>
      <c r="N1388" s="229"/>
      <c r="O1388" s="229"/>
      <c r="P1388" s="422"/>
      <c r="Q1388" s="425">
        <f t="shared" si="151"/>
        <v>0</v>
      </c>
    </row>
    <row r="1389" spans="1:17" hidden="1" outlineLevel="1" x14ac:dyDescent="0.25">
      <c r="A1389" s="120"/>
      <c r="B1389" s="300"/>
      <c r="C1389" s="119" t="s">
        <v>31</v>
      </c>
      <c r="D1389" s="129">
        <v>30</v>
      </c>
      <c r="E1389" s="109">
        <v>32.75</v>
      </c>
      <c r="F1389" s="109">
        <f t="shared" si="152"/>
        <v>982.5</v>
      </c>
      <c r="G1389" s="109">
        <v>43.42</v>
      </c>
      <c r="H1389" s="109">
        <f t="shared" si="153"/>
        <v>1302.6000000000001</v>
      </c>
      <c r="I1389" s="221">
        <f t="shared" si="155"/>
        <v>2285.1000000000004</v>
      </c>
      <c r="J1389" s="252">
        <v>32.75</v>
      </c>
      <c r="K1389" s="252"/>
      <c r="L1389" s="229"/>
      <c r="M1389" s="229">
        <f t="shared" si="154"/>
        <v>43.42</v>
      </c>
      <c r="N1389" s="229"/>
      <c r="O1389" s="229"/>
      <c r="P1389" s="422"/>
      <c r="Q1389" s="425">
        <f t="shared" si="151"/>
        <v>0</v>
      </c>
    </row>
    <row r="1390" spans="1:17" hidden="1" outlineLevel="1" x14ac:dyDescent="0.25">
      <c r="A1390" s="120"/>
      <c r="B1390" s="300"/>
      <c r="C1390" s="119" t="s">
        <v>31</v>
      </c>
      <c r="D1390" s="129">
        <v>420</v>
      </c>
      <c r="E1390" s="109">
        <v>32.75</v>
      </c>
      <c r="F1390" s="109">
        <f t="shared" si="152"/>
        <v>13755</v>
      </c>
      <c r="G1390" s="109">
        <v>36.816000000000003</v>
      </c>
      <c r="H1390" s="109">
        <f t="shared" si="153"/>
        <v>15462.720000000001</v>
      </c>
      <c r="I1390" s="221">
        <f t="shared" si="155"/>
        <v>29217.72</v>
      </c>
      <c r="J1390" s="252">
        <v>32.75</v>
      </c>
      <c r="K1390" s="252"/>
      <c r="L1390" s="229"/>
      <c r="M1390" s="229">
        <f t="shared" si="154"/>
        <v>36.816000000000003</v>
      </c>
      <c r="N1390" s="229"/>
      <c r="O1390" s="229"/>
      <c r="P1390" s="422"/>
      <c r="Q1390" s="425">
        <f t="shared" si="151"/>
        <v>0</v>
      </c>
    </row>
    <row r="1391" spans="1:17" hidden="1" outlineLevel="1" x14ac:dyDescent="0.25">
      <c r="A1391" s="120"/>
      <c r="B1391" s="300" t="s">
        <v>728</v>
      </c>
      <c r="C1391" s="117" t="s">
        <v>31</v>
      </c>
      <c r="D1391" s="116">
        <v>1</v>
      </c>
      <c r="E1391" s="109">
        <v>1965</v>
      </c>
      <c r="F1391" s="109">
        <f t="shared" si="152"/>
        <v>1965</v>
      </c>
      <c r="G1391" s="109">
        <v>20594.600000000002</v>
      </c>
      <c r="H1391" s="109">
        <f t="shared" si="153"/>
        <v>20594.600000000002</v>
      </c>
      <c r="I1391" s="221">
        <f t="shared" si="155"/>
        <v>22559.600000000002</v>
      </c>
      <c r="J1391" s="252">
        <v>1965</v>
      </c>
      <c r="K1391" s="252"/>
      <c r="L1391" s="229"/>
      <c r="M1391" s="229">
        <f t="shared" si="154"/>
        <v>20594.600000000002</v>
      </c>
      <c r="N1391" s="229"/>
      <c r="O1391" s="229"/>
      <c r="P1391" s="422"/>
      <c r="Q1391" s="425">
        <f t="shared" si="151"/>
        <v>0</v>
      </c>
    </row>
    <row r="1392" spans="1:17" hidden="1" outlineLevel="1" x14ac:dyDescent="0.25">
      <c r="A1392" s="120"/>
      <c r="B1392" s="300" t="s">
        <v>729</v>
      </c>
      <c r="C1392" s="117" t="s">
        <v>31</v>
      </c>
      <c r="D1392" s="116">
        <v>15</v>
      </c>
      <c r="E1392" s="109">
        <v>262</v>
      </c>
      <c r="F1392" s="109">
        <f t="shared" si="152"/>
        <v>3930</v>
      </c>
      <c r="G1392" s="109">
        <v>109.2</v>
      </c>
      <c r="H1392" s="109">
        <f t="shared" si="153"/>
        <v>1638</v>
      </c>
      <c r="I1392" s="221">
        <f t="shared" si="155"/>
        <v>5568</v>
      </c>
      <c r="J1392" s="252">
        <v>262</v>
      </c>
      <c r="K1392" s="252"/>
      <c r="L1392" s="229"/>
      <c r="M1392" s="229">
        <f t="shared" si="154"/>
        <v>109.2</v>
      </c>
      <c r="N1392" s="229"/>
      <c r="O1392" s="229"/>
      <c r="P1392" s="422"/>
      <c r="Q1392" s="425">
        <f t="shared" si="151"/>
        <v>0</v>
      </c>
    </row>
    <row r="1393" spans="1:17" hidden="1" outlineLevel="1" x14ac:dyDescent="0.25">
      <c r="A1393" s="120"/>
      <c r="B1393" s="300" t="s">
        <v>730</v>
      </c>
      <c r="C1393" s="117" t="s">
        <v>188</v>
      </c>
      <c r="D1393" s="116">
        <v>20</v>
      </c>
      <c r="E1393" s="109">
        <v>1048</v>
      </c>
      <c r="F1393" s="109">
        <f t="shared" si="152"/>
        <v>20960</v>
      </c>
      <c r="G1393" s="109">
        <v>1084.2</v>
      </c>
      <c r="H1393" s="109">
        <f t="shared" si="153"/>
        <v>21684</v>
      </c>
      <c r="I1393" s="221">
        <f t="shared" si="155"/>
        <v>42644</v>
      </c>
      <c r="J1393" s="252">
        <v>1048</v>
      </c>
      <c r="K1393" s="252"/>
      <c r="L1393" s="229"/>
      <c r="M1393" s="229">
        <f t="shared" si="154"/>
        <v>1084.2</v>
      </c>
      <c r="N1393" s="229"/>
      <c r="O1393" s="229"/>
      <c r="P1393" s="422"/>
      <c r="Q1393" s="425">
        <f t="shared" si="151"/>
        <v>0</v>
      </c>
    </row>
    <row r="1394" spans="1:17" hidden="1" outlineLevel="1" x14ac:dyDescent="0.25">
      <c r="A1394" s="120"/>
      <c r="B1394" s="300" t="s">
        <v>302</v>
      </c>
      <c r="C1394" s="117" t="s">
        <v>307</v>
      </c>
      <c r="D1394" s="116">
        <v>1</v>
      </c>
      <c r="E1394" s="109">
        <v>0</v>
      </c>
      <c r="F1394" s="109">
        <f t="shared" si="152"/>
        <v>0</v>
      </c>
      <c r="G1394" s="109">
        <v>15600</v>
      </c>
      <c r="H1394" s="109">
        <f t="shared" si="153"/>
        <v>15600</v>
      </c>
      <c r="I1394" s="221">
        <f t="shared" si="155"/>
        <v>15600</v>
      </c>
      <c r="J1394" s="252">
        <v>0</v>
      </c>
      <c r="K1394" s="252"/>
      <c r="L1394" s="229"/>
      <c r="M1394" s="229">
        <f t="shared" si="154"/>
        <v>15600</v>
      </c>
      <c r="N1394" s="229"/>
      <c r="O1394" s="229"/>
      <c r="P1394" s="422"/>
      <c r="Q1394" s="425">
        <f t="shared" si="151"/>
        <v>0</v>
      </c>
    </row>
    <row r="1395" spans="1:17" hidden="1" outlineLevel="1" x14ac:dyDescent="0.25">
      <c r="A1395" s="120"/>
      <c r="B1395" s="300" t="s">
        <v>560</v>
      </c>
      <c r="C1395" s="117" t="s">
        <v>307</v>
      </c>
      <c r="D1395" s="116">
        <v>1</v>
      </c>
      <c r="E1395" s="109">
        <v>48000</v>
      </c>
      <c r="F1395" s="109">
        <f t="shared" si="152"/>
        <v>48000</v>
      </c>
      <c r="G1395" s="109">
        <v>0</v>
      </c>
      <c r="H1395" s="109">
        <f t="shared" si="153"/>
        <v>0</v>
      </c>
      <c r="I1395" s="221">
        <f t="shared" si="155"/>
        <v>48000</v>
      </c>
      <c r="J1395" s="252">
        <v>48000</v>
      </c>
      <c r="K1395" s="252"/>
      <c r="L1395" s="229"/>
      <c r="M1395" s="229">
        <f t="shared" si="154"/>
        <v>0</v>
      </c>
      <c r="N1395" s="229"/>
      <c r="O1395" s="229"/>
      <c r="P1395" s="422"/>
      <c r="Q1395" s="425">
        <f t="shared" si="151"/>
        <v>0</v>
      </c>
    </row>
    <row r="1396" spans="1:17" collapsed="1" x14ac:dyDescent="0.25">
      <c r="A1396" s="339" t="s">
        <v>809</v>
      </c>
      <c r="B1396" s="340" t="s">
        <v>810</v>
      </c>
      <c r="C1396" s="341"/>
      <c r="D1396" s="342"/>
      <c r="E1396" s="342"/>
      <c r="F1396" s="342">
        <f>SUM(F1397:F1442)</f>
        <v>5968365.7944</v>
      </c>
      <c r="G1396" s="342"/>
      <c r="H1396" s="342">
        <f>SUM(H1397:H1442)</f>
        <v>11061320.059999999</v>
      </c>
      <c r="I1396" s="343">
        <f>SUM(I1397:I1442)</f>
        <v>17029685.854400001</v>
      </c>
      <c r="J1396" s="344"/>
      <c r="K1396" s="344"/>
      <c r="L1396" s="345"/>
      <c r="M1396" s="345"/>
      <c r="N1396" s="345"/>
      <c r="O1396" s="345"/>
      <c r="P1396" s="422"/>
      <c r="Q1396" s="343">
        <f>SUM(Q1397:Q1442)</f>
        <v>0</v>
      </c>
    </row>
    <row r="1397" spans="1:17" hidden="1" outlineLevel="1" x14ac:dyDescent="0.25">
      <c r="A1397" s="378">
        <v>46</v>
      </c>
      <c r="B1397" s="349" t="s">
        <v>6913</v>
      </c>
      <c r="C1397" s="378" t="s">
        <v>307</v>
      </c>
      <c r="D1397" s="383">
        <f>D1408+D1409</f>
        <v>16</v>
      </c>
      <c r="E1397" s="377">
        <v>29532.639999999999</v>
      </c>
      <c r="F1397" s="377">
        <f>E1397*D1397</f>
        <v>472522.23999999999</v>
      </c>
      <c r="G1397" s="377">
        <v>262311.77374999999</v>
      </c>
      <c r="H1397" s="377">
        <f t="shared" ref="H1397:H1442" si="156">G1397*D1397</f>
        <v>4196988.38</v>
      </c>
      <c r="I1397" s="377">
        <f t="shared" ref="I1397:I1445" si="157">H1397+F1397</f>
        <v>4669510.62</v>
      </c>
      <c r="J1397" s="252">
        <v>29532.639999999999</v>
      </c>
      <c r="K1397" s="252"/>
      <c r="L1397" s="229"/>
      <c r="M1397" s="229">
        <f t="shared" ref="M1397:M1442" si="158">G1397</f>
        <v>262311.77374999999</v>
      </c>
      <c r="N1397" s="229"/>
      <c r="O1397" s="229"/>
      <c r="P1397" s="422"/>
      <c r="Q1397" s="425">
        <f t="shared" si="151"/>
        <v>0</v>
      </c>
    </row>
    <row r="1398" spans="1:17" ht="25.5" hidden="1" outlineLevel="1" x14ac:dyDescent="0.25">
      <c r="A1398" s="378">
        <v>47</v>
      </c>
      <c r="B1398" s="349" t="s">
        <v>413</v>
      </c>
      <c r="C1398" s="378" t="s">
        <v>6890</v>
      </c>
      <c r="D1398" s="383">
        <f>SUM(D1430:D1440)</f>
        <v>14210</v>
      </c>
      <c r="E1398" s="377">
        <v>305</v>
      </c>
      <c r="F1398" s="377">
        <f>E1398*D1398</f>
        <v>4334050</v>
      </c>
      <c r="G1398" s="377">
        <v>405</v>
      </c>
      <c r="H1398" s="377">
        <f t="shared" si="156"/>
        <v>5755050</v>
      </c>
      <c r="I1398" s="377">
        <f t="shared" si="157"/>
        <v>10089100</v>
      </c>
      <c r="J1398" s="252">
        <v>305</v>
      </c>
      <c r="K1398" s="252"/>
      <c r="L1398" s="229"/>
      <c r="M1398" s="229">
        <v>405</v>
      </c>
      <c r="N1398" s="229"/>
      <c r="O1398" s="229"/>
      <c r="P1398" s="422"/>
      <c r="Q1398" s="425">
        <f t="shared" si="151"/>
        <v>0</v>
      </c>
    </row>
    <row r="1399" spans="1:17" hidden="1" outlineLevel="1" x14ac:dyDescent="0.25">
      <c r="A1399" s="378">
        <v>48</v>
      </c>
      <c r="B1399" s="349" t="s">
        <v>449</v>
      </c>
      <c r="C1399" s="378" t="s">
        <v>31</v>
      </c>
      <c r="D1399" s="383">
        <f>D1410+D1411+D1412+D1413</f>
        <v>6</v>
      </c>
      <c r="E1399" s="377">
        <v>55632.259066666666</v>
      </c>
      <c r="F1399" s="377">
        <f>E1399*D1399</f>
        <v>333793.55440000002</v>
      </c>
      <c r="G1399" s="377">
        <v>184880.27999999997</v>
      </c>
      <c r="H1399" s="377">
        <f t="shared" si="156"/>
        <v>1109281.6799999997</v>
      </c>
      <c r="I1399" s="377">
        <f t="shared" si="157"/>
        <v>1443075.2343999997</v>
      </c>
      <c r="J1399" s="252">
        <v>55632.259066666666</v>
      </c>
      <c r="K1399" s="252"/>
      <c r="L1399" s="229"/>
      <c r="M1399" s="229">
        <f t="shared" si="158"/>
        <v>184880.27999999997</v>
      </c>
      <c r="N1399" s="229"/>
      <c r="O1399" s="229"/>
      <c r="P1399" s="422"/>
      <c r="Q1399" s="425">
        <f t="shared" si="151"/>
        <v>0</v>
      </c>
    </row>
    <row r="1400" spans="1:17" hidden="1" outlineLevel="2" x14ac:dyDescent="0.25">
      <c r="A1400" s="289"/>
      <c r="B1400" s="290" t="s">
        <v>575</v>
      </c>
      <c r="C1400" s="241" t="s">
        <v>31</v>
      </c>
      <c r="D1400" s="267">
        <v>1</v>
      </c>
      <c r="E1400" s="109"/>
      <c r="F1400" s="109"/>
      <c r="G1400" s="109"/>
      <c r="H1400" s="109"/>
      <c r="I1400" s="221"/>
      <c r="J1400" s="252"/>
      <c r="K1400" s="252"/>
      <c r="L1400" s="229"/>
      <c r="M1400" s="229">
        <f t="shared" si="158"/>
        <v>0</v>
      </c>
      <c r="N1400" s="229"/>
      <c r="O1400" s="229"/>
      <c r="P1400" s="422"/>
      <c r="Q1400" s="425">
        <f t="shared" si="151"/>
        <v>0</v>
      </c>
    </row>
    <row r="1401" spans="1:17" hidden="1" outlineLevel="2" x14ac:dyDescent="0.25">
      <c r="A1401" s="289"/>
      <c r="B1401" s="290" t="s">
        <v>811</v>
      </c>
      <c r="C1401" s="241" t="s">
        <v>31</v>
      </c>
      <c r="D1401" s="267">
        <v>2</v>
      </c>
      <c r="E1401" s="109"/>
      <c r="F1401" s="109"/>
      <c r="G1401" s="109"/>
      <c r="H1401" s="109"/>
      <c r="I1401" s="221"/>
      <c r="J1401" s="252"/>
      <c r="K1401" s="252"/>
      <c r="L1401" s="229"/>
      <c r="M1401" s="229">
        <f t="shared" si="158"/>
        <v>0</v>
      </c>
      <c r="N1401" s="229"/>
      <c r="O1401" s="229"/>
      <c r="P1401" s="422"/>
      <c r="Q1401" s="425">
        <f t="shared" si="151"/>
        <v>0</v>
      </c>
    </row>
    <row r="1402" spans="1:17" hidden="1" outlineLevel="2" x14ac:dyDescent="0.25">
      <c r="A1402" s="289"/>
      <c r="B1402" s="290" t="s">
        <v>811</v>
      </c>
      <c r="C1402" s="241" t="s">
        <v>31</v>
      </c>
      <c r="D1402" s="267">
        <v>8</v>
      </c>
      <c r="E1402" s="109"/>
      <c r="F1402" s="109"/>
      <c r="G1402" s="109"/>
      <c r="H1402" s="109"/>
      <c r="I1402" s="221"/>
      <c r="J1402" s="252"/>
      <c r="K1402" s="252"/>
      <c r="L1402" s="229"/>
      <c r="M1402" s="229">
        <f t="shared" si="158"/>
        <v>0</v>
      </c>
      <c r="N1402" s="229"/>
      <c r="O1402" s="229"/>
      <c r="P1402" s="422"/>
      <c r="Q1402" s="425">
        <f t="shared" si="151"/>
        <v>0</v>
      </c>
    </row>
    <row r="1403" spans="1:17" hidden="1" outlineLevel="2" x14ac:dyDescent="0.25">
      <c r="A1403" s="289"/>
      <c r="B1403" s="290" t="s">
        <v>811</v>
      </c>
      <c r="C1403" s="241" t="s">
        <v>31</v>
      </c>
      <c r="D1403" s="267">
        <v>2</v>
      </c>
      <c r="E1403" s="109"/>
      <c r="F1403" s="109"/>
      <c r="G1403" s="109"/>
      <c r="H1403" s="109"/>
      <c r="I1403" s="221"/>
      <c r="J1403" s="252"/>
      <c r="K1403" s="252"/>
      <c r="L1403" s="229"/>
      <c r="M1403" s="229">
        <f t="shared" si="158"/>
        <v>0</v>
      </c>
      <c r="N1403" s="229"/>
      <c r="O1403" s="229"/>
      <c r="P1403" s="422"/>
      <c r="Q1403" s="425">
        <f t="shared" si="151"/>
        <v>0</v>
      </c>
    </row>
    <row r="1404" spans="1:17" hidden="1" outlineLevel="2" x14ac:dyDescent="0.25">
      <c r="A1404" s="289"/>
      <c r="B1404" s="290" t="s">
        <v>577</v>
      </c>
      <c r="C1404" s="241" t="s">
        <v>31</v>
      </c>
      <c r="D1404" s="267">
        <v>36</v>
      </c>
      <c r="E1404" s="109"/>
      <c r="F1404" s="109"/>
      <c r="G1404" s="109"/>
      <c r="H1404" s="109"/>
      <c r="I1404" s="221"/>
      <c r="J1404" s="252"/>
      <c r="K1404" s="252"/>
      <c r="L1404" s="229"/>
      <c r="M1404" s="229">
        <f t="shared" si="158"/>
        <v>0</v>
      </c>
      <c r="N1404" s="229"/>
      <c r="O1404" s="229"/>
      <c r="P1404" s="422"/>
      <c r="Q1404" s="425">
        <f t="shared" si="151"/>
        <v>0</v>
      </c>
    </row>
    <row r="1405" spans="1:17" hidden="1" outlineLevel="2" x14ac:dyDescent="0.25">
      <c r="A1405" s="289"/>
      <c r="B1405" s="290" t="s">
        <v>578</v>
      </c>
      <c r="C1405" s="241" t="s">
        <v>188</v>
      </c>
      <c r="D1405" s="267">
        <v>5</v>
      </c>
      <c r="E1405" s="109"/>
      <c r="F1405" s="109"/>
      <c r="G1405" s="109"/>
      <c r="H1405" s="109"/>
      <c r="I1405" s="221"/>
      <c r="J1405" s="252"/>
      <c r="K1405" s="252"/>
      <c r="L1405" s="229"/>
      <c r="M1405" s="229">
        <f t="shared" si="158"/>
        <v>0</v>
      </c>
      <c r="N1405" s="229"/>
      <c r="O1405" s="229"/>
      <c r="P1405" s="422"/>
      <c r="Q1405" s="425">
        <f t="shared" si="151"/>
        <v>0</v>
      </c>
    </row>
    <row r="1406" spans="1:17" hidden="1" outlineLevel="2" x14ac:dyDescent="0.25">
      <c r="A1406" s="289"/>
      <c r="B1406" s="290" t="s">
        <v>579</v>
      </c>
      <c r="C1406" s="241" t="s">
        <v>31</v>
      </c>
      <c r="D1406" s="267">
        <v>40</v>
      </c>
      <c r="E1406" s="109"/>
      <c r="F1406" s="109"/>
      <c r="G1406" s="109"/>
      <c r="H1406" s="109"/>
      <c r="I1406" s="221"/>
      <c r="J1406" s="252"/>
      <c r="K1406" s="252"/>
      <c r="L1406" s="229"/>
      <c r="M1406" s="229">
        <f t="shared" si="158"/>
        <v>0</v>
      </c>
      <c r="N1406" s="229"/>
      <c r="O1406" s="229"/>
      <c r="P1406" s="422"/>
      <c r="Q1406" s="425">
        <f t="shared" si="151"/>
        <v>0</v>
      </c>
    </row>
    <row r="1407" spans="1:17" hidden="1" outlineLevel="2" x14ac:dyDescent="0.25">
      <c r="A1407" s="289"/>
      <c r="B1407" s="290" t="s">
        <v>812</v>
      </c>
      <c r="C1407" s="241" t="s">
        <v>31</v>
      </c>
      <c r="D1407" s="267">
        <v>7</v>
      </c>
      <c r="E1407" s="109"/>
      <c r="F1407" s="109"/>
      <c r="G1407" s="109"/>
      <c r="H1407" s="109"/>
      <c r="I1407" s="221"/>
      <c r="J1407" s="252"/>
      <c r="K1407" s="252"/>
      <c r="L1407" s="229"/>
      <c r="M1407" s="229">
        <f t="shared" si="158"/>
        <v>0</v>
      </c>
      <c r="N1407" s="229"/>
      <c r="O1407" s="229"/>
      <c r="P1407" s="422"/>
      <c r="Q1407" s="425">
        <f t="shared" si="151"/>
        <v>0</v>
      </c>
    </row>
    <row r="1408" spans="1:17" ht="38.25" hidden="1" outlineLevel="2" x14ac:dyDescent="0.25">
      <c r="A1408" s="289"/>
      <c r="B1408" s="290" t="s">
        <v>813</v>
      </c>
      <c r="C1408" s="241" t="s">
        <v>307</v>
      </c>
      <c r="D1408" s="267">
        <v>4</v>
      </c>
      <c r="E1408" s="109"/>
      <c r="F1408" s="109"/>
      <c r="G1408" s="109"/>
      <c r="H1408" s="109"/>
      <c r="I1408" s="221"/>
      <c r="J1408" s="252"/>
      <c r="K1408" s="252"/>
      <c r="L1408" s="229"/>
      <c r="M1408" s="229">
        <f t="shared" si="158"/>
        <v>0</v>
      </c>
      <c r="N1408" s="229"/>
      <c r="O1408" s="229"/>
      <c r="P1408" s="422"/>
      <c r="Q1408" s="425">
        <f t="shared" si="151"/>
        <v>0</v>
      </c>
    </row>
    <row r="1409" spans="1:17" ht="38.25" hidden="1" outlineLevel="2" x14ac:dyDescent="0.25">
      <c r="A1409" s="289"/>
      <c r="B1409" s="290" t="s">
        <v>813</v>
      </c>
      <c r="C1409" s="241" t="s">
        <v>307</v>
      </c>
      <c r="D1409" s="267">
        <v>12</v>
      </c>
      <c r="E1409" s="109"/>
      <c r="F1409" s="109"/>
      <c r="G1409" s="109"/>
      <c r="H1409" s="109"/>
      <c r="I1409" s="221"/>
      <c r="J1409" s="252"/>
      <c r="K1409" s="252"/>
      <c r="L1409" s="229"/>
      <c r="M1409" s="229">
        <f t="shared" si="158"/>
        <v>0</v>
      </c>
      <c r="N1409" s="229"/>
      <c r="O1409" s="229"/>
      <c r="P1409" s="422"/>
      <c r="Q1409" s="425">
        <f t="shared" si="151"/>
        <v>0</v>
      </c>
    </row>
    <row r="1410" spans="1:17" hidden="1" outlineLevel="2" x14ac:dyDescent="0.25">
      <c r="A1410" s="289"/>
      <c r="B1410" s="290" t="s">
        <v>766</v>
      </c>
      <c r="C1410" s="241" t="s">
        <v>31</v>
      </c>
      <c r="D1410" s="267">
        <v>2</v>
      </c>
      <c r="E1410" s="109"/>
      <c r="F1410" s="109"/>
      <c r="G1410" s="109"/>
      <c r="H1410" s="109"/>
      <c r="I1410" s="221"/>
      <c r="J1410" s="252"/>
      <c r="K1410" s="252"/>
      <c r="L1410" s="229"/>
      <c r="M1410" s="229">
        <f t="shared" si="158"/>
        <v>0</v>
      </c>
      <c r="N1410" s="229"/>
      <c r="O1410" s="229"/>
      <c r="P1410" s="422"/>
      <c r="Q1410" s="425">
        <f t="shared" si="151"/>
        <v>0</v>
      </c>
    </row>
    <row r="1411" spans="1:17" hidden="1" outlineLevel="2" x14ac:dyDescent="0.25">
      <c r="A1411" s="289"/>
      <c r="B1411" s="290" t="s">
        <v>766</v>
      </c>
      <c r="C1411" s="241" t="s">
        <v>31</v>
      </c>
      <c r="D1411" s="267">
        <v>1</v>
      </c>
      <c r="E1411" s="109"/>
      <c r="F1411" s="109"/>
      <c r="G1411" s="109"/>
      <c r="H1411" s="109"/>
      <c r="I1411" s="221"/>
      <c r="J1411" s="252"/>
      <c r="K1411" s="252"/>
      <c r="L1411" s="229"/>
      <c r="M1411" s="229">
        <f t="shared" si="158"/>
        <v>0</v>
      </c>
      <c r="N1411" s="229"/>
      <c r="O1411" s="229"/>
      <c r="P1411" s="422"/>
      <c r="Q1411" s="425">
        <f t="shared" si="151"/>
        <v>0</v>
      </c>
    </row>
    <row r="1412" spans="1:17" hidden="1" outlineLevel="2" x14ac:dyDescent="0.25">
      <c r="A1412" s="289"/>
      <c r="B1412" s="290" t="s">
        <v>766</v>
      </c>
      <c r="C1412" s="241" t="s">
        <v>31</v>
      </c>
      <c r="D1412" s="267">
        <v>1</v>
      </c>
      <c r="E1412" s="109"/>
      <c r="F1412" s="109"/>
      <c r="G1412" s="109"/>
      <c r="H1412" s="109"/>
      <c r="I1412" s="221"/>
      <c r="J1412" s="252"/>
      <c r="K1412" s="252"/>
      <c r="L1412" s="229"/>
      <c r="M1412" s="229">
        <f t="shared" si="158"/>
        <v>0</v>
      </c>
      <c r="N1412" s="229"/>
      <c r="O1412" s="229"/>
      <c r="P1412" s="422"/>
      <c r="Q1412" s="425">
        <f t="shared" si="151"/>
        <v>0</v>
      </c>
    </row>
    <row r="1413" spans="1:17" hidden="1" outlineLevel="2" x14ac:dyDescent="0.25">
      <c r="A1413" s="289"/>
      <c r="B1413" s="290" t="s">
        <v>766</v>
      </c>
      <c r="C1413" s="241" t="s">
        <v>31</v>
      </c>
      <c r="D1413" s="267">
        <v>2</v>
      </c>
      <c r="E1413" s="109"/>
      <c r="F1413" s="109"/>
      <c r="G1413" s="109"/>
      <c r="H1413" s="109"/>
      <c r="I1413" s="221"/>
      <c r="J1413" s="252"/>
      <c r="K1413" s="252"/>
      <c r="L1413" s="229"/>
      <c r="M1413" s="229">
        <f t="shared" si="158"/>
        <v>0</v>
      </c>
      <c r="N1413" s="229"/>
      <c r="O1413" s="229"/>
      <c r="P1413" s="422"/>
      <c r="Q1413" s="425">
        <f t="shared" si="151"/>
        <v>0</v>
      </c>
    </row>
    <row r="1414" spans="1:17" hidden="1" outlineLevel="2" x14ac:dyDescent="0.25">
      <c r="A1414" s="289"/>
      <c r="B1414" s="290" t="s">
        <v>814</v>
      </c>
      <c r="C1414" s="241" t="s">
        <v>31</v>
      </c>
      <c r="D1414" s="267">
        <v>4</v>
      </c>
      <c r="E1414" s="109"/>
      <c r="F1414" s="109"/>
      <c r="G1414" s="109"/>
      <c r="H1414" s="109"/>
      <c r="I1414" s="221"/>
      <c r="J1414" s="252"/>
      <c r="K1414" s="252"/>
      <c r="L1414" s="229"/>
      <c r="M1414" s="229">
        <f t="shared" si="158"/>
        <v>0</v>
      </c>
      <c r="N1414" s="229"/>
      <c r="O1414" s="229"/>
      <c r="P1414" s="422"/>
      <c r="Q1414" s="425">
        <f t="shared" si="151"/>
        <v>0</v>
      </c>
    </row>
    <row r="1415" spans="1:17" hidden="1" outlineLevel="2" x14ac:dyDescent="0.25">
      <c r="A1415" s="289"/>
      <c r="B1415" s="290" t="s">
        <v>815</v>
      </c>
      <c r="C1415" s="241" t="s">
        <v>31</v>
      </c>
      <c r="D1415" s="267">
        <v>4</v>
      </c>
      <c r="E1415" s="109"/>
      <c r="F1415" s="109"/>
      <c r="G1415" s="109"/>
      <c r="H1415" s="109"/>
      <c r="I1415" s="221"/>
      <c r="J1415" s="252"/>
      <c r="K1415" s="252"/>
      <c r="L1415" s="229"/>
      <c r="M1415" s="229">
        <f t="shared" si="158"/>
        <v>0</v>
      </c>
      <c r="N1415" s="229"/>
      <c r="O1415" s="229"/>
      <c r="P1415" s="422"/>
      <c r="Q1415" s="425">
        <f t="shared" ref="Q1415:Q1478" si="159">(E1415+G1415)*P1415</f>
        <v>0</v>
      </c>
    </row>
    <row r="1416" spans="1:17" hidden="1" outlineLevel="2" x14ac:dyDescent="0.25">
      <c r="A1416" s="289"/>
      <c r="B1416" s="290" t="s">
        <v>816</v>
      </c>
      <c r="C1416" s="241" t="s">
        <v>31</v>
      </c>
      <c r="D1416" s="267">
        <v>8</v>
      </c>
      <c r="E1416" s="109"/>
      <c r="F1416" s="109"/>
      <c r="G1416" s="109"/>
      <c r="H1416" s="109"/>
      <c r="I1416" s="221"/>
      <c r="J1416" s="252"/>
      <c r="K1416" s="252"/>
      <c r="L1416" s="229"/>
      <c r="M1416" s="229">
        <f t="shared" si="158"/>
        <v>0</v>
      </c>
      <c r="N1416" s="229"/>
      <c r="O1416" s="229"/>
      <c r="P1416" s="422"/>
      <c r="Q1416" s="425">
        <f t="shared" si="159"/>
        <v>0</v>
      </c>
    </row>
    <row r="1417" spans="1:17" hidden="1" outlineLevel="2" x14ac:dyDescent="0.25">
      <c r="A1417" s="289"/>
      <c r="B1417" s="290" t="s">
        <v>6934</v>
      </c>
      <c r="C1417" s="241" t="s">
        <v>31</v>
      </c>
      <c r="D1417" s="267">
        <v>1</v>
      </c>
      <c r="E1417" s="109"/>
      <c r="F1417" s="109"/>
      <c r="G1417" s="109"/>
      <c r="H1417" s="109"/>
      <c r="I1417" s="221"/>
      <c r="J1417" s="252"/>
      <c r="K1417" s="252"/>
      <c r="L1417" s="229"/>
      <c r="M1417" s="229">
        <f t="shared" si="158"/>
        <v>0</v>
      </c>
      <c r="N1417" s="229"/>
      <c r="O1417" s="229"/>
      <c r="P1417" s="422"/>
      <c r="Q1417" s="425">
        <f t="shared" si="159"/>
        <v>0</v>
      </c>
    </row>
    <row r="1418" spans="1:17" hidden="1" outlineLevel="2" x14ac:dyDescent="0.25">
      <c r="A1418" s="289"/>
      <c r="B1418" s="290" t="s">
        <v>6935</v>
      </c>
      <c r="C1418" s="241" t="s">
        <v>31</v>
      </c>
      <c r="D1418" s="267">
        <v>1</v>
      </c>
      <c r="E1418" s="109"/>
      <c r="F1418" s="109"/>
      <c r="G1418" s="109"/>
      <c r="H1418" s="109"/>
      <c r="I1418" s="221"/>
      <c r="J1418" s="252"/>
      <c r="K1418" s="252"/>
      <c r="L1418" s="229"/>
      <c r="M1418" s="229">
        <f t="shared" si="158"/>
        <v>0</v>
      </c>
      <c r="N1418" s="229"/>
      <c r="O1418" s="229"/>
      <c r="P1418" s="422"/>
      <c r="Q1418" s="425">
        <f t="shared" si="159"/>
        <v>0</v>
      </c>
    </row>
    <row r="1419" spans="1:17" hidden="1" outlineLevel="2" x14ac:dyDescent="0.25">
      <c r="A1419" s="289"/>
      <c r="B1419" s="290" t="s">
        <v>6936</v>
      </c>
      <c r="C1419" s="241" t="s">
        <v>31</v>
      </c>
      <c r="D1419" s="267">
        <v>1</v>
      </c>
      <c r="E1419" s="109"/>
      <c r="F1419" s="109"/>
      <c r="G1419" s="109"/>
      <c r="H1419" s="109"/>
      <c r="I1419" s="221"/>
      <c r="J1419" s="252"/>
      <c r="K1419" s="252"/>
      <c r="L1419" s="229"/>
      <c r="M1419" s="229">
        <f t="shared" si="158"/>
        <v>0</v>
      </c>
      <c r="N1419" s="229"/>
      <c r="O1419" s="229"/>
      <c r="P1419" s="422"/>
      <c r="Q1419" s="425">
        <f t="shared" si="159"/>
        <v>0</v>
      </c>
    </row>
    <row r="1420" spans="1:17" hidden="1" outlineLevel="2" x14ac:dyDescent="0.25">
      <c r="A1420" s="289"/>
      <c r="B1420" s="290" t="s">
        <v>6937</v>
      </c>
      <c r="C1420" s="241" t="s">
        <v>31</v>
      </c>
      <c r="D1420" s="267">
        <v>1</v>
      </c>
      <c r="E1420" s="109"/>
      <c r="F1420" s="109"/>
      <c r="G1420" s="109"/>
      <c r="H1420" s="109"/>
      <c r="I1420" s="221"/>
      <c r="J1420" s="252"/>
      <c r="K1420" s="252"/>
      <c r="L1420" s="229"/>
      <c r="M1420" s="229">
        <f t="shared" si="158"/>
        <v>0</v>
      </c>
      <c r="N1420" s="229"/>
      <c r="O1420" s="229"/>
      <c r="P1420" s="422"/>
      <c r="Q1420" s="425">
        <f t="shared" si="159"/>
        <v>0</v>
      </c>
    </row>
    <row r="1421" spans="1:17" hidden="1" outlineLevel="2" x14ac:dyDescent="0.25">
      <c r="A1421" s="289"/>
      <c r="B1421" s="290" t="s">
        <v>6938</v>
      </c>
      <c r="C1421" s="241" t="s">
        <v>31</v>
      </c>
      <c r="D1421" s="267">
        <v>1</v>
      </c>
      <c r="E1421" s="109"/>
      <c r="F1421" s="109"/>
      <c r="G1421" s="109"/>
      <c r="H1421" s="109"/>
      <c r="I1421" s="221"/>
      <c r="J1421" s="252"/>
      <c r="K1421" s="252"/>
      <c r="L1421" s="229"/>
      <c r="M1421" s="229">
        <f t="shared" si="158"/>
        <v>0</v>
      </c>
      <c r="N1421" s="229"/>
      <c r="O1421" s="229"/>
      <c r="P1421" s="422"/>
      <c r="Q1421" s="425">
        <f t="shared" si="159"/>
        <v>0</v>
      </c>
    </row>
    <row r="1422" spans="1:17" hidden="1" outlineLevel="2" x14ac:dyDescent="0.25">
      <c r="A1422" s="289"/>
      <c r="B1422" s="290" t="s">
        <v>6939</v>
      </c>
      <c r="C1422" s="241" t="s">
        <v>31</v>
      </c>
      <c r="D1422" s="267">
        <v>1</v>
      </c>
      <c r="E1422" s="109"/>
      <c r="F1422" s="109"/>
      <c r="G1422" s="109"/>
      <c r="H1422" s="109"/>
      <c r="I1422" s="221"/>
      <c r="J1422" s="252"/>
      <c r="K1422" s="252"/>
      <c r="L1422" s="229"/>
      <c r="M1422" s="229">
        <f t="shared" si="158"/>
        <v>0</v>
      </c>
      <c r="N1422" s="229"/>
      <c r="O1422" s="229"/>
      <c r="P1422" s="422"/>
      <c r="Q1422" s="425">
        <f t="shared" si="159"/>
        <v>0</v>
      </c>
    </row>
    <row r="1423" spans="1:17" hidden="1" outlineLevel="2" x14ac:dyDescent="0.25">
      <c r="A1423" s="289"/>
      <c r="B1423" s="290" t="s">
        <v>6940</v>
      </c>
      <c r="C1423" s="241" t="s">
        <v>31</v>
      </c>
      <c r="D1423" s="267">
        <v>1</v>
      </c>
      <c r="E1423" s="109"/>
      <c r="F1423" s="109"/>
      <c r="G1423" s="109"/>
      <c r="H1423" s="109"/>
      <c r="I1423" s="221"/>
      <c r="J1423" s="252"/>
      <c r="K1423" s="252"/>
      <c r="L1423" s="229"/>
      <c r="M1423" s="229">
        <f t="shared" si="158"/>
        <v>0</v>
      </c>
      <c r="N1423" s="229"/>
      <c r="O1423" s="229"/>
      <c r="P1423" s="422"/>
      <c r="Q1423" s="425">
        <f t="shared" si="159"/>
        <v>0</v>
      </c>
    </row>
    <row r="1424" spans="1:17" hidden="1" outlineLevel="2" x14ac:dyDescent="0.25">
      <c r="A1424" s="289"/>
      <c r="B1424" s="290" t="s">
        <v>580</v>
      </c>
      <c r="C1424" s="241" t="s">
        <v>188</v>
      </c>
      <c r="D1424" s="267">
        <v>4500</v>
      </c>
      <c r="E1424" s="109"/>
      <c r="F1424" s="109"/>
      <c r="G1424" s="109"/>
      <c r="H1424" s="109"/>
      <c r="I1424" s="221"/>
      <c r="J1424" s="252"/>
      <c r="K1424" s="252"/>
      <c r="L1424" s="229"/>
      <c r="M1424" s="229">
        <f t="shared" si="158"/>
        <v>0</v>
      </c>
      <c r="N1424" s="229"/>
      <c r="O1424" s="229"/>
      <c r="P1424" s="422"/>
      <c r="Q1424" s="425">
        <f t="shared" si="159"/>
        <v>0</v>
      </c>
    </row>
    <row r="1425" spans="1:17" hidden="1" outlineLevel="2" x14ac:dyDescent="0.25">
      <c r="A1425" s="289"/>
      <c r="B1425" s="290" t="s">
        <v>580</v>
      </c>
      <c r="C1425" s="241" t="s">
        <v>188</v>
      </c>
      <c r="D1425" s="267">
        <v>4400</v>
      </c>
      <c r="E1425" s="109"/>
      <c r="F1425" s="109"/>
      <c r="G1425" s="109"/>
      <c r="H1425" s="109"/>
      <c r="I1425" s="221"/>
      <c r="J1425" s="252"/>
      <c r="K1425" s="252"/>
      <c r="L1425" s="229"/>
      <c r="M1425" s="229">
        <f t="shared" si="158"/>
        <v>0</v>
      </c>
      <c r="N1425" s="229"/>
      <c r="O1425" s="229"/>
      <c r="P1425" s="422"/>
      <c r="Q1425" s="425">
        <f t="shared" si="159"/>
        <v>0</v>
      </c>
    </row>
    <row r="1426" spans="1:17" hidden="1" outlineLevel="2" x14ac:dyDescent="0.25">
      <c r="A1426" s="289"/>
      <c r="B1426" s="290" t="s">
        <v>580</v>
      </c>
      <c r="C1426" s="241" t="s">
        <v>188</v>
      </c>
      <c r="D1426" s="267">
        <v>4600</v>
      </c>
      <c r="E1426" s="109"/>
      <c r="F1426" s="109"/>
      <c r="G1426" s="109"/>
      <c r="H1426" s="109"/>
      <c r="I1426" s="221"/>
      <c r="J1426" s="252"/>
      <c r="K1426" s="252"/>
      <c r="L1426" s="229"/>
      <c r="M1426" s="229">
        <f t="shared" si="158"/>
        <v>0</v>
      </c>
      <c r="N1426" s="229"/>
      <c r="O1426" s="229"/>
      <c r="P1426" s="422"/>
      <c r="Q1426" s="425">
        <f t="shared" si="159"/>
        <v>0</v>
      </c>
    </row>
    <row r="1427" spans="1:17" hidden="1" outlineLevel="2" x14ac:dyDescent="0.25">
      <c r="A1427" s="289"/>
      <c r="B1427" s="290" t="s">
        <v>581</v>
      </c>
      <c r="C1427" s="241" t="s">
        <v>188</v>
      </c>
      <c r="D1427" s="267">
        <v>9000</v>
      </c>
      <c r="E1427" s="109"/>
      <c r="F1427" s="109"/>
      <c r="G1427" s="109"/>
      <c r="H1427" s="109"/>
      <c r="I1427" s="221"/>
      <c r="J1427" s="252"/>
      <c r="K1427" s="252"/>
      <c r="L1427" s="229"/>
      <c r="M1427" s="229">
        <f t="shared" si="158"/>
        <v>0</v>
      </c>
      <c r="N1427" s="229"/>
      <c r="O1427" s="229"/>
      <c r="P1427" s="422"/>
      <c r="Q1427" s="425">
        <f t="shared" si="159"/>
        <v>0</v>
      </c>
    </row>
    <row r="1428" spans="1:17" hidden="1" outlineLevel="2" x14ac:dyDescent="0.25">
      <c r="A1428" s="289"/>
      <c r="B1428" s="290" t="s">
        <v>581</v>
      </c>
      <c r="C1428" s="241" t="s">
        <v>188</v>
      </c>
      <c r="D1428" s="267">
        <v>2200</v>
      </c>
      <c r="E1428" s="109"/>
      <c r="F1428" s="109"/>
      <c r="G1428" s="109"/>
      <c r="H1428" s="109"/>
      <c r="I1428" s="221"/>
      <c r="J1428" s="252"/>
      <c r="K1428" s="252"/>
      <c r="L1428" s="229"/>
      <c r="M1428" s="229">
        <f t="shared" si="158"/>
        <v>0</v>
      </c>
      <c r="N1428" s="229"/>
      <c r="O1428" s="229"/>
      <c r="P1428" s="422"/>
      <c r="Q1428" s="425">
        <f t="shared" si="159"/>
        <v>0</v>
      </c>
    </row>
    <row r="1429" spans="1:17" hidden="1" outlineLevel="2" x14ac:dyDescent="0.25">
      <c r="A1429" s="289"/>
      <c r="B1429" s="290" t="s">
        <v>581</v>
      </c>
      <c r="C1429" s="241" t="s">
        <v>188</v>
      </c>
      <c r="D1429" s="267">
        <v>2300</v>
      </c>
      <c r="E1429" s="109"/>
      <c r="F1429" s="109"/>
      <c r="G1429" s="109"/>
      <c r="H1429" s="109"/>
      <c r="I1429" s="221"/>
      <c r="J1429" s="252"/>
      <c r="K1429" s="252"/>
      <c r="L1429" s="229"/>
      <c r="M1429" s="229">
        <f t="shared" si="158"/>
        <v>0</v>
      </c>
      <c r="N1429" s="229"/>
      <c r="O1429" s="229"/>
      <c r="P1429" s="422"/>
      <c r="Q1429" s="425">
        <f t="shared" si="159"/>
        <v>0</v>
      </c>
    </row>
    <row r="1430" spans="1:17" hidden="1" outlineLevel="2" x14ac:dyDescent="0.25">
      <c r="A1430" s="289"/>
      <c r="B1430" s="290" t="s">
        <v>582</v>
      </c>
      <c r="C1430" s="241" t="s">
        <v>188</v>
      </c>
      <c r="D1430" s="267">
        <v>95</v>
      </c>
      <c r="E1430" s="109"/>
      <c r="F1430" s="109"/>
      <c r="G1430" s="109"/>
      <c r="H1430" s="109"/>
      <c r="I1430" s="221"/>
      <c r="J1430" s="252"/>
      <c r="K1430" s="252"/>
      <c r="L1430" s="229"/>
      <c r="M1430" s="229">
        <f t="shared" si="158"/>
        <v>0</v>
      </c>
      <c r="N1430" s="229"/>
      <c r="O1430" s="229"/>
      <c r="P1430" s="422"/>
      <c r="Q1430" s="425">
        <f t="shared" si="159"/>
        <v>0</v>
      </c>
    </row>
    <row r="1431" spans="1:17" hidden="1" outlineLevel="2" x14ac:dyDescent="0.25">
      <c r="A1431" s="289"/>
      <c r="B1431" s="290" t="s">
        <v>582</v>
      </c>
      <c r="C1431" s="241" t="s">
        <v>188</v>
      </c>
      <c r="D1431" s="267">
        <v>20</v>
      </c>
      <c r="E1431" s="109"/>
      <c r="F1431" s="109"/>
      <c r="G1431" s="109"/>
      <c r="H1431" s="109"/>
      <c r="I1431" s="221"/>
      <c r="J1431" s="252"/>
      <c r="K1431" s="252"/>
      <c r="L1431" s="229"/>
      <c r="M1431" s="229">
        <f t="shared" si="158"/>
        <v>0</v>
      </c>
      <c r="N1431" s="229"/>
      <c r="O1431" s="229"/>
      <c r="P1431" s="422"/>
      <c r="Q1431" s="425">
        <f t="shared" si="159"/>
        <v>0</v>
      </c>
    </row>
    <row r="1432" spans="1:17" hidden="1" outlineLevel="2" x14ac:dyDescent="0.25">
      <c r="A1432" s="289"/>
      <c r="B1432" s="290" t="s">
        <v>582</v>
      </c>
      <c r="C1432" s="241" t="s">
        <v>188</v>
      </c>
      <c r="D1432" s="267">
        <v>2010</v>
      </c>
      <c r="E1432" s="109"/>
      <c r="F1432" s="109"/>
      <c r="G1432" s="109"/>
      <c r="H1432" s="109"/>
      <c r="I1432" s="221"/>
      <c r="J1432" s="252"/>
      <c r="K1432" s="252"/>
      <c r="L1432" s="229"/>
      <c r="M1432" s="229">
        <f t="shared" si="158"/>
        <v>0</v>
      </c>
      <c r="N1432" s="229"/>
      <c r="O1432" s="229"/>
      <c r="P1432" s="422"/>
      <c r="Q1432" s="425">
        <f t="shared" si="159"/>
        <v>0</v>
      </c>
    </row>
    <row r="1433" spans="1:17" hidden="1" outlineLevel="2" x14ac:dyDescent="0.25">
      <c r="A1433" s="289"/>
      <c r="B1433" s="290" t="s">
        <v>583</v>
      </c>
      <c r="C1433" s="241" t="s">
        <v>188</v>
      </c>
      <c r="D1433" s="267">
        <v>200</v>
      </c>
      <c r="E1433" s="109"/>
      <c r="F1433" s="109"/>
      <c r="G1433" s="109"/>
      <c r="H1433" s="109"/>
      <c r="I1433" s="221"/>
      <c r="J1433" s="252"/>
      <c r="K1433" s="252"/>
      <c r="L1433" s="229"/>
      <c r="M1433" s="229">
        <f t="shared" si="158"/>
        <v>0</v>
      </c>
      <c r="N1433" s="229"/>
      <c r="O1433" s="229"/>
      <c r="P1433" s="422"/>
      <c r="Q1433" s="425">
        <f t="shared" si="159"/>
        <v>0</v>
      </c>
    </row>
    <row r="1434" spans="1:17" hidden="1" outlineLevel="2" x14ac:dyDescent="0.25">
      <c r="A1434" s="289"/>
      <c r="B1434" s="290" t="s">
        <v>583</v>
      </c>
      <c r="C1434" s="241" t="s">
        <v>188</v>
      </c>
      <c r="D1434" s="267">
        <v>1930</v>
      </c>
      <c r="E1434" s="109"/>
      <c r="F1434" s="109"/>
      <c r="G1434" s="109"/>
      <c r="H1434" s="109"/>
      <c r="I1434" s="221"/>
      <c r="J1434" s="252"/>
      <c r="K1434" s="252"/>
      <c r="L1434" s="229"/>
      <c r="M1434" s="229">
        <f t="shared" si="158"/>
        <v>0</v>
      </c>
      <c r="N1434" s="229"/>
      <c r="O1434" s="229"/>
      <c r="P1434" s="422"/>
      <c r="Q1434" s="425">
        <f t="shared" si="159"/>
        <v>0</v>
      </c>
    </row>
    <row r="1435" spans="1:17" hidden="1" outlineLevel="2" x14ac:dyDescent="0.25">
      <c r="A1435" s="289"/>
      <c r="B1435" s="290" t="s">
        <v>583</v>
      </c>
      <c r="C1435" s="241" t="s">
        <v>188</v>
      </c>
      <c r="D1435" s="267">
        <v>280</v>
      </c>
      <c r="E1435" s="109"/>
      <c r="F1435" s="109"/>
      <c r="G1435" s="109"/>
      <c r="H1435" s="109"/>
      <c r="I1435" s="221"/>
      <c r="J1435" s="252"/>
      <c r="K1435" s="252"/>
      <c r="L1435" s="229"/>
      <c r="M1435" s="229">
        <f t="shared" si="158"/>
        <v>0</v>
      </c>
      <c r="N1435" s="229"/>
      <c r="O1435" s="229"/>
      <c r="P1435" s="422"/>
      <c r="Q1435" s="425">
        <f t="shared" si="159"/>
        <v>0</v>
      </c>
    </row>
    <row r="1436" spans="1:17" hidden="1" outlineLevel="2" x14ac:dyDescent="0.25">
      <c r="A1436" s="289"/>
      <c r="B1436" s="290" t="s">
        <v>583</v>
      </c>
      <c r="C1436" s="241" t="s">
        <v>188</v>
      </c>
      <c r="D1436" s="267">
        <v>4990</v>
      </c>
      <c r="E1436" s="109"/>
      <c r="F1436" s="109"/>
      <c r="G1436" s="109"/>
      <c r="H1436" s="109"/>
      <c r="I1436" s="221"/>
      <c r="J1436" s="252"/>
      <c r="K1436" s="252"/>
      <c r="L1436" s="229"/>
      <c r="M1436" s="229">
        <f t="shared" si="158"/>
        <v>0</v>
      </c>
      <c r="N1436" s="229"/>
      <c r="O1436" s="229"/>
      <c r="P1436" s="422"/>
      <c r="Q1436" s="425">
        <f t="shared" si="159"/>
        <v>0</v>
      </c>
    </row>
    <row r="1437" spans="1:17" hidden="1" outlineLevel="2" x14ac:dyDescent="0.25">
      <c r="A1437" s="289"/>
      <c r="B1437" s="290" t="s">
        <v>584</v>
      </c>
      <c r="C1437" s="241" t="s">
        <v>188</v>
      </c>
      <c r="D1437" s="267">
        <v>2080</v>
      </c>
      <c r="E1437" s="109"/>
      <c r="F1437" s="109"/>
      <c r="G1437" s="109"/>
      <c r="H1437" s="109"/>
      <c r="I1437" s="221"/>
      <c r="J1437" s="252"/>
      <c r="K1437" s="252"/>
      <c r="L1437" s="229"/>
      <c r="M1437" s="229">
        <f t="shared" si="158"/>
        <v>0</v>
      </c>
      <c r="N1437" s="229"/>
      <c r="O1437" s="229"/>
      <c r="P1437" s="422"/>
      <c r="Q1437" s="425">
        <f t="shared" si="159"/>
        <v>0</v>
      </c>
    </row>
    <row r="1438" spans="1:17" hidden="1" outlineLevel="2" x14ac:dyDescent="0.25">
      <c r="A1438" s="289"/>
      <c r="B1438" s="290" t="s">
        <v>584</v>
      </c>
      <c r="C1438" s="241" t="s">
        <v>188</v>
      </c>
      <c r="D1438" s="267">
        <v>2405</v>
      </c>
      <c r="E1438" s="109"/>
      <c r="F1438" s="109"/>
      <c r="G1438" s="109"/>
      <c r="H1438" s="109"/>
      <c r="I1438" s="221"/>
      <c r="J1438" s="252"/>
      <c r="K1438" s="252"/>
      <c r="L1438" s="229"/>
      <c r="M1438" s="229">
        <f t="shared" si="158"/>
        <v>0</v>
      </c>
      <c r="N1438" s="229"/>
      <c r="O1438" s="229"/>
      <c r="P1438" s="422"/>
      <c r="Q1438" s="425">
        <f t="shared" si="159"/>
        <v>0</v>
      </c>
    </row>
    <row r="1439" spans="1:17" hidden="1" outlineLevel="2" x14ac:dyDescent="0.25">
      <c r="A1439" s="289"/>
      <c r="B1439" s="290" t="s">
        <v>585</v>
      </c>
      <c r="C1439" s="241" t="s">
        <v>188</v>
      </c>
      <c r="D1439" s="267">
        <v>100</v>
      </c>
      <c r="E1439" s="109"/>
      <c r="F1439" s="109"/>
      <c r="G1439" s="109"/>
      <c r="H1439" s="109"/>
      <c r="I1439" s="221"/>
      <c r="J1439" s="252"/>
      <c r="K1439" s="252"/>
      <c r="L1439" s="229"/>
      <c r="M1439" s="229">
        <f t="shared" si="158"/>
        <v>0</v>
      </c>
      <c r="N1439" s="229"/>
      <c r="O1439" s="229"/>
      <c r="P1439" s="422"/>
      <c r="Q1439" s="425">
        <f t="shared" si="159"/>
        <v>0</v>
      </c>
    </row>
    <row r="1440" spans="1:17" hidden="1" outlineLevel="2" x14ac:dyDescent="0.25">
      <c r="A1440" s="289"/>
      <c r="B1440" s="290" t="s">
        <v>586</v>
      </c>
      <c r="C1440" s="241" t="s">
        <v>188</v>
      </c>
      <c r="D1440" s="267">
        <v>100</v>
      </c>
      <c r="E1440" s="109"/>
      <c r="F1440" s="109"/>
      <c r="G1440" s="109"/>
      <c r="H1440" s="109"/>
      <c r="I1440" s="221"/>
      <c r="J1440" s="252"/>
      <c r="K1440" s="252"/>
      <c r="L1440" s="229"/>
      <c r="M1440" s="229">
        <f t="shared" si="158"/>
        <v>0</v>
      </c>
      <c r="N1440" s="229"/>
      <c r="O1440" s="229"/>
      <c r="P1440" s="422"/>
      <c r="Q1440" s="425">
        <f t="shared" si="159"/>
        <v>0</v>
      </c>
    </row>
    <row r="1441" spans="1:17" hidden="1" outlineLevel="2" x14ac:dyDescent="0.25">
      <c r="A1441" s="289"/>
      <c r="B1441" s="290" t="s">
        <v>6924</v>
      </c>
      <c r="C1441" s="241" t="s">
        <v>307</v>
      </c>
      <c r="D1441" s="267">
        <v>1</v>
      </c>
      <c r="E1441" s="109"/>
      <c r="F1441" s="109"/>
      <c r="G1441" s="109"/>
      <c r="H1441" s="109"/>
      <c r="I1441" s="221"/>
      <c r="J1441" s="252"/>
      <c r="K1441" s="252"/>
      <c r="L1441" s="229"/>
      <c r="M1441" s="229">
        <f t="shared" si="158"/>
        <v>0</v>
      </c>
      <c r="N1441" s="229"/>
      <c r="O1441" s="229"/>
      <c r="P1441" s="422"/>
      <c r="Q1441" s="425">
        <f t="shared" si="159"/>
        <v>0</v>
      </c>
    </row>
    <row r="1442" spans="1:17" hidden="1" outlineLevel="1" x14ac:dyDescent="0.25">
      <c r="A1442" s="378"/>
      <c r="B1442" s="349" t="s">
        <v>415</v>
      </c>
      <c r="C1442" s="378" t="s">
        <v>307</v>
      </c>
      <c r="D1442" s="383">
        <v>1</v>
      </c>
      <c r="E1442" s="377">
        <v>828000</v>
      </c>
      <c r="F1442" s="377">
        <f t="shared" ref="F1442" si="160">E1442*D1442</f>
        <v>828000</v>
      </c>
      <c r="G1442" s="377">
        <v>0</v>
      </c>
      <c r="H1442" s="377">
        <f t="shared" si="156"/>
        <v>0</v>
      </c>
      <c r="I1442" s="377">
        <f t="shared" si="157"/>
        <v>828000</v>
      </c>
      <c r="J1442" s="252">
        <v>828000</v>
      </c>
      <c r="K1442" s="252"/>
      <c r="L1442" s="229"/>
      <c r="M1442" s="229">
        <f t="shared" si="158"/>
        <v>0</v>
      </c>
      <c r="N1442" s="229"/>
      <c r="O1442" s="229"/>
      <c r="P1442" s="422"/>
      <c r="Q1442" s="425">
        <f t="shared" si="159"/>
        <v>0</v>
      </c>
    </row>
    <row r="1443" spans="1:17" collapsed="1" x14ac:dyDescent="0.25">
      <c r="A1443" s="339" t="s">
        <v>817</v>
      </c>
      <c r="B1443" s="340" t="s">
        <v>818</v>
      </c>
      <c r="C1443" s="341"/>
      <c r="D1443" s="342"/>
      <c r="E1443" s="342"/>
      <c r="F1443" s="342">
        <f>SUM(F1444:F1465)</f>
        <v>3391491.6189999999</v>
      </c>
      <c r="G1443" s="342"/>
      <c r="H1443" s="342">
        <f>SUM(H1444:H1465)</f>
        <v>4302790.3984000003</v>
      </c>
      <c r="I1443" s="343">
        <f>SUM(I1444:I1465)</f>
        <v>7694282.0173999993</v>
      </c>
      <c r="J1443" s="344"/>
      <c r="K1443" s="344"/>
      <c r="L1443" s="345"/>
      <c r="M1443" s="345"/>
      <c r="N1443" s="345"/>
      <c r="O1443" s="345"/>
      <c r="P1443" s="422"/>
      <c r="Q1443" s="343">
        <f>SUM(Q1444:Q1465)</f>
        <v>0</v>
      </c>
    </row>
    <row r="1444" spans="1:17" hidden="1" outlineLevel="1" x14ac:dyDescent="0.25">
      <c r="A1444" s="378"/>
      <c r="B1444" s="349" t="s">
        <v>6913</v>
      </c>
      <c r="C1444" s="378" t="s">
        <v>307</v>
      </c>
      <c r="D1444" s="383">
        <v>3</v>
      </c>
      <c r="E1444" s="377">
        <v>44520.961333333333</v>
      </c>
      <c r="F1444" s="377">
        <f t="shared" ref="F1444:F1445" si="161">E1444*D1444</f>
        <v>133562.88399999999</v>
      </c>
      <c r="G1444" s="377">
        <v>127629.13279999999</v>
      </c>
      <c r="H1444" s="377">
        <f t="shared" ref="H1444:H1445" si="162">G1444*D1444</f>
        <v>382887.39839999995</v>
      </c>
      <c r="I1444" s="377">
        <f t="shared" si="157"/>
        <v>516450.28239999991</v>
      </c>
      <c r="J1444" s="252">
        <v>44520.961333333333</v>
      </c>
      <c r="K1444" s="252"/>
      <c r="L1444" s="229"/>
      <c r="M1444" s="229">
        <f t="shared" ref="M1444:M1465" si="163">G1444</f>
        <v>127629.13279999999</v>
      </c>
      <c r="N1444" s="229"/>
      <c r="O1444" s="229"/>
      <c r="P1444" s="422"/>
      <c r="Q1444" s="425">
        <f t="shared" si="159"/>
        <v>0</v>
      </c>
    </row>
    <row r="1445" spans="1:17" ht="25.5" hidden="1" outlineLevel="1" x14ac:dyDescent="0.25">
      <c r="A1445" s="378"/>
      <c r="B1445" s="349" t="s">
        <v>413</v>
      </c>
      <c r="C1445" s="378" t="s">
        <v>6890</v>
      </c>
      <c r="D1445" s="383">
        <v>8450</v>
      </c>
      <c r="E1445" s="377">
        <v>323.69689171597634</v>
      </c>
      <c r="F1445" s="377">
        <f t="shared" si="161"/>
        <v>2735238.7349999999</v>
      </c>
      <c r="G1445" s="377">
        <v>463.89384615384614</v>
      </c>
      <c r="H1445" s="377">
        <f t="shared" si="162"/>
        <v>3919903</v>
      </c>
      <c r="I1445" s="377">
        <f t="shared" si="157"/>
        <v>6655141.7349999994</v>
      </c>
      <c r="J1445" s="252">
        <v>323.69689171597634</v>
      </c>
      <c r="K1445" s="252"/>
      <c r="L1445" s="229"/>
      <c r="M1445" s="229">
        <f t="shared" si="163"/>
        <v>463.89384615384614</v>
      </c>
      <c r="N1445" s="229"/>
      <c r="O1445" s="229"/>
      <c r="P1445" s="422"/>
      <c r="Q1445" s="425">
        <f t="shared" si="159"/>
        <v>0</v>
      </c>
    </row>
    <row r="1446" spans="1:17" hidden="1" outlineLevel="2" x14ac:dyDescent="0.25">
      <c r="A1446" s="289"/>
      <c r="B1446" s="290" t="s">
        <v>575</v>
      </c>
      <c r="C1446" s="241" t="s">
        <v>31</v>
      </c>
      <c r="D1446" s="267">
        <v>1</v>
      </c>
      <c r="E1446" s="109"/>
      <c r="F1446" s="109"/>
      <c r="G1446" s="109"/>
      <c r="H1446" s="109"/>
      <c r="I1446" s="221"/>
      <c r="J1446" s="252"/>
      <c r="K1446" s="252"/>
      <c r="L1446" s="229"/>
      <c r="M1446" s="229">
        <f t="shared" si="163"/>
        <v>0</v>
      </c>
      <c r="N1446" s="229"/>
      <c r="O1446" s="229"/>
      <c r="P1446" s="422"/>
      <c r="Q1446" s="425">
        <f t="shared" si="159"/>
        <v>0</v>
      </c>
    </row>
    <row r="1447" spans="1:17" hidden="1" outlineLevel="2" x14ac:dyDescent="0.25">
      <c r="A1447" s="289"/>
      <c r="B1447" s="290" t="s">
        <v>576</v>
      </c>
      <c r="C1447" s="241" t="s">
        <v>31</v>
      </c>
      <c r="D1447" s="267">
        <v>10</v>
      </c>
      <c r="E1447" s="109"/>
      <c r="F1447" s="109"/>
      <c r="G1447" s="109"/>
      <c r="H1447" s="109"/>
      <c r="I1447" s="221"/>
      <c r="J1447" s="252"/>
      <c r="K1447" s="252"/>
      <c r="L1447" s="229"/>
      <c r="M1447" s="229">
        <f t="shared" si="163"/>
        <v>0</v>
      </c>
      <c r="N1447" s="229"/>
      <c r="O1447" s="229"/>
      <c r="P1447" s="422"/>
      <c r="Q1447" s="425">
        <f t="shared" si="159"/>
        <v>0</v>
      </c>
    </row>
    <row r="1448" spans="1:17" hidden="1" outlineLevel="2" x14ac:dyDescent="0.25">
      <c r="A1448" s="289"/>
      <c r="B1448" s="290" t="s">
        <v>577</v>
      </c>
      <c r="C1448" s="241" t="s">
        <v>31</v>
      </c>
      <c r="D1448" s="267">
        <v>52</v>
      </c>
      <c r="E1448" s="109"/>
      <c r="F1448" s="109"/>
      <c r="G1448" s="109"/>
      <c r="H1448" s="109"/>
      <c r="I1448" s="221"/>
      <c r="J1448" s="252"/>
      <c r="K1448" s="252"/>
      <c r="L1448" s="229"/>
      <c r="M1448" s="229">
        <f t="shared" si="163"/>
        <v>0</v>
      </c>
      <c r="N1448" s="229"/>
      <c r="O1448" s="229"/>
      <c r="P1448" s="422"/>
      <c r="Q1448" s="425">
        <f t="shared" si="159"/>
        <v>0</v>
      </c>
    </row>
    <row r="1449" spans="1:17" hidden="1" outlineLevel="2" x14ac:dyDescent="0.25">
      <c r="A1449" s="289"/>
      <c r="B1449" s="290" t="s">
        <v>578</v>
      </c>
      <c r="C1449" s="241" t="s">
        <v>188</v>
      </c>
      <c r="D1449" s="267">
        <v>3</v>
      </c>
      <c r="E1449" s="109"/>
      <c r="F1449" s="109"/>
      <c r="G1449" s="109"/>
      <c r="H1449" s="109"/>
      <c r="I1449" s="221"/>
      <c r="J1449" s="252"/>
      <c r="K1449" s="252"/>
      <c r="L1449" s="229"/>
      <c r="M1449" s="229">
        <f t="shared" si="163"/>
        <v>0</v>
      </c>
      <c r="N1449" s="229"/>
      <c r="O1449" s="229"/>
      <c r="P1449" s="422"/>
      <c r="Q1449" s="425">
        <f t="shared" si="159"/>
        <v>0</v>
      </c>
    </row>
    <row r="1450" spans="1:17" hidden="1" outlineLevel="2" x14ac:dyDescent="0.25">
      <c r="A1450" s="289"/>
      <c r="B1450" s="290" t="s">
        <v>579</v>
      </c>
      <c r="C1450" s="241" t="s">
        <v>31</v>
      </c>
      <c r="D1450" s="267">
        <v>60</v>
      </c>
      <c r="E1450" s="109"/>
      <c r="F1450" s="109"/>
      <c r="G1450" s="109"/>
      <c r="H1450" s="109"/>
      <c r="I1450" s="221"/>
      <c r="J1450" s="252"/>
      <c r="K1450" s="252"/>
      <c r="L1450" s="229"/>
      <c r="M1450" s="229">
        <f t="shared" si="163"/>
        <v>0</v>
      </c>
      <c r="N1450" s="229"/>
      <c r="O1450" s="229"/>
      <c r="P1450" s="422"/>
      <c r="Q1450" s="425">
        <f t="shared" si="159"/>
        <v>0</v>
      </c>
    </row>
    <row r="1451" spans="1:17" hidden="1" outlineLevel="2" x14ac:dyDescent="0.25">
      <c r="A1451" s="289"/>
      <c r="B1451" s="290" t="s">
        <v>580</v>
      </c>
      <c r="C1451" s="241" t="s">
        <v>188</v>
      </c>
      <c r="D1451" s="267">
        <v>3505</v>
      </c>
      <c r="E1451" s="109"/>
      <c r="F1451" s="109"/>
      <c r="G1451" s="109"/>
      <c r="H1451" s="109"/>
      <c r="I1451" s="221"/>
      <c r="J1451" s="252"/>
      <c r="K1451" s="252"/>
      <c r="L1451" s="229"/>
      <c r="M1451" s="229">
        <f t="shared" si="163"/>
        <v>0</v>
      </c>
      <c r="N1451" s="229"/>
      <c r="O1451" s="229"/>
      <c r="P1451" s="422"/>
      <c r="Q1451" s="425">
        <f t="shared" si="159"/>
        <v>0</v>
      </c>
    </row>
    <row r="1452" spans="1:17" hidden="1" outlineLevel="2" x14ac:dyDescent="0.25">
      <c r="A1452" s="289"/>
      <c r="B1452" s="290" t="s">
        <v>580</v>
      </c>
      <c r="C1452" s="241" t="s">
        <v>188</v>
      </c>
      <c r="D1452" s="267">
        <v>4805</v>
      </c>
      <c r="E1452" s="109"/>
      <c r="F1452" s="109"/>
      <c r="G1452" s="109"/>
      <c r="H1452" s="109"/>
      <c r="I1452" s="221"/>
      <c r="J1452" s="252"/>
      <c r="K1452" s="252"/>
      <c r="L1452" s="229"/>
      <c r="M1452" s="229">
        <f t="shared" si="163"/>
        <v>0</v>
      </c>
      <c r="N1452" s="229"/>
      <c r="O1452" s="229"/>
      <c r="P1452" s="422"/>
      <c r="Q1452" s="425">
        <f t="shared" si="159"/>
        <v>0</v>
      </c>
    </row>
    <row r="1453" spans="1:17" hidden="1" outlineLevel="2" x14ac:dyDescent="0.25">
      <c r="A1453" s="289"/>
      <c r="B1453" s="290" t="s">
        <v>581</v>
      </c>
      <c r="C1453" s="241" t="s">
        <v>188</v>
      </c>
      <c r="D1453" s="267">
        <v>7010</v>
      </c>
      <c r="E1453" s="109"/>
      <c r="F1453" s="109"/>
      <c r="G1453" s="109"/>
      <c r="H1453" s="109"/>
      <c r="I1453" s="221"/>
      <c r="J1453" s="252"/>
      <c r="K1453" s="252"/>
      <c r="L1453" s="229"/>
      <c r="M1453" s="229">
        <f t="shared" si="163"/>
        <v>0</v>
      </c>
      <c r="N1453" s="229"/>
      <c r="O1453" s="229"/>
      <c r="P1453" s="422"/>
      <c r="Q1453" s="425">
        <f t="shared" si="159"/>
        <v>0</v>
      </c>
    </row>
    <row r="1454" spans="1:17" hidden="1" outlineLevel="2" x14ac:dyDescent="0.25">
      <c r="A1454" s="289"/>
      <c r="B1454" s="290" t="s">
        <v>581</v>
      </c>
      <c r="C1454" s="241" t="s">
        <v>188</v>
      </c>
      <c r="D1454" s="267">
        <v>9610</v>
      </c>
      <c r="E1454" s="109"/>
      <c r="F1454" s="109"/>
      <c r="G1454" s="109"/>
      <c r="H1454" s="109"/>
      <c r="I1454" s="221"/>
      <c r="J1454" s="252"/>
      <c r="K1454" s="252"/>
      <c r="L1454" s="229"/>
      <c r="M1454" s="229">
        <f t="shared" si="163"/>
        <v>0</v>
      </c>
      <c r="N1454" s="229"/>
      <c r="O1454" s="229"/>
      <c r="P1454" s="422"/>
      <c r="Q1454" s="425">
        <f t="shared" si="159"/>
        <v>0</v>
      </c>
    </row>
    <row r="1455" spans="1:17" ht="25.5" hidden="1" outlineLevel="2" x14ac:dyDescent="0.25">
      <c r="A1455" s="289"/>
      <c r="B1455" s="290" t="s">
        <v>6923</v>
      </c>
      <c r="C1455" s="241" t="s">
        <v>31</v>
      </c>
      <c r="D1455" s="267">
        <v>1</v>
      </c>
      <c r="E1455" s="109"/>
      <c r="F1455" s="109"/>
      <c r="G1455" s="109"/>
      <c r="H1455" s="109"/>
      <c r="I1455" s="221"/>
      <c r="J1455" s="252"/>
      <c r="K1455" s="252"/>
      <c r="L1455" s="229"/>
      <c r="M1455" s="229">
        <f t="shared" si="163"/>
        <v>0</v>
      </c>
      <c r="N1455" s="229"/>
      <c r="O1455" s="229"/>
      <c r="P1455" s="422"/>
      <c r="Q1455" s="425">
        <f t="shared" si="159"/>
        <v>0</v>
      </c>
    </row>
    <row r="1456" spans="1:17" ht="25.5" hidden="1" outlineLevel="2" x14ac:dyDescent="0.25">
      <c r="A1456" s="289"/>
      <c r="B1456" s="290" t="s">
        <v>6941</v>
      </c>
      <c r="C1456" s="241" t="s">
        <v>31</v>
      </c>
      <c r="D1456" s="267">
        <v>1</v>
      </c>
      <c r="E1456" s="109"/>
      <c r="F1456" s="109"/>
      <c r="G1456" s="109"/>
      <c r="H1456" s="109"/>
      <c r="I1456" s="221"/>
      <c r="J1456" s="252"/>
      <c r="K1456" s="252"/>
      <c r="L1456" s="229"/>
      <c r="M1456" s="229">
        <f t="shared" si="163"/>
        <v>0</v>
      </c>
      <c r="N1456" s="229"/>
      <c r="O1456" s="229"/>
      <c r="P1456" s="422"/>
      <c r="Q1456" s="425">
        <f t="shared" si="159"/>
        <v>0</v>
      </c>
    </row>
    <row r="1457" spans="1:17" ht="25.5" hidden="1" outlineLevel="2" x14ac:dyDescent="0.25">
      <c r="A1457" s="289"/>
      <c r="B1457" s="290" t="s">
        <v>6942</v>
      </c>
      <c r="C1457" s="241" t="s">
        <v>31</v>
      </c>
      <c r="D1457" s="267">
        <v>1</v>
      </c>
      <c r="E1457" s="109"/>
      <c r="F1457" s="109"/>
      <c r="G1457" s="109"/>
      <c r="H1457" s="109"/>
      <c r="I1457" s="221"/>
      <c r="J1457" s="252"/>
      <c r="K1457" s="252"/>
      <c r="L1457" s="229"/>
      <c r="M1457" s="229">
        <f t="shared" si="163"/>
        <v>0</v>
      </c>
      <c r="N1457" s="229"/>
      <c r="O1457" s="229"/>
      <c r="P1457" s="422"/>
      <c r="Q1457" s="425">
        <f t="shared" si="159"/>
        <v>0</v>
      </c>
    </row>
    <row r="1458" spans="1:17" hidden="1" outlineLevel="2" x14ac:dyDescent="0.25">
      <c r="A1458" s="289"/>
      <c r="B1458" s="290" t="s">
        <v>582</v>
      </c>
      <c r="C1458" s="241" t="s">
        <v>188</v>
      </c>
      <c r="D1458" s="267">
        <v>320</v>
      </c>
      <c r="E1458" s="109"/>
      <c r="F1458" s="109"/>
      <c r="G1458" s="109"/>
      <c r="H1458" s="109"/>
      <c r="I1458" s="221"/>
      <c r="J1458" s="252"/>
      <c r="K1458" s="252"/>
      <c r="L1458" s="229"/>
      <c r="M1458" s="229">
        <f t="shared" si="163"/>
        <v>0</v>
      </c>
      <c r="N1458" s="229"/>
      <c r="O1458" s="229"/>
      <c r="P1458" s="422"/>
      <c r="Q1458" s="425">
        <f t="shared" si="159"/>
        <v>0</v>
      </c>
    </row>
    <row r="1459" spans="1:17" hidden="1" outlineLevel="2" x14ac:dyDescent="0.25">
      <c r="A1459" s="289"/>
      <c r="B1459" s="290" t="s">
        <v>819</v>
      </c>
      <c r="C1459" s="241" t="s">
        <v>188</v>
      </c>
      <c r="D1459" s="267">
        <v>765</v>
      </c>
      <c r="E1459" s="109"/>
      <c r="F1459" s="109"/>
      <c r="G1459" s="109"/>
      <c r="H1459" s="109"/>
      <c r="I1459" s="221"/>
      <c r="J1459" s="252"/>
      <c r="K1459" s="252"/>
      <c r="L1459" s="229"/>
      <c r="M1459" s="229">
        <f t="shared" si="163"/>
        <v>0</v>
      </c>
      <c r="N1459" s="229"/>
      <c r="O1459" s="229"/>
      <c r="P1459" s="422"/>
      <c r="Q1459" s="425">
        <f t="shared" si="159"/>
        <v>0</v>
      </c>
    </row>
    <row r="1460" spans="1:17" hidden="1" outlineLevel="2" x14ac:dyDescent="0.25">
      <c r="A1460" s="289"/>
      <c r="B1460" s="290" t="s">
        <v>583</v>
      </c>
      <c r="C1460" s="241" t="s">
        <v>188</v>
      </c>
      <c r="D1460" s="267">
        <v>3185</v>
      </c>
      <c r="E1460" s="109"/>
      <c r="F1460" s="109"/>
      <c r="G1460" s="109"/>
      <c r="H1460" s="109"/>
      <c r="I1460" s="221"/>
      <c r="J1460" s="252"/>
      <c r="K1460" s="252"/>
      <c r="L1460" s="229"/>
      <c r="M1460" s="229">
        <f t="shared" si="163"/>
        <v>0</v>
      </c>
      <c r="N1460" s="229"/>
      <c r="O1460" s="229"/>
      <c r="P1460" s="422"/>
      <c r="Q1460" s="425">
        <f t="shared" si="159"/>
        <v>0</v>
      </c>
    </row>
    <row r="1461" spans="1:17" hidden="1" outlineLevel="2" x14ac:dyDescent="0.25">
      <c r="A1461" s="289"/>
      <c r="B1461" s="290" t="s">
        <v>584</v>
      </c>
      <c r="C1461" s="241" t="s">
        <v>188</v>
      </c>
      <c r="D1461" s="267">
        <v>4040</v>
      </c>
      <c r="E1461" s="109"/>
      <c r="F1461" s="109"/>
      <c r="G1461" s="109"/>
      <c r="H1461" s="109"/>
      <c r="I1461" s="221"/>
      <c r="J1461" s="252"/>
      <c r="K1461" s="252"/>
      <c r="L1461" s="229"/>
      <c r="M1461" s="229">
        <f t="shared" si="163"/>
        <v>0</v>
      </c>
      <c r="N1461" s="229"/>
      <c r="O1461" s="229"/>
      <c r="P1461" s="422"/>
      <c r="Q1461" s="425">
        <f t="shared" si="159"/>
        <v>0</v>
      </c>
    </row>
    <row r="1462" spans="1:17" hidden="1" outlineLevel="2" x14ac:dyDescent="0.25">
      <c r="A1462" s="289"/>
      <c r="B1462" s="290" t="s">
        <v>585</v>
      </c>
      <c r="C1462" s="241" t="s">
        <v>188</v>
      </c>
      <c r="D1462" s="267">
        <v>60</v>
      </c>
      <c r="E1462" s="109"/>
      <c r="F1462" s="109"/>
      <c r="G1462" s="109"/>
      <c r="H1462" s="109"/>
      <c r="I1462" s="221"/>
      <c r="J1462" s="252"/>
      <c r="K1462" s="252"/>
      <c r="L1462" s="229"/>
      <c r="M1462" s="229">
        <f t="shared" si="163"/>
        <v>0</v>
      </c>
      <c r="N1462" s="229"/>
      <c r="O1462" s="229"/>
      <c r="P1462" s="422"/>
      <c r="Q1462" s="425">
        <f t="shared" si="159"/>
        <v>0</v>
      </c>
    </row>
    <row r="1463" spans="1:17" hidden="1" outlineLevel="2" x14ac:dyDescent="0.25">
      <c r="A1463" s="289"/>
      <c r="B1463" s="290" t="s">
        <v>586</v>
      </c>
      <c r="C1463" s="241" t="s">
        <v>188</v>
      </c>
      <c r="D1463" s="267">
        <v>80</v>
      </c>
      <c r="E1463" s="109"/>
      <c r="F1463" s="109"/>
      <c r="G1463" s="109"/>
      <c r="H1463" s="109"/>
      <c r="I1463" s="221"/>
      <c r="J1463" s="252"/>
      <c r="K1463" s="252"/>
      <c r="L1463" s="229"/>
      <c r="M1463" s="229">
        <f t="shared" si="163"/>
        <v>0</v>
      </c>
      <c r="N1463" s="229"/>
      <c r="O1463" s="229"/>
      <c r="P1463" s="422"/>
      <c r="Q1463" s="425">
        <f t="shared" si="159"/>
        <v>0</v>
      </c>
    </row>
    <row r="1464" spans="1:17" hidden="1" outlineLevel="2" x14ac:dyDescent="0.25">
      <c r="A1464" s="289"/>
      <c r="B1464" s="290" t="s">
        <v>6924</v>
      </c>
      <c r="C1464" s="241" t="s">
        <v>307</v>
      </c>
      <c r="D1464" s="267">
        <v>1</v>
      </c>
      <c r="E1464" s="109"/>
      <c r="F1464" s="109"/>
      <c r="G1464" s="109"/>
      <c r="H1464" s="109"/>
      <c r="I1464" s="221"/>
      <c r="J1464" s="252"/>
      <c r="K1464" s="252"/>
      <c r="L1464" s="229"/>
      <c r="M1464" s="229">
        <f t="shared" si="163"/>
        <v>0</v>
      </c>
      <c r="N1464" s="229"/>
      <c r="O1464" s="229"/>
      <c r="P1464" s="422"/>
      <c r="Q1464" s="425">
        <f t="shared" si="159"/>
        <v>0</v>
      </c>
    </row>
    <row r="1465" spans="1:17" hidden="1" outlineLevel="1" x14ac:dyDescent="0.25">
      <c r="A1465" s="378"/>
      <c r="B1465" s="349" t="s">
        <v>415</v>
      </c>
      <c r="C1465" s="378" t="s">
        <v>307</v>
      </c>
      <c r="D1465" s="383">
        <v>1</v>
      </c>
      <c r="E1465" s="377">
        <v>522690</v>
      </c>
      <c r="F1465" s="377">
        <f>E1465*D1465</f>
        <v>522690</v>
      </c>
      <c r="G1465" s="377">
        <v>0</v>
      </c>
      <c r="H1465" s="377">
        <f>G1465*D1465</f>
        <v>0</v>
      </c>
      <c r="I1465" s="377">
        <f>H1465+F1465</f>
        <v>522690</v>
      </c>
      <c r="J1465" s="252">
        <v>522690</v>
      </c>
      <c r="K1465" s="252"/>
      <c r="L1465" s="229"/>
      <c r="M1465" s="229">
        <f t="shared" si="163"/>
        <v>0</v>
      </c>
      <c r="N1465" s="229"/>
      <c r="O1465" s="229"/>
      <c r="P1465" s="422"/>
      <c r="Q1465" s="425">
        <f t="shared" si="159"/>
        <v>0</v>
      </c>
    </row>
    <row r="1466" spans="1:17" collapsed="1" x14ac:dyDescent="0.25">
      <c r="A1466" s="362">
        <v>2</v>
      </c>
      <c r="B1466" s="363" t="s">
        <v>820</v>
      </c>
      <c r="C1466" s="364"/>
      <c r="D1466" s="365"/>
      <c r="E1466" s="369"/>
      <c r="F1466" s="369"/>
      <c r="G1466" s="369"/>
      <c r="H1466" s="369"/>
      <c r="I1466" s="370"/>
      <c r="J1466" s="365"/>
      <c r="K1466" s="365"/>
      <c r="L1466" s="365"/>
      <c r="M1466" s="365"/>
      <c r="N1466" s="365"/>
      <c r="O1466" s="365"/>
      <c r="P1466" s="422"/>
      <c r="Q1466" s="425">
        <f t="shared" si="159"/>
        <v>0</v>
      </c>
    </row>
    <row r="1467" spans="1:17" x14ac:dyDescent="0.25">
      <c r="A1467" s="339" t="s">
        <v>821</v>
      </c>
      <c r="B1467" s="340" t="s">
        <v>822</v>
      </c>
      <c r="C1467" s="341"/>
      <c r="D1467" s="342"/>
      <c r="E1467" s="342"/>
      <c r="F1467" s="342">
        <f>SUM(F1468:F1478)</f>
        <v>294619</v>
      </c>
      <c r="G1467" s="342"/>
      <c r="H1467" s="342">
        <f>SUM(H1468:H1478)</f>
        <v>708813.29999999981</v>
      </c>
      <c r="I1467" s="343">
        <f>SUM(I1468:I1478)</f>
        <v>1003432.2999999998</v>
      </c>
      <c r="J1467" s="344"/>
      <c r="K1467" s="344"/>
      <c r="L1467" s="345"/>
      <c r="M1467" s="345"/>
      <c r="N1467" s="345"/>
      <c r="O1467" s="345"/>
      <c r="P1467" s="422"/>
      <c r="Q1467" s="343">
        <f>SUM(Q1468:Q1478)</f>
        <v>0</v>
      </c>
    </row>
    <row r="1468" spans="1:17" hidden="1" outlineLevel="1" x14ac:dyDescent="0.25">
      <c r="A1468" s="131"/>
      <c r="B1468" s="300" t="s">
        <v>823</v>
      </c>
      <c r="C1468" s="117" t="s">
        <v>31</v>
      </c>
      <c r="D1468" s="116">
        <v>2</v>
      </c>
      <c r="E1468" s="109">
        <v>5502</v>
      </c>
      <c r="F1468" s="109">
        <f t="shared" ref="F1468:F1478" si="164">E1468*D1468</f>
        <v>11004</v>
      </c>
      <c r="G1468" s="109">
        <v>32487</v>
      </c>
      <c r="H1468" s="109">
        <f t="shared" ref="H1468:H1478" si="165">G1468*D1468</f>
        <v>64974</v>
      </c>
      <c r="I1468" s="221">
        <f>H1468+F1468</f>
        <v>75978</v>
      </c>
      <c r="J1468" s="252">
        <v>5502</v>
      </c>
      <c r="K1468" s="252"/>
      <c r="L1468" s="229"/>
      <c r="M1468" s="229">
        <f t="shared" ref="M1468:M1478" si="166">G1468</f>
        <v>32487</v>
      </c>
      <c r="N1468" s="229"/>
      <c r="O1468" s="229"/>
      <c r="P1468" s="422"/>
      <c r="Q1468" s="425">
        <f t="shared" si="159"/>
        <v>0</v>
      </c>
    </row>
    <row r="1469" spans="1:17" hidden="1" outlineLevel="1" x14ac:dyDescent="0.25">
      <c r="A1469" s="131"/>
      <c r="B1469" s="300" t="s">
        <v>723</v>
      </c>
      <c r="C1469" s="117" t="s">
        <v>199</v>
      </c>
      <c r="D1469" s="116">
        <v>350</v>
      </c>
      <c r="E1469" s="109">
        <v>214.84</v>
      </c>
      <c r="F1469" s="109">
        <f t="shared" si="164"/>
        <v>75194</v>
      </c>
      <c r="G1469" s="109">
        <v>184.6</v>
      </c>
      <c r="H1469" s="109">
        <f t="shared" si="165"/>
        <v>64610</v>
      </c>
      <c r="I1469" s="221">
        <f t="shared" ref="I1469:I1478" si="167">H1469+F1469</f>
        <v>139804</v>
      </c>
      <c r="J1469" s="252">
        <v>214.84</v>
      </c>
      <c r="K1469" s="252"/>
      <c r="L1469" s="229"/>
      <c r="M1469" s="229">
        <f t="shared" si="166"/>
        <v>184.6</v>
      </c>
      <c r="N1469" s="229"/>
      <c r="O1469" s="229"/>
      <c r="P1469" s="422"/>
      <c r="Q1469" s="425">
        <f t="shared" si="159"/>
        <v>0</v>
      </c>
    </row>
    <row r="1470" spans="1:17" ht="25.5" hidden="1" outlineLevel="1" x14ac:dyDescent="0.25">
      <c r="A1470" s="131"/>
      <c r="B1470" s="300" t="s">
        <v>824</v>
      </c>
      <c r="C1470" s="117" t="s">
        <v>31</v>
      </c>
      <c r="D1470" s="116">
        <v>23</v>
      </c>
      <c r="E1470" s="109">
        <v>4585</v>
      </c>
      <c r="F1470" s="109">
        <f t="shared" si="164"/>
        <v>105455</v>
      </c>
      <c r="G1470" s="109">
        <v>21362.9</v>
      </c>
      <c r="H1470" s="109">
        <f t="shared" si="165"/>
        <v>491346.7</v>
      </c>
      <c r="I1470" s="221">
        <f t="shared" si="167"/>
        <v>596801.69999999995</v>
      </c>
      <c r="J1470" s="252">
        <v>4585</v>
      </c>
      <c r="K1470" s="252"/>
      <c r="L1470" s="229"/>
      <c r="M1470" s="229">
        <f t="shared" si="166"/>
        <v>21362.9</v>
      </c>
      <c r="N1470" s="229"/>
      <c r="O1470" s="229"/>
      <c r="P1470" s="422"/>
      <c r="Q1470" s="425">
        <f t="shared" si="159"/>
        <v>0</v>
      </c>
    </row>
    <row r="1471" spans="1:17" hidden="1" outlineLevel="1" x14ac:dyDescent="0.25">
      <c r="A1471" s="131"/>
      <c r="B1471" s="300" t="s">
        <v>825</v>
      </c>
      <c r="C1471" s="117" t="s">
        <v>188</v>
      </c>
      <c r="D1471" s="116">
        <v>350</v>
      </c>
      <c r="E1471" s="109">
        <v>104.80000000000001</v>
      </c>
      <c r="F1471" s="109">
        <f t="shared" si="164"/>
        <v>36680.000000000007</v>
      </c>
      <c r="G1471" s="109">
        <v>119.60000000000001</v>
      </c>
      <c r="H1471" s="109">
        <f t="shared" si="165"/>
        <v>41860</v>
      </c>
      <c r="I1471" s="221">
        <f t="shared" si="167"/>
        <v>78540</v>
      </c>
      <c r="J1471" s="252">
        <v>104.80000000000001</v>
      </c>
      <c r="K1471" s="252"/>
      <c r="L1471" s="229"/>
      <c r="M1471" s="229">
        <f t="shared" si="166"/>
        <v>119.60000000000001</v>
      </c>
      <c r="N1471" s="229"/>
      <c r="O1471" s="229"/>
      <c r="P1471" s="422"/>
      <c r="Q1471" s="425">
        <f t="shared" si="159"/>
        <v>0</v>
      </c>
    </row>
    <row r="1472" spans="1:17" hidden="1" outlineLevel="1" x14ac:dyDescent="0.25">
      <c r="A1472" s="131"/>
      <c r="B1472" s="318" t="s">
        <v>299</v>
      </c>
      <c r="C1472" s="117" t="s">
        <v>31</v>
      </c>
      <c r="D1472" s="116">
        <v>350</v>
      </c>
      <c r="E1472" s="109">
        <v>6.5500000000000007</v>
      </c>
      <c r="F1472" s="109">
        <f t="shared" si="164"/>
        <v>2292.5000000000005</v>
      </c>
      <c r="G1472" s="109">
        <v>26.52</v>
      </c>
      <c r="H1472" s="109">
        <f t="shared" si="165"/>
        <v>9282</v>
      </c>
      <c r="I1472" s="221">
        <f t="shared" si="167"/>
        <v>11574.5</v>
      </c>
      <c r="J1472" s="252">
        <v>6.5500000000000007</v>
      </c>
      <c r="K1472" s="252"/>
      <c r="L1472" s="229"/>
      <c r="M1472" s="229">
        <f t="shared" si="166"/>
        <v>26.52</v>
      </c>
      <c r="N1472" s="229"/>
      <c r="O1472" s="229"/>
      <c r="P1472" s="422"/>
      <c r="Q1472" s="425">
        <f t="shared" si="159"/>
        <v>0</v>
      </c>
    </row>
    <row r="1473" spans="1:17" hidden="1" outlineLevel="1" x14ac:dyDescent="0.25">
      <c r="A1473" s="131"/>
      <c r="B1473" s="300" t="s">
        <v>596</v>
      </c>
      <c r="C1473" s="117" t="s">
        <v>31</v>
      </c>
      <c r="D1473" s="116">
        <v>23</v>
      </c>
      <c r="E1473" s="109">
        <v>655</v>
      </c>
      <c r="F1473" s="109">
        <f t="shared" si="164"/>
        <v>15065</v>
      </c>
      <c r="G1473" s="109">
        <v>135.20000000000002</v>
      </c>
      <c r="H1473" s="109">
        <f t="shared" si="165"/>
        <v>3109.6000000000004</v>
      </c>
      <c r="I1473" s="221">
        <f t="shared" si="167"/>
        <v>18174.599999999999</v>
      </c>
      <c r="J1473" s="252">
        <v>655</v>
      </c>
      <c r="K1473" s="252"/>
      <c r="L1473" s="229"/>
      <c r="M1473" s="229">
        <f t="shared" si="166"/>
        <v>135.20000000000002</v>
      </c>
      <c r="N1473" s="229"/>
      <c r="O1473" s="229"/>
      <c r="P1473" s="422"/>
      <c r="Q1473" s="425">
        <f t="shared" si="159"/>
        <v>0</v>
      </c>
    </row>
    <row r="1474" spans="1:17" hidden="1" outlineLevel="1" x14ac:dyDescent="0.25">
      <c r="A1474" s="131"/>
      <c r="B1474" s="384" t="s">
        <v>826</v>
      </c>
      <c r="C1474" s="117" t="s">
        <v>31</v>
      </c>
      <c r="D1474" s="116">
        <v>46</v>
      </c>
      <c r="E1474" s="109">
        <v>65.5</v>
      </c>
      <c r="F1474" s="109">
        <f t="shared" si="164"/>
        <v>3013</v>
      </c>
      <c r="G1474" s="109">
        <v>109.2</v>
      </c>
      <c r="H1474" s="109">
        <f t="shared" si="165"/>
        <v>5023.2</v>
      </c>
      <c r="I1474" s="221">
        <f t="shared" si="167"/>
        <v>8036.2</v>
      </c>
      <c r="J1474" s="252">
        <v>65.5</v>
      </c>
      <c r="K1474" s="252"/>
      <c r="L1474" s="229"/>
      <c r="M1474" s="229">
        <f t="shared" si="166"/>
        <v>109.2</v>
      </c>
      <c r="N1474" s="229"/>
      <c r="O1474" s="229"/>
      <c r="P1474" s="422"/>
      <c r="Q1474" s="425">
        <f t="shared" si="159"/>
        <v>0</v>
      </c>
    </row>
    <row r="1475" spans="1:17" hidden="1" outlineLevel="1" x14ac:dyDescent="0.25">
      <c r="A1475" s="131"/>
      <c r="B1475" s="384" t="s">
        <v>826</v>
      </c>
      <c r="C1475" s="117" t="s">
        <v>31</v>
      </c>
      <c r="D1475" s="116">
        <v>23</v>
      </c>
      <c r="E1475" s="109">
        <v>65.5</v>
      </c>
      <c r="F1475" s="109">
        <f t="shared" si="164"/>
        <v>1506.5</v>
      </c>
      <c r="G1475" s="109">
        <v>127.4</v>
      </c>
      <c r="H1475" s="109">
        <f t="shared" si="165"/>
        <v>2930.2000000000003</v>
      </c>
      <c r="I1475" s="221">
        <f t="shared" si="167"/>
        <v>4436.7000000000007</v>
      </c>
      <c r="J1475" s="252">
        <v>65.5</v>
      </c>
      <c r="K1475" s="252"/>
      <c r="L1475" s="229"/>
      <c r="M1475" s="229">
        <f t="shared" si="166"/>
        <v>127.4</v>
      </c>
      <c r="N1475" s="229"/>
      <c r="O1475" s="229"/>
      <c r="P1475" s="422"/>
      <c r="Q1475" s="425">
        <f t="shared" si="159"/>
        <v>0</v>
      </c>
    </row>
    <row r="1476" spans="1:17" hidden="1" outlineLevel="1" x14ac:dyDescent="0.25">
      <c r="A1476" s="131"/>
      <c r="B1476" s="318" t="s">
        <v>597</v>
      </c>
      <c r="C1476" s="117" t="s">
        <v>31</v>
      </c>
      <c r="D1476" s="116">
        <v>396</v>
      </c>
      <c r="E1476" s="109">
        <v>32.75</v>
      </c>
      <c r="F1476" s="109">
        <f t="shared" si="164"/>
        <v>12969</v>
      </c>
      <c r="G1476" s="109">
        <v>15.600000000000001</v>
      </c>
      <c r="H1476" s="109">
        <f t="shared" si="165"/>
        <v>6177.6</v>
      </c>
      <c r="I1476" s="221">
        <f t="shared" si="167"/>
        <v>19146.599999999999</v>
      </c>
      <c r="J1476" s="252">
        <v>32.75</v>
      </c>
      <c r="K1476" s="252"/>
      <c r="L1476" s="229"/>
      <c r="M1476" s="229">
        <f t="shared" si="166"/>
        <v>15.600000000000001</v>
      </c>
      <c r="N1476" s="229"/>
      <c r="O1476" s="229"/>
      <c r="P1476" s="422"/>
      <c r="Q1476" s="425">
        <f t="shared" si="159"/>
        <v>0</v>
      </c>
    </row>
    <row r="1477" spans="1:17" hidden="1" outlineLevel="1" x14ac:dyDescent="0.25">
      <c r="A1477" s="131"/>
      <c r="B1477" s="318" t="s">
        <v>302</v>
      </c>
      <c r="C1477" s="117" t="s">
        <v>307</v>
      </c>
      <c r="D1477" s="116">
        <v>1</v>
      </c>
      <c r="E1477" s="109">
        <v>0</v>
      </c>
      <c r="F1477" s="109">
        <f t="shared" si="164"/>
        <v>0</v>
      </c>
      <c r="G1477" s="109">
        <v>19500</v>
      </c>
      <c r="H1477" s="109">
        <f t="shared" si="165"/>
        <v>19500</v>
      </c>
      <c r="I1477" s="221">
        <f t="shared" si="167"/>
        <v>19500</v>
      </c>
      <c r="J1477" s="252">
        <v>0</v>
      </c>
      <c r="K1477" s="252"/>
      <c r="L1477" s="229"/>
      <c r="M1477" s="229">
        <f t="shared" si="166"/>
        <v>19500</v>
      </c>
      <c r="N1477" s="229"/>
      <c r="O1477" s="229"/>
      <c r="P1477" s="422"/>
      <c r="Q1477" s="425">
        <f t="shared" si="159"/>
        <v>0</v>
      </c>
    </row>
    <row r="1478" spans="1:17" hidden="1" outlineLevel="1" x14ac:dyDescent="0.25">
      <c r="A1478" s="131"/>
      <c r="B1478" s="300" t="s">
        <v>560</v>
      </c>
      <c r="C1478" s="117" t="s">
        <v>307</v>
      </c>
      <c r="D1478" s="116">
        <v>1</v>
      </c>
      <c r="E1478" s="109">
        <v>31440</v>
      </c>
      <c r="F1478" s="109">
        <f t="shared" si="164"/>
        <v>31440</v>
      </c>
      <c r="G1478" s="109">
        <v>0</v>
      </c>
      <c r="H1478" s="109">
        <f t="shared" si="165"/>
        <v>0</v>
      </c>
      <c r="I1478" s="221">
        <f t="shared" si="167"/>
        <v>31440</v>
      </c>
      <c r="J1478" s="252">
        <v>31440</v>
      </c>
      <c r="K1478" s="252"/>
      <c r="L1478" s="229"/>
      <c r="M1478" s="229">
        <f t="shared" si="166"/>
        <v>0</v>
      </c>
      <c r="N1478" s="229"/>
      <c r="O1478" s="229"/>
      <c r="P1478" s="422"/>
      <c r="Q1478" s="425">
        <f t="shared" si="159"/>
        <v>0</v>
      </c>
    </row>
    <row r="1479" spans="1:17" collapsed="1" x14ac:dyDescent="0.25">
      <c r="A1479" s="362"/>
      <c r="B1479" s="363" t="s">
        <v>6883</v>
      </c>
      <c r="C1479" s="364"/>
      <c r="D1479" s="365"/>
      <c r="E1479" s="369"/>
      <c r="F1479" s="369"/>
      <c r="G1479" s="369"/>
      <c r="H1479" s="369"/>
      <c r="I1479" s="366"/>
      <c r="J1479" s="365"/>
      <c r="K1479" s="365"/>
      <c r="L1479" s="365"/>
      <c r="M1479" s="365"/>
      <c r="N1479" s="365"/>
      <c r="O1479" s="365"/>
      <c r="P1479" s="422"/>
      <c r="Q1479" s="425">
        <f t="shared" ref="Q1479:Q1542" si="168">(E1479+G1479)*P1479</f>
        <v>0</v>
      </c>
    </row>
    <row r="1480" spans="1:17" x14ac:dyDescent="0.25">
      <c r="A1480" s="360" t="s">
        <v>827</v>
      </c>
      <c r="B1480" s="340" t="s">
        <v>828</v>
      </c>
      <c r="C1480" s="341"/>
      <c r="D1480" s="342"/>
      <c r="E1480" s="342"/>
      <c r="F1480" s="342">
        <f>F1622</f>
        <v>37448849.832400002</v>
      </c>
      <c r="G1480" s="342"/>
      <c r="H1480" s="342">
        <f>H1622</f>
        <v>47516454.300020993</v>
      </c>
      <c r="I1480" s="343">
        <f>I1622</f>
        <v>84965304.132421017</v>
      </c>
      <c r="J1480" s="344"/>
      <c r="K1480" s="344"/>
      <c r="L1480" s="345"/>
      <c r="M1480" s="345"/>
      <c r="N1480" s="345"/>
      <c r="O1480" s="345"/>
      <c r="P1480" s="422"/>
      <c r="Q1480" s="343">
        <f>Q1622</f>
        <v>0</v>
      </c>
    </row>
    <row r="1481" spans="1:17" hidden="1" outlineLevel="1" x14ac:dyDescent="0.25">
      <c r="A1481" s="378"/>
      <c r="B1481" s="349" t="s">
        <v>829</v>
      </c>
      <c r="C1481" s="378"/>
      <c r="D1481" s="383"/>
      <c r="E1481" s="377"/>
      <c r="F1481" s="377">
        <f>SUM(F1483:F1495)</f>
        <v>11963784.964800002</v>
      </c>
      <c r="G1481" s="377"/>
      <c r="H1481" s="377">
        <f>SUM(H1483:H1495)</f>
        <v>15123475.401672</v>
      </c>
      <c r="I1481" s="377">
        <f>SUM(I1483:I1495)</f>
        <v>27087260.366472002</v>
      </c>
      <c r="J1481" s="233"/>
      <c r="K1481" s="233"/>
      <c r="L1481" s="233"/>
      <c r="M1481" s="233"/>
      <c r="N1481" s="233"/>
      <c r="O1481" s="233"/>
      <c r="P1481" s="422"/>
      <c r="Q1481" s="425">
        <f t="shared" si="168"/>
        <v>0</v>
      </c>
    </row>
    <row r="1482" spans="1:17" hidden="1" outlineLevel="1" x14ac:dyDescent="0.25">
      <c r="A1482" s="133"/>
      <c r="B1482" s="280" t="s">
        <v>6884</v>
      </c>
      <c r="C1482" s="115"/>
      <c r="D1482" s="109"/>
      <c r="E1482" s="109"/>
      <c r="F1482" s="109"/>
      <c r="G1482" s="109"/>
      <c r="H1482" s="109"/>
      <c r="I1482" s="221"/>
      <c r="J1482" s="109"/>
      <c r="K1482" s="109"/>
      <c r="L1482" s="109"/>
      <c r="M1482" s="109"/>
      <c r="N1482" s="109"/>
      <c r="O1482" s="109"/>
      <c r="P1482" s="422"/>
      <c r="Q1482" s="425">
        <f t="shared" si="168"/>
        <v>0</v>
      </c>
    </row>
    <row r="1483" spans="1:17" hidden="1" outlineLevel="1" x14ac:dyDescent="0.25">
      <c r="A1483" s="133">
        <v>1</v>
      </c>
      <c r="B1483" s="281" t="s">
        <v>830</v>
      </c>
      <c r="C1483" s="134" t="s">
        <v>6820</v>
      </c>
      <c r="D1483" s="109">
        <f>79.62</f>
        <v>79.62</v>
      </c>
      <c r="E1483" s="109">
        <v>13494</v>
      </c>
      <c r="F1483" s="109">
        <f t="shared" ref="F1483:F1494" si="169">E1483*D1483</f>
        <v>1074392.28</v>
      </c>
      <c r="G1483" s="109">
        <v>0</v>
      </c>
      <c r="H1483" s="109">
        <f t="shared" ref="H1483:H1494" si="170">G1483*D1483</f>
        <v>0</v>
      </c>
      <c r="I1483" s="221">
        <f>F1483+H1483</f>
        <v>1074392.28</v>
      </c>
      <c r="J1483" s="252">
        <v>13494</v>
      </c>
      <c r="K1483" s="252"/>
      <c r="L1483" s="229"/>
      <c r="M1483" s="229">
        <f t="shared" ref="M1483:M1489" si="171">G1483</f>
        <v>0</v>
      </c>
      <c r="N1483" s="229"/>
      <c r="O1483" s="229"/>
      <c r="P1483" s="422"/>
      <c r="Q1483" s="425">
        <f t="shared" si="168"/>
        <v>0</v>
      </c>
    </row>
    <row r="1484" spans="1:17" hidden="1" outlineLevel="1" x14ac:dyDescent="0.25">
      <c r="A1484" s="133">
        <f>A1483+1</f>
        <v>2</v>
      </c>
      <c r="B1484" s="281" t="s">
        <v>831</v>
      </c>
      <c r="C1484" s="134" t="s">
        <v>6820</v>
      </c>
      <c r="D1484" s="109">
        <v>308.73</v>
      </c>
      <c r="E1484" s="109">
        <v>19422</v>
      </c>
      <c r="F1484" s="109">
        <f t="shared" si="169"/>
        <v>5996154.0600000005</v>
      </c>
      <c r="G1484" s="109">
        <v>0</v>
      </c>
      <c r="H1484" s="109">
        <f t="shared" si="170"/>
        <v>0</v>
      </c>
      <c r="I1484" s="221">
        <f t="shared" ref="I1484:I1494" si="172">F1484+H1484</f>
        <v>5996154.0600000005</v>
      </c>
      <c r="J1484" s="252">
        <v>19422</v>
      </c>
      <c r="K1484" s="252"/>
      <c r="L1484" s="229"/>
      <c r="M1484" s="229">
        <f t="shared" si="171"/>
        <v>0</v>
      </c>
      <c r="N1484" s="229"/>
      <c r="O1484" s="229"/>
      <c r="P1484" s="422"/>
      <c r="Q1484" s="425">
        <f t="shared" si="168"/>
        <v>0</v>
      </c>
    </row>
    <row r="1485" spans="1:17" ht="25.5" hidden="1" outlineLevel="1" x14ac:dyDescent="0.25">
      <c r="A1485" s="133">
        <f>A1484+1</f>
        <v>3</v>
      </c>
      <c r="B1485" s="281" t="s">
        <v>832</v>
      </c>
      <c r="C1485" s="134" t="s">
        <v>6820</v>
      </c>
      <c r="D1485" s="109">
        <f>196.74</f>
        <v>196.74</v>
      </c>
      <c r="E1485" s="109">
        <v>2405</v>
      </c>
      <c r="F1485" s="109">
        <f t="shared" si="169"/>
        <v>473159.7</v>
      </c>
      <c r="G1485" s="109">
        <v>0</v>
      </c>
      <c r="H1485" s="109">
        <f t="shared" si="170"/>
        <v>0</v>
      </c>
      <c r="I1485" s="221">
        <f t="shared" si="172"/>
        <v>473159.7</v>
      </c>
      <c r="J1485" s="252">
        <v>2405</v>
      </c>
      <c r="K1485" s="252"/>
      <c r="L1485" s="229"/>
      <c r="M1485" s="229">
        <f t="shared" si="171"/>
        <v>0</v>
      </c>
      <c r="N1485" s="229"/>
      <c r="O1485" s="229"/>
      <c r="P1485" s="422"/>
      <c r="Q1485" s="425">
        <f t="shared" si="168"/>
        <v>0</v>
      </c>
    </row>
    <row r="1486" spans="1:17" ht="25.5" hidden="1" outlineLevel="1" x14ac:dyDescent="0.25">
      <c r="A1486" s="133"/>
      <c r="B1486" s="281" t="s">
        <v>6885</v>
      </c>
      <c r="C1486" s="134"/>
      <c r="D1486" s="109"/>
      <c r="E1486" s="109">
        <v>0</v>
      </c>
      <c r="F1486" s="109">
        <f t="shared" si="169"/>
        <v>0</v>
      </c>
      <c r="G1486" s="109">
        <v>0</v>
      </c>
      <c r="H1486" s="109">
        <f t="shared" si="170"/>
        <v>0</v>
      </c>
      <c r="I1486" s="221">
        <f t="shared" si="172"/>
        <v>0</v>
      </c>
      <c r="J1486" s="252">
        <v>0</v>
      </c>
      <c r="K1486" s="252"/>
      <c r="L1486" s="229"/>
      <c r="M1486" s="229">
        <f t="shared" si="171"/>
        <v>0</v>
      </c>
      <c r="N1486" s="229"/>
      <c r="O1486" s="229"/>
      <c r="P1486" s="422"/>
      <c r="Q1486" s="425">
        <f t="shared" si="168"/>
        <v>0</v>
      </c>
    </row>
    <row r="1487" spans="1:17" hidden="1" outlineLevel="1" x14ac:dyDescent="0.25">
      <c r="A1487" s="133">
        <f>A1485+1</f>
        <v>4</v>
      </c>
      <c r="B1487" s="281" t="s">
        <v>6886</v>
      </c>
      <c r="C1487" s="134" t="s">
        <v>6820</v>
      </c>
      <c r="D1487" s="109">
        <v>151</v>
      </c>
      <c r="E1487" s="109">
        <v>2513.1600000000003</v>
      </c>
      <c r="F1487" s="109">
        <f t="shared" si="169"/>
        <v>379487.16000000003</v>
      </c>
      <c r="G1487" s="109">
        <v>6681</v>
      </c>
      <c r="H1487" s="109">
        <f t="shared" si="170"/>
        <v>1008831</v>
      </c>
      <c r="I1487" s="221">
        <f t="shared" si="172"/>
        <v>1388318.1600000001</v>
      </c>
      <c r="J1487" s="252">
        <v>2513.1600000000003</v>
      </c>
      <c r="K1487" s="252"/>
      <c r="L1487" s="229"/>
      <c r="M1487" s="229">
        <f t="shared" si="171"/>
        <v>6681</v>
      </c>
      <c r="N1487" s="229"/>
      <c r="O1487" s="229"/>
      <c r="P1487" s="422"/>
      <c r="Q1487" s="425">
        <f t="shared" si="168"/>
        <v>0</v>
      </c>
    </row>
    <row r="1488" spans="1:17" hidden="1" outlineLevel="1" x14ac:dyDescent="0.25">
      <c r="A1488" s="133">
        <f>A1487+1</f>
        <v>5</v>
      </c>
      <c r="B1488" s="281" t="s">
        <v>833</v>
      </c>
      <c r="C1488" s="134" t="s">
        <v>6820</v>
      </c>
      <c r="D1488" s="109">
        <v>163</v>
      </c>
      <c r="E1488" s="109">
        <v>2333.7600000000002</v>
      </c>
      <c r="F1488" s="109">
        <f t="shared" si="169"/>
        <v>380402.88000000006</v>
      </c>
      <c r="G1488" s="109">
        <v>2161.5</v>
      </c>
      <c r="H1488" s="109">
        <f t="shared" si="170"/>
        <v>352324.5</v>
      </c>
      <c r="I1488" s="221">
        <f t="shared" si="172"/>
        <v>732727.38000000012</v>
      </c>
      <c r="J1488" s="252">
        <v>2333.7600000000002</v>
      </c>
      <c r="K1488" s="252"/>
      <c r="L1488" s="229"/>
      <c r="M1488" s="229">
        <f t="shared" si="171"/>
        <v>2161.5</v>
      </c>
      <c r="N1488" s="229"/>
      <c r="O1488" s="229"/>
      <c r="P1488" s="422"/>
      <c r="Q1488" s="425">
        <f t="shared" si="168"/>
        <v>0</v>
      </c>
    </row>
    <row r="1489" spans="1:261" hidden="1" outlineLevel="1" x14ac:dyDescent="0.25">
      <c r="A1489" s="133">
        <f>A1488+1</f>
        <v>6</v>
      </c>
      <c r="B1489" s="281" t="s">
        <v>834</v>
      </c>
      <c r="C1489" s="134" t="s">
        <v>188</v>
      </c>
      <c r="D1489" s="109">
        <v>226.24</v>
      </c>
      <c r="E1489" s="109">
        <v>46.800000000000004</v>
      </c>
      <c r="F1489" s="109">
        <f t="shared" si="169"/>
        <v>10588.032000000001</v>
      </c>
      <c r="G1489" s="109">
        <v>264.096</v>
      </c>
      <c r="H1489" s="109">
        <f t="shared" si="170"/>
        <v>59749.079040000004</v>
      </c>
      <c r="I1489" s="221">
        <f t="shared" si="172"/>
        <v>70337.111040000003</v>
      </c>
      <c r="J1489" s="252">
        <v>46.800000000000004</v>
      </c>
      <c r="K1489" s="252"/>
      <c r="L1489" s="229"/>
      <c r="M1489" s="229">
        <f t="shared" si="171"/>
        <v>264.096</v>
      </c>
      <c r="N1489" s="229"/>
      <c r="O1489" s="229"/>
      <c r="P1489" s="422"/>
      <c r="Q1489" s="425">
        <f t="shared" si="168"/>
        <v>0</v>
      </c>
    </row>
    <row r="1490" spans="1:261" hidden="1" outlineLevel="1" x14ac:dyDescent="0.25">
      <c r="A1490" s="135"/>
      <c r="B1490" s="280" t="s">
        <v>835</v>
      </c>
      <c r="C1490" s="115"/>
      <c r="D1490" s="109"/>
      <c r="E1490" s="109"/>
      <c r="F1490" s="109">
        <f t="shared" si="169"/>
        <v>0</v>
      </c>
      <c r="G1490" s="109"/>
      <c r="H1490" s="109">
        <f t="shared" si="170"/>
        <v>0</v>
      </c>
      <c r="I1490" s="221">
        <f t="shared" si="172"/>
        <v>0</v>
      </c>
      <c r="J1490" s="252"/>
      <c r="K1490" s="252"/>
      <c r="L1490" s="229"/>
      <c r="M1490" s="229"/>
      <c r="N1490" s="229"/>
      <c r="O1490" s="229"/>
      <c r="P1490" s="422"/>
      <c r="Q1490" s="425">
        <f t="shared" si="168"/>
        <v>0</v>
      </c>
    </row>
    <row r="1491" spans="1:261" ht="51" hidden="1" outlineLevel="1" x14ac:dyDescent="0.25">
      <c r="A1491" s="396">
        <f>A1489+1</f>
        <v>7</v>
      </c>
      <c r="B1491" s="397" t="s">
        <v>6810</v>
      </c>
      <c r="C1491" s="398" t="s">
        <v>188</v>
      </c>
      <c r="D1491" s="233">
        <v>226.24</v>
      </c>
      <c r="E1491" s="233">
        <v>2475.7200000000003</v>
      </c>
      <c r="F1491" s="233">
        <f t="shared" si="169"/>
        <v>560106.89280000003</v>
      </c>
      <c r="G1491" s="233">
        <v>60348.1368</v>
      </c>
      <c r="H1491" s="233">
        <f t="shared" si="170"/>
        <v>13653162.469632</v>
      </c>
      <c r="I1491" s="337">
        <f t="shared" si="172"/>
        <v>14213269.362431999</v>
      </c>
      <c r="J1491" s="233">
        <v>2475.7200000000003</v>
      </c>
      <c r="K1491" s="233">
        <f>'ВСЕ СМЕТЫ КДС'!G4454</f>
        <v>5258.0183762534398</v>
      </c>
      <c r="L1491" s="394">
        <f>((J1491/(K1491/100))-100)/100</f>
        <v>-0.52915341430129137</v>
      </c>
      <c r="M1491" s="233">
        <f>G1491</f>
        <v>60348.1368</v>
      </c>
      <c r="N1491" s="233">
        <f>N1523</f>
        <v>57654.67707392708</v>
      </c>
      <c r="O1491" s="394">
        <f>((M1491/(N1491/100))-100)/100</f>
        <v>4.6717107141529365E-2</v>
      </c>
      <c r="P1491" s="422"/>
      <c r="Q1491" s="425">
        <f t="shared" si="168"/>
        <v>0</v>
      </c>
    </row>
    <row r="1492" spans="1:261" hidden="1" outlineLevel="1" x14ac:dyDescent="0.25">
      <c r="A1492" s="133">
        <f>A1491+1</f>
        <v>8</v>
      </c>
      <c r="B1492" s="281" t="s">
        <v>836</v>
      </c>
      <c r="C1492" s="134" t="s">
        <v>188</v>
      </c>
      <c r="D1492" s="109">
        <v>226.24</v>
      </c>
      <c r="E1492" s="109">
        <v>6552</v>
      </c>
      <c r="F1492" s="109">
        <f t="shared" si="169"/>
        <v>1482324.48</v>
      </c>
      <c r="G1492" s="109">
        <v>0</v>
      </c>
      <c r="H1492" s="109">
        <f t="shared" si="170"/>
        <v>0</v>
      </c>
      <c r="I1492" s="221">
        <f t="shared" si="172"/>
        <v>1482324.48</v>
      </c>
      <c r="J1492" s="252">
        <v>6552</v>
      </c>
      <c r="K1492" s="252"/>
      <c r="L1492" s="229"/>
      <c r="M1492" s="229">
        <f t="shared" ref="M1492:M1521" si="173">G1492</f>
        <v>0</v>
      </c>
      <c r="N1492" s="229"/>
      <c r="O1492" s="229"/>
      <c r="P1492" s="422"/>
      <c r="Q1492" s="425">
        <f t="shared" si="168"/>
        <v>0</v>
      </c>
    </row>
    <row r="1493" spans="1:261" s="126" customFormat="1" hidden="1" outlineLevel="1" x14ac:dyDescent="0.25">
      <c r="A1493" s="136">
        <f>A1492+1</f>
        <v>9</v>
      </c>
      <c r="B1493" s="320" t="s">
        <v>837</v>
      </c>
      <c r="C1493" s="137" t="s">
        <v>188</v>
      </c>
      <c r="D1493" s="138">
        <v>226.24</v>
      </c>
      <c r="E1493" s="109">
        <v>6552</v>
      </c>
      <c r="F1493" s="109">
        <f t="shared" si="169"/>
        <v>1482324.48</v>
      </c>
      <c r="G1493" s="109">
        <v>0</v>
      </c>
      <c r="H1493" s="109">
        <f t="shared" si="170"/>
        <v>0</v>
      </c>
      <c r="I1493" s="221">
        <f t="shared" si="172"/>
        <v>1482324.48</v>
      </c>
      <c r="J1493" s="252">
        <v>6552</v>
      </c>
      <c r="K1493" s="252"/>
      <c r="L1493" s="229"/>
      <c r="M1493" s="229">
        <f t="shared" si="173"/>
        <v>0</v>
      </c>
      <c r="N1493" s="229"/>
      <c r="O1493" s="229"/>
      <c r="P1493" s="422"/>
      <c r="Q1493" s="425">
        <f t="shared" si="168"/>
        <v>0</v>
      </c>
      <c r="R1493" s="419"/>
      <c r="S1493" s="419"/>
      <c r="T1493" s="419"/>
      <c r="U1493" s="419"/>
      <c r="V1493" s="419"/>
      <c r="W1493" s="419"/>
      <c r="X1493" s="419"/>
      <c r="Y1493" s="419"/>
      <c r="Z1493" s="419"/>
      <c r="AA1493" s="419"/>
      <c r="AB1493" s="419"/>
      <c r="AC1493" s="419"/>
      <c r="AD1493" s="419"/>
      <c r="AE1493" s="419"/>
      <c r="AF1493" s="419"/>
      <c r="AG1493" s="419"/>
      <c r="AH1493" s="419"/>
      <c r="AI1493" s="419"/>
      <c r="AJ1493" s="419"/>
      <c r="AK1493" s="419"/>
      <c r="AL1493" s="419"/>
      <c r="AM1493" s="419"/>
      <c r="AN1493" s="419"/>
      <c r="AO1493" s="419"/>
      <c r="AP1493" s="419"/>
      <c r="AQ1493" s="419"/>
      <c r="AR1493" s="419"/>
      <c r="AS1493" s="419"/>
      <c r="AT1493" s="419"/>
      <c r="AU1493" s="419"/>
      <c r="AV1493" s="419"/>
      <c r="AW1493" s="419"/>
      <c r="AX1493" s="419"/>
      <c r="AY1493" s="419"/>
      <c r="AZ1493" s="419"/>
      <c r="BA1493" s="419"/>
      <c r="BB1493" s="419"/>
      <c r="BC1493" s="419"/>
      <c r="BD1493" s="419"/>
      <c r="BE1493" s="419"/>
      <c r="BF1493" s="419"/>
      <c r="BG1493" s="419"/>
      <c r="BH1493" s="419"/>
      <c r="BI1493" s="419"/>
      <c r="BJ1493" s="419"/>
      <c r="BK1493" s="419"/>
      <c r="BL1493" s="419"/>
      <c r="BM1493" s="419"/>
      <c r="BN1493" s="419"/>
      <c r="BO1493" s="419"/>
      <c r="BP1493" s="419"/>
      <c r="BQ1493" s="419"/>
      <c r="BR1493" s="419"/>
      <c r="BS1493" s="419"/>
      <c r="BT1493" s="419"/>
      <c r="BU1493" s="419"/>
      <c r="BV1493" s="419"/>
      <c r="BW1493" s="419"/>
      <c r="BX1493" s="419"/>
      <c r="BY1493" s="419"/>
      <c r="BZ1493" s="419"/>
      <c r="CA1493" s="419"/>
      <c r="CB1493" s="419"/>
      <c r="CC1493" s="419"/>
      <c r="CD1493" s="419"/>
      <c r="CE1493" s="419"/>
      <c r="CF1493" s="419"/>
      <c r="CG1493" s="419"/>
      <c r="CH1493" s="419"/>
      <c r="CI1493" s="419"/>
      <c r="CJ1493" s="419"/>
      <c r="CK1493" s="419"/>
      <c r="CL1493" s="419"/>
      <c r="CM1493" s="419"/>
      <c r="CN1493" s="419"/>
      <c r="CO1493" s="419"/>
      <c r="CP1493" s="419"/>
      <c r="CQ1493" s="419"/>
      <c r="CR1493" s="419"/>
      <c r="CS1493" s="419"/>
      <c r="CT1493" s="419"/>
      <c r="CU1493" s="419"/>
      <c r="CV1493" s="419"/>
      <c r="CW1493" s="419"/>
      <c r="CX1493" s="419"/>
      <c r="CY1493" s="419"/>
      <c r="CZ1493" s="419"/>
      <c r="DA1493" s="419"/>
      <c r="DB1493" s="419"/>
      <c r="DC1493" s="419"/>
      <c r="DD1493" s="419"/>
      <c r="DE1493" s="419"/>
      <c r="DF1493" s="419"/>
      <c r="DG1493" s="419"/>
      <c r="DH1493" s="419"/>
      <c r="DI1493" s="419"/>
      <c r="DJ1493" s="419"/>
      <c r="DK1493" s="419"/>
      <c r="DL1493" s="419"/>
      <c r="DM1493" s="419"/>
      <c r="DN1493" s="419"/>
      <c r="DO1493" s="419"/>
      <c r="DP1493" s="419"/>
      <c r="DQ1493" s="419"/>
      <c r="DR1493" s="419"/>
      <c r="DS1493" s="419"/>
      <c r="DT1493" s="419"/>
      <c r="DU1493" s="419"/>
      <c r="DV1493" s="419"/>
      <c r="DW1493" s="419"/>
      <c r="DX1493" s="419"/>
      <c r="DY1493" s="419"/>
      <c r="DZ1493" s="419"/>
      <c r="EA1493" s="419"/>
      <c r="EB1493" s="419"/>
      <c r="EC1493" s="419"/>
      <c r="ED1493" s="419"/>
      <c r="EE1493" s="419"/>
      <c r="EF1493" s="419"/>
      <c r="EG1493" s="419"/>
      <c r="EH1493" s="419"/>
      <c r="EI1493" s="419"/>
      <c r="EJ1493" s="419"/>
      <c r="EK1493" s="419"/>
      <c r="EL1493" s="419"/>
      <c r="EM1493" s="419"/>
      <c r="EN1493" s="419"/>
      <c r="EO1493" s="419"/>
      <c r="EP1493" s="419"/>
      <c r="EQ1493" s="419"/>
      <c r="ER1493" s="419"/>
      <c r="ES1493" s="419"/>
      <c r="ET1493" s="419"/>
      <c r="EU1493" s="419"/>
      <c r="EV1493" s="419"/>
      <c r="EW1493" s="419"/>
      <c r="EX1493" s="419"/>
      <c r="EY1493" s="419"/>
      <c r="EZ1493" s="419"/>
      <c r="FA1493" s="419"/>
      <c r="FB1493" s="419"/>
      <c r="FC1493" s="419"/>
      <c r="FD1493" s="419"/>
      <c r="FE1493" s="419"/>
      <c r="FF1493" s="419"/>
      <c r="FG1493" s="419"/>
      <c r="FH1493" s="419"/>
      <c r="FI1493" s="419"/>
      <c r="FJ1493" s="419"/>
      <c r="FK1493" s="419"/>
      <c r="FL1493" s="419"/>
      <c r="FM1493" s="419"/>
      <c r="FN1493" s="419"/>
      <c r="FO1493" s="419"/>
      <c r="FP1493" s="419"/>
      <c r="FQ1493" s="419"/>
      <c r="FR1493" s="419"/>
      <c r="FS1493" s="419"/>
      <c r="FT1493" s="419"/>
      <c r="FU1493" s="419"/>
      <c r="FV1493" s="419"/>
      <c r="FW1493" s="419"/>
      <c r="FX1493" s="419"/>
      <c r="FY1493" s="419"/>
      <c r="FZ1493" s="419"/>
      <c r="GA1493" s="419"/>
      <c r="GB1493" s="419"/>
      <c r="GC1493" s="419"/>
      <c r="GD1493" s="419"/>
      <c r="GE1493" s="419"/>
      <c r="GF1493" s="419"/>
      <c r="GG1493" s="419"/>
      <c r="GH1493" s="419"/>
      <c r="GI1493" s="419"/>
      <c r="GJ1493" s="419"/>
      <c r="GK1493" s="419"/>
      <c r="GL1493" s="419"/>
      <c r="GM1493" s="419"/>
      <c r="GN1493" s="419"/>
      <c r="GO1493" s="419"/>
      <c r="GP1493" s="419"/>
      <c r="GQ1493" s="419"/>
      <c r="GR1493" s="419"/>
      <c r="GS1493" s="419"/>
      <c r="GT1493" s="419"/>
      <c r="GU1493" s="419"/>
      <c r="GV1493" s="419"/>
      <c r="GW1493" s="419"/>
      <c r="GX1493" s="419"/>
      <c r="GY1493" s="419"/>
      <c r="GZ1493" s="419"/>
      <c r="HA1493" s="419"/>
      <c r="HB1493" s="419"/>
      <c r="HC1493" s="419"/>
      <c r="HD1493" s="419"/>
      <c r="HE1493" s="419"/>
      <c r="HF1493" s="419"/>
      <c r="HG1493" s="419"/>
      <c r="HH1493" s="419"/>
      <c r="HI1493" s="419"/>
      <c r="HJ1493" s="419"/>
      <c r="HK1493" s="419"/>
      <c r="HL1493" s="419"/>
      <c r="HM1493" s="419"/>
      <c r="HN1493" s="419"/>
      <c r="HO1493" s="419"/>
      <c r="HP1493" s="419"/>
      <c r="HQ1493" s="419"/>
      <c r="HR1493" s="419"/>
      <c r="HS1493" s="419"/>
      <c r="HT1493" s="419"/>
      <c r="HU1493" s="419"/>
      <c r="HV1493" s="419"/>
      <c r="HW1493" s="419"/>
      <c r="HX1493" s="419"/>
      <c r="HY1493" s="419"/>
      <c r="HZ1493" s="419"/>
      <c r="IA1493" s="419"/>
      <c r="IB1493" s="419"/>
      <c r="IC1493" s="419"/>
      <c r="ID1493" s="419"/>
      <c r="IE1493" s="419"/>
      <c r="IF1493" s="419"/>
      <c r="IG1493" s="419"/>
      <c r="IH1493" s="419"/>
      <c r="II1493" s="419"/>
      <c r="IJ1493" s="419"/>
      <c r="IK1493" s="419"/>
      <c r="IL1493" s="419"/>
      <c r="IM1493" s="419"/>
      <c r="IN1493" s="419"/>
      <c r="IO1493" s="419"/>
      <c r="IP1493" s="419"/>
      <c r="IQ1493" s="419"/>
      <c r="IR1493" s="419"/>
      <c r="IS1493" s="419"/>
      <c r="IT1493" s="419"/>
      <c r="IU1493" s="419"/>
      <c r="IV1493" s="419"/>
      <c r="IW1493" s="419"/>
      <c r="IX1493" s="419"/>
      <c r="IY1493" s="419"/>
      <c r="IZ1493" s="419"/>
      <c r="JA1493" s="419"/>
    </row>
    <row r="1494" spans="1:261" hidden="1" outlineLevel="1" x14ac:dyDescent="0.25">
      <c r="A1494" s="133">
        <f>A1493+1</f>
        <v>10</v>
      </c>
      <c r="B1494" s="281" t="s">
        <v>838</v>
      </c>
      <c r="C1494" s="134" t="s">
        <v>31</v>
      </c>
      <c r="D1494" s="109">
        <v>1</v>
      </c>
      <c r="E1494" s="109">
        <v>124845</v>
      </c>
      <c r="F1494" s="109">
        <f t="shared" si="169"/>
        <v>124845</v>
      </c>
      <c r="G1494" s="109">
        <v>49408.353000000003</v>
      </c>
      <c r="H1494" s="109">
        <f t="shared" si="170"/>
        <v>49408.353000000003</v>
      </c>
      <c r="I1494" s="221">
        <f t="shared" si="172"/>
        <v>174253.353</v>
      </c>
      <c r="J1494" s="252">
        <v>124845</v>
      </c>
      <c r="K1494" s="252"/>
      <c r="L1494" s="229"/>
      <c r="M1494" s="229">
        <f t="shared" si="173"/>
        <v>49408.353000000003</v>
      </c>
      <c r="N1494" s="229"/>
      <c r="O1494" s="229"/>
      <c r="P1494" s="422"/>
      <c r="Q1494" s="425">
        <f t="shared" si="168"/>
        <v>0</v>
      </c>
    </row>
    <row r="1495" spans="1:261" hidden="1" outlineLevel="2" x14ac:dyDescent="0.25">
      <c r="A1495" s="133"/>
      <c r="B1495" s="280" t="s">
        <v>839</v>
      </c>
      <c r="C1495" s="115"/>
      <c r="D1495" s="109"/>
      <c r="E1495" s="109">
        <v>0</v>
      </c>
      <c r="F1495" s="109"/>
      <c r="G1495" s="109">
        <v>0</v>
      </c>
      <c r="H1495" s="109"/>
      <c r="I1495" s="221"/>
      <c r="J1495" s="252">
        <v>0</v>
      </c>
      <c r="K1495" s="252"/>
      <c r="L1495" s="229"/>
      <c r="M1495" s="229">
        <f t="shared" si="173"/>
        <v>0</v>
      </c>
      <c r="N1495" s="229"/>
      <c r="O1495" s="229"/>
      <c r="P1495" s="422"/>
      <c r="Q1495" s="425">
        <f t="shared" si="168"/>
        <v>0</v>
      </c>
    </row>
    <row r="1496" spans="1:261" hidden="1" outlineLevel="2" x14ac:dyDescent="0.25">
      <c r="A1496" s="133"/>
      <c r="B1496" s="281" t="s">
        <v>840</v>
      </c>
      <c r="C1496" s="134" t="s">
        <v>31</v>
      </c>
      <c r="D1496" s="109">
        <v>36</v>
      </c>
      <c r="E1496" s="109">
        <v>0</v>
      </c>
      <c r="F1496" s="109"/>
      <c r="G1496" s="109">
        <v>0</v>
      </c>
      <c r="H1496" s="109"/>
      <c r="I1496" s="221"/>
      <c r="J1496" s="252">
        <v>0</v>
      </c>
      <c r="K1496" s="252"/>
      <c r="L1496" s="229"/>
      <c r="M1496" s="229">
        <f t="shared" si="173"/>
        <v>0</v>
      </c>
      <c r="N1496" s="229"/>
      <c r="O1496" s="229"/>
      <c r="P1496" s="422"/>
      <c r="Q1496" s="425">
        <f t="shared" si="168"/>
        <v>0</v>
      </c>
    </row>
    <row r="1497" spans="1:261" hidden="1" outlineLevel="2" x14ac:dyDescent="0.25">
      <c r="A1497" s="133"/>
      <c r="B1497" s="281" t="s">
        <v>841</v>
      </c>
      <c r="C1497" s="134" t="s">
        <v>31</v>
      </c>
      <c r="D1497" s="109">
        <v>416</v>
      </c>
      <c r="E1497" s="109">
        <v>0</v>
      </c>
      <c r="F1497" s="109"/>
      <c r="G1497" s="109">
        <v>0</v>
      </c>
      <c r="H1497" s="109"/>
      <c r="I1497" s="221"/>
      <c r="J1497" s="252">
        <v>0</v>
      </c>
      <c r="K1497" s="252"/>
      <c r="L1497" s="229"/>
      <c r="M1497" s="229">
        <f t="shared" si="173"/>
        <v>0</v>
      </c>
      <c r="N1497" s="229"/>
      <c r="O1497" s="229"/>
      <c r="P1497" s="422"/>
      <c r="Q1497" s="425">
        <f t="shared" si="168"/>
        <v>0</v>
      </c>
    </row>
    <row r="1498" spans="1:261" hidden="1" outlineLevel="2" x14ac:dyDescent="0.25">
      <c r="A1498" s="133"/>
      <c r="B1498" s="281" t="s">
        <v>842</v>
      </c>
      <c r="C1498" s="134" t="s">
        <v>31</v>
      </c>
      <c r="D1498" s="109">
        <v>833</v>
      </c>
      <c r="E1498" s="109">
        <v>0</v>
      </c>
      <c r="F1498" s="109"/>
      <c r="G1498" s="109">
        <v>0</v>
      </c>
      <c r="H1498" s="109"/>
      <c r="I1498" s="221"/>
      <c r="J1498" s="252">
        <v>0</v>
      </c>
      <c r="K1498" s="252"/>
      <c r="L1498" s="229"/>
      <c r="M1498" s="229">
        <f t="shared" si="173"/>
        <v>0</v>
      </c>
      <c r="N1498" s="229"/>
      <c r="O1498" s="229"/>
      <c r="P1498" s="422"/>
      <c r="Q1498" s="425">
        <f t="shared" si="168"/>
        <v>0</v>
      </c>
    </row>
    <row r="1499" spans="1:261" hidden="1" outlineLevel="2" x14ac:dyDescent="0.25">
      <c r="A1499" s="133"/>
      <c r="B1499" s="281" t="s">
        <v>843</v>
      </c>
      <c r="C1499" s="134" t="s">
        <v>31</v>
      </c>
      <c r="D1499" s="109">
        <v>1665</v>
      </c>
      <c r="E1499" s="109">
        <v>0</v>
      </c>
      <c r="F1499" s="109"/>
      <c r="G1499" s="109">
        <v>0</v>
      </c>
      <c r="H1499" s="109"/>
      <c r="I1499" s="221"/>
      <c r="J1499" s="252">
        <v>0</v>
      </c>
      <c r="K1499" s="252"/>
      <c r="L1499" s="229"/>
      <c r="M1499" s="229">
        <f t="shared" si="173"/>
        <v>0</v>
      </c>
      <c r="N1499" s="229"/>
      <c r="O1499" s="229"/>
      <c r="P1499" s="422"/>
      <c r="Q1499" s="425">
        <f t="shared" si="168"/>
        <v>0</v>
      </c>
    </row>
    <row r="1500" spans="1:261" hidden="1" outlineLevel="2" x14ac:dyDescent="0.25">
      <c r="A1500" s="133"/>
      <c r="B1500" s="281" t="s">
        <v>844</v>
      </c>
      <c r="C1500" s="134" t="s">
        <v>31</v>
      </c>
      <c r="D1500" s="109">
        <v>1665</v>
      </c>
      <c r="E1500" s="109">
        <v>0</v>
      </c>
      <c r="F1500" s="109"/>
      <c r="G1500" s="109">
        <v>0</v>
      </c>
      <c r="H1500" s="109"/>
      <c r="I1500" s="221"/>
      <c r="J1500" s="252">
        <v>0</v>
      </c>
      <c r="K1500" s="252"/>
      <c r="L1500" s="229"/>
      <c r="M1500" s="229">
        <f t="shared" si="173"/>
        <v>0</v>
      </c>
      <c r="N1500" s="229"/>
      <c r="O1500" s="229"/>
      <c r="P1500" s="422"/>
      <c r="Q1500" s="425">
        <f t="shared" si="168"/>
        <v>0</v>
      </c>
    </row>
    <row r="1501" spans="1:261" hidden="1" outlineLevel="2" x14ac:dyDescent="0.25">
      <c r="A1501" s="133"/>
      <c r="B1501" s="281" t="s">
        <v>6818</v>
      </c>
      <c r="C1501" s="134" t="s">
        <v>31</v>
      </c>
      <c r="D1501" s="109">
        <v>3330</v>
      </c>
      <c r="E1501" s="109">
        <v>0</v>
      </c>
      <c r="F1501" s="109"/>
      <c r="G1501" s="109">
        <v>0</v>
      </c>
      <c r="H1501" s="109"/>
      <c r="I1501" s="221"/>
      <c r="J1501" s="252">
        <v>0</v>
      </c>
      <c r="K1501" s="252"/>
      <c r="L1501" s="229"/>
      <c r="M1501" s="229">
        <f t="shared" si="173"/>
        <v>0</v>
      </c>
      <c r="N1501" s="229"/>
      <c r="O1501" s="229"/>
      <c r="P1501" s="422"/>
      <c r="Q1501" s="425">
        <f t="shared" si="168"/>
        <v>0</v>
      </c>
    </row>
    <row r="1502" spans="1:261" hidden="1" outlineLevel="2" x14ac:dyDescent="0.25">
      <c r="A1502" s="133"/>
      <c r="B1502" s="281" t="s">
        <v>845</v>
      </c>
      <c r="C1502" s="134" t="s">
        <v>31</v>
      </c>
      <c r="D1502" s="109">
        <v>1665</v>
      </c>
      <c r="E1502" s="109">
        <v>0</v>
      </c>
      <c r="F1502" s="109"/>
      <c r="G1502" s="109">
        <v>0</v>
      </c>
      <c r="H1502" s="109"/>
      <c r="I1502" s="221"/>
      <c r="J1502" s="252">
        <v>0</v>
      </c>
      <c r="K1502" s="252"/>
      <c r="L1502" s="229"/>
      <c r="M1502" s="229">
        <f t="shared" si="173"/>
        <v>0</v>
      </c>
      <c r="N1502" s="229"/>
      <c r="O1502" s="229"/>
      <c r="P1502" s="422"/>
      <c r="Q1502" s="425">
        <f t="shared" si="168"/>
        <v>0</v>
      </c>
    </row>
    <row r="1503" spans="1:261" hidden="1" outlineLevel="2" x14ac:dyDescent="0.25">
      <c r="A1503" s="133"/>
      <c r="B1503" s="281" t="s">
        <v>846</v>
      </c>
      <c r="C1503" s="134" t="s">
        <v>31</v>
      </c>
      <c r="D1503" s="109">
        <v>1665</v>
      </c>
      <c r="E1503" s="109">
        <v>0</v>
      </c>
      <c r="F1503" s="109"/>
      <c r="G1503" s="109">
        <v>0</v>
      </c>
      <c r="H1503" s="109"/>
      <c r="I1503" s="221"/>
      <c r="J1503" s="252">
        <v>0</v>
      </c>
      <c r="K1503" s="252"/>
      <c r="L1503" s="229"/>
      <c r="M1503" s="229">
        <f t="shared" si="173"/>
        <v>0</v>
      </c>
      <c r="N1503" s="229"/>
      <c r="O1503" s="229"/>
      <c r="P1503" s="422"/>
      <c r="Q1503" s="425">
        <f t="shared" si="168"/>
        <v>0</v>
      </c>
    </row>
    <row r="1504" spans="1:261" hidden="1" outlineLevel="2" x14ac:dyDescent="0.25">
      <c r="A1504" s="133"/>
      <c r="B1504" s="281" t="s">
        <v>847</v>
      </c>
      <c r="C1504" s="134" t="s">
        <v>31</v>
      </c>
      <c r="D1504" s="109">
        <v>1665</v>
      </c>
      <c r="E1504" s="109">
        <v>0</v>
      </c>
      <c r="F1504" s="109"/>
      <c r="G1504" s="109">
        <v>0</v>
      </c>
      <c r="H1504" s="109"/>
      <c r="I1504" s="221"/>
      <c r="J1504" s="252">
        <v>0</v>
      </c>
      <c r="K1504" s="252"/>
      <c r="L1504" s="229"/>
      <c r="M1504" s="229">
        <f t="shared" si="173"/>
        <v>0</v>
      </c>
      <c r="N1504" s="229"/>
      <c r="O1504" s="229"/>
      <c r="P1504" s="422"/>
      <c r="Q1504" s="425">
        <f t="shared" si="168"/>
        <v>0</v>
      </c>
    </row>
    <row r="1505" spans="1:17" hidden="1" outlineLevel="2" x14ac:dyDescent="0.25">
      <c r="A1505" s="133"/>
      <c r="B1505" s="281" t="s">
        <v>848</v>
      </c>
      <c r="C1505" s="134" t="s">
        <v>31</v>
      </c>
      <c r="D1505" s="109">
        <v>833</v>
      </c>
      <c r="E1505" s="109">
        <v>0</v>
      </c>
      <c r="F1505" s="109"/>
      <c r="G1505" s="109">
        <v>0</v>
      </c>
      <c r="H1505" s="109"/>
      <c r="I1505" s="221"/>
      <c r="J1505" s="252">
        <v>0</v>
      </c>
      <c r="K1505" s="252"/>
      <c r="L1505" s="229"/>
      <c r="M1505" s="229">
        <f t="shared" si="173"/>
        <v>0</v>
      </c>
      <c r="N1505" s="229"/>
      <c r="O1505" s="229"/>
      <c r="P1505" s="422"/>
      <c r="Q1505" s="425">
        <f t="shared" si="168"/>
        <v>0</v>
      </c>
    </row>
    <row r="1506" spans="1:17" hidden="1" outlineLevel="2" x14ac:dyDescent="0.25">
      <c r="A1506" s="133"/>
      <c r="B1506" s="281" t="s">
        <v>849</v>
      </c>
      <c r="C1506" s="134" t="s">
        <v>31</v>
      </c>
      <c r="D1506" s="109">
        <v>833</v>
      </c>
      <c r="E1506" s="109">
        <v>0</v>
      </c>
      <c r="F1506" s="109"/>
      <c r="G1506" s="109">
        <v>0</v>
      </c>
      <c r="H1506" s="109"/>
      <c r="I1506" s="221"/>
      <c r="J1506" s="252">
        <v>0</v>
      </c>
      <c r="K1506" s="252"/>
      <c r="L1506" s="229"/>
      <c r="M1506" s="229">
        <f t="shared" si="173"/>
        <v>0</v>
      </c>
      <c r="N1506" s="229"/>
      <c r="O1506" s="229"/>
      <c r="P1506" s="422"/>
      <c r="Q1506" s="425">
        <f t="shared" si="168"/>
        <v>0</v>
      </c>
    </row>
    <row r="1507" spans="1:17" hidden="1" outlineLevel="2" x14ac:dyDescent="0.25">
      <c r="A1507" s="133"/>
      <c r="B1507" s="281" t="s">
        <v>850</v>
      </c>
      <c r="C1507" s="134" t="s">
        <v>31</v>
      </c>
      <c r="D1507" s="109">
        <v>72</v>
      </c>
      <c r="E1507" s="109">
        <v>0</v>
      </c>
      <c r="F1507" s="109"/>
      <c r="G1507" s="109">
        <v>0</v>
      </c>
      <c r="H1507" s="109"/>
      <c r="I1507" s="221"/>
      <c r="J1507" s="252">
        <v>0</v>
      </c>
      <c r="K1507" s="252"/>
      <c r="L1507" s="229"/>
      <c r="M1507" s="229">
        <f t="shared" si="173"/>
        <v>0</v>
      </c>
      <c r="N1507" s="229"/>
      <c r="O1507" s="229"/>
      <c r="P1507" s="422"/>
      <c r="Q1507" s="425">
        <f t="shared" si="168"/>
        <v>0</v>
      </c>
    </row>
    <row r="1508" spans="1:17" hidden="1" outlineLevel="2" x14ac:dyDescent="0.25">
      <c r="A1508" s="133"/>
      <c r="B1508" s="281" t="s">
        <v>851</v>
      </c>
      <c r="C1508" s="134" t="s">
        <v>31</v>
      </c>
      <c r="D1508" s="109">
        <v>217</v>
      </c>
      <c r="E1508" s="109">
        <v>0</v>
      </c>
      <c r="F1508" s="109"/>
      <c r="G1508" s="109">
        <v>0</v>
      </c>
      <c r="H1508" s="109"/>
      <c r="I1508" s="221"/>
      <c r="J1508" s="252">
        <v>0</v>
      </c>
      <c r="K1508" s="252"/>
      <c r="L1508" s="229"/>
      <c r="M1508" s="229">
        <f t="shared" si="173"/>
        <v>0</v>
      </c>
      <c r="N1508" s="229"/>
      <c r="O1508" s="229"/>
      <c r="P1508" s="422"/>
      <c r="Q1508" s="425">
        <f t="shared" si="168"/>
        <v>0</v>
      </c>
    </row>
    <row r="1509" spans="1:17" hidden="1" outlineLevel="2" x14ac:dyDescent="0.25">
      <c r="A1509" s="133"/>
      <c r="B1509" s="281" t="s">
        <v>852</v>
      </c>
      <c r="C1509" s="134" t="s">
        <v>176</v>
      </c>
      <c r="D1509" s="109">
        <f>452.48*4.79</f>
        <v>2167.3792000000003</v>
      </c>
      <c r="E1509" s="109">
        <v>0</v>
      </c>
      <c r="F1509" s="109"/>
      <c r="G1509" s="109">
        <v>0</v>
      </c>
      <c r="H1509" s="109"/>
      <c r="I1509" s="221"/>
      <c r="J1509" s="252">
        <v>0</v>
      </c>
      <c r="K1509" s="252"/>
      <c r="L1509" s="229"/>
      <c r="M1509" s="229">
        <f t="shared" si="173"/>
        <v>0</v>
      </c>
      <c r="N1509" s="229"/>
      <c r="O1509" s="229"/>
      <c r="P1509" s="422"/>
      <c r="Q1509" s="425">
        <f t="shared" si="168"/>
        <v>0</v>
      </c>
    </row>
    <row r="1510" spans="1:17" hidden="1" outlineLevel="2" x14ac:dyDescent="0.25">
      <c r="A1510" s="133"/>
      <c r="B1510" s="281" t="s">
        <v>853</v>
      </c>
      <c r="C1510" s="134" t="s">
        <v>176</v>
      </c>
      <c r="D1510" s="109">
        <f>452.48*4.81</f>
        <v>2176.4288000000001</v>
      </c>
      <c r="E1510" s="109">
        <v>0</v>
      </c>
      <c r="F1510" s="109"/>
      <c r="G1510" s="109">
        <v>0</v>
      </c>
      <c r="H1510" s="109"/>
      <c r="I1510" s="221"/>
      <c r="J1510" s="252">
        <v>0</v>
      </c>
      <c r="K1510" s="252"/>
      <c r="L1510" s="229"/>
      <c r="M1510" s="229">
        <f t="shared" si="173"/>
        <v>0</v>
      </c>
      <c r="N1510" s="229"/>
      <c r="O1510" s="229"/>
      <c r="P1510" s="422"/>
      <c r="Q1510" s="425">
        <f t="shared" si="168"/>
        <v>0</v>
      </c>
    </row>
    <row r="1511" spans="1:17" hidden="1" outlineLevel="2" x14ac:dyDescent="0.25">
      <c r="A1511" s="133"/>
      <c r="B1511" s="281" t="s">
        <v>854</v>
      </c>
      <c r="C1511" s="134" t="s">
        <v>855</v>
      </c>
      <c r="D1511" s="115">
        <v>160</v>
      </c>
      <c r="E1511" s="109">
        <v>0</v>
      </c>
      <c r="F1511" s="109"/>
      <c r="G1511" s="109">
        <v>0</v>
      </c>
      <c r="H1511" s="109"/>
      <c r="I1511" s="221"/>
      <c r="J1511" s="252">
        <v>0</v>
      </c>
      <c r="K1511" s="252"/>
      <c r="L1511" s="229"/>
      <c r="M1511" s="229">
        <f t="shared" si="173"/>
        <v>0</v>
      </c>
      <c r="N1511" s="229"/>
      <c r="O1511" s="229"/>
      <c r="P1511" s="422"/>
      <c r="Q1511" s="425">
        <f t="shared" si="168"/>
        <v>0</v>
      </c>
    </row>
    <row r="1512" spans="1:17" hidden="1" outlineLevel="2" x14ac:dyDescent="0.25">
      <c r="A1512" s="133"/>
      <c r="B1512" s="281" t="s">
        <v>856</v>
      </c>
      <c r="C1512" s="134" t="s">
        <v>307</v>
      </c>
      <c r="D1512" s="109">
        <v>1</v>
      </c>
      <c r="E1512" s="109">
        <v>0</v>
      </c>
      <c r="F1512" s="109"/>
      <c r="G1512" s="109">
        <v>0</v>
      </c>
      <c r="H1512" s="109"/>
      <c r="I1512" s="221"/>
      <c r="J1512" s="252">
        <v>0</v>
      </c>
      <c r="K1512" s="252"/>
      <c r="L1512" s="229"/>
      <c r="M1512" s="229">
        <f t="shared" si="173"/>
        <v>0</v>
      </c>
      <c r="N1512" s="229"/>
      <c r="O1512" s="229"/>
      <c r="P1512" s="422"/>
      <c r="Q1512" s="425">
        <f t="shared" si="168"/>
        <v>0</v>
      </c>
    </row>
    <row r="1513" spans="1:17" hidden="1" outlineLevel="1" x14ac:dyDescent="0.25">
      <c r="A1513" s="378"/>
      <c r="B1513" s="349" t="s">
        <v>857</v>
      </c>
      <c r="C1513" s="378"/>
      <c r="D1513" s="383"/>
      <c r="E1513" s="377">
        <v>0</v>
      </c>
      <c r="F1513" s="377">
        <f>SUM(F1515:F1527)</f>
        <v>11963739.964800002</v>
      </c>
      <c r="G1513" s="377">
        <v>0</v>
      </c>
      <c r="H1513" s="377">
        <f>SUM(H1515:H1527)</f>
        <v>15123475.401672</v>
      </c>
      <c r="I1513" s="377">
        <f>SUM(I1515:I1527)</f>
        <v>27087215.366472002</v>
      </c>
      <c r="J1513" s="252">
        <v>0</v>
      </c>
      <c r="K1513" s="252"/>
      <c r="L1513" s="229"/>
      <c r="M1513" s="229">
        <f t="shared" si="173"/>
        <v>0</v>
      </c>
      <c r="N1513" s="229"/>
      <c r="O1513" s="229"/>
      <c r="P1513" s="422"/>
      <c r="Q1513" s="425">
        <f t="shared" si="168"/>
        <v>0</v>
      </c>
    </row>
    <row r="1514" spans="1:17" hidden="1" outlineLevel="1" x14ac:dyDescent="0.25">
      <c r="A1514" s="133"/>
      <c r="B1514" s="280" t="s">
        <v>6884</v>
      </c>
      <c r="C1514" s="115"/>
      <c r="D1514" s="109"/>
      <c r="E1514" s="109">
        <v>0</v>
      </c>
      <c r="F1514" s="109"/>
      <c r="G1514" s="109">
        <v>0</v>
      </c>
      <c r="H1514" s="109"/>
      <c r="I1514" s="221"/>
      <c r="J1514" s="252">
        <v>0</v>
      </c>
      <c r="K1514" s="252"/>
      <c r="L1514" s="229"/>
      <c r="M1514" s="229">
        <f t="shared" si="173"/>
        <v>0</v>
      </c>
      <c r="N1514" s="229"/>
      <c r="O1514" s="229"/>
      <c r="P1514" s="422"/>
      <c r="Q1514" s="425">
        <f t="shared" si="168"/>
        <v>0</v>
      </c>
    </row>
    <row r="1515" spans="1:17" hidden="1" outlineLevel="1" x14ac:dyDescent="0.25">
      <c r="A1515" s="133">
        <v>11</v>
      </c>
      <c r="B1515" s="281" t="s">
        <v>830</v>
      </c>
      <c r="C1515" s="134" t="s">
        <v>6820</v>
      </c>
      <c r="D1515" s="109">
        <f>79.62</f>
        <v>79.62</v>
      </c>
      <c r="E1515" s="109">
        <v>13494</v>
      </c>
      <c r="F1515" s="109">
        <f t="shared" ref="F1515:F1526" si="174">E1515*D1515</f>
        <v>1074392.28</v>
      </c>
      <c r="G1515" s="109">
        <v>0</v>
      </c>
      <c r="H1515" s="109">
        <f t="shared" ref="H1515:H1526" si="175">G1515*D1515</f>
        <v>0</v>
      </c>
      <c r="I1515" s="221">
        <f t="shared" ref="I1515:I1526" si="176">F1515+H1515</f>
        <v>1074392.28</v>
      </c>
      <c r="J1515" s="252">
        <v>13494</v>
      </c>
      <c r="K1515" s="252"/>
      <c r="L1515" s="229"/>
      <c r="M1515" s="229">
        <f t="shared" si="173"/>
        <v>0</v>
      </c>
      <c r="N1515" s="229"/>
      <c r="O1515" s="229"/>
      <c r="P1515" s="422"/>
      <c r="Q1515" s="425">
        <f t="shared" si="168"/>
        <v>0</v>
      </c>
    </row>
    <row r="1516" spans="1:17" hidden="1" outlineLevel="1" x14ac:dyDescent="0.25">
      <c r="A1516" s="133">
        <f>A1515+1</f>
        <v>12</v>
      </c>
      <c r="B1516" s="281" t="s">
        <v>831</v>
      </c>
      <c r="C1516" s="134" t="s">
        <v>6820</v>
      </c>
      <c r="D1516" s="109">
        <v>308.73</v>
      </c>
      <c r="E1516" s="109">
        <v>19422</v>
      </c>
      <c r="F1516" s="109">
        <f t="shared" si="174"/>
        <v>5996154.0600000005</v>
      </c>
      <c r="G1516" s="109">
        <v>0</v>
      </c>
      <c r="H1516" s="109">
        <f t="shared" si="175"/>
        <v>0</v>
      </c>
      <c r="I1516" s="221">
        <f t="shared" si="176"/>
        <v>5996154.0600000005</v>
      </c>
      <c r="J1516" s="252">
        <v>19422</v>
      </c>
      <c r="K1516" s="252"/>
      <c r="L1516" s="229"/>
      <c r="M1516" s="229">
        <f t="shared" si="173"/>
        <v>0</v>
      </c>
      <c r="N1516" s="229"/>
      <c r="O1516" s="229"/>
      <c r="P1516" s="422"/>
      <c r="Q1516" s="425">
        <f t="shared" si="168"/>
        <v>0</v>
      </c>
    </row>
    <row r="1517" spans="1:17" ht="25.5" hidden="1" outlineLevel="1" x14ac:dyDescent="0.25">
      <c r="A1517" s="133">
        <f>A1516+1</f>
        <v>13</v>
      </c>
      <c r="B1517" s="281" t="s">
        <v>832</v>
      </c>
      <c r="C1517" s="134" t="s">
        <v>6820</v>
      </c>
      <c r="D1517" s="109">
        <f>196.74</f>
        <v>196.74</v>
      </c>
      <c r="E1517" s="109">
        <v>2405</v>
      </c>
      <c r="F1517" s="109">
        <f t="shared" si="174"/>
        <v>473159.7</v>
      </c>
      <c r="G1517" s="109">
        <v>0</v>
      </c>
      <c r="H1517" s="109">
        <f t="shared" si="175"/>
        <v>0</v>
      </c>
      <c r="I1517" s="221">
        <f t="shared" si="176"/>
        <v>473159.7</v>
      </c>
      <c r="J1517" s="252">
        <v>2405</v>
      </c>
      <c r="K1517" s="252"/>
      <c r="L1517" s="229"/>
      <c r="M1517" s="229">
        <f t="shared" si="173"/>
        <v>0</v>
      </c>
      <c r="N1517" s="229"/>
      <c r="O1517" s="229"/>
      <c r="P1517" s="422"/>
      <c r="Q1517" s="425">
        <f t="shared" si="168"/>
        <v>0</v>
      </c>
    </row>
    <row r="1518" spans="1:17" ht="25.5" hidden="1" outlineLevel="1" x14ac:dyDescent="0.25">
      <c r="A1518" s="133"/>
      <c r="B1518" s="281" t="s">
        <v>6885</v>
      </c>
      <c r="C1518" s="134"/>
      <c r="D1518" s="109"/>
      <c r="E1518" s="109">
        <v>0</v>
      </c>
      <c r="F1518" s="109">
        <f t="shared" si="174"/>
        <v>0</v>
      </c>
      <c r="G1518" s="109">
        <v>0</v>
      </c>
      <c r="H1518" s="109">
        <f t="shared" si="175"/>
        <v>0</v>
      </c>
      <c r="I1518" s="221">
        <f t="shared" si="176"/>
        <v>0</v>
      </c>
      <c r="J1518" s="252">
        <v>0</v>
      </c>
      <c r="K1518" s="252"/>
      <c r="L1518" s="229"/>
      <c r="M1518" s="229">
        <f t="shared" si="173"/>
        <v>0</v>
      </c>
      <c r="N1518" s="229"/>
      <c r="O1518" s="229"/>
      <c r="P1518" s="422"/>
      <c r="Q1518" s="425">
        <f t="shared" si="168"/>
        <v>0</v>
      </c>
    </row>
    <row r="1519" spans="1:17" hidden="1" outlineLevel="1" x14ac:dyDescent="0.25">
      <c r="A1519" s="133">
        <f>A1517+1</f>
        <v>14</v>
      </c>
      <c r="B1519" s="281" t="s">
        <v>6886</v>
      </c>
      <c r="C1519" s="134" t="s">
        <v>6820</v>
      </c>
      <c r="D1519" s="109">
        <v>151</v>
      </c>
      <c r="E1519" s="109">
        <v>2513.1600000000003</v>
      </c>
      <c r="F1519" s="109">
        <f t="shared" si="174"/>
        <v>379487.16000000003</v>
      </c>
      <c r="G1519" s="109">
        <v>6681</v>
      </c>
      <c r="H1519" s="109">
        <f t="shared" si="175"/>
        <v>1008831</v>
      </c>
      <c r="I1519" s="221">
        <f t="shared" si="176"/>
        <v>1388318.1600000001</v>
      </c>
      <c r="J1519" s="252">
        <v>2513.1600000000003</v>
      </c>
      <c r="K1519" s="252"/>
      <c r="L1519" s="229"/>
      <c r="M1519" s="229">
        <f t="shared" si="173"/>
        <v>6681</v>
      </c>
      <c r="N1519" s="229"/>
      <c r="O1519" s="229"/>
      <c r="P1519" s="422"/>
      <c r="Q1519" s="425">
        <f t="shared" si="168"/>
        <v>0</v>
      </c>
    </row>
    <row r="1520" spans="1:17" hidden="1" outlineLevel="1" x14ac:dyDescent="0.25">
      <c r="A1520" s="133">
        <f>A1519+1</f>
        <v>15</v>
      </c>
      <c r="B1520" s="281" t="s">
        <v>833</v>
      </c>
      <c r="C1520" s="134" t="s">
        <v>6820</v>
      </c>
      <c r="D1520" s="109">
        <v>163</v>
      </c>
      <c r="E1520" s="109">
        <v>2333.7600000000002</v>
      </c>
      <c r="F1520" s="109">
        <f t="shared" si="174"/>
        <v>380402.88000000006</v>
      </c>
      <c r="G1520" s="109">
        <v>2161.5</v>
      </c>
      <c r="H1520" s="109">
        <f t="shared" si="175"/>
        <v>352324.5</v>
      </c>
      <c r="I1520" s="221">
        <f t="shared" si="176"/>
        <v>732727.38000000012</v>
      </c>
      <c r="J1520" s="252">
        <v>2333.7600000000002</v>
      </c>
      <c r="K1520" s="252"/>
      <c r="L1520" s="229"/>
      <c r="M1520" s="229">
        <f t="shared" si="173"/>
        <v>2161.5</v>
      </c>
      <c r="N1520" s="229"/>
      <c r="O1520" s="229"/>
      <c r="P1520" s="422"/>
      <c r="Q1520" s="425">
        <f t="shared" si="168"/>
        <v>0</v>
      </c>
    </row>
    <row r="1521" spans="1:17" hidden="1" outlineLevel="1" x14ac:dyDescent="0.25">
      <c r="A1521" s="133">
        <f>A1520+1</f>
        <v>16</v>
      </c>
      <c r="B1521" s="281" t="s">
        <v>834</v>
      </c>
      <c r="C1521" s="134" t="s">
        <v>188</v>
      </c>
      <c r="D1521" s="109">
        <v>226.24</v>
      </c>
      <c r="E1521" s="109">
        <v>46.800000000000004</v>
      </c>
      <c r="F1521" s="109">
        <f t="shared" si="174"/>
        <v>10588.032000000001</v>
      </c>
      <c r="G1521" s="109">
        <v>264.096</v>
      </c>
      <c r="H1521" s="109">
        <f t="shared" si="175"/>
        <v>59749.079040000004</v>
      </c>
      <c r="I1521" s="221">
        <f t="shared" si="176"/>
        <v>70337.111040000003</v>
      </c>
      <c r="J1521" s="252">
        <v>46.800000000000004</v>
      </c>
      <c r="K1521" s="252"/>
      <c r="L1521" s="229"/>
      <c r="M1521" s="229">
        <f t="shared" si="173"/>
        <v>264.096</v>
      </c>
      <c r="N1521" s="229"/>
      <c r="O1521" s="229"/>
      <c r="P1521" s="422"/>
      <c r="Q1521" s="425">
        <f t="shared" si="168"/>
        <v>0</v>
      </c>
    </row>
    <row r="1522" spans="1:17" hidden="1" outlineLevel="1" x14ac:dyDescent="0.25">
      <c r="A1522" s="133"/>
      <c r="B1522" s="280" t="s">
        <v>858</v>
      </c>
      <c r="C1522" s="115"/>
      <c r="D1522" s="109"/>
      <c r="E1522" s="109"/>
      <c r="F1522" s="109">
        <f t="shared" si="174"/>
        <v>0</v>
      </c>
      <c r="G1522" s="109"/>
      <c r="H1522" s="109">
        <f t="shared" si="175"/>
        <v>0</v>
      </c>
      <c r="I1522" s="221">
        <f t="shared" si="176"/>
        <v>0</v>
      </c>
      <c r="J1522" s="109"/>
      <c r="K1522" s="109"/>
      <c r="L1522" s="109"/>
      <c r="M1522" s="109"/>
      <c r="N1522" s="109"/>
      <c r="O1522" s="109"/>
      <c r="P1522" s="422"/>
      <c r="Q1522" s="425">
        <f t="shared" si="168"/>
        <v>0</v>
      </c>
    </row>
    <row r="1523" spans="1:17" ht="51" hidden="1" outlineLevel="1" x14ac:dyDescent="0.25">
      <c r="A1523" s="396">
        <f>A1521+1</f>
        <v>17</v>
      </c>
      <c r="B1523" s="397" t="s">
        <v>6810</v>
      </c>
      <c r="C1523" s="398" t="s">
        <v>188</v>
      </c>
      <c r="D1523" s="233">
        <v>226.24</v>
      </c>
      <c r="E1523" s="233">
        <v>2475.7200000000003</v>
      </c>
      <c r="F1523" s="233">
        <f t="shared" si="174"/>
        <v>560106.89280000003</v>
      </c>
      <c r="G1523" s="233">
        <v>60348.1368</v>
      </c>
      <c r="H1523" s="233">
        <f t="shared" si="175"/>
        <v>13653162.469632</v>
      </c>
      <c r="I1523" s="337">
        <f t="shared" si="176"/>
        <v>14213269.362431999</v>
      </c>
      <c r="J1523" s="233">
        <v>2475.7200000000003</v>
      </c>
      <c r="K1523" s="233">
        <f>'ВСЕ СМЕТЫ КДС'!G4454</f>
        <v>5258.0183762534398</v>
      </c>
      <c r="L1523" s="394">
        <f>((J1523/(K1523/100))-100)/100</f>
        <v>-0.52915341430129137</v>
      </c>
      <c r="M1523" s="233">
        <f>G1523</f>
        <v>60348.1368</v>
      </c>
      <c r="N1523" s="233">
        <f>'ВСЕ СМЕТЫ КДС'!G4460+'ВСЕ СМЕТЫ КДС'!G4461+'ВСЕ СМЕТЫ КДС'!G4462+'ВСЕ СМЕТЫ КДС'!G4463+'ВСЕ СМЕТЫ КДС'!G4464+'ВСЕ СМЕТЫ КДС'!G4470+'ВСЕ СМЕТЫ КДС'!G4476+'ВСЕ СМЕТЫ КДС'!G4482+'ВСЕ СМЕТЫ КДС'!G4483+'ВСЕ СМЕТЫ КДС'!G4484+'ВСЕ СМЕТЫ КДС'!G4485+'ВСЕ СМЕТЫ КДС'!G4486+'ВСЕ СМЕТЫ КДС'!G4487+'ВСЕ СМЕТЫ КДС'!G4488+'ВСЕ СМЕТЫ КДС'!G4489+'ВСЕ СМЕТЫ КДС'!G4490+'ВСЕ СМЕТЫ КДС'!G4491+'ВСЕ СМЕТЫ КДС'!G4492+'ВСЕ СМЕТЫ КДС'!G4493+'ВСЕ СМЕТЫ КДС'!G4494+'ВСЕ СМЕТЫ КДС'!G4504+'ВСЕ СМЕТЫ КДС'!G4505</f>
        <v>57654.67707392708</v>
      </c>
      <c r="O1523" s="394">
        <f>((M1523/(N1523/100))-100)/100</f>
        <v>4.6717107141529365E-2</v>
      </c>
      <c r="P1523" s="422"/>
      <c r="Q1523" s="425">
        <f t="shared" si="168"/>
        <v>0</v>
      </c>
    </row>
    <row r="1524" spans="1:17" hidden="1" outlineLevel="1" x14ac:dyDescent="0.25">
      <c r="A1524" s="133">
        <f>A1523+1</f>
        <v>18</v>
      </c>
      <c r="B1524" s="281" t="s">
        <v>836</v>
      </c>
      <c r="C1524" s="134" t="s">
        <v>188</v>
      </c>
      <c r="D1524" s="109">
        <v>226.24</v>
      </c>
      <c r="E1524" s="109">
        <v>6552</v>
      </c>
      <c r="F1524" s="109">
        <f t="shared" si="174"/>
        <v>1482324.48</v>
      </c>
      <c r="G1524" s="109">
        <v>0</v>
      </c>
      <c r="H1524" s="109">
        <f t="shared" si="175"/>
        <v>0</v>
      </c>
      <c r="I1524" s="221">
        <f t="shared" si="176"/>
        <v>1482324.48</v>
      </c>
      <c r="J1524" s="252">
        <v>6552</v>
      </c>
      <c r="K1524" s="252"/>
      <c r="L1524" s="229"/>
      <c r="M1524" s="229">
        <f t="shared" ref="M1524:M1553" si="177">G1524</f>
        <v>0</v>
      </c>
      <c r="N1524" s="229"/>
      <c r="O1524" s="229"/>
      <c r="P1524" s="422"/>
      <c r="Q1524" s="425">
        <f t="shared" si="168"/>
        <v>0</v>
      </c>
    </row>
    <row r="1525" spans="1:17" hidden="1" outlineLevel="1" x14ac:dyDescent="0.25">
      <c r="A1525" s="136">
        <f>A1524+1</f>
        <v>19</v>
      </c>
      <c r="B1525" s="320" t="s">
        <v>837</v>
      </c>
      <c r="C1525" s="137" t="s">
        <v>188</v>
      </c>
      <c r="D1525" s="138">
        <v>226.24</v>
      </c>
      <c r="E1525" s="109">
        <v>6552</v>
      </c>
      <c r="F1525" s="109">
        <f t="shared" si="174"/>
        <v>1482324.48</v>
      </c>
      <c r="G1525" s="109">
        <v>0</v>
      </c>
      <c r="H1525" s="109">
        <f t="shared" si="175"/>
        <v>0</v>
      </c>
      <c r="I1525" s="221">
        <f t="shared" si="176"/>
        <v>1482324.48</v>
      </c>
      <c r="J1525" s="252">
        <v>6552</v>
      </c>
      <c r="K1525" s="252"/>
      <c r="L1525" s="229"/>
      <c r="M1525" s="229">
        <f t="shared" si="177"/>
        <v>0</v>
      </c>
      <c r="N1525" s="229"/>
      <c r="O1525" s="229"/>
      <c r="P1525" s="422"/>
      <c r="Q1525" s="425">
        <f t="shared" si="168"/>
        <v>0</v>
      </c>
    </row>
    <row r="1526" spans="1:17" hidden="1" outlineLevel="1" x14ac:dyDescent="0.25">
      <c r="A1526" s="133">
        <f>A1525+1</f>
        <v>20</v>
      </c>
      <c r="B1526" s="281" t="s">
        <v>859</v>
      </c>
      <c r="C1526" s="134" t="s">
        <v>31</v>
      </c>
      <c r="D1526" s="109">
        <v>1</v>
      </c>
      <c r="E1526" s="109">
        <v>124800</v>
      </c>
      <c r="F1526" s="109">
        <f t="shared" si="174"/>
        <v>124800</v>
      </c>
      <c r="G1526" s="109">
        <v>49408.353000000003</v>
      </c>
      <c r="H1526" s="109">
        <f t="shared" si="175"/>
        <v>49408.353000000003</v>
      </c>
      <c r="I1526" s="221">
        <f t="shared" si="176"/>
        <v>174208.353</v>
      </c>
      <c r="J1526" s="252">
        <v>124800</v>
      </c>
      <c r="K1526" s="252"/>
      <c r="L1526" s="229"/>
      <c r="M1526" s="229">
        <f t="shared" si="177"/>
        <v>49408.353000000003</v>
      </c>
      <c r="N1526" s="229"/>
      <c r="O1526" s="229"/>
      <c r="P1526" s="422"/>
      <c r="Q1526" s="425">
        <f t="shared" si="168"/>
        <v>0</v>
      </c>
    </row>
    <row r="1527" spans="1:17" hidden="1" outlineLevel="2" x14ac:dyDescent="0.25">
      <c r="A1527" s="133"/>
      <c r="B1527" s="280" t="s">
        <v>860</v>
      </c>
      <c r="C1527" s="115"/>
      <c r="D1527" s="109"/>
      <c r="E1527" s="109">
        <v>0</v>
      </c>
      <c r="F1527" s="109"/>
      <c r="G1527" s="109">
        <v>0</v>
      </c>
      <c r="H1527" s="109"/>
      <c r="I1527" s="221"/>
      <c r="J1527" s="252">
        <v>0</v>
      </c>
      <c r="K1527" s="252"/>
      <c r="L1527" s="229"/>
      <c r="M1527" s="229">
        <f t="shared" si="177"/>
        <v>0</v>
      </c>
      <c r="N1527" s="229"/>
      <c r="O1527" s="229"/>
      <c r="P1527" s="422"/>
      <c r="Q1527" s="425">
        <f t="shared" si="168"/>
        <v>0</v>
      </c>
    </row>
    <row r="1528" spans="1:17" hidden="1" outlineLevel="2" x14ac:dyDescent="0.25">
      <c r="A1528" s="133">
        <v>38</v>
      </c>
      <c r="B1528" s="281" t="s">
        <v>840</v>
      </c>
      <c r="C1528" s="134" t="s">
        <v>31</v>
      </c>
      <c r="D1528" s="109">
        <v>36</v>
      </c>
      <c r="E1528" s="109">
        <v>0</v>
      </c>
      <c r="F1528" s="109"/>
      <c r="G1528" s="109">
        <v>0</v>
      </c>
      <c r="H1528" s="109"/>
      <c r="I1528" s="221"/>
      <c r="J1528" s="252">
        <v>0</v>
      </c>
      <c r="K1528" s="252"/>
      <c r="L1528" s="229"/>
      <c r="M1528" s="229">
        <f t="shared" si="177"/>
        <v>0</v>
      </c>
      <c r="N1528" s="229"/>
      <c r="O1528" s="229"/>
      <c r="P1528" s="422"/>
      <c r="Q1528" s="425">
        <f t="shared" si="168"/>
        <v>0</v>
      </c>
    </row>
    <row r="1529" spans="1:17" hidden="1" outlineLevel="2" x14ac:dyDescent="0.25">
      <c r="A1529" s="133">
        <f t="shared" ref="A1529:A1543" si="178">A1528+1</f>
        <v>39</v>
      </c>
      <c r="B1529" s="281" t="s">
        <v>841</v>
      </c>
      <c r="C1529" s="134" t="s">
        <v>31</v>
      </c>
      <c r="D1529" s="109">
        <v>416</v>
      </c>
      <c r="E1529" s="109">
        <v>0</v>
      </c>
      <c r="F1529" s="109"/>
      <c r="G1529" s="109">
        <v>0</v>
      </c>
      <c r="H1529" s="109"/>
      <c r="I1529" s="221"/>
      <c r="J1529" s="252">
        <v>0</v>
      </c>
      <c r="K1529" s="252"/>
      <c r="L1529" s="229"/>
      <c r="M1529" s="229">
        <f t="shared" si="177"/>
        <v>0</v>
      </c>
      <c r="N1529" s="229"/>
      <c r="O1529" s="229"/>
      <c r="P1529" s="422"/>
      <c r="Q1529" s="425">
        <f t="shared" si="168"/>
        <v>0</v>
      </c>
    </row>
    <row r="1530" spans="1:17" hidden="1" outlineLevel="2" x14ac:dyDescent="0.25">
      <c r="A1530" s="133">
        <f t="shared" si="178"/>
        <v>40</v>
      </c>
      <c r="B1530" s="281" t="s">
        <v>842</v>
      </c>
      <c r="C1530" s="134" t="s">
        <v>31</v>
      </c>
      <c r="D1530" s="109">
        <v>833</v>
      </c>
      <c r="E1530" s="109">
        <v>0</v>
      </c>
      <c r="F1530" s="109"/>
      <c r="G1530" s="109">
        <v>0</v>
      </c>
      <c r="H1530" s="109"/>
      <c r="I1530" s="221"/>
      <c r="J1530" s="252">
        <v>0</v>
      </c>
      <c r="K1530" s="252"/>
      <c r="L1530" s="229"/>
      <c r="M1530" s="229">
        <f t="shared" si="177"/>
        <v>0</v>
      </c>
      <c r="N1530" s="229"/>
      <c r="O1530" s="229"/>
      <c r="P1530" s="422"/>
      <c r="Q1530" s="425">
        <f t="shared" si="168"/>
        <v>0</v>
      </c>
    </row>
    <row r="1531" spans="1:17" hidden="1" outlineLevel="2" x14ac:dyDescent="0.25">
      <c r="A1531" s="133">
        <f t="shared" si="178"/>
        <v>41</v>
      </c>
      <c r="B1531" s="281" t="s">
        <v>843</v>
      </c>
      <c r="C1531" s="134" t="s">
        <v>31</v>
      </c>
      <c r="D1531" s="109">
        <v>1665</v>
      </c>
      <c r="E1531" s="109">
        <v>0</v>
      </c>
      <c r="F1531" s="109"/>
      <c r="G1531" s="109">
        <v>0</v>
      </c>
      <c r="H1531" s="109"/>
      <c r="I1531" s="221"/>
      <c r="J1531" s="252">
        <v>0</v>
      </c>
      <c r="K1531" s="252"/>
      <c r="L1531" s="229"/>
      <c r="M1531" s="229">
        <f t="shared" si="177"/>
        <v>0</v>
      </c>
      <c r="N1531" s="229"/>
      <c r="O1531" s="229"/>
      <c r="P1531" s="422"/>
      <c r="Q1531" s="425">
        <f t="shared" si="168"/>
        <v>0</v>
      </c>
    </row>
    <row r="1532" spans="1:17" hidden="1" outlineLevel="2" x14ac:dyDescent="0.25">
      <c r="A1532" s="133">
        <f t="shared" si="178"/>
        <v>42</v>
      </c>
      <c r="B1532" s="281" t="s">
        <v>844</v>
      </c>
      <c r="C1532" s="134" t="s">
        <v>31</v>
      </c>
      <c r="D1532" s="109">
        <v>1665</v>
      </c>
      <c r="E1532" s="109">
        <v>0</v>
      </c>
      <c r="F1532" s="109"/>
      <c r="G1532" s="109">
        <v>0</v>
      </c>
      <c r="H1532" s="109"/>
      <c r="I1532" s="221"/>
      <c r="J1532" s="252">
        <v>0</v>
      </c>
      <c r="K1532" s="252"/>
      <c r="L1532" s="229"/>
      <c r="M1532" s="229">
        <f t="shared" si="177"/>
        <v>0</v>
      </c>
      <c r="N1532" s="229"/>
      <c r="O1532" s="229"/>
      <c r="P1532" s="422"/>
      <c r="Q1532" s="425">
        <f t="shared" si="168"/>
        <v>0</v>
      </c>
    </row>
    <row r="1533" spans="1:17" hidden="1" outlineLevel="2" x14ac:dyDescent="0.25">
      <c r="A1533" s="133">
        <f t="shared" si="178"/>
        <v>43</v>
      </c>
      <c r="B1533" s="281" t="s">
        <v>6818</v>
      </c>
      <c r="C1533" s="134" t="s">
        <v>31</v>
      </c>
      <c r="D1533" s="109">
        <v>3330</v>
      </c>
      <c r="E1533" s="109">
        <v>0</v>
      </c>
      <c r="F1533" s="109"/>
      <c r="G1533" s="109">
        <v>0</v>
      </c>
      <c r="H1533" s="109"/>
      <c r="I1533" s="221"/>
      <c r="J1533" s="252">
        <v>0</v>
      </c>
      <c r="K1533" s="252"/>
      <c r="L1533" s="229"/>
      <c r="M1533" s="229">
        <f t="shared" si="177"/>
        <v>0</v>
      </c>
      <c r="N1533" s="229"/>
      <c r="O1533" s="229"/>
      <c r="P1533" s="422"/>
      <c r="Q1533" s="425">
        <f t="shared" si="168"/>
        <v>0</v>
      </c>
    </row>
    <row r="1534" spans="1:17" hidden="1" outlineLevel="2" x14ac:dyDescent="0.25">
      <c r="A1534" s="133">
        <f t="shared" si="178"/>
        <v>44</v>
      </c>
      <c r="B1534" s="281" t="s">
        <v>845</v>
      </c>
      <c r="C1534" s="134" t="s">
        <v>31</v>
      </c>
      <c r="D1534" s="109">
        <v>1665</v>
      </c>
      <c r="E1534" s="109">
        <v>0</v>
      </c>
      <c r="F1534" s="109"/>
      <c r="G1534" s="109">
        <v>0</v>
      </c>
      <c r="H1534" s="109"/>
      <c r="I1534" s="221"/>
      <c r="J1534" s="252">
        <v>0</v>
      </c>
      <c r="K1534" s="252"/>
      <c r="L1534" s="229"/>
      <c r="M1534" s="229">
        <f t="shared" si="177"/>
        <v>0</v>
      </c>
      <c r="N1534" s="229"/>
      <c r="O1534" s="229"/>
      <c r="P1534" s="422"/>
      <c r="Q1534" s="425">
        <f t="shared" si="168"/>
        <v>0</v>
      </c>
    </row>
    <row r="1535" spans="1:17" hidden="1" outlineLevel="2" x14ac:dyDescent="0.25">
      <c r="A1535" s="133">
        <f t="shared" si="178"/>
        <v>45</v>
      </c>
      <c r="B1535" s="281" t="s">
        <v>846</v>
      </c>
      <c r="C1535" s="134" t="s">
        <v>31</v>
      </c>
      <c r="D1535" s="109">
        <v>1665</v>
      </c>
      <c r="E1535" s="109">
        <v>0</v>
      </c>
      <c r="F1535" s="109"/>
      <c r="G1535" s="109">
        <v>0</v>
      </c>
      <c r="H1535" s="109"/>
      <c r="I1535" s="221"/>
      <c r="J1535" s="252">
        <v>0</v>
      </c>
      <c r="K1535" s="252"/>
      <c r="L1535" s="229"/>
      <c r="M1535" s="229">
        <f t="shared" si="177"/>
        <v>0</v>
      </c>
      <c r="N1535" s="229"/>
      <c r="O1535" s="229"/>
      <c r="P1535" s="422"/>
      <c r="Q1535" s="425">
        <f t="shared" si="168"/>
        <v>0</v>
      </c>
    </row>
    <row r="1536" spans="1:17" hidden="1" outlineLevel="2" x14ac:dyDescent="0.25">
      <c r="A1536" s="133">
        <f t="shared" si="178"/>
        <v>46</v>
      </c>
      <c r="B1536" s="281" t="s">
        <v>847</v>
      </c>
      <c r="C1536" s="134" t="s">
        <v>31</v>
      </c>
      <c r="D1536" s="109">
        <v>1665</v>
      </c>
      <c r="E1536" s="109">
        <v>0</v>
      </c>
      <c r="F1536" s="109"/>
      <c r="G1536" s="109">
        <v>0</v>
      </c>
      <c r="H1536" s="109"/>
      <c r="I1536" s="221"/>
      <c r="J1536" s="252">
        <v>0</v>
      </c>
      <c r="K1536" s="252"/>
      <c r="L1536" s="229"/>
      <c r="M1536" s="229">
        <f t="shared" si="177"/>
        <v>0</v>
      </c>
      <c r="N1536" s="229"/>
      <c r="O1536" s="229"/>
      <c r="P1536" s="422"/>
      <c r="Q1536" s="425">
        <f t="shared" si="168"/>
        <v>0</v>
      </c>
    </row>
    <row r="1537" spans="1:17" hidden="1" outlineLevel="2" x14ac:dyDescent="0.25">
      <c r="A1537" s="133">
        <f t="shared" si="178"/>
        <v>47</v>
      </c>
      <c r="B1537" s="281" t="s">
        <v>848</v>
      </c>
      <c r="C1537" s="134" t="s">
        <v>31</v>
      </c>
      <c r="D1537" s="109">
        <v>833</v>
      </c>
      <c r="E1537" s="109">
        <v>0</v>
      </c>
      <c r="F1537" s="109"/>
      <c r="G1537" s="109">
        <v>0</v>
      </c>
      <c r="H1537" s="109"/>
      <c r="I1537" s="221"/>
      <c r="J1537" s="252">
        <v>0</v>
      </c>
      <c r="K1537" s="252"/>
      <c r="L1537" s="229"/>
      <c r="M1537" s="229">
        <f t="shared" si="177"/>
        <v>0</v>
      </c>
      <c r="N1537" s="229"/>
      <c r="O1537" s="229"/>
      <c r="P1537" s="422"/>
      <c r="Q1537" s="425">
        <f t="shared" si="168"/>
        <v>0</v>
      </c>
    </row>
    <row r="1538" spans="1:17" hidden="1" outlineLevel="2" x14ac:dyDescent="0.25">
      <c r="A1538" s="133">
        <f t="shared" si="178"/>
        <v>48</v>
      </c>
      <c r="B1538" s="281" t="s">
        <v>849</v>
      </c>
      <c r="C1538" s="134" t="s">
        <v>31</v>
      </c>
      <c r="D1538" s="109">
        <v>833</v>
      </c>
      <c r="E1538" s="109">
        <v>0</v>
      </c>
      <c r="F1538" s="109"/>
      <c r="G1538" s="109">
        <v>0</v>
      </c>
      <c r="H1538" s="109"/>
      <c r="I1538" s="221"/>
      <c r="J1538" s="252">
        <v>0</v>
      </c>
      <c r="K1538" s="252"/>
      <c r="L1538" s="229"/>
      <c r="M1538" s="229">
        <f t="shared" si="177"/>
        <v>0</v>
      </c>
      <c r="N1538" s="229"/>
      <c r="O1538" s="229"/>
      <c r="P1538" s="422"/>
      <c r="Q1538" s="425">
        <f t="shared" si="168"/>
        <v>0</v>
      </c>
    </row>
    <row r="1539" spans="1:17" hidden="1" outlineLevel="2" x14ac:dyDescent="0.25">
      <c r="A1539" s="133">
        <f t="shared" si="178"/>
        <v>49</v>
      </c>
      <c r="B1539" s="281" t="s">
        <v>850</v>
      </c>
      <c r="C1539" s="134" t="s">
        <v>31</v>
      </c>
      <c r="D1539" s="109">
        <v>72</v>
      </c>
      <c r="E1539" s="109">
        <v>0</v>
      </c>
      <c r="F1539" s="109"/>
      <c r="G1539" s="109">
        <v>0</v>
      </c>
      <c r="H1539" s="109"/>
      <c r="I1539" s="221"/>
      <c r="J1539" s="252">
        <v>0</v>
      </c>
      <c r="K1539" s="252"/>
      <c r="L1539" s="229"/>
      <c r="M1539" s="229">
        <f t="shared" si="177"/>
        <v>0</v>
      </c>
      <c r="N1539" s="229"/>
      <c r="O1539" s="229"/>
      <c r="P1539" s="422"/>
      <c r="Q1539" s="425">
        <f t="shared" si="168"/>
        <v>0</v>
      </c>
    </row>
    <row r="1540" spans="1:17" hidden="1" outlineLevel="2" x14ac:dyDescent="0.25">
      <c r="A1540" s="133">
        <f t="shared" si="178"/>
        <v>50</v>
      </c>
      <c r="B1540" s="281" t="s">
        <v>851</v>
      </c>
      <c r="C1540" s="134" t="s">
        <v>31</v>
      </c>
      <c r="D1540" s="109">
        <v>217</v>
      </c>
      <c r="E1540" s="109">
        <v>0</v>
      </c>
      <c r="F1540" s="109"/>
      <c r="G1540" s="109">
        <v>0</v>
      </c>
      <c r="H1540" s="109"/>
      <c r="I1540" s="221"/>
      <c r="J1540" s="252">
        <v>0</v>
      </c>
      <c r="K1540" s="252"/>
      <c r="L1540" s="229"/>
      <c r="M1540" s="229">
        <f t="shared" si="177"/>
        <v>0</v>
      </c>
      <c r="N1540" s="229"/>
      <c r="O1540" s="229"/>
      <c r="P1540" s="422"/>
      <c r="Q1540" s="425">
        <f t="shared" si="168"/>
        <v>0</v>
      </c>
    </row>
    <row r="1541" spans="1:17" hidden="1" outlineLevel="2" x14ac:dyDescent="0.25">
      <c r="A1541" s="133">
        <f t="shared" si="178"/>
        <v>51</v>
      </c>
      <c r="B1541" s="281" t="s">
        <v>852</v>
      </c>
      <c r="C1541" s="134" t="s">
        <v>176</v>
      </c>
      <c r="D1541" s="109">
        <f>452.48*4.79</f>
        <v>2167.3792000000003</v>
      </c>
      <c r="E1541" s="109">
        <v>0</v>
      </c>
      <c r="F1541" s="109"/>
      <c r="G1541" s="109">
        <v>0</v>
      </c>
      <c r="H1541" s="109"/>
      <c r="I1541" s="221"/>
      <c r="J1541" s="252">
        <v>0</v>
      </c>
      <c r="K1541" s="252"/>
      <c r="L1541" s="229"/>
      <c r="M1541" s="229">
        <f t="shared" si="177"/>
        <v>0</v>
      </c>
      <c r="N1541" s="229"/>
      <c r="O1541" s="229"/>
      <c r="P1541" s="422"/>
      <c r="Q1541" s="425">
        <f t="shared" si="168"/>
        <v>0</v>
      </c>
    </row>
    <row r="1542" spans="1:17" hidden="1" outlineLevel="2" x14ac:dyDescent="0.25">
      <c r="A1542" s="133">
        <f t="shared" si="178"/>
        <v>52</v>
      </c>
      <c r="B1542" s="281" t="s">
        <v>853</v>
      </c>
      <c r="C1542" s="134" t="s">
        <v>176</v>
      </c>
      <c r="D1542" s="109">
        <f>452.48*4.81</f>
        <v>2176.4288000000001</v>
      </c>
      <c r="E1542" s="109">
        <v>0</v>
      </c>
      <c r="F1542" s="109"/>
      <c r="G1542" s="109">
        <v>0</v>
      </c>
      <c r="H1542" s="109"/>
      <c r="I1542" s="221"/>
      <c r="J1542" s="252">
        <v>0</v>
      </c>
      <c r="K1542" s="252"/>
      <c r="L1542" s="229"/>
      <c r="M1542" s="229">
        <f t="shared" si="177"/>
        <v>0</v>
      </c>
      <c r="N1542" s="229"/>
      <c r="O1542" s="229"/>
      <c r="P1542" s="422"/>
      <c r="Q1542" s="425">
        <f t="shared" si="168"/>
        <v>0</v>
      </c>
    </row>
    <row r="1543" spans="1:17" hidden="1" outlineLevel="2" x14ac:dyDescent="0.25">
      <c r="A1543" s="133">
        <f t="shared" si="178"/>
        <v>53</v>
      </c>
      <c r="B1543" s="281" t="s">
        <v>854</v>
      </c>
      <c r="C1543" s="134" t="s">
        <v>855</v>
      </c>
      <c r="D1543" s="115">
        <v>160</v>
      </c>
      <c r="E1543" s="109">
        <v>0</v>
      </c>
      <c r="F1543" s="109"/>
      <c r="G1543" s="109">
        <v>0</v>
      </c>
      <c r="H1543" s="109"/>
      <c r="I1543" s="221"/>
      <c r="J1543" s="252">
        <v>0</v>
      </c>
      <c r="K1543" s="252"/>
      <c r="L1543" s="229"/>
      <c r="M1543" s="229">
        <f t="shared" si="177"/>
        <v>0</v>
      </c>
      <c r="N1543" s="229"/>
      <c r="O1543" s="229"/>
      <c r="P1543" s="422"/>
      <c r="Q1543" s="425">
        <f t="shared" ref="Q1543:Q1606" si="179">(E1543+G1543)*P1543</f>
        <v>0</v>
      </c>
    </row>
    <row r="1544" spans="1:17" hidden="1" outlineLevel="2" x14ac:dyDescent="0.25">
      <c r="A1544" s="133">
        <f>A1542+1</f>
        <v>53</v>
      </c>
      <c r="B1544" s="281" t="s">
        <v>856</v>
      </c>
      <c r="C1544" s="134" t="s">
        <v>307</v>
      </c>
      <c r="D1544" s="109">
        <v>1</v>
      </c>
      <c r="E1544" s="109">
        <v>0</v>
      </c>
      <c r="F1544" s="109"/>
      <c r="G1544" s="109">
        <v>0</v>
      </c>
      <c r="H1544" s="109"/>
      <c r="I1544" s="221"/>
      <c r="J1544" s="252">
        <v>0</v>
      </c>
      <c r="K1544" s="252"/>
      <c r="L1544" s="229"/>
      <c r="M1544" s="229">
        <f t="shared" si="177"/>
        <v>0</v>
      </c>
      <c r="N1544" s="229"/>
      <c r="O1544" s="229"/>
      <c r="P1544" s="422"/>
      <c r="Q1544" s="425">
        <f t="shared" si="179"/>
        <v>0</v>
      </c>
    </row>
    <row r="1545" spans="1:17" hidden="1" outlineLevel="1" x14ac:dyDescent="0.25">
      <c r="A1545" s="378"/>
      <c r="B1545" s="349" t="s">
        <v>861</v>
      </c>
      <c r="C1545" s="378"/>
      <c r="D1545" s="383"/>
      <c r="E1545" s="377">
        <v>0</v>
      </c>
      <c r="F1545" s="377">
        <f>SUM(F1547:F1559)</f>
        <v>8309933.418800001</v>
      </c>
      <c r="G1545" s="377">
        <v>0</v>
      </c>
      <c r="H1545" s="377">
        <f>SUM(H1547:H1559)</f>
        <v>10553560.106036998</v>
      </c>
      <c r="I1545" s="377">
        <f>SUM(I1547:I1559)</f>
        <v>18863493.524837002</v>
      </c>
      <c r="J1545" s="252">
        <v>0</v>
      </c>
      <c r="K1545" s="252"/>
      <c r="L1545" s="229"/>
      <c r="M1545" s="229">
        <f t="shared" si="177"/>
        <v>0</v>
      </c>
      <c r="N1545" s="229"/>
      <c r="O1545" s="229"/>
      <c r="P1545" s="422"/>
      <c r="Q1545" s="425">
        <f t="shared" si="179"/>
        <v>0</v>
      </c>
    </row>
    <row r="1546" spans="1:17" hidden="1" outlineLevel="1" x14ac:dyDescent="0.25">
      <c r="A1546" s="133"/>
      <c r="B1546" s="280" t="s">
        <v>6884</v>
      </c>
      <c r="C1546" s="115"/>
      <c r="D1546" s="109"/>
      <c r="E1546" s="109">
        <v>0</v>
      </c>
      <c r="F1546" s="109">
        <f t="shared" ref="F1546:F1558" si="180">E1546*D1546</f>
        <v>0</v>
      </c>
      <c r="G1546" s="109">
        <v>0</v>
      </c>
      <c r="H1546" s="109">
        <f t="shared" ref="H1546:H1558" si="181">G1546*D1546</f>
        <v>0</v>
      </c>
      <c r="I1546" s="221">
        <f t="shared" ref="I1546:I1558" si="182">F1546+H1546</f>
        <v>0</v>
      </c>
      <c r="J1546" s="252">
        <v>0</v>
      </c>
      <c r="K1546" s="252"/>
      <c r="L1546" s="229"/>
      <c r="M1546" s="229">
        <f t="shared" si="177"/>
        <v>0</v>
      </c>
      <c r="N1546" s="229"/>
      <c r="O1546" s="229"/>
      <c r="P1546" s="422"/>
      <c r="Q1546" s="425">
        <f t="shared" si="179"/>
        <v>0</v>
      </c>
    </row>
    <row r="1547" spans="1:17" hidden="1" outlineLevel="1" x14ac:dyDescent="0.25">
      <c r="A1547" s="133">
        <v>38</v>
      </c>
      <c r="B1547" s="281" t="s">
        <v>830</v>
      </c>
      <c r="C1547" s="134" t="s">
        <v>6820</v>
      </c>
      <c r="D1547" s="109">
        <v>55.04</v>
      </c>
      <c r="E1547" s="109">
        <v>13494</v>
      </c>
      <c r="F1547" s="109">
        <f t="shared" si="180"/>
        <v>742709.76000000001</v>
      </c>
      <c r="G1547" s="109">
        <v>0</v>
      </c>
      <c r="H1547" s="109">
        <f t="shared" si="181"/>
        <v>0</v>
      </c>
      <c r="I1547" s="221">
        <f t="shared" si="182"/>
        <v>742709.76000000001</v>
      </c>
      <c r="J1547" s="252">
        <v>13494</v>
      </c>
      <c r="K1547" s="252"/>
      <c r="L1547" s="229"/>
      <c r="M1547" s="229">
        <f t="shared" si="177"/>
        <v>0</v>
      </c>
      <c r="N1547" s="229"/>
      <c r="O1547" s="229"/>
      <c r="P1547" s="422"/>
      <c r="Q1547" s="425">
        <f t="shared" si="179"/>
        <v>0</v>
      </c>
    </row>
    <row r="1548" spans="1:17" hidden="1" outlineLevel="1" x14ac:dyDescent="0.25">
      <c r="A1548" s="133">
        <f>A1547+1</f>
        <v>39</v>
      </c>
      <c r="B1548" s="281" t="s">
        <v>831</v>
      </c>
      <c r="C1548" s="134" t="s">
        <v>6820</v>
      </c>
      <c r="D1548" s="109">
        <v>213.41</v>
      </c>
      <c r="E1548" s="109">
        <v>19422</v>
      </c>
      <c r="F1548" s="109">
        <f t="shared" si="180"/>
        <v>4144849.02</v>
      </c>
      <c r="G1548" s="109">
        <v>0</v>
      </c>
      <c r="H1548" s="109">
        <f t="shared" si="181"/>
        <v>0</v>
      </c>
      <c r="I1548" s="221">
        <f t="shared" si="182"/>
        <v>4144849.02</v>
      </c>
      <c r="J1548" s="252">
        <v>19422</v>
      </c>
      <c r="K1548" s="252"/>
      <c r="L1548" s="229"/>
      <c r="M1548" s="229">
        <f t="shared" si="177"/>
        <v>0</v>
      </c>
      <c r="N1548" s="229"/>
      <c r="O1548" s="229"/>
      <c r="P1548" s="422"/>
      <c r="Q1548" s="425">
        <f t="shared" si="179"/>
        <v>0</v>
      </c>
    </row>
    <row r="1549" spans="1:17" ht="25.5" hidden="1" outlineLevel="1" x14ac:dyDescent="0.25">
      <c r="A1549" s="133">
        <f>A1548+1</f>
        <v>40</v>
      </c>
      <c r="B1549" s="281" t="s">
        <v>832</v>
      </c>
      <c r="C1549" s="134" t="s">
        <v>6820</v>
      </c>
      <c r="D1549" s="109">
        <f>136</f>
        <v>136</v>
      </c>
      <c r="E1549" s="109">
        <v>2405</v>
      </c>
      <c r="F1549" s="109">
        <f t="shared" si="180"/>
        <v>327080</v>
      </c>
      <c r="G1549" s="109">
        <v>0</v>
      </c>
      <c r="H1549" s="109">
        <f t="shared" si="181"/>
        <v>0</v>
      </c>
      <c r="I1549" s="221">
        <f t="shared" si="182"/>
        <v>327080</v>
      </c>
      <c r="J1549" s="252">
        <v>2405</v>
      </c>
      <c r="K1549" s="252"/>
      <c r="L1549" s="229"/>
      <c r="M1549" s="229">
        <f t="shared" si="177"/>
        <v>0</v>
      </c>
      <c r="N1549" s="229"/>
      <c r="O1549" s="229"/>
      <c r="P1549" s="422"/>
      <c r="Q1549" s="425">
        <f t="shared" si="179"/>
        <v>0</v>
      </c>
    </row>
    <row r="1550" spans="1:17" ht="25.5" hidden="1" outlineLevel="1" x14ac:dyDescent="0.25">
      <c r="A1550" s="133"/>
      <c r="B1550" s="281" t="s">
        <v>6885</v>
      </c>
      <c r="C1550" s="134"/>
      <c r="D1550" s="109"/>
      <c r="E1550" s="109">
        <v>0</v>
      </c>
      <c r="F1550" s="109">
        <f t="shared" si="180"/>
        <v>0</v>
      </c>
      <c r="G1550" s="109">
        <v>0</v>
      </c>
      <c r="H1550" s="109">
        <f t="shared" si="181"/>
        <v>0</v>
      </c>
      <c r="I1550" s="221">
        <f t="shared" si="182"/>
        <v>0</v>
      </c>
      <c r="J1550" s="252">
        <v>0</v>
      </c>
      <c r="K1550" s="252"/>
      <c r="L1550" s="229"/>
      <c r="M1550" s="229">
        <f t="shared" si="177"/>
        <v>0</v>
      </c>
      <c r="N1550" s="229"/>
      <c r="O1550" s="229"/>
      <c r="P1550" s="422"/>
      <c r="Q1550" s="425">
        <f t="shared" si="179"/>
        <v>0</v>
      </c>
    </row>
    <row r="1551" spans="1:17" hidden="1" outlineLevel="1" x14ac:dyDescent="0.25">
      <c r="A1551" s="133">
        <f>A1549+1</f>
        <v>41</v>
      </c>
      <c r="B1551" s="281" t="s">
        <v>6886</v>
      </c>
      <c r="C1551" s="134" t="s">
        <v>6820</v>
      </c>
      <c r="D1551" s="109">
        <v>105</v>
      </c>
      <c r="E1551" s="109">
        <v>2513.1600000000003</v>
      </c>
      <c r="F1551" s="109">
        <f t="shared" si="180"/>
        <v>263881.80000000005</v>
      </c>
      <c r="G1551" s="109">
        <v>6681</v>
      </c>
      <c r="H1551" s="109">
        <f t="shared" si="181"/>
        <v>701505</v>
      </c>
      <c r="I1551" s="221">
        <f t="shared" si="182"/>
        <v>965386.8</v>
      </c>
      <c r="J1551" s="252">
        <v>2513.1600000000003</v>
      </c>
      <c r="K1551" s="252"/>
      <c r="L1551" s="229"/>
      <c r="M1551" s="229">
        <f t="shared" si="177"/>
        <v>6681</v>
      </c>
      <c r="N1551" s="229"/>
      <c r="O1551" s="229"/>
      <c r="P1551" s="422"/>
      <c r="Q1551" s="425">
        <f t="shared" si="179"/>
        <v>0</v>
      </c>
    </row>
    <row r="1552" spans="1:17" hidden="1" outlineLevel="1" x14ac:dyDescent="0.25">
      <c r="A1552" s="133">
        <f>A1551+1</f>
        <v>42</v>
      </c>
      <c r="B1552" s="281" t="s">
        <v>833</v>
      </c>
      <c r="C1552" s="134" t="s">
        <v>6820</v>
      </c>
      <c r="D1552" s="109">
        <v>112.6</v>
      </c>
      <c r="E1552" s="109">
        <v>2333.7600000000002</v>
      </c>
      <c r="F1552" s="109">
        <f t="shared" si="180"/>
        <v>262781.37599999999</v>
      </c>
      <c r="G1552" s="109">
        <v>2161.5</v>
      </c>
      <c r="H1552" s="109">
        <f t="shared" si="181"/>
        <v>243384.9</v>
      </c>
      <c r="I1552" s="221">
        <f t="shared" si="182"/>
        <v>506166.27599999995</v>
      </c>
      <c r="J1552" s="252">
        <v>2333.7600000000002</v>
      </c>
      <c r="K1552" s="252"/>
      <c r="L1552" s="229"/>
      <c r="M1552" s="229">
        <f t="shared" si="177"/>
        <v>2161.5</v>
      </c>
      <c r="N1552" s="229"/>
      <c r="O1552" s="229"/>
      <c r="P1552" s="422"/>
      <c r="Q1552" s="425">
        <f t="shared" si="179"/>
        <v>0</v>
      </c>
    </row>
    <row r="1553" spans="1:17" hidden="1" outlineLevel="1" x14ac:dyDescent="0.25">
      <c r="A1553" s="133">
        <f>A1552+1</f>
        <v>43</v>
      </c>
      <c r="B1553" s="281" t="s">
        <v>834</v>
      </c>
      <c r="C1553" s="134" t="s">
        <v>188</v>
      </c>
      <c r="D1553" s="109">
        <v>156.38999999999999</v>
      </c>
      <c r="E1553" s="109">
        <v>46.800000000000004</v>
      </c>
      <c r="F1553" s="109">
        <f t="shared" si="180"/>
        <v>7319.0519999999997</v>
      </c>
      <c r="G1553" s="109">
        <v>264.096</v>
      </c>
      <c r="H1553" s="109">
        <f t="shared" si="181"/>
        <v>41301.973439999994</v>
      </c>
      <c r="I1553" s="221">
        <f t="shared" si="182"/>
        <v>48621.025439999998</v>
      </c>
      <c r="J1553" s="252">
        <v>46.800000000000004</v>
      </c>
      <c r="K1553" s="252"/>
      <c r="L1553" s="229"/>
      <c r="M1553" s="229">
        <f t="shared" si="177"/>
        <v>264.096</v>
      </c>
      <c r="N1553" s="229"/>
      <c r="O1553" s="229"/>
      <c r="P1553" s="422"/>
      <c r="Q1553" s="425">
        <f t="shared" si="179"/>
        <v>0</v>
      </c>
    </row>
    <row r="1554" spans="1:17" hidden="1" outlineLevel="1" x14ac:dyDescent="0.25">
      <c r="A1554" s="133"/>
      <c r="B1554" s="280" t="s">
        <v>862</v>
      </c>
      <c r="C1554" s="115"/>
      <c r="D1554" s="109"/>
      <c r="E1554" s="109"/>
      <c r="F1554" s="109">
        <f t="shared" si="180"/>
        <v>0</v>
      </c>
      <c r="G1554" s="109"/>
      <c r="H1554" s="109">
        <f t="shared" si="181"/>
        <v>0</v>
      </c>
      <c r="I1554" s="221">
        <f t="shared" si="182"/>
        <v>0</v>
      </c>
      <c r="J1554" s="109"/>
      <c r="K1554" s="109"/>
      <c r="L1554" s="109"/>
      <c r="M1554" s="109"/>
      <c r="N1554" s="109"/>
      <c r="O1554" s="109"/>
      <c r="P1554" s="422"/>
      <c r="Q1554" s="425">
        <f t="shared" si="179"/>
        <v>0</v>
      </c>
    </row>
    <row r="1555" spans="1:17" ht="51" hidden="1" outlineLevel="1" x14ac:dyDescent="0.25">
      <c r="A1555" s="396">
        <f>A1553+1</f>
        <v>44</v>
      </c>
      <c r="B1555" s="397" t="s">
        <v>6810</v>
      </c>
      <c r="C1555" s="398" t="s">
        <v>188</v>
      </c>
      <c r="D1555" s="233">
        <v>156.38999999999999</v>
      </c>
      <c r="E1555" s="233">
        <v>2475.7200000000003</v>
      </c>
      <c r="F1555" s="233">
        <f t="shared" si="180"/>
        <v>387177.85080000001</v>
      </c>
      <c r="G1555" s="233">
        <v>60860.412300000004</v>
      </c>
      <c r="H1555" s="233">
        <f t="shared" si="181"/>
        <v>9517959.8795969989</v>
      </c>
      <c r="I1555" s="337">
        <f t="shared" si="182"/>
        <v>9905137.730396999</v>
      </c>
      <c r="J1555" s="233">
        <v>2475.7200000000003</v>
      </c>
      <c r="K1555" s="233">
        <f>'ВСЕ СМЕТЫ КДС'!G4454</f>
        <v>5258.0183762534398</v>
      </c>
      <c r="L1555" s="394">
        <f>((J1555/(K1555/100))-100)/100</f>
        <v>-0.52915341430129137</v>
      </c>
      <c r="M1555" s="233">
        <f>G1555</f>
        <v>60860.412300000004</v>
      </c>
      <c r="N1555" s="233">
        <f>'ВСЕ СМЕТЫ КДС'!G4460+'ВСЕ СМЕТЫ КДС'!G4461+'ВСЕ СМЕТЫ КДС'!G4462+'ВСЕ СМЕТЫ КДС'!G4463+'ВСЕ СМЕТЫ КДС'!G4464+'ВСЕ СМЕТЫ КДС'!G4470+'ВСЕ СМЕТЫ КДС'!G4476+'ВСЕ СМЕТЫ КДС'!G4482+'ВСЕ СМЕТЫ КДС'!G4483+'ВСЕ СМЕТЫ КДС'!G4484+'ВСЕ СМЕТЫ КДС'!G4485+'ВСЕ СМЕТЫ КДС'!G4486+'ВСЕ СМЕТЫ КДС'!G4487+'ВСЕ СМЕТЫ КДС'!G4488+'ВСЕ СМЕТЫ КДС'!G4489+'ВСЕ СМЕТЫ КДС'!G4490+'ВСЕ СМЕТЫ КДС'!G4491+'ВСЕ СМЕТЫ КДС'!G4492+'ВСЕ СМЕТЫ КДС'!G4493+'ВСЕ СМЕТЫ КДС'!G4494+'ВСЕ СМЕТЫ КДС'!G4504+'ВСЕ СМЕТЫ КДС'!G4505</f>
        <v>57654.67707392708</v>
      </c>
      <c r="O1555" s="394">
        <f>((M1555/(N1555/100))-100)/100</f>
        <v>5.5602344662557215E-2</v>
      </c>
      <c r="P1555" s="422"/>
      <c r="Q1555" s="425">
        <f t="shared" si="179"/>
        <v>0</v>
      </c>
    </row>
    <row r="1556" spans="1:17" hidden="1" outlineLevel="1" x14ac:dyDescent="0.25">
      <c r="A1556" s="139">
        <f>A1555+1</f>
        <v>45</v>
      </c>
      <c r="B1556" s="321" t="s">
        <v>836</v>
      </c>
      <c r="C1556" s="140" t="s">
        <v>188</v>
      </c>
      <c r="D1556" s="142">
        <v>156.38999999999999</v>
      </c>
      <c r="E1556" s="109">
        <v>6552</v>
      </c>
      <c r="F1556" s="109">
        <f t="shared" si="180"/>
        <v>1024667.2799999999</v>
      </c>
      <c r="G1556" s="109">
        <v>0</v>
      </c>
      <c r="H1556" s="109">
        <f t="shared" si="181"/>
        <v>0</v>
      </c>
      <c r="I1556" s="221">
        <f t="shared" si="182"/>
        <v>1024667.2799999999</v>
      </c>
      <c r="J1556" s="252">
        <v>6552</v>
      </c>
      <c r="K1556" s="252"/>
      <c r="L1556" s="229"/>
      <c r="M1556" s="229">
        <f t="shared" ref="M1556:M1590" si="183">G1556</f>
        <v>0</v>
      </c>
      <c r="N1556" s="229"/>
      <c r="O1556" s="229"/>
      <c r="P1556" s="422"/>
      <c r="Q1556" s="425">
        <f t="shared" si="179"/>
        <v>0</v>
      </c>
    </row>
    <row r="1557" spans="1:17" hidden="1" outlineLevel="1" x14ac:dyDescent="0.25">
      <c r="A1557" s="136">
        <f>A1556+1</f>
        <v>46</v>
      </c>
      <c r="B1557" s="320" t="s">
        <v>837</v>
      </c>
      <c r="C1557" s="137" t="s">
        <v>188</v>
      </c>
      <c r="D1557" s="138">
        <v>156.38999999999999</v>
      </c>
      <c r="E1557" s="109">
        <v>6552</v>
      </c>
      <c r="F1557" s="109">
        <f t="shared" si="180"/>
        <v>1024667.2799999999</v>
      </c>
      <c r="G1557" s="109">
        <v>0</v>
      </c>
      <c r="H1557" s="109">
        <f t="shared" si="181"/>
        <v>0</v>
      </c>
      <c r="I1557" s="221">
        <f t="shared" si="182"/>
        <v>1024667.2799999999</v>
      </c>
      <c r="J1557" s="252">
        <v>6552</v>
      </c>
      <c r="K1557" s="252"/>
      <c r="L1557" s="229"/>
      <c r="M1557" s="229">
        <f t="shared" si="183"/>
        <v>0</v>
      </c>
      <c r="N1557" s="229"/>
      <c r="O1557" s="229"/>
      <c r="P1557" s="422"/>
      <c r="Q1557" s="425">
        <f t="shared" si="179"/>
        <v>0</v>
      </c>
    </row>
    <row r="1558" spans="1:17" hidden="1" outlineLevel="1" x14ac:dyDescent="0.25">
      <c r="A1558" s="133">
        <f>A1557+1</f>
        <v>47</v>
      </c>
      <c r="B1558" s="281" t="s">
        <v>859</v>
      </c>
      <c r="C1558" s="134" t="s">
        <v>31</v>
      </c>
      <c r="D1558" s="109">
        <v>1</v>
      </c>
      <c r="E1558" s="109">
        <v>124800</v>
      </c>
      <c r="F1558" s="109">
        <f t="shared" si="180"/>
        <v>124800</v>
      </c>
      <c r="G1558" s="109">
        <v>49408.353000000003</v>
      </c>
      <c r="H1558" s="109">
        <f t="shared" si="181"/>
        <v>49408.353000000003</v>
      </c>
      <c r="I1558" s="221">
        <f t="shared" si="182"/>
        <v>174208.353</v>
      </c>
      <c r="J1558" s="252">
        <v>124800</v>
      </c>
      <c r="K1558" s="252"/>
      <c r="L1558" s="229"/>
      <c r="M1558" s="229">
        <f t="shared" si="183"/>
        <v>49408.353000000003</v>
      </c>
      <c r="N1558" s="229"/>
      <c r="O1558" s="229"/>
      <c r="P1558" s="422"/>
      <c r="Q1558" s="425">
        <f t="shared" si="179"/>
        <v>0</v>
      </c>
    </row>
    <row r="1559" spans="1:17" hidden="1" outlineLevel="2" x14ac:dyDescent="0.25">
      <c r="A1559" s="133"/>
      <c r="B1559" s="280" t="s">
        <v>863</v>
      </c>
      <c r="C1559" s="115"/>
      <c r="D1559" s="109"/>
      <c r="E1559" s="109">
        <v>0</v>
      </c>
      <c r="F1559" s="109"/>
      <c r="G1559" s="109">
        <v>0</v>
      </c>
      <c r="H1559" s="109"/>
      <c r="I1559" s="221"/>
      <c r="J1559" s="252">
        <v>0</v>
      </c>
      <c r="K1559" s="252"/>
      <c r="L1559" s="229"/>
      <c r="M1559" s="229">
        <f t="shared" si="183"/>
        <v>0</v>
      </c>
      <c r="N1559" s="229"/>
      <c r="O1559" s="229"/>
      <c r="P1559" s="422"/>
      <c r="Q1559" s="425">
        <f t="shared" si="179"/>
        <v>0</v>
      </c>
    </row>
    <row r="1560" spans="1:17" hidden="1" outlineLevel="2" x14ac:dyDescent="0.25">
      <c r="A1560" s="133"/>
      <c r="B1560" s="281" t="s">
        <v>840</v>
      </c>
      <c r="C1560" s="134" t="s">
        <v>31</v>
      </c>
      <c r="D1560" s="109">
        <v>25</v>
      </c>
      <c r="E1560" s="109">
        <v>0</v>
      </c>
      <c r="F1560" s="109"/>
      <c r="G1560" s="109">
        <v>0</v>
      </c>
      <c r="H1560" s="109"/>
      <c r="I1560" s="221"/>
      <c r="J1560" s="252">
        <v>0</v>
      </c>
      <c r="K1560" s="252"/>
      <c r="L1560" s="229"/>
      <c r="M1560" s="229">
        <f t="shared" si="183"/>
        <v>0</v>
      </c>
      <c r="N1560" s="229"/>
      <c r="O1560" s="229"/>
      <c r="P1560" s="422"/>
      <c r="Q1560" s="425">
        <f t="shared" si="179"/>
        <v>0</v>
      </c>
    </row>
    <row r="1561" spans="1:17" hidden="1" outlineLevel="2" x14ac:dyDescent="0.25">
      <c r="A1561" s="133"/>
      <c r="B1561" s="281" t="s">
        <v>841</v>
      </c>
      <c r="C1561" s="134" t="s">
        <v>31</v>
      </c>
      <c r="D1561" s="109">
        <v>288</v>
      </c>
      <c r="E1561" s="109">
        <v>0</v>
      </c>
      <c r="F1561" s="109"/>
      <c r="G1561" s="109">
        <v>0</v>
      </c>
      <c r="H1561" s="109"/>
      <c r="I1561" s="221"/>
      <c r="J1561" s="252">
        <v>0</v>
      </c>
      <c r="K1561" s="252"/>
      <c r="L1561" s="229"/>
      <c r="M1561" s="229">
        <f t="shared" si="183"/>
        <v>0</v>
      </c>
      <c r="N1561" s="229"/>
      <c r="O1561" s="229"/>
      <c r="P1561" s="422"/>
      <c r="Q1561" s="425">
        <f t="shared" si="179"/>
        <v>0</v>
      </c>
    </row>
    <row r="1562" spans="1:17" hidden="1" outlineLevel="2" x14ac:dyDescent="0.25">
      <c r="A1562" s="133"/>
      <c r="B1562" s="281" t="s">
        <v>842</v>
      </c>
      <c r="C1562" s="134" t="s">
        <v>31</v>
      </c>
      <c r="D1562" s="109">
        <v>576</v>
      </c>
      <c r="E1562" s="109">
        <v>0</v>
      </c>
      <c r="F1562" s="109"/>
      <c r="G1562" s="109">
        <v>0</v>
      </c>
      <c r="H1562" s="109"/>
      <c r="I1562" s="221"/>
      <c r="J1562" s="252">
        <v>0</v>
      </c>
      <c r="K1562" s="252"/>
      <c r="L1562" s="229"/>
      <c r="M1562" s="229">
        <f t="shared" si="183"/>
        <v>0</v>
      </c>
      <c r="N1562" s="229"/>
      <c r="O1562" s="229"/>
      <c r="P1562" s="422"/>
      <c r="Q1562" s="425">
        <f t="shared" si="179"/>
        <v>0</v>
      </c>
    </row>
    <row r="1563" spans="1:17" hidden="1" outlineLevel="2" x14ac:dyDescent="0.25">
      <c r="A1563" s="133"/>
      <c r="B1563" s="281" t="s">
        <v>843</v>
      </c>
      <c r="C1563" s="134" t="s">
        <v>31</v>
      </c>
      <c r="D1563" s="109">
        <v>1151</v>
      </c>
      <c r="E1563" s="109">
        <v>0</v>
      </c>
      <c r="F1563" s="109"/>
      <c r="G1563" s="109">
        <v>0</v>
      </c>
      <c r="H1563" s="109"/>
      <c r="I1563" s="221"/>
      <c r="J1563" s="252">
        <v>0</v>
      </c>
      <c r="K1563" s="252"/>
      <c r="L1563" s="229"/>
      <c r="M1563" s="229">
        <f t="shared" si="183"/>
        <v>0</v>
      </c>
      <c r="N1563" s="229"/>
      <c r="O1563" s="229"/>
      <c r="P1563" s="422"/>
      <c r="Q1563" s="425">
        <f t="shared" si="179"/>
        <v>0</v>
      </c>
    </row>
    <row r="1564" spans="1:17" hidden="1" outlineLevel="2" x14ac:dyDescent="0.25">
      <c r="A1564" s="133"/>
      <c r="B1564" s="281" t="s">
        <v>844</v>
      </c>
      <c r="C1564" s="134" t="s">
        <v>31</v>
      </c>
      <c r="D1564" s="109">
        <v>1151</v>
      </c>
      <c r="E1564" s="109">
        <v>0</v>
      </c>
      <c r="F1564" s="109"/>
      <c r="G1564" s="109">
        <v>0</v>
      </c>
      <c r="H1564" s="109"/>
      <c r="I1564" s="221"/>
      <c r="J1564" s="252">
        <v>0</v>
      </c>
      <c r="K1564" s="252"/>
      <c r="L1564" s="229"/>
      <c r="M1564" s="229">
        <f t="shared" si="183"/>
        <v>0</v>
      </c>
      <c r="N1564" s="229"/>
      <c r="O1564" s="229"/>
      <c r="P1564" s="422"/>
      <c r="Q1564" s="425">
        <f t="shared" si="179"/>
        <v>0</v>
      </c>
    </row>
    <row r="1565" spans="1:17" hidden="1" outlineLevel="2" x14ac:dyDescent="0.25">
      <c r="A1565" s="133"/>
      <c r="B1565" s="281" t="s">
        <v>6818</v>
      </c>
      <c r="C1565" s="134" t="s">
        <v>31</v>
      </c>
      <c r="D1565" s="109">
        <v>2302</v>
      </c>
      <c r="E1565" s="109">
        <v>0</v>
      </c>
      <c r="F1565" s="109"/>
      <c r="G1565" s="109">
        <v>0</v>
      </c>
      <c r="H1565" s="109"/>
      <c r="I1565" s="221"/>
      <c r="J1565" s="252">
        <v>0</v>
      </c>
      <c r="K1565" s="252"/>
      <c r="L1565" s="229"/>
      <c r="M1565" s="229">
        <f t="shared" si="183"/>
        <v>0</v>
      </c>
      <c r="N1565" s="229"/>
      <c r="O1565" s="229"/>
      <c r="P1565" s="422"/>
      <c r="Q1565" s="425">
        <f t="shared" si="179"/>
        <v>0</v>
      </c>
    </row>
    <row r="1566" spans="1:17" hidden="1" outlineLevel="2" x14ac:dyDescent="0.25">
      <c r="A1566" s="133"/>
      <c r="B1566" s="281" t="s">
        <v>845</v>
      </c>
      <c r="C1566" s="134" t="s">
        <v>31</v>
      </c>
      <c r="D1566" s="109">
        <v>1151</v>
      </c>
      <c r="E1566" s="109">
        <v>0</v>
      </c>
      <c r="F1566" s="109"/>
      <c r="G1566" s="109">
        <v>0</v>
      </c>
      <c r="H1566" s="109"/>
      <c r="I1566" s="221"/>
      <c r="J1566" s="252">
        <v>0</v>
      </c>
      <c r="K1566" s="252"/>
      <c r="L1566" s="229"/>
      <c r="M1566" s="229">
        <f t="shared" si="183"/>
        <v>0</v>
      </c>
      <c r="N1566" s="229"/>
      <c r="O1566" s="229"/>
      <c r="P1566" s="422"/>
      <c r="Q1566" s="425">
        <f t="shared" si="179"/>
        <v>0</v>
      </c>
    </row>
    <row r="1567" spans="1:17" hidden="1" outlineLevel="2" x14ac:dyDescent="0.25">
      <c r="A1567" s="133"/>
      <c r="B1567" s="281" t="s">
        <v>846</v>
      </c>
      <c r="C1567" s="134" t="s">
        <v>31</v>
      </c>
      <c r="D1567" s="109">
        <v>1151</v>
      </c>
      <c r="E1567" s="109">
        <v>0</v>
      </c>
      <c r="F1567" s="109"/>
      <c r="G1567" s="109">
        <v>0</v>
      </c>
      <c r="H1567" s="109"/>
      <c r="I1567" s="221"/>
      <c r="J1567" s="252">
        <v>0</v>
      </c>
      <c r="K1567" s="252"/>
      <c r="L1567" s="229"/>
      <c r="M1567" s="229">
        <f t="shared" si="183"/>
        <v>0</v>
      </c>
      <c r="N1567" s="229"/>
      <c r="O1567" s="229"/>
      <c r="P1567" s="422"/>
      <c r="Q1567" s="425">
        <f t="shared" si="179"/>
        <v>0</v>
      </c>
    </row>
    <row r="1568" spans="1:17" hidden="1" outlineLevel="2" x14ac:dyDescent="0.25">
      <c r="A1568" s="133"/>
      <c r="B1568" s="281" t="s">
        <v>847</v>
      </c>
      <c r="C1568" s="134" t="s">
        <v>31</v>
      </c>
      <c r="D1568" s="109">
        <v>1151</v>
      </c>
      <c r="E1568" s="109">
        <v>0</v>
      </c>
      <c r="F1568" s="109"/>
      <c r="G1568" s="109">
        <v>0</v>
      </c>
      <c r="H1568" s="109"/>
      <c r="I1568" s="221"/>
      <c r="J1568" s="252">
        <v>0</v>
      </c>
      <c r="K1568" s="252"/>
      <c r="L1568" s="229"/>
      <c r="M1568" s="229">
        <f t="shared" si="183"/>
        <v>0</v>
      </c>
      <c r="N1568" s="229"/>
      <c r="O1568" s="229"/>
      <c r="P1568" s="422"/>
      <c r="Q1568" s="425">
        <f t="shared" si="179"/>
        <v>0</v>
      </c>
    </row>
    <row r="1569" spans="1:17" hidden="1" outlineLevel="2" x14ac:dyDescent="0.25">
      <c r="A1569" s="133"/>
      <c r="B1569" s="281" t="s">
        <v>848</v>
      </c>
      <c r="C1569" s="134" t="s">
        <v>31</v>
      </c>
      <c r="D1569" s="109">
        <v>576</v>
      </c>
      <c r="E1569" s="109">
        <v>0</v>
      </c>
      <c r="F1569" s="109"/>
      <c r="G1569" s="109">
        <v>0</v>
      </c>
      <c r="H1569" s="109"/>
      <c r="I1569" s="221"/>
      <c r="J1569" s="252">
        <v>0</v>
      </c>
      <c r="K1569" s="252"/>
      <c r="L1569" s="229"/>
      <c r="M1569" s="229">
        <f t="shared" si="183"/>
        <v>0</v>
      </c>
      <c r="N1569" s="229"/>
      <c r="O1569" s="229"/>
      <c r="P1569" s="422"/>
      <c r="Q1569" s="425">
        <f t="shared" si="179"/>
        <v>0</v>
      </c>
    </row>
    <row r="1570" spans="1:17" hidden="1" outlineLevel="2" x14ac:dyDescent="0.25">
      <c r="A1570" s="133"/>
      <c r="B1570" s="281" t="s">
        <v>849</v>
      </c>
      <c r="C1570" s="134" t="s">
        <v>31</v>
      </c>
      <c r="D1570" s="109">
        <v>576</v>
      </c>
      <c r="E1570" s="109">
        <v>0</v>
      </c>
      <c r="F1570" s="109"/>
      <c r="G1570" s="109">
        <v>0</v>
      </c>
      <c r="H1570" s="109"/>
      <c r="I1570" s="221"/>
      <c r="J1570" s="252">
        <v>0</v>
      </c>
      <c r="K1570" s="252"/>
      <c r="L1570" s="229"/>
      <c r="M1570" s="229">
        <f t="shared" si="183"/>
        <v>0</v>
      </c>
      <c r="N1570" s="229"/>
      <c r="O1570" s="229"/>
      <c r="P1570" s="422"/>
      <c r="Q1570" s="425">
        <f t="shared" si="179"/>
        <v>0</v>
      </c>
    </row>
    <row r="1571" spans="1:17" hidden="1" outlineLevel="2" x14ac:dyDescent="0.25">
      <c r="A1571" s="133"/>
      <c r="B1571" s="281" t="s">
        <v>850</v>
      </c>
      <c r="C1571" s="134" t="s">
        <v>31</v>
      </c>
      <c r="D1571" s="109">
        <v>50</v>
      </c>
      <c r="E1571" s="109">
        <v>0</v>
      </c>
      <c r="F1571" s="109"/>
      <c r="G1571" s="109">
        <v>0</v>
      </c>
      <c r="H1571" s="109"/>
      <c r="I1571" s="221"/>
      <c r="J1571" s="252">
        <v>0</v>
      </c>
      <c r="K1571" s="252"/>
      <c r="L1571" s="229"/>
      <c r="M1571" s="229">
        <f t="shared" si="183"/>
        <v>0</v>
      </c>
      <c r="N1571" s="229"/>
      <c r="O1571" s="229"/>
      <c r="P1571" s="422"/>
      <c r="Q1571" s="425">
        <f t="shared" si="179"/>
        <v>0</v>
      </c>
    </row>
    <row r="1572" spans="1:17" hidden="1" outlineLevel="2" x14ac:dyDescent="0.25">
      <c r="A1572" s="133"/>
      <c r="B1572" s="281" t="s">
        <v>851</v>
      </c>
      <c r="C1572" s="134" t="s">
        <v>31</v>
      </c>
      <c r="D1572" s="109">
        <v>150</v>
      </c>
      <c r="E1572" s="109">
        <v>0</v>
      </c>
      <c r="F1572" s="109"/>
      <c r="G1572" s="109">
        <v>0</v>
      </c>
      <c r="H1572" s="109"/>
      <c r="I1572" s="221"/>
      <c r="J1572" s="252">
        <v>0</v>
      </c>
      <c r="K1572" s="252"/>
      <c r="L1572" s="229"/>
      <c r="M1572" s="229">
        <f t="shared" si="183"/>
        <v>0</v>
      </c>
      <c r="N1572" s="229"/>
      <c r="O1572" s="229"/>
      <c r="P1572" s="422"/>
      <c r="Q1572" s="425">
        <f t="shared" si="179"/>
        <v>0</v>
      </c>
    </row>
    <row r="1573" spans="1:17" hidden="1" outlineLevel="2" x14ac:dyDescent="0.25">
      <c r="A1573" s="133"/>
      <c r="B1573" s="322" t="s">
        <v>864</v>
      </c>
      <c r="C1573" s="143" t="s">
        <v>176</v>
      </c>
      <c r="D1573" s="270">
        <f>312.78*4.79</f>
        <v>1498.2161999999998</v>
      </c>
      <c r="E1573" s="109">
        <v>0</v>
      </c>
      <c r="F1573" s="109"/>
      <c r="G1573" s="109">
        <v>0</v>
      </c>
      <c r="H1573" s="109"/>
      <c r="I1573" s="221"/>
      <c r="J1573" s="252">
        <v>0</v>
      </c>
      <c r="K1573" s="252"/>
      <c r="L1573" s="229"/>
      <c r="M1573" s="229">
        <f t="shared" si="183"/>
        <v>0</v>
      </c>
      <c r="N1573" s="229"/>
      <c r="O1573" s="229"/>
      <c r="P1573" s="422"/>
      <c r="Q1573" s="425">
        <f t="shared" si="179"/>
        <v>0</v>
      </c>
    </row>
    <row r="1574" spans="1:17" hidden="1" outlineLevel="2" x14ac:dyDescent="0.25">
      <c r="A1574" s="133"/>
      <c r="B1574" s="322" t="s">
        <v>865</v>
      </c>
      <c r="C1574" s="143" t="s">
        <v>176</v>
      </c>
      <c r="D1574" s="270">
        <f>312.78*4.81</f>
        <v>1504.4717999999998</v>
      </c>
      <c r="E1574" s="109">
        <v>0</v>
      </c>
      <c r="F1574" s="109"/>
      <c r="G1574" s="109">
        <v>0</v>
      </c>
      <c r="H1574" s="109"/>
      <c r="I1574" s="221"/>
      <c r="J1574" s="252">
        <v>0</v>
      </c>
      <c r="K1574" s="252"/>
      <c r="L1574" s="229"/>
      <c r="M1574" s="229">
        <f t="shared" si="183"/>
        <v>0</v>
      </c>
      <c r="N1574" s="229"/>
      <c r="O1574" s="229"/>
      <c r="P1574" s="422"/>
      <c r="Q1574" s="425">
        <f t="shared" si="179"/>
        <v>0</v>
      </c>
    </row>
    <row r="1575" spans="1:17" hidden="1" outlineLevel="2" x14ac:dyDescent="0.25">
      <c r="A1575" s="133"/>
      <c r="B1575" s="281" t="s">
        <v>854</v>
      </c>
      <c r="C1575" s="134" t="s">
        <v>855</v>
      </c>
      <c r="D1575" s="115">
        <v>111</v>
      </c>
      <c r="E1575" s="109">
        <v>0</v>
      </c>
      <c r="F1575" s="109"/>
      <c r="G1575" s="109">
        <v>0</v>
      </c>
      <c r="H1575" s="109"/>
      <c r="I1575" s="221"/>
      <c r="J1575" s="252">
        <v>0</v>
      </c>
      <c r="K1575" s="252"/>
      <c r="L1575" s="229"/>
      <c r="M1575" s="229">
        <f t="shared" si="183"/>
        <v>0</v>
      </c>
      <c r="N1575" s="229"/>
      <c r="O1575" s="229"/>
      <c r="P1575" s="422"/>
      <c r="Q1575" s="425">
        <f t="shared" si="179"/>
        <v>0</v>
      </c>
    </row>
    <row r="1576" spans="1:17" hidden="1" outlineLevel="2" x14ac:dyDescent="0.25">
      <c r="A1576" s="133"/>
      <c r="B1576" s="281" t="s">
        <v>856</v>
      </c>
      <c r="C1576" s="134" t="s">
        <v>307</v>
      </c>
      <c r="D1576" s="109">
        <v>1</v>
      </c>
      <c r="E1576" s="109">
        <v>0</v>
      </c>
      <c r="F1576" s="109"/>
      <c r="G1576" s="109">
        <v>0</v>
      </c>
      <c r="H1576" s="109"/>
      <c r="I1576" s="221"/>
      <c r="J1576" s="252">
        <v>0</v>
      </c>
      <c r="K1576" s="252"/>
      <c r="L1576" s="229"/>
      <c r="M1576" s="229">
        <f t="shared" si="183"/>
        <v>0</v>
      </c>
      <c r="N1576" s="229"/>
      <c r="O1576" s="229"/>
      <c r="P1576" s="422"/>
      <c r="Q1576" s="425">
        <f t="shared" si="179"/>
        <v>0</v>
      </c>
    </row>
    <row r="1577" spans="1:17" hidden="1" outlineLevel="2" x14ac:dyDescent="0.25">
      <c r="A1577" s="133"/>
      <c r="B1577" s="280" t="s">
        <v>866</v>
      </c>
      <c r="C1577" s="323" t="s">
        <v>31</v>
      </c>
      <c r="D1577" s="324">
        <v>1</v>
      </c>
      <c r="E1577" s="109">
        <v>0</v>
      </c>
      <c r="F1577" s="109"/>
      <c r="G1577" s="109">
        <v>0</v>
      </c>
      <c r="H1577" s="109"/>
      <c r="I1577" s="221"/>
      <c r="J1577" s="252">
        <v>0</v>
      </c>
      <c r="K1577" s="252"/>
      <c r="L1577" s="229"/>
      <c r="M1577" s="229">
        <f t="shared" si="183"/>
        <v>0</v>
      </c>
      <c r="N1577" s="229"/>
      <c r="O1577" s="229"/>
      <c r="P1577" s="422"/>
      <c r="Q1577" s="425">
        <f t="shared" si="179"/>
        <v>0</v>
      </c>
    </row>
    <row r="1578" spans="1:17" hidden="1" outlineLevel="2" x14ac:dyDescent="0.25">
      <c r="A1578" s="133"/>
      <c r="B1578" s="281" t="s">
        <v>6811</v>
      </c>
      <c r="C1578" s="134" t="s">
        <v>176</v>
      </c>
      <c r="D1578" s="109">
        <f>4*44</f>
        <v>176</v>
      </c>
      <c r="E1578" s="109">
        <v>0</v>
      </c>
      <c r="F1578" s="109"/>
      <c r="G1578" s="109">
        <v>0</v>
      </c>
      <c r="H1578" s="109"/>
      <c r="I1578" s="221"/>
      <c r="J1578" s="252">
        <v>0</v>
      </c>
      <c r="K1578" s="252"/>
      <c r="L1578" s="229"/>
      <c r="M1578" s="229">
        <f t="shared" si="183"/>
        <v>0</v>
      </c>
      <c r="N1578" s="229"/>
      <c r="O1578" s="229"/>
      <c r="P1578" s="422"/>
      <c r="Q1578" s="425">
        <f t="shared" si="179"/>
        <v>0</v>
      </c>
    </row>
    <row r="1579" spans="1:17" hidden="1" outlineLevel="2" x14ac:dyDescent="0.25">
      <c r="A1579" s="133"/>
      <c r="B1579" s="281" t="s">
        <v>6812</v>
      </c>
      <c r="C1579" s="134" t="s">
        <v>176</v>
      </c>
      <c r="D1579" s="109">
        <f>4*14.13</f>
        <v>56.52</v>
      </c>
      <c r="E1579" s="109">
        <v>0</v>
      </c>
      <c r="F1579" s="109"/>
      <c r="G1579" s="109">
        <v>0</v>
      </c>
      <c r="H1579" s="109"/>
      <c r="I1579" s="221"/>
      <c r="J1579" s="252">
        <v>0</v>
      </c>
      <c r="K1579" s="252"/>
      <c r="L1579" s="229"/>
      <c r="M1579" s="229">
        <f t="shared" si="183"/>
        <v>0</v>
      </c>
      <c r="N1579" s="229"/>
      <c r="O1579" s="229"/>
      <c r="P1579" s="422"/>
      <c r="Q1579" s="425">
        <f t="shared" si="179"/>
        <v>0</v>
      </c>
    </row>
    <row r="1580" spans="1:17" hidden="1" outlineLevel="2" x14ac:dyDescent="0.25">
      <c r="A1580" s="133"/>
      <c r="B1580" s="322" t="s">
        <v>867</v>
      </c>
      <c r="C1580" s="134" t="s">
        <v>31</v>
      </c>
      <c r="D1580" s="109">
        <v>2</v>
      </c>
      <c r="E1580" s="109">
        <v>0</v>
      </c>
      <c r="F1580" s="109"/>
      <c r="G1580" s="109">
        <v>0</v>
      </c>
      <c r="H1580" s="109"/>
      <c r="I1580" s="221"/>
      <c r="J1580" s="252">
        <v>0</v>
      </c>
      <c r="K1580" s="252"/>
      <c r="L1580" s="229"/>
      <c r="M1580" s="229">
        <f t="shared" si="183"/>
        <v>0</v>
      </c>
      <c r="N1580" s="229"/>
      <c r="O1580" s="229"/>
      <c r="P1580" s="422"/>
      <c r="Q1580" s="425">
        <f t="shared" si="179"/>
        <v>0</v>
      </c>
    </row>
    <row r="1581" spans="1:17" hidden="1" outlineLevel="2" x14ac:dyDescent="0.25">
      <c r="A1581" s="133"/>
      <c r="B1581" s="322" t="s">
        <v>868</v>
      </c>
      <c r="C1581" s="134" t="s">
        <v>31</v>
      </c>
      <c r="D1581" s="109">
        <v>2</v>
      </c>
      <c r="E1581" s="109">
        <v>0</v>
      </c>
      <c r="F1581" s="109"/>
      <c r="G1581" s="109">
        <v>0</v>
      </c>
      <c r="H1581" s="109"/>
      <c r="I1581" s="221"/>
      <c r="J1581" s="252">
        <v>0</v>
      </c>
      <c r="K1581" s="252"/>
      <c r="L1581" s="229"/>
      <c r="M1581" s="229">
        <f t="shared" si="183"/>
        <v>0</v>
      </c>
      <c r="N1581" s="229"/>
      <c r="O1581" s="229"/>
      <c r="P1581" s="422"/>
      <c r="Q1581" s="425">
        <f t="shared" si="179"/>
        <v>0</v>
      </c>
    </row>
    <row r="1582" spans="1:17" hidden="1" outlineLevel="1" x14ac:dyDescent="0.25">
      <c r="A1582" s="378"/>
      <c r="B1582" s="349" t="s">
        <v>869</v>
      </c>
      <c r="C1582" s="378"/>
      <c r="D1582" s="383"/>
      <c r="E1582" s="377">
        <v>0</v>
      </c>
      <c r="F1582" s="377">
        <f>SUM(F1584:F1596)</f>
        <v>5211391.4840000011</v>
      </c>
      <c r="G1582" s="377">
        <v>0</v>
      </c>
      <c r="H1582" s="377">
        <f>SUM(H1584:H1596)</f>
        <v>6715943.3906399999</v>
      </c>
      <c r="I1582" s="377">
        <f>SUM(I1584:I1596)</f>
        <v>11927334.874640001</v>
      </c>
      <c r="J1582" s="252">
        <v>0</v>
      </c>
      <c r="K1582" s="252"/>
      <c r="L1582" s="229"/>
      <c r="M1582" s="229">
        <f t="shared" si="183"/>
        <v>0</v>
      </c>
      <c r="N1582" s="229"/>
      <c r="O1582" s="229"/>
      <c r="P1582" s="422"/>
      <c r="Q1582" s="425">
        <f t="shared" si="179"/>
        <v>0</v>
      </c>
    </row>
    <row r="1583" spans="1:17" hidden="1" outlineLevel="1" x14ac:dyDescent="0.25">
      <c r="A1583" s="133"/>
      <c r="B1583" s="280" t="s">
        <v>6884</v>
      </c>
      <c r="C1583" s="115"/>
      <c r="D1583" s="109"/>
      <c r="E1583" s="109">
        <v>0</v>
      </c>
      <c r="F1583" s="109"/>
      <c r="G1583" s="109">
        <v>0</v>
      </c>
      <c r="H1583" s="109"/>
      <c r="I1583" s="221"/>
      <c r="J1583" s="252">
        <v>0</v>
      </c>
      <c r="K1583" s="252"/>
      <c r="L1583" s="229"/>
      <c r="M1583" s="229">
        <f t="shared" si="183"/>
        <v>0</v>
      </c>
      <c r="N1583" s="229"/>
      <c r="O1583" s="229"/>
      <c r="P1583" s="422"/>
      <c r="Q1583" s="425">
        <f t="shared" si="179"/>
        <v>0</v>
      </c>
    </row>
    <row r="1584" spans="1:17" hidden="1" outlineLevel="1" x14ac:dyDescent="0.25">
      <c r="A1584" s="133">
        <f>A1558+1</f>
        <v>48</v>
      </c>
      <c r="B1584" s="281" t="s">
        <v>830</v>
      </c>
      <c r="C1584" s="134" t="s">
        <v>6820</v>
      </c>
      <c r="D1584" s="109">
        <v>34.22</v>
      </c>
      <c r="E1584" s="109">
        <v>13494</v>
      </c>
      <c r="F1584" s="109">
        <f t="shared" ref="F1584:F1595" si="184">E1584*D1584</f>
        <v>461764.68</v>
      </c>
      <c r="G1584" s="109">
        <v>0</v>
      </c>
      <c r="H1584" s="109">
        <f t="shared" ref="H1584:H1595" si="185">G1584*D1584</f>
        <v>0</v>
      </c>
      <c r="I1584" s="221">
        <f t="shared" ref="I1584:I1595" si="186">F1584+H1584</f>
        <v>461764.68</v>
      </c>
      <c r="J1584" s="252">
        <v>13494</v>
      </c>
      <c r="K1584" s="252"/>
      <c r="L1584" s="229"/>
      <c r="M1584" s="229">
        <f t="shared" si="183"/>
        <v>0</v>
      </c>
      <c r="N1584" s="229"/>
      <c r="O1584" s="229"/>
      <c r="P1584" s="422"/>
      <c r="Q1584" s="425">
        <f t="shared" si="179"/>
        <v>0</v>
      </c>
    </row>
    <row r="1585" spans="1:17" hidden="1" outlineLevel="1" x14ac:dyDescent="0.25">
      <c r="A1585" s="133">
        <f>A1584+1</f>
        <v>49</v>
      </c>
      <c r="B1585" s="281" t="s">
        <v>831</v>
      </c>
      <c r="C1585" s="134" t="s">
        <v>6820</v>
      </c>
      <c r="D1585" s="109">
        <v>132.63</v>
      </c>
      <c r="E1585" s="109">
        <v>19422</v>
      </c>
      <c r="F1585" s="109">
        <f t="shared" si="184"/>
        <v>2575939.86</v>
      </c>
      <c r="G1585" s="109">
        <v>0</v>
      </c>
      <c r="H1585" s="109">
        <f t="shared" si="185"/>
        <v>0</v>
      </c>
      <c r="I1585" s="221">
        <f t="shared" si="186"/>
        <v>2575939.86</v>
      </c>
      <c r="J1585" s="252">
        <v>19422</v>
      </c>
      <c r="K1585" s="252"/>
      <c r="L1585" s="229"/>
      <c r="M1585" s="229">
        <f t="shared" si="183"/>
        <v>0</v>
      </c>
      <c r="N1585" s="229"/>
      <c r="O1585" s="229"/>
      <c r="P1585" s="422"/>
      <c r="Q1585" s="425">
        <f t="shared" si="179"/>
        <v>0</v>
      </c>
    </row>
    <row r="1586" spans="1:17" ht="25.5" hidden="1" outlineLevel="1" x14ac:dyDescent="0.25">
      <c r="A1586" s="139">
        <f>A1585+1</f>
        <v>50</v>
      </c>
      <c r="B1586" s="321" t="s">
        <v>832</v>
      </c>
      <c r="C1586" s="140" t="s">
        <v>6820</v>
      </c>
      <c r="D1586" s="142">
        <f>84.52</f>
        <v>84.52</v>
      </c>
      <c r="E1586" s="109">
        <v>2405</v>
      </c>
      <c r="F1586" s="109">
        <f t="shared" si="184"/>
        <v>203270.59999999998</v>
      </c>
      <c r="G1586" s="109">
        <v>0</v>
      </c>
      <c r="H1586" s="109">
        <f t="shared" si="185"/>
        <v>0</v>
      </c>
      <c r="I1586" s="221">
        <f t="shared" si="186"/>
        <v>203270.59999999998</v>
      </c>
      <c r="J1586" s="252">
        <v>2405</v>
      </c>
      <c r="K1586" s="252"/>
      <c r="L1586" s="229"/>
      <c r="M1586" s="229">
        <f t="shared" si="183"/>
        <v>0</v>
      </c>
      <c r="N1586" s="229"/>
      <c r="O1586" s="229"/>
      <c r="P1586" s="422"/>
      <c r="Q1586" s="425">
        <f t="shared" si="179"/>
        <v>0</v>
      </c>
    </row>
    <row r="1587" spans="1:17" ht="25.5" hidden="1" outlineLevel="1" x14ac:dyDescent="0.25">
      <c r="A1587" s="139"/>
      <c r="B1587" s="321" t="s">
        <v>6885</v>
      </c>
      <c r="C1587" s="140"/>
      <c r="D1587" s="142"/>
      <c r="E1587" s="109">
        <v>0</v>
      </c>
      <c r="F1587" s="109">
        <f t="shared" si="184"/>
        <v>0</v>
      </c>
      <c r="G1587" s="109">
        <v>0</v>
      </c>
      <c r="H1587" s="109">
        <f t="shared" si="185"/>
        <v>0</v>
      </c>
      <c r="I1587" s="221">
        <f t="shared" si="186"/>
        <v>0</v>
      </c>
      <c r="J1587" s="252">
        <v>0</v>
      </c>
      <c r="K1587" s="252"/>
      <c r="L1587" s="229"/>
      <c r="M1587" s="229">
        <f t="shared" si="183"/>
        <v>0</v>
      </c>
      <c r="N1587" s="229"/>
      <c r="O1587" s="229"/>
      <c r="P1587" s="422"/>
      <c r="Q1587" s="425">
        <f t="shared" si="179"/>
        <v>0</v>
      </c>
    </row>
    <row r="1588" spans="1:17" hidden="1" outlineLevel="1" x14ac:dyDescent="0.25">
      <c r="A1588" s="139">
        <f>A1586+1</f>
        <v>51</v>
      </c>
      <c r="B1588" s="321" t="s">
        <v>6886</v>
      </c>
      <c r="C1588" s="140" t="s">
        <v>6820</v>
      </c>
      <c r="D1588" s="142">
        <v>65</v>
      </c>
      <c r="E1588" s="109">
        <v>2513.1600000000003</v>
      </c>
      <c r="F1588" s="109">
        <f t="shared" si="184"/>
        <v>163355.40000000002</v>
      </c>
      <c r="G1588" s="109">
        <v>6681</v>
      </c>
      <c r="H1588" s="109">
        <f t="shared" si="185"/>
        <v>434265</v>
      </c>
      <c r="I1588" s="221">
        <f t="shared" si="186"/>
        <v>597620.4</v>
      </c>
      <c r="J1588" s="252">
        <v>2513.1600000000003</v>
      </c>
      <c r="K1588" s="252"/>
      <c r="L1588" s="229"/>
      <c r="M1588" s="229">
        <f t="shared" si="183"/>
        <v>6681</v>
      </c>
      <c r="N1588" s="229"/>
      <c r="O1588" s="229"/>
      <c r="P1588" s="422"/>
      <c r="Q1588" s="425">
        <f t="shared" si="179"/>
        <v>0</v>
      </c>
    </row>
    <row r="1589" spans="1:17" hidden="1" outlineLevel="1" x14ac:dyDescent="0.25">
      <c r="A1589" s="139">
        <f>A1588+1</f>
        <v>52</v>
      </c>
      <c r="B1589" s="321" t="s">
        <v>833</v>
      </c>
      <c r="C1589" s="140" t="s">
        <v>6820</v>
      </c>
      <c r="D1589" s="142">
        <v>70</v>
      </c>
      <c r="E1589" s="109">
        <v>2333.7600000000002</v>
      </c>
      <c r="F1589" s="109">
        <f t="shared" si="184"/>
        <v>163363.20000000001</v>
      </c>
      <c r="G1589" s="109">
        <v>2161.5</v>
      </c>
      <c r="H1589" s="109">
        <f t="shared" si="185"/>
        <v>151305</v>
      </c>
      <c r="I1589" s="221">
        <f t="shared" si="186"/>
        <v>314668.2</v>
      </c>
      <c r="J1589" s="252">
        <v>2333.7600000000002</v>
      </c>
      <c r="K1589" s="252"/>
      <c r="L1589" s="229"/>
      <c r="M1589" s="229">
        <f t="shared" si="183"/>
        <v>2161.5</v>
      </c>
      <c r="N1589" s="229"/>
      <c r="O1589" s="229"/>
      <c r="P1589" s="422"/>
      <c r="Q1589" s="425">
        <f t="shared" si="179"/>
        <v>0</v>
      </c>
    </row>
    <row r="1590" spans="1:17" hidden="1" outlineLevel="1" x14ac:dyDescent="0.25">
      <c r="A1590" s="139">
        <f>A1589+1</f>
        <v>53</v>
      </c>
      <c r="B1590" s="321" t="s">
        <v>834</v>
      </c>
      <c r="C1590" s="140" t="s">
        <v>188</v>
      </c>
      <c r="D1590" s="142">
        <v>97.2</v>
      </c>
      <c r="E1590" s="109">
        <v>46.800000000000004</v>
      </c>
      <c r="F1590" s="109">
        <f t="shared" si="184"/>
        <v>4548.9600000000009</v>
      </c>
      <c r="G1590" s="109">
        <v>264.096</v>
      </c>
      <c r="H1590" s="109">
        <f t="shared" si="185"/>
        <v>25670.1312</v>
      </c>
      <c r="I1590" s="221">
        <f t="shared" si="186"/>
        <v>30219.091200000003</v>
      </c>
      <c r="J1590" s="252">
        <v>46.800000000000004</v>
      </c>
      <c r="K1590" s="252"/>
      <c r="L1590" s="229"/>
      <c r="M1590" s="229">
        <f t="shared" si="183"/>
        <v>264.096</v>
      </c>
      <c r="N1590" s="229"/>
      <c r="O1590" s="229"/>
      <c r="P1590" s="422"/>
      <c r="Q1590" s="425">
        <f t="shared" si="179"/>
        <v>0</v>
      </c>
    </row>
    <row r="1591" spans="1:17" hidden="1" outlineLevel="1" x14ac:dyDescent="0.25">
      <c r="A1591" s="144"/>
      <c r="B1591" s="325" t="s">
        <v>870</v>
      </c>
      <c r="C1591" s="141"/>
      <c r="D1591" s="142"/>
      <c r="E1591" s="109"/>
      <c r="F1591" s="109">
        <f t="shared" si="184"/>
        <v>0</v>
      </c>
      <c r="G1591" s="109"/>
      <c r="H1591" s="109">
        <f t="shared" si="185"/>
        <v>0</v>
      </c>
      <c r="I1591" s="221">
        <f t="shared" si="186"/>
        <v>0</v>
      </c>
      <c r="J1591" s="109"/>
      <c r="K1591" s="109"/>
      <c r="L1591" s="109"/>
      <c r="M1591" s="109"/>
      <c r="N1591" s="109"/>
      <c r="O1591" s="109"/>
      <c r="P1591" s="422"/>
      <c r="Q1591" s="425">
        <f t="shared" si="179"/>
        <v>0</v>
      </c>
    </row>
    <row r="1592" spans="1:17" ht="51" hidden="1" outlineLevel="1" x14ac:dyDescent="0.25">
      <c r="A1592" s="396">
        <f>A1590+1</f>
        <v>54</v>
      </c>
      <c r="B1592" s="397" t="s">
        <v>6813</v>
      </c>
      <c r="C1592" s="398" t="s">
        <v>188</v>
      </c>
      <c r="D1592" s="233">
        <v>97.2</v>
      </c>
      <c r="E1592" s="233">
        <v>2475.7200000000003</v>
      </c>
      <c r="F1592" s="233">
        <f t="shared" si="184"/>
        <v>240639.98400000003</v>
      </c>
      <c r="G1592" s="233">
        <v>62297.272700000001</v>
      </c>
      <c r="H1592" s="233">
        <f t="shared" si="185"/>
        <v>6055294.90644</v>
      </c>
      <c r="I1592" s="337">
        <f t="shared" si="186"/>
        <v>6295934.8904400002</v>
      </c>
      <c r="J1592" s="233">
        <v>2475.7200000000003</v>
      </c>
      <c r="K1592" s="233">
        <f>K1555</f>
        <v>5258.0183762534398</v>
      </c>
      <c r="L1592" s="394">
        <f>((J1592/(K1592/100))-100)/100</f>
        <v>-0.52915341430129137</v>
      </c>
      <c r="M1592" s="233">
        <f>G1592</f>
        <v>62297.272700000001</v>
      </c>
      <c r="N1592" s="233">
        <f>N1555</f>
        <v>57654.67707392708</v>
      </c>
      <c r="O1592" s="394">
        <f>((M1592/(N1592/100))-100)/100</f>
        <v>8.0524180546879334E-2</v>
      </c>
      <c r="P1592" s="422"/>
      <c r="Q1592" s="425">
        <f t="shared" si="179"/>
        <v>0</v>
      </c>
    </row>
    <row r="1593" spans="1:17" hidden="1" outlineLevel="1" x14ac:dyDescent="0.25">
      <c r="A1593" s="139">
        <f>A1592+1</f>
        <v>55</v>
      </c>
      <c r="B1593" s="321" t="s">
        <v>836</v>
      </c>
      <c r="C1593" s="140" t="s">
        <v>188</v>
      </c>
      <c r="D1593" s="142">
        <v>97.2</v>
      </c>
      <c r="E1593" s="109">
        <v>6552</v>
      </c>
      <c r="F1593" s="109">
        <f t="shared" si="184"/>
        <v>636854.4</v>
      </c>
      <c r="G1593" s="109">
        <v>0</v>
      </c>
      <c r="H1593" s="109">
        <f t="shared" si="185"/>
        <v>0</v>
      </c>
      <c r="I1593" s="221">
        <f t="shared" si="186"/>
        <v>636854.4</v>
      </c>
      <c r="J1593" s="252">
        <v>6552</v>
      </c>
      <c r="K1593" s="252"/>
      <c r="L1593" s="229"/>
      <c r="M1593" s="229">
        <f>G1593</f>
        <v>0</v>
      </c>
      <c r="N1593" s="229"/>
      <c r="O1593" s="229"/>
      <c r="P1593" s="422"/>
      <c r="Q1593" s="425">
        <f t="shared" si="179"/>
        <v>0</v>
      </c>
    </row>
    <row r="1594" spans="1:17" hidden="1" outlineLevel="1" x14ac:dyDescent="0.25">
      <c r="A1594" s="136">
        <f>A1593+1</f>
        <v>56</v>
      </c>
      <c r="B1594" s="320" t="s">
        <v>837</v>
      </c>
      <c r="C1594" s="137" t="s">
        <v>188</v>
      </c>
      <c r="D1594" s="138">
        <v>97.2</v>
      </c>
      <c r="E1594" s="109">
        <v>6552</v>
      </c>
      <c r="F1594" s="109">
        <f t="shared" si="184"/>
        <v>636854.4</v>
      </c>
      <c r="G1594" s="109">
        <v>0</v>
      </c>
      <c r="H1594" s="109">
        <f t="shared" si="185"/>
        <v>0</v>
      </c>
      <c r="I1594" s="221">
        <f t="shared" si="186"/>
        <v>636854.4</v>
      </c>
      <c r="J1594" s="252">
        <v>6552</v>
      </c>
      <c r="K1594" s="252"/>
      <c r="L1594" s="229"/>
      <c r="M1594" s="229">
        <f>G1594</f>
        <v>0</v>
      </c>
      <c r="N1594" s="229"/>
      <c r="O1594" s="229"/>
      <c r="P1594" s="422"/>
      <c r="Q1594" s="425">
        <f t="shared" si="179"/>
        <v>0</v>
      </c>
    </row>
    <row r="1595" spans="1:17" hidden="1" outlineLevel="1" x14ac:dyDescent="0.25">
      <c r="A1595" s="133">
        <f>A1593+1</f>
        <v>56</v>
      </c>
      <c r="B1595" s="281" t="s">
        <v>859</v>
      </c>
      <c r="C1595" s="134" t="s">
        <v>31</v>
      </c>
      <c r="D1595" s="109">
        <v>1</v>
      </c>
      <c r="E1595" s="109">
        <v>124800</v>
      </c>
      <c r="F1595" s="109">
        <f t="shared" si="184"/>
        <v>124800</v>
      </c>
      <c r="G1595" s="109">
        <v>49408.353000000003</v>
      </c>
      <c r="H1595" s="109">
        <f t="shared" si="185"/>
        <v>49408.353000000003</v>
      </c>
      <c r="I1595" s="221">
        <f t="shared" si="186"/>
        <v>174208.353</v>
      </c>
      <c r="J1595" s="252">
        <v>124800</v>
      </c>
      <c r="K1595" s="252"/>
      <c r="L1595" s="229"/>
      <c r="M1595" s="229">
        <f>G1595</f>
        <v>49408.353000000003</v>
      </c>
      <c r="N1595" s="229"/>
      <c r="O1595" s="229"/>
      <c r="P1595" s="422"/>
      <c r="Q1595" s="425">
        <f t="shared" si="179"/>
        <v>0</v>
      </c>
    </row>
    <row r="1596" spans="1:17" hidden="1" outlineLevel="2" x14ac:dyDescent="0.25">
      <c r="A1596" s="133"/>
      <c r="B1596" s="280" t="s">
        <v>871</v>
      </c>
      <c r="C1596" s="115"/>
      <c r="D1596" s="109"/>
      <c r="E1596" s="109"/>
      <c r="F1596" s="109"/>
      <c r="G1596" s="109"/>
      <c r="H1596" s="109"/>
      <c r="I1596" s="221"/>
      <c r="J1596" s="109"/>
      <c r="K1596" s="109"/>
      <c r="L1596" s="109"/>
      <c r="M1596" s="109"/>
      <c r="N1596" s="109"/>
      <c r="O1596" s="109"/>
      <c r="P1596" s="422"/>
      <c r="Q1596" s="425">
        <f t="shared" si="179"/>
        <v>0</v>
      </c>
    </row>
    <row r="1597" spans="1:17" hidden="1" outlineLevel="2" x14ac:dyDescent="0.25">
      <c r="A1597" s="133">
        <f>A1595+1</f>
        <v>57</v>
      </c>
      <c r="B1597" s="281" t="s">
        <v>6887</v>
      </c>
      <c r="C1597" s="134" t="s">
        <v>6820</v>
      </c>
      <c r="D1597" s="109">
        <v>65</v>
      </c>
      <c r="E1597" s="109"/>
      <c r="F1597" s="109"/>
      <c r="G1597" s="109"/>
      <c r="H1597" s="109"/>
      <c r="I1597" s="221"/>
      <c r="J1597" s="109"/>
      <c r="K1597" s="109"/>
      <c r="L1597" s="109"/>
      <c r="M1597" s="109"/>
      <c r="N1597" s="109"/>
      <c r="O1597" s="109"/>
      <c r="P1597" s="422"/>
      <c r="Q1597" s="425">
        <f t="shared" si="179"/>
        <v>0</v>
      </c>
    </row>
    <row r="1598" spans="1:17" hidden="1" outlineLevel="2" x14ac:dyDescent="0.25">
      <c r="A1598" s="133">
        <f t="shared" ref="A1598:A1615" si="187">A1597+1</f>
        <v>58</v>
      </c>
      <c r="B1598" s="281" t="s">
        <v>872</v>
      </c>
      <c r="C1598" s="134" t="s">
        <v>6820</v>
      </c>
      <c r="D1598" s="109">
        <v>70</v>
      </c>
      <c r="E1598" s="109"/>
      <c r="F1598" s="109"/>
      <c r="G1598" s="109"/>
      <c r="H1598" s="109"/>
      <c r="I1598" s="221"/>
      <c r="J1598" s="109"/>
      <c r="K1598" s="109"/>
      <c r="L1598" s="109"/>
      <c r="M1598" s="109"/>
      <c r="N1598" s="109"/>
      <c r="O1598" s="109"/>
      <c r="P1598" s="422"/>
      <c r="Q1598" s="425">
        <f t="shared" si="179"/>
        <v>0</v>
      </c>
    </row>
    <row r="1599" spans="1:17" hidden="1" outlineLevel="2" x14ac:dyDescent="0.25">
      <c r="A1599" s="133">
        <f t="shared" si="187"/>
        <v>59</v>
      </c>
      <c r="B1599" s="281" t="s">
        <v>873</v>
      </c>
      <c r="C1599" s="134" t="s">
        <v>188</v>
      </c>
      <c r="D1599" s="109">
        <v>97.2</v>
      </c>
      <c r="E1599" s="109"/>
      <c r="F1599" s="109"/>
      <c r="G1599" s="109"/>
      <c r="H1599" s="109"/>
      <c r="I1599" s="221"/>
      <c r="J1599" s="109"/>
      <c r="K1599" s="109"/>
      <c r="L1599" s="109"/>
      <c r="M1599" s="109"/>
      <c r="N1599" s="109"/>
      <c r="O1599" s="109"/>
      <c r="P1599" s="422"/>
      <c r="Q1599" s="425">
        <f t="shared" si="179"/>
        <v>0</v>
      </c>
    </row>
    <row r="1600" spans="1:17" hidden="1" outlineLevel="2" x14ac:dyDescent="0.25">
      <c r="A1600" s="133">
        <f t="shared" si="187"/>
        <v>60</v>
      </c>
      <c r="B1600" s="281" t="s">
        <v>840</v>
      </c>
      <c r="C1600" s="134" t="s">
        <v>31</v>
      </c>
      <c r="D1600" s="109">
        <v>16</v>
      </c>
      <c r="E1600" s="109"/>
      <c r="F1600" s="109"/>
      <c r="G1600" s="109"/>
      <c r="H1600" s="109"/>
      <c r="I1600" s="221"/>
      <c r="J1600" s="109"/>
      <c r="K1600" s="109"/>
      <c r="L1600" s="109"/>
      <c r="M1600" s="109"/>
      <c r="N1600" s="109"/>
      <c r="O1600" s="109"/>
      <c r="P1600" s="422"/>
      <c r="Q1600" s="425">
        <f t="shared" si="179"/>
        <v>0</v>
      </c>
    </row>
    <row r="1601" spans="1:17" hidden="1" outlineLevel="2" x14ac:dyDescent="0.25">
      <c r="A1601" s="133">
        <f t="shared" si="187"/>
        <v>61</v>
      </c>
      <c r="B1601" s="281" t="s">
        <v>841</v>
      </c>
      <c r="C1601" s="134" t="s">
        <v>31</v>
      </c>
      <c r="D1601" s="109">
        <v>179</v>
      </c>
      <c r="E1601" s="109"/>
      <c r="F1601" s="109"/>
      <c r="G1601" s="109"/>
      <c r="H1601" s="109"/>
      <c r="I1601" s="221"/>
      <c r="J1601" s="109"/>
      <c r="K1601" s="109"/>
      <c r="L1601" s="109"/>
      <c r="M1601" s="109"/>
      <c r="N1601" s="109"/>
      <c r="O1601" s="109"/>
      <c r="P1601" s="422"/>
      <c r="Q1601" s="425">
        <f t="shared" si="179"/>
        <v>0</v>
      </c>
    </row>
    <row r="1602" spans="1:17" hidden="1" outlineLevel="2" x14ac:dyDescent="0.25">
      <c r="A1602" s="133">
        <f t="shared" si="187"/>
        <v>62</v>
      </c>
      <c r="B1602" s="281" t="s">
        <v>842</v>
      </c>
      <c r="C1602" s="134" t="s">
        <v>31</v>
      </c>
      <c r="D1602" s="109">
        <v>358</v>
      </c>
      <c r="E1602" s="109"/>
      <c r="F1602" s="109"/>
      <c r="G1602" s="109"/>
      <c r="H1602" s="109"/>
      <c r="I1602" s="221"/>
      <c r="J1602" s="109"/>
      <c r="K1602" s="109"/>
      <c r="L1602" s="109"/>
      <c r="M1602" s="109"/>
      <c r="N1602" s="109"/>
      <c r="O1602" s="109"/>
      <c r="P1602" s="422"/>
      <c r="Q1602" s="425">
        <f t="shared" si="179"/>
        <v>0</v>
      </c>
    </row>
    <row r="1603" spans="1:17" hidden="1" outlineLevel="2" x14ac:dyDescent="0.25">
      <c r="A1603" s="133">
        <f t="shared" si="187"/>
        <v>63</v>
      </c>
      <c r="B1603" s="281" t="s">
        <v>843</v>
      </c>
      <c r="C1603" s="134" t="s">
        <v>31</v>
      </c>
      <c r="D1603" s="109">
        <v>715</v>
      </c>
      <c r="E1603" s="109"/>
      <c r="F1603" s="109"/>
      <c r="G1603" s="109"/>
      <c r="H1603" s="109"/>
      <c r="I1603" s="221"/>
      <c r="J1603" s="109"/>
      <c r="K1603" s="109"/>
      <c r="L1603" s="109"/>
      <c r="M1603" s="109"/>
      <c r="N1603" s="109"/>
      <c r="O1603" s="109"/>
      <c r="P1603" s="422"/>
      <c r="Q1603" s="425">
        <f t="shared" si="179"/>
        <v>0</v>
      </c>
    </row>
    <row r="1604" spans="1:17" hidden="1" outlineLevel="2" x14ac:dyDescent="0.25">
      <c r="A1604" s="133">
        <f t="shared" si="187"/>
        <v>64</v>
      </c>
      <c r="B1604" s="281" t="s">
        <v>844</v>
      </c>
      <c r="C1604" s="134" t="s">
        <v>31</v>
      </c>
      <c r="D1604" s="109">
        <v>715</v>
      </c>
      <c r="E1604" s="109"/>
      <c r="F1604" s="109"/>
      <c r="G1604" s="109"/>
      <c r="H1604" s="109"/>
      <c r="I1604" s="221"/>
      <c r="J1604" s="109"/>
      <c r="K1604" s="109"/>
      <c r="L1604" s="109"/>
      <c r="M1604" s="109"/>
      <c r="N1604" s="109"/>
      <c r="O1604" s="109"/>
      <c r="P1604" s="422"/>
      <c r="Q1604" s="425">
        <f t="shared" si="179"/>
        <v>0</v>
      </c>
    </row>
    <row r="1605" spans="1:17" hidden="1" outlineLevel="2" x14ac:dyDescent="0.25">
      <c r="A1605" s="133">
        <f t="shared" si="187"/>
        <v>65</v>
      </c>
      <c r="B1605" s="281" t="s">
        <v>6818</v>
      </c>
      <c r="C1605" s="134" t="s">
        <v>31</v>
      </c>
      <c r="D1605" s="109">
        <v>1431</v>
      </c>
      <c r="E1605" s="109"/>
      <c r="F1605" s="109"/>
      <c r="G1605" s="109"/>
      <c r="H1605" s="109"/>
      <c r="I1605" s="221"/>
      <c r="J1605" s="109"/>
      <c r="K1605" s="109"/>
      <c r="L1605" s="109"/>
      <c r="M1605" s="109"/>
      <c r="N1605" s="109"/>
      <c r="O1605" s="109"/>
      <c r="P1605" s="422"/>
      <c r="Q1605" s="425">
        <f t="shared" si="179"/>
        <v>0</v>
      </c>
    </row>
    <row r="1606" spans="1:17" hidden="1" outlineLevel="2" x14ac:dyDescent="0.25">
      <c r="A1606" s="133">
        <f t="shared" si="187"/>
        <v>66</v>
      </c>
      <c r="B1606" s="281" t="s">
        <v>845</v>
      </c>
      <c r="C1606" s="134" t="s">
        <v>31</v>
      </c>
      <c r="D1606" s="109">
        <v>715</v>
      </c>
      <c r="E1606" s="109"/>
      <c r="F1606" s="109"/>
      <c r="G1606" s="109"/>
      <c r="H1606" s="109"/>
      <c r="I1606" s="221"/>
      <c r="J1606" s="109"/>
      <c r="K1606" s="109"/>
      <c r="L1606" s="109"/>
      <c r="M1606" s="109"/>
      <c r="N1606" s="109"/>
      <c r="O1606" s="109"/>
      <c r="P1606" s="422"/>
      <c r="Q1606" s="425">
        <f t="shared" si="179"/>
        <v>0</v>
      </c>
    </row>
    <row r="1607" spans="1:17" hidden="1" outlineLevel="2" x14ac:dyDescent="0.25">
      <c r="A1607" s="133">
        <f t="shared" si="187"/>
        <v>67</v>
      </c>
      <c r="B1607" s="281" t="s">
        <v>846</v>
      </c>
      <c r="C1607" s="134" t="s">
        <v>31</v>
      </c>
      <c r="D1607" s="109">
        <v>715</v>
      </c>
      <c r="E1607" s="109"/>
      <c r="F1607" s="109"/>
      <c r="G1607" s="109"/>
      <c r="H1607" s="109"/>
      <c r="I1607" s="221"/>
      <c r="J1607" s="109"/>
      <c r="K1607" s="109"/>
      <c r="L1607" s="109"/>
      <c r="M1607" s="109"/>
      <c r="N1607" s="109"/>
      <c r="O1607" s="109"/>
      <c r="P1607" s="422"/>
      <c r="Q1607" s="425">
        <f t="shared" ref="Q1607:Q1645" si="188">(E1607+G1607)*P1607</f>
        <v>0</v>
      </c>
    </row>
    <row r="1608" spans="1:17" hidden="1" outlineLevel="2" x14ac:dyDescent="0.25">
      <c r="A1608" s="133">
        <f t="shared" si="187"/>
        <v>68</v>
      </c>
      <c r="B1608" s="281" t="s">
        <v>847</v>
      </c>
      <c r="C1608" s="134" t="s">
        <v>31</v>
      </c>
      <c r="D1608" s="109">
        <v>715</v>
      </c>
      <c r="E1608" s="109"/>
      <c r="F1608" s="109"/>
      <c r="G1608" s="109"/>
      <c r="H1608" s="109"/>
      <c r="I1608" s="221"/>
      <c r="J1608" s="109"/>
      <c r="K1608" s="109"/>
      <c r="L1608" s="109"/>
      <c r="M1608" s="109"/>
      <c r="N1608" s="109"/>
      <c r="O1608" s="109"/>
      <c r="P1608" s="422"/>
      <c r="Q1608" s="425">
        <f t="shared" si="188"/>
        <v>0</v>
      </c>
    </row>
    <row r="1609" spans="1:17" hidden="1" outlineLevel="2" x14ac:dyDescent="0.25">
      <c r="A1609" s="133">
        <f t="shared" si="187"/>
        <v>69</v>
      </c>
      <c r="B1609" s="281" t="s">
        <v>848</v>
      </c>
      <c r="C1609" s="134" t="s">
        <v>31</v>
      </c>
      <c r="D1609" s="109">
        <v>358</v>
      </c>
      <c r="E1609" s="109"/>
      <c r="F1609" s="109"/>
      <c r="G1609" s="109"/>
      <c r="H1609" s="109"/>
      <c r="I1609" s="221"/>
      <c r="J1609" s="109"/>
      <c r="K1609" s="109"/>
      <c r="L1609" s="109"/>
      <c r="M1609" s="109"/>
      <c r="N1609" s="109"/>
      <c r="O1609" s="109"/>
      <c r="P1609" s="422"/>
      <c r="Q1609" s="425">
        <f t="shared" si="188"/>
        <v>0</v>
      </c>
    </row>
    <row r="1610" spans="1:17" hidden="1" outlineLevel="2" x14ac:dyDescent="0.25">
      <c r="A1610" s="133">
        <f t="shared" si="187"/>
        <v>70</v>
      </c>
      <c r="B1610" s="281" t="s">
        <v>849</v>
      </c>
      <c r="C1610" s="134" t="s">
        <v>31</v>
      </c>
      <c r="D1610" s="109">
        <v>358</v>
      </c>
      <c r="E1610" s="109"/>
      <c r="F1610" s="109"/>
      <c r="G1610" s="109"/>
      <c r="H1610" s="109"/>
      <c r="I1610" s="221"/>
      <c r="J1610" s="109"/>
      <c r="K1610" s="109"/>
      <c r="L1610" s="109"/>
      <c r="M1610" s="109"/>
      <c r="N1610" s="109"/>
      <c r="O1610" s="109"/>
      <c r="P1610" s="422"/>
      <c r="Q1610" s="425">
        <f t="shared" si="188"/>
        <v>0</v>
      </c>
    </row>
    <row r="1611" spans="1:17" hidden="1" outlineLevel="2" x14ac:dyDescent="0.25">
      <c r="A1611" s="133">
        <f t="shared" si="187"/>
        <v>71</v>
      </c>
      <c r="B1611" s="281" t="s">
        <v>850</v>
      </c>
      <c r="C1611" s="134" t="s">
        <v>31</v>
      </c>
      <c r="D1611" s="109">
        <v>31</v>
      </c>
      <c r="E1611" s="109"/>
      <c r="F1611" s="109"/>
      <c r="G1611" s="109"/>
      <c r="H1611" s="109"/>
      <c r="I1611" s="221"/>
      <c r="J1611" s="109"/>
      <c r="K1611" s="109"/>
      <c r="L1611" s="109"/>
      <c r="M1611" s="109"/>
      <c r="N1611" s="109"/>
      <c r="O1611" s="109"/>
      <c r="P1611" s="422"/>
      <c r="Q1611" s="425">
        <f t="shared" si="188"/>
        <v>0</v>
      </c>
    </row>
    <row r="1612" spans="1:17" hidden="1" outlineLevel="2" x14ac:dyDescent="0.25">
      <c r="A1612" s="133">
        <f t="shared" si="187"/>
        <v>72</v>
      </c>
      <c r="B1612" s="281" t="s">
        <v>851</v>
      </c>
      <c r="C1612" s="134" t="s">
        <v>31</v>
      </c>
      <c r="D1612" s="109">
        <v>93</v>
      </c>
      <c r="E1612" s="109"/>
      <c r="F1612" s="109"/>
      <c r="G1612" s="109"/>
      <c r="H1612" s="109"/>
      <c r="I1612" s="221"/>
      <c r="J1612" s="109"/>
      <c r="K1612" s="109"/>
      <c r="L1612" s="109"/>
      <c r="M1612" s="109"/>
      <c r="N1612" s="109"/>
      <c r="O1612" s="109"/>
      <c r="P1612" s="422"/>
      <c r="Q1612" s="425">
        <f t="shared" si="188"/>
        <v>0</v>
      </c>
    </row>
    <row r="1613" spans="1:17" hidden="1" outlineLevel="2" x14ac:dyDescent="0.25">
      <c r="A1613" s="133">
        <f t="shared" si="187"/>
        <v>73</v>
      </c>
      <c r="B1613" s="322" t="s">
        <v>874</v>
      </c>
      <c r="C1613" s="143" t="s">
        <v>176</v>
      </c>
      <c r="D1613" s="270">
        <f>194.4*4.79</f>
        <v>931.17600000000004</v>
      </c>
      <c r="E1613" s="109"/>
      <c r="F1613" s="109"/>
      <c r="G1613" s="109"/>
      <c r="H1613" s="109"/>
      <c r="I1613" s="221"/>
      <c r="J1613" s="109"/>
      <c r="K1613" s="109"/>
      <c r="L1613" s="109"/>
      <c r="M1613" s="109"/>
      <c r="N1613" s="109"/>
      <c r="O1613" s="109"/>
      <c r="P1613" s="422"/>
      <c r="Q1613" s="425">
        <f t="shared" si="188"/>
        <v>0</v>
      </c>
    </row>
    <row r="1614" spans="1:17" hidden="1" outlineLevel="2" x14ac:dyDescent="0.25">
      <c r="A1614" s="133">
        <f t="shared" si="187"/>
        <v>74</v>
      </c>
      <c r="B1614" s="322" t="s">
        <v>875</v>
      </c>
      <c r="C1614" s="143" t="s">
        <v>176</v>
      </c>
      <c r="D1614" s="270">
        <f>194.4*4.81</f>
        <v>935.06399999999996</v>
      </c>
      <c r="E1614" s="109"/>
      <c r="F1614" s="109"/>
      <c r="G1614" s="109"/>
      <c r="H1614" s="109"/>
      <c r="I1614" s="221"/>
      <c r="J1614" s="109"/>
      <c r="K1614" s="109"/>
      <c r="L1614" s="109"/>
      <c r="M1614" s="109"/>
      <c r="N1614" s="109"/>
      <c r="O1614" s="109"/>
      <c r="P1614" s="422"/>
      <c r="Q1614" s="425">
        <f t="shared" si="188"/>
        <v>0</v>
      </c>
    </row>
    <row r="1615" spans="1:17" hidden="1" outlineLevel="2" x14ac:dyDescent="0.25">
      <c r="A1615" s="133">
        <f t="shared" si="187"/>
        <v>75</v>
      </c>
      <c r="B1615" s="281" t="s">
        <v>854</v>
      </c>
      <c r="C1615" s="134" t="s">
        <v>855</v>
      </c>
      <c r="D1615" s="115">
        <v>69</v>
      </c>
      <c r="E1615" s="109"/>
      <c r="F1615" s="109"/>
      <c r="G1615" s="109"/>
      <c r="H1615" s="109"/>
      <c r="I1615" s="221"/>
      <c r="J1615" s="109"/>
      <c r="K1615" s="109"/>
      <c r="L1615" s="109"/>
      <c r="M1615" s="109"/>
      <c r="N1615" s="109"/>
      <c r="O1615" s="109"/>
      <c r="P1615" s="422"/>
      <c r="Q1615" s="425">
        <f t="shared" si="188"/>
        <v>0</v>
      </c>
    </row>
    <row r="1616" spans="1:17" hidden="1" outlineLevel="2" x14ac:dyDescent="0.25">
      <c r="A1616" s="133">
        <f>A1614+1</f>
        <v>75</v>
      </c>
      <c r="B1616" s="281" t="s">
        <v>856</v>
      </c>
      <c r="C1616" s="134" t="s">
        <v>307</v>
      </c>
      <c r="D1616" s="109">
        <v>1</v>
      </c>
      <c r="E1616" s="109"/>
      <c r="F1616" s="109"/>
      <c r="G1616" s="109"/>
      <c r="H1616" s="109"/>
      <c r="I1616" s="221"/>
      <c r="J1616" s="109"/>
      <c r="K1616" s="109"/>
      <c r="L1616" s="109"/>
      <c r="M1616" s="109"/>
      <c r="N1616" s="109"/>
      <c r="O1616" s="109"/>
      <c r="P1616" s="422"/>
      <c r="Q1616" s="425">
        <f t="shared" si="188"/>
        <v>0</v>
      </c>
    </row>
    <row r="1617" spans="1:261" hidden="1" outlineLevel="2" x14ac:dyDescent="0.25">
      <c r="A1617" s="133"/>
      <c r="B1617" s="280" t="s">
        <v>866</v>
      </c>
      <c r="C1617" s="323" t="s">
        <v>31</v>
      </c>
      <c r="D1617" s="324">
        <v>1</v>
      </c>
      <c r="E1617" s="109"/>
      <c r="F1617" s="109"/>
      <c r="G1617" s="109"/>
      <c r="H1617" s="109"/>
      <c r="I1617" s="221"/>
      <c r="J1617" s="109"/>
      <c r="K1617" s="109"/>
      <c r="L1617" s="109"/>
      <c r="M1617" s="109"/>
      <c r="N1617" s="109"/>
      <c r="O1617" s="109"/>
      <c r="P1617" s="422"/>
      <c r="Q1617" s="425">
        <f t="shared" si="188"/>
        <v>0</v>
      </c>
    </row>
    <row r="1618" spans="1:261" hidden="1" outlineLevel="2" x14ac:dyDescent="0.25">
      <c r="A1618" s="133">
        <f>A1616+1</f>
        <v>76</v>
      </c>
      <c r="B1618" s="281" t="s">
        <v>6811</v>
      </c>
      <c r="C1618" s="134" t="s">
        <v>176</v>
      </c>
      <c r="D1618" s="109">
        <f>4*44</f>
        <v>176</v>
      </c>
      <c r="E1618" s="109"/>
      <c r="F1618" s="109"/>
      <c r="G1618" s="109"/>
      <c r="H1618" s="109"/>
      <c r="I1618" s="221"/>
      <c r="J1618" s="109"/>
      <c r="K1618" s="109"/>
      <c r="L1618" s="109"/>
      <c r="M1618" s="109"/>
      <c r="N1618" s="109"/>
      <c r="O1618" s="109"/>
      <c r="P1618" s="422"/>
      <c r="Q1618" s="425">
        <f t="shared" si="188"/>
        <v>0</v>
      </c>
    </row>
    <row r="1619" spans="1:261" hidden="1" outlineLevel="2" x14ac:dyDescent="0.25">
      <c r="A1619" s="133">
        <f>A1618+1</f>
        <v>77</v>
      </c>
      <c r="B1619" s="281" t="s">
        <v>6812</v>
      </c>
      <c r="C1619" s="134" t="s">
        <v>176</v>
      </c>
      <c r="D1619" s="109">
        <f>4*14.13</f>
        <v>56.52</v>
      </c>
      <c r="E1619" s="109"/>
      <c r="F1619" s="109"/>
      <c r="G1619" s="109"/>
      <c r="H1619" s="109"/>
      <c r="I1619" s="221"/>
      <c r="J1619" s="109"/>
      <c r="K1619" s="109"/>
      <c r="L1619" s="109"/>
      <c r="M1619" s="109"/>
      <c r="N1619" s="109"/>
      <c r="O1619" s="109"/>
      <c r="P1619" s="422"/>
      <c r="Q1619" s="425">
        <f t="shared" si="188"/>
        <v>0</v>
      </c>
    </row>
    <row r="1620" spans="1:261" hidden="1" outlineLevel="2" x14ac:dyDescent="0.25">
      <c r="A1620" s="133">
        <f>A1619+1</f>
        <v>78</v>
      </c>
      <c r="B1620" s="322" t="s">
        <v>867</v>
      </c>
      <c r="C1620" s="134" t="s">
        <v>31</v>
      </c>
      <c r="D1620" s="109">
        <v>2</v>
      </c>
      <c r="E1620" s="109"/>
      <c r="F1620" s="109"/>
      <c r="G1620" s="109"/>
      <c r="H1620" s="109"/>
      <c r="I1620" s="221"/>
      <c r="J1620" s="109"/>
      <c r="K1620" s="109"/>
      <c r="L1620" s="109"/>
      <c r="M1620" s="109"/>
      <c r="N1620" s="109"/>
      <c r="O1620" s="109"/>
      <c r="P1620" s="422"/>
      <c r="Q1620" s="425">
        <f t="shared" si="188"/>
        <v>0</v>
      </c>
    </row>
    <row r="1621" spans="1:261" hidden="1" outlineLevel="2" x14ac:dyDescent="0.25">
      <c r="A1621" s="145">
        <f>A1620+1</f>
        <v>79</v>
      </c>
      <c r="B1621" s="322" t="s">
        <v>868</v>
      </c>
      <c r="C1621" s="134" t="s">
        <v>31</v>
      </c>
      <c r="D1621" s="109">
        <v>2</v>
      </c>
      <c r="E1621" s="109"/>
      <c r="F1621" s="109"/>
      <c r="G1621" s="109"/>
      <c r="H1621" s="109"/>
      <c r="I1621" s="221"/>
      <c r="J1621" s="109"/>
      <c r="K1621" s="109"/>
      <c r="L1621" s="109"/>
      <c r="M1621" s="109"/>
      <c r="N1621" s="109"/>
      <c r="O1621" s="109"/>
      <c r="P1621" s="422"/>
      <c r="Q1621" s="425">
        <f t="shared" si="188"/>
        <v>0</v>
      </c>
    </row>
    <row r="1622" spans="1:261" s="147" customFormat="1" hidden="1" outlineLevel="1" x14ac:dyDescent="0.25">
      <c r="A1622" s="326"/>
      <c r="B1622" s="327" t="s">
        <v>876</v>
      </c>
      <c r="C1622" s="328"/>
      <c r="D1622" s="146"/>
      <c r="E1622" s="146"/>
      <c r="F1622" s="146">
        <f>F1582+F1545+F1513+F1481</f>
        <v>37448849.832400002</v>
      </c>
      <c r="G1622" s="146"/>
      <c r="H1622" s="146">
        <f>H1582+H1545+H1513+H1481</f>
        <v>47516454.300020993</v>
      </c>
      <c r="I1622" s="329">
        <f>I1582+I1545+I1513+I1481</f>
        <v>84965304.132421017</v>
      </c>
      <c r="J1622" s="146"/>
      <c r="K1622" s="146"/>
      <c r="L1622" s="146"/>
      <c r="M1622" s="146"/>
      <c r="N1622" s="146"/>
      <c r="O1622" s="146"/>
      <c r="P1622" s="424"/>
      <c r="Q1622" s="425">
        <f t="shared" si="188"/>
        <v>0</v>
      </c>
      <c r="R1622" s="420"/>
      <c r="S1622" s="420"/>
      <c r="T1622" s="420"/>
      <c r="U1622" s="420"/>
      <c r="V1622" s="420"/>
      <c r="W1622" s="420"/>
      <c r="X1622" s="420"/>
      <c r="Y1622" s="420"/>
      <c r="Z1622" s="420"/>
      <c r="AA1622" s="420"/>
      <c r="AB1622" s="420"/>
      <c r="AC1622" s="420"/>
      <c r="AD1622" s="420"/>
      <c r="AE1622" s="420"/>
      <c r="AF1622" s="420"/>
      <c r="AG1622" s="420"/>
      <c r="AH1622" s="420"/>
      <c r="AI1622" s="420"/>
      <c r="AJ1622" s="420"/>
      <c r="AK1622" s="420"/>
      <c r="AL1622" s="420"/>
      <c r="AM1622" s="420"/>
      <c r="AN1622" s="420"/>
      <c r="AO1622" s="420"/>
      <c r="AP1622" s="420"/>
      <c r="AQ1622" s="420"/>
      <c r="AR1622" s="420"/>
      <c r="AS1622" s="420"/>
      <c r="AT1622" s="420"/>
      <c r="AU1622" s="420"/>
      <c r="AV1622" s="420"/>
      <c r="AW1622" s="420"/>
      <c r="AX1622" s="420"/>
      <c r="AY1622" s="420"/>
      <c r="AZ1622" s="420"/>
      <c r="BA1622" s="420"/>
      <c r="BB1622" s="420"/>
      <c r="BC1622" s="420"/>
      <c r="BD1622" s="420"/>
      <c r="BE1622" s="420"/>
      <c r="BF1622" s="420"/>
      <c r="BG1622" s="420"/>
      <c r="BH1622" s="420"/>
      <c r="BI1622" s="420"/>
      <c r="BJ1622" s="420"/>
      <c r="BK1622" s="420"/>
      <c r="BL1622" s="420"/>
      <c r="BM1622" s="420"/>
      <c r="BN1622" s="420"/>
      <c r="BO1622" s="420"/>
      <c r="BP1622" s="420"/>
      <c r="BQ1622" s="420"/>
      <c r="BR1622" s="420"/>
      <c r="BS1622" s="420"/>
      <c r="BT1622" s="420"/>
      <c r="BU1622" s="420"/>
      <c r="BV1622" s="420"/>
      <c r="BW1622" s="420"/>
      <c r="BX1622" s="420"/>
      <c r="BY1622" s="420"/>
      <c r="BZ1622" s="420"/>
      <c r="CA1622" s="420"/>
      <c r="CB1622" s="420"/>
      <c r="CC1622" s="420"/>
      <c r="CD1622" s="420"/>
      <c r="CE1622" s="420"/>
      <c r="CF1622" s="420"/>
      <c r="CG1622" s="420"/>
      <c r="CH1622" s="420"/>
      <c r="CI1622" s="420"/>
      <c r="CJ1622" s="420"/>
      <c r="CK1622" s="420"/>
      <c r="CL1622" s="420"/>
      <c r="CM1622" s="420"/>
      <c r="CN1622" s="420"/>
      <c r="CO1622" s="420"/>
      <c r="CP1622" s="420"/>
      <c r="CQ1622" s="420"/>
      <c r="CR1622" s="420"/>
      <c r="CS1622" s="420"/>
      <c r="CT1622" s="420"/>
      <c r="CU1622" s="420"/>
      <c r="CV1622" s="420"/>
      <c r="CW1622" s="420"/>
      <c r="CX1622" s="420"/>
      <c r="CY1622" s="420"/>
      <c r="CZ1622" s="420"/>
      <c r="DA1622" s="420"/>
      <c r="DB1622" s="420"/>
      <c r="DC1622" s="420"/>
      <c r="DD1622" s="420"/>
      <c r="DE1622" s="420"/>
      <c r="DF1622" s="420"/>
      <c r="DG1622" s="420"/>
      <c r="DH1622" s="420"/>
      <c r="DI1622" s="420"/>
      <c r="DJ1622" s="420"/>
      <c r="DK1622" s="420"/>
      <c r="DL1622" s="420"/>
      <c r="DM1622" s="420"/>
      <c r="DN1622" s="420"/>
      <c r="DO1622" s="420"/>
      <c r="DP1622" s="420"/>
      <c r="DQ1622" s="420"/>
      <c r="DR1622" s="420"/>
      <c r="DS1622" s="420"/>
      <c r="DT1622" s="420"/>
      <c r="DU1622" s="420"/>
      <c r="DV1622" s="420"/>
      <c r="DW1622" s="420"/>
      <c r="DX1622" s="420"/>
      <c r="DY1622" s="420"/>
      <c r="DZ1622" s="420"/>
      <c r="EA1622" s="420"/>
      <c r="EB1622" s="420"/>
      <c r="EC1622" s="420"/>
      <c r="ED1622" s="420"/>
      <c r="EE1622" s="420"/>
      <c r="EF1622" s="420"/>
      <c r="EG1622" s="420"/>
      <c r="EH1622" s="420"/>
      <c r="EI1622" s="420"/>
      <c r="EJ1622" s="420"/>
      <c r="EK1622" s="420"/>
      <c r="EL1622" s="420"/>
      <c r="EM1622" s="420"/>
      <c r="EN1622" s="420"/>
      <c r="EO1622" s="420"/>
      <c r="EP1622" s="420"/>
      <c r="EQ1622" s="420"/>
      <c r="ER1622" s="420"/>
      <c r="ES1622" s="420"/>
      <c r="ET1622" s="420"/>
      <c r="EU1622" s="420"/>
      <c r="EV1622" s="420"/>
      <c r="EW1622" s="420"/>
      <c r="EX1622" s="420"/>
      <c r="EY1622" s="420"/>
      <c r="EZ1622" s="420"/>
      <c r="FA1622" s="420"/>
      <c r="FB1622" s="420"/>
      <c r="FC1622" s="420"/>
      <c r="FD1622" s="420"/>
      <c r="FE1622" s="420"/>
      <c r="FF1622" s="420"/>
      <c r="FG1622" s="420"/>
      <c r="FH1622" s="420"/>
      <c r="FI1622" s="420"/>
      <c r="FJ1622" s="420"/>
      <c r="FK1622" s="420"/>
      <c r="FL1622" s="420"/>
      <c r="FM1622" s="420"/>
      <c r="FN1622" s="420"/>
      <c r="FO1622" s="420"/>
      <c r="FP1622" s="420"/>
      <c r="FQ1622" s="420"/>
      <c r="FR1622" s="420"/>
      <c r="FS1622" s="420"/>
      <c r="FT1622" s="420"/>
      <c r="FU1622" s="420"/>
      <c r="FV1622" s="420"/>
      <c r="FW1622" s="420"/>
      <c r="FX1622" s="420"/>
      <c r="FY1622" s="420"/>
      <c r="FZ1622" s="420"/>
      <c r="GA1622" s="420"/>
      <c r="GB1622" s="420"/>
      <c r="GC1622" s="420"/>
      <c r="GD1622" s="420"/>
      <c r="GE1622" s="420"/>
      <c r="GF1622" s="420"/>
      <c r="GG1622" s="420"/>
      <c r="GH1622" s="420"/>
      <c r="GI1622" s="420"/>
      <c r="GJ1622" s="420"/>
      <c r="GK1622" s="420"/>
      <c r="GL1622" s="420"/>
      <c r="GM1622" s="420"/>
      <c r="GN1622" s="420"/>
      <c r="GO1622" s="420"/>
      <c r="GP1622" s="420"/>
      <c r="GQ1622" s="420"/>
      <c r="GR1622" s="420"/>
      <c r="GS1622" s="420"/>
      <c r="GT1622" s="420"/>
      <c r="GU1622" s="420"/>
      <c r="GV1622" s="420"/>
      <c r="GW1622" s="420"/>
      <c r="GX1622" s="420"/>
      <c r="GY1622" s="420"/>
      <c r="GZ1622" s="420"/>
      <c r="HA1622" s="420"/>
      <c r="HB1622" s="420"/>
      <c r="HC1622" s="420"/>
      <c r="HD1622" s="420"/>
      <c r="HE1622" s="420"/>
      <c r="HF1622" s="420"/>
      <c r="HG1622" s="420"/>
      <c r="HH1622" s="420"/>
      <c r="HI1622" s="420"/>
      <c r="HJ1622" s="420"/>
      <c r="HK1622" s="420"/>
      <c r="HL1622" s="420"/>
      <c r="HM1622" s="420"/>
      <c r="HN1622" s="420"/>
      <c r="HO1622" s="420"/>
      <c r="HP1622" s="420"/>
      <c r="HQ1622" s="420"/>
      <c r="HR1622" s="420"/>
      <c r="HS1622" s="420"/>
      <c r="HT1622" s="420"/>
      <c r="HU1622" s="420"/>
      <c r="HV1622" s="420"/>
      <c r="HW1622" s="420"/>
      <c r="HX1622" s="420"/>
      <c r="HY1622" s="420"/>
      <c r="HZ1622" s="420"/>
      <c r="IA1622" s="420"/>
      <c r="IB1622" s="420"/>
      <c r="IC1622" s="420"/>
      <c r="ID1622" s="420"/>
      <c r="IE1622" s="420"/>
      <c r="IF1622" s="420"/>
      <c r="IG1622" s="420"/>
      <c r="IH1622" s="420"/>
      <c r="II1622" s="420"/>
      <c r="IJ1622" s="420"/>
      <c r="IK1622" s="420"/>
      <c r="IL1622" s="420"/>
      <c r="IM1622" s="420"/>
      <c r="IN1622" s="420"/>
      <c r="IO1622" s="420"/>
      <c r="IP1622" s="420"/>
      <c r="IQ1622" s="420"/>
      <c r="IR1622" s="420"/>
      <c r="IS1622" s="420"/>
      <c r="IT1622" s="420"/>
      <c r="IU1622" s="420"/>
      <c r="IV1622" s="420"/>
      <c r="IW1622" s="420"/>
      <c r="IX1622" s="420"/>
      <c r="IY1622" s="420"/>
      <c r="IZ1622" s="420"/>
      <c r="JA1622" s="420"/>
    </row>
    <row r="1623" spans="1:261" ht="25.5" collapsed="1" x14ac:dyDescent="0.25">
      <c r="A1623" s="362">
        <v>4</v>
      </c>
      <c r="B1623" s="363" t="s">
        <v>877</v>
      </c>
      <c r="C1623" s="364"/>
      <c r="D1623" s="365"/>
      <c r="E1623" s="365"/>
      <c r="F1623" s="367"/>
      <c r="G1623" s="365"/>
      <c r="H1623" s="367"/>
      <c r="I1623" s="366"/>
      <c r="J1623" s="367"/>
      <c r="K1623" s="367"/>
      <c r="L1623" s="368"/>
      <c r="M1623" s="368"/>
      <c r="N1623" s="368"/>
      <c r="O1623" s="368"/>
      <c r="P1623" s="422"/>
      <c r="Q1623" s="425">
        <f t="shared" si="188"/>
        <v>0</v>
      </c>
    </row>
    <row r="1624" spans="1:261" x14ac:dyDescent="0.25">
      <c r="A1624" s="339" t="s">
        <v>878</v>
      </c>
      <c r="B1624" s="340" t="s">
        <v>879</v>
      </c>
      <c r="C1624" s="342"/>
      <c r="D1624" s="342"/>
      <c r="E1624" s="342"/>
      <c r="F1624" s="342">
        <f>SUM(F1625:F1645)</f>
        <v>935809.37800320017</v>
      </c>
      <c r="G1624" s="342"/>
      <c r="H1624" s="342">
        <f>SUM(H1625:H1645)</f>
        <v>556205.56000000017</v>
      </c>
      <c r="I1624" s="343">
        <f>SUM(I1625:I1645)</f>
        <v>1492014.9380032001</v>
      </c>
      <c r="J1624" s="344"/>
      <c r="K1624" s="344"/>
      <c r="L1624" s="345"/>
      <c r="M1624" s="345"/>
      <c r="N1624" s="345"/>
      <c r="O1624" s="345"/>
      <c r="P1624" s="422"/>
      <c r="Q1624" s="343">
        <f>SUM(Q1625:Q1645)</f>
        <v>0</v>
      </c>
    </row>
    <row r="1625" spans="1:261" ht="25.5" hidden="1" outlineLevel="1" x14ac:dyDescent="0.25">
      <c r="A1625" s="149">
        <v>1</v>
      </c>
      <c r="B1625" s="290" t="s">
        <v>880</v>
      </c>
      <c r="C1625" s="150" t="s">
        <v>188</v>
      </c>
      <c r="D1625" s="116">
        <v>72</v>
      </c>
      <c r="E1625" s="116">
        <v>1918.4687999999999</v>
      </c>
      <c r="F1625" s="116">
        <f>E1625*D1625</f>
        <v>138129.7536</v>
      </c>
      <c r="G1625" s="116">
        <v>923.06500000000028</v>
      </c>
      <c r="H1625" s="116">
        <f>G1625*D1625</f>
        <v>66460.680000000022</v>
      </c>
      <c r="I1625" s="271">
        <f t="shared" ref="I1625:I1645" si="189">H1625+F1625</f>
        <v>204590.43360000002</v>
      </c>
      <c r="J1625" s="216">
        <v>1918.4687999999999</v>
      </c>
      <c r="K1625" s="216">
        <f>'ВСЕ СМЕТЫ КДС'!G9054+'ВСЕ СМЕТЫ КДС'!G9059+'ВСЕ СМЕТЫ КДС'!G9064</f>
        <v>2099.7508398767704</v>
      </c>
      <c r="L1625" s="153">
        <f>((J1625/(K1625/100))-100)/100</f>
        <v>-8.6335024343845254E-2</v>
      </c>
      <c r="M1625" s="216">
        <f>G1625</f>
        <v>923.06500000000028</v>
      </c>
      <c r="N1625" s="216">
        <f>'ВСЕ СМЕТЫ КДС'!G9060+'ВСЕ СМЕТЫ КДС'!G9055</f>
        <v>1183.4589264215565</v>
      </c>
      <c r="O1625" s="153">
        <f>((M1625/(N1625/100))-100)/100</f>
        <v>-0.22002785276960424</v>
      </c>
      <c r="P1625" s="422"/>
      <c r="Q1625" s="425">
        <f t="shared" si="188"/>
        <v>0</v>
      </c>
    </row>
    <row r="1626" spans="1:261" ht="25.5" hidden="1" outlineLevel="1" x14ac:dyDescent="0.25">
      <c r="A1626" s="149">
        <f>A1625+1</f>
        <v>2</v>
      </c>
      <c r="B1626" s="290" t="s">
        <v>881</v>
      </c>
      <c r="C1626" s="150" t="s">
        <v>188</v>
      </c>
      <c r="D1626" s="116">
        <v>36</v>
      </c>
      <c r="E1626" s="116">
        <v>2793.7584000000002</v>
      </c>
      <c r="F1626" s="116">
        <f>E1626*D1626</f>
        <v>100575.3024</v>
      </c>
      <c r="G1626" s="116">
        <v>8448.9600000000009</v>
      </c>
      <c r="H1626" s="116">
        <f>G1626*D1626</f>
        <v>304162.56000000006</v>
      </c>
      <c r="I1626" s="271">
        <f t="shared" si="189"/>
        <v>404737.86240000004</v>
      </c>
      <c r="J1626" s="216">
        <v>2793.7584000000002</v>
      </c>
      <c r="K1626" s="216">
        <f>'ВСЕ СМЕТЫ КДС'!G9074+'ВСЕ СМЕТЫ КДС'!G9079+'ВСЕ СМЕТЫ КДС'!G9083</f>
        <v>3252.8395631013996</v>
      </c>
      <c r="L1626" s="153">
        <f>((J1626/(K1626/100))-100)/100</f>
        <v>-0.14113243343108237</v>
      </c>
      <c r="M1626" s="216">
        <f>G1626</f>
        <v>8448.9600000000009</v>
      </c>
      <c r="N1626" s="216">
        <f>'ВСЕ СМЕТЫ КДС'!G9075+'ВСЕ СМЕТЫ КДС'!G9084+'ВСЕ СМЕТЫ КДС'!G9089</f>
        <v>7109.6631201093014</v>
      </c>
      <c r="O1626" s="153">
        <f>((M1626/(N1626/100))-100)/100</f>
        <v>0.18837698175917353</v>
      </c>
      <c r="P1626" s="422"/>
      <c r="Q1626" s="425">
        <f t="shared" si="188"/>
        <v>0</v>
      </c>
    </row>
    <row r="1627" spans="1:261" ht="25.5" hidden="1" outlineLevel="1" x14ac:dyDescent="0.25">
      <c r="A1627" s="149">
        <f t="shared" ref="A1627:A1645" si="190">A1626+1</f>
        <v>3</v>
      </c>
      <c r="B1627" s="290" t="s">
        <v>882</v>
      </c>
      <c r="C1627" s="150" t="s">
        <v>31</v>
      </c>
      <c r="D1627" s="116">
        <v>3</v>
      </c>
      <c r="E1627" s="116">
        <v>78955</v>
      </c>
      <c r="F1627" s="116">
        <f>E1627*D1627</f>
        <v>236865</v>
      </c>
      <c r="G1627" s="116">
        <v>48788.666666666664</v>
      </c>
      <c r="H1627" s="116">
        <v>146366</v>
      </c>
      <c r="I1627" s="271">
        <f>H1627+F1627</f>
        <v>383231</v>
      </c>
      <c r="J1627" s="216">
        <v>78955</v>
      </c>
      <c r="K1627" s="216">
        <f>'ВСЕ СМЕТЫ КДС'!G9102</f>
        <v>67771.310592061447</v>
      </c>
      <c r="L1627" s="153">
        <f>((J1627/(K1627/100))-100)/100</f>
        <v>0.16502099945000295</v>
      </c>
      <c r="M1627" s="216">
        <f>H1627/3</f>
        <v>48788.666666666664</v>
      </c>
      <c r="N1627" s="216">
        <f>'ВСЕ СМЕТЫ КДС'!G9103+'ВСЕ СМЕТЫ КДС'!G9104+'ВСЕ СМЕТЫ КДС'!G9105+'ВСЕ СМЕТЫ КДС'!G9106+'ВСЕ СМЕТЫ КДС'!G9107+'ВСЕ СМЕТЫ КДС'!G9108</f>
        <v>17593.33576605696</v>
      </c>
      <c r="O1627" s="153">
        <f>((M1627/(N1627/100))-100)/100</f>
        <v>1.7731333793330561</v>
      </c>
      <c r="P1627" s="422"/>
      <c r="Q1627" s="425">
        <f t="shared" si="188"/>
        <v>0</v>
      </c>
    </row>
    <row r="1628" spans="1:261" hidden="1" outlineLevel="2" x14ac:dyDescent="0.25">
      <c r="A1628" s="149"/>
      <c r="B1628" s="399" t="s">
        <v>883</v>
      </c>
      <c r="C1628" s="151" t="s">
        <v>31</v>
      </c>
      <c r="D1628" s="272">
        <v>3</v>
      </c>
      <c r="E1628" s="116"/>
      <c r="F1628" s="272"/>
      <c r="G1628" s="116"/>
      <c r="H1628" s="272"/>
      <c r="I1628" s="273"/>
      <c r="J1628" s="274"/>
      <c r="K1628" s="274"/>
      <c r="L1628" s="231"/>
      <c r="M1628" s="231"/>
      <c r="N1628" s="231"/>
      <c r="O1628" s="231"/>
      <c r="P1628" s="422"/>
      <c r="Q1628" s="425">
        <f t="shared" si="188"/>
        <v>0</v>
      </c>
    </row>
    <row r="1629" spans="1:261" hidden="1" outlineLevel="2" x14ac:dyDescent="0.25">
      <c r="A1629" s="149"/>
      <c r="B1629" s="400" t="s">
        <v>884</v>
      </c>
      <c r="C1629" s="152" t="s">
        <v>31</v>
      </c>
      <c r="D1629" s="272">
        <v>2</v>
      </c>
      <c r="E1629" s="116"/>
      <c r="F1629" s="272"/>
      <c r="G1629" s="116"/>
      <c r="H1629" s="272"/>
      <c r="I1629" s="273"/>
      <c r="J1629" s="274"/>
      <c r="K1629" s="274"/>
      <c r="L1629" s="231"/>
      <c r="M1629" s="231"/>
      <c r="N1629" s="231"/>
      <c r="O1629" s="231"/>
      <c r="P1629" s="422"/>
      <c r="Q1629" s="425">
        <f t="shared" si="188"/>
        <v>0</v>
      </c>
    </row>
    <row r="1630" spans="1:261" hidden="1" outlineLevel="2" x14ac:dyDescent="0.25">
      <c r="A1630" s="149"/>
      <c r="B1630" s="399" t="s">
        <v>885</v>
      </c>
      <c r="C1630" s="151" t="s">
        <v>31</v>
      </c>
      <c r="D1630" s="272">
        <v>1</v>
      </c>
      <c r="E1630" s="116"/>
      <c r="F1630" s="272"/>
      <c r="G1630" s="116"/>
      <c r="H1630" s="272"/>
      <c r="I1630" s="273"/>
      <c r="J1630" s="274"/>
      <c r="K1630" s="274"/>
      <c r="L1630" s="231"/>
      <c r="M1630" s="231"/>
      <c r="N1630" s="231"/>
      <c r="O1630" s="231"/>
      <c r="P1630" s="422"/>
      <c r="Q1630" s="425">
        <f t="shared" si="188"/>
        <v>0</v>
      </c>
    </row>
    <row r="1631" spans="1:261" hidden="1" outlineLevel="2" x14ac:dyDescent="0.25">
      <c r="A1631" s="149"/>
      <c r="B1631" s="399" t="s">
        <v>886</v>
      </c>
      <c r="C1631" s="151" t="s">
        <v>31</v>
      </c>
      <c r="D1631" s="272">
        <v>3</v>
      </c>
      <c r="E1631" s="116"/>
      <c r="F1631" s="272"/>
      <c r="G1631" s="116"/>
      <c r="H1631" s="272"/>
      <c r="I1631" s="273"/>
      <c r="J1631" s="274"/>
      <c r="K1631" s="274"/>
      <c r="L1631" s="231"/>
      <c r="M1631" s="231"/>
      <c r="N1631" s="231"/>
      <c r="O1631" s="231"/>
      <c r="P1631" s="422"/>
      <c r="Q1631" s="425">
        <f t="shared" si="188"/>
        <v>0</v>
      </c>
    </row>
    <row r="1632" spans="1:261" hidden="1" outlineLevel="2" x14ac:dyDescent="0.25">
      <c r="A1632" s="149"/>
      <c r="B1632" s="399" t="s">
        <v>887</v>
      </c>
      <c r="C1632" s="151" t="s">
        <v>31</v>
      </c>
      <c r="D1632" s="272">
        <v>3</v>
      </c>
      <c r="E1632" s="116"/>
      <c r="F1632" s="272"/>
      <c r="G1632" s="116"/>
      <c r="H1632" s="272"/>
      <c r="I1632" s="273"/>
      <c r="J1632" s="274"/>
      <c r="K1632" s="274"/>
      <c r="L1632" s="231"/>
      <c r="M1632" s="231"/>
      <c r="N1632" s="231"/>
      <c r="O1632" s="231"/>
      <c r="P1632" s="422"/>
      <c r="Q1632" s="425">
        <f t="shared" si="188"/>
        <v>0</v>
      </c>
    </row>
    <row r="1633" spans="1:17" hidden="1" outlineLevel="2" x14ac:dyDescent="0.25">
      <c r="A1633" s="149"/>
      <c r="B1633" s="399" t="s">
        <v>888</v>
      </c>
      <c r="C1633" s="151" t="s">
        <v>31</v>
      </c>
      <c r="D1633" s="272">
        <f>3+4+1</f>
        <v>8</v>
      </c>
      <c r="E1633" s="116"/>
      <c r="F1633" s="272"/>
      <c r="G1633" s="116"/>
      <c r="H1633" s="272"/>
      <c r="I1633" s="273"/>
      <c r="J1633" s="274"/>
      <c r="K1633" s="274"/>
      <c r="L1633" s="231"/>
      <c r="M1633" s="231"/>
      <c r="N1633" s="231"/>
      <c r="O1633" s="231"/>
      <c r="P1633" s="422"/>
      <c r="Q1633" s="425">
        <f t="shared" si="188"/>
        <v>0</v>
      </c>
    </row>
    <row r="1634" spans="1:17" hidden="1" outlineLevel="2" x14ac:dyDescent="0.25">
      <c r="A1634" s="149"/>
      <c r="B1634" s="399" t="s">
        <v>889</v>
      </c>
      <c r="C1634" s="151" t="s">
        <v>31</v>
      </c>
      <c r="D1634" s="272">
        <v>3</v>
      </c>
      <c r="E1634" s="116"/>
      <c r="F1634" s="272"/>
      <c r="G1634" s="116"/>
      <c r="H1634" s="272"/>
      <c r="I1634" s="273"/>
      <c r="J1634" s="274"/>
      <c r="K1634" s="274"/>
      <c r="L1634" s="231"/>
      <c r="M1634" s="231"/>
      <c r="N1634" s="231"/>
      <c r="O1634" s="231"/>
      <c r="P1634" s="422"/>
      <c r="Q1634" s="425">
        <f t="shared" si="188"/>
        <v>0</v>
      </c>
    </row>
    <row r="1635" spans="1:17" hidden="1" outlineLevel="1" x14ac:dyDescent="0.25">
      <c r="A1635" s="149">
        <f>A1627+1</f>
        <v>4</v>
      </c>
      <c r="B1635" s="330" t="s">
        <v>890</v>
      </c>
      <c r="C1635" s="150" t="s">
        <v>31</v>
      </c>
      <c r="D1635" s="116">
        <v>1</v>
      </c>
      <c r="E1635" s="116">
        <v>4059.5328000000004</v>
      </c>
      <c r="F1635" s="116">
        <f t="shared" ref="F1635:F1645" si="191">E1635*D1635</f>
        <v>4059.5328000000004</v>
      </c>
      <c r="G1635" s="116">
        <v>3397.68</v>
      </c>
      <c r="H1635" s="116">
        <f t="shared" ref="H1635:H1645" si="192">G1635*D1635</f>
        <v>3397.68</v>
      </c>
      <c r="I1635" s="271">
        <f t="shared" si="189"/>
        <v>7457.2128000000002</v>
      </c>
      <c r="J1635" s="252">
        <v>4059.5328000000004</v>
      </c>
      <c r="K1635" s="252"/>
      <c r="L1635" s="229"/>
      <c r="M1635" s="229">
        <f t="shared" ref="M1635:M1645" si="193">G1635</f>
        <v>3397.68</v>
      </c>
      <c r="N1635" s="229"/>
      <c r="O1635" s="229"/>
      <c r="P1635" s="422"/>
      <c r="Q1635" s="425">
        <f t="shared" si="188"/>
        <v>0</v>
      </c>
    </row>
    <row r="1636" spans="1:17" hidden="1" outlineLevel="1" x14ac:dyDescent="0.25">
      <c r="A1636" s="149">
        <f t="shared" si="190"/>
        <v>5</v>
      </c>
      <c r="B1636" s="330" t="s">
        <v>891</v>
      </c>
      <c r="C1636" s="150" t="s">
        <v>31</v>
      </c>
      <c r="D1636" s="116">
        <v>1</v>
      </c>
      <c r="E1636" s="116">
        <v>2754.1440000000002</v>
      </c>
      <c r="F1636" s="116">
        <f t="shared" si="191"/>
        <v>2754.1440000000002</v>
      </c>
      <c r="G1636" s="116">
        <v>1121.1200000000001</v>
      </c>
      <c r="H1636" s="116">
        <f t="shared" si="192"/>
        <v>1121.1200000000001</v>
      </c>
      <c r="I1636" s="271">
        <f t="shared" si="189"/>
        <v>3875.2640000000001</v>
      </c>
      <c r="J1636" s="252">
        <v>2754.1440000000002</v>
      </c>
      <c r="K1636" s="252"/>
      <c r="L1636" s="229"/>
      <c r="M1636" s="229">
        <f t="shared" si="193"/>
        <v>1121.1200000000001</v>
      </c>
      <c r="N1636" s="229"/>
      <c r="O1636" s="229"/>
      <c r="P1636" s="422"/>
      <c r="Q1636" s="425">
        <f t="shared" si="188"/>
        <v>0</v>
      </c>
    </row>
    <row r="1637" spans="1:17" ht="25.5" hidden="1" outlineLevel="1" x14ac:dyDescent="0.25">
      <c r="A1637" s="149">
        <f t="shared" si="190"/>
        <v>6</v>
      </c>
      <c r="B1637" s="290" t="s">
        <v>6888</v>
      </c>
      <c r="C1637" s="150" t="s">
        <v>31</v>
      </c>
      <c r="D1637" s="116">
        <v>5</v>
      </c>
      <c r="E1637" s="116">
        <v>6442.0559999999996</v>
      </c>
      <c r="F1637" s="116">
        <f t="shared" si="191"/>
        <v>32210.28</v>
      </c>
      <c r="G1637" s="116">
        <v>2333.7600000000002</v>
      </c>
      <c r="H1637" s="116">
        <f t="shared" si="192"/>
        <v>11668.800000000001</v>
      </c>
      <c r="I1637" s="271">
        <f t="shared" si="189"/>
        <v>43879.08</v>
      </c>
      <c r="J1637" s="252">
        <v>6442.0559999999996</v>
      </c>
      <c r="K1637" s="252"/>
      <c r="L1637" s="229"/>
      <c r="M1637" s="229">
        <f t="shared" si="193"/>
        <v>2333.7600000000002</v>
      </c>
      <c r="N1637" s="229"/>
      <c r="O1637" s="229"/>
      <c r="P1637" s="422"/>
      <c r="Q1637" s="425">
        <f t="shared" si="188"/>
        <v>0</v>
      </c>
    </row>
    <row r="1638" spans="1:17" ht="25.5" hidden="1" outlineLevel="1" x14ac:dyDescent="0.25">
      <c r="A1638" s="149">
        <f t="shared" si="190"/>
        <v>7</v>
      </c>
      <c r="B1638" s="330" t="s">
        <v>6834</v>
      </c>
      <c r="C1638" s="150" t="s">
        <v>6814</v>
      </c>
      <c r="D1638" s="116">
        <v>2.4</v>
      </c>
      <c r="E1638" s="116">
        <v>671.55840000000001</v>
      </c>
      <c r="F1638" s="116">
        <f t="shared" si="191"/>
        <v>1611.7401600000001</v>
      </c>
      <c r="G1638" s="116">
        <v>0</v>
      </c>
      <c r="H1638" s="116">
        <f t="shared" si="192"/>
        <v>0</v>
      </c>
      <c r="I1638" s="271">
        <f t="shared" si="189"/>
        <v>1611.7401600000001</v>
      </c>
      <c r="J1638" s="252">
        <v>671.55840000000001</v>
      </c>
      <c r="K1638" s="252"/>
      <c r="L1638" s="229"/>
      <c r="M1638" s="229">
        <f t="shared" si="193"/>
        <v>0</v>
      </c>
      <c r="N1638" s="229"/>
      <c r="O1638" s="229"/>
      <c r="P1638" s="422"/>
      <c r="Q1638" s="425">
        <f t="shared" si="188"/>
        <v>0</v>
      </c>
    </row>
    <row r="1639" spans="1:17" ht="25.5" hidden="1" outlineLevel="1" x14ac:dyDescent="0.25">
      <c r="A1639" s="149">
        <f t="shared" si="190"/>
        <v>8</v>
      </c>
      <c r="B1639" s="290" t="s">
        <v>6889</v>
      </c>
      <c r="C1639" s="150" t="s">
        <v>6820</v>
      </c>
      <c r="D1639" s="116">
        <v>2.2999999999999998</v>
      </c>
      <c r="E1639" s="116">
        <v>17405.925984000001</v>
      </c>
      <c r="F1639" s="116">
        <f t="shared" si="191"/>
        <v>40033.629763199999</v>
      </c>
      <c r="G1639" s="116">
        <v>6006</v>
      </c>
      <c r="H1639" s="116">
        <f t="shared" si="192"/>
        <v>13813.8</v>
      </c>
      <c r="I1639" s="271">
        <f t="shared" si="189"/>
        <v>53847.429763199994</v>
      </c>
      <c r="J1639" s="252">
        <v>17405.925984000001</v>
      </c>
      <c r="K1639" s="252"/>
      <c r="L1639" s="229"/>
      <c r="M1639" s="229">
        <f t="shared" si="193"/>
        <v>6006</v>
      </c>
      <c r="N1639" s="229"/>
      <c r="O1639" s="229"/>
      <c r="P1639" s="422"/>
      <c r="Q1639" s="425">
        <f t="shared" si="188"/>
        <v>0</v>
      </c>
    </row>
    <row r="1640" spans="1:17" hidden="1" outlineLevel="1" x14ac:dyDescent="0.25">
      <c r="A1640" s="149">
        <f t="shared" si="190"/>
        <v>9</v>
      </c>
      <c r="B1640" s="290" t="s">
        <v>892</v>
      </c>
      <c r="C1640" s="150" t="s">
        <v>6820</v>
      </c>
      <c r="D1640" s="116">
        <v>0.8</v>
      </c>
      <c r="E1640" s="116">
        <v>2601.3455999999996</v>
      </c>
      <c r="F1640" s="116">
        <f t="shared" si="191"/>
        <v>2081.0764799999997</v>
      </c>
      <c r="G1640" s="116">
        <v>2059.2000000000003</v>
      </c>
      <c r="H1640" s="116">
        <f t="shared" si="192"/>
        <v>1647.3600000000004</v>
      </c>
      <c r="I1640" s="271">
        <f t="shared" si="189"/>
        <v>3728.4364800000003</v>
      </c>
      <c r="J1640" s="252">
        <v>2601.3455999999996</v>
      </c>
      <c r="K1640" s="252"/>
      <c r="L1640" s="229"/>
      <c r="M1640" s="229">
        <f t="shared" si="193"/>
        <v>2059.2000000000003</v>
      </c>
      <c r="N1640" s="229"/>
      <c r="O1640" s="229"/>
      <c r="P1640" s="422"/>
      <c r="Q1640" s="425">
        <f t="shared" si="188"/>
        <v>0</v>
      </c>
    </row>
    <row r="1641" spans="1:17" hidden="1" outlineLevel="1" x14ac:dyDescent="0.25">
      <c r="A1641" s="149">
        <f t="shared" si="190"/>
        <v>10</v>
      </c>
      <c r="B1641" s="290" t="s">
        <v>893</v>
      </c>
      <c r="C1641" s="150" t="s">
        <v>6820</v>
      </c>
      <c r="D1641" s="116">
        <v>3.5</v>
      </c>
      <c r="E1641" s="116">
        <v>2682.4607999999998</v>
      </c>
      <c r="F1641" s="116">
        <f t="shared" si="191"/>
        <v>9388.612799999999</v>
      </c>
      <c r="G1641" s="116">
        <v>2162.1600000000003</v>
      </c>
      <c r="H1641" s="116">
        <f t="shared" si="192"/>
        <v>7567.5600000000013</v>
      </c>
      <c r="I1641" s="271">
        <f t="shared" si="189"/>
        <v>16956.1728</v>
      </c>
      <c r="J1641" s="252">
        <v>2682.4607999999998</v>
      </c>
      <c r="K1641" s="252"/>
      <c r="L1641" s="229"/>
      <c r="M1641" s="229">
        <f t="shared" si="193"/>
        <v>2162.1600000000003</v>
      </c>
      <c r="N1641" s="229"/>
      <c r="O1641" s="229"/>
      <c r="P1641" s="422"/>
      <c r="Q1641" s="425">
        <f t="shared" si="188"/>
        <v>0</v>
      </c>
    </row>
    <row r="1642" spans="1:17" hidden="1" outlineLevel="1" x14ac:dyDescent="0.25">
      <c r="A1642" s="149">
        <f t="shared" si="190"/>
        <v>11</v>
      </c>
      <c r="B1642" s="290" t="s">
        <v>894</v>
      </c>
      <c r="C1642" s="150" t="s">
        <v>6814</v>
      </c>
      <c r="D1642" s="116">
        <v>25.3</v>
      </c>
      <c r="E1642" s="116">
        <v>297.108</v>
      </c>
      <c r="F1642" s="116">
        <f t="shared" si="191"/>
        <v>7516.8324000000002</v>
      </c>
      <c r="G1642" s="116">
        <v>0</v>
      </c>
      <c r="H1642" s="116">
        <f t="shared" si="192"/>
        <v>0</v>
      </c>
      <c r="I1642" s="271">
        <f t="shared" si="189"/>
        <v>7516.8324000000002</v>
      </c>
      <c r="J1642" s="252">
        <v>297.108</v>
      </c>
      <c r="K1642" s="252"/>
      <c r="L1642" s="229"/>
      <c r="M1642" s="229">
        <f t="shared" si="193"/>
        <v>0</v>
      </c>
      <c r="N1642" s="229"/>
      <c r="O1642" s="229"/>
      <c r="P1642" s="422"/>
      <c r="Q1642" s="425">
        <f t="shared" si="188"/>
        <v>0</v>
      </c>
    </row>
    <row r="1643" spans="1:17" ht="25.5" hidden="1" outlineLevel="1" x14ac:dyDescent="0.25">
      <c r="A1643" s="149">
        <f t="shared" si="190"/>
        <v>12</v>
      </c>
      <c r="B1643" s="290" t="s">
        <v>895</v>
      </c>
      <c r="C1643" s="150" t="s">
        <v>6814</v>
      </c>
      <c r="D1643" s="116">
        <v>50.6</v>
      </c>
      <c r="E1643" s="116">
        <v>594.21600000000001</v>
      </c>
      <c r="F1643" s="116">
        <f t="shared" si="191"/>
        <v>30067.329600000001</v>
      </c>
      <c r="G1643" s="116">
        <v>0</v>
      </c>
      <c r="H1643" s="116">
        <f t="shared" si="192"/>
        <v>0</v>
      </c>
      <c r="I1643" s="271">
        <f t="shared" si="189"/>
        <v>30067.329600000001</v>
      </c>
      <c r="J1643" s="252">
        <v>594.21600000000001</v>
      </c>
      <c r="K1643" s="252"/>
      <c r="L1643" s="229"/>
      <c r="M1643" s="229">
        <f t="shared" si="193"/>
        <v>0</v>
      </c>
      <c r="N1643" s="229"/>
      <c r="O1643" s="229"/>
      <c r="P1643" s="422"/>
      <c r="Q1643" s="425">
        <f t="shared" si="188"/>
        <v>0</v>
      </c>
    </row>
    <row r="1644" spans="1:17" hidden="1" outlineLevel="1" x14ac:dyDescent="0.25">
      <c r="A1644" s="149">
        <f t="shared" si="190"/>
        <v>13</v>
      </c>
      <c r="B1644" s="290" t="s">
        <v>896</v>
      </c>
      <c r="C1644" s="150" t="s">
        <v>6814</v>
      </c>
      <c r="D1644" s="116">
        <v>120</v>
      </c>
      <c r="E1644" s="116">
        <v>2716.4160000000002</v>
      </c>
      <c r="F1644" s="116">
        <f t="shared" si="191"/>
        <v>325969.92000000004</v>
      </c>
      <c r="G1644" s="116">
        <v>0</v>
      </c>
      <c r="H1644" s="116">
        <f t="shared" si="192"/>
        <v>0</v>
      </c>
      <c r="I1644" s="271">
        <f t="shared" si="189"/>
        <v>325969.92000000004</v>
      </c>
      <c r="J1644" s="252">
        <v>2716.4160000000002</v>
      </c>
      <c r="K1644" s="252"/>
      <c r="L1644" s="229"/>
      <c r="M1644" s="229">
        <f t="shared" si="193"/>
        <v>0</v>
      </c>
      <c r="N1644" s="229"/>
      <c r="O1644" s="229"/>
      <c r="P1644" s="422"/>
      <c r="Q1644" s="425">
        <f t="shared" si="188"/>
        <v>0</v>
      </c>
    </row>
    <row r="1645" spans="1:17" hidden="1" outlineLevel="1" x14ac:dyDescent="0.25">
      <c r="A1645" s="149">
        <f t="shared" si="190"/>
        <v>14</v>
      </c>
      <c r="B1645" s="290" t="s">
        <v>897</v>
      </c>
      <c r="C1645" s="150" t="s">
        <v>188</v>
      </c>
      <c r="D1645" s="116">
        <v>2</v>
      </c>
      <c r="E1645" s="116">
        <v>2273.1120000000001</v>
      </c>
      <c r="F1645" s="116">
        <f t="shared" si="191"/>
        <v>4546.2240000000002</v>
      </c>
      <c r="G1645" s="116">
        <v>0</v>
      </c>
      <c r="H1645" s="116">
        <f t="shared" si="192"/>
        <v>0</v>
      </c>
      <c r="I1645" s="271">
        <f t="shared" si="189"/>
        <v>4546.2240000000002</v>
      </c>
      <c r="J1645" s="252">
        <v>2273.1120000000001</v>
      </c>
      <c r="K1645" s="252"/>
      <c r="L1645" s="229"/>
      <c r="M1645" s="229">
        <f t="shared" si="193"/>
        <v>0</v>
      </c>
      <c r="N1645" s="229"/>
      <c r="O1645" s="229"/>
      <c r="P1645" s="422"/>
      <c r="Q1645" s="425">
        <f t="shared" si="188"/>
        <v>0</v>
      </c>
    </row>
    <row r="1646" spans="1:17" ht="21" collapsed="1" x14ac:dyDescent="0.25">
      <c r="A1646" s="405"/>
      <c r="B1646" s="406"/>
      <c r="C1646" s="407"/>
      <c r="D1646" s="408"/>
      <c r="E1646" s="409" t="s">
        <v>898</v>
      </c>
      <c r="F1646" s="409">
        <f>F1624+F1480+F1467+F1443+F1396+F1377+F1338+F1214+F1178+F1161+F1087+F1063+F976+F963+F942+F926+F867+F702+F396+F344+F225+F179+F4</f>
        <v>218825662.84115821</v>
      </c>
      <c r="G1646" s="409"/>
      <c r="H1646" s="409">
        <f>H1624+H1480+H1467+H1443+H1396+H1377+H1338+H1214+H1178+H1161+H1087+H1063+H976+H963+H942+H926+H867+H702+H396+H344+H225+H179+H4</f>
        <v>295074337.40027493</v>
      </c>
      <c r="I1646" s="409">
        <f>I1624+I1480+I1467+I1443+I1396+I1377+I1338+I1214+I1178+I1161+I1087+I1063+I976+I963+I942+I926+I867+I702+I396+I344+I225+I179+I4</f>
        <v>513900000.24143326</v>
      </c>
      <c r="J1646" s="331"/>
      <c r="K1646" s="331"/>
      <c r="L1646" s="332"/>
      <c r="M1646" s="332"/>
      <c r="N1646" s="332"/>
      <c r="O1646" s="332"/>
      <c r="P1646" s="422"/>
      <c r="Q1646" s="430">
        <f>Q4+Q179+Q225+Q344+Q396+Q702+Q867+Q926+Q942+Q963+Q976+Q1063+Q1087+Q1161+Q1178+Q1214+Q1338+Q1377+Q1396+Q1443+Q1467+Q1480+Q1624</f>
        <v>7278438.243999999</v>
      </c>
    </row>
    <row r="1647" spans="1:17" x14ac:dyDescent="0.25">
      <c r="A1647" s="120"/>
      <c r="B1647" s="333"/>
      <c r="C1647" s="125"/>
      <c r="D1647" s="110"/>
      <c r="E1647" s="110"/>
      <c r="F1647" s="110"/>
      <c r="G1647" s="110"/>
      <c r="H1647" s="110"/>
      <c r="I1647" s="110"/>
      <c r="J1647" s="401"/>
      <c r="K1647" s="401"/>
      <c r="L1647" s="402"/>
      <c r="M1647" s="402"/>
      <c r="N1647" s="402"/>
      <c r="O1647" s="402"/>
    </row>
  </sheetData>
  <mergeCells count="7">
    <mergeCell ref="G1:H1"/>
    <mergeCell ref="I1:I2"/>
    <mergeCell ref="A1:A2"/>
    <mergeCell ref="B1:B2"/>
    <mergeCell ref="C1:C2"/>
    <mergeCell ref="D1:D2"/>
    <mergeCell ref="E1:F1"/>
  </mergeCells>
  <conditionalFormatting sqref="A13">
    <cfRule type="duplicateValues" dxfId="58" priority="63" stopIfTrue="1"/>
  </conditionalFormatting>
  <conditionalFormatting sqref="B12">
    <cfRule type="duplicateValues" dxfId="57" priority="62" stopIfTrue="1"/>
  </conditionalFormatting>
  <conditionalFormatting sqref="B24">
    <cfRule type="duplicateValues" dxfId="56" priority="61" stopIfTrue="1"/>
  </conditionalFormatting>
  <conditionalFormatting sqref="B25">
    <cfRule type="duplicateValues" dxfId="55" priority="60" stopIfTrue="1"/>
  </conditionalFormatting>
  <conditionalFormatting sqref="B26">
    <cfRule type="duplicateValues" dxfId="54" priority="59" stopIfTrue="1"/>
  </conditionalFormatting>
  <conditionalFormatting sqref="B27">
    <cfRule type="duplicateValues" dxfId="53" priority="58" stopIfTrue="1"/>
  </conditionalFormatting>
  <conditionalFormatting sqref="B28">
    <cfRule type="duplicateValues" dxfId="52" priority="57" stopIfTrue="1"/>
  </conditionalFormatting>
  <conditionalFormatting sqref="B29">
    <cfRule type="duplicateValues" dxfId="51" priority="56" stopIfTrue="1"/>
  </conditionalFormatting>
  <conditionalFormatting sqref="B31">
    <cfRule type="duplicateValues" dxfId="50" priority="54" stopIfTrue="1"/>
  </conditionalFormatting>
  <conditionalFormatting sqref="B113">
    <cfRule type="duplicateValues" dxfId="49" priority="51" stopIfTrue="1"/>
  </conditionalFormatting>
  <conditionalFormatting sqref="B114">
    <cfRule type="duplicateValues" dxfId="48" priority="50" stopIfTrue="1"/>
  </conditionalFormatting>
  <conditionalFormatting sqref="B142">
    <cfRule type="duplicateValues" dxfId="47" priority="49" stopIfTrue="1"/>
  </conditionalFormatting>
  <conditionalFormatting sqref="B143">
    <cfRule type="duplicateValues" dxfId="46" priority="48" stopIfTrue="1"/>
  </conditionalFormatting>
  <conditionalFormatting sqref="B157">
    <cfRule type="duplicateValues" dxfId="45" priority="53" stopIfTrue="1"/>
  </conditionalFormatting>
  <conditionalFormatting sqref="B158">
    <cfRule type="duplicateValues" dxfId="44" priority="52" stopIfTrue="1"/>
  </conditionalFormatting>
  <conditionalFormatting sqref="B188">
    <cfRule type="duplicateValues" dxfId="43" priority="47" stopIfTrue="1"/>
  </conditionalFormatting>
  <conditionalFormatting sqref="B1024">
    <cfRule type="duplicateValues" dxfId="42" priority="28" stopIfTrue="1"/>
  </conditionalFormatting>
  <conditionalFormatting sqref="B1025">
    <cfRule type="duplicateValues" dxfId="41" priority="29" stopIfTrue="1"/>
  </conditionalFormatting>
  <conditionalFormatting sqref="B1026">
    <cfRule type="duplicateValues" dxfId="40" priority="30" stopIfTrue="1"/>
  </conditionalFormatting>
  <conditionalFormatting sqref="B1027">
    <cfRule type="duplicateValues" dxfId="39" priority="31" stopIfTrue="1"/>
  </conditionalFormatting>
  <conditionalFormatting sqref="B1028">
    <cfRule type="duplicateValues" dxfId="38" priority="32" stopIfTrue="1"/>
  </conditionalFormatting>
  <conditionalFormatting sqref="B1029">
    <cfRule type="duplicateValues" dxfId="37" priority="22" stopIfTrue="1"/>
  </conditionalFormatting>
  <conditionalFormatting sqref="B1030">
    <cfRule type="duplicateValues" dxfId="36" priority="23" stopIfTrue="1"/>
  </conditionalFormatting>
  <conditionalFormatting sqref="B1031">
    <cfRule type="duplicateValues" dxfId="35" priority="24" stopIfTrue="1"/>
  </conditionalFormatting>
  <conditionalFormatting sqref="B1032">
    <cfRule type="duplicateValues" dxfId="34" priority="25" stopIfTrue="1"/>
  </conditionalFormatting>
  <conditionalFormatting sqref="B1033">
    <cfRule type="duplicateValues" dxfId="33" priority="26" stopIfTrue="1"/>
  </conditionalFormatting>
  <conditionalFormatting sqref="B1034">
    <cfRule type="duplicateValues" dxfId="32" priority="27" stopIfTrue="1"/>
  </conditionalFormatting>
  <conditionalFormatting sqref="B1035:B1036">
    <cfRule type="duplicateValues" dxfId="31" priority="33" stopIfTrue="1"/>
  </conditionalFormatting>
  <conditionalFormatting sqref="B1037">
    <cfRule type="duplicateValues" dxfId="30" priority="34" stopIfTrue="1"/>
  </conditionalFormatting>
  <conditionalFormatting sqref="B1038">
    <cfRule type="duplicateValues" dxfId="29" priority="43" stopIfTrue="1"/>
  </conditionalFormatting>
  <conditionalFormatting sqref="B1039">
    <cfRule type="duplicateValues" dxfId="28" priority="44" stopIfTrue="1"/>
  </conditionalFormatting>
  <conditionalFormatting sqref="B1040">
    <cfRule type="duplicateValues" dxfId="27" priority="45" stopIfTrue="1"/>
  </conditionalFormatting>
  <conditionalFormatting sqref="B1043">
    <cfRule type="duplicateValues" dxfId="26" priority="42" stopIfTrue="1"/>
  </conditionalFormatting>
  <conditionalFormatting sqref="B1044">
    <cfRule type="duplicateValues" dxfId="25" priority="41" stopIfTrue="1"/>
  </conditionalFormatting>
  <conditionalFormatting sqref="B1045">
    <cfRule type="duplicateValues" dxfId="24" priority="40" stopIfTrue="1"/>
  </conditionalFormatting>
  <conditionalFormatting sqref="B1046">
    <cfRule type="duplicateValues" dxfId="23" priority="39" stopIfTrue="1"/>
  </conditionalFormatting>
  <conditionalFormatting sqref="B1047:B1048">
    <cfRule type="duplicateValues" dxfId="22" priority="38" stopIfTrue="1"/>
  </conditionalFormatting>
  <conditionalFormatting sqref="B1050:B1051">
    <cfRule type="duplicateValues" dxfId="21" priority="37" stopIfTrue="1"/>
  </conditionalFormatting>
  <conditionalFormatting sqref="B1052">
    <cfRule type="duplicateValues" dxfId="20" priority="36" stopIfTrue="1"/>
  </conditionalFormatting>
  <conditionalFormatting sqref="B1053 B1055:B1062">
    <cfRule type="duplicateValues" dxfId="19" priority="35" stopIfTrue="1"/>
  </conditionalFormatting>
  <conditionalFormatting sqref="B1123:B1128 B1156:B1157 B1130 B1142 B1149 B1159:B1160 B1158:D1158">
    <cfRule type="duplicateValues" dxfId="18" priority="46" stopIfTrue="1"/>
  </conditionalFormatting>
  <conditionalFormatting sqref="L1112:L1113 L1115:L1117 L1120:L1121 L978:L1110 O978:O1110 L4:L976 O1:O976 L1123:L1124 L1126 O1112:O1124 O1126 L1128:L1048576 O1128:O1048576">
    <cfRule type="cellIs" dxfId="17" priority="18" operator="lessThan">
      <formula>0</formula>
    </cfRule>
    <cfRule type="cellIs" dxfId="16" priority="21" operator="greaterThan">
      <formula>0.3</formula>
    </cfRule>
  </conditionalFormatting>
  <conditionalFormatting sqref="L1:L2 L1114 L1118:L1119 L1122">
    <cfRule type="cellIs" dxfId="15" priority="19" operator="lessThan">
      <formula>0</formula>
    </cfRule>
    <cfRule type="cellIs" dxfId="14" priority="20" operator="greaterThan">
      <formula>0.3</formula>
    </cfRule>
  </conditionalFormatting>
  <conditionalFormatting sqref="L1:L1124 L1126:L1048576">
    <cfRule type="cellIs" dxfId="13" priority="17" operator="greaterThan">
      <formula>0.31</formula>
    </cfRule>
  </conditionalFormatting>
  <conditionalFormatting sqref="O1347:O1355">
    <cfRule type="cellIs" dxfId="12" priority="12" operator="greaterThan">
      <formula>0.31</formula>
    </cfRule>
  </conditionalFormatting>
  <conditionalFormatting sqref="O1361">
    <cfRule type="cellIs" dxfId="11" priority="11" operator="greaterThan">
      <formula>0.31</formula>
    </cfRule>
  </conditionalFormatting>
  <conditionalFormatting sqref="O1361">
    <cfRule type="cellIs" dxfId="10" priority="10" operator="greaterThan">
      <formula>0.31</formula>
    </cfRule>
  </conditionalFormatting>
  <conditionalFormatting sqref="O1347:O1355">
    <cfRule type="cellIs" dxfId="9" priority="9" operator="greaterThan">
      <formula>0.31</formula>
    </cfRule>
  </conditionalFormatting>
  <conditionalFormatting sqref="O1359">
    <cfRule type="cellIs" dxfId="8" priority="8" operator="greaterThan">
      <formula>0.31</formula>
    </cfRule>
  </conditionalFormatting>
  <conditionalFormatting sqref="O1359">
    <cfRule type="cellIs" dxfId="7" priority="7" operator="greaterThan">
      <formula>0.31</formula>
    </cfRule>
  </conditionalFormatting>
  <conditionalFormatting sqref="O1359">
    <cfRule type="cellIs" dxfId="6" priority="6" operator="greaterThan">
      <formula>0.31</formula>
    </cfRule>
  </conditionalFormatting>
  <conditionalFormatting sqref="O1359">
    <cfRule type="cellIs" dxfId="5" priority="5" operator="greaterThan">
      <formula>0.31</formula>
    </cfRule>
  </conditionalFormatting>
  <conditionalFormatting sqref="O1370">
    <cfRule type="cellIs" dxfId="4" priority="4" operator="greaterThan">
      <formula>0.31</formula>
    </cfRule>
  </conditionalFormatting>
  <conditionalFormatting sqref="O1370">
    <cfRule type="cellIs" dxfId="3" priority="3" operator="greaterThan">
      <formula>0.31</formula>
    </cfRule>
  </conditionalFormatting>
  <conditionalFormatting sqref="B30">
    <cfRule type="duplicateValues" dxfId="2" priority="64" stopIfTrue="1"/>
  </conditionalFormatting>
  <conditionalFormatting sqref="O1370">
    <cfRule type="cellIs" dxfId="1" priority="2" operator="greaterThan">
      <formula>0.31</formula>
    </cfRule>
  </conditionalFormatting>
  <conditionalFormatting sqref="O1370">
    <cfRule type="cellIs" dxfId="0" priority="1" operator="greaterThan">
      <formula>0.31</formula>
    </cfRule>
  </conditionalFormatting>
  <pageMargins left="0.7" right="0.7" top="0.75" bottom="0.75" header="0.3" footer="0.3"/>
  <pageSetup paperSize="9" orientation="portrait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93"/>
  <sheetViews>
    <sheetView workbookViewId="0">
      <pane xSplit="6" ySplit="2" topLeftCell="G69" activePane="bottomRight" state="frozen"/>
      <selection pane="topRight"/>
      <selection pane="bottomLeft"/>
      <selection pane="bottomRight" activeCell="G4454" sqref="G4454"/>
    </sheetView>
  </sheetViews>
  <sheetFormatPr defaultColWidth="9.140625" defaultRowHeight="11.25" outlineLevelRow="1" x14ac:dyDescent="0.2"/>
  <cols>
    <col min="1" max="1" width="28.85546875" style="1" bestFit="1" customWidth="1"/>
    <col min="2" max="2" width="20.140625" style="1" customWidth="1"/>
    <col min="3" max="3" width="54.7109375" style="1" customWidth="1"/>
    <col min="4" max="4" width="10.85546875" style="1" bestFit="1" customWidth="1"/>
    <col min="5" max="5" width="23.140625" style="1" bestFit="1" customWidth="1"/>
    <col min="6" max="6" width="21.5703125" style="1" bestFit="1" customWidth="1"/>
    <col min="7" max="7" width="27.28515625" style="194" customWidth="1"/>
    <col min="8" max="10" width="12" style="1" bestFit="1" customWidth="1"/>
    <col min="11" max="11" width="9.42578125" style="1" bestFit="1" customWidth="1"/>
    <col min="12" max="12" width="12" style="1" bestFit="1" customWidth="1"/>
    <col min="13" max="13" width="9.7109375" style="1" customWidth="1"/>
    <col min="14" max="15" width="9.140625" style="1"/>
    <col min="16" max="16" width="9.140625" style="2" customWidth="1"/>
    <col min="17" max="17" width="91.85546875" style="2" bestFit="1" customWidth="1"/>
    <col min="18" max="18" width="64.28515625" style="2" bestFit="1" customWidth="1"/>
    <col min="19" max="19" width="85.140625" style="2" bestFit="1" customWidth="1"/>
    <col min="20" max="20" width="40.85546875" style="2" bestFit="1" customWidth="1"/>
    <col min="21" max="16384" width="9.140625" style="1"/>
  </cols>
  <sheetData>
    <row r="1" spans="1:17" s="3" customFormat="1" ht="15" x14ac:dyDescent="0.25">
      <c r="G1" s="184"/>
      <c r="H1" s="219" t="s">
        <v>899</v>
      </c>
      <c r="I1" s="219" t="s">
        <v>900</v>
      </c>
      <c r="J1" s="219"/>
    </row>
    <row r="2" spans="1:17" s="3" customFormat="1" ht="18" x14ac:dyDescent="0.25">
      <c r="A2" s="448" t="s">
        <v>901</v>
      </c>
      <c r="B2" s="448"/>
      <c r="C2" s="448"/>
      <c r="D2" s="448"/>
      <c r="E2" s="448"/>
      <c r="F2" s="448"/>
      <c r="G2" s="185"/>
      <c r="H2" s="220">
        <v>1.2</v>
      </c>
      <c r="I2" s="218">
        <v>1.0224</v>
      </c>
      <c r="J2" s="218">
        <v>1.0192000000000001</v>
      </c>
    </row>
    <row r="3" spans="1:17" s="3" customFormat="1" ht="15" x14ac:dyDescent="0.25">
      <c r="A3" s="6"/>
      <c r="B3" s="6"/>
      <c r="C3" s="6"/>
      <c r="D3" s="6"/>
      <c r="E3" s="6"/>
      <c r="F3" s="6"/>
      <c r="G3" s="186"/>
      <c r="H3" s="6"/>
      <c r="I3" s="6"/>
    </row>
    <row r="4" spans="1:17" s="3" customFormat="1" ht="15" customHeight="1" x14ac:dyDescent="0.25">
      <c r="A4" s="449" t="s">
        <v>902</v>
      </c>
      <c r="B4" s="449"/>
      <c r="C4" s="449"/>
      <c r="D4" s="449"/>
      <c r="E4" s="449"/>
      <c r="F4" s="449"/>
      <c r="G4" s="187"/>
      <c r="H4" s="7"/>
      <c r="I4" s="7"/>
      <c r="P4" s="7" t="s">
        <v>902</v>
      </c>
    </row>
    <row r="5" spans="1:17" s="3" customFormat="1" ht="15" x14ac:dyDescent="0.25">
      <c r="A5" s="450" t="s">
        <v>903</v>
      </c>
      <c r="B5" s="450"/>
      <c r="C5" s="450"/>
      <c r="D5" s="450"/>
      <c r="E5" s="450"/>
      <c r="F5" s="450"/>
      <c r="G5" s="188"/>
      <c r="H5" s="8"/>
      <c r="I5" s="8"/>
    </row>
    <row r="6" spans="1:17" s="3" customFormat="1" ht="15" x14ac:dyDescent="0.25">
      <c r="A6" s="9"/>
      <c r="B6" s="9"/>
      <c r="C6" s="9"/>
      <c r="D6" s="9"/>
      <c r="E6" s="9"/>
      <c r="F6" s="9"/>
      <c r="G6" s="189"/>
      <c r="H6" s="9"/>
      <c r="I6" s="9"/>
    </row>
    <row r="7" spans="1:17" s="3" customFormat="1" ht="15" x14ac:dyDescent="0.25">
      <c r="A7" s="10" t="s">
        <v>904</v>
      </c>
      <c r="B7" s="10"/>
      <c r="C7" s="11" t="s">
        <v>905</v>
      </c>
      <c r="D7" s="12"/>
      <c r="E7" s="12"/>
      <c r="G7" s="190"/>
      <c r="H7" s="10"/>
      <c r="J7" s="10"/>
      <c r="K7" s="10"/>
      <c r="L7" s="10"/>
      <c r="M7" s="13"/>
      <c r="N7" s="14"/>
    </row>
    <row r="8" spans="1:17" s="3" customFormat="1" ht="15" x14ac:dyDescent="0.25">
      <c r="A8" s="10"/>
      <c r="B8" s="10"/>
      <c r="D8" s="15"/>
      <c r="E8" s="16"/>
      <c r="G8" s="186"/>
      <c r="H8" s="10"/>
      <c r="I8" s="4"/>
      <c r="J8" s="10"/>
      <c r="K8" s="10"/>
      <c r="L8" s="17"/>
      <c r="M8" s="10"/>
    </row>
    <row r="9" spans="1:17" s="3" customFormat="1" ht="15" x14ac:dyDescent="0.25">
      <c r="A9" s="18"/>
      <c r="G9" s="190"/>
    </row>
    <row r="10" spans="1:17" s="3" customFormat="1" ht="15" customHeight="1" x14ac:dyDescent="0.25">
      <c r="A10" s="451" t="s">
        <v>906</v>
      </c>
      <c r="B10" s="451" t="s">
        <v>907</v>
      </c>
      <c r="C10" s="451" t="s">
        <v>908</v>
      </c>
      <c r="D10" s="451" t="s">
        <v>909</v>
      </c>
      <c r="E10" s="451" t="s">
        <v>910</v>
      </c>
      <c r="F10" s="451" t="s">
        <v>911</v>
      </c>
      <c r="G10" s="190"/>
    </row>
    <row r="11" spans="1:17" s="3" customFormat="1" ht="15" x14ac:dyDescent="0.25">
      <c r="A11" s="452"/>
      <c r="B11" s="452"/>
      <c r="C11" s="452"/>
      <c r="D11" s="452"/>
      <c r="E11" s="452"/>
      <c r="F11" s="452"/>
      <c r="G11" s="190"/>
    </row>
    <row r="12" spans="1:17" s="3" customFormat="1" ht="15" x14ac:dyDescent="0.25">
      <c r="A12" s="19">
        <v>1</v>
      </c>
      <c r="B12" s="19">
        <v>2</v>
      </c>
      <c r="C12" s="453">
        <v>3</v>
      </c>
      <c r="D12" s="454"/>
      <c r="E12" s="455"/>
      <c r="F12" s="19">
        <v>4</v>
      </c>
      <c r="G12" s="190"/>
    </row>
    <row r="13" spans="1:17" s="3" customFormat="1" ht="15" customHeight="1" x14ac:dyDescent="0.25">
      <c r="A13" s="456" t="s">
        <v>912</v>
      </c>
      <c r="B13" s="457"/>
      <c r="C13" s="457"/>
      <c r="D13" s="457"/>
      <c r="E13" s="457"/>
      <c r="F13" s="458"/>
      <c r="G13" s="190"/>
      <c r="Q13" s="20" t="s">
        <v>912</v>
      </c>
    </row>
    <row r="14" spans="1:17" s="3" customFormat="1" ht="45" customHeight="1" outlineLevel="1" x14ac:dyDescent="0.25">
      <c r="A14" s="21">
        <v>1</v>
      </c>
      <c r="B14" s="22" t="s">
        <v>913</v>
      </c>
      <c r="C14" s="23" t="s">
        <v>914</v>
      </c>
      <c r="D14" s="24">
        <v>10.087999999999999</v>
      </c>
      <c r="E14" s="25">
        <v>557.63</v>
      </c>
      <c r="F14" s="25">
        <v>133371.65</v>
      </c>
      <c r="G14" s="190"/>
      <c r="Q14" s="20"/>
    </row>
    <row r="15" spans="1:17" s="3" customFormat="1" ht="15" customHeight="1" outlineLevel="1" x14ac:dyDescent="0.25">
      <c r="A15" s="26"/>
      <c r="B15" s="27"/>
      <c r="C15" s="28" t="s">
        <v>915</v>
      </c>
      <c r="D15" s="28"/>
      <c r="E15" s="28"/>
      <c r="F15" s="29">
        <v>73688.08</v>
      </c>
      <c r="G15" s="190"/>
      <c r="Q15" s="20"/>
    </row>
    <row r="16" spans="1:17" s="3" customFormat="1" ht="15" customHeight="1" outlineLevel="1" x14ac:dyDescent="0.25">
      <c r="A16" s="26"/>
      <c r="B16" s="27"/>
      <c r="C16" s="28" t="s">
        <v>916</v>
      </c>
      <c r="D16" s="28"/>
      <c r="E16" s="28"/>
      <c r="F16" s="29">
        <v>49125.38</v>
      </c>
      <c r="G16" s="190"/>
      <c r="Q16" s="20"/>
    </row>
    <row r="17" spans="1:17" s="3" customFormat="1" ht="15" customHeight="1" outlineLevel="1" x14ac:dyDescent="0.25">
      <c r="A17" s="26"/>
      <c r="B17" s="27"/>
      <c r="C17" s="28" t="s">
        <v>917</v>
      </c>
      <c r="D17" s="28"/>
      <c r="E17" s="28"/>
      <c r="F17" s="29">
        <v>256185.11</v>
      </c>
      <c r="G17" s="190"/>
      <c r="Q17" s="20"/>
    </row>
    <row r="18" spans="1:17" s="3" customFormat="1" ht="33.75" customHeight="1" outlineLevel="1" x14ac:dyDescent="0.25">
      <c r="A18" s="21">
        <v>2</v>
      </c>
      <c r="B18" s="22" t="s">
        <v>918</v>
      </c>
      <c r="C18" s="23" t="s">
        <v>919</v>
      </c>
      <c r="D18" s="30">
        <v>10.09</v>
      </c>
      <c r="E18" s="25">
        <v>11176.42</v>
      </c>
      <c r="F18" s="25">
        <v>1173936.51</v>
      </c>
      <c r="G18" s="190"/>
      <c r="Q18" s="20"/>
    </row>
    <row r="19" spans="1:17" s="3" customFormat="1" ht="33.75" customHeight="1" outlineLevel="1" x14ac:dyDescent="0.25">
      <c r="A19" s="21">
        <v>3</v>
      </c>
      <c r="B19" s="22" t="s">
        <v>920</v>
      </c>
      <c r="C19" s="23" t="s">
        <v>921</v>
      </c>
      <c r="D19" s="31">
        <v>3</v>
      </c>
      <c r="E19" s="25">
        <v>1121</v>
      </c>
      <c r="F19" s="25">
        <v>33226.44</v>
      </c>
      <c r="G19" s="190"/>
      <c r="Q19" s="20"/>
    </row>
    <row r="20" spans="1:17" s="3" customFormat="1" ht="22.5" customHeight="1" outlineLevel="1" x14ac:dyDescent="0.25">
      <c r="A20" s="21">
        <v>4</v>
      </c>
      <c r="B20" s="22" t="s">
        <v>922</v>
      </c>
      <c r="C20" s="23" t="s">
        <v>923</v>
      </c>
      <c r="D20" s="24">
        <v>12.696999999999999</v>
      </c>
      <c r="E20" s="25">
        <v>1112.8</v>
      </c>
      <c r="F20" s="25">
        <v>308828.94</v>
      </c>
      <c r="G20" s="190"/>
      <c r="Q20" s="20"/>
    </row>
    <row r="21" spans="1:17" s="3" customFormat="1" ht="15" customHeight="1" outlineLevel="1" x14ac:dyDescent="0.25">
      <c r="A21" s="26"/>
      <c r="B21" s="27"/>
      <c r="C21" s="28" t="s">
        <v>924</v>
      </c>
      <c r="D21" s="28"/>
      <c r="E21" s="28"/>
      <c r="F21" s="29">
        <v>174807.31</v>
      </c>
      <c r="G21" s="190"/>
      <c r="Q21" s="20"/>
    </row>
    <row r="22" spans="1:17" s="3" customFormat="1" ht="15" customHeight="1" outlineLevel="1" x14ac:dyDescent="0.25">
      <c r="A22" s="26"/>
      <c r="B22" s="27"/>
      <c r="C22" s="28" t="s">
        <v>925</v>
      </c>
      <c r="D22" s="28"/>
      <c r="E22" s="28"/>
      <c r="F22" s="29">
        <v>116538.21</v>
      </c>
      <c r="G22" s="190"/>
      <c r="Q22" s="20"/>
    </row>
    <row r="23" spans="1:17" s="3" customFormat="1" ht="15" customHeight="1" outlineLevel="1" x14ac:dyDescent="0.25">
      <c r="A23" s="26"/>
      <c r="B23" s="27"/>
      <c r="C23" s="28" t="s">
        <v>917</v>
      </c>
      <c r="D23" s="28"/>
      <c r="E23" s="28"/>
      <c r="F23" s="29">
        <v>600174.46</v>
      </c>
      <c r="G23" s="190"/>
      <c r="Q23" s="20"/>
    </row>
    <row r="24" spans="1:17" s="3" customFormat="1" ht="33.75" customHeight="1" outlineLevel="1" x14ac:dyDescent="0.25">
      <c r="A24" s="21">
        <v>5</v>
      </c>
      <c r="B24" s="22" t="s">
        <v>926</v>
      </c>
      <c r="C24" s="23" t="s">
        <v>927</v>
      </c>
      <c r="D24" s="32">
        <v>12.7</v>
      </c>
      <c r="E24" s="25">
        <v>12990.48</v>
      </c>
      <c r="F24" s="25">
        <v>1722381.76</v>
      </c>
      <c r="G24" s="190"/>
      <c r="Q24" s="20"/>
    </row>
    <row r="25" spans="1:17" s="3" customFormat="1" ht="22.5" customHeight="1" outlineLevel="1" x14ac:dyDescent="0.25">
      <c r="A25" s="21">
        <v>6</v>
      </c>
      <c r="B25" s="22" t="s">
        <v>928</v>
      </c>
      <c r="C25" s="23" t="s">
        <v>929</v>
      </c>
      <c r="D25" s="30">
        <v>0.11</v>
      </c>
      <c r="E25" s="25">
        <v>716.71</v>
      </c>
      <c r="F25" s="25">
        <v>2793</v>
      </c>
      <c r="G25" s="190"/>
      <c r="Q25" s="20"/>
    </row>
    <row r="26" spans="1:17" s="3" customFormat="1" ht="15" customHeight="1" outlineLevel="1" x14ac:dyDescent="0.25">
      <c r="A26" s="26"/>
      <c r="B26" s="27"/>
      <c r="C26" s="28" t="s">
        <v>930</v>
      </c>
      <c r="D26" s="28"/>
      <c r="E26" s="28"/>
      <c r="F26" s="29">
        <v>2649.86</v>
      </c>
      <c r="G26" s="190"/>
      <c r="Q26" s="20"/>
    </row>
    <row r="27" spans="1:17" s="3" customFormat="1" ht="15" customHeight="1" outlineLevel="1" x14ac:dyDescent="0.25">
      <c r="A27" s="26"/>
      <c r="B27" s="27"/>
      <c r="C27" s="28" t="s">
        <v>931</v>
      </c>
      <c r="D27" s="28"/>
      <c r="E27" s="28"/>
      <c r="F27" s="29">
        <v>1506.78</v>
      </c>
      <c r="G27" s="190"/>
      <c r="Q27" s="20"/>
    </row>
    <row r="28" spans="1:17" s="3" customFormat="1" ht="15" customHeight="1" outlineLevel="1" x14ac:dyDescent="0.25">
      <c r="A28" s="26"/>
      <c r="B28" s="27"/>
      <c r="C28" s="28" t="s">
        <v>917</v>
      </c>
      <c r="D28" s="28"/>
      <c r="E28" s="28"/>
      <c r="F28" s="29">
        <v>6949.64</v>
      </c>
      <c r="G28" s="190"/>
      <c r="Q28" s="20"/>
    </row>
    <row r="29" spans="1:17" s="3" customFormat="1" ht="22.5" customHeight="1" outlineLevel="1" x14ac:dyDescent="0.25">
      <c r="A29" s="21">
        <v>7</v>
      </c>
      <c r="B29" s="22" t="s">
        <v>932</v>
      </c>
      <c r="C29" s="23" t="s">
        <v>933</v>
      </c>
      <c r="D29" s="33">
        <v>0.22439999999999999</v>
      </c>
      <c r="E29" s="25">
        <v>711.5</v>
      </c>
      <c r="F29" s="25">
        <v>1234.18</v>
      </c>
      <c r="G29" s="190"/>
      <c r="Q29" s="20"/>
    </row>
    <row r="30" spans="1:17" s="3" customFormat="1" ht="33.75" customHeight="1" outlineLevel="1" x14ac:dyDescent="0.25">
      <c r="A30" s="21">
        <v>8</v>
      </c>
      <c r="B30" s="22" t="s">
        <v>934</v>
      </c>
      <c r="C30" s="23" t="s">
        <v>935</v>
      </c>
      <c r="D30" s="30">
        <v>0.11</v>
      </c>
      <c r="E30" s="25">
        <v>202.5</v>
      </c>
      <c r="F30" s="25">
        <v>801.43</v>
      </c>
      <c r="G30" s="190"/>
      <c r="Q30" s="20"/>
    </row>
    <row r="31" spans="1:17" s="3" customFormat="1" ht="15" customHeight="1" outlineLevel="1" x14ac:dyDescent="0.25">
      <c r="A31" s="26"/>
      <c r="B31" s="27"/>
      <c r="C31" s="28" t="s">
        <v>936</v>
      </c>
      <c r="D31" s="28"/>
      <c r="E31" s="28"/>
      <c r="F31" s="29">
        <v>759.35</v>
      </c>
      <c r="G31" s="190"/>
      <c r="Q31" s="20"/>
    </row>
    <row r="32" spans="1:17" s="3" customFormat="1" ht="15" customHeight="1" outlineLevel="1" x14ac:dyDescent="0.25">
      <c r="A32" s="26"/>
      <c r="B32" s="27"/>
      <c r="C32" s="28" t="s">
        <v>937</v>
      </c>
      <c r="D32" s="28"/>
      <c r="E32" s="28"/>
      <c r="F32" s="29">
        <v>431.79</v>
      </c>
      <c r="G32" s="190"/>
      <c r="Q32" s="20"/>
    </row>
    <row r="33" spans="1:18" s="3" customFormat="1" ht="15" customHeight="1" outlineLevel="1" x14ac:dyDescent="0.25">
      <c r="A33" s="26"/>
      <c r="B33" s="27"/>
      <c r="C33" s="28" t="s">
        <v>917</v>
      </c>
      <c r="D33" s="28"/>
      <c r="E33" s="28"/>
      <c r="F33" s="29">
        <v>1992.57</v>
      </c>
      <c r="G33" s="190"/>
      <c r="Q33" s="20"/>
    </row>
    <row r="34" spans="1:18" s="3" customFormat="1" ht="22.5" customHeight="1" outlineLevel="1" x14ac:dyDescent="0.25">
      <c r="A34" s="21">
        <v>9</v>
      </c>
      <c r="B34" s="22" t="s">
        <v>932</v>
      </c>
      <c r="C34" s="23" t="s">
        <v>933</v>
      </c>
      <c r="D34" s="33">
        <v>0.11219999999999999</v>
      </c>
      <c r="E34" s="25">
        <v>711.5</v>
      </c>
      <c r="F34" s="25">
        <v>617.09</v>
      </c>
      <c r="G34" s="190"/>
      <c r="Q34" s="20"/>
    </row>
    <row r="35" spans="1:18" s="3" customFormat="1" ht="22.5" customHeight="1" outlineLevel="1" x14ac:dyDescent="0.25">
      <c r="A35" s="21">
        <v>10</v>
      </c>
      <c r="B35" s="22" t="s">
        <v>938</v>
      </c>
      <c r="C35" s="23" t="s">
        <v>939</v>
      </c>
      <c r="D35" s="33">
        <v>8.0000000000000004E-4</v>
      </c>
      <c r="E35" s="25">
        <v>29591.26</v>
      </c>
      <c r="F35" s="25">
        <v>551.71</v>
      </c>
      <c r="G35" s="190"/>
      <c r="Q35" s="20"/>
    </row>
    <row r="36" spans="1:18" s="3" customFormat="1" ht="15" customHeight="1" outlineLevel="1" x14ac:dyDescent="0.25">
      <c r="A36" s="26"/>
      <c r="B36" s="27"/>
      <c r="C36" s="28" t="s">
        <v>940</v>
      </c>
      <c r="D36" s="28"/>
      <c r="E36" s="28"/>
      <c r="F36" s="29">
        <v>430.46</v>
      </c>
      <c r="G36" s="190"/>
      <c r="Q36" s="20"/>
    </row>
    <row r="37" spans="1:18" s="3" customFormat="1" ht="15" customHeight="1" outlineLevel="1" x14ac:dyDescent="0.25">
      <c r="A37" s="26"/>
      <c r="B37" s="27"/>
      <c r="C37" s="28" t="s">
        <v>941</v>
      </c>
      <c r="D37" s="28"/>
      <c r="E37" s="28"/>
      <c r="F37" s="29">
        <v>244.77</v>
      </c>
      <c r="G37" s="190"/>
      <c r="Q37" s="20"/>
    </row>
    <row r="38" spans="1:18" s="3" customFormat="1" ht="15" customHeight="1" outlineLevel="1" x14ac:dyDescent="0.25">
      <c r="A38" s="26"/>
      <c r="B38" s="27"/>
      <c r="C38" s="28" t="s">
        <v>917</v>
      </c>
      <c r="D38" s="28"/>
      <c r="E38" s="28"/>
      <c r="F38" s="29">
        <v>1226.94</v>
      </c>
      <c r="G38" s="190"/>
      <c r="P38" s="172">
        <f>'ВСЕ СМЕТЫ КДС'!G1944+('ВСЕ СМЕТЫ КДС'!G1950/6*5)</f>
        <v>1095.7048070882233</v>
      </c>
      <c r="Q38" s="20"/>
    </row>
    <row r="39" spans="1:18" s="3" customFormat="1" ht="22.5" customHeight="1" outlineLevel="1" x14ac:dyDescent="0.25">
      <c r="A39" s="21">
        <v>11</v>
      </c>
      <c r="B39" s="22" t="s">
        <v>942</v>
      </c>
      <c r="C39" s="23" t="s">
        <v>943</v>
      </c>
      <c r="D39" s="33">
        <v>8.1199999999999994E-2</v>
      </c>
      <c r="E39" s="25">
        <v>665</v>
      </c>
      <c r="F39" s="25">
        <v>383.93</v>
      </c>
      <c r="G39" s="190"/>
      <c r="Q39" s="20"/>
    </row>
    <row r="40" spans="1:18" s="3" customFormat="1" ht="45" customHeight="1" outlineLevel="1" x14ac:dyDescent="0.25">
      <c r="A40" s="21">
        <v>12</v>
      </c>
      <c r="B40" s="22" t="s">
        <v>944</v>
      </c>
      <c r="C40" s="23" t="s">
        <v>945</v>
      </c>
      <c r="D40" s="24">
        <v>0.11600000000000001</v>
      </c>
      <c r="E40" s="25">
        <v>8817.17</v>
      </c>
      <c r="F40" s="25">
        <v>19903.53</v>
      </c>
      <c r="G40" s="190"/>
      <c r="Q40" s="20"/>
    </row>
    <row r="41" spans="1:18" s="3" customFormat="1" ht="22.5" customHeight="1" outlineLevel="1" x14ac:dyDescent="0.25">
      <c r="A41" s="21">
        <v>13</v>
      </c>
      <c r="B41" s="22" t="s">
        <v>946</v>
      </c>
      <c r="C41" s="23" t="s">
        <v>947</v>
      </c>
      <c r="D41" s="33">
        <v>3.6799999999999999E-2</v>
      </c>
      <c r="E41" s="25">
        <v>768.92</v>
      </c>
      <c r="F41" s="25">
        <v>1229.24</v>
      </c>
      <c r="G41" s="190"/>
      <c r="Q41" s="20"/>
    </row>
    <row r="42" spans="1:18" s="3" customFormat="1" ht="15" customHeight="1" outlineLevel="1" x14ac:dyDescent="0.25">
      <c r="A42" s="26"/>
      <c r="B42" s="27"/>
      <c r="C42" s="28" t="s">
        <v>948</v>
      </c>
      <c r="D42" s="28"/>
      <c r="E42" s="28"/>
      <c r="F42" s="29">
        <v>1242.3699999999999</v>
      </c>
      <c r="G42" s="190"/>
      <c r="Q42" s="20"/>
    </row>
    <row r="43" spans="1:18" s="3" customFormat="1" ht="15" customHeight="1" outlineLevel="1" x14ac:dyDescent="0.25">
      <c r="A43" s="26"/>
      <c r="B43" s="27"/>
      <c r="C43" s="28" t="s">
        <v>949</v>
      </c>
      <c r="D43" s="28"/>
      <c r="E43" s="28"/>
      <c r="F43" s="29">
        <v>706.45</v>
      </c>
      <c r="G43" s="190"/>
      <c r="Q43" s="20"/>
    </row>
    <row r="44" spans="1:18" s="3" customFormat="1" ht="15" customHeight="1" outlineLevel="1" x14ac:dyDescent="0.25">
      <c r="A44" s="26"/>
      <c r="B44" s="27"/>
      <c r="C44" s="28" t="s">
        <v>917</v>
      </c>
      <c r="D44" s="28"/>
      <c r="E44" s="28"/>
      <c r="F44" s="29">
        <v>3178.06</v>
      </c>
      <c r="G44" s="190"/>
      <c r="Q44" s="20"/>
    </row>
    <row r="45" spans="1:18" s="3" customFormat="1" ht="56.25" customHeight="1" outlineLevel="1" x14ac:dyDescent="0.25">
      <c r="A45" s="21">
        <v>14</v>
      </c>
      <c r="B45" s="22" t="s">
        <v>950</v>
      </c>
      <c r="C45" s="23" t="s">
        <v>951</v>
      </c>
      <c r="D45" s="33">
        <v>3.6799999999999999E-2</v>
      </c>
      <c r="E45" s="25">
        <v>6800</v>
      </c>
      <c r="F45" s="25">
        <v>2524.92</v>
      </c>
      <c r="G45" s="190"/>
      <c r="Q45" s="20"/>
    </row>
    <row r="46" spans="1:18" s="3" customFormat="1" ht="15" customHeight="1" outlineLevel="1" x14ac:dyDescent="0.25">
      <c r="A46" s="459" t="s">
        <v>952</v>
      </c>
      <c r="B46" s="460"/>
      <c r="C46" s="460"/>
      <c r="D46" s="460"/>
      <c r="E46" s="460"/>
      <c r="F46" s="461"/>
      <c r="G46" s="190"/>
      <c r="Q46" s="20"/>
      <c r="R46" s="34" t="s">
        <v>952</v>
      </c>
    </row>
    <row r="47" spans="1:18" s="3" customFormat="1" ht="33.75" customHeight="1" outlineLevel="1" x14ac:dyDescent="0.25">
      <c r="A47" s="21">
        <v>15</v>
      </c>
      <c r="B47" s="22" t="s">
        <v>953</v>
      </c>
      <c r="C47" s="23" t="s">
        <v>954</v>
      </c>
      <c r="D47" s="24">
        <v>5.4119999999999999</v>
      </c>
      <c r="E47" s="25">
        <v>2930.25</v>
      </c>
      <c r="F47" s="25">
        <v>287114.34999999998</v>
      </c>
      <c r="G47" s="190"/>
      <c r="Q47" s="20"/>
      <c r="R47" s="34"/>
    </row>
    <row r="48" spans="1:18" s="3" customFormat="1" ht="15" customHeight="1" outlineLevel="1" x14ac:dyDescent="0.25">
      <c r="A48" s="26"/>
      <c r="B48" s="27"/>
      <c r="C48" s="28" t="s">
        <v>955</v>
      </c>
      <c r="D48" s="28"/>
      <c r="E48" s="28"/>
      <c r="F48" s="29">
        <v>176885.3</v>
      </c>
      <c r="G48" s="190"/>
      <c r="Q48" s="20"/>
      <c r="R48" s="34"/>
    </row>
    <row r="49" spans="1:18" s="3" customFormat="1" ht="15" customHeight="1" outlineLevel="1" x14ac:dyDescent="0.25">
      <c r="A49" s="26"/>
      <c r="B49" s="27"/>
      <c r="C49" s="28" t="s">
        <v>956</v>
      </c>
      <c r="D49" s="28"/>
      <c r="E49" s="28"/>
      <c r="F49" s="29">
        <v>117923.54</v>
      </c>
      <c r="G49" s="190"/>
      <c r="Q49" s="20"/>
      <c r="R49" s="34"/>
    </row>
    <row r="50" spans="1:18" s="3" customFormat="1" ht="15" customHeight="1" outlineLevel="1" x14ac:dyDescent="0.25">
      <c r="A50" s="26"/>
      <c r="B50" s="27"/>
      <c r="C50" s="28" t="s">
        <v>917</v>
      </c>
      <c r="D50" s="28"/>
      <c r="E50" s="28"/>
      <c r="F50" s="29">
        <v>581923.18999999994</v>
      </c>
      <c r="G50" s="191">
        <f>F50/D47/100*1.2*1.0224*1.0192</f>
        <v>1344.5265370943573</v>
      </c>
      <c r="Q50" s="20"/>
      <c r="R50" s="34"/>
    </row>
    <row r="51" spans="1:18" s="3" customFormat="1" ht="33.75" customHeight="1" outlineLevel="1" x14ac:dyDescent="0.25">
      <c r="A51" s="21">
        <v>16</v>
      </c>
      <c r="B51" s="22" t="s">
        <v>957</v>
      </c>
      <c r="C51" s="23" t="s">
        <v>958</v>
      </c>
      <c r="D51" s="32">
        <v>541.20000000000005</v>
      </c>
      <c r="E51" s="25">
        <v>663.43</v>
      </c>
      <c r="F51" s="25">
        <v>3012419.32</v>
      </c>
      <c r="G51" s="190">
        <f>F51/D51*1.2*1.0224*1.0192</f>
        <v>6960.1586363927827</v>
      </c>
      <c r="Q51" s="20"/>
      <c r="R51" s="34"/>
    </row>
    <row r="52" spans="1:18" s="3" customFormat="1" ht="33.75" customHeight="1" outlineLevel="1" x14ac:dyDescent="0.25">
      <c r="A52" s="21">
        <v>17</v>
      </c>
      <c r="B52" s="22" t="s">
        <v>959</v>
      </c>
      <c r="C52" s="23" t="s">
        <v>960</v>
      </c>
      <c r="D52" s="30">
        <v>2.95</v>
      </c>
      <c r="E52" s="25">
        <v>1514.82</v>
      </c>
      <c r="F52" s="25">
        <v>59131.09</v>
      </c>
      <c r="G52" s="190"/>
      <c r="Q52" s="20"/>
      <c r="R52" s="34"/>
    </row>
    <row r="53" spans="1:18" s="3" customFormat="1" ht="15" customHeight="1" outlineLevel="1" x14ac:dyDescent="0.25">
      <c r="A53" s="26"/>
      <c r="B53" s="27"/>
      <c r="C53" s="28" t="s">
        <v>961</v>
      </c>
      <c r="D53" s="28"/>
      <c r="E53" s="28"/>
      <c r="F53" s="29">
        <v>29196.02</v>
      </c>
      <c r="G53" s="190"/>
      <c r="Q53" s="20"/>
      <c r="R53" s="34"/>
    </row>
    <row r="54" spans="1:18" s="3" customFormat="1" ht="15" customHeight="1" outlineLevel="1" x14ac:dyDescent="0.25">
      <c r="A54" s="26"/>
      <c r="B54" s="27"/>
      <c r="C54" s="28" t="s">
        <v>962</v>
      </c>
      <c r="D54" s="28"/>
      <c r="E54" s="28"/>
      <c r="F54" s="29">
        <v>19375.54</v>
      </c>
      <c r="G54" s="190"/>
      <c r="Q54" s="20"/>
      <c r="R54" s="34"/>
    </row>
    <row r="55" spans="1:18" s="3" customFormat="1" ht="15" customHeight="1" outlineLevel="1" x14ac:dyDescent="0.25">
      <c r="A55" s="26"/>
      <c r="B55" s="27"/>
      <c r="C55" s="28" t="s">
        <v>917</v>
      </c>
      <c r="D55" s="28"/>
      <c r="E55" s="28"/>
      <c r="F55" s="29">
        <v>107702.65</v>
      </c>
      <c r="G55" s="191">
        <f>F55/D51*1.2*1.0224*1.0192</f>
        <v>248.84567848273167</v>
      </c>
      <c r="Q55" s="20"/>
      <c r="R55" s="34"/>
    </row>
    <row r="56" spans="1:18" s="3" customFormat="1" ht="22.5" customHeight="1" outlineLevel="1" x14ac:dyDescent="0.25">
      <c r="A56" s="21">
        <v>18</v>
      </c>
      <c r="B56" s="22" t="s">
        <v>963</v>
      </c>
      <c r="C56" s="23" t="s">
        <v>964</v>
      </c>
      <c r="D56" s="32">
        <v>47.1</v>
      </c>
      <c r="E56" s="25">
        <v>64.099999999999994</v>
      </c>
      <c r="F56" s="25">
        <v>10989.56</v>
      </c>
      <c r="G56" s="190">
        <f>F56/D51*1.2*1.0224*1.0192</f>
        <v>25.391246310343234</v>
      </c>
      <c r="Q56" s="20"/>
      <c r="R56" s="34"/>
    </row>
    <row r="57" spans="1:18" s="3" customFormat="1" ht="33.75" customHeight="1" outlineLevel="1" x14ac:dyDescent="0.25">
      <c r="A57" s="21">
        <v>19</v>
      </c>
      <c r="B57" s="22" t="s">
        <v>965</v>
      </c>
      <c r="C57" s="23" t="s">
        <v>966</v>
      </c>
      <c r="D57" s="24">
        <v>1.069</v>
      </c>
      <c r="E57" s="25">
        <v>7693.19</v>
      </c>
      <c r="F57" s="25">
        <v>110912.59</v>
      </c>
      <c r="G57" s="190"/>
      <c r="Q57" s="20"/>
      <c r="R57" s="34"/>
    </row>
    <row r="58" spans="1:18" s="3" customFormat="1" ht="15" customHeight="1" outlineLevel="1" x14ac:dyDescent="0.25">
      <c r="A58" s="26"/>
      <c r="B58" s="27"/>
      <c r="C58" s="28" t="s">
        <v>967</v>
      </c>
      <c r="D58" s="28"/>
      <c r="E58" s="28"/>
      <c r="F58" s="29">
        <v>60552.07</v>
      </c>
      <c r="G58" s="190"/>
      <c r="Q58" s="20"/>
      <c r="R58" s="34"/>
    </row>
    <row r="59" spans="1:18" s="3" customFormat="1" ht="15" customHeight="1" outlineLevel="1" x14ac:dyDescent="0.25">
      <c r="A59" s="26"/>
      <c r="B59" s="27"/>
      <c r="C59" s="28" t="s">
        <v>968</v>
      </c>
      <c r="D59" s="28"/>
      <c r="E59" s="28"/>
      <c r="F59" s="29">
        <v>31664.85</v>
      </c>
      <c r="G59" s="190"/>
      <c r="Q59" s="20"/>
      <c r="R59" s="34"/>
    </row>
    <row r="60" spans="1:18" s="3" customFormat="1" ht="15" customHeight="1" outlineLevel="1" x14ac:dyDescent="0.25">
      <c r="A60" s="26"/>
      <c r="B60" s="27"/>
      <c r="C60" s="28" t="s">
        <v>917</v>
      </c>
      <c r="D60" s="28"/>
      <c r="E60" s="28"/>
      <c r="F60" s="29">
        <v>203129.51</v>
      </c>
      <c r="G60" s="191">
        <f>F60/D51*1.2*1.0224*1.0192</f>
        <v>469.32829169769582</v>
      </c>
      <c r="Q60" s="20"/>
      <c r="R60" s="34"/>
    </row>
    <row r="61" spans="1:18" s="3" customFormat="1" ht="22.5" customHeight="1" outlineLevel="1" x14ac:dyDescent="0.25">
      <c r="A61" s="21">
        <v>20</v>
      </c>
      <c r="B61" s="22" t="s">
        <v>969</v>
      </c>
      <c r="C61" s="23" t="s">
        <v>970</v>
      </c>
      <c r="D61" s="33">
        <v>-0.60929999999999995</v>
      </c>
      <c r="E61" s="25">
        <v>11200</v>
      </c>
      <c r="F61" s="25">
        <v>-53296.69</v>
      </c>
      <c r="G61" s="190">
        <f>F61/D51*1.2*1.0224*1.0192</f>
        <v>-123.14136173932417</v>
      </c>
      <c r="Q61" s="20"/>
      <c r="R61" s="34"/>
    </row>
    <row r="62" spans="1:18" s="3" customFormat="1" ht="22.5" customHeight="1" outlineLevel="1" x14ac:dyDescent="0.25">
      <c r="A62" s="21">
        <v>21</v>
      </c>
      <c r="B62" s="22" t="s">
        <v>971</v>
      </c>
      <c r="C62" s="23" t="s">
        <v>972</v>
      </c>
      <c r="D62" s="31">
        <v>154</v>
      </c>
      <c r="E62" s="25">
        <v>39.21</v>
      </c>
      <c r="F62" s="25">
        <v>50666.3</v>
      </c>
      <c r="G62" s="190">
        <f>F62/D51*1.2*1.0224*1.0192</f>
        <v>117.06387725566297</v>
      </c>
      <c r="Q62" s="20"/>
      <c r="R62" s="34"/>
    </row>
    <row r="63" spans="1:18" s="3" customFormat="1" ht="22.5" customHeight="1" outlineLevel="1" x14ac:dyDescent="0.25">
      <c r="A63" s="21">
        <v>22</v>
      </c>
      <c r="B63" s="22" t="s">
        <v>973</v>
      </c>
      <c r="C63" s="23" t="s">
        <v>974</v>
      </c>
      <c r="D63" s="32">
        <v>141.5</v>
      </c>
      <c r="E63" s="25">
        <v>117.9</v>
      </c>
      <c r="F63" s="25">
        <v>139970.70000000001</v>
      </c>
      <c r="G63" s="190">
        <f>F63/D51*1.2*1.0224*1.0192</f>
        <v>323.40062021874945</v>
      </c>
      <c r="Q63" s="20"/>
      <c r="R63" s="34"/>
    </row>
    <row r="64" spans="1:18" s="3" customFormat="1" ht="22.5" customHeight="1" outlineLevel="1" x14ac:dyDescent="0.25">
      <c r="A64" s="21">
        <v>23</v>
      </c>
      <c r="B64" s="22" t="s">
        <v>975</v>
      </c>
      <c r="C64" s="23" t="s">
        <v>976</v>
      </c>
      <c r="D64" s="32">
        <v>3.5</v>
      </c>
      <c r="E64" s="25">
        <v>157.13</v>
      </c>
      <c r="F64" s="25">
        <v>4613.99</v>
      </c>
      <c r="G64" s="190">
        <f>F64/D51*1.2*1.0224*1.0192</f>
        <v>10.660568445275386</v>
      </c>
      <c r="Q64" s="20"/>
      <c r="R64" s="34"/>
    </row>
    <row r="65" spans="1:18" s="3" customFormat="1" ht="22.5" customHeight="1" outlineLevel="1" x14ac:dyDescent="0.25">
      <c r="A65" s="21">
        <v>24</v>
      </c>
      <c r="B65" s="22" t="s">
        <v>977</v>
      </c>
      <c r="C65" s="23" t="s">
        <v>978</v>
      </c>
      <c r="D65" s="31">
        <v>4</v>
      </c>
      <c r="E65" s="25">
        <v>111.88</v>
      </c>
      <c r="F65" s="25">
        <v>3754.58</v>
      </c>
      <c r="G65" s="190">
        <f>F65/D51*1.2*1.0224*1.0192</f>
        <v>8.6749119684399112</v>
      </c>
      <c r="Q65" s="20"/>
      <c r="R65" s="34"/>
    </row>
    <row r="66" spans="1:18" s="3" customFormat="1" ht="22.5" customHeight="1" outlineLevel="1" x14ac:dyDescent="0.25">
      <c r="A66" s="21">
        <v>25</v>
      </c>
      <c r="B66" s="22" t="s">
        <v>979</v>
      </c>
      <c r="C66" s="23" t="s">
        <v>980</v>
      </c>
      <c r="D66" s="31">
        <v>4</v>
      </c>
      <c r="E66" s="25">
        <v>44.75</v>
      </c>
      <c r="F66" s="25">
        <v>1501.76</v>
      </c>
      <c r="G66" s="190">
        <f>F66/D56*1.2*1.0224*1.0192</f>
        <v>39.869531030338855</v>
      </c>
      <c r="Q66" s="20"/>
      <c r="R66" s="34"/>
    </row>
    <row r="67" spans="1:18" s="3" customFormat="1" ht="22.5" customHeight="1" outlineLevel="1" x14ac:dyDescent="0.25">
      <c r="A67" s="21">
        <v>26</v>
      </c>
      <c r="B67" s="22" t="s">
        <v>981</v>
      </c>
      <c r="C67" s="23" t="s">
        <v>982</v>
      </c>
      <c r="D67" s="32">
        <v>7.3</v>
      </c>
      <c r="E67" s="25">
        <v>188.55</v>
      </c>
      <c r="F67" s="25">
        <v>11548.27</v>
      </c>
      <c r="G67" s="190">
        <f>F67/D51*1.2*1.0224*1.0192</f>
        <v>26.682139050912639</v>
      </c>
      <c r="Q67" s="20"/>
      <c r="R67" s="34"/>
    </row>
    <row r="68" spans="1:18" s="3" customFormat="1" ht="22.5" customHeight="1" outlineLevel="1" x14ac:dyDescent="0.25">
      <c r="A68" s="21">
        <v>27</v>
      </c>
      <c r="B68" s="22" t="s">
        <v>983</v>
      </c>
      <c r="C68" s="23" t="s">
        <v>984</v>
      </c>
      <c r="D68" s="32">
        <v>10.199999999999999</v>
      </c>
      <c r="E68" s="25">
        <v>157.13</v>
      </c>
      <c r="F68" s="25">
        <v>13446.47</v>
      </c>
      <c r="G68" s="190">
        <f>F68/D51*1.2*1.0224*1.0192</f>
        <v>31.067907338841685</v>
      </c>
      <c r="Q68" s="20"/>
      <c r="R68" s="34"/>
    </row>
    <row r="69" spans="1:18" s="3" customFormat="1" ht="45" customHeight="1" outlineLevel="1" x14ac:dyDescent="0.25">
      <c r="A69" s="21">
        <v>28</v>
      </c>
      <c r="B69" s="22" t="s">
        <v>985</v>
      </c>
      <c r="C69" s="23" t="s">
        <v>986</v>
      </c>
      <c r="D69" s="24">
        <v>0.20499999999999999</v>
      </c>
      <c r="E69" s="25">
        <v>2703.52</v>
      </c>
      <c r="F69" s="25">
        <v>12981.33</v>
      </c>
      <c r="G69" s="190"/>
      <c r="Q69" s="20"/>
      <c r="R69" s="34"/>
    </row>
    <row r="70" spans="1:18" s="3" customFormat="1" ht="15" customHeight="1" outlineLevel="1" x14ac:dyDescent="0.25">
      <c r="A70" s="26"/>
      <c r="B70" s="27"/>
      <c r="C70" s="28" t="s">
        <v>987</v>
      </c>
      <c r="D70" s="28"/>
      <c r="E70" s="28"/>
      <c r="F70" s="29">
        <v>1440.43</v>
      </c>
      <c r="G70" s="190"/>
      <c r="Q70" s="20"/>
      <c r="R70" s="34"/>
    </row>
    <row r="71" spans="1:18" s="3" customFormat="1" ht="15" customHeight="1" outlineLevel="1" x14ac:dyDescent="0.25">
      <c r="A71" s="26"/>
      <c r="B71" s="27"/>
      <c r="C71" s="28" t="s">
        <v>988</v>
      </c>
      <c r="D71" s="28"/>
      <c r="E71" s="28"/>
      <c r="F71" s="29">
        <v>816.74</v>
      </c>
      <c r="G71" s="190"/>
      <c r="Q71" s="20"/>
      <c r="R71" s="34"/>
    </row>
    <row r="72" spans="1:18" s="3" customFormat="1" ht="15" customHeight="1" outlineLevel="1" x14ac:dyDescent="0.25">
      <c r="A72" s="26"/>
      <c r="B72" s="27"/>
      <c r="C72" s="28" t="s">
        <v>917</v>
      </c>
      <c r="D72" s="28"/>
      <c r="E72" s="28"/>
      <c r="F72" s="29">
        <v>15238.5</v>
      </c>
      <c r="G72" s="191">
        <f>F72/D51*1.2*1.0224*1.0192</f>
        <v>35.208371117694007</v>
      </c>
      <c r="Q72" s="20"/>
      <c r="R72" s="34"/>
    </row>
    <row r="73" spans="1:18" s="3" customFormat="1" ht="22.5" customHeight="1" outlineLevel="1" x14ac:dyDescent="0.25">
      <c r="A73" s="21">
        <v>29</v>
      </c>
      <c r="B73" s="22" t="s">
        <v>989</v>
      </c>
      <c r="C73" s="23" t="s">
        <v>990</v>
      </c>
      <c r="D73" s="30">
        <v>0.41</v>
      </c>
      <c r="E73" s="25">
        <v>200</v>
      </c>
      <c r="F73" s="25">
        <v>1560.46</v>
      </c>
      <c r="G73" s="190">
        <f>F73/D51*1.2*1.0224*1.0192</f>
        <v>3.6054240768000003</v>
      </c>
      <c r="Q73" s="20"/>
      <c r="R73" s="34"/>
    </row>
    <row r="74" spans="1:18" s="3" customFormat="1" ht="15" customHeight="1" outlineLevel="1" x14ac:dyDescent="0.25">
      <c r="A74" s="459" t="s">
        <v>991</v>
      </c>
      <c r="B74" s="460"/>
      <c r="C74" s="460"/>
      <c r="D74" s="460"/>
      <c r="E74" s="460"/>
      <c r="F74" s="461"/>
      <c r="G74" s="190"/>
      <c r="Q74" s="20"/>
      <c r="R74" s="34" t="s">
        <v>991</v>
      </c>
    </row>
    <row r="75" spans="1:18" s="3" customFormat="1" ht="45" customHeight="1" outlineLevel="1" x14ac:dyDescent="0.25">
      <c r="A75" s="21">
        <v>30</v>
      </c>
      <c r="B75" s="22" t="s">
        <v>922</v>
      </c>
      <c r="C75" s="23" t="s">
        <v>992</v>
      </c>
      <c r="D75" s="35">
        <v>2.1101100000000002</v>
      </c>
      <c r="E75" s="25">
        <v>516.54</v>
      </c>
      <c r="F75" s="25">
        <v>27063.73</v>
      </c>
      <c r="G75" s="190"/>
      <c r="Q75" s="20"/>
      <c r="R75" s="34"/>
    </row>
    <row r="76" spans="1:18" s="3" customFormat="1" ht="15" customHeight="1" outlineLevel="1" x14ac:dyDescent="0.25">
      <c r="A76" s="26"/>
      <c r="B76" s="27"/>
      <c r="C76" s="28" t="s">
        <v>993</v>
      </c>
      <c r="D76" s="28"/>
      <c r="E76" s="28"/>
      <c r="F76" s="29">
        <v>17415.740000000002</v>
      </c>
      <c r="G76" s="190"/>
      <c r="Q76" s="20"/>
      <c r="R76" s="34"/>
    </row>
    <row r="77" spans="1:18" s="3" customFormat="1" ht="15" customHeight="1" outlineLevel="1" x14ac:dyDescent="0.25">
      <c r="A77" s="26"/>
      <c r="B77" s="27"/>
      <c r="C77" s="28" t="s">
        <v>994</v>
      </c>
      <c r="D77" s="28"/>
      <c r="E77" s="28"/>
      <c r="F77" s="29">
        <v>11610.49</v>
      </c>
      <c r="G77" s="190"/>
      <c r="Q77" s="20"/>
      <c r="R77" s="34"/>
    </row>
    <row r="78" spans="1:18" s="3" customFormat="1" ht="15" customHeight="1" outlineLevel="1" x14ac:dyDescent="0.25">
      <c r="A78" s="26"/>
      <c r="B78" s="27"/>
      <c r="C78" s="28" t="s">
        <v>917</v>
      </c>
      <c r="D78" s="28"/>
      <c r="E78" s="28"/>
      <c r="F78" s="29">
        <v>56089.96</v>
      </c>
      <c r="G78" s="190"/>
      <c r="Q78" s="20"/>
      <c r="R78" s="34"/>
    </row>
    <row r="79" spans="1:18" s="3" customFormat="1" ht="22.5" customHeight="1" outlineLevel="1" x14ac:dyDescent="0.25">
      <c r="A79" s="21">
        <v>31</v>
      </c>
      <c r="B79" s="22" t="s">
        <v>995</v>
      </c>
      <c r="C79" s="23" t="s">
        <v>996</v>
      </c>
      <c r="D79" s="31">
        <v>8</v>
      </c>
      <c r="E79" s="25">
        <v>322.33999999999997</v>
      </c>
      <c r="F79" s="25">
        <v>46381.42</v>
      </c>
      <c r="G79" s="190"/>
      <c r="Q79" s="20"/>
      <c r="R79" s="34"/>
    </row>
    <row r="80" spans="1:18" s="3" customFormat="1" ht="15" customHeight="1" outlineLevel="1" x14ac:dyDescent="0.25">
      <c r="A80" s="26"/>
      <c r="B80" s="27"/>
      <c r="C80" s="28" t="s">
        <v>997</v>
      </c>
      <c r="D80" s="28"/>
      <c r="E80" s="28"/>
      <c r="F80" s="29">
        <v>35304.99</v>
      </c>
      <c r="G80" s="190"/>
      <c r="Q80" s="20"/>
      <c r="R80" s="34"/>
    </row>
    <row r="81" spans="1:19" s="3" customFormat="1" ht="15" customHeight="1" outlineLevel="1" x14ac:dyDescent="0.25">
      <c r="A81" s="26"/>
      <c r="B81" s="27"/>
      <c r="C81" s="28" t="s">
        <v>998</v>
      </c>
      <c r="D81" s="28"/>
      <c r="E81" s="28"/>
      <c r="F81" s="29">
        <v>20174.28</v>
      </c>
      <c r="G81" s="190"/>
      <c r="Q81" s="20"/>
      <c r="R81" s="34"/>
    </row>
    <row r="82" spans="1:19" s="3" customFormat="1" ht="15" customHeight="1" outlineLevel="1" x14ac:dyDescent="0.25">
      <c r="A82" s="26"/>
      <c r="B82" s="27"/>
      <c r="C82" s="28" t="s">
        <v>917</v>
      </c>
      <c r="D82" s="28"/>
      <c r="E82" s="28"/>
      <c r="F82" s="29">
        <v>101860.69</v>
      </c>
      <c r="G82" s="190"/>
      <c r="Q82" s="20"/>
      <c r="R82" s="34"/>
    </row>
    <row r="83" spans="1:19" s="3" customFormat="1" ht="22.5" customHeight="1" outlineLevel="1" x14ac:dyDescent="0.25">
      <c r="A83" s="21">
        <v>32</v>
      </c>
      <c r="B83" s="22" t="s">
        <v>999</v>
      </c>
      <c r="C83" s="23" t="s">
        <v>1000</v>
      </c>
      <c r="D83" s="32">
        <v>5.3</v>
      </c>
      <c r="E83" s="25">
        <v>262.07</v>
      </c>
      <c r="F83" s="25">
        <v>26099.41</v>
      </c>
      <c r="G83" s="190"/>
      <c r="Q83" s="20"/>
      <c r="R83" s="34"/>
    </row>
    <row r="84" spans="1:19" s="3" customFormat="1" ht="15" customHeight="1" outlineLevel="1" x14ac:dyDescent="0.25">
      <c r="A84" s="26"/>
      <c r="B84" s="27"/>
      <c r="C84" s="28" t="s">
        <v>1001</v>
      </c>
      <c r="D84" s="28"/>
      <c r="E84" s="28"/>
      <c r="F84" s="29">
        <v>21181.17</v>
      </c>
      <c r="G84" s="190"/>
      <c r="Q84" s="20"/>
      <c r="R84" s="34"/>
    </row>
    <row r="85" spans="1:19" s="3" customFormat="1" ht="15" customHeight="1" outlineLevel="1" x14ac:dyDescent="0.25">
      <c r="A85" s="26"/>
      <c r="B85" s="27"/>
      <c r="C85" s="28" t="s">
        <v>1002</v>
      </c>
      <c r="D85" s="28"/>
      <c r="E85" s="28"/>
      <c r="F85" s="29">
        <v>12103.53</v>
      </c>
      <c r="G85" s="190"/>
      <c r="Q85" s="20"/>
      <c r="R85" s="34"/>
    </row>
    <row r="86" spans="1:19" s="3" customFormat="1" ht="15" customHeight="1" outlineLevel="1" x14ac:dyDescent="0.25">
      <c r="A86" s="26"/>
      <c r="B86" s="27"/>
      <c r="C86" s="28" t="s">
        <v>917</v>
      </c>
      <c r="D86" s="28"/>
      <c r="E86" s="28"/>
      <c r="F86" s="29">
        <v>59384.11</v>
      </c>
      <c r="G86" s="190"/>
      <c r="Q86" s="20"/>
      <c r="R86" s="34"/>
    </row>
    <row r="87" spans="1:19" s="3" customFormat="1" ht="22.5" customHeight="1" outlineLevel="1" x14ac:dyDescent="0.25">
      <c r="A87" s="21">
        <v>33</v>
      </c>
      <c r="B87" s="22" t="s">
        <v>1003</v>
      </c>
      <c r="C87" s="23" t="s">
        <v>1004</v>
      </c>
      <c r="D87" s="24">
        <v>1.2999999999999999E-2</v>
      </c>
      <c r="E87" s="25">
        <v>1859.1</v>
      </c>
      <c r="F87" s="25">
        <v>570.96</v>
      </c>
      <c r="G87" s="190"/>
      <c r="Q87" s="20"/>
      <c r="R87" s="34"/>
    </row>
    <row r="88" spans="1:19" s="3" customFormat="1" ht="15" customHeight="1" outlineLevel="1" x14ac:dyDescent="0.25">
      <c r="A88" s="26"/>
      <c r="B88" s="27"/>
      <c r="C88" s="28" t="s">
        <v>1005</v>
      </c>
      <c r="D88" s="28"/>
      <c r="E88" s="28"/>
      <c r="F88" s="29">
        <v>392.29</v>
      </c>
      <c r="G88" s="190"/>
      <c r="Q88" s="20"/>
      <c r="R88" s="34"/>
    </row>
    <row r="89" spans="1:19" s="3" customFormat="1" ht="15" customHeight="1" outlineLevel="1" x14ac:dyDescent="0.25">
      <c r="A89" s="26"/>
      <c r="B89" s="27"/>
      <c r="C89" s="28" t="s">
        <v>1006</v>
      </c>
      <c r="D89" s="28"/>
      <c r="E89" s="28"/>
      <c r="F89" s="29">
        <v>207.68</v>
      </c>
      <c r="G89" s="190"/>
      <c r="Q89" s="20"/>
      <c r="R89" s="34"/>
    </row>
    <row r="90" spans="1:19" s="3" customFormat="1" ht="15" customHeight="1" outlineLevel="1" x14ac:dyDescent="0.25">
      <c r="A90" s="26"/>
      <c r="B90" s="27"/>
      <c r="C90" s="28" t="s">
        <v>917</v>
      </c>
      <c r="D90" s="28"/>
      <c r="E90" s="28"/>
      <c r="F90" s="29">
        <v>1170.93</v>
      </c>
      <c r="G90" s="190"/>
      <c r="Q90" s="20"/>
      <c r="R90" s="34"/>
    </row>
    <row r="91" spans="1:19" s="3" customFormat="1" ht="15" customHeight="1" outlineLevel="1" x14ac:dyDescent="0.25">
      <c r="A91" s="443" t="s">
        <v>1007</v>
      </c>
      <c r="B91" s="444"/>
      <c r="C91" s="444"/>
      <c r="D91" s="444"/>
      <c r="E91" s="445"/>
      <c r="F91" s="36">
        <v>7169213.9299999997</v>
      </c>
      <c r="G91" s="190"/>
      <c r="Q91" s="20"/>
      <c r="R91" s="34"/>
      <c r="S91" s="37" t="s">
        <v>1007</v>
      </c>
    </row>
    <row r="92" spans="1:19" s="3" customFormat="1" ht="15" customHeight="1" outlineLevel="1" x14ac:dyDescent="0.25">
      <c r="A92" s="443" t="s">
        <v>1008</v>
      </c>
      <c r="B92" s="444"/>
      <c r="C92" s="444"/>
      <c r="D92" s="444"/>
      <c r="E92" s="445"/>
      <c r="F92" s="36">
        <v>595945.43999999994</v>
      </c>
      <c r="G92" s="190"/>
      <c r="Q92" s="20"/>
      <c r="R92" s="34"/>
      <c r="S92" s="37" t="s">
        <v>1008</v>
      </c>
    </row>
    <row r="93" spans="1:19" s="3" customFormat="1" ht="15" customHeight="1" outlineLevel="1" x14ac:dyDescent="0.25">
      <c r="A93" s="443" t="s">
        <v>1009</v>
      </c>
      <c r="B93" s="444"/>
      <c r="C93" s="444"/>
      <c r="D93" s="444"/>
      <c r="E93" s="445"/>
      <c r="F93" s="36">
        <v>382430.02</v>
      </c>
      <c r="G93" s="190"/>
      <c r="Q93" s="20"/>
      <c r="R93" s="34"/>
      <c r="S93" s="37" t="s">
        <v>1009</v>
      </c>
    </row>
    <row r="94" spans="1:19" s="3" customFormat="1" ht="15" customHeight="1" outlineLevel="1" x14ac:dyDescent="0.25">
      <c r="A94" s="443" t="s">
        <v>1010</v>
      </c>
      <c r="B94" s="444"/>
      <c r="C94" s="444"/>
      <c r="D94" s="444"/>
      <c r="E94" s="445"/>
      <c r="F94" s="36">
        <v>8147589.3899999997</v>
      </c>
      <c r="G94" s="190"/>
      <c r="Q94" s="20"/>
      <c r="R94" s="34"/>
      <c r="S94" s="37" t="s">
        <v>1010</v>
      </c>
    </row>
    <row r="95" spans="1:19" s="3" customFormat="1" ht="15" customHeight="1" outlineLevel="1" x14ac:dyDescent="0.25">
      <c r="A95" s="456" t="s">
        <v>1011</v>
      </c>
      <c r="B95" s="457"/>
      <c r="C95" s="457"/>
      <c r="D95" s="457"/>
      <c r="E95" s="457"/>
      <c r="F95" s="458"/>
      <c r="G95" s="190"/>
      <c r="Q95" s="20" t="s">
        <v>1011</v>
      </c>
      <c r="R95" s="34"/>
      <c r="S95" s="37"/>
    </row>
    <row r="96" spans="1:19" s="3" customFormat="1" ht="15" customHeight="1" outlineLevel="1" x14ac:dyDescent="0.25">
      <c r="A96" s="459" t="s">
        <v>1012</v>
      </c>
      <c r="B96" s="460"/>
      <c r="C96" s="460"/>
      <c r="D96" s="460"/>
      <c r="E96" s="460"/>
      <c r="F96" s="461"/>
      <c r="G96" s="190"/>
      <c r="Q96" s="20"/>
      <c r="R96" s="34" t="s">
        <v>1012</v>
      </c>
      <c r="S96" s="37"/>
    </row>
    <row r="97" spans="1:20" s="3" customFormat="1" ht="45" customHeight="1" outlineLevel="1" x14ac:dyDescent="0.25">
      <c r="A97" s="21">
        <v>34</v>
      </c>
      <c r="B97" s="22" t="s">
        <v>1013</v>
      </c>
      <c r="C97" s="23" t="s">
        <v>1014</v>
      </c>
      <c r="D97" s="30">
        <v>35.840000000000003</v>
      </c>
      <c r="E97" s="25">
        <v>3.28</v>
      </c>
      <c r="F97" s="25">
        <v>2650.87</v>
      </c>
      <c r="G97" s="190"/>
      <c r="Q97" s="20"/>
      <c r="R97" s="34"/>
      <c r="S97" s="37"/>
    </row>
    <row r="98" spans="1:20" s="3" customFormat="1" ht="45" customHeight="1" outlineLevel="1" x14ac:dyDescent="0.25">
      <c r="A98" s="21">
        <v>35</v>
      </c>
      <c r="B98" s="22" t="s">
        <v>1015</v>
      </c>
      <c r="C98" s="23" t="s">
        <v>1016</v>
      </c>
      <c r="D98" s="30">
        <v>35.840000000000003</v>
      </c>
      <c r="E98" s="25">
        <v>50.78</v>
      </c>
      <c r="F98" s="25">
        <v>20747.490000000002</v>
      </c>
      <c r="G98" s="190"/>
      <c r="Q98" s="20"/>
      <c r="R98" s="34"/>
      <c r="S98" s="37"/>
    </row>
    <row r="99" spans="1:20" s="3" customFormat="1" ht="15" customHeight="1" outlineLevel="1" x14ac:dyDescent="0.25">
      <c r="A99" s="459" t="s">
        <v>1017</v>
      </c>
      <c r="B99" s="460"/>
      <c r="C99" s="460"/>
      <c r="D99" s="460"/>
      <c r="E99" s="460"/>
      <c r="F99" s="461"/>
      <c r="G99" s="190"/>
      <c r="Q99" s="20"/>
      <c r="R99" s="34" t="s">
        <v>1017</v>
      </c>
      <c r="S99" s="37"/>
    </row>
    <row r="100" spans="1:20" s="3" customFormat="1" ht="33.75" customHeight="1" outlineLevel="1" x14ac:dyDescent="0.25">
      <c r="A100" s="21">
        <v>36</v>
      </c>
      <c r="B100" s="22" t="s">
        <v>1018</v>
      </c>
      <c r="C100" s="23" t="s">
        <v>1019</v>
      </c>
      <c r="D100" s="30">
        <v>2.11</v>
      </c>
      <c r="E100" s="25">
        <v>17.95</v>
      </c>
      <c r="F100" s="25">
        <v>1339.62</v>
      </c>
      <c r="G100" s="190"/>
      <c r="Q100" s="20"/>
      <c r="R100" s="34"/>
      <c r="S100" s="37"/>
    </row>
    <row r="101" spans="1:20" s="3" customFormat="1" ht="45" customHeight="1" outlineLevel="1" x14ac:dyDescent="0.25">
      <c r="A101" s="21">
        <v>37</v>
      </c>
      <c r="B101" s="22" t="s">
        <v>1020</v>
      </c>
      <c r="C101" s="23" t="s">
        <v>1021</v>
      </c>
      <c r="D101" s="30">
        <v>2.11</v>
      </c>
      <c r="E101" s="25">
        <v>2.91</v>
      </c>
      <c r="F101" s="25">
        <v>70</v>
      </c>
      <c r="G101" s="190"/>
      <c r="Q101" s="20"/>
      <c r="R101" s="34"/>
      <c r="S101" s="37"/>
    </row>
    <row r="102" spans="1:20" s="3" customFormat="1" ht="15" customHeight="1" outlineLevel="1" x14ac:dyDescent="0.25">
      <c r="A102" s="443" t="s">
        <v>1007</v>
      </c>
      <c r="B102" s="444"/>
      <c r="C102" s="444"/>
      <c r="D102" s="444"/>
      <c r="E102" s="445"/>
      <c r="F102" s="36">
        <v>24807.98</v>
      </c>
      <c r="G102" s="190"/>
      <c r="Q102" s="20"/>
      <c r="R102" s="34"/>
      <c r="S102" s="37" t="s">
        <v>1007</v>
      </c>
    </row>
    <row r="103" spans="1:20" s="3" customFormat="1" ht="15" customHeight="1" outlineLevel="1" x14ac:dyDescent="0.25">
      <c r="A103" s="443" t="s">
        <v>1022</v>
      </c>
      <c r="B103" s="444"/>
      <c r="C103" s="444"/>
      <c r="D103" s="444"/>
      <c r="E103" s="445"/>
      <c r="F103" s="36">
        <v>24807.98</v>
      </c>
      <c r="G103" s="190"/>
      <c r="Q103" s="20"/>
      <c r="R103" s="34"/>
      <c r="S103" s="37" t="s">
        <v>1022</v>
      </c>
    </row>
    <row r="104" spans="1:20" s="3" customFormat="1" ht="15" customHeight="1" outlineLevel="1" x14ac:dyDescent="0.25">
      <c r="A104" s="443" t="s">
        <v>1023</v>
      </c>
      <c r="B104" s="444"/>
      <c r="C104" s="444"/>
      <c r="D104" s="444"/>
      <c r="E104" s="445"/>
      <c r="F104" s="36">
        <v>7194021.9100000001</v>
      </c>
      <c r="G104" s="190"/>
      <c r="T104" s="37" t="s">
        <v>1023</v>
      </c>
    </row>
    <row r="105" spans="1:20" s="3" customFormat="1" ht="15" customHeight="1" outlineLevel="1" x14ac:dyDescent="0.25">
      <c r="A105" s="443" t="s">
        <v>1008</v>
      </c>
      <c r="B105" s="444"/>
      <c r="C105" s="444"/>
      <c r="D105" s="444"/>
      <c r="E105" s="445"/>
      <c r="F105" s="36">
        <v>595945.43999999994</v>
      </c>
      <c r="G105" s="190"/>
      <c r="T105" s="37" t="s">
        <v>1008</v>
      </c>
    </row>
    <row r="106" spans="1:20" s="3" customFormat="1" ht="15" customHeight="1" outlineLevel="1" x14ac:dyDescent="0.25">
      <c r="A106" s="443" t="s">
        <v>1009</v>
      </c>
      <c r="B106" s="444"/>
      <c r="C106" s="444"/>
      <c r="D106" s="444"/>
      <c r="E106" s="445"/>
      <c r="F106" s="36">
        <v>382430.02</v>
      </c>
      <c r="G106" s="190"/>
      <c r="T106" s="37" t="s">
        <v>1009</v>
      </c>
    </row>
    <row r="107" spans="1:20" s="3" customFormat="1" ht="15" customHeight="1" outlineLevel="1" x14ac:dyDescent="0.25">
      <c r="A107" s="443" t="s">
        <v>1024</v>
      </c>
      <c r="B107" s="444"/>
      <c r="C107" s="444"/>
      <c r="D107" s="444"/>
      <c r="E107" s="445"/>
      <c r="F107" s="36">
        <v>8515883.8800000008</v>
      </c>
      <c r="G107" s="190"/>
      <c r="T107" s="37" t="s">
        <v>1024</v>
      </c>
    </row>
    <row r="108" spans="1:20" s="3" customFormat="1" ht="15" customHeight="1" outlineLevel="1" x14ac:dyDescent="0.25">
      <c r="A108" s="38"/>
      <c r="B108" s="38"/>
      <c r="C108" s="38"/>
      <c r="D108" s="38"/>
      <c r="E108" s="38"/>
      <c r="F108" s="38"/>
      <c r="G108" s="192"/>
      <c r="H108" s="38"/>
      <c r="I108" s="38"/>
      <c r="J108" s="38"/>
      <c r="K108" s="38"/>
      <c r="L108" s="39"/>
      <c r="M108" s="39"/>
      <c r="N108" s="39"/>
      <c r="O108" s="40"/>
    </row>
    <row r="109" spans="1:20" s="3" customFormat="1" ht="15" customHeight="1" outlineLevel="1" x14ac:dyDescent="0.25">
      <c r="G109" s="190"/>
    </row>
    <row r="110" spans="1:20" s="10" customFormat="1" ht="11.25" customHeight="1" outlineLevel="1" x14ac:dyDescent="0.2">
      <c r="A110" s="41" t="s">
        <v>1025</v>
      </c>
      <c r="B110" s="446" t="s">
        <v>1026</v>
      </c>
      <c r="C110" s="446"/>
      <c r="D110" s="446"/>
      <c r="E110" s="446"/>
      <c r="F110" s="446"/>
      <c r="G110" s="186"/>
      <c r="P110" s="42"/>
      <c r="Q110" s="42"/>
      <c r="R110" s="42"/>
      <c r="S110" s="42"/>
      <c r="T110" s="42"/>
    </row>
    <row r="111" spans="1:20" s="10" customFormat="1" ht="11.25" customHeight="1" outlineLevel="1" x14ac:dyDescent="0.2">
      <c r="A111" s="4"/>
      <c r="B111" s="447" t="s">
        <v>1027</v>
      </c>
      <c r="C111" s="447"/>
      <c r="D111" s="447"/>
      <c r="E111" s="447"/>
      <c r="F111" s="447"/>
      <c r="G111" s="186"/>
      <c r="P111" s="42"/>
      <c r="Q111" s="42"/>
      <c r="R111" s="42"/>
      <c r="S111" s="42"/>
      <c r="T111" s="42"/>
    </row>
    <row r="112" spans="1:20" s="10" customFormat="1" ht="11.25" customHeight="1" outlineLevel="1" x14ac:dyDescent="0.2">
      <c r="A112" s="41" t="s">
        <v>1028</v>
      </c>
      <c r="B112" s="446"/>
      <c r="C112" s="446"/>
      <c r="D112" s="446"/>
      <c r="E112" s="446"/>
      <c r="F112" s="446"/>
      <c r="G112" s="186"/>
      <c r="P112" s="42"/>
      <c r="Q112" s="42"/>
      <c r="R112" s="42"/>
      <c r="S112" s="42"/>
      <c r="T112" s="42"/>
    </row>
    <row r="113" spans="1:20" s="10" customFormat="1" ht="11.25" customHeight="1" outlineLevel="1" x14ac:dyDescent="0.2">
      <c r="B113" s="447" t="s">
        <v>1027</v>
      </c>
      <c r="C113" s="447"/>
      <c r="D113" s="447"/>
      <c r="E113" s="447"/>
      <c r="F113" s="447"/>
      <c r="G113" s="186"/>
      <c r="P113" s="42"/>
      <c r="Q113" s="42"/>
      <c r="R113" s="42"/>
      <c r="S113" s="42"/>
      <c r="T113" s="42"/>
    </row>
    <row r="114" spans="1:20" s="3" customFormat="1" ht="15" customHeight="1" outlineLevel="1" x14ac:dyDescent="0.25">
      <c r="G114" s="190"/>
      <c r="H114" s="10"/>
      <c r="I114" s="442"/>
      <c r="J114" s="442"/>
      <c r="K114" s="442"/>
    </row>
    <row r="115" spans="1:20" ht="15" customHeight="1" outlineLevel="1" x14ac:dyDescent="0.25">
      <c r="A115" s="3"/>
      <c r="B115" s="3"/>
      <c r="C115" s="3"/>
      <c r="D115" s="3"/>
      <c r="E115" s="3"/>
      <c r="F115" s="3"/>
      <c r="G115" s="184"/>
      <c r="H115" s="3"/>
      <c r="I115" s="3"/>
    </row>
    <row r="116" spans="1:20" ht="18" x14ac:dyDescent="0.25">
      <c r="A116" s="448" t="s">
        <v>901</v>
      </c>
      <c r="B116" s="448"/>
      <c r="C116" s="448"/>
      <c r="D116" s="448"/>
      <c r="E116" s="448"/>
      <c r="F116" s="448"/>
      <c r="G116" s="185"/>
      <c r="H116" s="5"/>
      <c r="I116" s="5"/>
    </row>
    <row r="117" spans="1:20" x14ac:dyDescent="0.2">
      <c r="A117" s="6"/>
      <c r="B117" s="6"/>
      <c r="C117" s="6"/>
      <c r="D117" s="6"/>
      <c r="E117" s="6"/>
      <c r="F117" s="6"/>
      <c r="G117" s="186"/>
      <c r="H117" s="6"/>
      <c r="I117" s="6"/>
    </row>
    <row r="118" spans="1:20" ht="12.75" customHeight="1" x14ac:dyDescent="0.2">
      <c r="A118" s="449" t="s">
        <v>902</v>
      </c>
      <c r="B118" s="449"/>
      <c r="C118" s="449"/>
      <c r="D118" s="449"/>
      <c r="E118" s="449"/>
      <c r="F118" s="449"/>
      <c r="G118" s="187"/>
      <c r="H118" s="7"/>
      <c r="I118" s="7"/>
    </row>
    <row r="119" spans="1:20" x14ac:dyDescent="0.2">
      <c r="A119" s="450" t="s">
        <v>903</v>
      </c>
      <c r="B119" s="450"/>
      <c r="C119" s="450"/>
      <c r="D119" s="450"/>
      <c r="E119" s="450"/>
      <c r="F119" s="450"/>
      <c r="G119" s="188"/>
      <c r="H119" s="8"/>
      <c r="I119" s="8"/>
    </row>
    <row r="120" spans="1:20" x14ac:dyDescent="0.2">
      <c r="A120" s="9"/>
      <c r="B120" s="9"/>
      <c r="C120" s="9"/>
      <c r="D120" s="9"/>
      <c r="E120" s="9"/>
      <c r="F120" s="9"/>
      <c r="G120" s="189"/>
      <c r="H120" s="9"/>
      <c r="I120" s="9"/>
    </row>
    <row r="121" spans="1:20" ht="15" outlineLevel="1" x14ac:dyDescent="0.25">
      <c r="A121" s="10" t="s">
        <v>904</v>
      </c>
      <c r="B121" s="10"/>
      <c r="C121" s="11"/>
      <c r="D121" s="12"/>
      <c r="E121" s="12"/>
      <c r="F121" s="3"/>
      <c r="G121" s="190"/>
      <c r="H121" s="10"/>
      <c r="I121" s="3"/>
    </row>
    <row r="122" spans="1:20" ht="15" outlineLevel="1" x14ac:dyDescent="0.25">
      <c r="A122" s="10"/>
      <c r="B122" s="10"/>
      <c r="C122" s="3"/>
      <c r="D122" s="15"/>
      <c r="E122" s="16"/>
      <c r="F122" s="3"/>
      <c r="G122" s="186"/>
      <c r="H122" s="10"/>
      <c r="I122" s="4"/>
    </row>
    <row r="123" spans="1:20" ht="15" outlineLevel="1" x14ac:dyDescent="0.25">
      <c r="A123" s="18"/>
      <c r="B123" s="3"/>
      <c r="C123" s="3"/>
      <c r="D123" s="3"/>
      <c r="E123" s="3"/>
      <c r="F123" s="3"/>
      <c r="G123" s="190"/>
      <c r="H123" s="3"/>
      <c r="I123" s="3"/>
    </row>
    <row r="124" spans="1:20" ht="15" customHeight="1" outlineLevel="1" x14ac:dyDescent="0.25">
      <c r="A124" s="451" t="s">
        <v>906</v>
      </c>
      <c r="B124" s="451" t="s">
        <v>907</v>
      </c>
      <c r="C124" s="451" t="s">
        <v>908</v>
      </c>
      <c r="D124" s="451" t="s">
        <v>909</v>
      </c>
      <c r="E124" s="451" t="s">
        <v>910</v>
      </c>
      <c r="F124" s="451" t="s">
        <v>911</v>
      </c>
      <c r="G124" s="190"/>
      <c r="H124" s="3"/>
      <c r="I124" s="3"/>
    </row>
    <row r="125" spans="1:20" ht="15" outlineLevel="1" x14ac:dyDescent="0.25">
      <c r="A125" s="452"/>
      <c r="B125" s="452"/>
      <c r="C125" s="452"/>
      <c r="D125" s="452"/>
      <c r="E125" s="452"/>
      <c r="F125" s="452"/>
      <c r="G125" s="190"/>
      <c r="H125" s="3"/>
      <c r="I125" s="3"/>
    </row>
    <row r="126" spans="1:20" ht="15" outlineLevel="1" x14ac:dyDescent="0.25">
      <c r="A126" s="19">
        <v>1</v>
      </c>
      <c r="B126" s="19">
        <v>2</v>
      </c>
      <c r="C126" s="453">
        <v>3</v>
      </c>
      <c r="D126" s="454"/>
      <c r="E126" s="455"/>
      <c r="F126" s="19">
        <v>4</v>
      </c>
      <c r="G126" s="190"/>
      <c r="H126" s="3"/>
      <c r="I126" s="3"/>
    </row>
    <row r="127" spans="1:20" ht="15" customHeight="1" outlineLevel="1" x14ac:dyDescent="0.25">
      <c r="A127" s="456" t="s">
        <v>912</v>
      </c>
      <c r="B127" s="457"/>
      <c r="C127" s="457"/>
      <c r="D127" s="457"/>
      <c r="E127" s="457"/>
      <c r="F127" s="458"/>
      <c r="G127" s="190"/>
      <c r="H127" s="3"/>
      <c r="I127" s="3"/>
    </row>
    <row r="128" spans="1:20" ht="45" customHeight="1" outlineLevel="1" x14ac:dyDescent="0.25">
      <c r="A128" s="21">
        <v>1</v>
      </c>
      <c r="B128" s="22" t="s">
        <v>913</v>
      </c>
      <c r="C128" s="23" t="s">
        <v>914</v>
      </c>
      <c r="D128" s="24">
        <v>10.087999999999999</v>
      </c>
      <c r="E128" s="25">
        <v>557.63</v>
      </c>
      <c r="F128" s="25">
        <v>133371.65</v>
      </c>
      <c r="G128" s="190"/>
      <c r="H128" s="3"/>
      <c r="I128" s="3"/>
    </row>
    <row r="129" spans="1:9" ht="15" outlineLevel="1" x14ac:dyDescent="0.25">
      <c r="A129" s="26"/>
      <c r="B129" s="27"/>
      <c r="C129" s="28" t="s">
        <v>915</v>
      </c>
      <c r="D129" s="28"/>
      <c r="E129" s="28"/>
      <c r="F129" s="29">
        <v>73688.08</v>
      </c>
      <c r="G129" s="190"/>
      <c r="H129" s="3"/>
      <c r="I129" s="3"/>
    </row>
    <row r="130" spans="1:9" ht="15" outlineLevel="1" x14ac:dyDescent="0.25">
      <c r="A130" s="26"/>
      <c r="B130" s="27"/>
      <c r="C130" s="28" t="s">
        <v>916</v>
      </c>
      <c r="D130" s="28"/>
      <c r="E130" s="28"/>
      <c r="F130" s="29">
        <v>49125.38</v>
      </c>
      <c r="G130" s="190"/>
      <c r="H130" s="3"/>
      <c r="I130" s="3"/>
    </row>
    <row r="131" spans="1:9" ht="15" outlineLevel="1" x14ac:dyDescent="0.25">
      <c r="A131" s="26"/>
      <c r="B131" s="27"/>
      <c r="C131" s="28" t="s">
        <v>917</v>
      </c>
      <c r="D131" s="28"/>
      <c r="E131" s="28"/>
      <c r="F131" s="29">
        <v>256185.11</v>
      </c>
      <c r="G131" s="190"/>
      <c r="H131" s="3"/>
      <c r="I131" s="3"/>
    </row>
    <row r="132" spans="1:9" ht="33.75" customHeight="1" outlineLevel="1" x14ac:dyDescent="0.25">
      <c r="A132" s="21">
        <v>2</v>
      </c>
      <c r="B132" s="22" t="s">
        <v>918</v>
      </c>
      <c r="C132" s="23" t="s">
        <v>919</v>
      </c>
      <c r="D132" s="30">
        <v>10.09</v>
      </c>
      <c r="E132" s="25">
        <v>11176.42</v>
      </c>
      <c r="F132" s="25">
        <v>1173936.51</v>
      </c>
      <c r="G132" s="190"/>
      <c r="H132" s="3"/>
      <c r="I132" s="3"/>
    </row>
    <row r="133" spans="1:9" ht="33.75" customHeight="1" outlineLevel="1" x14ac:dyDescent="0.25">
      <c r="A133" s="21">
        <v>3</v>
      </c>
      <c r="B133" s="22" t="s">
        <v>920</v>
      </c>
      <c r="C133" s="23" t="s">
        <v>921</v>
      </c>
      <c r="D133" s="31">
        <v>3</v>
      </c>
      <c r="E133" s="25">
        <v>1121</v>
      </c>
      <c r="F133" s="25">
        <v>33226.44</v>
      </c>
      <c r="G133" s="190"/>
      <c r="H133" s="3"/>
      <c r="I133" s="3"/>
    </row>
    <row r="134" spans="1:9" ht="22.5" customHeight="1" outlineLevel="1" x14ac:dyDescent="0.25">
      <c r="A134" s="21">
        <v>4</v>
      </c>
      <c r="B134" s="22" t="s">
        <v>922</v>
      </c>
      <c r="C134" s="23" t="s">
        <v>923</v>
      </c>
      <c r="D134" s="24">
        <v>12.696999999999999</v>
      </c>
      <c r="E134" s="25">
        <v>1112.8</v>
      </c>
      <c r="F134" s="25">
        <v>308828.94</v>
      </c>
      <c r="G134" s="190"/>
      <c r="H134" s="3"/>
      <c r="I134" s="3"/>
    </row>
    <row r="135" spans="1:9" ht="15" outlineLevel="1" x14ac:dyDescent="0.25">
      <c r="A135" s="26"/>
      <c r="B135" s="27"/>
      <c r="C135" s="28" t="s">
        <v>924</v>
      </c>
      <c r="D135" s="28"/>
      <c r="E135" s="28"/>
      <c r="F135" s="29">
        <v>174807.31</v>
      </c>
      <c r="G135" s="190"/>
      <c r="H135" s="3"/>
      <c r="I135" s="3"/>
    </row>
    <row r="136" spans="1:9" ht="15" outlineLevel="1" x14ac:dyDescent="0.25">
      <c r="A136" s="26"/>
      <c r="B136" s="27"/>
      <c r="C136" s="28" t="s">
        <v>925</v>
      </c>
      <c r="D136" s="28"/>
      <c r="E136" s="28"/>
      <c r="F136" s="29">
        <v>116538.21</v>
      </c>
      <c r="G136" s="190"/>
      <c r="H136" s="3"/>
      <c r="I136" s="3"/>
    </row>
    <row r="137" spans="1:9" ht="15" outlineLevel="1" x14ac:dyDescent="0.25">
      <c r="A137" s="26"/>
      <c r="B137" s="27"/>
      <c r="C137" s="28" t="s">
        <v>917</v>
      </c>
      <c r="D137" s="28"/>
      <c r="E137" s="28"/>
      <c r="F137" s="29">
        <v>600174.46</v>
      </c>
      <c r="G137" s="190"/>
      <c r="H137" s="3"/>
      <c r="I137" s="3"/>
    </row>
    <row r="138" spans="1:9" ht="33.75" customHeight="1" outlineLevel="1" x14ac:dyDescent="0.25">
      <c r="A138" s="21">
        <v>5</v>
      </c>
      <c r="B138" s="22" t="s">
        <v>926</v>
      </c>
      <c r="C138" s="23" t="s">
        <v>927</v>
      </c>
      <c r="D138" s="32">
        <v>12.7</v>
      </c>
      <c r="E138" s="25">
        <v>12990.48</v>
      </c>
      <c r="F138" s="25">
        <v>1722381.76</v>
      </c>
      <c r="G138" s="190"/>
      <c r="H138" s="3"/>
      <c r="I138" s="3"/>
    </row>
    <row r="139" spans="1:9" ht="22.5" customHeight="1" outlineLevel="1" x14ac:dyDescent="0.25">
      <c r="A139" s="21">
        <v>6</v>
      </c>
      <c r="B139" s="22" t="s">
        <v>928</v>
      </c>
      <c r="C139" s="23" t="s">
        <v>929</v>
      </c>
      <c r="D139" s="30">
        <v>0.11</v>
      </c>
      <c r="E139" s="25">
        <v>716.71</v>
      </c>
      <c r="F139" s="25">
        <v>2793</v>
      </c>
      <c r="G139" s="190"/>
      <c r="H139" s="3"/>
      <c r="I139" s="3"/>
    </row>
    <row r="140" spans="1:9" ht="15" outlineLevel="1" x14ac:dyDescent="0.25">
      <c r="A140" s="26"/>
      <c r="B140" s="27"/>
      <c r="C140" s="28" t="s">
        <v>930</v>
      </c>
      <c r="D140" s="28"/>
      <c r="E140" s="28"/>
      <c r="F140" s="29">
        <v>2649.86</v>
      </c>
      <c r="G140" s="190"/>
      <c r="H140" s="3"/>
      <c r="I140" s="3"/>
    </row>
    <row r="141" spans="1:9" ht="15" outlineLevel="1" x14ac:dyDescent="0.25">
      <c r="A141" s="26"/>
      <c r="B141" s="27"/>
      <c r="C141" s="28" t="s">
        <v>931</v>
      </c>
      <c r="D141" s="28"/>
      <c r="E141" s="28"/>
      <c r="F141" s="29">
        <v>1506.78</v>
      </c>
      <c r="G141" s="190"/>
      <c r="H141" s="3"/>
      <c r="I141" s="3"/>
    </row>
    <row r="142" spans="1:9" ht="15" outlineLevel="1" x14ac:dyDescent="0.25">
      <c r="A142" s="26"/>
      <c r="B142" s="27"/>
      <c r="C142" s="28" t="s">
        <v>917</v>
      </c>
      <c r="D142" s="28"/>
      <c r="E142" s="28"/>
      <c r="F142" s="29">
        <v>6949.64</v>
      </c>
      <c r="G142" s="190"/>
      <c r="H142" s="3"/>
      <c r="I142" s="3"/>
    </row>
    <row r="143" spans="1:9" ht="22.5" customHeight="1" outlineLevel="1" x14ac:dyDescent="0.25">
      <c r="A143" s="21">
        <v>7</v>
      </c>
      <c r="B143" s="22" t="s">
        <v>932</v>
      </c>
      <c r="C143" s="23" t="s">
        <v>933</v>
      </c>
      <c r="D143" s="33">
        <v>0.22439999999999999</v>
      </c>
      <c r="E143" s="25">
        <v>711.5</v>
      </c>
      <c r="F143" s="25">
        <v>1234.18</v>
      </c>
      <c r="G143" s="190"/>
      <c r="H143" s="3"/>
      <c r="I143" s="3"/>
    </row>
    <row r="144" spans="1:9" ht="33.75" customHeight="1" outlineLevel="1" x14ac:dyDescent="0.25">
      <c r="A144" s="21">
        <v>8</v>
      </c>
      <c r="B144" s="22" t="s">
        <v>934</v>
      </c>
      <c r="C144" s="23" t="s">
        <v>935</v>
      </c>
      <c r="D144" s="30">
        <v>0.11</v>
      </c>
      <c r="E144" s="25">
        <v>202.5</v>
      </c>
      <c r="F144" s="25">
        <v>801.43</v>
      </c>
      <c r="G144" s="190"/>
      <c r="H144" s="3"/>
      <c r="I144" s="3"/>
    </row>
    <row r="145" spans="1:9" ht="15" outlineLevel="1" x14ac:dyDescent="0.25">
      <c r="A145" s="26"/>
      <c r="B145" s="27"/>
      <c r="C145" s="28" t="s">
        <v>936</v>
      </c>
      <c r="D145" s="28"/>
      <c r="E145" s="28"/>
      <c r="F145" s="29">
        <v>759.35</v>
      </c>
      <c r="G145" s="190"/>
      <c r="H145" s="3"/>
      <c r="I145" s="3"/>
    </row>
    <row r="146" spans="1:9" ht="15" outlineLevel="1" x14ac:dyDescent="0.25">
      <c r="A146" s="26"/>
      <c r="B146" s="27"/>
      <c r="C146" s="28" t="s">
        <v>937</v>
      </c>
      <c r="D146" s="28"/>
      <c r="E146" s="28"/>
      <c r="F146" s="29">
        <v>431.79</v>
      </c>
      <c r="G146" s="190"/>
      <c r="H146" s="3"/>
      <c r="I146" s="3"/>
    </row>
    <row r="147" spans="1:9" ht="15" outlineLevel="1" x14ac:dyDescent="0.25">
      <c r="A147" s="26"/>
      <c r="B147" s="27"/>
      <c r="C147" s="28" t="s">
        <v>917</v>
      </c>
      <c r="D147" s="28"/>
      <c r="E147" s="28"/>
      <c r="F147" s="29">
        <v>1992.57</v>
      </c>
      <c r="G147" s="190"/>
      <c r="H147" s="3"/>
      <c r="I147" s="3"/>
    </row>
    <row r="148" spans="1:9" ht="22.5" customHeight="1" outlineLevel="1" x14ac:dyDescent="0.25">
      <c r="A148" s="21">
        <v>9</v>
      </c>
      <c r="B148" s="22" t="s">
        <v>932</v>
      </c>
      <c r="C148" s="23" t="s">
        <v>933</v>
      </c>
      <c r="D148" s="33">
        <v>0.11219999999999999</v>
      </c>
      <c r="E148" s="25">
        <v>711.5</v>
      </c>
      <c r="F148" s="25">
        <v>617.09</v>
      </c>
      <c r="G148" s="190"/>
      <c r="H148" s="3"/>
      <c r="I148" s="3"/>
    </row>
    <row r="149" spans="1:9" ht="22.5" customHeight="1" outlineLevel="1" x14ac:dyDescent="0.25">
      <c r="A149" s="21">
        <v>10</v>
      </c>
      <c r="B149" s="22" t="s">
        <v>938</v>
      </c>
      <c r="C149" s="23" t="s">
        <v>939</v>
      </c>
      <c r="D149" s="33">
        <v>8.0000000000000004E-4</v>
      </c>
      <c r="E149" s="25">
        <v>29591.26</v>
      </c>
      <c r="F149" s="25">
        <v>551.71</v>
      </c>
      <c r="G149" s="190"/>
      <c r="H149" s="3"/>
      <c r="I149" s="3"/>
    </row>
    <row r="150" spans="1:9" ht="15" outlineLevel="1" x14ac:dyDescent="0.25">
      <c r="A150" s="26"/>
      <c r="B150" s="27"/>
      <c r="C150" s="28" t="s">
        <v>940</v>
      </c>
      <c r="D150" s="28"/>
      <c r="E150" s="28"/>
      <c r="F150" s="29">
        <v>430.46</v>
      </c>
      <c r="G150" s="190"/>
      <c r="H150" s="3"/>
      <c r="I150" s="3"/>
    </row>
    <row r="151" spans="1:9" ht="15" outlineLevel="1" x14ac:dyDescent="0.25">
      <c r="A151" s="26"/>
      <c r="B151" s="27"/>
      <c r="C151" s="28" t="s">
        <v>941</v>
      </c>
      <c r="D151" s="28"/>
      <c r="E151" s="28"/>
      <c r="F151" s="29">
        <v>244.77</v>
      </c>
      <c r="G151" s="190"/>
      <c r="H151" s="3"/>
      <c r="I151" s="3"/>
    </row>
    <row r="152" spans="1:9" ht="15" outlineLevel="1" x14ac:dyDescent="0.25">
      <c r="A152" s="26"/>
      <c r="B152" s="27"/>
      <c r="C152" s="28" t="s">
        <v>917</v>
      </c>
      <c r="D152" s="28"/>
      <c r="E152" s="28"/>
      <c r="F152" s="29">
        <v>1226.94</v>
      </c>
      <c r="G152" s="190"/>
      <c r="H152" s="3"/>
      <c r="I152" s="3"/>
    </row>
    <row r="153" spans="1:9" ht="22.5" customHeight="1" outlineLevel="1" x14ac:dyDescent="0.25">
      <c r="A153" s="21">
        <v>11</v>
      </c>
      <c r="B153" s="22" t="s">
        <v>942</v>
      </c>
      <c r="C153" s="23" t="s">
        <v>943</v>
      </c>
      <c r="D153" s="33">
        <v>8.1199999999999994E-2</v>
      </c>
      <c r="E153" s="25">
        <v>665</v>
      </c>
      <c r="F153" s="25">
        <v>383.93</v>
      </c>
      <c r="G153" s="190"/>
      <c r="H153" s="3"/>
      <c r="I153" s="3"/>
    </row>
    <row r="154" spans="1:9" ht="45" customHeight="1" outlineLevel="1" x14ac:dyDescent="0.25">
      <c r="A154" s="21">
        <v>12</v>
      </c>
      <c r="B154" s="22" t="s">
        <v>944</v>
      </c>
      <c r="C154" s="23" t="s">
        <v>945</v>
      </c>
      <c r="D154" s="24">
        <v>0.11600000000000001</v>
      </c>
      <c r="E154" s="25">
        <v>8817.17</v>
      </c>
      <c r="F154" s="25">
        <v>19903.53</v>
      </c>
      <c r="G154" s="190"/>
      <c r="H154" s="3"/>
      <c r="I154" s="3"/>
    </row>
    <row r="155" spans="1:9" ht="22.5" customHeight="1" outlineLevel="1" x14ac:dyDescent="0.25">
      <c r="A155" s="21">
        <v>13</v>
      </c>
      <c r="B155" s="22" t="s">
        <v>946</v>
      </c>
      <c r="C155" s="23" t="s">
        <v>947</v>
      </c>
      <c r="D155" s="33">
        <v>3.6799999999999999E-2</v>
      </c>
      <c r="E155" s="25">
        <v>768.92</v>
      </c>
      <c r="F155" s="25">
        <v>1229.24</v>
      </c>
      <c r="G155" s="190"/>
      <c r="H155" s="3"/>
      <c r="I155" s="3"/>
    </row>
    <row r="156" spans="1:9" ht="15" outlineLevel="1" x14ac:dyDescent="0.25">
      <c r="A156" s="26"/>
      <c r="B156" s="27"/>
      <c r="C156" s="28" t="s">
        <v>948</v>
      </c>
      <c r="D156" s="28"/>
      <c r="E156" s="28"/>
      <c r="F156" s="29">
        <v>1242.3699999999999</v>
      </c>
      <c r="G156" s="190"/>
      <c r="H156" s="3"/>
      <c r="I156" s="3"/>
    </row>
    <row r="157" spans="1:9" ht="15" outlineLevel="1" x14ac:dyDescent="0.25">
      <c r="A157" s="26"/>
      <c r="B157" s="27"/>
      <c r="C157" s="28" t="s">
        <v>949</v>
      </c>
      <c r="D157" s="28"/>
      <c r="E157" s="28"/>
      <c r="F157" s="29">
        <v>706.45</v>
      </c>
      <c r="G157" s="190"/>
      <c r="H157" s="3"/>
      <c r="I157" s="3"/>
    </row>
    <row r="158" spans="1:9" ht="15" outlineLevel="1" x14ac:dyDescent="0.25">
      <c r="A158" s="26"/>
      <c r="B158" s="27"/>
      <c r="C158" s="28" t="s">
        <v>917</v>
      </c>
      <c r="D158" s="28"/>
      <c r="E158" s="28"/>
      <c r="F158" s="29">
        <v>3178.06</v>
      </c>
      <c r="G158" s="190"/>
      <c r="H158" s="3"/>
      <c r="I158" s="3"/>
    </row>
    <row r="159" spans="1:9" ht="56.25" customHeight="1" outlineLevel="1" x14ac:dyDescent="0.25">
      <c r="A159" s="21">
        <v>14</v>
      </c>
      <c r="B159" s="22" t="s">
        <v>950</v>
      </c>
      <c r="C159" s="23" t="s">
        <v>951</v>
      </c>
      <c r="D159" s="33">
        <v>3.6799999999999999E-2</v>
      </c>
      <c r="E159" s="25">
        <v>6800</v>
      </c>
      <c r="F159" s="25">
        <v>2524.92</v>
      </c>
      <c r="G159" s="190"/>
      <c r="H159" s="3"/>
      <c r="I159" s="3"/>
    </row>
    <row r="160" spans="1:9" ht="15" customHeight="1" outlineLevel="1" x14ac:dyDescent="0.25">
      <c r="A160" s="462" t="s">
        <v>952</v>
      </c>
      <c r="B160" s="463"/>
      <c r="C160" s="463"/>
      <c r="D160" s="463"/>
      <c r="E160" s="463"/>
      <c r="F160" s="464"/>
      <c r="G160" s="193"/>
      <c r="H160" s="58"/>
      <c r="I160" s="58"/>
    </row>
    <row r="161" spans="1:9" ht="33.75" customHeight="1" outlineLevel="1" x14ac:dyDescent="0.25">
      <c r="A161" s="61">
        <v>15</v>
      </c>
      <c r="B161" s="62" t="s">
        <v>953</v>
      </c>
      <c r="C161" s="63" t="s">
        <v>954</v>
      </c>
      <c r="D161" s="73">
        <v>5.4119999999999999</v>
      </c>
      <c r="E161" s="65">
        <v>2930.25</v>
      </c>
      <c r="F161" s="65">
        <v>287114.34999999998</v>
      </c>
      <c r="G161" s="193"/>
      <c r="H161" s="58"/>
      <c r="I161" s="58"/>
    </row>
    <row r="162" spans="1:9" ht="15" outlineLevel="1" x14ac:dyDescent="0.25">
      <c r="A162" s="66"/>
      <c r="B162" s="67"/>
      <c r="C162" s="68" t="s">
        <v>955</v>
      </c>
      <c r="D162" s="68"/>
      <c r="E162" s="68"/>
      <c r="F162" s="69">
        <v>176885.3</v>
      </c>
      <c r="G162" s="193"/>
      <c r="H162" s="58"/>
      <c r="I162" s="58"/>
    </row>
    <row r="163" spans="1:9" ht="15" outlineLevel="1" x14ac:dyDescent="0.2">
      <c r="A163" s="66"/>
      <c r="B163" s="67"/>
      <c r="C163" s="68" t="s">
        <v>956</v>
      </c>
      <c r="D163" s="68"/>
      <c r="E163" s="68"/>
      <c r="F163" s="69">
        <v>117923.54</v>
      </c>
      <c r="G163" s="193"/>
      <c r="H163" s="75" t="s">
        <v>1029</v>
      </c>
      <c r="I163" s="75" t="s">
        <v>1030</v>
      </c>
    </row>
    <row r="164" spans="1:9" ht="15" outlineLevel="1" x14ac:dyDescent="0.2">
      <c r="A164" s="66"/>
      <c r="B164" s="67"/>
      <c r="C164" s="68" t="s">
        <v>917</v>
      </c>
      <c r="D164" s="68"/>
      <c r="E164" s="68"/>
      <c r="F164" s="69">
        <v>581923.18999999994</v>
      </c>
      <c r="G164" s="193">
        <f>F164/D161/100*1.2*1.0224*1.0192</f>
        <v>1344.5265370943573</v>
      </c>
      <c r="H164" s="76">
        <f>G164+G169+G174+G180</f>
        <v>2221.0502401318026</v>
      </c>
      <c r="I164" s="76">
        <f>G165+G170+G176+G181</f>
        <v>3378.9346800336325</v>
      </c>
    </row>
    <row r="165" spans="1:9" ht="56.25" customHeight="1" outlineLevel="1" x14ac:dyDescent="0.25">
      <c r="A165" s="61">
        <v>16</v>
      </c>
      <c r="B165" s="62" t="s">
        <v>1031</v>
      </c>
      <c r="C165" s="63" t="s">
        <v>1032</v>
      </c>
      <c r="D165" s="74">
        <v>541.20000000000005</v>
      </c>
      <c r="E165" s="65">
        <v>226.28</v>
      </c>
      <c r="F165" s="65">
        <v>1339742.33</v>
      </c>
      <c r="G165" s="193">
        <f>F165/D165*1.2*1.0224*1.0192</f>
        <v>3095.45855279221</v>
      </c>
      <c r="H165" s="58"/>
      <c r="I165" s="58"/>
    </row>
    <row r="166" spans="1:9" ht="33.75" customHeight="1" outlineLevel="1" x14ac:dyDescent="0.25">
      <c r="A166" s="61">
        <v>17</v>
      </c>
      <c r="B166" s="62" t="s">
        <v>959</v>
      </c>
      <c r="C166" s="63" t="s">
        <v>960</v>
      </c>
      <c r="D166" s="64">
        <v>2.95</v>
      </c>
      <c r="E166" s="65">
        <v>1514.82</v>
      </c>
      <c r="F166" s="65">
        <v>59131.09</v>
      </c>
      <c r="G166" s="193"/>
      <c r="H166" s="58"/>
      <c r="I166" s="58"/>
    </row>
    <row r="167" spans="1:9" ht="15" outlineLevel="1" x14ac:dyDescent="0.25">
      <c r="A167" s="66"/>
      <c r="B167" s="67"/>
      <c r="C167" s="68" t="s">
        <v>961</v>
      </c>
      <c r="D167" s="68"/>
      <c r="E167" s="68"/>
      <c r="F167" s="69">
        <v>29196.02</v>
      </c>
      <c r="G167" s="193"/>
      <c r="H167" s="58" t="s">
        <v>899</v>
      </c>
      <c r="I167" s="58"/>
    </row>
    <row r="168" spans="1:9" ht="15" outlineLevel="1" x14ac:dyDescent="0.25">
      <c r="A168" s="66"/>
      <c r="B168" s="67"/>
      <c r="C168" s="68" t="s">
        <v>962</v>
      </c>
      <c r="D168" s="68"/>
      <c r="E168" s="68"/>
      <c r="F168" s="69">
        <v>19375.54</v>
      </c>
      <c r="G168" s="193"/>
      <c r="H168" s="58">
        <v>1.2</v>
      </c>
      <c r="I168" s="58"/>
    </row>
    <row r="169" spans="1:9" ht="15" outlineLevel="1" x14ac:dyDescent="0.25">
      <c r="A169" s="66"/>
      <c r="B169" s="67"/>
      <c r="C169" s="68" t="s">
        <v>917</v>
      </c>
      <c r="D169" s="68"/>
      <c r="E169" s="68"/>
      <c r="F169" s="69">
        <v>107702.65</v>
      </c>
      <c r="G169" s="193">
        <f>F169/D165*1.2*1.0224*1.0192</f>
        <v>248.84567848273167</v>
      </c>
      <c r="H169" s="58"/>
      <c r="I169" s="58"/>
    </row>
    <row r="170" spans="1:9" ht="22.5" customHeight="1" outlineLevel="1" x14ac:dyDescent="0.25">
      <c r="A170" s="61">
        <v>18</v>
      </c>
      <c r="B170" s="62" t="s">
        <v>963</v>
      </c>
      <c r="C170" s="63" t="s">
        <v>964</v>
      </c>
      <c r="D170" s="74">
        <v>47.1</v>
      </c>
      <c r="E170" s="65">
        <v>64.099999999999994</v>
      </c>
      <c r="F170" s="65">
        <v>10989.56</v>
      </c>
      <c r="G170" s="193">
        <f>F170/D165*1.2*1.0224*1.0192</f>
        <v>25.391246310343234</v>
      </c>
      <c r="H170" s="58"/>
      <c r="I170" s="58"/>
    </row>
    <row r="171" spans="1:9" ht="33.75" customHeight="1" outlineLevel="1" x14ac:dyDescent="0.25">
      <c r="A171" s="61">
        <v>19</v>
      </c>
      <c r="B171" s="62" t="s">
        <v>965</v>
      </c>
      <c r="C171" s="63" t="s">
        <v>966</v>
      </c>
      <c r="D171" s="73">
        <v>1.069</v>
      </c>
      <c r="E171" s="65">
        <v>7693.19</v>
      </c>
      <c r="F171" s="65">
        <v>110912.59</v>
      </c>
      <c r="G171" s="193"/>
      <c r="H171" s="58"/>
      <c r="I171" s="58"/>
    </row>
    <row r="172" spans="1:9" ht="15" outlineLevel="1" x14ac:dyDescent="0.25">
      <c r="A172" s="66"/>
      <c r="B172" s="67"/>
      <c r="C172" s="68" t="s">
        <v>967</v>
      </c>
      <c r="D172" s="68"/>
      <c r="E172" s="68"/>
      <c r="F172" s="69">
        <v>60552.07</v>
      </c>
      <c r="G172" s="193"/>
      <c r="H172" s="58"/>
      <c r="I172" s="58"/>
    </row>
    <row r="173" spans="1:9" ht="15" outlineLevel="1" x14ac:dyDescent="0.25">
      <c r="A173" s="66"/>
      <c r="B173" s="67"/>
      <c r="C173" s="68" t="s">
        <v>968</v>
      </c>
      <c r="D173" s="68"/>
      <c r="E173" s="68"/>
      <c r="F173" s="69">
        <v>31664.85</v>
      </c>
      <c r="G173" s="193"/>
      <c r="H173" s="58"/>
      <c r="I173" s="58"/>
    </row>
    <row r="174" spans="1:9" ht="15" outlineLevel="1" x14ac:dyDescent="0.25">
      <c r="A174" s="66"/>
      <c r="B174" s="67"/>
      <c r="C174" s="68" t="s">
        <v>917</v>
      </c>
      <c r="D174" s="68"/>
      <c r="E174" s="68"/>
      <c r="F174" s="69">
        <v>203129.51</v>
      </c>
      <c r="G174" s="193">
        <f>(F174-F175)/D165*1.2*1.0224*1.0192</f>
        <v>592.46965343701993</v>
      </c>
      <c r="H174" s="58"/>
      <c r="I174" s="58"/>
    </row>
    <row r="175" spans="1:9" ht="22.5" customHeight="1" outlineLevel="1" x14ac:dyDescent="0.25">
      <c r="A175" s="61">
        <v>20</v>
      </c>
      <c r="B175" s="62" t="s">
        <v>969</v>
      </c>
      <c r="C175" s="63" t="s">
        <v>970</v>
      </c>
      <c r="D175" s="72">
        <v>-0.60929999999999995</v>
      </c>
      <c r="E175" s="65">
        <v>11200</v>
      </c>
      <c r="F175" s="65">
        <v>-53296.69</v>
      </c>
      <c r="G175" s="193"/>
      <c r="H175" s="58"/>
      <c r="I175" s="58"/>
    </row>
    <row r="176" spans="1:9" ht="33.75" customHeight="1" outlineLevel="1" x14ac:dyDescent="0.25">
      <c r="A176" s="61">
        <v>21</v>
      </c>
      <c r="B176" s="62" t="s">
        <v>1033</v>
      </c>
      <c r="C176" s="63" t="s">
        <v>1034</v>
      </c>
      <c r="D176" s="74">
        <v>106.9</v>
      </c>
      <c r="E176" s="65">
        <v>138.66999999999999</v>
      </c>
      <c r="F176" s="65">
        <v>110141</v>
      </c>
      <c r="G176" s="193">
        <f>F176/D165*1.2*1.0224*1.0192</f>
        <v>254.47945685427939</v>
      </c>
      <c r="H176" s="58"/>
      <c r="I176" s="58"/>
    </row>
    <row r="177" spans="1:9" ht="45" customHeight="1" outlineLevel="1" x14ac:dyDescent="0.25">
      <c r="A177" s="61">
        <v>22</v>
      </c>
      <c r="B177" s="62" t="s">
        <v>985</v>
      </c>
      <c r="C177" s="63" t="s">
        <v>986</v>
      </c>
      <c r="D177" s="73">
        <v>0.20499999999999999</v>
      </c>
      <c r="E177" s="65">
        <v>2703.52</v>
      </c>
      <c r="F177" s="65">
        <v>12981.33</v>
      </c>
      <c r="G177" s="193"/>
      <c r="H177" s="58"/>
      <c r="I177" s="58"/>
    </row>
    <row r="178" spans="1:9" ht="15" outlineLevel="1" x14ac:dyDescent="0.25">
      <c r="A178" s="66"/>
      <c r="B178" s="67"/>
      <c r="C178" s="68" t="s">
        <v>987</v>
      </c>
      <c r="D178" s="68"/>
      <c r="E178" s="68"/>
      <c r="F178" s="69">
        <v>1440.43</v>
      </c>
      <c r="G178" s="193"/>
      <c r="H178" s="58"/>
      <c r="I178" s="58"/>
    </row>
    <row r="179" spans="1:9" ht="15" outlineLevel="1" x14ac:dyDescent="0.25">
      <c r="A179" s="66"/>
      <c r="B179" s="67"/>
      <c r="C179" s="68" t="s">
        <v>988</v>
      </c>
      <c r="D179" s="68"/>
      <c r="E179" s="68"/>
      <c r="F179" s="69">
        <v>816.74</v>
      </c>
      <c r="G179" s="193"/>
      <c r="H179" s="58"/>
      <c r="I179" s="58"/>
    </row>
    <row r="180" spans="1:9" ht="15" outlineLevel="1" x14ac:dyDescent="0.25">
      <c r="A180" s="66"/>
      <c r="B180" s="67"/>
      <c r="C180" s="68" t="s">
        <v>917</v>
      </c>
      <c r="D180" s="68"/>
      <c r="E180" s="68"/>
      <c r="F180" s="69">
        <v>15238.5</v>
      </c>
      <c r="G180" s="193">
        <f>F180/D165*1.2*1.0224*1.0192</f>
        <v>35.208371117694007</v>
      </c>
      <c r="H180" s="58"/>
      <c r="I180" s="58"/>
    </row>
    <row r="181" spans="1:9" ht="22.5" customHeight="1" outlineLevel="1" x14ac:dyDescent="0.25">
      <c r="A181" s="61">
        <v>23</v>
      </c>
      <c r="B181" s="62" t="s">
        <v>989</v>
      </c>
      <c r="C181" s="63" t="s">
        <v>990</v>
      </c>
      <c r="D181" s="64">
        <v>0.41</v>
      </c>
      <c r="E181" s="65">
        <v>200</v>
      </c>
      <c r="F181" s="65">
        <v>1560.46</v>
      </c>
      <c r="G181" s="193">
        <f>F181/D165*1.2*1.0224*1.0192</f>
        <v>3.6054240768000003</v>
      </c>
      <c r="H181" s="58"/>
      <c r="I181" s="58"/>
    </row>
    <row r="182" spans="1:9" ht="15" customHeight="1" outlineLevel="1" x14ac:dyDescent="0.25">
      <c r="A182" s="459" t="s">
        <v>991</v>
      </c>
      <c r="B182" s="460"/>
      <c r="C182" s="460"/>
      <c r="D182" s="460"/>
      <c r="E182" s="460"/>
      <c r="F182" s="461"/>
      <c r="G182" s="190"/>
      <c r="H182" s="3"/>
      <c r="I182" s="3"/>
    </row>
    <row r="183" spans="1:9" ht="45" customHeight="1" outlineLevel="1" x14ac:dyDescent="0.25">
      <c r="A183" s="21">
        <v>24</v>
      </c>
      <c r="B183" s="22" t="s">
        <v>922</v>
      </c>
      <c r="C183" s="23" t="s">
        <v>992</v>
      </c>
      <c r="D183" s="35">
        <v>2.1101100000000002</v>
      </c>
      <c r="E183" s="25">
        <v>516.54</v>
      </c>
      <c r="F183" s="25">
        <v>27063.73</v>
      </c>
      <c r="G183" s="190"/>
      <c r="H183" s="3"/>
      <c r="I183" s="3"/>
    </row>
    <row r="184" spans="1:9" ht="15" outlineLevel="1" x14ac:dyDescent="0.25">
      <c r="A184" s="26"/>
      <c r="B184" s="27"/>
      <c r="C184" s="28" t="s">
        <v>993</v>
      </c>
      <c r="D184" s="28"/>
      <c r="E184" s="28"/>
      <c r="F184" s="29">
        <v>17415.740000000002</v>
      </c>
      <c r="G184" s="190"/>
      <c r="H184" s="3"/>
      <c r="I184" s="3"/>
    </row>
    <row r="185" spans="1:9" ht="15" outlineLevel="1" x14ac:dyDescent="0.25">
      <c r="A185" s="26"/>
      <c r="B185" s="27"/>
      <c r="C185" s="28" t="s">
        <v>994</v>
      </c>
      <c r="D185" s="28"/>
      <c r="E185" s="28"/>
      <c r="F185" s="29">
        <v>11610.49</v>
      </c>
      <c r="G185" s="190"/>
      <c r="H185" s="3"/>
      <c r="I185" s="3"/>
    </row>
    <row r="186" spans="1:9" ht="15" outlineLevel="1" x14ac:dyDescent="0.25">
      <c r="A186" s="26"/>
      <c r="B186" s="27"/>
      <c r="C186" s="28" t="s">
        <v>917</v>
      </c>
      <c r="D186" s="28"/>
      <c r="E186" s="28"/>
      <c r="F186" s="29">
        <v>56089.96</v>
      </c>
      <c r="G186" s="190"/>
      <c r="H186" s="3"/>
      <c r="I186" s="3"/>
    </row>
    <row r="187" spans="1:9" ht="22.5" customHeight="1" outlineLevel="1" x14ac:dyDescent="0.25">
      <c r="A187" s="21">
        <v>25</v>
      </c>
      <c r="B187" s="22" t="s">
        <v>995</v>
      </c>
      <c r="C187" s="23" t="s">
        <v>996</v>
      </c>
      <c r="D187" s="31">
        <v>8</v>
      </c>
      <c r="E187" s="25">
        <v>322.33999999999997</v>
      </c>
      <c r="F187" s="25">
        <v>46381.42</v>
      </c>
      <c r="G187" s="190"/>
      <c r="H187" s="3"/>
      <c r="I187" s="3"/>
    </row>
    <row r="188" spans="1:9" ht="15" outlineLevel="1" x14ac:dyDescent="0.25">
      <c r="A188" s="26"/>
      <c r="B188" s="27"/>
      <c r="C188" s="28" t="s">
        <v>997</v>
      </c>
      <c r="D188" s="28"/>
      <c r="E188" s="28"/>
      <c r="F188" s="29">
        <v>35304.99</v>
      </c>
      <c r="G188" s="190"/>
      <c r="H188" s="3"/>
      <c r="I188" s="3"/>
    </row>
    <row r="189" spans="1:9" ht="15" outlineLevel="1" x14ac:dyDescent="0.25">
      <c r="A189" s="26"/>
      <c r="B189" s="27"/>
      <c r="C189" s="28" t="s">
        <v>998</v>
      </c>
      <c r="D189" s="28"/>
      <c r="E189" s="28"/>
      <c r="F189" s="29">
        <v>20174.28</v>
      </c>
      <c r="G189" s="190"/>
      <c r="H189" s="3"/>
      <c r="I189" s="3"/>
    </row>
    <row r="190" spans="1:9" ht="15" outlineLevel="1" x14ac:dyDescent="0.25">
      <c r="A190" s="26"/>
      <c r="B190" s="27"/>
      <c r="C190" s="28" t="s">
        <v>917</v>
      </c>
      <c r="D190" s="28"/>
      <c r="E190" s="28"/>
      <c r="F190" s="29">
        <v>101860.69</v>
      </c>
      <c r="G190" s="190"/>
      <c r="H190" s="3"/>
      <c r="I190" s="3"/>
    </row>
    <row r="191" spans="1:9" ht="22.5" customHeight="1" outlineLevel="1" x14ac:dyDescent="0.25">
      <c r="A191" s="21">
        <v>26</v>
      </c>
      <c r="B191" s="22" t="s">
        <v>999</v>
      </c>
      <c r="C191" s="23" t="s">
        <v>1000</v>
      </c>
      <c r="D191" s="32">
        <v>5.3</v>
      </c>
      <c r="E191" s="25">
        <v>262.07</v>
      </c>
      <c r="F191" s="25">
        <v>26099.41</v>
      </c>
      <c r="G191" s="190"/>
      <c r="H191" s="3"/>
      <c r="I191" s="3"/>
    </row>
    <row r="192" spans="1:9" ht="15" outlineLevel="1" x14ac:dyDescent="0.25">
      <c r="A192" s="26"/>
      <c r="B192" s="27"/>
      <c r="C192" s="28" t="s">
        <v>1001</v>
      </c>
      <c r="D192" s="28"/>
      <c r="E192" s="28"/>
      <c r="F192" s="29">
        <v>21181.17</v>
      </c>
      <c r="G192" s="190"/>
      <c r="H192" s="3"/>
      <c r="I192" s="3"/>
    </row>
    <row r="193" spans="1:9" ht="15" outlineLevel="1" x14ac:dyDescent="0.25">
      <c r="A193" s="26"/>
      <c r="B193" s="27"/>
      <c r="C193" s="28" t="s">
        <v>1002</v>
      </c>
      <c r="D193" s="28"/>
      <c r="E193" s="28"/>
      <c r="F193" s="29">
        <v>12103.53</v>
      </c>
      <c r="G193" s="190"/>
      <c r="H193" s="3"/>
      <c r="I193" s="3"/>
    </row>
    <row r="194" spans="1:9" ht="15" outlineLevel="1" x14ac:dyDescent="0.25">
      <c r="A194" s="26"/>
      <c r="B194" s="27"/>
      <c r="C194" s="28" t="s">
        <v>917</v>
      </c>
      <c r="D194" s="28"/>
      <c r="E194" s="28"/>
      <c r="F194" s="29">
        <v>59384.11</v>
      </c>
      <c r="G194" s="190"/>
      <c r="H194" s="3"/>
      <c r="I194" s="3"/>
    </row>
    <row r="195" spans="1:9" ht="22.5" customHeight="1" outlineLevel="1" x14ac:dyDescent="0.25">
      <c r="A195" s="21">
        <v>27</v>
      </c>
      <c r="B195" s="22" t="s">
        <v>1003</v>
      </c>
      <c r="C195" s="23" t="s">
        <v>1004</v>
      </c>
      <c r="D195" s="24">
        <v>1.2999999999999999E-2</v>
      </c>
      <c r="E195" s="25">
        <v>1859.1</v>
      </c>
      <c r="F195" s="25">
        <v>570.96</v>
      </c>
      <c r="G195" s="190"/>
      <c r="H195" s="3"/>
      <c r="I195" s="3"/>
    </row>
    <row r="196" spans="1:9" ht="15" outlineLevel="1" x14ac:dyDescent="0.25">
      <c r="A196" s="26"/>
      <c r="B196" s="27"/>
      <c r="C196" s="28" t="s">
        <v>1005</v>
      </c>
      <c r="D196" s="28"/>
      <c r="E196" s="28"/>
      <c r="F196" s="29">
        <v>392.29</v>
      </c>
      <c r="G196" s="190"/>
      <c r="H196" s="3"/>
      <c r="I196" s="3"/>
    </row>
    <row r="197" spans="1:9" ht="15" outlineLevel="1" x14ac:dyDescent="0.25">
      <c r="A197" s="26"/>
      <c r="B197" s="27"/>
      <c r="C197" s="28" t="s">
        <v>1006</v>
      </c>
      <c r="D197" s="28"/>
      <c r="E197" s="28"/>
      <c r="F197" s="29">
        <v>207.68</v>
      </c>
      <c r="G197" s="190"/>
      <c r="H197" s="3"/>
      <c r="I197" s="3"/>
    </row>
    <row r="198" spans="1:9" ht="15" outlineLevel="1" x14ac:dyDescent="0.25">
      <c r="A198" s="26"/>
      <c r="B198" s="27"/>
      <c r="C198" s="28" t="s">
        <v>917</v>
      </c>
      <c r="D198" s="28"/>
      <c r="E198" s="28"/>
      <c r="F198" s="29">
        <v>1170.93</v>
      </c>
      <c r="G198" s="190"/>
      <c r="H198" s="3"/>
      <c r="I198" s="3"/>
    </row>
    <row r="199" spans="1:9" ht="15" customHeight="1" outlineLevel="1" x14ac:dyDescent="0.25">
      <c r="A199" s="443" t="s">
        <v>1007</v>
      </c>
      <c r="B199" s="444"/>
      <c r="C199" s="444"/>
      <c r="D199" s="444"/>
      <c r="E199" s="445"/>
      <c r="F199" s="36">
        <v>5381175.8700000001</v>
      </c>
      <c r="G199" s="190"/>
      <c r="H199" s="3"/>
      <c r="I199" s="3"/>
    </row>
    <row r="200" spans="1:9" ht="15" outlineLevel="1" x14ac:dyDescent="0.25">
      <c r="A200" s="443" t="s">
        <v>1008</v>
      </c>
      <c r="B200" s="444"/>
      <c r="C200" s="444"/>
      <c r="D200" s="444"/>
      <c r="E200" s="445"/>
      <c r="F200" s="36">
        <v>595945.43999999994</v>
      </c>
      <c r="G200" s="190"/>
      <c r="H200" s="3"/>
      <c r="I200" s="3"/>
    </row>
    <row r="201" spans="1:9" ht="15" outlineLevel="1" x14ac:dyDescent="0.25">
      <c r="A201" s="443" t="s">
        <v>1009</v>
      </c>
      <c r="B201" s="444"/>
      <c r="C201" s="444"/>
      <c r="D201" s="444"/>
      <c r="E201" s="445"/>
      <c r="F201" s="36">
        <v>382430.02</v>
      </c>
      <c r="G201" s="190"/>
      <c r="H201" s="3"/>
      <c r="I201" s="3"/>
    </row>
    <row r="202" spans="1:9" ht="15" customHeight="1" outlineLevel="1" x14ac:dyDescent="0.25">
      <c r="A202" s="443" t="s">
        <v>1010</v>
      </c>
      <c r="B202" s="444"/>
      <c r="C202" s="444"/>
      <c r="D202" s="444"/>
      <c r="E202" s="445"/>
      <c r="F202" s="36">
        <v>6359551.3300000001</v>
      </c>
      <c r="G202" s="190"/>
      <c r="H202" s="3"/>
      <c r="I202" s="3"/>
    </row>
    <row r="203" spans="1:9" ht="15" outlineLevel="1" x14ac:dyDescent="0.25">
      <c r="A203" s="456" t="s">
        <v>1011</v>
      </c>
      <c r="B203" s="457"/>
      <c r="C203" s="457"/>
      <c r="D203" s="457"/>
      <c r="E203" s="457"/>
      <c r="F203" s="458"/>
      <c r="G203" s="190"/>
      <c r="H203" s="3"/>
      <c r="I203" s="3"/>
    </row>
    <row r="204" spans="1:9" ht="15" customHeight="1" outlineLevel="1" x14ac:dyDescent="0.25">
      <c r="A204" s="459" t="s">
        <v>1012</v>
      </c>
      <c r="B204" s="460"/>
      <c r="C204" s="460"/>
      <c r="D204" s="460"/>
      <c r="E204" s="460"/>
      <c r="F204" s="461"/>
      <c r="G204" s="190"/>
      <c r="H204" s="3"/>
      <c r="I204" s="3"/>
    </row>
    <row r="205" spans="1:9" ht="45" customHeight="1" outlineLevel="1" x14ac:dyDescent="0.25">
      <c r="A205" s="21">
        <v>28</v>
      </c>
      <c r="B205" s="22" t="s">
        <v>1013</v>
      </c>
      <c r="C205" s="23" t="s">
        <v>1014</v>
      </c>
      <c r="D205" s="30">
        <v>35.840000000000003</v>
      </c>
      <c r="E205" s="25">
        <v>3.28</v>
      </c>
      <c r="F205" s="25">
        <v>2650.87</v>
      </c>
      <c r="G205" s="190"/>
      <c r="H205" s="3"/>
      <c r="I205" s="3"/>
    </row>
    <row r="206" spans="1:9" ht="45" customHeight="1" outlineLevel="1" x14ac:dyDescent="0.25">
      <c r="A206" s="21">
        <v>29</v>
      </c>
      <c r="B206" s="22" t="s">
        <v>1015</v>
      </c>
      <c r="C206" s="23" t="s">
        <v>1016</v>
      </c>
      <c r="D206" s="30">
        <v>35.840000000000003</v>
      </c>
      <c r="E206" s="25">
        <v>50.78</v>
      </c>
      <c r="F206" s="25">
        <v>20747.490000000002</v>
      </c>
      <c r="G206" s="190"/>
      <c r="H206" s="3"/>
      <c r="I206" s="3"/>
    </row>
    <row r="207" spans="1:9" ht="15" outlineLevel="1" x14ac:dyDescent="0.25">
      <c r="A207" s="459" t="s">
        <v>1017</v>
      </c>
      <c r="B207" s="460"/>
      <c r="C207" s="460"/>
      <c r="D207" s="460"/>
      <c r="E207" s="460"/>
      <c r="F207" s="461"/>
      <c r="G207" s="190"/>
      <c r="H207" s="3"/>
      <c r="I207" s="3"/>
    </row>
    <row r="208" spans="1:9" ht="33.75" customHeight="1" outlineLevel="1" x14ac:dyDescent="0.25">
      <c r="A208" s="21">
        <v>30</v>
      </c>
      <c r="B208" s="22" t="s">
        <v>1018</v>
      </c>
      <c r="C208" s="23" t="s">
        <v>1019</v>
      </c>
      <c r="D208" s="30">
        <v>2.11</v>
      </c>
      <c r="E208" s="25">
        <v>17.95</v>
      </c>
      <c r="F208" s="25">
        <v>1339.62</v>
      </c>
      <c r="G208" s="190"/>
      <c r="H208" s="3"/>
      <c r="I208" s="3"/>
    </row>
    <row r="209" spans="1:9" ht="45" customHeight="1" outlineLevel="1" x14ac:dyDescent="0.25">
      <c r="A209" s="21">
        <v>31</v>
      </c>
      <c r="B209" s="22" t="s">
        <v>1020</v>
      </c>
      <c r="C209" s="23" t="s">
        <v>1021</v>
      </c>
      <c r="D209" s="30">
        <v>2.11</v>
      </c>
      <c r="E209" s="25">
        <v>2.91</v>
      </c>
      <c r="F209" s="25">
        <v>70</v>
      </c>
      <c r="G209" s="190"/>
      <c r="H209" s="3"/>
      <c r="I209" s="3"/>
    </row>
    <row r="210" spans="1:9" ht="15" customHeight="1" outlineLevel="1" x14ac:dyDescent="0.25">
      <c r="A210" s="443" t="s">
        <v>1007</v>
      </c>
      <c r="B210" s="444"/>
      <c r="C210" s="444"/>
      <c r="D210" s="444"/>
      <c r="E210" s="445"/>
      <c r="F210" s="36">
        <v>24807.98</v>
      </c>
      <c r="G210" s="190"/>
      <c r="H210" s="3"/>
      <c r="I210" s="3"/>
    </row>
    <row r="211" spans="1:9" ht="15" customHeight="1" outlineLevel="1" x14ac:dyDescent="0.25">
      <c r="A211" s="443" t="s">
        <v>1022</v>
      </c>
      <c r="B211" s="444"/>
      <c r="C211" s="444"/>
      <c r="D211" s="444"/>
      <c r="E211" s="445"/>
      <c r="F211" s="36">
        <v>24807.98</v>
      </c>
      <c r="G211" s="190"/>
      <c r="H211" s="3"/>
      <c r="I211" s="3"/>
    </row>
    <row r="212" spans="1:9" ht="15" customHeight="1" outlineLevel="1" x14ac:dyDescent="0.25">
      <c r="A212" s="443" t="s">
        <v>1023</v>
      </c>
      <c r="B212" s="444"/>
      <c r="C212" s="444"/>
      <c r="D212" s="444"/>
      <c r="E212" s="445"/>
      <c r="F212" s="36">
        <v>5405983.8499999996</v>
      </c>
      <c r="G212" s="190"/>
      <c r="H212" s="3"/>
      <c r="I212" s="3"/>
    </row>
    <row r="213" spans="1:9" ht="15" outlineLevel="1" x14ac:dyDescent="0.25">
      <c r="A213" s="443" t="s">
        <v>1008</v>
      </c>
      <c r="B213" s="444"/>
      <c r="C213" s="444"/>
      <c r="D213" s="444"/>
      <c r="E213" s="445"/>
      <c r="F213" s="36">
        <v>595945.43999999994</v>
      </c>
      <c r="G213" s="190"/>
      <c r="H213" s="3"/>
      <c r="I213" s="3"/>
    </row>
    <row r="214" spans="1:9" ht="15" outlineLevel="1" x14ac:dyDescent="0.25">
      <c r="A214" s="443" t="s">
        <v>1009</v>
      </c>
      <c r="B214" s="444"/>
      <c r="C214" s="444"/>
      <c r="D214" s="444"/>
      <c r="E214" s="445"/>
      <c r="F214" s="36">
        <v>382430.02</v>
      </c>
      <c r="G214" s="190"/>
      <c r="H214" s="3"/>
      <c r="I214" s="3"/>
    </row>
    <row r="215" spans="1:9" ht="15" outlineLevel="1" x14ac:dyDescent="0.25">
      <c r="A215" s="443" t="s">
        <v>1024</v>
      </c>
      <c r="B215" s="444"/>
      <c r="C215" s="444"/>
      <c r="D215" s="444"/>
      <c r="E215" s="445"/>
      <c r="F215" s="36">
        <v>6384359.3099999996</v>
      </c>
      <c r="G215" s="190"/>
      <c r="H215" s="3"/>
      <c r="I215" s="3"/>
    </row>
    <row r="216" spans="1:9" outlineLevel="1" x14ac:dyDescent="0.2">
      <c r="A216" s="38"/>
      <c r="B216" s="38"/>
      <c r="C216" s="38"/>
      <c r="D216" s="38"/>
      <c r="E216" s="38"/>
      <c r="F216" s="38"/>
      <c r="G216" s="192"/>
      <c r="H216" s="38"/>
      <c r="I216" s="38"/>
    </row>
    <row r="217" spans="1:9" ht="15" outlineLevel="1" x14ac:dyDescent="0.25">
      <c r="A217" s="3"/>
      <c r="B217" s="3"/>
      <c r="C217" s="3"/>
      <c r="D217" s="3"/>
      <c r="E217" s="3"/>
      <c r="F217" s="3"/>
      <c r="G217" s="190"/>
      <c r="H217" s="3"/>
      <c r="I217" s="3"/>
    </row>
    <row r="218" spans="1:9" outlineLevel="1" x14ac:dyDescent="0.2">
      <c r="A218" s="41" t="s">
        <v>1025</v>
      </c>
      <c r="B218" s="446"/>
      <c r="C218" s="446"/>
      <c r="D218" s="446"/>
      <c r="E218" s="446"/>
      <c r="F218" s="446"/>
      <c r="G218" s="186"/>
      <c r="H218" s="10"/>
      <c r="I218" s="10"/>
    </row>
    <row r="219" spans="1:9" outlineLevel="1" x14ac:dyDescent="0.2">
      <c r="A219" s="4"/>
      <c r="B219" s="447" t="s">
        <v>1027</v>
      </c>
      <c r="C219" s="447"/>
      <c r="D219" s="447"/>
      <c r="E219" s="447"/>
      <c r="F219" s="447"/>
      <c r="G219" s="186"/>
      <c r="H219" s="10"/>
      <c r="I219" s="10"/>
    </row>
    <row r="220" spans="1:9" outlineLevel="1" x14ac:dyDescent="0.2">
      <c r="A220" s="41" t="s">
        <v>1028</v>
      </c>
      <c r="B220" s="446"/>
      <c r="C220" s="446"/>
      <c r="D220" s="446"/>
      <c r="E220" s="446"/>
      <c r="F220" s="446"/>
      <c r="G220" s="186"/>
      <c r="H220" s="10"/>
      <c r="I220" s="10"/>
    </row>
    <row r="221" spans="1:9" outlineLevel="1" x14ac:dyDescent="0.2">
      <c r="A221" s="10"/>
      <c r="B221" s="447" t="s">
        <v>1027</v>
      </c>
      <c r="C221" s="447"/>
      <c r="D221" s="447"/>
      <c r="E221" s="447"/>
      <c r="F221" s="447"/>
      <c r="G221" s="186"/>
      <c r="H221" s="10"/>
      <c r="I221" s="10"/>
    </row>
    <row r="222" spans="1:9" ht="15" outlineLevel="1" x14ac:dyDescent="0.25">
      <c r="A222" s="3"/>
      <c r="B222" s="3"/>
      <c r="C222" s="3"/>
      <c r="D222" s="3"/>
      <c r="E222" s="3"/>
      <c r="F222" s="3"/>
    </row>
    <row r="223" spans="1:9" ht="18" x14ac:dyDescent="0.25">
      <c r="A223" s="448" t="s">
        <v>1035</v>
      </c>
      <c r="B223" s="448"/>
      <c r="C223" s="448"/>
      <c r="D223" s="448"/>
      <c r="E223" s="448"/>
      <c r="F223" s="448"/>
    </row>
    <row r="224" spans="1:9" x14ac:dyDescent="0.2">
      <c r="A224" s="6"/>
      <c r="B224" s="6"/>
      <c r="C224" s="6"/>
      <c r="D224" s="6"/>
      <c r="E224" s="6"/>
      <c r="F224" s="6"/>
    </row>
    <row r="225" spans="1:6" ht="12.75" customHeight="1" x14ac:dyDescent="0.2">
      <c r="A225" s="449" t="s">
        <v>1036</v>
      </c>
      <c r="B225" s="449"/>
      <c r="C225" s="449"/>
      <c r="D225" s="449"/>
      <c r="E225" s="449"/>
      <c r="F225" s="449"/>
    </row>
    <row r="226" spans="1:6" x14ac:dyDescent="0.2">
      <c r="A226" s="450" t="s">
        <v>903</v>
      </c>
      <c r="B226" s="450"/>
      <c r="C226" s="450"/>
      <c r="D226" s="450"/>
      <c r="E226" s="450"/>
      <c r="F226" s="450"/>
    </row>
    <row r="227" spans="1:6" outlineLevel="1" x14ac:dyDescent="0.2">
      <c r="A227" s="9"/>
      <c r="B227" s="9"/>
      <c r="C227" s="9"/>
      <c r="D227" s="9"/>
      <c r="E227" s="9"/>
      <c r="F227" s="9"/>
    </row>
    <row r="228" spans="1:6" ht="15" outlineLevel="1" x14ac:dyDescent="0.25">
      <c r="A228" s="10" t="s">
        <v>904</v>
      </c>
      <c r="B228" s="10"/>
      <c r="C228" s="11"/>
      <c r="D228" s="12"/>
      <c r="E228" s="12"/>
      <c r="F228" s="3"/>
    </row>
    <row r="229" spans="1:6" ht="15" outlineLevel="1" x14ac:dyDescent="0.25">
      <c r="A229" s="10"/>
      <c r="B229" s="10"/>
      <c r="C229" s="3"/>
      <c r="D229" s="15"/>
      <c r="E229" s="16"/>
      <c r="F229" s="3"/>
    </row>
    <row r="230" spans="1:6" ht="15" outlineLevel="1" x14ac:dyDescent="0.25">
      <c r="A230" s="18"/>
      <c r="B230" s="3"/>
      <c r="C230" s="3"/>
      <c r="D230" s="3"/>
      <c r="E230" s="3"/>
      <c r="F230" s="3"/>
    </row>
    <row r="231" spans="1:6" ht="11.25" customHeight="1" outlineLevel="1" x14ac:dyDescent="0.2">
      <c r="A231" s="451" t="s">
        <v>906</v>
      </c>
      <c r="B231" s="451" t="s">
        <v>907</v>
      </c>
      <c r="C231" s="451" t="s">
        <v>908</v>
      </c>
      <c r="D231" s="451" t="s">
        <v>909</v>
      </c>
      <c r="E231" s="451" t="s">
        <v>910</v>
      </c>
      <c r="F231" s="451" t="s">
        <v>911</v>
      </c>
    </row>
    <row r="232" spans="1:6" ht="11.25" customHeight="1" outlineLevel="1" x14ac:dyDescent="0.2">
      <c r="A232" s="452"/>
      <c r="B232" s="452"/>
      <c r="C232" s="452"/>
      <c r="D232" s="452"/>
      <c r="E232" s="452"/>
      <c r="F232" s="452"/>
    </row>
    <row r="233" spans="1:6" ht="12" outlineLevel="1" x14ac:dyDescent="0.2">
      <c r="A233" s="19">
        <v>1</v>
      </c>
      <c r="B233" s="19">
        <v>2</v>
      </c>
      <c r="C233" s="453">
        <v>3</v>
      </c>
      <c r="D233" s="454"/>
      <c r="E233" s="455"/>
      <c r="F233" s="19">
        <v>4</v>
      </c>
    </row>
    <row r="234" spans="1:6" ht="12.75" customHeight="1" outlineLevel="1" x14ac:dyDescent="0.2">
      <c r="A234" s="456" t="s">
        <v>1037</v>
      </c>
      <c r="B234" s="457"/>
      <c r="C234" s="457"/>
      <c r="D234" s="457"/>
      <c r="E234" s="457"/>
      <c r="F234" s="458"/>
    </row>
    <row r="235" spans="1:6" ht="33.75" customHeight="1" outlineLevel="1" x14ac:dyDescent="0.2">
      <c r="A235" s="21">
        <v>1</v>
      </c>
      <c r="B235" s="22" t="s">
        <v>1038</v>
      </c>
      <c r="C235" s="23" t="s">
        <v>1039</v>
      </c>
      <c r="D235" s="33">
        <v>0.41909999999999997</v>
      </c>
      <c r="E235" s="25">
        <v>1629.76</v>
      </c>
      <c r="F235" s="25">
        <v>22251.23</v>
      </c>
    </row>
    <row r="236" spans="1:6" outlineLevel="1" x14ac:dyDescent="0.2">
      <c r="A236" s="26"/>
      <c r="B236" s="27"/>
      <c r="C236" s="28" t="s">
        <v>1040</v>
      </c>
      <c r="D236" s="28"/>
      <c r="E236" s="28"/>
      <c r="F236" s="29">
        <v>17944.82</v>
      </c>
    </row>
    <row r="237" spans="1:6" outlineLevel="1" x14ac:dyDescent="0.2">
      <c r="A237" s="26"/>
      <c r="B237" s="27"/>
      <c r="C237" s="28" t="s">
        <v>1041</v>
      </c>
      <c r="D237" s="28"/>
      <c r="E237" s="28"/>
      <c r="F237" s="29">
        <v>11963.21</v>
      </c>
    </row>
    <row r="238" spans="1:6" outlineLevel="1" x14ac:dyDescent="0.2">
      <c r="A238" s="26"/>
      <c r="B238" s="27"/>
      <c r="C238" s="28" t="s">
        <v>917</v>
      </c>
      <c r="D238" s="28"/>
      <c r="E238" s="28"/>
      <c r="F238" s="29">
        <v>52159.26</v>
      </c>
    </row>
    <row r="239" spans="1:6" ht="33.75" customHeight="1" outlineLevel="1" x14ac:dyDescent="0.2">
      <c r="A239" s="21">
        <v>2</v>
      </c>
      <c r="B239" s="22" t="s">
        <v>926</v>
      </c>
      <c r="C239" s="23" t="s">
        <v>927</v>
      </c>
      <c r="D239" s="33">
        <v>0.41909999999999997</v>
      </c>
      <c r="E239" s="25">
        <v>12990.48</v>
      </c>
      <c r="F239" s="25">
        <v>56838.6</v>
      </c>
    </row>
    <row r="240" spans="1:6" ht="33.75" customHeight="1" outlineLevel="1" x14ac:dyDescent="0.2">
      <c r="A240" s="21">
        <v>3</v>
      </c>
      <c r="B240" s="22" t="s">
        <v>1042</v>
      </c>
      <c r="C240" s="23" t="s">
        <v>1043</v>
      </c>
      <c r="D240" s="30">
        <v>0.76</v>
      </c>
      <c r="E240" s="25">
        <v>360</v>
      </c>
      <c r="F240" s="25">
        <v>2251.73</v>
      </c>
    </row>
    <row r="241" spans="1:6" ht="33.75" customHeight="1" outlineLevel="1" x14ac:dyDescent="0.2">
      <c r="A241" s="21">
        <v>4</v>
      </c>
      <c r="B241" s="22" t="s">
        <v>1044</v>
      </c>
      <c r="C241" s="23" t="s">
        <v>1045</v>
      </c>
      <c r="D241" s="30">
        <v>0.05</v>
      </c>
      <c r="E241" s="25">
        <v>622.48</v>
      </c>
      <c r="F241" s="25">
        <v>310.99</v>
      </c>
    </row>
    <row r="242" spans="1:6" outlineLevel="1" x14ac:dyDescent="0.2">
      <c r="A242" s="26"/>
      <c r="B242" s="27"/>
      <c r="C242" s="28" t="s">
        <v>1046</v>
      </c>
      <c r="D242" s="28"/>
      <c r="E242" s="28"/>
      <c r="F242" s="29">
        <v>88.87</v>
      </c>
    </row>
    <row r="243" spans="1:6" outlineLevel="1" x14ac:dyDescent="0.2">
      <c r="A243" s="26"/>
      <c r="B243" s="27"/>
      <c r="C243" s="28" t="s">
        <v>1047</v>
      </c>
      <c r="D243" s="28"/>
      <c r="E243" s="28"/>
      <c r="F243" s="29">
        <v>51.27</v>
      </c>
    </row>
    <row r="244" spans="1:6" outlineLevel="1" x14ac:dyDescent="0.2">
      <c r="A244" s="26"/>
      <c r="B244" s="27"/>
      <c r="C244" s="28" t="s">
        <v>917</v>
      </c>
      <c r="D244" s="28"/>
      <c r="E244" s="28"/>
      <c r="F244" s="29">
        <v>451.13</v>
      </c>
    </row>
    <row r="245" spans="1:6" ht="22.5" customHeight="1" outlineLevel="1" x14ac:dyDescent="0.2">
      <c r="A245" s="21">
        <v>5</v>
      </c>
      <c r="B245" s="22" t="s">
        <v>1048</v>
      </c>
      <c r="C245" s="23" t="s">
        <v>1049</v>
      </c>
      <c r="D245" s="30">
        <v>0.05</v>
      </c>
      <c r="E245" s="25">
        <v>1650.5</v>
      </c>
      <c r="F245" s="25">
        <v>2061.02</v>
      </c>
    </row>
    <row r="246" spans="1:6" outlineLevel="1" x14ac:dyDescent="0.2">
      <c r="A246" s="26"/>
      <c r="B246" s="27"/>
      <c r="C246" s="28" t="s">
        <v>1050</v>
      </c>
      <c r="D246" s="28"/>
      <c r="E246" s="28"/>
      <c r="F246" s="29">
        <v>1722.29</v>
      </c>
    </row>
    <row r="247" spans="1:6" outlineLevel="1" x14ac:dyDescent="0.2">
      <c r="A247" s="26"/>
      <c r="B247" s="27"/>
      <c r="C247" s="28" t="s">
        <v>1051</v>
      </c>
      <c r="D247" s="28"/>
      <c r="E247" s="28"/>
      <c r="F247" s="29">
        <v>986.56</v>
      </c>
    </row>
    <row r="248" spans="1:6" outlineLevel="1" x14ac:dyDescent="0.2">
      <c r="A248" s="26"/>
      <c r="B248" s="27"/>
      <c r="C248" s="28" t="s">
        <v>917</v>
      </c>
      <c r="D248" s="28"/>
      <c r="E248" s="28"/>
      <c r="F248" s="29">
        <v>4769.87</v>
      </c>
    </row>
    <row r="249" spans="1:6" ht="22.5" customHeight="1" outlineLevel="1" x14ac:dyDescent="0.2">
      <c r="A249" s="21">
        <v>6</v>
      </c>
      <c r="B249" s="22" t="s">
        <v>942</v>
      </c>
      <c r="C249" s="23" t="s">
        <v>1052</v>
      </c>
      <c r="D249" s="24">
        <v>5.1999999999999998E-2</v>
      </c>
      <c r="E249" s="25">
        <v>665</v>
      </c>
      <c r="F249" s="25">
        <v>245.86</v>
      </c>
    </row>
    <row r="250" spans="1:6" ht="33.75" customHeight="1" outlineLevel="1" x14ac:dyDescent="0.2">
      <c r="A250" s="21">
        <v>7</v>
      </c>
      <c r="B250" s="22" t="s">
        <v>1053</v>
      </c>
      <c r="C250" s="23" t="s">
        <v>1054</v>
      </c>
      <c r="D250" s="30">
        <v>0.16</v>
      </c>
      <c r="E250" s="25">
        <v>347.67</v>
      </c>
      <c r="F250" s="25">
        <v>953.16</v>
      </c>
    </row>
    <row r="251" spans="1:6" outlineLevel="1" x14ac:dyDescent="0.2">
      <c r="A251" s="26"/>
      <c r="B251" s="27"/>
      <c r="C251" s="28" t="s">
        <v>1055</v>
      </c>
      <c r="D251" s="28"/>
      <c r="E251" s="28"/>
      <c r="F251" s="29">
        <v>367.06</v>
      </c>
    </row>
    <row r="252" spans="1:6" outlineLevel="1" x14ac:dyDescent="0.2">
      <c r="A252" s="26"/>
      <c r="B252" s="27"/>
      <c r="C252" s="28" t="s">
        <v>1056</v>
      </c>
      <c r="D252" s="28"/>
      <c r="E252" s="28"/>
      <c r="F252" s="29">
        <v>199.15</v>
      </c>
    </row>
    <row r="253" spans="1:6" outlineLevel="1" x14ac:dyDescent="0.2">
      <c r="A253" s="26"/>
      <c r="B253" s="27"/>
      <c r="C253" s="28" t="s">
        <v>917</v>
      </c>
      <c r="D253" s="28"/>
      <c r="E253" s="28"/>
      <c r="F253" s="29">
        <v>1519.37</v>
      </c>
    </row>
    <row r="254" spans="1:6" ht="11.25" customHeight="1" outlineLevel="1" x14ac:dyDescent="0.2">
      <c r="A254" s="443" t="s">
        <v>1007</v>
      </c>
      <c r="B254" s="444"/>
      <c r="C254" s="444"/>
      <c r="D254" s="444"/>
      <c r="E254" s="445"/>
      <c r="F254" s="36">
        <v>84912.59</v>
      </c>
    </row>
    <row r="255" spans="1:6" outlineLevel="1" x14ac:dyDescent="0.2">
      <c r="A255" s="443" t="s">
        <v>1008</v>
      </c>
      <c r="B255" s="444"/>
      <c r="C255" s="444"/>
      <c r="D255" s="444"/>
      <c r="E255" s="445"/>
      <c r="F255" s="36">
        <v>20123.04</v>
      </c>
    </row>
    <row r="256" spans="1:6" outlineLevel="1" x14ac:dyDescent="0.2">
      <c r="A256" s="443" t="s">
        <v>1009</v>
      </c>
      <c r="B256" s="444"/>
      <c r="C256" s="444"/>
      <c r="D256" s="444"/>
      <c r="E256" s="445"/>
      <c r="F256" s="36">
        <v>13200.19</v>
      </c>
    </row>
    <row r="257" spans="1:6" ht="11.25" customHeight="1" outlineLevel="1" x14ac:dyDescent="0.2">
      <c r="A257" s="443" t="s">
        <v>1057</v>
      </c>
      <c r="B257" s="444"/>
      <c r="C257" s="444"/>
      <c r="D257" s="444"/>
      <c r="E257" s="445"/>
      <c r="F257" s="36">
        <v>118235.82</v>
      </c>
    </row>
    <row r="258" spans="1:6" ht="12.75" customHeight="1" outlineLevel="1" x14ac:dyDescent="0.2">
      <c r="A258" s="456" t="s">
        <v>1058</v>
      </c>
      <c r="B258" s="457"/>
      <c r="C258" s="457"/>
      <c r="D258" s="457"/>
      <c r="E258" s="457"/>
      <c r="F258" s="458"/>
    </row>
    <row r="259" spans="1:6" ht="33.75" customHeight="1" outlineLevel="1" x14ac:dyDescent="0.2">
      <c r="A259" s="21">
        <v>8</v>
      </c>
      <c r="B259" s="22" t="s">
        <v>1059</v>
      </c>
      <c r="C259" s="23" t="s">
        <v>1060</v>
      </c>
      <c r="D259" s="30">
        <v>1.71</v>
      </c>
      <c r="E259" s="25">
        <v>7384.06</v>
      </c>
      <c r="F259" s="25">
        <v>181791.06</v>
      </c>
    </row>
    <row r="260" spans="1:6" outlineLevel="1" x14ac:dyDescent="0.2">
      <c r="A260" s="26"/>
      <c r="B260" s="27"/>
      <c r="C260" s="28" t="s">
        <v>1061</v>
      </c>
      <c r="D260" s="28"/>
      <c r="E260" s="28"/>
      <c r="F260" s="29">
        <v>70962.92</v>
      </c>
    </row>
    <row r="261" spans="1:6" outlineLevel="1" x14ac:dyDescent="0.2">
      <c r="A261" s="26"/>
      <c r="B261" s="27"/>
      <c r="C261" s="28" t="s">
        <v>1062</v>
      </c>
      <c r="D261" s="28"/>
      <c r="E261" s="28"/>
      <c r="F261" s="29">
        <v>47308.62</v>
      </c>
    </row>
    <row r="262" spans="1:6" outlineLevel="1" x14ac:dyDescent="0.2">
      <c r="A262" s="26"/>
      <c r="B262" s="27"/>
      <c r="C262" s="28" t="s">
        <v>917</v>
      </c>
      <c r="D262" s="28"/>
      <c r="E262" s="28"/>
      <c r="F262" s="29">
        <v>300062.59999999998</v>
      </c>
    </row>
    <row r="263" spans="1:6" ht="33.75" customHeight="1" outlineLevel="1" x14ac:dyDescent="0.2">
      <c r="A263" s="21">
        <v>9</v>
      </c>
      <c r="B263" s="22" t="s">
        <v>926</v>
      </c>
      <c r="C263" s="23" t="s">
        <v>927</v>
      </c>
      <c r="D263" s="30">
        <v>1.71</v>
      </c>
      <c r="E263" s="25">
        <v>12990.48</v>
      </c>
      <c r="F263" s="25">
        <v>231911.25</v>
      </c>
    </row>
    <row r="264" spans="1:6" ht="33.75" customHeight="1" outlineLevel="1" x14ac:dyDescent="0.2">
      <c r="A264" s="21">
        <v>10</v>
      </c>
      <c r="B264" s="22" t="s">
        <v>920</v>
      </c>
      <c r="C264" s="23" t="s">
        <v>1063</v>
      </c>
      <c r="D264" s="30">
        <v>1.28</v>
      </c>
      <c r="E264" s="25">
        <v>1121</v>
      </c>
      <c r="F264" s="25">
        <v>14176.61</v>
      </c>
    </row>
    <row r="265" spans="1:6" ht="22.5" customHeight="1" outlineLevel="1" x14ac:dyDescent="0.2">
      <c r="A265" s="21">
        <v>11</v>
      </c>
      <c r="B265" s="22" t="s">
        <v>928</v>
      </c>
      <c r="C265" s="23" t="s">
        <v>1064</v>
      </c>
      <c r="D265" s="24">
        <v>2.5000000000000001E-2</v>
      </c>
      <c r="E265" s="25">
        <v>716.71</v>
      </c>
      <c r="F265" s="25">
        <v>634.77</v>
      </c>
    </row>
    <row r="266" spans="1:6" outlineLevel="1" x14ac:dyDescent="0.2">
      <c r="A266" s="26"/>
      <c r="B266" s="27"/>
      <c r="C266" s="28" t="s">
        <v>1065</v>
      </c>
      <c r="D266" s="28"/>
      <c r="E266" s="28"/>
      <c r="F266" s="29">
        <v>602.24</v>
      </c>
    </row>
    <row r="267" spans="1:6" outlineLevel="1" x14ac:dyDescent="0.2">
      <c r="A267" s="26"/>
      <c r="B267" s="27"/>
      <c r="C267" s="28" t="s">
        <v>1066</v>
      </c>
      <c r="D267" s="28"/>
      <c r="E267" s="28"/>
      <c r="F267" s="29">
        <v>342.45</v>
      </c>
    </row>
    <row r="268" spans="1:6" outlineLevel="1" x14ac:dyDescent="0.2">
      <c r="A268" s="26"/>
      <c r="B268" s="27"/>
      <c r="C268" s="28" t="s">
        <v>917</v>
      </c>
      <c r="D268" s="28"/>
      <c r="E268" s="28"/>
      <c r="F268" s="29">
        <v>1579.46</v>
      </c>
    </row>
    <row r="269" spans="1:6" ht="22.5" customHeight="1" outlineLevel="1" x14ac:dyDescent="0.2">
      <c r="A269" s="21">
        <v>12</v>
      </c>
      <c r="B269" s="22" t="s">
        <v>932</v>
      </c>
      <c r="C269" s="23" t="s">
        <v>933</v>
      </c>
      <c r="D269" s="24">
        <v>5.0999999999999997E-2</v>
      </c>
      <c r="E269" s="25">
        <v>711.5</v>
      </c>
      <c r="F269" s="25">
        <v>280.49</v>
      </c>
    </row>
    <row r="270" spans="1:6" ht="33.75" customHeight="1" outlineLevel="1" x14ac:dyDescent="0.2">
      <c r="A270" s="21">
        <v>13</v>
      </c>
      <c r="B270" s="22" t="s">
        <v>934</v>
      </c>
      <c r="C270" s="23" t="s">
        <v>1067</v>
      </c>
      <c r="D270" s="35">
        <v>2.5000000000000001E-4</v>
      </c>
      <c r="E270" s="25">
        <v>202.5</v>
      </c>
      <c r="F270" s="25">
        <v>1.82</v>
      </c>
    </row>
    <row r="271" spans="1:6" outlineLevel="1" x14ac:dyDescent="0.2">
      <c r="A271" s="26"/>
      <c r="B271" s="27"/>
      <c r="C271" s="28" t="s">
        <v>1068</v>
      </c>
      <c r="D271" s="28"/>
      <c r="E271" s="28"/>
      <c r="F271" s="29">
        <v>1.72</v>
      </c>
    </row>
    <row r="272" spans="1:6" outlineLevel="1" x14ac:dyDescent="0.2">
      <c r="A272" s="26"/>
      <c r="B272" s="27"/>
      <c r="C272" s="28" t="s">
        <v>1069</v>
      </c>
      <c r="D272" s="28"/>
      <c r="E272" s="28"/>
      <c r="F272" s="29">
        <v>0.98</v>
      </c>
    </row>
    <row r="273" spans="1:6" outlineLevel="1" x14ac:dyDescent="0.2">
      <c r="A273" s="26"/>
      <c r="B273" s="27"/>
      <c r="C273" s="28" t="s">
        <v>917</v>
      </c>
      <c r="D273" s="28"/>
      <c r="E273" s="28"/>
      <c r="F273" s="29">
        <v>4.5199999999999996</v>
      </c>
    </row>
    <row r="274" spans="1:6" ht="33.75" customHeight="1" outlineLevel="1" x14ac:dyDescent="0.2">
      <c r="A274" s="21">
        <v>15</v>
      </c>
      <c r="B274" s="22" t="s">
        <v>1053</v>
      </c>
      <c r="C274" s="23" t="s">
        <v>1054</v>
      </c>
      <c r="D274" s="30">
        <v>0.65</v>
      </c>
      <c r="E274" s="25">
        <v>347.67</v>
      </c>
      <c r="F274" s="25">
        <v>3872.23</v>
      </c>
    </row>
    <row r="275" spans="1:6" outlineLevel="1" x14ac:dyDescent="0.2">
      <c r="A275" s="26"/>
      <c r="B275" s="27"/>
      <c r="C275" s="28" t="s">
        <v>1070</v>
      </c>
      <c r="D275" s="28"/>
      <c r="E275" s="28"/>
      <c r="F275" s="29">
        <v>1491.2</v>
      </c>
    </row>
    <row r="276" spans="1:6" outlineLevel="1" x14ac:dyDescent="0.2">
      <c r="A276" s="26"/>
      <c r="B276" s="27"/>
      <c r="C276" s="28" t="s">
        <v>1071</v>
      </c>
      <c r="D276" s="28"/>
      <c r="E276" s="28"/>
      <c r="F276" s="29">
        <v>809.05</v>
      </c>
    </row>
    <row r="277" spans="1:6" outlineLevel="1" x14ac:dyDescent="0.2">
      <c r="A277" s="26"/>
      <c r="B277" s="27"/>
      <c r="C277" s="28" t="s">
        <v>917</v>
      </c>
      <c r="D277" s="28"/>
      <c r="E277" s="28"/>
      <c r="F277" s="29">
        <v>6172.48</v>
      </c>
    </row>
    <row r="278" spans="1:6" ht="11.25" customHeight="1" outlineLevel="1" x14ac:dyDescent="0.2">
      <c r="A278" s="443" t="s">
        <v>1007</v>
      </c>
      <c r="B278" s="444"/>
      <c r="C278" s="444"/>
      <c r="D278" s="444"/>
      <c r="E278" s="445"/>
      <c r="F278" s="36">
        <v>432668.23</v>
      </c>
    </row>
    <row r="279" spans="1:6" outlineLevel="1" x14ac:dyDescent="0.2">
      <c r="A279" s="443" t="s">
        <v>1008</v>
      </c>
      <c r="B279" s="444"/>
      <c r="C279" s="444"/>
      <c r="D279" s="444"/>
      <c r="E279" s="445"/>
      <c r="F279" s="36">
        <v>73058.080000000002</v>
      </c>
    </row>
    <row r="280" spans="1:6" outlineLevel="1" x14ac:dyDescent="0.2">
      <c r="A280" s="443" t="s">
        <v>1009</v>
      </c>
      <c r="B280" s="444"/>
      <c r="C280" s="444"/>
      <c r="D280" s="444"/>
      <c r="E280" s="445"/>
      <c r="F280" s="36">
        <v>48461.1</v>
      </c>
    </row>
    <row r="281" spans="1:6" ht="11.25" customHeight="1" outlineLevel="1" x14ac:dyDescent="0.2">
      <c r="A281" s="443" t="s">
        <v>1072</v>
      </c>
      <c r="B281" s="444"/>
      <c r="C281" s="444"/>
      <c r="D281" s="444"/>
      <c r="E281" s="445"/>
      <c r="F281" s="36">
        <v>554187.41</v>
      </c>
    </row>
    <row r="282" spans="1:6" ht="12.75" customHeight="1" outlineLevel="1" x14ac:dyDescent="0.2">
      <c r="A282" s="456" t="s">
        <v>1073</v>
      </c>
      <c r="B282" s="457"/>
      <c r="C282" s="457"/>
      <c r="D282" s="457"/>
      <c r="E282" s="457"/>
      <c r="F282" s="458"/>
    </row>
    <row r="283" spans="1:6" ht="33.75" customHeight="1" outlineLevel="1" x14ac:dyDescent="0.2">
      <c r="A283" s="21">
        <v>16</v>
      </c>
      <c r="B283" s="22" t="s">
        <v>1038</v>
      </c>
      <c r="C283" s="23" t="s">
        <v>1074</v>
      </c>
      <c r="D283" s="33">
        <v>3.6488</v>
      </c>
      <c r="E283" s="25">
        <v>1629.76</v>
      </c>
      <c r="F283" s="25">
        <v>193725.35</v>
      </c>
    </row>
    <row r="284" spans="1:6" outlineLevel="1" x14ac:dyDescent="0.2">
      <c r="A284" s="26"/>
      <c r="B284" s="27"/>
      <c r="C284" s="28" t="s">
        <v>1075</v>
      </c>
      <c r="D284" s="28"/>
      <c r="E284" s="28"/>
      <c r="F284" s="29">
        <v>156232.49</v>
      </c>
    </row>
    <row r="285" spans="1:6" outlineLevel="1" x14ac:dyDescent="0.2">
      <c r="A285" s="26"/>
      <c r="B285" s="27"/>
      <c r="C285" s="28" t="s">
        <v>1076</v>
      </c>
      <c r="D285" s="28"/>
      <c r="E285" s="28"/>
      <c r="F285" s="29">
        <v>104155</v>
      </c>
    </row>
    <row r="286" spans="1:6" outlineLevel="1" x14ac:dyDescent="0.2">
      <c r="A286" s="26"/>
      <c r="B286" s="27"/>
      <c r="C286" s="28" t="s">
        <v>917</v>
      </c>
      <c r="D286" s="28"/>
      <c r="E286" s="28"/>
      <c r="F286" s="29">
        <v>454112.84</v>
      </c>
    </row>
    <row r="287" spans="1:6" ht="33.75" customHeight="1" outlineLevel="1" x14ac:dyDescent="0.2">
      <c r="A287" s="21">
        <v>17</v>
      </c>
      <c r="B287" s="22" t="s">
        <v>926</v>
      </c>
      <c r="C287" s="23" t="s">
        <v>927</v>
      </c>
      <c r="D287" s="24">
        <v>3.649</v>
      </c>
      <c r="E287" s="25">
        <v>12990.48</v>
      </c>
      <c r="F287" s="25">
        <v>494879.61</v>
      </c>
    </row>
    <row r="288" spans="1:6" ht="45" customHeight="1" outlineLevel="1" x14ac:dyDescent="0.2">
      <c r="A288" s="21">
        <v>18</v>
      </c>
      <c r="B288" s="22" t="s">
        <v>1077</v>
      </c>
      <c r="C288" s="23" t="s">
        <v>1078</v>
      </c>
      <c r="D288" s="24">
        <v>3.6520000000000001</v>
      </c>
      <c r="E288" s="25">
        <v>1049.6300000000001</v>
      </c>
      <c r="F288" s="25">
        <v>80482.880000000005</v>
      </c>
    </row>
    <row r="289" spans="1:6" outlineLevel="1" x14ac:dyDescent="0.2">
      <c r="A289" s="26"/>
      <c r="B289" s="27"/>
      <c r="C289" s="28" t="s">
        <v>1079</v>
      </c>
      <c r="D289" s="28"/>
      <c r="E289" s="28"/>
      <c r="F289" s="29">
        <v>46993.35</v>
      </c>
    </row>
    <row r="290" spans="1:6" outlineLevel="1" x14ac:dyDescent="0.2">
      <c r="A290" s="26"/>
      <c r="B290" s="27"/>
      <c r="C290" s="28" t="s">
        <v>1080</v>
      </c>
      <c r="D290" s="28"/>
      <c r="E290" s="28"/>
      <c r="F290" s="29">
        <v>31328.9</v>
      </c>
    </row>
    <row r="291" spans="1:6" outlineLevel="1" x14ac:dyDescent="0.2">
      <c r="A291" s="26"/>
      <c r="B291" s="27"/>
      <c r="C291" s="28" t="s">
        <v>917</v>
      </c>
      <c r="D291" s="28"/>
      <c r="E291" s="28"/>
      <c r="F291" s="29">
        <v>158805.13</v>
      </c>
    </row>
    <row r="292" spans="1:6" ht="33.75" customHeight="1" outlineLevel="1" x14ac:dyDescent="0.2">
      <c r="A292" s="21">
        <v>19</v>
      </c>
      <c r="B292" s="22" t="s">
        <v>926</v>
      </c>
      <c r="C292" s="23" t="s">
        <v>927</v>
      </c>
      <c r="D292" s="24">
        <v>3.6520000000000001</v>
      </c>
      <c r="E292" s="25">
        <v>12990.48</v>
      </c>
      <c r="F292" s="25">
        <v>495286.47</v>
      </c>
    </row>
    <row r="293" spans="1:6" ht="33.75" customHeight="1" outlineLevel="1" x14ac:dyDescent="0.2">
      <c r="A293" s="21">
        <v>20</v>
      </c>
      <c r="B293" s="22" t="s">
        <v>1042</v>
      </c>
      <c r="C293" s="23" t="s">
        <v>1043</v>
      </c>
      <c r="D293" s="30">
        <v>2.04</v>
      </c>
      <c r="E293" s="25">
        <v>360</v>
      </c>
      <c r="F293" s="25">
        <v>6044.11</v>
      </c>
    </row>
    <row r="294" spans="1:6" ht="33.75" customHeight="1" outlineLevel="1" x14ac:dyDescent="0.2">
      <c r="A294" s="21">
        <v>21</v>
      </c>
      <c r="B294" s="22" t="s">
        <v>1053</v>
      </c>
      <c r="C294" s="23" t="s">
        <v>1054</v>
      </c>
      <c r="D294" s="24">
        <v>2.774</v>
      </c>
      <c r="E294" s="25">
        <v>347.67</v>
      </c>
      <c r="F294" s="25">
        <v>16525.48</v>
      </c>
    </row>
    <row r="295" spans="1:6" outlineLevel="1" x14ac:dyDescent="0.2">
      <c r="A295" s="26"/>
      <c r="B295" s="27"/>
      <c r="C295" s="28" t="s">
        <v>1081</v>
      </c>
      <c r="D295" s="28"/>
      <c r="E295" s="28"/>
      <c r="F295" s="29">
        <v>6363.96</v>
      </c>
    </row>
    <row r="296" spans="1:6" outlineLevel="1" x14ac:dyDescent="0.2">
      <c r="A296" s="26"/>
      <c r="B296" s="27"/>
      <c r="C296" s="28" t="s">
        <v>1082</v>
      </c>
      <c r="D296" s="28"/>
      <c r="E296" s="28"/>
      <c r="F296" s="29">
        <v>3452.79</v>
      </c>
    </row>
    <row r="297" spans="1:6" outlineLevel="1" x14ac:dyDescent="0.2">
      <c r="A297" s="26"/>
      <c r="B297" s="27"/>
      <c r="C297" s="28" t="s">
        <v>917</v>
      </c>
      <c r="D297" s="28"/>
      <c r="E297" s="28"/>
      <c r="F297" s="29">
        <v>26342.23</v>
      </c>
    </row>
    <row r="298" spans="1:6" ht="11.25" customHeight="1" outlineLevel="1" x14ac:dyDescent="0.2">
      <c r="A298" s="443" t="s">
        <v>1007</v>
      </c>
      <c r="B298" s="444"/>
      <c r="C298" s="444"/>
      <c r="D298" s="444"/>
      <c r="E298" s="445"/>
      <c r="F298" s="36">
        <v>1286943.8999999999</v>
      </c>
    </row>
    <row r="299" spans="1:6" outlineLevel="1" x14ac:dyDescent="0.2">
      <c r="A299" s="443" t="s">
        <v>1008</v>
      </c>
      <c r="B299" s="444"/>
      <c r="C299" s="444"/>
      <c r="D299" s="444"/>
      <c r="E299" s="445"/>
      <c r="F299" s="36">
        <v>209589.8</v>
      </c>
    </row>
    <row r="300" spans="1:6" outlineLevel="1" x14ac:dyDescent="0.2">
      <c r="A300" s="443" t="s">
        <v>1009</v>
      </c>
      <c r="B300" s="444"/>
      <c r="C300" s="444"/>
      <c r="D300" s="444"/>
      <c r="E300" s="445"/>
      <c r="F300" s="36">
        <v>138936.68</v>
      </c>
    </row>
    <row r="301" spans="1:6" ht="11.25" customHeight="1" outlineLevel="1" x14ac:dyDescent="0.2">
      <c r="A301" s="443" t="s">
        <v>1083</v>
      </c>
      <c r="B301" s="444"/>
      <c r="C301" s="444"/>
      <c r="D301" s="444"/>
      <c r="E301" s="445"/>
      <c r="F301" s="36">
        <v>1635470.38</v>
      </c>
    </row>
    <row r="302" spans="1:6" ht="12.75" customHeight="1" outlineLevel="1" x14ac:dyDescent="0.2">
      <c r="A302" s="456" t="s">
        <v>1084</v>
      </c>
      <c r="B302" s="457"/>
      <c r="C302" s="457"/>
      <c r="D302" s="457"/>
      <c r="E302" s="457"/>
      <c r="F302" s="458"/>
    </row>
    <row r="303" spans="1:6" ht="33.75" customHeight="1" outlineLevel="1" x14ac:dyDescent="0.2">
      <c r="A303" s="21">
        <v>22</v>
      </c>
      <c r="B303" s="22" t="s">
        <v>1038</v>
      </c>
      <c r="C303" s="23" t="s">
        <v>1085</v>
      </c>
      <c r="D303" s="33">
        <v>1.1960999999999999</v>
      </c>
      <c r="E303" s="25">
        <v>1629.76</v>
      </c>
      <c r="F303" s="25">
        <v>63504.41</v>
      </c>
    </row>
    <row r="304" spans="1:6" outlineLevel="1" x14ac:dyDescent="0.2">
      <c r="A304" s="26"/>
      <c r="B304" s="27"/>
      <c r="C304" s="28" t="s">
        <v>1086</v>
      </c>
      <c r="D304" s="28"/>
      <c r="E304" s="28"/>
      <c r="F304" s="29">
        <v>51214.01</v>
      </c>
    </row>
    <row r="305" spans="1:6" outlineLevel="1" x14ac:dyDescent="0.2">
      <c r="A305" s="26"/>
      <c r="B305" s="27"/>
      <c r="C305" s="28" t="s">
        <v>1087</v>
      </c>
      <c r="D305" s="28"/>
      <c r="E305" s="28"/>
      <c r="F305" s="29">
        <v>34142.67</v>
      </c>
    </row>
    <row r="306" spans="1:6" outlineLevel="1" x14ac:dyDescent="0.2">
      <c r="A306" s="26"/>
      <c r="B306" s="27"/>
      <c r="C306" s="28" t="s">
        <v>917</v>
      </c>
      <c r="D306" s="28"/>
      <c r="E306" s="28"/>
      <c r="F306" s="29">
        <v>148861.09</v>
      </c>
    </row>
    <row r="307" spans="1:6" ht="33.75" customHeight="1" outlineLevel="1" x14ac:dyDescent="0.2">
      <c r="A307" s="21">
        <v>23</v>
      </c>
      <c r="B307" s="22" t="s">
        <v>926</v>
      </c>
      <c r="C307" s="23" t="s">
        <v>927</v>
      </c>
      <c r="D307" s="24">
        <v>1.196</v>
      </c>
      <c r="E307" s="25">
        <v>12990.48</v>
      </c>
      <c r="F307" s="25">
        <v>162202.25</v>
      </c>
    </row>
    <row r="308" spans="1:6" ht="33.75" customHeight="1" outlineLevel="1" x14ac:dyDescent="0.2">
      <c r="A308" s="21">
        <v>24</v>
      </c>
      <c r="B308" s="22" t="s">
        <v>1042</v>
      </c>
      <c r="C308" s="23" t="s">
        <v>1043</v>
      </c>
      <c r="D308" s="30">
        <v>0.28000000000000003</v>
      </c>
      <c r="E308" s="25">
        <v>360</v>
      </c>
      <c r="F308" s="25">
        <v>829.58</v>
      </c>
    </row>
    <row r="309" spans="1:6" ht="33.75" customHeight="1" outlineLevel="1" x14ac:dyDescent="0.2">
      <c r="A309" s="21">
        <v>25</v>
      </c>
      <c r="B309" s="22" t="s">
        <v>1077</v>
      </c>
      <c r="C309" s="23" t="s">
        <v>1088</v>
      </c>
      <c r="D309" s="33">
        <v>9.0785999999999998</v>
      </c>
      <c r="E309" s="25">
        <v>1049.6300000000001</v>
      </c>
      <c r="F309" s="25">
        <v>200074.47</v>
      </c>
    </row>
    <row r="310" spans="1:6" outlineLevel="1" x14ac:dyDescent="0.2">
      <c r="A310" s="26"/>
      <c r="B310" s="27"/>
      <c r="C310" s="28" t="s">
        <v>1089</v>
      </c>
      <c r="D310" s="28"/>
      <c r="E310" s="28"/>
      <c r="F310" s="29">
        <v>116821.97</v>
      </c>
    </row>
    <row r="311" spans="1:6" outlineLevel="1" x14ac:dyDescent="0.2">
      <c r="A311" s="26"/>
      <c r="B311" s="27"/>
      <c r="C311" s="28" t="s">
        <v>1090</v>
      </c>
      <c r="D311" s="28"/>
      <c r="E311" s="28"/>
      <c r="F311" s="29">
        <v>77881.31</v>
      </c>
    </row>
    <row r="312" spans="1:6" outlineLevel="1" x14ac:dyDescent="0.2">
      <c r="A312" s="26"/>
      <c r="B312" s="27"/>
      <c r="C312" s="28" t="s">
        <v>917</v>
      </c>
      <c r="D312" s="28"/>
      <c r="E312" s="28"/>
      <c r="F312" s="29">
        <v>394777.75</v>
      </c>
    </row>
    <row r="313" spans="1:6" ht="33.75" customHeight="1" outlineLevel="1" x14ac:dyDescent="0.2">
      <c r="A313" s="21">
        <v>26</v>
      </c>
      <c r="B313" s="22" t="s">
        <v>926</v>
      </c>
      <c r="C313" s="23" t="s">
        <v>927</v>
      </c>
      <c r="D313" s="33">
        <v>0.94240000000000002</v>
      </c>
      <c r="E313" s="25">
        <v>12990.48</v>
      </c>
      <c r="F313" s="25">
        <v>127808.86</v>
      </c>
    </row>
    <row r="314" spans="1:6" ht="33.75" customHeight="1" outlineLevel="1" x14ac:dyDescent="0.2">
      <c r="A314" s="21">
        <v>27</v>
      </c>
      <c r="B314" s="22" t="s">
        <v>918</v>
      </c>
      <c r="C314" s="23" t="s">
        <v>919</v>
      </c>
      <c r="D314" s="33">
        <v>8.1365999999999996</v>
      </c>
      <c r="E314" s="25">
        <v>11176.42</v>
      </c>
      <c r="F314" s="25">
        <v>946665.19</v>
      </c>
    </row>
    <row r="315" spans="1:6" ht="33.75" customHeight="1" outlineLevel="1" x14ac:dyDescent="0.2">
      <c r="A315" s="21">
        <v>28</v>
      </c>
      <c r="B315" s="22" t="s">
        <v>1053</v>
      </c>
      <c r="C315" s="23" t="s">
        <v>1054</v>
      </c>
      <c r="D315" s="32">
        <v>3.9</v>
      </c>
      <c r="E315" s="25">
        <v>347.67</v>
      </c>
      <c r="F315" s="25">
        <v>23233.37</v>
      </c>
    </row>
    <row r="316" spans="1:6" outlineLevel="1" x14ac:dyDescent="0.2">
      <c r="A316" s="26"/>
      <c r="B316" s="27"/>
      <c r="C316" s="28" t="s">
        <v>1091</v>
      </c>
      <c r="D316" s="28"/>
      <c r="E316" s="28"/>
      <c r="F316" s="29">
        <v>8947.16</v>
      </c>
    </row>
    <row r="317" spans="1:6" outlineLevel="1" x14ac:dyDescent="0.2">
      <c r="A317" s="26"/>
      <c r="B317" s="27"/>
      <c r="C317" s="28" t="s">
        <v>1092</v>
      </c>
      <c r="D317" s="28"/>
      <c r="E317" s="28"/>
      <c r="F317" s="29">
        <v>4854.3100000000004</v>
      </c>
    </row>
    <row r="318" spans="1:6" outlineLevel="1" x14ac:dyDescent="0.2">
      <c r="A318" s="26"/>
      <c r="B318" s="27"/>
      <c r="C318" s="28" t="s">
        <v>917</v>
      </c>
      <c r="D318" s="28"/>
      <c r="E318" s="28"/>
      <c r="F318" s="29">
        <v>37034.839999999997</v>
      </c>
    </row>
    <row r="319" spans="1:6" ht="11.25" customHeight="1" outlineLevel="1" x14ac:dyDescent="0.2">
      <c r="A319" s="443" t="s">
        <v>1007</v>
      </c>
      <c r="B319" s="444"/>
      <c r="C319" s="444"/>
      <c r="D319" s="444"/>
      <c r="E319" s="445"/>
      <c r="F319" s="36">
        <v>1524318.13</v>
      </c>
    </row>
    <row r="320" spans="1:6" outlineLevel="1" x14ac:dyDescent="0.2">
      <c r="A320" s="443" t="s">
        <v>1008</v>
      </c>
      <c r="B320" s="444"/>
      <c r="C320" s="444"/>
      <c r="D320" s="444"/>
      <c r="E320" s="445"/>
      <c r="F320" s="36">
        <v>176983.14</v>
      </c>
    </row>
    <row r="321" spans="1:6" outlineLevel="1" x14ac:dyDescent="0.2">
      <c r="A321" s="443" t="s">
        <v>1009</v>
      </c>
      <c r="B321" s="444"/>
      <c r="C321" s="444"/>
      <c r="D321" s="444"/>
      <c r="E321" s="445"/>
      <c r="F321" s="36">
        <v>116878.3</v>
      </c>
    </row>
    <row r="322" spans="1:6" ht="11.25" customHeight="1" outlineLevel="1" x14ac:dyDescent="0.2">
      <c r="A322" s="443" t="s">
        <v>1093</v>
      </c>
      <c r="B322" s="444"/>
      <c r="C322" s="444"/>
      <c r="D322" s="444"/>
      <c r="E322" s="445"/>
      <c r="F322" s="36">
        <v>1818179.57</v>
      </c>
    </row>
    <row r="323" spans="1:6" ht="12.75" customHeight="1" outlineLevel="1" x14ac:dyDescent="0.2">
      <c r="A323" s="456" t="s">
        <v>1094</v>
      </c>
      <c r="B323" s="457"/>
      <c r="C323" s="457"/>
      <c r="D323" s="457"/>
      <c r="E323" s="457"/>
      <c r="F323" s="458"/>
    </row>
    <row r="324" spans="1:6" ht="33.75" customHeight="1" outlineLevel="1" x14ac:dyDescent="0.2">
      <c r="A324" s="21">
        <v>29</v>
      </c>
      <c r="B324" s="22" t="s">
        <v>1038</v>
      </c>
      <c r="C324" s="23" t="s">
        <v>1095</v>
      </c>
      <c r="D324" s="33">
        <v>1.1652</v>
      </c>
      <c r="E324" s="25">
        <v>1629.76</v>
      </c>
      <c r="F324" s="25">
        <v>61863.839999999997</v>
      </c>
    </row>
    <row r="325" spans="1:6" outlineLevel="1" x14ac:dyDescent="0.2">
      <c r="A325" s="26"/>
      <c r="B325" s="27"/>
      <c r="C325" s="28" t="s">
        <v>1096</v>
      </c>
      <c r="D325" s="28"/>
      <c r="E325" s="28"/>
      <c r="F325" s="29">
        <v>49890.95</v>
      </c>
    </row>
    <row r="326" spans="1:6" outlineLevel="1" x14ac:dyDescent="0.2">
      <c r="A326" s="26"/>
      <c r="B326" s="27"/>
      <c r="C326" s="28" t="s">
        <v>1097</v>
      </c>
      <c r="D326" s="28"/>
      <c r="E326" s="28"/>
      <c r="F326" s="29">
        <v>33260.629999999997</v>
      </c>
    </row>
    <row r="327" spans="1:6" outlineLevel="1" x14ac:dyDescent="0.2">
      <c r="A327" s="26"/>
      <c r="B327" s="27"/>
      <c r="C327" s="28" t="s">
        <v>917</v>
      </c>
      <c r="D327" s="28"/>
      <c r="E327" s="28"/>
      <c r="F327" s="29">
        <v>145015.42000000001</v>
      </c>
    </row>
    <row r="328" spans="1:6" ht="33.75" customHeight="1" outlineLevel="1" x14ac:dyDescent="0.2">
      <c r="A328" s="21">
        <v>30</v>
      </c>
      <c r="B328" s="22" t="s">
        <v>926</v>
      </c>
      <c r="C328" s="23" t="s">
        <v>927</v>
      </c>
      <c r="D328" s="24">
        <v>1.165</v>
      </c>
      <c r="E328" s="25">
        <v>12990.48</v>
      </c>
      <c r="F328" s="25">
        <v>157998.01</v>
      </c>
    </row>
    <row r="329" spans="1:6" ht="33.75" customHeight="1" outlineLevel="1" x14ac:dyDescent="0.2">
      <c r="A329" s="21">
        <v>31</v>
      </c>
      <c r="B329" s="22" t="s">
        <v>1053</v>
      </c>
      <c r="C329" s="23" t="s">
        <v>1054</v>
      </c>
      <c r="D329" s="24">
        <v>0.38600000000000001</v>
      </c>
      <c r="E329" s="25">
        <v>347.67</v>
      </c>
      <c r="F329" s="25">
        <v>2299.52</v>
      </c>
    </row>
    <row r="330" spans="1:6" outlineLevel="1" x14ac:dyDescent="0.2">
      <c r="A330" s="26"/>
      <c r="B330" s="27"/>
      <c r="C330" s="28" t="s">
        <v>1098</v>
      </c>
      <c r="D330" s="28"/>
      <c r="E330" s="28"/>
      <c r="F330" s="29">
        <v>885.55</v>
      </c>
    </row>
    <row r="331" spans="1:6" outlineLevel="1" x14ac:dyDescent="0.2">
      <c r="A331" s="26"/>
      <c r="B331" s="27"/>
      <c r="C331" s="28" t="s">
        <v>1099</v>
      </c>
      <c r="D331" s="28"/>
      <c r="E331" s="28"/>
      <c r="F331" s="29">
        <v>480.46</v>
      </c>
    </row>
    <row r="332" spans="1:6" outlineLevel="1" x14ac:dyDescent="0.2">
      <c r="A332" s="26"/>
      <c r="B332" s="27"/>
      <c r="C332" s="28" t="s">
        <v>917</v>
      </c>
      <c r="D332" s="28"/>
      <c r="E332" s="28"/>
      <c r="F332" s="29">
        <v>3665.53</v>
      </c>
    </row>
    <row r="333" spans="1:6" ht="11.25" customHeight="1" outlineLevel="1" x14ac:dyDescent="0.2">
      <c r="A333" s="443" t="s">
        <v>1007</v>
      </c>
      <c r="B333" s="444"/>
      <c r="C333" s="444"/>
      <c r="D333" s="444"/>
      <c r="E333" s="445"/>
      <c r="F333" s="36">
        <v>222161.37</v>
      </c>
    </row>
    <row r="334" spans="1:6" outlineLevel="1" x14ac:dyDescent="0.2">
      <c r="A334" s="443" t="s">
        <v>1008</v>
      </c>
      <c r="B334" s="444"/>
      <c r="C334" s="444"/>
      <c r="D334" s="444"/>
      <c r="E334" s="445"/>
      <c r="F334" s="36">
        <v>50776.5</v>
      </c>
    </row>
    <row r="335" spans="1:6" outlineLevel="1" x14ac:dyDescent="0.2">
      <c r="A335" s="443" t="s">
        <v>1009</v>
      </c>
      <c r="B335" s="444"/>
      <c r="C335" s="444"/>
      <c r="D335" s="444"/>
      <c r="E335" s="445"/>
      <c r="F335" s="36">
        <v>33741.089999999997</v>
      </c>
    </row>
    <row r="336" spans="1:6" ht="11.25" customHeight="1" outlineLevel="1" x14ac:dyDescent="0.2">
      <c r="A336" s="443" t="s">
        <v>1100</v>
      </c>
      <c r="B336" s="444"/>
      <c r="C336" s="444"/>
      <c r="D336" s="444"/>
      <c r="E336" s="445"/>
      <c r="F336" s="36">
        <v>306678.96000000002</v>
      </c>
    </row>
    <row r="337" spans="1:6" ht="12.75" customHeight="1" outlineLevel="1" x14ac:dyDescent="0.2">
      <c r="A337" s="456" t="s">
        <v>1101</v>
      </c>
      <c r="B337" s="457"/>
      <c r="C337" s="457"/>
      <c r="D337" s="457"/>
      <c r="E337" s="457"/>
      <c r="F337" s="458"/>
    </row>
    <row r="338" spans="1:6" ht="33.75" customHeight="1" outlineLevel="1" x14ac:dyDescent="0.2">
      <c r="A338" s="21">
        <v>32</v>
      </c>
      <c r="B338" s="22" t="s">
        <v>1038</v>
      </c>
      <c r="C338" s="23" t="s">
        <v>1102</v>
      </c>
      <c r="D338" s="33">
        <v>0.46179999999999999</v>
      </c>
      <c r="E338" s="25">
        <v>1629.76</v>
      </c>
      <c r="F338" s="25">
        <v>24518.3</v>
      </c>
    </row>
    <row r="339" spans="1:6" outlineLevel="1" x14ac:dyDescent="0.2">
      <c r="A339" s="26"/>
      <c r="B339" s="27"/>
      <c r="C339" s="28" t="s">
        <v>1103</v>
      </c>
      <c r="D339" s="28"/>
      <c r="E339" s="28"/>
      <c r="F339" s="29">
        <v>19773.12</v>
      </c>
    </row>
    <row r="340" spans="1:6" outlineLevel="1" x14ac:dyDescent="0.2">
      <c r="A340" s="26"/>
      <c r="B340" s="27"/>
      <c r="C340" s="28" t="s">
        <v>1104</v>
      </c>
      <c r="D340" s="28"/>
      <c r="E340" s="28"/>
      <c r="F340" s="29">
        <v>13182.08</v>
      </c>
    </row>
    <row r="341" spans="1:6" outlineLevel="1" x14ac:dyDescent="0.2">
      <c r="A341" s="26"/>
      <c r="B341" s="27"/>
      <c r="C341" s="28" t="s">
        <v>917</v>
      </c>
      <c r="D341" s="28"/>
      <c r="E341" s="28"/>
      <c r="F341" s="29">
        <v>57473.5</v>
      </c>
    </row>
    <row r="342" spans="1:6" ht="33.75" customHeight="1" outlineLevel="1" x14ac:dyDescent="0.2">
      <c r="A342" s="21">
        <v>33</v>
      </c>
      <c r="B342" s="22" t="s">
        <v>926</v>
      </c>
      <c r="C342" s="23" t="s">
        <v>927</v>
      </c>
      <c r="D342" s="33">
        <v>0.46179999999999999</v>
      </c>
      <c r="E342" s="25">
        <v>12990.48</v>
      </c>
      <c r="F342" s="25">
        <v>62629.599999999999</v>
      </c>
    </row>
    <row r="343" spans="1:6" ht="33.75" customHeight="1" outlineLevel="1" x14ac:dyDescent="0.2">
      <c r="A343" s="21">
        <v>34</v>
      </c>
      <c r="B343" s="22" t="s">
        <v>1077</v>
      </c>
      <c r="C343" s="23" t="s">
        <v>1088</v>
      </c>
      <c r="D343" s="33">
        <v>7.3380999999999998</v>
      </c>
      <c r="E343" s="25">
        <v>1049.6300000000001</v>
      </c>
      <c r="F343" s="25">
        <v>161717.26999999999</v>
      </c>
    </row>
    <row r="344" spans="1:6" outlineLevel="1" x14ac:dyDescent="0.2">
      <c r="A344" s="26"/>
      <c r="B344" s="27"/>
      <c r="C344" s="28" t="s">
        <v>1105</v>
      </c>
      <c r="D344" s="28"/>
      <c r="E344" s="28"/>
      <c r="F344" s="29">
        <v>94425.49</v>
      </c>
    </row>
    <row r="345" spans="1:6" outlineLevel="1" x14ac:dyDescent="0.2">
      <c r="A345" s="26"/>
      <c r="B345" s="27"/>
      <c r="C345" s="28" t="s">
        <v>1106</v>
      </c>
      <c r="D345" s="28"/>
      <c r="E345" s="28"/>
      <c r="F345" s="29">
        <v>62950.33</v>
      </c>
    </row>
    <row r="346" spans="1:6" outlineLevel="1" x14ac:dyDescent="0.2">
      <c r="A346" s="26"/>
      <c r="B346" s="27"/>
      <c r="C346" s="28" t="s">
        <v>917</v>
      </c>
      <c r="D346" s="28"/>
      <c r="E346" s="28"/>
      <c r="F346" s="29">
        <v>319093.09000000003</v>
      </c>
    </row>
    <row r="347" spans="1:6" ht="33.75" customHeight="1" outlineLevel="1" x14ac:dyDescent="0.2">
      <c r="A347" s="21">
        <v>35</v>
      </c>
      <c r="B347" s="22" t="s">
        <v>926</v>
      </c>
      <c r="C347" s="23" t="s">
        <v>927</v>
      </c>
      <c r="D347" s="24">
        <v>1.0189999999999999</v>
      </c>
      <c r="E347" s="25">
        <v>12990.48</v>
      </c>
      <c r="F347" s="25">
        <v>138197.4</v>
      </c>
    </row>
    <row r="348" spans="1:6" ht="33.75" customHeight="1" outlineLevel="1" x14ac:dyDescent="0.2">
      <c r="A348" s="21">
        <v>36</v>
      </c>
      <c r="B348" s="22" t="s">
        <v>918</v>
      </c>
      <c r="C348" s="23" t="s">
        <v>919</v>
      </c>
      <c r="D348" s="24">
        <v>6.319</v>
      </c>
      <c r="E348" s="25">
        <v>11176.42</v>
      </c>
      <c r="F348" s="25">
        <v>735193.74</v>
      </c>
    </row>
    <row r="349" spans="1:6" ht="33.75" customHeight="1" outlineLevel="1" x14ac:dyDescent="0.2">
      <c r="A349" s="21">
        <v>37</v>
      </c>
      <c r="B349" s="22" t="s">
        <v>1053</v>
      </c>
      <c r="C349" s="23" t="s">
        <v>1054</v>
      </c>
      <c r="D349" s="24">
        <v>2.968</v>
      </c>
      <c r="E349" s="25">
        <v>347.67</v>
      </c>
      <c r="F349" s="25">
        <v>17681.189999999999</v>
      </c>
    </row>
    <row r="350" spans="1:6" outlineLevel="1" x14ac:dyDescent="0.2">
      <c r="A350" s="26"/>
      <c r="B350" s="27"/>
      <c r="C350" s="28" t="s">
        <v>1107</v>
      </c>
      <c r="D350" s="28"/>
      <c r="E350" s="28"/>
      <c r="F350" s="29">
        <v>6809.02</v>
      </c>
    </row>
    <row r="351" spans="1:6" outlineLevel="1" x14ac:dyDescent="0.2">
      <c r="A351" s="26"/>
      <c r="B351" s="27"/>
      <c r="C351" s="28" t="s">
        <v>1108</v>
      </c>
      <c r="D351" s="28"/>
      <c r="E351" s="28"/>
      <c r="F351" s="29">
        <v>3694.26</v>
      </c>
    </row>
    <row r="352" spans="1:6" outlineLevel="1" x14ac:dyDescent="0.2">
      <c r="A352" s="26"/>
      <c r="B352" s="27"/>
      <c r="C352" s="28" t="s">
        <v>917</v>
      </c>
      <c r="D352" s="28"/>
      <c r="E352" s="28"/>
      <c r="F352" s="29">
        <v>28184.47</v>
      </c>
    </row>
    <row r="353" spans="1:6" ht="11.25" customHeight="1" outlineLevel="1" x14ac:dyDescent="0.2">
      <c r="A353" s="443" t="s">
        <v>1007</v>
      </c>
      <c r="B353" s="444"/>
      <c r="C353" s="444"/>
      <c r="D353" s="444"/>
      <c r="E353" s="445"/>
      <c r="F353" s="36">
        <v>1139937.5</v>
      </c>
    </row>
    <row r="354" spans="1:6" outlineLevel="1" x14ac:dyDescent="0.2">
      <c r="A354" s="443" t="s">
        <v>1008</v>
      </c>
      <c r="B354" s="444"/>
      <c r="C354" s="444"/>
      <c r="D354" s="444"/>
      <c r="E354" s="445"/>
      <c r="F354" s="36">
        <v>121007.64</v>
      </c>
    </row>
    <row r="355" spans="1:6" outlineLevel="1" x14ac:dyDescent="0.2">
      <c r="A355" s="443" t="s">
        <v>1009</v>
      </c>
      <c r="B355" s="444"/>
      <c r="C355" s="444"/>
      <c r="D355" s="444"/>
      <c r="E355" s="445"/>
      <c r="F355" s="36">
        <v>79826.67</v>
      </c>
    </row>
    <row r="356" spans="1:6" ht="11.25" customHeight="1" outlineLevel="1" x14ac:dyDescent="0.2">
      <c r="A356" s="443" t="s">
        <v>1109</v>
      </c>
      <c r="B356" s="444"/>
      <c r="C356" s="444"/>
      <c r="D356" s="444"/>
      <c r="E356" s="445"/>
      <c r="F356" s="36">
        <v>1340771.81</v>
      </c>
    </row>
    <row r="357" spans="1:6" ht="12.75" customHeight="1" outlineLevel="1" x14ac:dyDescent="0.2">
      <c r="A357" s="456" t="s">
        <v>1110</v>
      </c>
      <c r="B357" s="457"/>
      <c r="C357" s="457"/>
      <c r="D357" s="457"/>
      <c r="E357" s="457"/>
      <c r="F357" s="458"/>
    </row>
    <row r="358" spans="1:6" ht="33.75" customHeight="1" outlineLevel="1" x14ac:dyDescent="0.2">
      <c r="A358" s="21">
        <v>38</v>
      </c>
      <c r="B358" s="22" t="s">
        <v>1038</v>
      </c>
      <c r="C358" s="23" t="s">
        <v>1111</v>
      </c>
      <c r="D358" s="33">
        <v>2.9994999999999998</v>
      </c>
      <c r="E358" s="25">
        <v>1629.76</v>
      </c>
      <c r="F358" s="25">
        <v>159252.14000000001</v>
      </c>
    </row>
    <row r="359" spans="1:6" outlineLevel="1" x14ac:dyDescent="0.2">
      <c r="A359" s="26"/>
      <c r="B359" s="27"/>
      <c r="C359" s="28" t="s">
        <v>1112</v>
      </c>
      <c r="D359" s="28"/>
      <c r="E359" s="28"/>
      <c r="F359" s="29">
        <v>128431.09</v>
      </c>
    </row>
    <row r="360" spans="1:6" outlineLevel="1" x14ac:dyDescent="0.2">
      <c r="A360" s="26"/>
      <c r="B360" s="27"/>
      <c r="C360" s="28" t="s">
        <v>1113</v>
      </c>
      <c r="D360" s="28"/>
      <c r="E360" s="28"/>
      <c r="F360" s="29">
        <v>85620.73</v>
      </c>
    </row>
    <row r="361" spans="1:6" outlineLevel="1" x14ac:dyDescent="0.2">
      <c r="A361" s="26"/>
      <c r="B361" s="27"/>
      <c r="C361" s="28" t="s">
        <v>917</v>
      </c>
      <c r="D361" s="28"/>
      <c r="E361" s="28"/>
      <c r="F361" s="29">
        <v>373303.96</v>
      </c>
    </row>
    <row r="362" spans="1:6" ht="33.75" customHeight="1" outlineLevel="1" x14ac:dyDescent="0.2">
      <c r="A362" s="21">
        <v>39</v>
      </c>
      <c r="B362" s="22" t="s">
        <v>926</v>
      </c>
      <c r="C362" s="23" t="s">
        <v>927</v>
      </c>
      <c r="D362" s="31">
        <v>3</v>
      </c>
      <c r="E362" s="25">
        <v>12990.48</v>
      </c>
      <c r="F362" s="25">
        <v>406861.83</v>
      </c>
    </row>
    <row r="363" spans="1:6" ht="33.75" customHeight="1" outlineLevel="1" x14ac:dyDescent="0.2">
      <c r="A363" s="21">
        <v>40</v>
      </c>
      <c r="B363" s="22" t="s">
        <v>1077</v>
      </c>
      <c r="C363" s="23" t="s">
        <v>1088</v>
      </c>
      <c r="D363" s="33">
        <v>4.4389000000000003</v>
      </c>
      <c r="E363" s="25">
        <v>1049.6300000000001</v>
      </c>
      <c r="F363" s="25">
        <v>97824.62</v>
      </c>
    </row>
    <row r="364" spans="1:6" outlineLevel="1" x14ac:dyDescent="0.2">
      <c r="A364" s="26"/>
      <c r="B364" s="27"/>
      <c r="C364" s="28" t="s">
        <v>1114</v>
      </c>
      <c r="D364" s="28"/>
      <c r="E364" s="28"/>
      <c r="F364" s="29">
        <v>57119.06</v>
      </c>
    </row>
    <row r="365" spans="1:6" outlineLevel="1" x14ac:dyDescent="0.2">
      <c r="A365" s="26"/>
      <c r="B365" s="27"/>
      <c r="C365" s="28" t="s">
        <v>1115</v>
      </c>
      <c r="D365" s="28"/>
      <c r="E365" s="28"/>
      <c r="F365" s="29">
        <v>38079.370000000003</v>
      </c>
    </row>
    <row r="366" spans="1:6" outlineLevel="1" x14ac:dyDescent="0.2">
      <c r="A366" s="26"/>
      <c r="B366" s="27"/>
      <c r="C366" s="28" t="s">
        <v>917</v>
      </c>
      <c r="D366" s="28"/>
      <c r="E366" s="28"/>
      <c r="F366" s="29">
        <v>193023.05</v>
      </c>
    </row>
    <row r="367" spans="1:6" ht="33.75" customHeight="1" outlineLevel="1" x14ac:dyDescent="0.2">
      <c r="A367" s="21">
        <v>41</v>
      </c>
      <c r="B367" s="22" t="s">
        <v>918</v>
      </c>
      <c r="C367" s="23" t="s">
        <v>919</v>
      </c>
      <c r="D367" s="24">
        <v>4.4390000000000001</v>
      </c>
      <c r="E367" s="25">
        <v>11176.42</v>
      </c>
      <c r="F367" s="25">
        <v>516462.26</v>
      </c>
    </row>
    <row r="368" spans="1:6" ht="33.75" customHeight="1" outlineLevel="1" x14ac:dyDescent="0.2">
      <c r="A368" s="21">
        <v>42</v>
      </c>
      <c r="B368" s="22" t="s">
        <v>1053</v>
      </c>
      <c r="C368" s="23" t="s">
        <v>1054</v>
      </c>
      <c r="D368" s="33">
        <v>2.8264999999999998</v>
      </c>
      <c r="E368" s="25">
        <v>347.67</v>
      </c>
      <c r="F368" s="25">
        <v>16838.240000000002</v>
      </c>
    </row>
    <row r="369" spans="1:7" outlineLevel="1" x14ac:dyDescent="0.2">
      <c r="A369" s="26"/>
      <c r="B369" s="27"/>
      <c r="C369" s="28" t="s">
        <v>1116</v>
      </c>
      <c r="D369" s="28"/>
      <c r="E369" s="28"/>
      <c r="F369" s="29">
        <v>6484.4</v>
      </c>
    </row>
    <row r="370" spans="1:7" outlineLevel="1" x14ac:dyDescent="0.2">
      <c r="A370" s="26"/>
      <c r="B370" s="27"/>
      <c r="C370" s="28" t="s">
        <v>1117</v>
      </c>
      <c r="D370" s="28"/>
      <c r="E370" s="28"/>
      <c r="F370" s="29">
        <v>3518.13</v>
      </c>
    </row>
    <row r="371" spans="1:7" outlineLevel="1" x14ac:dyDescent="0.2">
      <c r="A371" s="26"/>
      <c r="B371" s="27"/>
      <c r="C371" s="28" t="s">
        <v>917</v>
      </c>
      <c r="D371" s="28"/>
      <c r="E371" s="28"/>
      <c r="F371" s="29">
        <v>26840.77</v>
      </c>
    </row>
    <row r="372" spans="1:7" ht="11.25" customHeight="1" outlineLevel="1" x14ac:dyDescent="0.2">
      <c r="A372" s="443" t="s">
        <v>1007</v>
      </c>
      <c r="B372" s="444"/>
      <c r="C372" s="444"/>
      <c r="D372" s="444"/>
      <c r="E372" s="445"/>
      <c r="F372" s="36">
        <v>1197239.0900000001</v>
      </c>
    </row>
    <row r="373" spans="1:7" outlineLevel="1" x14ac:dyDescent="0.2">
      <c r="A373" s="443" t="s">
        <v>1008</v>
      </c>
      <c r="B373" s="444"/>
      <c r="C373" s="444"/>
      <c r="D373" s="444"/>
      <c r="E373" s="445"/>
      <c r="F373" s="36">
        <v>192034.55</v>
      </c>
    </row>
    <row r="374" spans="1:7" outlineLevel="1" x14ac:dyDescent="0.2">
      <c r="A374" s="443" t="s">
        <v>1009</v>
      </c>
      <c r="B374" s="444"/>
      <c r="C374" s="444"/>
      <c r="D374" s="444"/>
      <c r="E374" s="445"/>
      <c r="F374" s="36">
        <v>127218.23</v>
      </c>
    </row>
    <row r="375" spans="1:7" ht="11.25" customHeight="1" outlineLevel="1" x14ac:dyDescent="0.2">
      <c r="A375" s="443" t="s">
        <v>1118</v>
      </c>
      <c r="B375" s="444"/>
      <c r="C375" s="444"/>
      <c r="D375" s="444"/>
      <c r="E375" s="445"/>
      <c r="F375" s="36">
        <v>1516491.87</v>
      </c>
    </row>
    <row r="376" spans="1:7" ht="12.75" customHeight="1" outlineLevel="1" x14ac:dyDescent="0.2">
      <c r="A376" s="456" t="s">
        <v>1119</v>
      </c>
      <c r="B376" s="457"/>
      <c r="C376" s="457"/>
      <c r="D376" s="457"/>
      <c r="E376" s="457"/>
      <c r="F376" s="458"/>
    </row>
    <row r="377" spans="1:7" ht="12" outlineLevel="1" x14ac:dyDescent="0.2">
      <c r="A377" s="459" t="s">
        <v>1120</v>
      </c>
      <c r="B377" s="460"/>
      <c r="C377" s="460"/>
      <c r="D377" s="460"/>
      <c r="E377" s="460"/>
      <c r="F377" s="461"/>
      <c r="G377" s="194" t="s">
        <v>1121</v>
      </c>
    </row>
    <row r="378" spans="1:7" ht="33.75" customHeight="1" outlineLevel="1" x14ac:dyDescent="0.2">
      <c r="A378" s="21">
        <v>43</v>
      </c>
      <c r="B378" s="22" t="s">
        <v>1122</v>
      </c>
      <c r="C378" s="23" t="s">
        <v>1123</v>
      </c>
      <c r="D378" s="33">
        <v>0.1183</v>
      </c>
      <c r="E378" s="25">
        <v>6759.4</v>
      </c>
      <c r="F378" s="25">
        <v>10142.24</v>
      </c>
    </row>
    <row r="379" spans="1:7" outlineLevel="1" x14ac:dyDescent="0.2">
      <c r="A379" s="26"/>
      <c r="B379" s="27"/>
      <c r="C379" s="28" t="s">
        <v>1124</v>
      </c>
      <c r="D379" s="28"/>
      <c r="E379" s="28"/>
      <c r="F379" s="29">
        <v>3222.22</v>
      </c>
    </row>
    <row r="380" spans="1:7" outlineLevel="1" x14ac:dyDescent="0.2">
      <c r="A380" s="26"/>
      <c r="B380" s="27"/>
      <c r="C380" s="28" t="s">
        <v>1125</v>
      </c>
      <c r="D380" s="28"/>
      <c r="E380" s="28"/>
      <c r="F380" s="29">
        <v>1870.04</v>
      </c>
    </row>
    <row r="381" spans="1:7" outlineLevel="1" x14ac:dyDescent="0.2">
      <c r="A381" s="26"/>
      <c r="B381" s="27"/>
      <c r="C381" s="28" t="s">
        <v>917</v>
      </c>
      <c r="D381" s="28"/>
      <c r="E381" s="28"/>
      <c r="F381" s="29">
        <v>15234.5</v>
      </c>
      <c r="G381" s="194">
        <f>F381/D388*1.2*1.0224*1.0192</f>
        <v>6845.0480433029115</v>
      </c>
    </row>
    <row r="382" spans="1:7" ht="33.75" customHeight="1" outlineLevel="1" x14ac:dyDescent="0.2">
      <c r="A382" s="21">
        <v>44</v>
      </c>
      <c r="B382" s="22" t="s">
        <v>1126</v>
      </c>
      <c r="C382" s="23" t="s">
        <v>1127</v>
      </c>
      <c r="D382" s="33">
        <v>-0.1467</v>
      </c>
      <c r="E382" s="25">
        <v>4319.09</v>
      </c>
      <c r="F382" s="25">
        <v>-6842.99</v>
      </c>
      <c r="G382" s="194">
        <f>F382/D388*1.2*1.0224*1.0192</f>
        <v>-3074.6394899630036</v>
      </c>
    </row>
    <row r="383" spans="1:7" ht="22.5" customHeight="1" outlineLevel="1" x14ac:dyDescent="0.2">
      <c r="A383" s="21">
        <v>45</v>
      </c>
      <c r="B383" s="22" t="s">
        <v>1128</v>
      </c>
      <c r="C383" s="23" t="s">
        <v>1129</v>
      </c>
      <c r="D383" s="33">
        <v>0.1467</v>
      </c>
      <c r="E383" s="25">
        <v>12480</v>
      </c>
      <c r="F383" s="25">
        <v>13383.26</v>
      </c>
      <c r="G383" s="194">
        <f>F383/D388*1.2*1.0224*1.0192</f>
        <v>6013.2631642662463</v>
      </c>
    </row>
    <row r="384" spans="1:7" ht="33.75" customHeight="1" outlineLevel="1" x14ac:dyDescent="0.2">
      <c r="A384" s="21">
        <v>46</v>
      </c>
      <c r="B384" s="22" t="s">
        <v>1130</v>
      </c>
      <c r="C384" s="23" t="s">
        <v>1131</v>
      </c>
      <c r="D384" s="35">
        <v>2.7279999999999999E-2</v>
      </c>
      <c r="E384" s="25">
        <v>13020.27</v>
      </c>
      <c r="F384" s="25">
        <v>8837.2999999999993</v>
      </c>
    </row>
    <row r="385" spans="1:7" outlineLevel="1" x14ac:dyDescent="0.2">
      <c r="A385" s="26"/>
      <c r="B385" s="27"/>
      <c r="C385" s="28" t="s">
        <v>1132</v>
      </c>
      <c r="D385" s="28"/>
      <c r="E385" s="28"/>
      <c r="F385" s="29">
        <v>7264.32</v>
      </c>
    </row>
    <row r="386" spans="1:7" outlineLevel="1" x14ac:dyDescent="0.2">
      <c r="A386" s="26"/>
      <c r="B386" s="27"/>
      <c r="C386" s="28" t="s">
        <v>1133</v>
      </c>
      <c r="D386" s="28"/>
      <c r="E386" s="28"/>
      <c r="F386" s="29">
        <v>4130.6899999999996</v>
      </c>
    </row>
    <row r="387" spans="1:7" outlineLevel="1" x14ac:dyDescent="0.2">
      <c r="A387" s="26"/>
      <c r="B387" s="27"/>
      <c r="C387" s="28" t="s">
        <v>917</v>
      </c>
      <c r="D387" s="28"/>
      <c r="E387" s="28"/>
      <c r="F387" s="29">
        <v>20232.310000000001</v>
      </c>
      <c r="G387" s="194">
        <f>F387/D384/100*1.2*1.0224*1.0192</f>
        <v>9273.9042263422889</v>
      </c>
    </row>
    <row r="388" spans="1:7" ht="22.5" customHeight="1" outlineLevel="1" x14ac:dyDescent="0.2">
      <c r="A388" s="21">
        <v>47</v>
      </c>
      <c r="B388" s="22" t="s">
        <v>1134</v>
      </c>
      <c r="C388" s="23" t="s">
        <v>1135</v>
      </c>
      <c r="D388" s="24">
        <v>2.7829999999999999</v>
      </c>
      <c r="E388" s="25">
        <v>582.69000000000005</v>
      </c>
      <c r="F388" s="25">
        <v>34410.910000000003</v>
      </c>
      <c r="G388" s="194">
        <f>F388/D388*1.2*1.0224*1.0192</f>
        <v>15461.244685665601</v>
      </c>
    </row>
    <row r="389" spans="1:7" ht="12" customHeight="1" outlineLevel="1" x14ac:dyDescent="0.2">
      <c r="A389" s="459" t="s">
        <v>1136</v>
      </c>
      <c r="B389" s="460"/>
      <c r="C389" s="460"/>
      <c r="D389" s="460"/>
      <c r="E389" s="460"/>
      <c r="F389" s="461"/>
    </row>
    <row r="390" spans="1:7" ht="33.75" customHeight="1" outlineLevel="1" x14ac:dyDescent="0.2">
      <c r="A390" s="21">
        <v>48</v>
      </c>
      <c r="B390" s="22" t="s">
        <v>1137</v>
      </c>
      <c r="C390" s="23" t="s">
        <v>1138</v>
      </c>
      <c r="D390" s="33">
        <v>0.13950000000000001</v>
      </c>
      <c r="E390" s="25">
        <v>174.47</v>
      </c>
      <c r="F390" s="25">
        <v>554.42999999999995</v>
      </c>
    </row>
    <row r="391" spans="1:7" outlineLevel="1" x14ac:dyDescent="0.2">
      <c r="A391" s="26"/>
      <c r="B391" s="27"/>
      <c r="C391" s="28" t="s">
        <v>1139</v>
      </c>
      <c r="D391" s="28"/>
      <c r="E391" s="28"/>
      <c r="F391" s="29">
        <v>327.43</v>
      </c>
    </row>
    <row r="392" spans="1:7" outlineLevel="1" x14ac:dyDescent="0.2">
      <c r="A392" s="26"/>
      <c r="B392" s="27"/>
      <c r="C392" s="28" t="s">
        <v>1140</v>
      </c>
      <c r="D392" s="28"/>
      <c r="E392" s="28"/>
      <c r="F392" s="29">
        <v>205.39</v>
      </c>
    </row>
    <row r="393" spans="1:7" outlineLevel="1" x14ac:dyDescent="0.2">
      <c r="A393" s="26"/>
      <c r="B393" s="27"/>
      <c r="C393" s="28" t="s">
        <v>917</v>
      </c>
      <c r="D393" s="28"/>
      <c r="E393" s="28"/>
      <c r="F393" s="29">
        <v>1087.25</v>
      </c>
      <c r="G393" s="194">
        <f>F393/D388*1.2*1.0224*1.0192</f>
        <v>488.51478454042405</v>
      </c>
    </row>
    <row r="394" spans="1:7" ht="33.75" customHeight="1" outlineLevel="1" x14ac:dyDescent="0.2">
      <c r="A394" s="21">
        <v>49</v>
      </c>
      <c r="B394" s="22" t="s">
        <v>1141</v>
      </c>
      <c r="C394" s="23" t="s">
        <v>1142</v>
      </c>
      <c r="D394" s="33">
        <v>0.1396</v>
      </c>
      <c r="E394" s="25">
        <v>49.03</v>
      </c>
      <c r="F394" s="25">
        <v>287.20999999999998</v>
      </c>
    </row>
    <row r="395" spans="1:7" outlineLevel="1" x14ac:dyDescent="0.2">
      <c r="A395" s="26"/>
      <c r="B395" s="27"/>
      <c r="C395" s="28" t="s">
        <v>1143</v>
      </c>
      <c r="D395" s="28"/>
      <c r="E395" s="28"/>
      <c r="F395" s="29">
        <v>312.14</v>
      </c>
    </row>
    <row r="396" spans="1:7" outlineLevel="1" x14ac:dyDescent="0.2">
      <c r="A396" s="26"/>
      <c r="B396" s="27"/>
      <c r="C396" s="28" t="s">
        <v>1144</v>
      </c>
      <c r="D396" s="28"/>
      <c r="E396" s="28"/>
      <c r="F396" s="29">
        <v>195.79</v>
      </c>
    </row>
    <row r="397" spans="1:7" outlineLevel="1" x14ac:dyDescent="0.2">
      <c r="A397" s="26"/>
      <c r="B397" s="27"/>
      <c r="C397" s="28" t="s">
        <v>917</v>
      </c>
      <c r="D397" s="28"/>
      <c r="E397" s="28"/>
      <c r="F397" s="29">
        <v>795.14</v>
      </c>
      <c r="G397" s="194">
        <f>F397/D388*1.2*1.0224*1.0192</f>
        <v>357.26617225060733</v>
      </c>
    </row>
    <row r="398" spans="1:7" ht="78.75" customHeight="1" outlineLevel="1" x14ac:dyDescent="0.2">
      <c r="A398" s="21">
        <v>50</v>
      </c>
      <c r="B398" s="22" t="s">
        <v>1145</v>
      </c>
      <c r="C398" s="23" t="s">
        <v>1146</v>
      </c>
      <c r="D398" s="30">
        <v>83.76</v>
      </c>
      <c r="E398" s="25">
        <v>13.91</v>
      </c>
      <c r="F398" s="25">
        <v>31562.6</v>
      </c>
      <c r="G398" s="194">
        <f>F398/D388*1.2*1.0224*1.0192</f>
        <v>14181.464004171614</v>
      </c>
    </row>
    <row r="399" spans="1:7" ht="12" customHeight="1" outlineLevel="1" x14ac:dyDescent="0.2">
      <c r="A399" s="459" t="s">
        <v>1147</v>
      </c>
      <c r="B399" s="460"/>
      <c r="C399" s="460"/>
      <c r="D399" s="460"/>
      <c r="E399" s="460"/>
      <c r="F399" s="461"/>
    </row>
    <row r="400" spans="1:7" ht="45" customHeight="1" outlineLevel="1" x14ac:dyDescent="0.2">
      <c r="A400" s="21">
        <v>51</v>
      </c>
      <c r="B400" s="22" t="s">
        <v>1148</v>
      </c>
      <c r="C400" s="23" t="s">
        <v>1149</v>
      </c>
      <c r="D400" s="30">
        <v>0.05</v>
      </c>
      <c r="E400" s="25">
        <v>4762.59</v>
      </c>
      <c r="F400" s="25">
        <v>6120.87</v>
      </c>
    </row>
    <row r="401" spans="1:6" outlineLevel="1" x14ac:dyDescent="0.2">
      <c r="A401" s="26"/>
      <c r="B401" s="27"/>
      <c r="C401" s="28" t="s">
        <v>1150</v>
      </c>
      <c r="D401" s="28"/>
      <c r="E401" s="28"/>
      <c r="F401" s="29">
        <v>6200.93</v>
      </c>
    </row>
    <row r="402" spans="1:6" outlineLevel="1" x14ac:dyDescent="0.2">
      <c r="A402" s="26"/>
      <c r="B402" s="27"/>
      <c r="C402" s="28" t="s">
        <v>1151</v>
      </c>
      <c r="D402" s="28"/>
      <c r="E402" s="28"/>
      <c r="F402" s="29">
        <v>3551.99</v>
      </c>
    </row>
    <row r="403" spans="1:6" outlineLevel="1" x14ac:dyDescent="0.2">
      <c r="A403" s="26"/>
      <c r="B403" s="27"/>
      <c r="C403" s="28" t="s">
        <v>917</v>
      </c>
      <c r="D403" s="28"/>
      <c r="E403" s="28"/>
      <c r="F403" s="29">
        <v>15873.79</v>
      </c>
    </row>
    <row r="404" spans="1:6" ht="33.75" customHeight="1" outlineLevel="1" x14ac:dyDescent="0.2">
      <c r="A404" s="21">
        <v>52</v>
      </c>
      <c r="B404" s="22" t="s">
        <v>1152</v>
      </c>
      <c r="C404" s="23" t="s">
        <v>1153</v>
      </c>
      <c r="D404" s="30">
        <v>-0.05</v>
      </c>
      <c r="E404" s="25">
        <v>3052.66</v>
      </c>
      <c r="F404" s="25">
        <v>-3940.22</v>
      </c>
    </row>
    <row r="405" spans="1:6" outlineLevel="1" x14ac:dyDescent="0.2">
      <c r="A405" s="26"/>
      <c r="B405" s="27"/>
      <c r="C405" s="28" t="s">
        <v>1154</v>
      </c>
      <c r="D405" s="28"/>
      <c r="E405" s="28"/>
      <c r="F405" s="29">
        <v>-3999.78</v>
      </c>
    </row>
    <row r="406" spans="1:6" outlineLevel="1" x14ac:dyDescent="0.2">
      <c r="A406" s="26"/>
      <c r="B406" s="27"/>
      <c r="C406" s="28" t="s">
        <v>1155</v>
      </c>
      <c r="D406" s="28"/>
      <c r="E406" s="28"/>
      <c r="F406" s="29">
        <v>-2291.14</v>
      </c>
    </row>
    <row r="407" spans="1:6" outlineLevel="1" x14ac:dyDescent="0.2">
      <c r="A407" s="26"/>
      <c r="B407" s="27"/>
      <c r="C407" s="28" t="s">
        <v>917</v>
      </c>
      <c r="D407" s="28"/>
      <c r="E407" s="28"/>
      <c r="F407" s="29">
        <v>-10231.14</v>
      </c>
    </row>
    <row r="408" spans="1:6" ht="45" customHeight="1" outlineLevel="1" x14ac:dyDescent="0.2">
      <c r="A408" s="21">
        <v>53</v>
      </c>
      <c r="B408" s="22" t="s">
        <v>1156</v>
      </c>
      <c r="C408" s="23" t="s">
        <v>1157</v>
      </c>
      <c r="D408" s="24">
        <v>1.4999999999999999E-2</v>
      </c>
      <c r="E408" s="25">
        <v>3211.94</v>
      </c>
      <c r="F408" s="25">
        <v>225.96</v>
      </c>
    </row>
    <row r="409" spans="1:6" ht="45" customHeight="1" outlineLevel="1" x14ac:dyDescent="0.2">
      <c r="A409" s="21">
        <v>54</v>
      </c>
      <c r="B409" s="22" t="s">
        <v>1158</v>
      </c>
      <c r="C409" s="23" t="s">
        <v>1159</v>
      </c>
      <c r="D409" s="30">
        <v>0.02</v>
      </c>
      <c r="E409" s="25">
        <v>5008.51</v>
      </c>
      <c r="F409" s="25">
        <v>2574.36</v>
      </c>
    </row>
    <row r="410" spans="1:6" outlineLevel="1" x14ac:dyDescent="0.2">
      <c r="A410" s="26"/>
      <c r="B410" s="27"/>
      <c r="C410" s="28" t="s">
        <v>1160</v>
      </c>
      <c r="D410" s="28"/>
      <c r="E410" s="28"/>
      <c r="F410" s="29">
        <v>2605.29</v>
      </c>
    </row>
    <row r="411" spans="1:6" outlineLevel="1" x14ac:dyDescent="0.2">
      <c r="A411" s="26"/>
      <c r="B411" s="27"/>
      <c r="C411" s="28" t="s">
        <v>1161</v>
      </c>
      <c r="D411" s="28"/>
      <c r="E411" s="28"/>
      <c r="F411" s="29">
        <v>1492.35</v>
      </c>
    </row>
    <row r="412" spans="1:6" outlineLevel="1" x14ac:dyDescent="0.2">
      <c r="A412" s="26"/>
      <c r="B412" s="27"/>
      <c r="C412" s="28" t="s">
        <v>917</v>
      </c>
      <c r="D412" s="28"/>
      <c r="E412" s="28"/>
      <c r="F412" s="29">
        <v>6672</v>
      </c>
    </row>
    <row r="413" spans="1:6" ht="33.75" customHeight="1" outlineLevel="1" x14ac:dyDescent="0.2">
      <c r="A413" s="21">
        <v>55</v>
      </c>
      <c r="B413" s="22" t="s">
        <v>1162</v>
      </c>
      <c r="C413" s="23" t="s">
        <v>1163</v>
      </c>
      <c r="D413" s="30">
        <v>-0.02</v>
      </c>
      <c r="E413" s="25">
        <v>189.06</v>
      </c>
      <c r="F413" s="25">
        <v>-97.74</v>
      </c>
    </row>
    <row r="414" spans="1:6" outlineLevel="1" x14ac:dyDescent="0.2">
      <c r="A414" s="26"/>
      <c r="B414" s="27"/>
      <c r="C414" s="28" t="s">
        <v>1164</v>
      </c>
      <c r="D414" s="28"/>
      <c r="E414" s="28"/>
      <c r="F414" s="29">
        <v>-99.23</v>
      </c>
    </row>
    <row r="415" spans="1:6" outlineLevel="1" x14ac:dyDescent="0.2">
      <c r="A415" s="26"/>
      <c r="B415" s="27"/>
      <c r="C415" s="28" t="s">
        <v>1165</v>
      </c>
      <c r="D415" s="28"/>
      <c r="E415" s="28"/>
      <c r="F415" s="29">
        <v>-56.84</v>
      </c>
    </row>
    <row r="416" spans="1:6" outlineLevel="1" x14ac:dyDescent="0.2">
      <c r="A416" s="26"/>
      <c r="B416" s="27"/>
      <c r="C416" s="28" t="s">
        <v>917</v>
      </c>
      <c r="D416" s="28"/>
      <c r="E416" s="28"/>
      <c r="F416" s="29">
        <v>-253.81</v>
      </c>
    </row>
    <row r="417" spans="1:6" ht="45" customHeight="1" outlineLevel="1" x14ac:dyDescent="0.2">
      <c r="A417" s="21">
        <v>56</v>
      </c>
      <c r="B417" s="22" t="s">
        <v>1166</v>
      </c>
      <c r="C417" s="23" t="s">
        <v>1167</v>
      </c>
      <c r="D417" s="33">
        <v>5.3400000000000003E-2</v>
      </c>
      <c r="E417" s="25">
        <v>4433.01</v>
      </c>
      <c r="F417" s="25">
        <v>1110.23</v>
      </c>
    </row>
    <row r="418" spans="1:6" ht="45" customHeight="1" outlineLevel="1" x14ac:dyDescent="0.2">
      <c r="A418" s="21">
        <v>57</v>
      </c>
      <c r="B418" s="22" t="s">
        <v>1148</v>
      </c>
      <c r="C418" s="23" t="s">
        <v>1168</v>
      </c>
      <c r="D418" s="30">
        <v>0.04</v>
      </c>
      <c r="E418" s="25">
        <v>4762.59</v>
      </c>
      <c r="F418" s="25">
        <v>4896.7</v>
      </c>
    </row>
    <row r="419" spans="1:6" outlineLevel="1" x14ac:dyDescent="0.2">
      <c r="A419" s="26"/>
      <c r="B419" s="27"/>
      <c r="C419" s="28" t="s">
        <v>1169</v>
      </c>
      <c r="D419" s="28"/>
      <c r="E419" s="28"/>
      <c r="F419" s="29">
        <v>4960.75</v>
      </c>
    </row>
    <row r="420" spans="1:6" outlineLevel="1" x14ac:dyDescent="0.2">
      <c r="A420" s="26"/>
      <c r="B420" s="27"/>
      <c r="C420" s="28" t="s">
        <v>1170</v>
      </c>
      <c r="D420" s="28"/>
      <c r="E420" s="28"/>
      <c r="F420" s="29">
        <v>2841.59</v>
      </c>
    </row>
    <row r="421" spans="1:6" outlineLevel="1" x14ac:dyDescent="0.2">
      <c r="A421" s="26"/>
      <c r="B421" s="27"/>
      <c r="C421" s="28" t="s">
        <v>917</v>
      </c>
      <c r="D421" s="28"/>
      <c r="E421" s="28"/>
      <c r="F421" s="29">
        <v>12699.04</v>
      </c>
    </row>
    <row r="422" spans="1:6" ht="33.75" customHeight="1" outlineLevel="1" x14ac:dyDescent="0.2">
      <c r="A422" s="21">
        <v>58</v>
      </c>
      <c r="B422" s="22" t="s">
        <v>1152</v>
      </c>
      <c r="C422" s="23" t="s">
        <v>1153</v>
      </c>
      <c r="D422" s="30">
        <v>-0.04</v>
      </c>
      <c r="E422" s="25">
        <v>3052.66</v>
      </c>
      <c r="F422" s="25">
        <v>-3152.17</v>
      </c>
    </row>
    <row r="423" spans="1:6" outlineLevel="1" x14ac:dyDescent="0.2">
      <c r="A423" s="26"/>
      <c r="B423" s="27"/>
      <c r="C423" s="28" t="s">
        <v>1171</v>
      </c>
      <c r="D423" s="28"/>
      <c r="E423" s="28"/>
      <c r="F423" s="29">
        <v>-3199.82</v>
      </c>
    </row>
    <row r="424" spans="1:6" outlineLevel="1" x14ac:dyDescent="0.2">
      <c r="A424" s="26"/>
      <c r="B424" s="27"/>
      <c r="C424" s="28" t="s">
        <v>1172</v>
      </c>
      <c r="D424" s="28"/>
      <c r="E424" s="28"/>
      <c r="F424" s="29">
        <v>-1832.91</v>
      </c>
    </row>
    <row r="425" spans="1:6" outlineLevel="1" x14ac:dyDescent="0.2">
      <c r="A425" s="26"/>
      <c r="B425" s="27"/>
      <c r="C425" s="28" t="s">
        <v>917</v>
      </c>
      <c r="D425" s="28"/>
      <c r="E425" s="28"/>
      <c r="F425" s="29">
        <v>-8184.9</v>
      </c>
    </row>
    <row r="426" spans="1:6" ht="45" customHeight="1" outlineLevel="1" x14ac:dyDescent="0.2">
      <c r="A426" s="21">
        <v>59</v>
      </c>
      <c r="B426" s="22" t="s">
        <v>1156</v>
      </c>
      <c r="C426" s="23" t="s">
        <v>1157</v>
      </c>
      <c r="D426" s="24">
        <v>1.2E-2</v>
      </c>
      <c r="E426" s="25">
        <v>3211.94</v>
      </c>
      <c r="F426" s="25">
        <v>180.77</v>
      </c>
    </row>
    <row r="427" spans="1:6" ht="45" customHeight="1" outlineLevel="1" x14ac:dyDescent="0.2">
      <c r="A427" s="21">
        <v>60</v>
      </c>
      <c r="B427" s="22" t="s">
        <v>1173</v>
      </c>
      <c r="C427" s="23" t="s">
        <v>1174</v>
      </c>
      <c r="D427" s="30">
        <v>0.03</v>
      </c>
      <c r="E427" s="25">
        <v>11074.38</v>
      </c>
      <c r="F427" s="25">
        <v>7599.82</v>
      </c>
    </row>
    <row r="428" spans="1:6" outlineLevel="1" x14ac:dyDescent="0.2">
      <c r="A428" s="26"/>
      <c r="B428" s="27"/>
      <c r="C428" s="28" t="s">
        <v>1175</v>
      </c>
      <c r="D428" s="28"/>
      <c r="E428" s="28"/>
      <c r="F428" s="29">
        <v>7367.97</v>
      </c>
    </row>
    <row r="429" spans="1:6" outlineLevel="1" x14ac:dyDescent="0.2">
      <c r="A429" s="26"/>
      <c r="B429" s="27"/>
      <c r="C429" s="28" t="s">
        <v>1176</v>
      </c>
      <c r="D429" s="28"/>
      <c r="E429" s="28"/>
      <c r="F429" s="29">
        <v>4220.49</v>
      </c>
    </row>
    <row r="430" spans="1:6" outlineLevel="1" x14ac:dyDescent="0.2">
      <c r="A430" s="26"/>
      <c r="B430" s="27"/>
      <c r="C430" s="28" t="s">
        <v>917</v>
      </c>
      <c r="D430" s="28"/>
      <c r="E430" s="28"/>
      <c r="F430" s="29">
        <v>19188.28</v>
      </c>
    </row>
    <row r="431" spans="1:6" ht="33.75" customHeight="1" outlineLevel="1" x14ac:dyDescent="0.2">
      <c r="A431" s="21">
        <v>61</v>
      </c>
      <c r="B431" s="22" t="s">
        <v>1177</v>
      </c>
      <c r="C431" s="23" t="s">
        <v>1178</v>
      </c>
      <c r="D431" s="30">
        <v>-0.03</v>
      </c>
      <c r="E431" s="25">
        <v>7961</v>
      </c>
      <c r="F431" s="25">
        <v>-5437.07</v>
      </c>
    </row>
    <row r="432" spans="1:6" outlineLevel="1" x14ac:dyDescent="0.2">
      <c r="A432" s="26"/>
      <c r="B432" s="27"/>
      <c r="C432" s="28" t="s">
        <v>1179</v>
      </c>
      <c r="D432" s="28"/>
      <c r="E432" s="28"/>
      <c r="F432" s="29">
        <v>-5283.07</v>
      </c>
    </row>
    <row r="433" spans="1:6" outlineLevel="1" x14ac:dyDescent="0.2">
      <c r="A433" s="26"/>
      <c r="B433" s="27"/>
      <c r="C433" s="28" t="s">
        <v>1180</v>
      </c>
      <c r="D433" s="28"/>
      <c r="E433" s="28"/>
      <c r="F433" s="29">
        <v>-3026.22</v>
      </c>
    </row>
    <row r="434" spans="1:6" outlineLevel="1" x14ac:dyDescent="0.2">
      <c r="A434" s="26"/>
      <c r="B434" s="27"/>
      <c r="C434" s="28" t="s">
        <v>917</v>
      </c>
      <c r="D434" s="28"/>
      <c r="E434" s="28"/>
      <c r="F434" s="29">
        <v>-13746.36</v>
      </c>
    </row>
    <row r="435" spans="1:6" ht="22.5" customHeight="1" outlineLevel="1" x14ac:dyDescent="0.2">
      <c r="A435" s="21">
        <v>62</v>
      </c>
      <c r="B435" s="22" t="s">
        <v>1181</v>
      </c>
      <c r="C435" s="23" t="s">
        <v>1182</v>
      </c>
      <c r="D435" s="24">
        <v>12.055999999999999</v>
      </c>
      <c r="E435" s="25">
        <v>29.37</v>
      </c>
      <c r="F435" s="25">
        <v>2758.32</v>
      </c>
    </row>
    <row r="436" spans="1:6" ht="45" customHeight="1" outlineLevel="1" x14ac:dyDescent="0.2">
      <c r="A436" s="21">
        <v>63</v>
      </c>
      <c r="B436" s="22" t="s">
        <v>1183</v>
      </c>
      <c r="C436" s="23" t="s">
        <v>1184</v>
      </c>
      <c r="D436" s="33">
        <v>7.4399999999999994E-2</v>
      </c>
      <c r="E436" s="25">
        <v>8396.42</v>
      </c>
      <c r="F436" s="25">
        <v>2904.83</v>
      </c>
    </row>
    <row r="437" spans="1:6" ht="12" outlineLevel="1" x14ac:dyDescent="0.2">
      <c r="A437" s="459" t="s">
        <v>1185</v>
      </c>
      <c r="B437" s="460"/>
      <c r="C437" s="460"/>
      <c r="D437" s="460"/>
      <c r="E437" s="460"/>
      <c r="F437" s="461"/>
    </row>
    <row r="438" spans="1:6" ht="22.5" customHeight="1" outlineLevel="1" x14ac:dyDescent="0.2">
      <c r="A438" s="21">
        <v>64</v>
      </c>
      <c r="B438" s="22" t="s">
        <v>946</v>
      </c>
      <c r="C438" s="23" t="s">
        <v>1186</v>
      </c>
      <c r="D438" s="24">
        <v>0.26100000000000001</v>
      </c>
      <c r="E438" s="25">
        <v>768.92</v>
      </c>
      <c r="F438" s="25">
        <v>8657.94</v>
      </c>
    </row>
    <row r="439" spans="1:6" outlineLevel="1" x14ac:dyDescent="0.2">
      <c r="A439" s="26"/>
      <c r="B439" s="27"/>
      <c r="C439" s="28" t="s">
        <v>1187</v>
      </c>
      <c r="D439" s="28"/>
      <c r="E439" s="28"/>
      <c r="F439" s="29">
        <v>8811.3799999999992</v>
      </c>
    </row>
    <row r="440" spans="1:6" outlineLevel="1" x14ac:dyDescent="0.2">
      <c r="A440" s="26"/>
      <c r="B440" s="27"/>
      <c r="C440" s="28" t="s">
        <v>1188</v>
      </c>
      <c r="D440" s="28"/>
      <c r="E440" s="28"/>
      <c r="F440" s="29">
        <v>5010.3900000000003</v>
      </c>
    </row>
    <row r="441" spans="1:6" outlineLevel="1" x14ac:dyDescent="0.2">
      <c r="A441" s="26"/>
      <c r="B441" s="27"/>
      <c r="C441" s="28" t="s">
        <v>917</v>
      </c>
      <c r="D441" s="28"/>
      <c r="E441" s="28"/>
      <c r="F441" s="29">
        <v>22479.71</v>
      </c>
    </row>
    <row r="442" spans="1:6" ht="33.75" customHeight="1" outlineLevel="1" x14ac:dyDescent="0.2">
      <c r="A442" s="21">
        <v>65</v>
      </c>
      <c r="B442" s="22" t="s">
        <v>1189</v>
      </c>
      <c r="C442" s="23" t="s">
        <v>1190</v>
      </c>
      <c r="D442" s="30">
        <v>0.01</v>
      </c>
      <c r="E442" s="25">
        <v>5802.77</v>
      </c>
      <c r="F442" s="25">
        <v>491.49</v>
      </c>
    </row>
    <row r="443" spans="1:6" ht="45" customHeight="1" outlineLevel="1" x14ac:dyDescent="0.2">
      <c r="A443" s="21">
        <v>66</v>
      </c>
      <c r="B443" s="22" t="s">
        <v>1191</v>
      </c>
      <c r="C443" s="23" t="s">
        <v>1192</v>
      </c>
      <c r="D443" s="30">
        <v>3.75</v>
      </c>
      <c r="E443" s="25">
        <v>138.04</v>
      </c>
      <c r="F443" s="25">
        <v>7578.4</v>
      </c>
    </row>
    <row r="444" spans="1:6" ht="45" customHeight="1" outlineLevel="1" x14ac:dyDescent="0.2">
      <c r="A444" s="21">
        <v>67</v>
      </c>
      <c r="B444" s="22" t="s">
        <v>1193</v>
      </c>
      <c r="C444" s="23" t="s">
        <v>1194</v>
      </c>
      <c r="D444" s="32">
        <v>1.5</v>
      </c>
      <c r="E444" s="25">
        <v>93.26</v>
      </c>
      <c r="F444" s="25">
        <v>1717.85</v>
      </c>
    </row>
    <row r="445" spans="1:6" ht="45" customHeight="1" outlineLevel="1" x14ac:dyDescent="0.2">
      <c r="A445" s="21">
        <v>68</v>
      </c>
      <c r="B445" s="22" t="s">
        <v>1195</v>
      </c>
      <c r="C445" s="23" t="s">
        <v>1196</v>
      </c>
      <c r="D445" s="31">
        <v>3</v>
      </c>
      <c r="E445" s="25">
        <v>81.61</v>
      </c>
      <c r="F445" s="25">
        <v>4118.04</v>
      </c>
    </row>
    <row r="446" spans="1:6" ht="45" customHeight="1" outlineLevel="1" x14ac:dyDescent="0.2">
      <c r="A446" s="21">
        <v>69</v>
      </c>
      <c r="B446" s="22" t="s">
        <v>1197</v>
      </c>
      <c r="C446" s="23" t="s">
        <v>1198</v>
      </c>
      <c r="D446" s="30">
        <v>2.25</v>
      </c>
      <c r="E446" s="25">
        <v>273.45999999999998</v>
      </c>
      <c r="F446" s="25">
        <v>13923.9</v>
      </c>
    </row>
    <row r="447" spans="1:6" ht="45" customHeight="1" outlineLevel="1" x14ac:dyDescent="0.2">
      <c r="A447" s="21">
        <v>70</v>
      </c>
      <c r="B447" s="22" t="s">
        <v>1199</v>
      </c>
      <c r="C447" s="23" t="s">
        <v>1200</v>
      </c>
      <c r="D447" s="31">
        <v>5</v>
      </c>
      <c r="E447" s="25">
        <v>83.77</v>
      </c>
      <c r="F447" s="25">
        <v>3166.51</v>
      </c>
    </row>
    <row r="448" spans="1:6" ht="11.25" customHeight="1" outlineLevel="1" x14ac:dyDescent="0.2">
      <c r="A448" s="443" t="s">
        <v>1007</v>
      </c>
      <c r="B448" s="444"/>
      <c r="C448" s="444"/>
      <c r="D448" s="444"/>
      <c r="E448" s="445"/>
      <c r="F448" s="36">
        <v>147733.75</v>
      </c>
    </row>
    <row r="449" spans="1:6" outlineLevel="1" x14ac:dyDescent="0.2">
      <c r="A449" s="443" t="s">
        <v>1008</v>
      </c>
      <c r="B449" s="444"/>
      <c r="C449" s="444"/>
      <c r="D449" s="444"/>
      <c r="E449" s="445"/>
      <c r="F449" s="36">
        <v>28490.53</v>
      </c>
    </row>
    <row r="450" spans="1:6" outlineLevel="1" x14ac:dyDescent="0.2">
      <c r="A450" s="443" t="s">
        <v>1009</v>
      </c>
      <c r="B450" s="444"/>
      <c r="C450" s="444"/>
      <c r="D450" s="444"/>
      <c r="E450" s="445"/>
      <c r="F450" s="36">
        <v>16311.62</v>
      </c>
    </row>
    <row r="451" spans="1:6" ht="11.25" customHeight="1" outlineLevel="1" x14ac:dyDescent="0.2">
      <c r="A451" s="443" t="s">
        <v>1201</v>
      </c>
      <c r="B451" s="444"/>
      <c r="C451" s="444"/>
      <c r="D451" s="444"/>
      <c r="E451" s="445"/>
      <c r="F451" s="36">
        <v>192535.9</v>
      </c>
    </row>
    <row r="452" spans="1:6" ht="12.75" customHeight="1" outlineLevel="1" x14ac:dyDescent="0.2">
      <c r="A452" s="456" t="s">
        <v>1202</v>
      </c>
      <c r="B452" s="457"/>
      <c r="C452" s="457"/>
      <c r="D452" s="457"/>
      <c r="E452" s="457"/>
      <c r="F452" s="458"/>
    </row>
    <row r="453" spans="1:6" ht="33.75" customHeight="1" outlineLevel="1" x14ac:dyDescent="0.2">
      <c r="A453" s="21">
        <v>71</v>
      </c>
      <c r="B453" s="22" t="s">
        <v>1077</v>
      </c>
      <c r="C453" s="23" t="s">
        <v>1088</v>
      </c>
      <c r="D453" s="33">
        <v>0.24709999999999999</v>
      </c>
      <c r="E453" s="25">
        <v>1049.6300000000001</v>
      </c>
      <c r="F453" s="25">
        <v>5445.6</v>
      </c>
    </row>
    <row r="454" spans="1:6" outlineLevel="1" x14ac:dyDescent="0.2">
      <c r="A454" s="26"/>
      <c r="B454" s="27"/>
      <c r="C454" s="28" t="s">
        <v>1203</v>
      </c>
      <c r="D454" s="28"/>
      <c r="E454" s="28"/>
      <c r="F454" s="29">
        <v>3179.64</v>
      </c>
    </row>
    <row r="455" spans="1:6" outlineLevel="1" x14ac:dyDescent="0.2">
      <c r="A455" s="26"/>
      <c r="B455" s="27"/>
      <c r="C455" s="28" t="s">
        <v>1204</v>
      </c>
      <c r="D455" s="28"/>
      <c r="E455" s="28"/>
      <c r="F455" s="29">
        <v>2119.7600000000002</v>
      </c>
    </row>
    <row r="456" spans="1:6" outlineLevel="1" x14ac:dyDescent="0.2">
      <c r="A456" s="26"/>
      <c r="B456" s="27"/>
      <c r="C456" s="28" t="s">
        <v>917</v>
      </c>
      <c r="D456" s="28"/>
      <c r="E456" s="28"/>
      <c r="F456" s="29">
        <v>10745</v>
      </c>
    </row>
    <row r="457" spans="1:6" ht="33.75" customHeight="1" outlineLevel="1" x14ac:dyDescent="0.2">
      <c r="A457" s="21">
        <v>72</v>
      </c>
      <c r="B457" s="22" t="s">
        <v>926</v>
      </c>
      <c r="C457" s="23" t="s">
        <v>927</v>
      </c>
      <c r="D457" s="33">
        <v>0.24709999999999999</v>
      </c>
      <c r="E457" s="25">
        <v>12990.48</v>
      </c>
      <c r="F457" s="25">
        <v>33511.85</v>
      </c>
    </row>
    <row r="458" spans="1:6" ht="33.75" customHeight="1" outlineLevel="1" x14ac:dyDescent="0.2">
      <c r="A458" s="21">
        <v>73</v>
      </c>
      <c r="B458" s="22" t="s">
        <v>1053</v>
      </c>
      <c r="C458" s="23" t="s">
        <v>1054</v>
      </c>
      <c r="D458" s="24">
        <v>9.2999999999999999E-2</v>
      </c>
      <c r="E458" s="25">
        <v>347.67</v>
      </c>
      <c r="F458" s="25">
        <v>554.02</v>
      </c>
    </row>
    <row r="459" spans="1:6" outlineLevel="1" x14ac:dyDescent="0.2">
      <c r="A459" s="26"/>
      <c r="B459" s="27"/>
      <c r="C459" s="28" t="s">
        <v>1205</v>
      </c>
      <c r="D459" s="28"/>
      <c r="E459" s="28"/>
      <c r="F459" s="29">
        <v>213.35</v>
      </c>
    </row>
    <row r="460" spans="1:6" outlineLevel="1" x14ac:dyDescent="0.2">
      <c r="A460" s="26"/>
      <c r="B460" s="27"/>
      <c r="C460" s="28" t="s">
        <v>1206</v>
      </c>
      <c r="D460" s="28"/>
      <c r="E460" s="28"/>
      <c r="F460" s="29">
        <v>115.75</v>
      </c>
    </row>
    <row r="461" spans="1:6" outlineLevel="1" x14ac:dyDescent="0.2">
      <c r="A461" s="26"/>
      <c r="B461" s="27"/>
      <c r="C461" s="28" t="s">
        <v>917</v>
      </c>
      <c r="D461" s="28"/>
      <c r="E461" s="28"/>
      <c r="F461" s="29">
        <v>883.12</v>
      </c>
    </row>
    <row r="462" spans="1:6" ht="33.75" customHeight="1" outlineLevel="1" x14ac:dyDescent="0.2">
      <c r="A462" s="21">
        <v>74</v>
      </c>
      <c r="B462" s="22" t="s">
        <v>1207</v>
      </c>
      <c r="C462" s="23" t="s">
        <v>1208</v>
      </c>
      <c r="D462" s="33">
        <v>2.3999999999999998E-3</v>
      </c>
      <c r="E462" s="25">
        <v>15853.66</v>
      </c>
      <c r="F462" s="25">
        <v>1039.83</v>
      </c>
    </row>
    <row r="463" spans="1:6" outlineLevel="1" x14ac:dyDescent="0.2">
      <c r="A463" s="26"/>
      <c r="B463" s="27"/>
      <c r="C463" s="28" t="s">
        <v>1209</v>
      </c>
      <c r="D463" s="28"/>
      <c r="E463" s="28"/>
      <c r="F463" s="29">
        <v>897.53</v>
      </c>
    </row>
    <row r="464" spans="1:6" outlineLevel="1" x14ac:dyDescent="0.2">
      <c r="A464" s="26"/>
      <c r="B464" s="27"/>
      <c r="C464" s="28" t="s">
        <v>1210</v>
      </c>
      <c r="D464" s="28"/>
      <c r="E464" s="28"/>
      <c r="F464" s="29">
        <v>510.36</v>
      </c>
    </row>
    <row r="465" spans="1:7" outlineLevel="1" x14ac:dyDescent="0.2">
      <c r="A465" s="26"/>
      <c r="B465" s="27"/>
      <c r="C465" s="28" t="s">
        <v>917</v>
      </c>
      <c r="D465" s="28"/>
      <c r="E465" s="28"/>
      <c r="F465" s="29">
        <v>2447.7199999999998</v>
      </c>
      <c r="G465" s="194">
        <f>F465/D462/100*1.2*1.0224*1.0192</f>
        <v>12752.989337088002</v>
      </c>
    </row>
    <row r="466" spans="1:7" ht="22.5" customHeight="1" outlineLevel="1" x14ac:dyDescent="0.2">
      <c r="A466" s="21">
        <v>75</v>
      </c>
      <c r="B466" s="22" t="s">
        <v>942</v>
      </c>
      <c r="C466" s="23" t="s">
        <v>1052</v>
      </c>
      <c r="D466" s="33">
        <v>0.24360000000000001</v>
      </c>
      <c r="E466" s="25">
        <v>665</v>
      </c>
      <c r="F466" s="25">
        <v>1151.78</v>
      </c>
      <c r="G466" s="194">
        <f>F466/D466*1.2*1.0224*1.0192</f>
        <v>5912.2630814896547</v>
      </c>
    </row>
    <row r="467" spans="1:7" ht="33.75" customHeight="1" outlineLevel="1" x14ac:dyDescent="0.2">
      <c r="A467" s="21">
        <v>76</v>
      </c>
      <c r="B467" s="22" t="s">
        <v>1211</v>
      </c>
      <c r="C467" s="23" t="s">
        <v>1212</v>
      </c>
      <c r="D467" s="35">
        <v>1.8960000000000001E-2</v>
      </c>
      <c r="E467" s="25">
        <v>5488.69</v>
      </c>
      <c r="F467" s="25">
        <v>1047.94</v>
      </c>
      <c r="G467" s="194">
        <f>F467/D466*1.2*1.0224*1.0192</f>
        <v>5379.2364632275858</v>
      </c>
    </row>
    <row r="468" spans="1:7" ht="22.5" customHeight="1" outlineLevel="1" x14ac:dyDescent="0.2">
      <c r="A468" s="21">
        <v>77</v>
      </c>
      <c r="B468" s="22" t="s">
        <v>1213</v>
      </c>
      <c r="C468" s="23" t="s">
        <v>1214</v>
      </c>
      <c r="D468" s="43">
        <v>6.9519999999999998E-3</v>
      </c>
      <c r="E468" s="25">
        <v>6780</v>
      </c>
      <c r="F468" s="25">
        <v>424.21</v>
      </c>
      <c r="G468" s="194">
        <f>F468/D466*1.2*1.0224*1.0192</f>
        <v>2177.5348780137929</v>
      </c>
    </row>
    <row r="469" spans="1:7" ht="33.75" customHeight="1" outlineLevel="1" x14ac:dyDescent="0.2">
      <c r="A469" s="21">
        <v>78</v>
      </c>
      <c r="B469" s="22" t="s">
        <v>1189</v>
      </c>
      <c r="C469" s="23" t="s">
        <v>1190</v>
      </c>
      <c r="D469" s="30">
        <v>1.84</v>
      </c>
      <c r="E469" s="25">
        <v>5802.77</v>
      </c>
      <c r="F469" s="25">
        <v>90435.01</v>
      </c>
      <c r="G469" s="194">
        <f>F469/D466*1.2*1.0224*1.0192/1000</f>
        <v>464.21675224187578</v>
      </c>
    </row>
    <row r="470" spans="1:7" ht="22.5" customHeight="1" outlineLevel="1" x14ac:dyDescent="0.2">
      <c r="A470" s="21">
        <v>79</v>
      </c>
      <c r="B470" s="22" t="s">
        <v>1215</v>
      </c>
      <c r="C470" s="23" t="s">
        <v>1216</v>
      </c>
      <c r="D470" s="24">
        <v>3.5999999999999997E-2</v>
      </c>
      <c r="E470" s="25">
        <v>1275.18</v>
      </c>
      <c r="F470" s="25">
        <v>1240.0899999999999</v>
      </c>
    </row>
    <row r="471" spans="1:7" outlineLevel="1" x14ac:dyDescent="0.2">
      <c r="A471" s="26"/>
      <c r="B471" s="27"/>
      <c r="C471" s="28" t="s">
        <v>1217</v>
      </c>
      <c r="D471" s="28"/>
      <c r="E471" s="28"/>
      <c r="F471" s="29">
        <v>1065.1199999999999</v>
      </c>
    </row>
    <row r="472" spans="1:7" outlineLevel="1" x14ac:dyDescent="0.2">
      <c r="A472" s="26"/>
      <c r="B472" s="27"/>
      <c r="C472" s="28" t="s">
        <v>1218</v>
      </c>
      <c r="D472" s="28"/>
      <c r="E472" s="28"/>
      <c r="F472" s="29">
        <v>605.66</v>
      </c>
    </row>
    <row r="473" spans="1:7" outlineLevel="1" x14ac:dyDescent="0.2">
      <c r="A473" s="26"/>
      <c r="B473" s="27"/>
      <c r="C473" s="28" t="s">
        <v>917</v>
      </c>
      <c r="D473" s="28"/>
      <c r="E473" s="28"/>
      <c r="F473" s="29">
        <v>2910.87</v>
      </c>
    </row>
    <row r="474" spans="1:7" ht="45" customHeight="1" outlineLevel="1" x14ac:dyDescent="0.2">
      <c r="A474" s="21">
        <v>80</v>
      </c>
      <c r="B474" s="22" t="s">
        <v>1219</v>
      </c>
      <c r="C474" s="23" t="s">
        <v>1220</v>
      </c>
      <c r="D474" s="24">
        <v>3.5999999999999997E-2</v>
      </c>
      <c r="E474" s="25">
        <v>5804</v>
      </c>
      <c r="F474" s="25">
        <v>2480.17</v>
      </c>
    </row>
    <row r="475" spans="1:7" ht="11.25" customHeight="1" outlineLevel="1" x14ac:dyDescent="0.2">
      <c r="A475" s="443" t="s">
        <v>1007</v>
      </c>
      <c r="B475" s="444"/>
      <c r="C475" s="444"/>
      <c r="D475" s="444"/>
      <c r="E475" s="445"/>
      <c r="F475" s="36">
        <v>137330.5</v>
      </c>
    </row>
    <row r="476" spans="1:7" outlineLevel="1" x14ac:dyDescent="0.2">
      <c r="A476" s="443" t="s">
        <v>1008</v>
      </c>
      <c r="B476" s="444"/>
      <c r="C476" s="444"/>
      <c r="D476" s="444"/>
      <c r="E476" s="445"/>
      <c r="F476" s="36">
        <v>5355.64</v>
      </c>
    </row>
    <row r="477" spans="1:7" outlineLevel="1" x14ac:dyDescent="0.2">
      <c r="A477" s="443" t="s">
        <v>1009</v>
      </c>
      <c r="B477" s="444"/>
      <c r="C477" s="444"/>
      <c r="D477" s="444"/>
      <c r="E477" s="445"/>
      <c r="F477" s="36">
        <v>3351.53</v>
      </c>
    </row>
    <row r="478" spans="1:7" ht="11.25" customHeight="1" outlineLevel="1" x14ac:dyDescent="0.2">
      <c r="A478" s="443" t="s">
        <v>1221</v>
      </c>
      <c r="B478" s="444"/>
      <c r="C478" s="444"/>
      <c r="D478" s="444"/>
      <c r="E478" s="445"/>
      <c r="F478" s="36">
        <v>146037.67000000001</v>
      </c>
    </row>
    <row r="479" spans="1:7" ht="12.75" customHeight="1" outlineLevel="1" x14ac:dyDescent="0.2">
      <c r="A479" s="456" t="s">
        <v>1222</v>
      </c>
      <c r="B479" s="457"/>
      <c r="C479" s="457"/>
      <c r="D479" s="457"/>
      <c r="E479" s="457"/>
      <c r="F479" s="458"/>
    </row>
    <row r="480" spans="1:7" ht="33.75" customHeight="1" outlineLevel="1" x14ac:dyDescent="0.2">
      <c r="A480" s="21">
        <v>81</v>
      </c>
      <c r="B480" s="22" t="s">
        <v>1038</v>
      </c>
      <c r="C480" s="23" t="s">
        <v>1223</v>
      </c>
      <c r="D480" s="33">
        <v>4.6791</v>
      </c>
      <c r="E480" s="25">
        <v>1629.76</v>
      </c>
      <c r="F480" s="25">
        <v>248426.96</v>
      </c>
    </row>
    <row r="481" spans="1:6" outlineLevel="1" x14ac:dyDescent="0.2">
      <c r="A481" s="26"/>
      <c r="B481" s="27"/>
      <c r="C481" s="28" t="s">
        <v>1224</v>
      </c>
      <c r="D481" s="28"/>
      <c r="E481" s="28"/>
      <c r="F481" s="29">
        <v>200347.36</v>
      </c>
    </row>
    <row r="482" spans="1:6" outlineLevel="1" x14ac:dyDescent="0.2">
      <c r="A482" s="26"/>
      <c r="B482" s="27"/>
      <c r="C482" s="28" t="s">
        <v>1225</v>
      </c>
      <c r="D482" s="28"/>
      <c r="E482" s="28"/>
      <c r="F482" s="29">
        <v>133564.91</v>
      </c>
    </row>
    <row r="483" spans="1:6" outlineLevel="1" x14ac:dyDescent="0.2">
      <c r="A483" s="26"/>
      <c r="B483" s="27"/>
      <c r="C483" s="28" t="s">
        <v>917</v>
      </c>
      <c r="D483" s="28"/>
      <c r="E483" s="28"/>
      <c r="F483" s="29">
        <v>582339.23</v>
      </c>
    </row>
    <row r="484" spans="1:6" ht="33.75" customHeight="1" outlineLevel="1" x14ac:dyDescent="0.2">
      <c r="A484" s="21">
        <v>82</v>
      </c>
      <c r="B484" s="22" t="s">
        <v>926</v>
      </c>
      <c r="C484" s="23" t="s">
        <v>927</v>
      </c>
      <c r="D484" s="24">
        <v>4.6790000000000003</v>
      </c>
      <c r="E484" s="25">
        <v>12990.48</v>
      </c>
      <c r="F484" s="25">
        <v>634568.84</v>
      </c>
    </row>
    <row r="485" spans="1:6" ht="33.75" customHeight="1" outlineLevel="1" x14ac:dyDescent="0.2">
      <c r="A485" s="21">
        <v>83</v>
      </c>
      <c r="B485" s="22" t="s">
        <v>1053</v>
      </c>
      <c r="C485" s="23" t="s">
        <v>1054</v>
      </c>
      <c r="D485" s="30">
        <v>1.07</v>
      </c>
      <c r="E485" s="25">
        <v>347.67</v>
      </c>
      <c r="F485" s="25">
        <v>6374.28</v>
      </c>
    </row>
    <row r="486" spans="1:6" outlineLevel="1" x14ac:dyDescent="0.2">
      <c r="A486" s="26"/>
      <c r="B486" s="27"/>
      <c r="C486" s="28" t="s">
        <v>1226</v>
      </c>
      <c r="D486" s="28"/>
      <c r="E486" s="28"/>
      <c r="F486" s="29">
        <v>2454.73</v>
      </c>
    </row>
    <row r="487" spans="1:6" outlineLevel="1" x14ac:dyDescent="0.2">
      <c r="A487" s="26"/>
      <c r="B487" s="27"/>
      <c r="C487" s="28" t="s">
        <v>1227</v>
      </c>
      <c r="D487" s="28"/>
      <c r="E487" s="28"/>
      <c r="F487" s="29">
        <v>1331.82</v>
      </c>
    </row>
    <row r="488" spans="1:6" outlineLevel="1" x14ac:dyDescent="0.2">
      <c r="A488" s="26"/>
      <c r="B488" s="27"/>
      <c r="C488" s="28" t="s">
        <v>917</v>
      </c>
      <c r="D488" s="28"/>
      <c r="E488" s="28"/>
      <c r="F488" s="29">
        <v>10160.83</v>
      </c>
    </row>
    <row r="489" spans="1:6" ht="22.5" customHeight="1" outlineLevel="1" x14ac:dyDescent="0.2">
      <c r="A489" s="21">
        <v>84</v>
      </c>
      <c r="B489" s="22" t="s">
        <v>1228</v>
      </c>
      <c r="C489" s="23" t="s">
        <v>1229</v>
      </c>
      <c r="D489" s="33">
        <v>0.10979999999999999</v>
      </c>
      <c r="E489" s="25">
        <v>1160.6300000000001</v>
      </c>
      <c r="F489" s="25">
        <v>4896.7299999999996</v>
      </c>
    </row>
    <row r="490" spans="1:6" outlineLevel="1" x14ac:dyDescent="0.2">
      <c r="A490" s="26"/>
      <c r="B490" s="27"/>
      <c r="C490" s="28" t="s">
        <v>1230</v>
      </c>
      <c r="D490" s="28"/>
      <c r="E490" s="28"/>
      <c r="F490" s="29">
        <v>4816.3599999999997</v>
      </c>
    </row>
    <row r="491" spans="1:6" outlineLevel="1" x14ac:dyDescent="0.2">
      <c r="A491" s="26"/>
      <c r="B491" s="27"/>
      <c r="C491" s="28" t="s">
        <v>1231</v>
      </c>
      <c r="D491" s="28"/>
      <c r="E491" s="28"/>
      <c r="F491" s="29">
        <v>2758.89</v>
      </c>
    </row>
    <row r="492" spans="1:6" outlineLevel="1" x14ac:dyDescent="0.2">
      <c r="A492" s="26"/>
      <c r="B492" s="27"/>
      <c r="C492" s="28" t="s">
        <v>917</v>
      </c>
      <c r="D492" s="28"/>
      <c r="E492" s="28"/>
      <c r="F492" s="29">
        <v>12471.98</v>
      </c>
    </row>
    <row r="493" spans="1:6" ht="22.5" customHeight="1" outlineLevel="1" x14ac:dyDescent="0.2">
      <c r="A493" s="21">
        <v>85</v>
      </c>
      <c r="B493" s="22" t="s">
        <v>1232</v>
      </c>
      <c r="C493" s="23" t="s">
        <v>1233</v>
      </c>
      <c r="D493" s="33">
        <v>0.10979999999999999</v>
      </c>
      <c r="E493" s="25">
        <v>6135.54</v>
      </c>
      <c r="F493" s="25">
        <v>7639.56</v>
      </c>
    </row>
    <row r="494" spans="1:6" ht="33.75" customHeight="1" outlineLevel="1" x14ac:dyDescent="0.2">
      <c r="A494" s="21">
        <v>86</v>
      </c>
      <c r="B494" s="22" t="s">
        <v>1234</v>
      </c>
      <c r="C494" s="23" t="s">
        <v>1235</v>
      </c>
      <c r="D494" s="30">
        <v>0.14000000000000001</v>
      </c>
      <c r="E494" s="25">
        <v>196.35</v>
      </c>
      <c r="F494" s="25">
        <v>961.44</v>
      </c>
    </row>
    <row r="495" spans="1:6" outlineLevel="1" x14ac:dyDescent="0.2">
      <c r="A495" s="26"/>
      <c r="B495" s="27"/>
      <c r="C495" s="28" t="s">
        <v>1236</v>
      </c>
      <c r="D495" s="28"/>
      <c r="E495" s="28"/>
      <c r="F495" s="29">
        <v>891.52</v>
      </c>
    </row>
    <row r="496" spans="1:6" outlineLevel="1" x14ac:dyDescent="0.2">
      <c r="A496" s="26"/>
      <c r="B496" s="27"/>
      <c r="C496" s="28" t="s">
        <v>1237</v>
      </c>
      <c r="D496" s="28"/>
      <c r="E496" s="28"/>
      <c r="F496" s="29">
        <v>505.5</v>
      </c>
    </row>
    <row r="497" spans="1:6" outlineLevel="1" x14ac:dyDescent="0.2">
      <c r="A497" s="26"/>
      <c r="B497" s="27"/>
      <c r="C497" s="28" t="s">
        <v>917</v>
      </c>
      <c r="D497" s="28"/>
      <c r="E497" s="28"/>
      <c r="F497" s="29">
        <v>2358.46</v>
      </c>
    </row>
    <row r="498" spans="1:6" ht="22.5" customHeight="1" outlineLevel="1" x14ac:dyDescent="0.2">
      <c r="A498" s="21">
        <v>87</v>
      </c>
      <c r="B498" s="22" t="s">
        <v>1238</v>
      </c>
      <c r="C498" s="23" t="s">
        <v>1239</v>
      </c>
      <c r="D498" s="33">
        <v>0.14280000000000001</v>
      </c>
      <c r="E498" s="25">
        <v>445.12</v>
      </c>
      <c r="F498" s="25">
        <v>922.94</v>
      </c>
    </row>
    <row r="499" spans="1:6" ht="11.25" customHeight="1" outlineLevel="1" x14ac:dyDescent="0.2">
      <c r="A499" s="443" t="s">
        <v>1007</v>
      </c>
      <c r="B499" s="444"/>
      <c r="C499" s="444"/>
      <c r="D499" s="444"/>
      <c r="E499" s="445"/>
      <c r="F499" s="36">
        <v>903790.75</v>
      </c>
    </row>
    <row r="500" spans="1:6" outlineLevel="1" x14ac:dyDescent="0.2">
      <c r="A500" s="443" t="s">
        <v>1008</v>
      </c>
      <c r="B500" s="444"/>
      <c r="C500" s="444"/>
      <c r="D500" s="444"/>
      <c r="E500" s="445"/>
      <c r="F500" s="36">
        <v>208509.97</v>
      </c>
    </row>
    <row r="501" spans="1:6" outlineLevel="1" x14ac:dyDescent="0.2">
      <c r="A501" s="443" t="s">
        <v>1009</v>
      </c>
      <c r="B501" s="444"/>
      <c r="C501" s="444"/>
      <c r="D501" s="444"/>
      <c r="E501" s="445"/>
      <c r="F501" s="36">
        <v>138161.12</v>
      </c>
    </row>
    <row r="502" spans="1:6" ht="11.25" customHeight="1" outlineLevel="1" x14ac:dyDescent="0.2">
      <c r="A502" s="443" t="s">
        <v>1240</v>
      </c>
      <c r="B502" s="444"/>
      <c r="C502" s="444"/>
      <c r="D502" s="444"/>
      <c r="E502" s="445"/>
      <c r="F502" s="36">
        <v>1250461.8400000001</v>
      </c>
    </row>
    <row r="503" spans="1:6" ht="12.75" customHeight="1" outlineLevel="1" x14ac:dyDescent="0.2">
      <c r="A503" s="456" t="s">
        <v>1241</v>
      </c>
      <c r="B503" s="457"/>
      <c r="C503" s="457"/>
      <c r="D503" s="457"/>
      <c r="E503" s="457"/>
      <c r="F503" s="458"/>
    </row>
    <row r="504" spans="1:6" ht="33.75" customHeight="1" outlineLevel="1" x14ac:dyDescent="0.2">
      <c r="A504" s="21">
        <v>88</v>
      </c>
      <c r="B504" s="22" t="s">
        <v>1038</v>
      </c>
      <c r="C504" s="23" t="s">
        <v>1242</v>
      </c>
      <c r="D504" s="33">
        <v>0.96220000000000006</v>
      </c>
      <c r="E504" s="25">
        <v>1629.76</v>
      </c>
      <c r="F504" s="25">
        <v>51085.99</v>
      </c>
    </row>
    <row r="505" spans="1:6" outlineLevel="1" x14ac:dyDescent="0.2">
      <c r="A505" s="26"/>
      <c r="B505" s="27"/>
      <c r="C505" s="28" t="s">
        <v>1243</v>
      </c>
      <c r="D505" s="28"/>
      <c r="E505" s="28"/>
      <c r="F505" s="29">
        <v>41199</v>
      </c>
    </row>
    <row r="506" spans="1:6" outlineLevel="1" x14ac:dyDescent="0.2">
      <c r="A506" s="26"/>
      <c r="B506" s="27"/>
      <c r="C506" s="28" t="s">
        <v>1244</v>
      </c>
      <c r="D506" s="28"/>
      <c r="E506" s="28"/>
      <c r="F506" s="29">
        <v>27466</v>
      </c>
    </row>
    <row r="507" spans="1:6" outlineLevel="1" x14ac:dyDescent="0.2">
      <c r="A507" s="26"/>
      <c r="B507" s="27"/>
      <c r="C507" s="28" t="s">
        <v>917</v>
      </c>
      <c r="D507" s="28"/>
      <c r="E507" s="28"/>
      <c r="F507" s="29">
        <v>119750.99</v>
      </c>
    </row>
    <row r="508" spans="1:6" ht="33.75" customHeight="1" outlineLevel="1" x14ac:dyDescent="0.2">
      <c r="A508" s="21">
        <v>89</v>
      </c>
      <c r="B508" s="22" t="s">
        <v>926</v>
      </c>
      <c r="C508" s="23" t="s">
        <v>927</v>
      </c>
      <c r="D508" s="33">
        <v>0.96220000000000006</v>
      </c>
      <c r="E508" s="25">
        <v>12990.48</v>
      </c>
      <c r="F508" s="25">
        <v>130494.15</v>
      </c>
    </row>
    <row r="509" spans="1:6" ht="33.75" customHeight="1" outlineLevel="1" x14ac:dyDescent="0.2">
      <c r="A509" s="21">
        <v>90</v>
      </c>
      <c r="B509" s="22" t="s">
        <v>1059</v>
      </c>
      <c r="C509" s="23" t="s">
        <v>1245</v>
      </c>
      <c r="D509" s="24">
        <v>0.109</v>
      </c>
      <c r="E509" s="25">
        <v>7384.06</v>
      </c>
      <c r="F509" s="25">
        <v>11587.84</v>
      </c>
    </row>
    <row r="510" spans="1:6" outlineLevel="1" x14ac:dyDescent="0.2">
      <c r="A510" s="26"/>
      <c r="B510" s="27"/>
      <c r="C510" s="28" t="s">
        <v>1246</v>
      </c>
      <c r="D510" s="28"/>
      <c r="E510" s="28"/>
      <c r="F510" s="29">
        <v>4523.3599999999997</v>
      </c>
    </row>
    <row r="511" spans="1:6" outlineLevel="1" x14ac:dyDescent="0.2">
      <c r="A511" s="26"/>
      <c r="B511" s="27"/>
      <c r="C511" s="28" t="s">
        <v>1247</v>
      </c>
      <c r="D511" s="28"/>
      <c r="E511" s="28"/>
      <c r="F511" s="29">
        <v>3015.57</v>
      </c>
    </row>
    <row r="512" spans="1:6" outlineLevel="1" x14ac:dyDescent="0.2">
      <c r="A512" s="26"/>
      <c r="B512" s="27"/>
      <c r="C512" s="28" t="s">
        <v>917</v>
      </c>
      <c r="D512" s="28"/>
      <c r="E512" s="28"/>
      <c r="F512" s="29">
        <v>19126.77</v>
      </c>
    </row>
    <row r="513" spans="1:6" ht="33.75" customHeight="1" outlineLevel="1" x14ac:dyDescent="0.2">
      <c r="A513" s="21">
        <v>91</v>
      </c>
      <c r="B513" s="22" t="s">
        <v>926</v>
      </c>
      <c r="C513" s="23" t="s">
        <v>927</v>
      </c>
      <c r="D513" s="24">
        <v>0.109</v>
      </c>
      <c r="E513" s="25">
        <v>12990.48</v>
      </c>
      <c r="F513" s="25">
        <v>14782.65</v>
      </c>
    </row>
    <row r="514" spans="1:6" ht="33.75" customHeight="1" outlineLevel="1" x14ac:dyDescent="0.2">
      <c r="A514" s="21">
        <v>92</v>
      </c>
      <c r="B514" s="22" t="s">
        <v>1077</v>
      </c>
      <c r="C514" s="23" t="s">
        <v>1088</v>
      </c>
      <c r="D514" s="33">
        <v>0.51119999999999999</v>
      </c>
      <c r="E514" s="25">
        <v>1049.6300000000001</v>
      </c>
      <c r="F514" s="25">
        <v>11265.85</v>
      </c>
    </row>
    <row r="515" spans="1:6" outlineLevel="1" x14ac:dyDescent="0.2">
      <c r="A515" s="26"/>
      <c r="B515" s="27"/>
      <c r="C515" s="28" t="s">
        <v>1248</v>
      </c>
      <c r="D515" s="28"/>
      <c r="E515" s="28"/>
      <c r="F515" s="29">
        <v>6578.05</v>
      </c>
    </row>
    <row r="516" spans="1:6" outlineLevel="1" x14ac:dyDescent="0.2">
      <c r="A516" s="26"/>
      <c r="B516" s="27"/>
      <c r="C516" s="28" t="s">
        <v>1249</v>
      </c>
      <c r="D516" s="28"/>
      <c r="E516" s="28"/>
      <c r="F516" s="29">
        <v>4385.37</v>
      </c>
    </row>
    <row r="517" spans="1:6" outlineLevel="1" x14ac:dyDescent="0.2">
      <c r="A517" s="26"/>
      <c r="B517" s="27"/>
      <c r="C517" s="28" t="s">
        <v>917</v>
      </c>
      <c r="D517" s="28"/>
      <c r="E517" s="28"/>
      <c r="F517" s="29">
        <v>22229.27</v>
      </c>
    </row>
    <row r="518" spans="1:6" ht="33.75" customHeight="1" outlineLevel="1" x14ac:dyDescent="0.2">
      <c r="A518" s="21">
        <v>93</v>
      </c>
      <c r="B518" s="22" t="s">
        <v>1250</v>
      </c>
      <c r="C518" s="23" t="s">
        <v>1251</v>
      </c>
      <c r="D518" s="33">
        <v>0.51119999999999999</v>
      </c>
      <c r="E518" s="25">
        <v>8280</v>
      </c>
      <c r="F518" s="25">
        <v>42031.07</v>
      </c>
    </row>
    <row r="519" spans="1:6" ht="33.75" customHeight="1" outlineLevel="1" x14ac:dyDescent="0.2">
      <c r="A519" s="21">
        <v>94</v>
      </c>
      <c r="B519" s="22" t="s">
        <v>1053</v>
      </c>
      <c r="C519" s="23" t="s">
        <v>1054</v>
      </c>
      <c r="D519" s="32">
        <v>0.4</v>
      </c>
      <c r="E519" s="25">
        <v>347.67</v>
      </c>
      <c r="F519" s="25">
        <v>2382.92</v>
      </c>
    </row>
    <row r="520" spans="1:6" outlineLevel="1" x14ac:dyDescent="0.2">
      <c r="A520" s="26"/>
      <c r="B520" s="27"/>
      <c r="C520" s="28" t="s">
        <v>1252</v>
      </c>
      <c r="D520" s="28"/>
      <c r="E520" s="28"/>
      <c r="F520" s="29">
        <v>917.67</v>
      </c>
    </row>
    <row r="521" spans="1:6" outlineLevel="1" x14ac:dyDescent="0.2">
      <c r="A521" s="26"/>
      <c r="B521" s="27"/>
      <c r="C521" s="28" t="s">
        <v>1253</v>
      </c>
      <c r="D521" s="28"/>
      <c r="E521" s="28"/>
      <c r="F521" s="29">
        <v>497.88</v>
      </c>
    </row>
    <row r="522" spans="1:6" outlineLevel="1" x14ac:dyDescent="0.2">
      <c r="A522" s="26"/>
      <c r="B522" s="27"/>
      <c r="C522" s="28" t="s">
        <v>917</v>
      </c>
      <c r="D522" s="28"/>
      <c r="E522" s="28"/>
      <c r="F522" s="29">
        <v>3798.47</v>
      </c>
    </row>
    <row r="523" spans="1:6" ht="11.25" customHeight="1" outlineLevel="1" x14ac:dyDescent="0.2">
      <c r="A523" s="443" t="s">
        <v>1007</v>
      </c>
      <c r="B523" s="444"/>
      <c r="C523" s="444"/>
      <c r="D523" s="444"/>
      <c r="E523" s="445"/>
      <c r="F523" s="36">
        <v>263630.46999999997</v>
      </c>
    </row>
    <row r="524" spans="1:6" outlineLevel="1" x14ac:dyDescent="0.2">
      <c r="A524" s="443" t="s">
        <v>1008</v>
      </c>
      <c r="B524" s="444"/>
      <c r="C524" s="444"/>
      <c r="D524" s="444"/>
      <c r="E524" s="445"/>
      <c r="F524" s="36">
        <v>53218.080000000002</v>
      </c>
    </row>
    <row r="525" spans="1:6" outlineLevel="1" x14ac:dyDescent="0.2">
      <c r="A525" s="443" t="s">
        <v>1009</v>
      </c>
      <c r="B525" s="444"/>
      <c r="C525" s="444"/>
      <c r="D525" s="444"/>
      <c r="E525" s="445"/>
      <c r="F525" s="36">
        <v>35364.82</v>
      </c>
    </row>
    <row r="526" spans="1:6" ht="11.25" customHeight="1" outlineLevel="1" x14ac:dyDescent="0.2">
      <c r="A526" s="443" t="s">
        <v>1254</v>
      </c>
      <c r="B526" s="444"/>
      <c r="C526" s="444"/>
      <c r="D526" s="444"/>
      <c r="E526" s="445"/>
      <c r="F526" s="36">
        <v>352213.37</v>
      </c>
    </row>
    <row r="527" spans="1:6" ht="12.75" customHeight="1" outlineLevel="1" x14ac:dyDescent="0.2">
      <c r="A527" s="456" t="s">
        <v>1255</v>
      </c>
      <c r="B527" s="457"/>
      <c r="C527" s="457"/>
      <c r="D527" s="457"/>
      <c r="E527" s="457"/>
      <c r="F527" s="458"/>
    </row>
    <row r="528" spans="1:6" ht="33.75" customHeight="1" outlineLevel="1" x14ac:dyDescent="0.2">
      <c r="A528" s="21">
        <v>95</v>
      </c>
      <c r="B528" s="22" t="s">
        <v>1038</v>
      </c>
      <c r="C528" s="23" t="s">
        <v>1256</v>
      </c>
      <c r="D528" s="33">
        <v>0.4743</v>
      </c>
      <c r="E528" s="25">
        <v>1629.76</v>
      </c>
      <c r="F528" s="25">
        <v>25181.96</v>
      </c>
    </row>
    <row r="529" spans="1:6" outlineLevel="1" x14ac:dyDescent="0.2">
      <c r="A529" s="26"/>
      <c r="B529" s="27"/>
      <c r="C529" s="28" t="s">
        <v>1257</v>
      </c>
      <c r="D529" s="28"/>
      <c r="E529" s="28"/>
      <c r="F529" s="29">
        <v>20308.34</v>
      </c>
    </row>
    <row r="530" spans="1:6" outlineLevel="1" x14ac:dyDescent="0.2">
      <c r="A530" s="26"/>
      <c r="B530" s="27"/>
      <c r="C530" s="28" t="s">
        <v>1258</v>
      </c>
      <c r="D530" s="28"/>
      <c r="E530" s="28"/>
      <c r="F530" s="29">
        <v>13538.89</v>
      </c>
    </row>
    <row r="531" spans="1:6" outlineLevel="1" x14ac:dyDescent="0.2">
      <c r="A531" s="26"/>
      <c r="B531" s="27"/>
      <c r="C531" s="28" t="s">
        <v>917</v>
      </c>
      <c r="D531" s="28"/>
      <c r="E531" s="28"/>
      <c r="F531" s="29">
        <v>59029.19</v>
      </c>
    </row>
    <row r="532" spans="1:6" ht="33.75" customHeight="1" outlineLevel="1" x14ac:dyDescent="0.2">
      <c r="A532" s="21">
        <v>96</v>
      </c>
      <c r="B532" s="22" t="s">
        <v>926</v>
      </c>
      <c r="C532" s="23" t="s">
        <v>927</v>
      </c>
      <c r="D532" s="33">
        <v>0.4743</v>
      </c>
      <c r="E532" s="25">
        <v>12990.48</v>
      </c>
      <c r="F532" s="25">
        <v>64324.86</v>
      </c>
    </row>
    <row r="533" spans="1:6" ht="33.75" customHeight="1" outlineLevel="1" x14ac:dyDescent="0.2">
      <c r="A533" s="21">
        <v>97</v>
      </c>
      <c r="B533" s="22" t="s">
        <v>1042</v>
      </c>
      <c r="C533" s="23" t="s">
        <v>1043</v>
      </c>
      <c r="D533" s="30">
        <v>0.37</v>
      </c>
      <c r="E533" s="25">
        <v>360</v>
      </c>
      <c r="F533" s="25">
        <v>1096.24</v>
      </c>
    </row>
    <row r="534" spans="1:6" ht="22.5" customHeight="1" outlineLevel="1" x14ac:dyDescent="0.2">
      <c r="A534" s="21">
        <v>98</v>
      </c>
      <c r="B534" s="22" t="s">
        <v>946</v>
      </c>
      <c r="C534" s="23" t="s">
        <v>1259</v>
      </c>
      <c r="D534" s="44">
        <v>8.1476699999999999E-2</v>
      </c>
      <c r="E534" s="25">
        <v>768.92</v>
      </c>
      <c r="F534" s="25">
        <v>2702.76</v>
      </c>
    </row>
    <row r="535" spans="1:6" outlineLevel="1" x14ac:dyDescent="0.2">
      <c r="A535" s="26"/>
      <c r="B535" s="27"/>
      <c r="C535" s="28" t="s">
        <v>1260</v>
      </c>
      <c r="D535" s="28"/>
      <c r="E535" s="28"/>
      <c r="F535" s="29">
        <v>2750.66</v>
      </c>
    </row>
    <row r="536" spans="1:6" outlineLevel="1" x14ac:dyDescent="0.2">
      <c r="A536" s="26"/>
      <c r="B536" s="27"/>
      <c r="C536" s="28" t="s">
        <v>1261</v>
      </c>
      <c r="D536" s="28"/>
      <c r="E536" s="28"/>
      <c r="F536" s="29">
        <v>1564.1</v>
      </c>
    </row>
    <row r="537" spans="1:6" outlineLevel="1" x14ac:dyDescent="0.2">
      <c r="A537" s="26"/>
      <c r="B537" s="27"/>
      <c r="C537" s="28" t="s">
        <v>917</v>
      </c>
      <c r="D537" s="28"/>
      <c r="E537" s="28"/>
      <c r="F537" s="29">
        <v>7017.52</v>
      </c>
    </row>
    <row r="538" spans="1:6" ht="45" customHeight="1" outlineLevel="1" x14ac:dyDescent="0.2">
      <c r="A538" s="21">
        <v>99</v>
      </c>
      <c r="B538" s="22" t="s">
        <v>1262</v>
      </c>
      <c r="C538" s="23" t="s">
        <v>1263</v>
      </c>
      <c r="D538" s="24">
        <v>0.98799999999999999</v>
      </c>
      <c r="E538" s="25">
        <v>195.38</v>
      </c>
      <c r="F538" s="25">
        <v>4040.23</v>
      </c>
    </row>
    <row r="539" spans="1:6" ht="45" customHeight="1" outlineLevel="1" x14ac:dyDescent="0.2">
      <c r="A539" s="21">
        <v>100</v>
      </c>
      <c r="B539" s="22" t="s">
        <v>1191</v>
      </c>
      <c r="C539" s="23" t="s">
        <v>1192</v>
      </c>
      <c r="D539" s="24">
        <v>0.247</v>
      </c>
      <c r="E539" s="25">
        <v>138.04</v>
      </c>
      <c r="F539" s="25">
        <v>499.16</v>
      </c>
    </row>
    <row r="540" spans="1:6" ht="45" customHeight="1" outlineLevel="1" x14ac:dyDescent="0.2">
      <c r="A540" s="21">
        <v>101</v>
      </c>
      <c r="B540" s="22" t="s">
        <v>1264</v>
      </c>
      <c r="C540" s="23" t="s">
        <v>1265</v>
      </c>
      <c r="D540" s="24">
        <v>0.74099999999999999</v>
      </c>
      <c r="E540" s="25">
        <v>122.04</v>
      </c>
      <c r="F540" s="25">
        <v>1636.81</v>
      </c>
    </row>
    <row r="541" spans="1:6" ht="22.5" customHeight="1" outlineLevel="1" x14ac:dyDescent="0.2">
      <c r="A541" s="21">
        <v>102</v>
      </c>
      <c r="B541" s="22" t="s">
        <v>1266</v>
      </c>
      <c r="C541" s="23" t="s">
        <v>1267</v>
      </c>
      <c r="D541" s="35">
        <v>1.206E-2</v>
      </c>
      <c r="E541" s="25">
        <v>6712.55</v>
      </c>
      <c r="F541" s="25">
        <v>766.63</v>
      </c>
    </row>
    <row r="542" spans="1:6" ht="22.5" customHeight="1" outlineLevel="1" x14ac:dyDescent="0.2">
      <c r="A542" s="21">
        <v>103</v>
      </c>
      <c r="B542" s="22" t="s">
        <v>1268</v>
      </c>
      <c r="C542" s="23" t="s">
        <v>1269</v>
      </c>
      <c r="D542" s="35">
        <v>3.7449999999999997E-2</v>
      </c>
      <c r="E542" s="25">
        <v>6691.21</v>
      </c>
      <c r="F542" s="25">
        <v>2375.5500000000002</v>
      </c>
    </row>
    <row r="543" spans="1:6" ht="33.75" customHeight="1" outlineLevel="1" x14ac:dyDescent="0.2">
      <c r="A543" s="21">
        <v>104</v>
      </c>
      <c r="B543" s="22" t="s">
        <v>1077</v>
      </c>
      <c r="C543" s="23" t="s">
        <v>1270</v>
      </c>
      <c r="D543" s="33">
        <v>1.7399999999999999E-2</v>
      </c>
      <c r="E543" s="25">
        <v>1049.6300000000001</v>
      </c>
      <c r="F543" s="25">
        <v>383.45</v>
      </c>
    </row>
    <row r="544" spans="1:6" outlineLevel="1" x14ac:dyDescent="0.2">
      <c r="A544" s="26"/>
      <c r="B544" s="27"/>
      <c r="C544" s="28" t="s">
        <v>1271</v>
      </c>
      <c r="D544" s="28"/>
      <c r="E544" s="28"/>
      <c r="F544" s="29">
        <v>223.9</v>
      </c>
    </row>
    <row r="545" spans="1:6" outlineLevel="1" x14ac:dyDescent="0.2">
      <c r="A545" s="26"/>
      <c r="B545" s="27"/>
      <c r="C545" s="28" t="s">
        <v>1272</v>
      </c>
      <c r="D545" s="28"/>
      <c r="E545" s="28"/>
      <c r="F545" s="29">
        <v>149.27000000000001</v>
      </c>
    </row>
    <row r="546" spans="1:6" outlineLevel="1" x14ac:dyDescent="0.2">
      <c r="A546" s="26"/>
      <c r="B546" s="27"/>
      <c r="C546" s="28" t="s">
        <v>917</v>
      </c>
      <c r="D546" s="28"/>
      <c r="E546" s="28"/>
      <c r="F546" s="29">
        <v>756.62</v>
      </c>
    </row>
    <row r="547" spans="1:6" ht="22.5" customHeight="1" outlineLevel="1" x14ac:dyDescent="0.2">
      <c r="A547" s="21">
        <v>105</v>
      </c>
      <c r="B547" s="22" t="s">
        <v>1273</v>
      </c>
      <c r="C547" s="23" t="s">
        <v>1274</v>
      </c>
      <c r="D547" s="33">
        <v>1.7399999999999999E-2</v>
      </c>
      <c r="E547" s="25">
        <v>4516.54</v>
      </c>
      <c r="F547" s="25">
        <v>780.38</v>
      </c>
    </row>
    <row r="548" spans="1:6" ht="33.75" customHeight="1" outlineLevel="1" x14ac:dyDescent="0.2">
      <c r="A548" s="21">
        <v>106</v>
      </c>
      <c r="B548" s="22" t="s">
        <v>1053</v>
      </c>
      <c r="C548" s="23" t="s">
        <v>1054</v>
      </c>
      <c r="D548" s="30">
        <v>0.21</v>
      </c>
      <c r="E548" s="25">
        <v>347.67</v>
      </c>
      <c r="F548" s="25">
        <v>1251.03</v>
      </c>
    </row>
    <row r="549" spans="1:6" outlineLevel="1" x14ac:dyDescent="0.2">
      <c r="A549" s="26"/>
      <c r="B549" s="27"/>
      <c r="C549" s="28" t="s">
        <v>1275</v>
      </c>
      <c r="D549" s="28"/>
      <c r="E549" s="28"/>
      <c r="F549" s="29">
        <v>481.78</v>
      </c>
    </row>
    <row r="550" spans="1:6" outlineLevel="1" x14ac:dyDescent="0.2">
      <c r="A550" s="26"/>
      <c r="B550" s="27"/>
      <c r="C550" s="28" t="s">
        <v>1276</v>
      </c>
      <c r="D550" s="28"/>
      <c r="E550" s="28"/>
      <c r="F550" s="29">
        <v>261.39</v>
      </c>
    </row>
    <row r="551" spans="1:6" outlineLevel="1" x14ac:dyDescent="0.2">
      <c r="A551" s="26"/>
      <c r="B551" s="27"/>
      <c r="C551" s="28" t="s">
        <v>917</v>
      </c>
      <c r="D551" s="28"/>
      <c r="E551" s="28"/>
      <c r="F551" s="29">
        <v>1994.2</v>
      </c>
    </row>
    <row r="552" spans="1:6" ht="11.25" customHeight="1" outlineLevel="1" x14ac:dyDescent="0.2">
      <c r="A552" s="443" t="s">
        <v>1007</v>
      </c>
      <c r="B552" s="444"/>
      <c r="C552" s="444"/>
      <c r="D552" s="444"/>
      <c r="E552" s="445"/>
      <c r="F552" s="36">
        <v>105039.06</v>
      </c>
    </row>
    <row r="553" spans="1:6" outlineLevel="1" x14ac:dyDescent="0.2">
      <c r="A553" s="443" t="s">
        <v>1008</v>
      </c>
      <c r="B553" s="444"/>
      <c r="C553" s="444"/>
      <c r="D553" s="444"/>
      <c r="E553" s="445"/>
      <c r="F553" s="36">
        <v>23764.67</v>
      </c>
    </row>
    <row r="554" spans="1:6" outlineLevel="1" x14ac:dyDescent="0.2">
      <c r="A554" s="443" t="s">
        <v>1009</v>
      </c>
      <c r="B554" s="444"/>
      <c r="C554" s="444"/>
      <c r="D554" s="444"/>
      <c r="E554" s="445"/>
      <c r="F554" s="36">
        <v>15513.65</v>
      </c>
    </row>
    <row r="555" spans="1:6" ht="11.25" customHeight="1" outlineLevel="1" x14ac:dyDescent="0.2">
      <c r="A555" s="443" t="s">
        <v>1277</v>
      </c>
      <c r="B555" s="444"/>
      <c r="C555" s="444"/>
      <c r="D555" s="444"/>
      <c r="E555" s="445"/>
      <c r="F555" s="36">
        <v>144317.38</v>
      </c>
    </row>
    <row r="556" spans="1:6" ht="11.25" customHeight="1" outlineLevel="1" x14ac:dyDescent="0.2">
      <c r="A556" s="443" t="s">
        <v>1023</v>
      </c>
      <c r="B556" s="444"/>
      <c r="C556" s="444"/>
      <c r="D556" s="444"/>
      <c r="E556" s="445"/>
      <c r="F556" s="36">
        <v>7445705.3399999999</v>
      </c>
    </row>
    <row r="557" spans="1:6" outlineLevel="1" x14ac:dyDescent="0.2">
      <c r="A557" s="443" t="s">
        <v>1008</v>
      </c>
      <c r="B557" s="444"/>
      <c r="C557" s="444"/>
      <c r="D557" s="444"/>
      <c r="E557" s="445"/>
      <c r="F557" s="36">
        <v>1162911.6499999999</v>
      </c>
    </row>
    <row r="558" spans="1:6" outlineLevel="1" x14ac:dyDescent="0.2">
      <c r="A558" s="443" t="s">
        <v>1009</v>
      </c>
      <c r="B558" s="444"/>
      <c r="C558" s="444"/>
      <c r="D558" s="444"/>
      <c r="E558" s="445"/>
      <c r="F558" s="36">
        <v>766965</v>
      </c>
    </row>
    <row r="559" spans="1:6" outlineLevel="1" x14ac:dyDescent="0.2">
      <c r="A559" s="443" t="s">
        <v>1024</v>
      </c>
      <c r="B559" s="444"/>
      <c r="C559" s="444"/>
      <c r="D559" s="444"/>
      <c r="E559" s="445"/>
      <c r="F559" s="36">
        <v>9375581.9900000002</v>
      </c>
    </row>
    <row r="560" spans="1:6" outlineLevel="1" x14ac:dyDescent="0.2">
      <c r="A560" s="38"/>
      <c r="B560" s="38"/>
      <c r="C560" s="38"/>
      <c r="D560" s="38"/>
      <c r="E560" s="38"/>
      <c r="F560" s="38"/>
    </row>
    <row r="561" spans="1:12" ht="15" outlineLevel="1" x14ac:dyDescent="0.25">
      <c r="A561" s="3"/>
      <c r="B561" s="3"/>
      <c r="C561" s="3"/>
      <c r="D561" s="3"/>
      <c r="E561" s="3"/>
      <c r="F561" s="3"/>
    </row>
    <row r="562" spans="1:12" outlineLevel="1" x14ac:dyDescent="0.2">
      <c r="A562" s="41" t="s">
        <v>1025</v>
      </c>
      <c r="B562" s="446"/>
      <c r="C562" s="446"/>
      <c r="D562" s="446"/>
      <c r="E562" s="446"/>
      <c r="F562" s="446"/>
    </row>
    <row r="563" spans="1:12" outlineLevel="1" x14ac:dyDescent="0.2">
      <c r="A563" s="4"/>
      <c r="B563" s="447" t="s">
        <v>1027</v>
      </c>
      <c r="C563" s="447"/>
      <c r="D563" s="447"/>
      <c r="E563" s="447"/>
      <c r="F563" s="447"/>
    </row>
    <row r="564" spans="1:12" outlineLevel="1" x14ac:dyDescent="0.2">
      <c r="A564" s="41" t="s">
        <v>1028</v>
      </c>
      <c r="B564" s="446"/>
      <c r="C564" s="446"/>
      <c r="D564" s="446"/>
      <c r="E564" s="446"/>
      <c r="F564" s="446"/>
    </row>
    <row r="565" spans="1:12" outlineLevel="1" x14ac:dyDescent="0.2">
      <c r="A565" s="10"/>
      <c r="B565" s="447" t="s">
        <v>1027</v>
      </c>
      <c r="C565" s="447"/>
      <c r="D565" s="447"/>
      <c r="E565" s="447"/>
      <c r="F565" s="447"/>
    </row>
    <row r="566" spans="1:12" ht="15" outlineLevel="1" x14ac:dyDescent="0.25">
      <c r="A566" s="3"/>
      <c r="B566" s="3"/>
      <c r="C566" s="3"/>
      <c r="D566" s="3"/>
      <c r="E566" s="3"/>
      <c r="F566" s="3"/>
      <c r="G566" s="184"/>
      <c r="H566" s="3"/>
      <c r="I566" s="3"/>
      <c r="J566" s="3"/>
      <c r="K566" s="3"/>
      <c r="L566" s="3"/>
    </row>
    <row r="567" spans="1:12" ht="18" x14ac:dyDescent="0.25">
      <c r="A567" s="448" t="s">
        <v>1278</v>
      </c>
      <c r="B567" s="448"/>
      <c r="C567" s="448"/>
      <c r="D567" s="448"/>
      <c r="E567" s="448"/>
      <c r="F567" s="448"/>
      <c r="G567" s="185"/>
      <c r="H567" s="5"/>
      <c r="I567" s="5"/>
      <c r="J567" s="3"/>
      <c r="K567" s="3"/>
      <c r="L567" s="3"/>
    </row>
    <row r="568" spans="1:12" ht="15" x14ac:dyDescent="0.25">
      <c r="A568" s="6"/>
      <c r="B568" s="6"/>
      <c r="C568" s="6"/>
      <c r="D568" s="6"/>
      <c r="E568" s="6"/>
      <c r="F568" s="6"/>
      <c r="G568" s="186"/>
      <c r="H568" s="6"/>
      <c r="I568" s="6"/>
      <c r="J568" s="3"/>
      <c r="K568" s="3"/>
      <c r="L568" s="3"/>
    </row>
    <row r="569" spans="1:12" ht="15" customHeight="1" x14ac:dyDescent="0.25">
      <c r="A569" s="449" t="s">
        <v>1279</v>
      </c>
      <c r="B569" s="449"/>
      <c r="C569" s="449"/>
      <c r="D569" s="449"/>
      <c r="E569" s="449"/>
      <c r="F569" s="449"/>
      <c r="G569" s="187"/>
      <c r="H569" s="7"/>
      <c r="I569" s="7"/>
      <c r="J569" s="3"/>
      <c r="K569" s="3"/>
      <c r="L569" s="3"/>
    </row>
    <row r="570" spans="1:12" ht="15" x14ac:dyDescent="0.25">
      <c r="A570" s="450" t="s">
        <v>903</v>
      </c>
      <c r="B570" s="450"/>
      <c r="C570" s="450"/>
      <c r="D570" s="450"/>
      <c r="E570" s="450"/>
      <c r="F570" s="450"/>
      <c r="G570" s="188"/>
      <c r="H570" s="8"/>
      <c r="I570" s="8"/>
      <c r="J570" s="3"/>
      <c r="K570" s="3"/>
      <c r="L570" s="3"/>
    </row>
    <row r="571" spans="1:12" ht="15" x14ac:dyDescent="0.25">
      <c r="A571" s="9"/>
      <c r="B571" s="9"/>
      <c r="C571" s="9"/>
      <c r="D571" s="9"/>
      <c r="E571" s="9"/>
      <c r="F571" s="9"/>
      <c r="G571" s="189"/>
      <c r="H571" s="9"/>
      <c r="I571" s="9"/>
      <c r="J571" s="3"/>
      <c r="K571" s="3"/>
      <c r="L571" s="3"/>
    </row>
    <row r="572" spans="1:12" ht="15" x14ac:dyDescent="0.25">
      <c r="A572" s="10" t="s">
        <v>904</v>
      </c>
      <c r="B572" s="10"/>
      <c r="C572" s="11"/>
      <c r="D572" s="12"/>
      <c r="E572" s="12"/>
      <c r="F572" s="3"/>
      <c r="G572" s="190"/>
      <c r="H572" s="10"/>
      <c r="I572" s="3"/>
      <c r="J572" s="10"/>
      <c r="K572" s="10"/>
      <c r="L572" s="10"/>
    </row>
    <row r="573" spans="1:12" ht="15" x14ac:dyDescent="0.25">
      <c r="A573" s="10"/>
      <c r="B573" s="10"/>
      <c r="C573" s="3"/>
      <c r="D573" s="15"/>
      <c r="E573" s="16"/>
      <c r="F573" s="3"/>
      <c r="G573" s="186"/>
      <c r="H573" s="10"/>
      <c r="I573" s="4"/>
      <c r="J573" s="10"/>
      <c r="K573" s="10"/>
      <c r="L573" s="17"/>
    </row>
    <row r="574" spans="1:12" ht="15" x14ac:dyDescent="0.25">
      <c r="A574" s="18"/>
      <c r="B574" s="3"/>
      <c r="C574" s="3"/>
      <c r="D574" s="3"/>
      <c r="E574" s="3"/>
      <c r="F574" s="3"/>
      <c r="G574" s="190"/>
      <c r="H574" s="3"/>
      <c r="I574" s="3"/>
      <c r="J574" s="3"/>
      <c r="K574" s="3"/>
      <c r="L574" s="3"/>
    </row>
    <row r="575" spans="1:12" ht="15" customHeight="1" x14ac:dyDescent="0.25">
      <c r="A575" s="451" t="s">
        <v>906</v>
      </c>
      <c r="B575" s="451" t="s">
        <v>907</v>
      </c>
      <c r="C575" s="451" t="s">
        <v>908</v>
      </c>
      <c r="D575" s="451" t="s">
        <v>909</v>
      </c>
      <c r="E575" s="451" t="s">
        <v>910</v>
      </c>
      <c r="F575" s="451" t="s">
        <v>911</v>
      </c>
      <c r="G575" s="190"/>
      <c r="H575" s="3"/>
      <c r="I575" s="3"/>
      <c r="J575" s="3"/>
      <c r="K575" s="3"/>
      <c r="L575" s="3"/>
    </row>
    <row r="576" spans="1:12" ht="15" x14ac:dyDescent="0.25">
      <c r="A576" s="452"/>
      <c r="B576" s="452"/>
      <c r="C576" s="452"/>
      <c r="D576" s="452"/>
      <c r="E576" s="452"/>
      <c r="F576" s="452"/>
      <c r="G576" s="190"/>
      <c r="H576" s="3"/>
      <c r="I576" s="3"/>
      <c r="J576" s="3"/>
      <c r="K576" s="3"/>
      <c r="L576" s="3"/>
    </row>
    <row r="577" spans="1:12" ht="15" x14ac:dyDescent="0.25">
      <c r="A577" s="19">
        <v>1</v>
      </c>
      <c r="B577" s="19">
        <v>2</v>
      </c>
      <c r="C577" s="453">
        <v>3</v>
      </c>
      <c r="D577" s="454"/>
      <c r="E577" s="455"/>
      <c r="F577" s="19">
        <v>4</v>
      </c>
      <c r="G577" s="190"/>
      <c r="H577" s="3"/>
      <c r="I577" s="3"/>
      <c r="J577" s="3"/>
      <c r="K577" s="3"/>
      <c r="L577" s="3"/>
    </row>
    <row r="578" spans="1:12" ht="15" x14ac:dyDescent="0.25">
      <c r="A578" s="456" t="s">
        <v>1280</v>
      </c>
      <c r="B578" s="457"/>
      <c r="C578" s="457"/>
      <c r="D578" s="457"/>
      <c r="E578" s="457"/>
      <c r="F578" s="458"/>
      <c r="G578" s="190"/>
      <c r="H578" s="3"/>
      <c r="I578" s="3"/>
      <c r="J578" s="3"/>
      <c r="K578" s="3"/>
      <c r="L578" s="3"/>
    </row>
    <row r="579" spans="1:12" ht="15" x14ac:dyDescent="0.25">
      <c r="A579" s="462" t="s">
        <v>1281</v>
      </c>
      <c r="B579" s="463"/>
      <c r="C579" s="463"/>
      <c r="D579" s="463"/>
      <c r="E579" s="463"/>
      <c r="F579" s="464"/>
      <c r="G579" s="193"/>
      <c r="H579" s="58"/>
      <c r="I579" s="58"/>
      <c r="J579" s="58"/>
      <c r="K579" s="58"/>
      <c r="L579" s="58"/>
    </row>
    <row r="580" spans="1:12" ht="22.5" customHeight="1" x14ac:dyDescent="0.25">
      <c r="A580" s="61">
        <v>1</v>
      </c>
      <c r="B580" s="62" t="s">
        <v>1282</v>
      </c>
      <c r="C580" s="63" t="s">
        <v>1283</v>
      </c>
      <c r="D580" s="64">
        <v>7.14</v>
      </c>
      <c r="E580" s="65">
        <v>80.19</v>
      </c>
      <c r="F580" s="65">
        <v>14119.18</v>
      </c>
      <c r="G580" s="193"/>
      <c r="H580" s="58"/>
      <c r="I580" s="58"/>
      <c r="J580" s="58"/>
      <c r="K580" s="58"/>
      <c r="L580" s="58"/>
    </row>
    <row r="581" spans="1:12" ht="15" x14ac:dyDescent="0.25">
      <c r="A581" s="66"/>
      <c r="B581" s="67"/>
      <c r="C581" s="68" t="s">
        <v>1284</v>
      </c>
      <c r="D581" s="68"/>
      <c r="E581" s="68"/>
      <c r="F581" s="69">
        <v>10751.13</v>
      </c>
      <c r="G581" s="193"/>
      <c r="H581" s="58"/>
      <c r="I581" s="58"/>
      <c r="J581" s="58"/>
      <c r="K581" s="58"/>
      <c r="L581" s="58"/>
    </row>
    <row r="582" spans="1:12" ht="15" x14ac:dyDescent="0.25">
      <c r="A582" s="66"/>
      <c r="B582" s="67"/>
      <c r="C582" s="68" t="s">
        <v>1285</v>
      </c>
      <c r="D582" s="68"/>
      <c r="E582" s="68"/>
      <c r="F582" s="69">
        <v>7167.42</v>
      </c>
      <c r="G582" s="193"/>
      <c r="H582" s="58"/>
      <c r="I582" s="58"/>
      <c r="J582" s="58"/>
      <c r="K582" s="58"/>
      <c r="L582" s="58"/>
    </row>
    <row r="583" spans="1:12" ht="15" x14ac:dyDescent="0.25">
      <c r="A583" s="66"/>
      <c r="B583" s="67"/>
      <c r="C583" s="68" t="s">
        <v>917</v>
      </c>
      <c r="D583" s="68"/>
      <c r="E583" s="68"/>
      <c r="F583" s="69">
        <v>32037.73</v>
      </c>
      <c r="G583" s="193">
        <f>F583/D580*1.2*1.0224*1.0192</f>
        <v>5610.8030848602357</v>
      </c>
      <c r="H583" s="71">
        <f>G583*1.9</f>
        <v>10660.525861234448</v>
      </c>
      <c r="I583" s="58" t="s">
        <v>1029</v>
      </c>
      <c r="J583" s="71">
        <f>H583+G589</f>
        <v>12896.313937123088</v>
      </c>
      <c r="K583" s="58" t="s">
        <v>1030</v>
      </c>
      <c r="L583" s="71">
        <f>G584+H585+G590</f>
        <v>27398.312164595354</v>
      </c>
    </row>
    <row r="584" spans="1:12" ht="33.75" customHeight="1" x14ac:dyDescent="0.25">
      <c r="A584" s="61">
        <v>2</v>
      </c>
      <c r="B584" s="62" t="s">
        <v>1286</v>
      </c>
      <c r="C584" s="63" t="s">
        <v>1287</v>
      </c>
      <c r="D584" s="70">
        <v>3</v>
      </c>
      <c r="E584" s="65">
        <v>94.68</v>
      </c>
      <c r="F584" s="65">
        <v>1119.1199999999999</v>
      </c>
      <c r="G584" s="193">
        <f>F584/D584*1.2*1.0224*1.0192</f>
        <v>466.46268125183997</v>
      </c>
      <c r="H584" s="58"/>
      <c r="I584" s="58"/>
      <c r="J584" s="58"/>
      <c r="K584" s="58"/>
      <c r="L584" s="58"/>
    </row>
    <row r="585" spans="1:12" ht="33.75" customHeight="1" x14ac:dyDescent="0.25">
      <c r="A585" s="61">
        <v>3</v>
      </c>
      <c r="B585" s="62" t="s">
        <v>1288</v>
      </c>
      <c r="C585" s="63" t="s">
        <v>1289</v>
      </c>
      <c r="D585" s="64">
        <v>7.14</v>
      </c>
      <c r="E585" s="65">
        <v>1465.11</v>
      </c>
      <c r="F585" s="65">
        <v>70820.19</v>
      </c>
      <c r="G585" s="193">
        <f>F585/D585*1.2*1.0224*1.0192</f>
        <v>12402.818193498355</v>
      </c>
      <c r="H585" s="71">
        <f>G585*1.9</f>
        <v>23565.354567646875</v>
      </c>
      <c r="I585" s="58"/>
      <c r="J585" s="58"/>
      <c r="K585" s="58"/>
      <c r="L585" s="58"/>
    </row>
    <row r="586" spans="1:12" ht="22.5" customHeight="1" x14ac:dyDescent="0.25">
      <c r="A586" s="61">
        <v>4</v>
      </c>
      <c r="B586" s="62" t="s">
        <v>1290</v>
      </c>
      <c r="C586" s="63" t="s">
        <v>1291</v>
      </c>
      <c r="D586" s="70">
        <v>3</v>
      </c>
      <c r="E586" s="65">
        <v>20.68</v>
      </c>
      <c r="F586" s="65">
        <v>2169.87</v>
      </c>
      <c r="G586" s="193"/>
      <c r="H586" s="58"/>
      <c r="I586" s="58"/>
      <c r="J586" s="58"/>
      <c r="K586" s="58"/>
      <c r="L586" s="58"/>
    </row>
    <row r="587" spans="1:12" ht="15" x14ac:dyDescent="0.25">
      <c r="A587" s="66"/>
      <c r="B587" s="67"/>
      <c r="C587" s="68" t="s">
        <v>1292</v>
      </c>
      <c r="D587" s="68"/>
      <c r="E587" s="68"/>
      <c r="F587" s="69">
        <v>1916.49</v>
      </c>
      <c r="G587" s="193"/>
      <c r="H587" s="58"/>
      <c r="I587" s="58"/>
      <c r="J587" s="58"/>
      <c r="K587" s="58"/>
      <c r="L587" s="58"/>
    </row>
    <row r="588" spans="1:12" ht="15" x14ac:dyDescent="0.25">
      <c r="A588" s="66"/>
      <c r="B588" s="67"/>
      <c r="C588" s="68" t="s">
        <v>1293</v>
      </c>
      <c r="D588" s="68"/>
      <c r="E588" s="68"/>
      <c r="F588" s="69">
        <v>1277.6600000000001</v>
      </c>
      <c r="G588" s="193"/>
      <c r="H588" s="58"/>
      <c r="I588" s="58"/>
      <c r="J588" s="58"/>
      <c r="K588" s="58"/>
      <c r="L588" s="58"/>
    </row>
    <row r="589" spans="1:12" ht="15" x14ac:dyDescent="0.25">
      <c r="A589" s="66"/>
      <c r="B589" s="67"/>
      <c r="C589" s="68" t="s">
        <v>917</v>
      </c>
      <c r="D589" s="68"/>
      <c r="E589" s="68"/>
      <c r="F589" s="69">
        <v>5364.02</v>
      </c>
      <c r="G589" s="193">
        <f>F589/D586*1.2*1.0224*1.0192</f>
        <v>2235.7880758886404</v>
      </c>
      <c r="H589" s="58"/>
      <c r="I589" s="58"/>
      <c r="J589" s="58"/>
      <c r="K589" s="58"/>
      <c r="L589" s="58"/>
    </row>
    <row r="590" spans="1:12" ht="33.75" customHeight="1" x14ac:dyDescent="0.25">
      <c r="A590" s="61">
        <v>5</v>
      </c>
      <c r="B590" s="62" t="s">
        <v>1294</v>
      </c>
      <c r="C590" s="63" t="s">
        <v>1295</v>
      </c>
      <c r="D590" s="70">
        <v>3</v>
      </c>
      <c r="E590" s="65">
        <v>272.22000000000003</v>
      </c>
      <c r="F590" s="65">
        <v>8076.77</v>
      </c>
      <c r="G590" s="193">
        <f>F590/D590*1.2*1.0224*1.0192</f>
        <v>3366.4949156966404</v>
      </c>
      <c r="H590" s="58"/>
      <c r="I590" s="58"/>
      <c r="J590" s="58"/>
      <c r="K590" s="58"/>
      <c r="L590" s="58"/>
    </row>
    <row r="591" spans="1:12" ht="15" x14ac:dyDescent="0.25">
      <c r="A591" s="462" t="s">
        <v>1296</v>
      </c>
      <c r="B591" s="463"/>
      <c r="C591" s="463"/>
      <c r="D591" s="463"/>
      <c r="E591" s="463"/>
      <c r="F591" s="464"/>
      <c r="G591" s="193"/>
      <c r="H591" s="58"/>
      <c r="I591" s="58"/>
      <c r="J591" s="58"/>
      <c r="K591" s="58"/>
      <c r="L591" s="58"/>
    </row>
    <row r="592" spans="1:12" ht="33.75" customHeight="1" x14ac:dyDescent="0.25">
      <c r="A592" s="61">
        <v>6</v>
      </c>
      <c r="B592" s="62" t="s">
        <v>1297</v>
      </c>
      <c r="C592" s="63" t="s">
        <v>1298</v>
      </c>
      <c r="D592" s="72">
        <v>0.1017</v>
      </c>
      <c r="E592" s="65">
        <v>7736.12</v>
      </c>
      <c r="F592" s="65">
        <v>10631.62</v>
      </c>
      <c r="G592" s="193"/>
      <c r="H592" s="58"/>
      <c r="I592" s="58"/>
      <c r="J592" s="58"/>
      <c r="K592" s="58"/>
      <c r="L592" s="58"/>
    </row>
    <row r="593" spans="1:12" ht="15" x14ac:dyDescent="0.25">
      <c r="A593" s="66"/>
      <c r="B593" s="67"/>
      <c r="C593" s="68" t="s">
        <v>1299</v>
      </c>
      <c r="D593" s="68"/>
      <c r="E593" s="68"/>
      <c r="F593" s="69">
        <v>8419.0400000000009</v>
      </c>
      <c r="G593" s="193"/>
      <c r="H593" s="58"/>
      <c r="I593" s="58"/>
      <c r="J593" s="58"/>
      <c r="K593" s="58"/>
      <c r="L593" s="58"/>
    </row>
    <row r="594" spans="1:12" ht="15" x14ac:dyDescent="0.25">
      <c r="A594" s="66"/>
      <c r="B594" s="67"/>
      <c r="C594" s="68" t="s">
        <v>1300</v>
      </c>
      <c r="D594" s="68"/>
      <c r="E594" s="68"/>
      <c r="F594" s="69">
        <v>4287.4799999999996</v>
      </c>
      <c r="G594" s="193"/>
      <c r="H594" s="58"/>
      <c r="I594" s="58"/>
      <c r="J594" s="58"/>
      <c r="K594" s="58"/>
      <c r="L594" s="58"/>
    </row>
    <row r="595" spans="1:12" ht="15" x14ac:dyDescent="0.25">
      <c r="A595" s="66"/>
      <c r="B595" s="67"/>
      <c r="C595" s="68" t="s">
        <v>917</v>
      </c>
      <c r="D595" s="68"/>
      <c r="E595" s="68"/>
      <c r="F595" s="69">
        <v>23338.14</v>
      </c>
      <c r="G595" s="193">
        <f>F595/D592/100*1.2*1.0224*1.0192</f>
        <v>2869.5037039824429</v>
      </c>
      <c r="H595" s="58"/>
      <c r="I595" s="58"/>
      <c r="J595" s="58"/>
      <c r="K595" s="58"/>
      <c r="L595" s="58"/>
    </row>
    <row r="596" spans="1:12" ht="33.75" customHeight="1" x14ac:dyDescent="0.25">
      <c r="A596" s="61">
        <v>7</v>
      </c>
      <c r="B596" s="62" t="s">
        <v>1301</v>
      </c>
      <c r="C596" s="63" t="s">
        <v>1302</v>
      </c>
      <c r="D596" s="64">
        <v>10.17</v>
      </c>
      <c r="E596" s="65">
        <v>1809.04</v>
      </c>
      <c r="F596" s="65">
        <v>45994.84</v>
      </c>
      <c r="G596" s="193"/>
      <c r="H596" s="58"/>
      <c r="I596" s="58"/>
      <c r="J596" s="58"/>
      <c r="K596" s="58"/>
      <c r="L596" s="58"/>
    </row>
    <row r="597" spans="1:12" ht="33.75" customHeight="1" x14ac:dyDescent="0.25">
      <c r="A597" s="61">
        <v>8</v>
      </c>
      <c r="B597" s="62" t="s">
        <v>1303</v>
      </c>
      <c r="C597" s="63" t="s">
        <v>1304</v>
      </c>
      <c r="D597" s="72">
        <v>0.30059999999999998</v>
      </c>
      <c r="E597" s="65">
        <v>8992.7999999999993</v>
      </c>
      <c r="F597" s="65">
        <v>101376.53</v>
      </c>
      <c r="G597" s="193"/>
      <c r="H597" s="58"/>
      <c r="I597" s="58"/>
      <c r="J597" s="58"/>
      <c r="K597" s="58"/>
      <c r="L597" s="58"/>
    </row>
    <row r="598" spans="1:12" ht="15" x14ac:dyDescent="0.25">
      <c r="A598" s="66"/>
      <c r="B598" s="67"/>
      <c r="C598" s="68" t="s">
        <v>1305</v>
      </c>
      <c r="D598" s="68"/>
      <c r="E598" s="68"/>
      <c r="F598" s="69">
        <v>80987.95</v>
      </c>
      <c r="G598" s="193"/>
      <c r="H598" s="58"/>
      <c r="I598" s="58"/>
      <c r="J598" s="58"/>
      <c r="K598" s="58"/>
      <c r="L598" s="58"/>
    </row>
    <row r="599" spans="1:12" ht="15" x14ac:dyDescent="0.25">
      <c r="A599" s="66"/>
      <c r="B599" s="67"/>
      <c r="C599" s="68" t="s">
        <v>1306</v>
      </c>
      <c r="D599" s="68"/>
      <c r="E599" s="68"/>
      <c r="F599" s="69">
        <v>53991.97</v>
      </c>
      <c r="G599" s="193"/>
      <c r="H599" s="58"/>
      <c r="I599" s="58"/>
      <c r="J599" s="58"/>
      <c r="K599" s="58"/>
      <c r="L599" s="58"/>
    </row>
    <row r="600" spans="1:12" ht="15" x14ac:dyDescent="0.25">
      <c r="A600" s="66"/>
      <c r="B600" s="67"/>
      <c r="C600" s="68" t="s">
        <v>917</v>
      </c>
      <c r="D600" s="68"/>
      <c r="E600" s="68"/>
      <c r="F600" s="69">
        <v>236356.45</v>
      </c>
      <c r="G600" s="193">
        <f>F600/D597/100*1.2*1.0224*1.0192</f>
        <v>9831.957305469703</v>
      </c>
      <c r="H600" s="71">
        <f>G600*1.45</f>
        <v>14256.33809293107</v>
      </c>
      <c r="I600" s="71">
        <f>G600*2.85</f>
        <v>28021.078320588655</v>
      </c>
      <c r="J600" s="58"/>
      <c r="K600" s="58"/>
      <c r="L600" s="58"/>
    </row>
    <row r="601" spans="1:12" ht="45" customHeight="1" x14ac:dyDescent="0.25">
      <c r="A601" s="61">
        <v>9</v>
      </c>
      <c r="B601" s="62" t="s">
        <v>1307</v>
      </c>
      <c r="C601" s="63" t="s">
        <v>1308</v>
      </c>
      <c r="D601" s="64">
        <v>30.06</v>
      </c>
      <c r="E601" s="65">
        <v>473.63</v>
      </c>
      <c r="F601" s="65">
        <v>193769.9</v>
      </c>
      <c r="G601" s="193">
        <f>F601/D601*1.2*1.0224*1.0192</f>
        <v>8060.4416925585638</v>
      </c>
      <c r="H601" s="71">
        <f>G601*1.45</f>
        <v>11687.640454209917</v>
      </c>
      <c r="I601" s="71">
        <f>G601*2.85</f>
        <v>22972.258823791908</v>
      </c>
      <c r="J601" s="58"/>
      <c r="K601" s="58"/>
      <c r="L601" s="58"/>
    </row>
    <row r="602" spans="1:12" ht="15" customHeight="1" x14ac:dyDescent="0.25">
      <c r="A602" s="443" t="s">
        <v>1007</v>
      </c>
      <c r="B602" s="444"/>
      <c r="C602" s="444"/>
      <c r="D602" s="444"/>
      <c r="E602" s="445"/>
      <c r="F602" s="36">
        <v>448078.02</v>
      </c>
      <c r="G602" s="190"/>
      <c r="H602" s="3"/>
      <c r="I602" s="3"/>
      <c r="J602" s="3"/>
      <c r="K602" s="3"/>
      <c r="L602" s="3"/>
    </row>
    <row r="603" spans="1:12" ht="15" x14ac:dyDescent="0.25">
      <c r="A603" s="443" t="s">
        <v>1008</v>
      </c>
      <c r="B603" s="444"/>
      <c r="C603" s="444"/>
      <c r="D603" s="444"/>
      <c r="E603" s="445"/>
      <c r="F603" s="36">
        <v>102074.61</v>
      </c>
      <c r="G603" s="190"/>
      <c r="H603" s="3"/>
      <c r="I603" s="3"/>
      <c r="J603" s="3"/>
      <c r="K603" s="3"/>
      <c r="L603" s="3"/>
    </row>
    <row r="604" spans="1:12" ht="15" x14ac:dyDescent="0.25">
      <c r="A604" s="443" t="s">
        <v>1009</v>
      </c>
      <c r="B604" s="444"/>
      <c r="C604" s="444"/>
      <c r="D604" s="444"/>
      <c r="E604" s="445"/>
      <c r="F604" s="36">
        <v>66724.52</v>
      </c>
      <c r="G604" s="190"/>
      <c r="H604" s="3"/>
      <c r="I604" s="3"/>
      <c r="J604" s="3"/>
      <c r="K604" s="3"/>
      <c r="L604" s="3"/>
    </row>
    <row r="605" spans="1:12" ht="15" customHeight="1" x14ac:dyDescent="0.25">
      <c r="A605" s="443" t="s">
        <v>1309</v>
      </c>
      <c r="B605" s="444"/>
      <c r="C605" s="444"/>
      <c r="D605" s="444"/>
      <c r="E605" s="445"/>
      <c r="F605" s="36">
        <v>616877.15</v>
      </c>
      <c r="G605" s="190"/>
      <c r="H605" s="3"/>
      <c r="I605" s="3"/>
      <c r="J605" s="3"/>
      <c r="K605" s="3"/>
      <c r="L605" s="3"/>
    </row>
    <row r="606" spans="1:12" ht="15" x14ac:dyDescent="0.25">
      <c r="A606" s="456" t="s">
        <v>1310</v>
      </c>
      <c r="B606" s="457"/>
      <c r="C606" s="457"/>
      <c r="D606" s="457"/>
      <c r="E606" s="457"/>
      <c r="F606" s="458"/>
      <c r="G606" s="190"/>
      <c r="H606" s="3"/>
      <c r="I606" s="3"/>
      <c r="J606" s="3"/>
      <c r="K606" s="3"/>
      <c r="L606" s="3"/>
    </row>
    <row r="607" spans="1:12" ht="22.5" customHeight="1" x14ac:dyDescent="0.25">
      <c r="A607" s="21">
        <v>10</v>
      </c>
      <c r="B607" s="22" t="s">
        <v>1311</v>
      </c>
      <c r="C607" s="23" t="s">
        <v>1312</v>
      </c>
      <c r="D607" s="31">
        <v>45</v>
      </c>
      <c r="E607" s="25">
        <v>105.51</v>
      </c>
      <c r="F607" s="25">
        <v>136452.63</v>
      </c>
      <c r="G607" s="190"/>
      <c r="H607" s="3"/>
      <c r="I607" s="3"/>
      <c r="J607" s="3"/>
      <c r="K607" s="3"/>
      <c r="L607" s="3"/>
    </row>
    <row r="608" spans="1:12" ht="15" x14ac:dyDescent="0.25">
      <c r="A608" s="26"/>
      <c r="B608" s="27"/>
      <c r="C608" s="28" t="s">
        <v>1313</v>
      </c>
      <c r="D608" s="28"/>
      <c r="E608" s="28"/>
      <c r="F608" s="29">
        <v>134648.32999999999</v>
      </c>
      <c r="G608" s="190"/>
      <c r="H608" s="3"/>
      <c r="I608" s="3"/>
      <c r="J608" s="3"/>
      <c r="K608" s="3"/>
      <c r="L608" s="3"/>
    </row>
    <row r="609" spans="1:12" ht="15" x14ac:dyDescent="0.25">
      <c r="A609" s="26"/>
      <c r="B609" s="27"/>
      <c r="C609" s="28" t="s">
        <v>1314</v>
      </c>
      <c r="D609" s="28"/>
      <c r="E609" s="28"/>
      <c r="F609" s="29">
        <v>84461.22</v>
      </c>
      <c r="G609" s="190"/>
      <c r="H609" s="3"/>
      <c r="I609" s="3"/>
      <c r="J609" s="3"/>
      <c r="K609" s="3"/>
      <c r="L609" s="3"/>
    </row>
    <row r="610" spans="1:12" ht="15" x14ac:dyDescent="0.25">
      <c r="A610" s="26"/>
      <c r="B610" s="27"/>
      <c r="C610" s="28" t="s">
        <v>917</v>
      </c>
      <c r="D610" s="28"/>
      <c r="E610" s="28"/>
      <c r="F610" s="29">
        <v>355562.18</v>
      </c>
      <c r="G610" s="190"/>
      <c r="H610" s="3"/>
      <c r="I610" s="3"/>
      <c r="J610" s="3"/>
      <c r="K610" s="3"/>
      <c r="L610" s="3"/>
    </row>
    <row r="611" spans="1:12" ht="22.5" customHeight="1" x14ac:dyDescent="0.25">
      <c r="A611" s="21">
        <v>11</v>
      </c>
      <c r="B611" s="22" t="s">
        <v>1315</v>
      </c>
      <c r="C611" s="23" t="s">
        <v>1316</v>
      </c>
      <c r="D611" s="32">
        <v>10.8</v>
      </c>
      <c r="E611" s="25">
        <v>485.9</v>
      </c>
      <c r="F611" s="25">
        <v>44658.1</v>
      </c>
      <c r="G611" s="190"/>
      <c r="H611" s="3"/>
      <c r="I611" s="3"/>
      <c r="J611" s="3"/>
      <c r="K611" s="3"/>
      <c r="L611" s="3"/>
    </row>
    <row r="612" spans="1:12" ht="22.5" customHeight="1" x14ac:dyDescent="0.25">
      <c r="A612" s="21">
        <v>12</v>
      </c>
      <c r="B612" s="22" t="s">
        <v>1317</v>
      </c>
      <c r="C612" s="23" t="s">
        <v>1318</v>
      </c>
      <c r="D612" s="32">
        <v>17.100000000000001</v>
      </c>
      <c r="E612" s="25">
        <v>1752.6</v>
      </c>
      <c r="F612" s="25">
        <v>251443.77</v>
      </c>
      <c r="G612" s="190"/>
      <c r="H612" s="3"/>
      <c r="I612" s="3"/>
      <c r="J612" s="3"/>
      <c r="K612" s="3"/>
      <c r="L612" s="3"/>
    </row>
    <row r="613" spans="1:12" ht="22.5" customHeight="1" x14ac:dyDescent="0.25">
      <c r="A613" s="21">
        <v>13</v>
      </c>
      <c r="B613" s="22" t="s">
        <v>1319</v>
      </c>
      <c r="C613" s="23" t="s">
        <v>1320</v>
      </c>
      <c r="D613" s="33">
        <v>0.29160000000000003</v>
      </c>
      <c r="E613" s="25">
        <v>675.4</v>
      </c>
      <c r="F613" s="25">
        <v>8361.23</v>
      </c>
      <c r="G613" s="190"/>
      <c r="H613" s="3"/>
      <c r="I613" s="3"/>
      <c r="J613" s="3"/>
      <c r="K613" s="3"/>
      <c r="L613" s="3"/>
    </row>
    <row r="614" spans="1:12" ht="15" x14ac:dyDescent="0.25">
      <c r="A614" s="26"/>
      <c r="B614" s="27"/>
      <c r="C614" s="28" t="s">
        <v>1321</v>
      </c>
      <c r="D614" s="28"/>
      <c r="E614" s="28"/>
      <c r="F614" s="29">
        <v>9100.19</v>
      </c>
      <c r="G614" s="190"/>
      <c r="H614" s="3"/>
      <c r="I614" s="3"/>
      <c r="J614" s="3"/>
      <c r="K614" s="3"/>
      <c r="L614" s="3"/>
    </row>
    <row r="615" spans="1:12" ht="15" x14ac:dyDescent="0.25">
      <c r="A615" s="26"/>
      <c r="B615" s="27"/>
      <c r="C615" s="28" t="s">
        <v>1322</v>
      </c>
      <c r="D615" s="28"/>
      <c r="E615" s="28"/>
      <c r="F615" s="29">
        <v>5708.3</v>
      </c>
      <c r="G615" s="190"/>
      <c r="H615" s="3"/>
      <c r="I615" s="3"/>
      <c r="J615" s="3"/>
      <c r="K615" s="3"/>
      <c r="L615" s="3"/>
    </row>
    <row r="616" spans="1:12" ht="15" x14ac:dyDescent="0.25">
      <c r="A616" s="26"/>
      <c r="B616" s="27"/>
      <c r="C616" s="28" t="s">
        <v>917</v>
      </c>
      <c r="D616" s="28"/>
      <c r="E616" s="28"/>
      <c r="F616" s="29">
        <v>23169.72</v>
      </c>
      <c r="G616" s="190"/>
      <c r="H616" s="3"/>
      <c r="I616" s="3"/>
      <c r="J616" s="3"/>
      <c r="K616" s="3"/>
      <c r="L616" s="3"/>
    </row>
    <row r="617" spans="1:12" ht="45" customHeight="1" x14ac:dyDescent="0.25">
      <c r="A617" s="21">
        <v>14</v>
      </c>
      <c r="B617" s="22" t="s">
        <v>944</v>
      </c>
      <c r="C617" s="23" t="s">
        <v>945</v>
      </c>
      <c r="D617" s="24">
        <v>0.29199999999999998</v>
      </c>
      <c r="E617" s="25">
        <v>8817.17</v>
      </c>
      <c r="F617" s="25">
        <v>50101.98</v>
      </c>
      <c r="G617" s="190"/>
      <c r="H617" s="3"/>
      <c r="I617" s="3"/>
      <c r="J617" s="3"/>
      <c r="K617" s="3"/>
      <c r="L617" s="3"/>
    </row>
    <row r="618" spans="1:12" ht="33.75" customHeight="1" x14ac:dyDescent="0.25">
      <c r="A618" s="21">
        <v>15</v>
      </c>
      <c r="B618" s="22" t="s">
        <v>1323</v>
      </c>
      <c r="C618" s="23" t="s">
        <v>1324</v>
      </c>
      <c r="D618" s="24">
        <v>7.0090000000000003</v>
      </c>
      <c r="E618" s="25">
        <v>3834.51</v>
      </c>
      <c r="F618" s="25">
        <v>875499.73</v>
      </c>
      <c r="G618" s="190"/>
      <c r="H618" s="3"/>
      <c r="I618" s="3"/>
      <c r="J618" s="3"/>
      <c r="K618" s="3"/>
      <c r="L618" s="3"/>
    </row>
    <row r="619" spans="1:12" ht="15" x14ac:dyDescent="0.25">
      <c r="A619" s="26"/>
      <c r="B619" s="27"/>
      <c r="C619" s="28" t="s">
        <v>1325</v>
      </c>
      <c r="D619" s="28"/>
      <c r="E619" s="28"/>
      <c r="F619" s="29">
        <v>172275.39</v>
      </c>
      <c r="G619" s="190"/>
      <c r="H619" s="3"/>
      <c r="I619" s="3"/>
      <c r="J619" s="3"/>
      <c r="K619" s="3"/>
      <c r="L619" s="3"/>
    </row>
    <row r="620" spans="1:12" ht="15" x14ac:dyDescent="0.25">
      <c r="A620" s="26"/>
      <c r="B620" s="27"/>
      <c r="C620" s="28" t="s">
        <v>1326</v>
      </c>
      <c r="D620" s="28"/>
      <c r="E620" s="28"/>
      <c r="F620" s="29">
        <v>84414.94</v>
      </c>
      <c r="G620" s="190"/>
      <c r="H620" s="3"/>
      <c r="I620" s="3"/>
      <c r="J620" s="3"/>
      <c r="K620" s="3"/>
      <c r="L620" s="3"/>
    </row>
    <row r="621" spans="1:12" ht="15" x14ac:dyDescent="0.25">
      <c r="A621" s="26"/>
      <c r="B621" s="27"/>
      <c r="C621" s="28" t="s">
        <v>917</v>
      </c>
      <c r="D621" s="28"/>
      <c r="E621" s="28"/>
      <c r="F621" s="29">
        <v>1132190.06</v>
      </c>
      <c r="G621" s="190"/>
      <c r="H621" s="3"/>
      <c r="I621" s="3"/>
      <c r="J621" s="3"/>
      <c r="K621" s="3"/>
      <c r="L621" s="3"/>
    </row>
    <row r="622" spans="1:12" ht="33.75" customHeight="1" x14ac:dyDescent="0.25">
      <c r="A622" s="21">
        <v>16</v>
      </c>
      <c r="B622" s="22" t="s">
        <v>1327</v>
      </c>
      <c r="C622" s="23" t="s">
        <v>1328</v>
      </c>
      <c r="D622" s="24">
        <v>7.0090000000000003</v>
      </c>
      <c r="E622" s="25">
        <v>5063.29</v>
      </c>
      <c r="F622" s="25">
        <v>758699.55</v>
      </c>
      <c r="G622" s="190"/>
      <c r="H622" s="3"/>
      <c r="I622" s="3"/>
      <c r="J622" s="3"/>
      <c r="K622" s="3"/>
      <c r="L622" s="3"/>
    </row>
    <row r="623" spans="1:12" ht="15" x14ac:dyDescent="0.25">
      <c r="A623" s="26"/>
      <c r="B623" s="27"/>
      <c r="C623" s="28" t="s">
        <v>1329</v>
      </c>
      <c r="D623" s="28"/>
      <c r="E623" s="28"/>
      <c r="F623" s="29">
        <v>447977.08</v>
      </c>
      <c r="G623" s="190"/>
      <c r="H623" s="3"/>
      <c r="I623" s="3"/>
      <c r="J623" s="3"/>
      <c r="K623" s="3"/>
      <c r="L623" s="3"/>
    </row>
    <row r="624" spans="1:12" ht="15" x14ac:dyDescent="0.25">
      <c r="A624" s="26"/>
      <c r="B624" s="27"/>
      <c r="C624" s="28" t="s">
        <v>1330</v>
      </c>
      <c r="D624" s="28"/>
      <c r="E624" s="28"/>
      <c r="F624" s="29">
        <v>298651.38</v>
      </c>
      <c r="G624" s="190"/>
      <c r="H624" s="3"/>
      <c r="I624" s="3"/>
      <c r="J624" s="3"/>
      <c r="K624" s="3"/>
      <c r="L624" s="3"/>
    </row>
    <row r="625" spans="1:12" ht="15" x14ac:dyDescent="0.25">
      <c r="A625" s="26"/>
      <c r="B625" s="27"/>
      <c r="C625" s="28" t="s">
        <v>917</v>
      </c>
      <c r="D625" s="28"/>
      <c r="E625" s="28"/>
      <c r="F625" s="29">
        <v>1505328.01</v>
      </c>
      <c r="G625" s="190"/>
      <c r="H625" s="3"/>
      <c r="I625" s="3"/>
      <c r="J625" s="3"/>
      <c r="K625" s="3"/>
      <c r="L625" s="3"/>
    </row>
    <row r="626" spans="1:12" ht="22.5" customHeight="1" x14ac:dyDescent="0.25">
      <c r="A626" s="21">
        <v>17</v>
      </c>
      <c r="B626" s="22" t="s">
        <v>1331</v>
      </c>
      <c r="C626" s="23" t="s">
        <v>1332</v>
      </c>
      <c r="D626" s="32">
        <v>735.9</v>
      </c>
      <c r="E626" s="25">
        <v>79.64</v>
      </c>
      <c r="F626" s="25">
        <v>1135805.1299999999</v>
      </c>
      <c r="G626" s="190"/>
      <c r="H626" s="3"/>
      <c r="I626" s="3"/>
      <c r="J626" s="3"/>
      <c r="K626" s="3"/>
      <c r="L626" s="3"/>
    </row>
    <row r="627" spans="1:12" ht="33.75" customHeight="1" x14ac:dyDescent="0.25">
      <c r="A627" s="21">
        <v>18</v>
      </c>
      <c r="B627" s="22" t="s">
        <v>1333</v>
      </c>
      <c r="C627" s="23" t="s">
        <v>1334</v>
      </c>
      <c r="D627" s="33">
        <v>4.0500000000000001E-2</v>
      </c>
      <c r="E627" s="25">
        <v>35011</v>
      </c>
      <c r="F627" s="25">
        <v>6437.47</v>
      </c>
      <c r="G627" s="190"/>
      <c r="H627" s="3"/>
      <c r="I627" s="3"/>
      <c r="J627" s="3"/>
      <c r="K627" s="3"/>
      <c r="L627" s="3"/>
    </row>
    <row r="628" spans="1:12" ht="33.75" customHeight="1" x14ac:dyDescent="0.25">
      <c r="A628" s="21">
        <v>19</v>
      </c>
      <c r="B628" s="22" t="s">
        <v>1335</v>
      </c>
      <c r="C628" s="23" t="s">
        <v>1336</v>
      </c>
      <c r="D628" s="24">
        <v>8.0000000000000002E-3</v>
      </c>
      <c r="E628" s="25">
        <v>9526</v>
      </c>
      <c r="F628" s="25">
        <v>1859.48</v>
      </c>
      <c r="G628" s="190"/>
      <c r="H628" s="3"/>
      <c r="I628" s="3"/>
      <c r="J628" s="3"/>
      <c r="K628" s="3"/>
      <c r="L628" s="3"/>
    </row>
    <row r="629" spans="1:12" ht="45" customHeight="1" x14ac:dyDescent="0.25">
      <c r="A629" s="21">
        <v>20</v>
      </c>
      <c r="B629" s="22" t="s">
        <v>1337</v>
      </c>
      <c r="C629" s="23" t="s">
        <v>1338</v>
      </c>
      <c r="D629" s="24">
        <v>7.0090000000000003</v>
      </c>
      <c r="E629" s="25">
        <v>2727.39</v>
      </c>
      <c r="F629" s="25">
        <v>451399.93</v>
      </c>
      <c r="G629" s="190"/>
      <c r="H629" s="3"/>
      <c r="I629" s="3"/>
      <c r="J629" s="3"/>
      <c r="K629" s="3"/>
      <c r="L629" s="3"/>
    </row>
    <row r="630" spans="1:12" ht="15" x14ac:dyDescent="0.25">
      <c r="A630" s="26"/>
      <c r="B630" s="27"/>
      <c r="C630" s="28" t="s">
        <v>1339</v>
      </c>
      <c r="D630" s="28"/>
      <c r="E630" s="28"/>
      <c r="F630" s="29">
        <v>56587.05</v>
      </c>
      <c r="G630" s="190"/>
      <c r="H630" s="3"/>
      <c r="I630" s="3"/>
      <c r="J630" s="3"/>
      <c r="K630" s="3"/>
      <c r="L630" s="3"/>
    </row>
    <row r="631" spans="1:12" ht="15" x14ac:dyDescent="0.25">
      <c r="A631" s="26"/>
      <c r="B631" s="27"/>
      <c r="C631" s="28" t="s">
        <v>1340</v>
      </c>
      <c r="D631" s="28"/>
      <c r="E631" s="28"/>
      <c r="F631" s="29">
        <v>32085.439999999999</v>
      </c>
      <c r="G631" s="190"/>
      <c r="H631" s="3"/>
      <c r="I631" s="3"/>
      <c r="J631" s="3"/>
      <c r="K631" s="3"/>
      <c r="L631" s="3"/>
    </row>
    <row r="632" spans="1:12" ht="15" x14ac:dyDescent="0.25">
      <c r="A632" s="26"/>
      <c r="B632" s="27"/>
      <c r="C632" s="28" t="s">
        <v>917</v>
      </c>
      <c r="D632" s="28"/>
      <c r="E632" s="28"/>
      <c r="F632" s="29">
        <v>540072.42000000004</v>
      </c>
      <c r="G632" s="190"/>
      <c r="H632" s="3"/>
      <c r="I632" s="3"/>
      <c r="J632" s="3"/>
      <c r="K632" s="3"/>
      <c r="L632" s="3"/>
    </row>
    <row r="633" spans="1:12" ht="33.75" customHeight="1" x14ac:dyDescent="0.25">
      <c r="A633" s="21">
        <v>21</v>
      </c>
      <c r="B633" s="22" t="s">
        <v>1341</v>
      </c>
      <c r="C633" s="23" t="s">
        <v>1342</v>
      </c>
      <c r="D633" s="30">
        <v>70.09</v>
      </c>
      <c r="E633" s="25">
        <v>565.80999999999995</v>
      </c>
      <c r="F633" s="25">
        <v>444958.53</v>
      </c>
      <c r="G633" s="190"/>
      <c r="H633" s="3"/>
      <c r="I633" s="3"/>
      <c r="J633" s="3"/>
      <c r="K633" s="3"/>
      <c r="L633" s="3"/>
    </row>
    <row r="634" spans="1:12" ht="15" customHeight="1" x14ac:dyDescent="0.25">
      <c r="A634" s="443" t="s">
        <v>1007</v>
      </c>
      <c r="B634" s="444"/>
      <c r="C634" s="444"/>
      <c r="D634" s="444"/>
      <c r="E634" s="445"/>
      <c r="F634" s="36">
        <v>4165677.53</v>
      </c>
      <c r="G634" s="190"/>
      <c r="H634" s="3"/>
      <c r="I634" s="3"/>
      <c r="J634" s="3"/>
      <c r="K634" s="3"/>
      <c r="L634" s="3"/>
    </row>
    <row r="635" spans="1:12" ht="15" x14ac:dyDescent="0.25">
      <c r="A635" s="443" t="s">
        <v>1008</v>
      </c>
      <c r="B635" s="444"/>
      <c r="C635" s="444"/>
      <c r="D635" s="444"/>
      <c r="E635" s="445"/>
      <c r="F635" s="36">
        <v>820588.04</v>
      </c>
      <c r="G635" s="190"/>
      <c r="H635" s="3"/>
      <c r="I635" s="3"/>
      <c r="J635" s="3"/>
      <c r="K635" s="3"/>
      <c r="L635" s="3"/>
    </row>
    <row r="636" spans="1:12" ht="15" x14ac:dyDescent="0.25">
      <c r="A636" s="443" t="s">
        <v>1009</v>
      </c>
      <c r="B636" s="444"/>
      <c r="C636" s="444"/>
      <c r="D636" s="444"/>
      <c r="E636" s="445"/>
      <c r="F636" s="36">
        <v>505321.28</v>
      </c>
      <c r="G636" s="190"/>
      <c r="H636" s="3"/>
      <c r="I636" s="3"/>
      <c r="J636" s="3"/>
      <c r="K636" s="3"/>
      <c r="L636" s="3"/>
    </row>
    <row r="637" spans="1:12" ht="15" x14ac:dyDescent="0.25">
      <c r="A637" s="443" t="s">
        <v>1343</v>
      </c>
      <c r="B637" s="444"/>
      <c r="C637" s="444"/>
      <c r="D637" s="444"/>
      <c r="E637" s="445"/>
      <c r="F637" s="36">
        <v>5491586.8499999996</v>
      </c>
      <c r="G637" s="190"/>
      <c r="H637" s="3"/>
      <c r="I637" s="3"/>
      <c r="J637" s="3"/>
      <c r="K637" s="3"/>
      <c r="L637" s="3"/>
    </row>
    <row r="638" spans="1:12" ht="15" customHeight="1" x14ac:dyDescent="0.25">
      <c r="A638" s="456" t="s">
        <v>1344</v>
      </c>
      <c r="B638" s="457"/>
      <c r="C638" s="457"/>
      <c r="D638" s="457"/>
      <c r="E638" s="457"/>
      <c r="F638" s="458"/>
      <c r="G638" s="190"/>
      <c r="H638" s="3"/>
      <c r="I638" s="3"/>
      <c r="J638" s="3"/>
      <c r="K638" s="3"/>
      <c r="L638" s="3"/>
    </row>
    <row r="639" spans="1:12" ht="33.75" customHeight="1" x14ac:dyDescent="0.25">
      <c r="A639" s="21">
        <v>22</v>
      </c>
      <c r="B639" s="22" t="s">
        <v>1345</v>
      </c>
      <c r="C639" s="23" t="s">
        <v>1346</v>
      </c>
      <c r="D639" s="24">
        <v>0.28299999999999997</v>
      </c>
      <c r="E639" s="25">
        <v>3160.06</v>
      </c>
      <c r="F639" s="25">
        <v>25592.799999999999</v>
      </c>
      <c r="G639" s="190"/>
      <c r="H639" s="3"/>
      <c r="I639" s="3"/>
      <c r="J639" s="3"/>
      <c r="K639" s="3"/>
      <c r="L639" s="3"/>
    </row>
    <row r="640" spans="1:12" ht="15" x14ac:dyDescent="0.25">
      <c r="A640" s="26"/>
      <c r="B640" s="27"/>
      <c r="C640" s="28" t="s">
        <v>1347</v>
      </c>
      <c r="D640" s="28"/>
      <c r="E640" s="28"/>
      <c r="F640" s="29">
        <v>20343.599999999999</v>
      </c>
      <c r="G640" s="190"/>
      <c r="H640" s="3"/>
      <c r="I640" s="3"/>
      <c r="J640" s="3"/>
      <c r="K640" s="3"/>
      <c r="L640" s="3"/>
    </row>
    <row r="641" spans="1:12" ht="15" x14ac:dyDescent="0.25">
      <c r="A641" s="26"/>
      <c r="B641" s="27"/>
      <c r="C641" s="28" t="s">
        <v>1348</v>
      </c>
      <c r="D641" s="28"/>
      <c r="E641" s="28"/>
      <c r="F641" s="29">
        <v>11498.56</v>
      </c>
      <c r="G641" s="190"/>
      <c r="H641" s="3"/>
      <c r="I641" s="3"/>
      <c r="J641" s="3"/>
      <c r="K641" s="3"/>
      <c r="L641" s="3"/>
    </row>
    <row r="642" spans="1:12" ht="15" x14ac:dyDescent="0.25">
      <c r="A642" s="26"/>
      <c r="B642" s="27"/>
      <c r="C642" s="28" t="s">
        <v>917</v>
      </c>
      <c r="D642" s="28"/>
      <c r="E642" s="28"/>
      <c r="F642" s="29">
        <v>57434.96</v>
      </c>
      <c r="G642" s="190"/>
      <c r="H642" s="3"/>
      <c r="I642" s="3"/>
      <c r="J642" s="3"/>
      <c r="K642" s="3"/>
      <c r="L642" s="3"/>
    </row>
    <row r="643" spans="1:12" ht="33.75" customHeight="1" x14ac:dyDescent="0.25">
      <c r="A643" s="21">
        <v>23</v>
      </c>
      <c r="B643" s="22" t="s">
        <v>926</v>
      </c>
      <c r="C643" s="23" t="s">
        <v>927</v>
      </c>
      <c r="D643" s="24">
        <v>0.29399999999999998</v>
      </c>
      <c r="E643" s="25">
        <v>12990.48</v>
      </c>
      <c r="F643" s="25">
        <v>39872.46</v>
      </c>
      <c r="G643" s="190"/>
      <c r="H643" s="3"/>
      <c r="I643" s="3"/>
      <c r="J643" s="3"/>
      <c r="K643" s="3"/>
      <c r="L643" s="3"/>
    </row>
    <row r="644" spans="1:12" ht="33.75" customHeight="1" x14ac:dyDescent="0.25">
      <c r="A644" s="21">
        <v>24</v>
      </c>
      <c r="B644" s="22" t="s">
        <v>1077</v>
      </c>
      <c r="C644" s="23" t="s">
        <v>1270</v>
      </c>
      <c r="D644" s="24">
        <v>1.421</v>
      </c>
      <c r="E644" s="25">
        <v>1027.6500000000001</v>
      </c>
      <c r="F644" s="25">
        <v>29903.93</v>
      </c>
      <c r="G644" s="190"/>
      <c r="H644" s="3"/>
      <c r="I644" s="3"/>
      <c r="J644" s="3"/>
      <c r="K644" s="3"/>
      <c r="L644" s="3"/>
    </row>
    <row r="645" spans="1:12" ht="15" x14ac:dyDescent="0.25">
      <c r="A645" s="26"/>
      <c r="B645" s="27"/>
      <c r="C645" s="28" t="s">
        <v>1349</v>
      </c>
      <c r="D645" s="28"/>
      <c r="E645" s="28"/>
      <c r="F645" s="29">
        <v>16971.93</v>
      </c>
      <c r="G645" s="190"/>
      <c r="H645" s="3"/>
      <c r="I645" s="3"/>
      <c r="J645" s="3"/>
      <c r="K645" s="3"/>
      <c r="L645" s="3"/>
    </row>
    <row r="646" spans="1:12" ht="15" x14ac:dyDescent="0.25">
      <c r="A646" s="26"/>
      <c r="B646" s="27"/>
      <c r="C646" s="28" t="s">
        <v>1350</v>
      </c>
      <c r="D646" s="28"/>
      <c r="E646" s="28"/>
      <c r="F646" s="29">
        <v>11314.62</v>
      </c>
      <c r="G646" s="190"/>
      <c r="H646" s="3"/>
      <c r="I646" s="3"/>
      <c r="J646" s="3"/>
      <c r="K646" s="3"/>
      <c r="L646" s="3"/>
    </row>
    <row r="647" spans="1:12" ht="15" x14ac:dyDescent="0.25">
      <c r="A647" s="26"/>
      <c r="B647" s="27"/>
      <c r="C647" s="28" t="s">
        <v>917</v>
      </c>
      <c r="D647" s="28"/>
      <c r="E647" s="28"/>
      <c r="F647" s="29">
        <v>58190.48</v>
      </c>
      <c r="G647" s="190"/>
      <c r="H647" s="3"/>
      <c r="I647" s="3"/>
      <c r="J647" s="3"/>
      <c r="K647" s="3"/>
      <c r="L647" s="3"/>
    </row>
    <row r="648" spans="1:12" ht="33.75" customHeight="1" x14ac:dyDescent="0.25">
      <c r="A648" s="21">
        <v>25</v>
      </c>
      <c r="B648" s="22" t="s">
        <v>926</v>
      </c>
      <c r="C648" s="23" t="s">
        <v>927</v>
      </c>
      <c r="D648" s="24">
        <v>1.421</v>
      </c>
      <c r="E648" s="25">
        <v>12990.48</v>
      </c>
      <c r="F648" s="25">
        <v>192716.89</v>
      </c>
      <c r="G648" s="190"/>
      <c r="H648" s="3"/>
      <c r="I648" s="3"/>
      <c r="J648" s="3"/>
      <c r="K648" s="3"/>
      <c r="L648" s="3"/>
    </row>
    <row r="649" spans="1:12" ht="22.5" customHeight="1" x14ac:dyDescent="0.25">
      <c r="A649" s="21">
        <v>26</v>
      </c>
      <c r="B649" s="22" t="s">
        <v>1351</v>
      </c>
      <c r="C649" s="23" t="s">
        <v>1352</v>
      </c>
      <c r="D649" s="24">
        <v>9.4E-2</v>
      </c>
      <c r="E649" s="25">
        <v>6305.02</v>
      </c>
      <c r="F649" s="25">
        <v>9436.1200000000008</v>
      </c>
      <c r="G649" s="190"/>
      <c r="H649" s="3"/>
      <c r="I649" s="3"/>
      <c r="J649" s="3"/>
      <c r="K649" s="3"/>
      <c r="L649" s="3"/>
    </row>
    <row r="650" spans="1:12" ht="15" x14ac:dyDescent="0.25">
      <c r="A650" s="26"/>
      <c r="B650" s="27"/>
      <c r="C650" s="28" t="s">
        <v>1353</v>
      </c>
      <c r="D650" s="28"/>
      <c r="E650" s="28"/>
      <c r="F650" s="29">
        <v>6312.16</v>
      </c>
      <c r="G650" s="190"/>
      <c r="H650" s="3"/>
      <c r="I650" s="3"/>
      <c r="J650" s="3"/>
      <c r="K650" s="3"/>
      <c r="L650" s="3"/>
    </row>
    <row r="651" spans="1:12" ht="15" x14ac:dyDescent="0.25">
      <c r="A651" s="26"/>
      <c r="B651" s="27"/>
      <c r="C651" s="28" t="s">
        <v>1354</v>
      </c>
      <c r="D651" s="28"/>
      <c r="E651" s="28"/>
      <c r="F651" s="29">
        <v>3092.96</v>
      </c>
      <c r="G651" s="190"/>
      <c r="H651" s="3"/>
      <c r="I651" s="3"/>
      <c r="J651" s="3"/>
      <c r="K651" s="3"/>
      <c r="L651" s="3"/>
    </row>
    <row r="652" spans="1:12" ht="15" x14ac:dyDescent="0.25">
      <c r="A652" s="26"/>
      <c r="B652" s="27"/>
      <c r="C652" s="28" t="s">
        <v>917</v>
      </c>
      <c r="D652" s="28"/>
      <c r="E652" s="28"/>
      <c r="F652" s="29">
        <v>18841.240000000002</v>
      </c>
      <c r="G652" s="190"/>
      <c r="H652" s="3"/>
      <c r="I652" s="3"/>
      <c r="J652" s="3"/>
      <c r="K652" s="3"/>
      <c r="L652" s="3"/>
    </row>
    <row r="653" spans="1:12" ht="15" customHeight="1" x14ac:dyDescent="0.25">
      <c r="A653" s="443" t="s">
        <v>1007</v>
      </c>
      <c r="B653" s="444"/>
      <c r="C653" s="444"/>
      <c r="D653" s="444"/>
      <c r="E653" s="445"/>
      <c r="F653" s="36">
        <v>297522.2</v>
      </c>
      <c r="G653" s="190"/>
      <c r="H653" s="3"/>
      <c r="I653" s="3"/>
      <c r="J653" s="3"/>
      <c r="K653" s="3"/>
      <c r="L653" s="3"/>
    </row>
    <row r="654" spans="1:12" ht="15" x14ac:dyDescent="0.25">
      <c r="A654" s="443" t="s">
        <v>1008</v>
      </c>
      <c r="B654" s="444"/>
      <c r="C654" s="444"/>
      <c r="D654" s="444"/>
      <c r="E654" s="445"/>
      <c r="F654" s="36">
        <v>43627.69</v>
      </c>
      <c r="G654" s="190"/>
      <c r="H654" s="3"/>
      <c r="I654" s="3"/>
      <c r="J654" s="3"/>
      <c r="K654" s="3"/>
      <c r="L654" s="3"/>
    </row>
    <row r="655" spans="1:12" ht="15" x14ac:dyDescent="0.25">
      <c r="A655" s="443" t="s">
        <v>1009</v>
      </c>
      <c r="B655" s="444"/>
      <c r="C655" s="444"/>
      <c r="D655" s="444"/>
      <c r="E655" s="445"/>
      <c r="F655" s="36">
        <v>25906.14</v>
      </c>
      <c r="G655" s="190"/>
      <c r="H655" s="3"/>
      <c r="I655" s="3"/>
      <c r="J655" s="3"/>
      <c r="K655" s="3"/>
      <c r="L655" s="3"/>
    </row>
    <row r="656" spans="1:12" ht="15" customHeight="1" x14ac:dyDescent="0.25">
      <c r="A656" s="443" t="s">
        <v>1355</v>
      </c>
      <c r="B656" s="444"/>
      <c r="C656" s="444"/>
      <c r="D656" s="444"/>
      <c r="E656" s="445"/>
      <c r="F656" s="36">
        <v>367056.03</v>
      </c>
      <c r="G656" s="190"/>
      <c r="H656" s="3"/>
      <c r="I656" s="3"/>
      <c r="J656" s="3"/>
      <c r="K656" s="3"/>
      <c r="L656" s="3"/>
    </row>
    <row r="657" spans="1:12" ht="15" x14ac:dyDescent="0.25">
      <c r="A657" s="456" t="s">
        <v>1356</v>
      </c>
      <c r="B657" s="457"/>
      <c r="C657" s="457"/>
      <c r="D657" s="457"/>
      <c r="E657" s="457"/>
      <c r="F657" s="458"/>
      <c r="G657" s="190"/>
      <c r="H657" s="3"/>
      <c r="I657" s="3"/>
      <c r="J657" s="3"/>
      <c r="K657" s="3"/>
      <c r="L657" s="3"/>
    </row>
    <row r="658" spans="1:12" ht="22.5" customHeight="1" x14ac:dyDescent="0.25">
      <c r="A658" s="21">
        <v>27</v>
      </c>
      <c r="B658" s="22" t="s">
        <v>1357</v>
      </c>
      <c r="C658" s="23" t="s">
        <v>1358</v>
      </c>
      <c r="D658" s="30">
        <v>0.63</v>
      </c>
      <c r="E658" s="25">
        <v>210.47</v>
      </c>
      <c r="F658" s="25">
        <v>3335.13</v>
      </c>
      <c r="G658" s="190"/>
      <c r="H658" s="3"/>
      <c r="I658" s="3"/>
      <c r="J658" s="3"/>
      <c r="K658" s="3"/>
      <c r="L658" s="3"/>
    </row>
    <row r="659" spans="1:12" ht="15" x14ac:dyDescent="0.25">
      <c r="A659" s="26"/>
      <c r="B659" s="27"/>
      <c r="C659" s="28" t="s">
        <v>1359</v>
      </c>
      <c r="D659" s="28"/>
      <c r="E659" s="28"/>
      <c r="F659" s="29">
        <v>2936.3</v>
      </c>
      <c r="G659" s="190"/>
      <c r="H659" s="3"/>
      <c r="I659" s="3"/>
      <c r="J659" s="3"/>
      <c r="K659" s="3"/>
      <c r="L659" s="3"/>
    </row>
    <row r="660" spans="1:12" ht="15" x14ac:dyDescent="0.25">
      <c r="A660" s="26"/>
      <c r="B660" s="27"/>
      <c r="C660" s="28" t="s">
        <v>1360</v>
      </c>
      <c r="D660" s="28"/>
      <c r="E660" s="28"/>
      <c r="F660" s="29">
        <v>1704.11</v>
      </c>
      <c r="G660" s="190"/>
      <c r="H660" s="3"/>
      <c r="I660" s="3"/>
      <c r="J660" s="3"/>
      <c r="K660" s="3"/>
      <c r="L660" s="3"/>
    </row>
    <row r="661" spans="1:12" ht="15" x14ac:dyDescent="0.25">
      <c r="A661" s="26"/>
      <c r="B661" s="27"/>
      <c r="C661" s="28" t="s">
        <v>917</v>
      </c>
      <c r="D661" s="28"/>
      <c r="E661" s="28"/>
      <c r="F661" s="29">
        <v>7975.54</v>
      </c>
      <c r="G661" s="190"/>
      <c r="H661" s="3"/>
      <c r="I661" s="3"/>
      <c r="J661" s="3"/>
      <c r="K661" s="3"/>
      <c r="L661" s="3"/>
    </row>
    <row r="662" spans="1:12" ht="22.5" customHeight="1" x14ac:dyDescent="0.25">
      <c r="A662" s="21">
        <v>28</v>
      </c>
      <c r="B662" s="22" t="s">
        <v>1361</v>
      </c>
      <c r="C662" s="23" t="s">
        <v>1362</v>
      </c>
      <c r="D662" s="30">
        <v>3.21</v>
      </c>
      <c r="E662" s="25">
        <v>145.80000000000001</v>
      </c>
      <c r="F662" s="25">
        <v>6594.37</v>
      </c>
      <c r="G662" s="190"/>
      <c r="H662" s="3"/>
      <c r="I662" s="3"/>
      <c r="J662" s="3"/>
      <c r="K662" s="3"/>
      <c r="L662" s="3"/>
    </row>
    <row r="663" spans="1:12" ht="22.5" customHeight="1" x14ac:dyDescent="0.25">
      <c r="A663" s="21">
        <v>29</v>
      </c>
      <c r="B663" s="22" t="s">
        <v>1363</v>
      </c>
      <c r="C663" s="23" t="s">
        <v>1364</v>
      </c>
      <c r="D663" s="24">
        <v>3.2000000000000001E-2</v>
      </c>
      <c r="E663" s="25">
        <v>4711.5</v>
      </c>
      <c r="F663" s="25">
        <v>3206.71</v>
      </c>
      <c r="G663" s="190"/>
      <c r="H663" s="3"/>
      <c r="I663" s="3"/>
      <c r="J663" s="3"/>
      <c r="K663" s="3"/>
      <c r="L663" s="3"/>
    </row>
    <row r="664" spans="1:12" ht="15" x14ac:dyDescent="0.25">
      <c r="A664" s="26"/>
      <c r="B664" s="27"/>
      <c r="C664" s="28" t="s">
        <v>1365</v>
      </c>
      <c r="D664" s="28"/>
      <c r="E664" s="28"/>
      <c r="F664" s="29">
        <v>2685.29</v>
      </c>
      <c r="G664" s="190"/>
      <c r="H664" s="3"/>
      <c r="I664" s="3"/>
      <c r="J664" s="3"/>
      <c r="K664" s="3"/>
      <c r="L664" s="3"/>
    </row>
    <row r="665" spans="1:12" ht="15" x14ac:dyDescent="0.25">
      <c r="A665" s="26"/>
      <c r="B665" s="27"/>
      <c r="C665" s="28" t="s">
        <v>1366</v>
      </c>
      <c r="D665" s="28"/>
      <c r="E665" s="28"/>
      <c r="F665" s="29">
        <v>1526.93</v>
      </c>
      <c r="G665" s="190"/>
      <c r="H665" s="3"/>
      <c r="I665" s="3"/>
      <c r="J665" s="3"/>
      <c r="K665" s="3"/>
      <c r="L665" s="3"/>
    </row>
    <row r="666" spans="1:12" ht="15" x14ac:dyDescent="0.25">
      <c r="A666" s="26"/>
      <c r="B666" s="27"/>
      <c r="C666" s="28" t="s">
        <v>917</v>
      </c>
      <c r="D666" s="28"/>
      <c r="E666" s="28"/>
      <c r="F666" s="29">
        <v>7418.93</v>
      </c>
      <c r="G666" s="190"/>
      <c r="H666" s="3"/>
      <c r="I666" s="3"/>
      <c r="J666" s="3"/>
      <c r="K666" s="3"/>
      <c r="L666" s="3"/>
    </row>
    <row r="667" spans="1:12" ht="22.5" customHeight="1" x14ac:dyDescent="0.25">
      <c r="A667" s="21">
        <v>30</v>
      </c>
      <c r="B667" s="22" t="s">
        <v>1367</v>
      </c>
      <c r="C667" s="23" t="s">
        <v>1368</v>
      </c>
      <c r="D667" s="24">
        <v>3.2130000000000001</v>
      </c>
      <c r="E667" s="25">
        <v>560</v>
      </c>
      <c r="F667" s="25">
        <v>13692.52</v>
      </c>
      <c r="G667" s="190"/>
      <c r="H667" s="3"/>
      <c r="I667" s="3"/>
      <c r="J667" s="3"/>
      <c r="K667" s="3"/>
      <c r="L667" s="3"/>
    </row>
    <row r="668" spans="1:12" ht="22.5" customHeight="1" x14ac:dyDescent="0.25">
      <c r="A668" s="21">
        <v>31</v>
      </c>
      <c r="B668" s="22" t="s">
        <v>1369</v>
      </c>
      <c r="C668" s="23" t="s">
        <v>1370</v>
      </c>
      <c r="D668" s="30">
        <v>0.63</v>
      </c>
      <c r="E668" s="25">
        <v>578.79</v>
      </c>
      <c r="F668" s="25">
        <v>13829.37</v>
      </c>
      <c r="G668" s="190"/>
      <c r="H668" s="3"/>
      <c r="I668" s="3"/>
      <c r="J668" s="3"/>
      <c r="K668" s="3"/>
      <c r="L668" s="3"/>
    </row>
    <row r="669" spans="1:12" ht="15" x14ac:dyDescent="0.25">
      <c r="A669" s="26"/>
      <c r="B669" s="27"/>
      <c r="C669" s="28" t="s">
        <v>1371</v>
      </c>
      <c r="D669" s="28"/>
      <c r="E669" s="28"/>
      <c r="F669" s="29">
        <v>13030.39</v>
      </c>
      <c r="G669" s="190"/>
      <c r="H669" s="3"/>
      <c r="I669" s="3"/>
      <c r="J669" s="3"/>
      <c r="K669" s="3"/>
      <c r="L669" s="3"/>
    </row>
    <row r="670" spans="1:12" ht="15" x14ac:dyDescent="0.25">
      <c r="A670" s="26"/>
      <c r="B670" s="27"/>
      <c r="C670" s="28" t="s">
        <v>1372</v>
      </c>
      <c r="D670" s="28"/>
      <c r="E670" s="28"/>
      <c r="F670" s="29">
        <v>7562.28</v>
      </c>
      <c r="G670" s="190"/>
      <c r="H670" s="3"/>
      <c r="I670" s="3"/>
      <c r="J670" s="3"/>
      <c r="K670" s="3"/>
      <c r="L670" s="3"/>
    </row>
    <row r="671" spans="1:12" ht="15" x14ac:dyDescent="0.25">
      <c r="A671" s="26"/>
      <c r="B671" s="27"/>
      <c r="C671" s="28" t="s">
        <v>917</v>
      </c>
      <c r="D671" s="28"/>
      <c r="E671" s="28"/>
      <c r="F671" s="29">
        <v>34422.04</v>
      </c>
      <c r="G671" s="190"/>
      <c r="H671" s="3"/>
      <c r="I671" s="3"/>
      <c r="J671" s="3"/>
      <c r="K671" s="3"/>
      <c r="L671" s="3"/>
    </row>
    <row r="672" spans="1:12" ht="22.5" customHeight="1" x14ac:dyDescent="0.25">
      <c r="A672" s="21">
        <v>32</v>
      </c>
      <c r="B672" s="22" t="s">
        <v>1373</v>
      </c>
      <c r="C672" s="23" t="s">
        <v>1374</v>
      </c>
      <c r="D672" s="30">
        <v>0.63</v>
      </c>
      <c r="E672" s="25">
        <v>222.13</v>
      </c>
      <c r="F672" s="25">
        <v>3068.19</v>
      </c>
      <c r="G672" s="190"/>
      <c r="H672" s="3"/>
      <c r="I672" s="3"/>
      <c r="J672" s="3"/>
      <c r="K672" s="3"/>
      <c r="L672" s="3"/>
    </row>
    <row r="673" spans="1:12" ht="15" x14ac:dyDescent="0.25">
      <c r="A673" s="26"/>
      <c r="B673" s="27"/>
      <c r="C673" s="28" t="s">
        <v>1375</v>
      </c>
      <c r="D673" s="28"/>
      <c r="E673" s="28"/>
      <c r="F673" s="29">
        <v>2605.11</v>
      </c>
      <c r="G673" s="190"/>
      <c r="H673" s="3"/>
      <c r="I673" s="3"/>
      <c r="J673" s="3"/>
      <c r="K673" s="3"/>
      <c r="L673" s="3"/>
    </row>
    <row r="674" spans="1:12" ht="15" x14ac:dyDescent="0.25">
      <c r="A674" s="26"/>
      <c r="B674" s="27"/>
      <c r="C674" s="28" t="s">
        <v>1376</v>
      </c>
      <c r="D674" s="28"/>
      <c r="E674" s="28"/>
      <c r="F674" s="29">
        <v>1634.11</v>
      </c>
      <c r="G674" s="190"/>
      <c r="H674" s="3"/>
      <c r="I674" s="3"/>
      <c r="J674" s="3"/>
      <c r="K674" s="3"/>
      <c r="L674" s="3"/>
    </row>
    <row r="675" spans="1:12" ht="15" x14ac:dyDescent="0.25">
      <c r="A675" s="26"/>
      <c r="B675" s="27"/>
      <c r="C675" s="28" t="s">
        <v>917</v>
      </c>
      <c r="D675" s="28"/>
      <c r="E675" s="28"/>
      <c r="F675" s="29">
        <v>7307.41</v>
      </c>
      <c r="G675" s="190"/>
      <c r="H675" s="3"/>
      <c r="I675" s="3"/>
      <c r="J675" s="3"/>
      <c r="K675" s="3"/>
      <c r="L675" s="3"/>
    </row>
    <row r="676" spans="1:12" ht="22.5" customHeight="1" x14ac:dyDescent="0.25">
      <c r="A676" s="21">
        <v>33</v>
      </c>
      <c r="B676" s="22" t="s">
        <v>1377</v>
      </c>
      <c r="C676" s="23" t="s">
        <v>1378</v>
      </c>
      <c r="D676" s="30">
        <v>72.45</v>
      </c>
      <c r="E676" s="25">
        <v>45.04</v>
      </c>
      <c r="F676" s="25">
        <v>27378.04</v>
      </c>
      <c r="G676" s="190"/>
      <c r="H676" s="3"/>
      <c r="I676" s="3"/>
      <c r="J676" s="3"/>
      <c r="K676" s="3"/>
      <c r="L676" s="3"/>
    </row>
    <row r="677" spans="1:12" ht="33.75" customHeight="1" x14ac:dyDescent="0.25">
      <c r="A677" s="21">
        <v>34</v>
      </c>
      <c r="B677" s="22" t="s">
        <v>1379</v>
      </c>
      <c r="C677" s="23" t="s">
        <v>1380</v>
      </c>
      <c r="D677" s="30">
        <v>0.63</v>
      </c>
      <c r="E677" s="25">
        <v>416.53</v>
      </c>
      <c r="F677" s="25">
        <v>9928.91</v>
      </c>
      <c r="G677" s="190"/>
      <c r="H677" s="3"/>
      <c r="I677" s="3"/>
      <c r="J677" s="3"/>
      <c r="K677" s="3"/>
      <c r="L677" s="3"/>
    </row>
    <row r="678" spans="1:12" ht="15" x14ac:dyDescent="0.25">
      <c r="A678" s="26"/>
      <c r="B678" s="27"/>
      <c r="C678" s="28" t="s">
        <v>1381</v>
      </c>
      <c r="D678" s="28"/>
      <c r="E678" s="28"/>
      <c r="F678" s="29">
        <v>10803.9</v>
      </c>
      <c r="G678" s="190"/>
      <c r="H678" s="3"/>
      <c r="I678" s="3"/>
      <c r="J678" s="3"/>
      <c r="K678" s="3"/>
      <c r="L678" s="3"/>
    </row>
    <row r="679" spans="1:12" ht="15" x14ac:dyDescent="0.25">
      <c r="A679" s="26"/>
      <c r="B679" s="27"/>
      <c r="C679" s="28" t="s">
        <v>1382</v>
      </c>
      <c r="D679" s="28"/>
      <c r="E679" s="28"/>
      <c r="F679" s="29">
        <v>6270.12</v>
      </c>
      <c r="G679" s="190"/>
      <c r="H679" s="3"/>
      <c r="I679" s="3"/>
      <c r="J679" s="3"/>
      <c r="K679" s="3"/>
      <c r="L679" s="3"/>
    </row>
    <row r="680" spans="1:12" ht="15" x14ac:dyDescent="0.25">
      <c r="A680" s="26"/>
      <c r="B680" s="27"/>
      <c r="C680" s="28" t="s">
        <v>917</v>
      </c>
      <c r="D680" s="28"/>
      <c r="E680" s="28"/>
      <c r="F680" s="29">
        <v>27002.93</v>
      </c>
      <c r="G680" s="190"/>
      <c r="H680" s="3"/>
      <c r="I680" s="3"/>
      <c r="J680" s="3"/>
      <c r="K680" s="3"/>
      <c r="L680" s="3"/>
    </row>
    <row r="681" spans="1:12" ht="33.75" customHeight="1" x14ac:dyDescent="0.25">
      <c r="A681" s="21">
        <v>35</v>
      </c>
      <c r="B681" s="22" t="s">
        <v>1383</v>
      </c>
      <c r="C681" s="23" t="s">
        <v>1384</v>
      </c>
      <c r="D681" s="32">
        <v>6.3</v>
      </c>
      <c r="E681" s="25">
        <v>1634.71</v>
      </c>
      <c r="F681" s="25">
        <v>52935.18</v>
      </c>
      <c r="G681" s="190"/>
      <c r="H681" s="3"/>
      <c r="I681" s="3"/>
      <c r="J681" s="3"/>
      <c r="K681" s="3"/>
      <c r="L681" s="3"/>
    </row>
    <row r="682" spans="1:12" ht="22.5" customHeight="1" x14ac:dyDescent="0.25">
      <c r="A682" s="21">
        <v>36</v>
      </c>
      <c r="B682" s="22" t="s">
        <v>1363</v>
      </c>
      <c r="C682" s="23" t="s">
        <v>1364</v>
      </c>
      <c r="D682" s="24">
        <v>6.3E-2</v>
      </c>
      <c r="E682" s="25">
        <v>4711.5</v>
      </c>
      <c r="F682" s="25">
        <v>6313.21</v>
      </c>
      <c r="G682" s="190"/>
      <c r="H682" s="3"/>
      <c r="I682" s="3"/>
      <c r="J682" s="3"/>
      <c r="K682" s="3"/>
      <c r="L682" s="3"/>
    </row>
    <row r="683" spans="1:12" ht="15" x14ac:dyDescent="0.25">
      <c r="A683" s="26"/>
      <c r="B683" s="27"/>
      <c r="C683" s="28" t="s">
        <v>1385</v>
      </c>
      <c r="D683" s="28"/>
      <c r="E683" s="28"/>
      <c r="F683" s="29">
        <v>5286.66</v>
      </c>
      <c r="G683" s="190"/>
      <c r="H683" s="3"/>
      <c r="I683" s="3"/>
      <c r="J683" s="3"/>
      <c r="K683" s="3"/>
      <c r="L683" s="3"/>
    </row>
    <row r="684" spans="1:12" ht="15" x14ac:dyDescent="0.25">
      <c r="A684" s="26"/>
      <c r="B684" s="27"/>
      <c r="C684" s="28" t="s">
        <v>1386</v>
      </c>
      <c r="D684" s="28"/>
      <c r="E684" s="28"/>
      <c r="F684" s="29">
        <v>3006.14</v>
      </c>
      <c r="G684" s="190"/>
      <c r="H684" s="3"/>
      <c r="I684" s="3"/>
      <c r="J684" s="3"/>
      <c r="K684" s="3"/>
      <c r="L684" s="3"/>
    </row>
    <row r="685" spans="1:12" ht="15" x14ac:dyDescent="0.25">
      <c r="A685" s="26"/>
      <c r="B685" s="27"/>
      <c r="C685" s="28" t="s">
        <v>917</v>
      </c>
      <c r="D685" s="28"/>
      <c r="E685" s="28"/>
      <c r="F685" s="29">
        <v>14606.01</v>
      </c>
      <c r="G685" s="190"/>
      <c r="H685" s="3"/>
      <c r="I685" s="3"/>
      <c r="J685" s="3"/>
      <c r="K685" s="3"/>
      <c r="L685" s="3"/>
    </row>
    <row r="686" spans="1:12" ht="22.5" customHeight="1" x14ac:dyDescent="0.25">
      <c r="A686" s="21">
        <v>37</v>
      </c>
      <c r="B686" s="22" t="s">
        <v>1387</v>
      </c>
      <c r="C686" s="23" t="s">
        <v>1388</v>
      </c>
      <c r="D686" s="30">
        <v>6.43</v>
      </c>
      <c r="E686" s="25">
        <v>600</v>
      </c>
      <c r="F686" s="25">
        <v>29590.86</v>
      </c>
      <c r="G686" s="190"/>
      <c r="H686" s="3"/>
      <c r="I686" s="3"/>
      <c r="J686" s="3"/>
      <c r="K686" s="3"/>
      <c r="L686" s="3"/>
    </row>
    <row r="687" spans="1:12" ht="22.5" customHeight="1" x14ac:dyDescent="0.25">
      <c r="A687" s="21">
        <v>38</v>
      </c>
      <c r="B687" s="22" t="s">
        <v>1389</v>
      </c>
      <c r="C687" s="23" t="s">
        <v>1390</v>
      </c>
      <c r="D687" s="33">
        <v>0.1273</v>
      </c>
      <c r="E687" s="25">
        <v>473.11</v>
      </c>
      <c r="F687" s="25">
        <v>1207.8699999999999</v>
      </c>
      <c r="G687" s="190"/>
      <c r="H687" s="3"/>
      <c r="I687" s="3"/>
      <c r="J687" s="3"/>
      <c r="K687" s="3"/>
      <c r="L687" s="3"/>
    </row>
    <row r="688" spans="1:12" ht="15" x14ac:dyDescent="0.25">
      <c r="A688" s="26"/>
      <c r="B688" s="27"/>
      <c r="C688" s="28" t="s">
        <v>1391</v>
      </c>
      <c r="D688" s="28"/>
      <c r="E688" s="28"/>
      <c r="F688" s="29">
        <v>870.93</v>
      </c>
      <c r="G688" s="190"/>
      <c r="H688" s="3"/>
      <c r="I688" s="3"/>
      <c r="J688" s="3"/>
      <c r="K688" s="3"/>
      <c r="L688" s="3"/>
    </row>
    <row r="689" spans="1:12" ht="15" x14ac:dyDescent="0.25">
      <c r="A689" s="26"/>
      <c r="B689" s="27"/>
      <c r="C689" s="28" t="s">
        <v>1392</v>
      </c>
      <c r="D689" s="28"/>
      <c r="E689" s="28"/>
      <c r="F689" s="29">
        <v>495.23</v>
      </c>
      <c r="G689" s="190"/>
      <c r="H689" s="3"/>
      <c r="I689" s="3"/>
      <c r="J689" s="3"/>
      <c r="K689" s="3"/>
      <c r="L689" s="3"/>
    </row>
    <row r="690" spans="1:12" ht="15" x14ac:dyDescent="0.25">
      <c r="A690" s="26"/>
      <c r="B690" s="27"/>
      <c r="C690" s="28" t="s">
        <v>917</v>
      </c>
      <c r="D690" s="28"/>
      <c r="E690" s="28"/>
      <c r="F690" s="29">
        <v>2574.0300000000002</v>
      </c>
      <c r="G690" s="190"/>
      <c r="H690" s="3"/>
      <c r="I690" s="3"/>
      <c r="J690" s="3"/>
      <c r="K690" s="3"/>
      <c r="L690" s="3"/>
    </row>
    <row r="691" spans="1:12" ht="22.5" customHeight="1" x14ac:dyDescent="0.25">
      <c r="A691" s="21">
        <v>39</v>
      </c>
      <c r="B691" s="22" t="s">
        <v>1393</v>
      </c>
      <c r="C691" s="23" t="s">
        <v>1394</v>
      </c>
      <c r="D691" s="33">
        <v>0.1273</v>
      </c>
      <c r="E691" s="25">
        <v>8780.09</v>
      </c>
      <c r="F691" s="25">
        <v>10651.73</v>
      </c>
      <c r="G691" s="190"/>
      <c r="H691" s="3"/>
      <c r="I691" s="3"/>
      <c r="J691" s="3"/>
      <c r="K691" s="3"/>
      <c r="L691" s="3"/>
    </row>
    <row r="692" spans="1:12" ht="45" customHeight="1" x14ac:dyDescent="0.25">
      <c r="A692" s="21">
        <v>40</v>
      </c>
      <c r="B692" s="22" t="s">
        <v>1395</v>
      </c>
      <c r="C692" s="23" t="s">
        <v>1396</v>
      </c>
      <c r="D692" s="30">
        <v>0.63</v>
      </c>
      <c r="E692" s="25">
        <v>360.72</v>
      </c>
      <c r="F692" s="25">
        <v>6039.91</v>
      </c>
      <c r="G692" s="190"/>
      <c r="H692" s="3"/>
      <c r="I692" s="3"/>
      <c r="J692" s="3"/>
      <c r="K692" s="3"/>
      <c r="L692" s="3"/>
    </row>
    <row r="693" spans="1:12" ht="15" x14ac:dyDescent="0.25">
      <c r="A693" s="26"/>
      <c r="B693" s="27"/>
      <c r="C693" s="28" t="s">
        <v>1397</v>
      </c>
      <c r="D693" s="28"/>
      <c r="E693" s="28"/>
      <c r="F693" s="29">
        <v>5197.74</v>
      </c>
      <c r="G693" s="190"/>
      <c r="H693" s="3"/>
      <c r="I693" s="3"/>
      <c r="J693" s="3"/>
      <c r="K693" s="3"/>
      <c r="L693" s="3"/>
    </row>
    <row r="694" spans="1:12" ht="15" x14ac:dyDescent="0.25">
      <c r="A694" s="26"/>
      <c r="B694" s="27"/>
      <c r="C694" s="28" t="s">
        <v>1398</v>
      </c>
      <c r="D694" s="28"/>
      <c r="E694" s="28"/>
      <c r="F694" s="29">
        <v>3541.82</v>
      </c>
      <c r="G694" s="190"/>
      <c r="H694" s="3"/>
      <c r="I694" s="3"/>
      <c r="J694" s="3"/>
      <c r="K694" s="3"/>
      <c r="L694" s="3"/>
    </row>
    <row r="695" spans="1:12" ht="15" x14ac:dyDescent="0.25">
      <c r="A695" s="26"/>
      <c r="B695" s="27"/>
      <c r="C695" s="28" t="s">
        <v>917</v>
      </c>
      <c r="D695" s="28"/>
      <c r="E695" s="28"/>
      <c r="F695" s="29">
        <v>14779.47</v>
      </c>
      <c r="G695" s="190"/>
      <c r="H695" s="3"/>
      <c r="I695" s="3"/>
      <c r="J695" s="3"/>
      <c r="K695" s="3"/>
      <c r="L695" s="3"/>
    </row>
    <row r="696" spans="1:12" ht="22.5" customHeight="1" x14ac:dyDescent="0.25">
      <c r="A696" s="21">
        <v>41</v>
      </c>
      <c r="B696" s="22" t="s">
        <v>1399</v>
      </c>
      <c r="C696" s="23" t="s">
        <v>1400</v>
      </c>
      <c r="D696" s="24">
        <v>4.4980000000000002</v>
      </c>
      <c r="E696" s="25">
        <v>503.58</v>
      </c>
      <c r="F696" s="25">
        <v>19321.330000000002</v>
      </c>
      <c r="G696" s="190"/>
      <c r="H696" s="3"/>
      <c r="I696" s="3"/>
      <c r="J696" s="3"/>
      <c r="K696" s="3"/>
      <c r="L696" s="3"/>
    </row>
    <row r="697" spans="1:12" ht="33.75" customHeight="1" x14ac:dyDescent="0.25">
      <c r="A697" s="21">
        <v>42</v>
      </c>
      <c r="B697" s="22" t="s">
        <v>1401</v>
      </c>
      <c r="C697" s="23" t="s">
        <v>1402</v>
      </c>
      <c r="D697" s="30">
        <v>0.63</v>
      </c>
      <c r="E697" s="25">
        <v>143.76</v>
      </c>
      <c r="F697" s="25">
        <v>3100.4</v>
      </c>
      <c r="G697" s="190"/>
      <c r="H697" s="3"/>
      <c r="I697" s="3"/>
      <c r="J697" s="3"/>
      <c r="K697" s="3"/>
      <c r="L697" s="3"/>
    </row>
    <row r="698" spans="1:12" ht="15" x14ac:dyDescent="0.25">
      <c r="A698" s="26"/>
      <c r="B698" s="27"/>
      <c r="C698" s="28" t="s">
        <v>1403</v>
      </c>
      <c r="D698" s="28"/>
      <c r="E698" s="28"/>
      <c r="F698" s="29">
        <v>3329.22</v>
      </c>
      <c r="G698" s="190"/>
      <c r="H698" s="3"/>
      <c r="I698" s="3"/>
      <c r="J698" s="3"/>
      <c r="K698" s="3"/>
      <c r="L698" s="3"/>
    </row>
    <row r="699" spans="1:12" ht="15" x14ac:dyDescent="0.25">
      <c r="A699" s="26"/>
      <c r="B699" s="27"/>
      <c r="C699" s="28" t="s">
        <v>1404</v>
      </c>
      <c r="D699" s="28"/>
      <c r="E699" s="28"/>
      <c r="F699" s="29">
        <v>2268.58</v>
      </c>
      <c r="G699" s="190"/>
      <c r="H699" s="3"/>
      <c r="I699" s="3"/>
      <c r="J699" s="3"/>
      <c r="K699" s="3"/>
      <c r="L699" s="3"/>
    </row>
    <row r="700" spans="1:12" ht="15" x14ac:dyDescent="0.25">
      <c r="A700" s="26"/>
      <c r="B700" s="27"/>
      <c r="C700" s="28" t="s">
        <v>917</v>
      </c>
      <c r="D700" s="28"/>
      <c r="E700" s="28"/>
      <c r="F700" s="29">
        <v>8698.2000000000007</v>
      </c>
      <c r="G700" s="190"/>
      <c r="H700" s="3"/>
      <c r="I700" s="3"/>
      <c r="J700" s="3"/>
      <c r="K700" s="3"/>
      <c r="L700" s="3"/>
    </row>
    <row r="701" spans="1:12" ht="22.5" customHeight="1" x14ac:dyDescent="0.25">
      <c r="A701" s="21">
        <v>43</v>
      </c>
      <c r="B701" s="22" t="s">
        <v>1399</v>
      </c>
      <c r="C701" s="23" t="s">
        <v>1400</v>
      </c>
      <c r="D701" s="24">
        <v>3.0489999999999999</v>
      </c>
      <c r="E701" s="25">
        <v>503.58</v>
      </c>
      <c r="F701" s="25">
        <v>13097.09</v>
      </c>
      <c r="G701" s="190"/>
      <c r="H701" s="3"/>
      <c r="I701" s="3"/>
      <c r="J701" s="3"/>
      <c r="K701" s="3"/>
      <c r="L701" s="3"/>
    </row>
    <row r="702" spans="1:12" ht="33.75" customHeight="1" x14ac:dyDescent="0.25">
      <c r="A702" s="21">
        <v>44</v>
      </c>
      <c r="B702" s="22" t="s">
        <v>1405</v>
      </c>
      <c r="C702" s="23" t="s">
        <v>1406</v>
      </c>
      <c r="D702" s="30">
        <v>0.63</v>
      </c>
      <c r="E702" s="25">
        <v>110.98</v>
      </c>
      <c r="F702" s="25">
        <v>3096.75</v>
      </c>
      <c r="G702" s="190"/>
      <c r="H702" s="3"/>
      <c r="I702" s="3"/>
      <c r="J702" s="3"/>
      <c r="K702" s="3"/>
      <c r="L702" s="3"/>
    </row>
    <row r="703" spans="1:12" ht="15" x14ac:dyDescent="0.25">
      <c r="A703" s="26"/>
      <c r="B703" s="27"/>
      <c r="C703" s="28" t="s">
        <v>1407</v>
      </c>
      <c r="D703" s="28"/>
      <c r="E703" s="28"/>
      <c r="F703" s="29">
        <v>3179.28</v>
      </c>
      <c r="G703" s="190"/>
      <c r="H703" s="3"/>
      <c r="I703" s="3"/>
      <c r="J703" s="3"/>
      <c r="K703" s="3"/>
      <c r="L703" s="3"/>
    </row>
    <row r="704" spans="1:12" ht="15" x14ac:dyDescent="0.25">
      <c r="A704" s="26"/>
      <c r="B704" s="27"/>
      <c r="C704" s="28" t="s">
        <v>1408</v>
      </c>
      <c r="D704" s="28"/>
      <c r="E704" s="28"/>
      <c r="F704" s="29">
        <v>1821.14</v>
      </c>
      <c r="G704" s="190"/>
      <c r="H704" s="3"/>
      <c r="I704" s="3"/>
      <c r="J704" s="3"/>
      <c r="K704" s="3"/>
      <c r="L704" s="3"/>
    </row>
    <row r="705" spans="1:12" ht="15" x14ac:dyDescent="0.25">
      <c r="A705" s="26"/>
      <c r="B705" s="27"/>
      <c r="C705" s="28" t="s">
        <v>917</v>
      </c>
      <c r="D705" s="28"/>
      <c r="E705" s="28"/>
      <c r="F705" s="29">
        <v>8097.17</v>
      </c>
      <c r="G705" s="190"/>
      <c r="H705" s="3"/>
      <c r="I705" s="3"/>
      <c r="J705" s="3"/>
      <c r="K705" s="3"/>
      <c r="L705" s="3"/>
    </row>
    <row r="706" spans="1:12" ht="33.75" customHeight="1" x14ac:dyDescent="0.25">
      <c r="A706" s="21">
        <v>45</v>
      </c>
      <c r="B706" s="22" t="s">
        <v>1409</v>
      </c>
      <c r="C706" s="23" t="s">
        <v>1410</v>
      </c>
      <c r="D706" s="33">
        <v>0.64890000000000003</v>
      </c>
      <c r="E706" s="25">
        <v>325</v>
      </c>
      <c r="F706" s="25">
        <v>1541.62</v>
      </c>
      <c r="G706" s="190"/>
      <c r="H706" s="3"/>
      <c r="I706" s="3"/>
      <c r="J706" s="3"/>
      <c r="K706" s="3"/>
      <c r="L706" s="3"/>
    </row>
    <row r="707" spans="1:12" ht="15" customHeight="1" x14ac:dyDescent="0.25">
      <c r="A707" s="443" t="s">
        <v>1007</v>
      </c>
      <c r="B707" s="444"/>
      <c r="C707" s="444"/>
      <c r="D707" s="444"/>
      <c r="E707" s="445"/>
      <c r="F707" s="36">
        <v>227929.19</v>
      </c>
      <c r="G707" s="190"/>
      <c r="H707" s="3"/>
      <c r="I707" s="3"/>
      <c r="J707" s="3"/>
      <c r="K707" s="3"/>
      <c r="L707" s="3"/>
    </row>
    <row r="708" spans="1:12" ht="15" x14ac:dyDescent="0.25">
      <c r="A708" s="443" t="s">
        <v>1008</v>
      </c>
      <c r="B708" s="444"/>
      <c r="C708" s="444"/>
      <c r="D708" s="444"/>
      <c r="E708" s="445"/>
      <c r="F708" s="36">
        <v>49924.83</v>
      </c>
      <c r="G708" s="190"/>
      <c r="H708" s="3"/>
      <c r="I708" s="3"/>
      <c r="J708" s="3"/>
      <c r="K708" s="3"/>
      <c r="L708" s="3"/>
    </row>
    <row r="709" spans="1:12" ht="15" x14ac:dyDescent="0.25">
      <c r="A709" s="443" t="s">
        <v>1009</v>
      </c>
      <c r="B709" s="444"/>
      <c r="C709" s="444"/>
      <c r="D709" s="444"/>
      <c r="E709" s="445"/>
      <c r="F709" s="36">
        <v>29830.46</v>
      </c>
      <c r="G709" s="190"/>
      <c r="H709" s="3"/>
      <c r="I709" s="3"/>
      <c r="J709" s="3"/>
      <c r="K709" s="3"/>
      <c r="L709" s="3"/>
    </row>
    <row r="710" spans="1:12" ht="15" customHeight="1" x14ac:dyDescent="0.25">
      <c r="A710" s="443" t="s">
        <v>1411</v>
      </c>
      <c r="B710" s="444"/>
      <c r="C710" s="444"/>
      <c r="D710" s="444"/>
      <c r="E710" s="445"/>
      <c r="F710" s="36">
        <v>307684.47999999998</v>
      </c>
      <c r="G710" s="190"/>
      <c r="H710" s="3"/>
      <c r="I710" s="3"/>
      <c r="J710" s="3"/>
      <c r="K710" s="3"/>
      <c r="L710" s="3"/>
    </row>
    <row r="711" spans="1:12" ht="15" customHeight="1" x14ac:dyDescent="0.25">
      <c r="A711" s="456" t="s">
        <v>1412</v>
      </c>
      <c r="B711" s="457"/>
      <c r="C711" s="457"/>
      <c r="D711" s="457"/>
      <c r="E711" s="457"/>
      <c r="F711" s="458"/>
      <c r="G711" s="190"/>
      <c r="H711" s="3"/>
      <c r="I711" s="3"/>
      <c r="J711" s="3"/>
      <c r="K711" s="3"/>
      <c r="L711" s="3"/>
    </row>
    <row r="712" spans="1:12" ht="33.75" customHeight="1" x14ac:dyDescent="0.25">
      <c r="A712" s="21">
        <v>46</v>
      </c>
      <c r="B712" s="22" t="s">
        <v>1297</v>
      </c>
      <c r="C712" s="23" t="s">
        <v>1413</v>
      </c>
      <c r="D712" s="24">
        <v>0.20200000000000001</v>
      </c>
      <c r="E712" s="25">
        <v>1357.15</v>
      </c>
      <c r="F712" s="25">
        <v>10946.93</v>
      </c>
      <c r="G712" s="190"/>
      <c r="H712" s="3"/>
      <c r="I712" s="3"/>
      <c r="J712" s="3"/>
      <c r="K712" s="3"/>
      <c r="L712" s="3"/>
    </row>
    <row r="713" spans="1:12" ht="15" x14ac:dyDescent="0.25">
      <c r="A713" s="26"/>
      <c r="B713" s="27"/>
      <c r="C713" s="28" t="s">
        <v>1414</v>
      </c>
      <c r="D713" s="28"/>
      <c r="E713" s="28"/>
      <c r="F713" s="29">
        <v>11594.17</v>
      </c>
      <c r="G713" s="190"/>
      <c r="H713" s="3"/>
      <c r="I713" s="3"/>
      <c r="J713" s="3"/>
      <c r="K713" s="3"/>
      <c r="L713" s="3"/>
    </row>
    <row r="714" spans="1:12" ht="15" x14ac:dyDescent="0.25">
      <c r="A714" s="26"/>
      <c r="B714" s="27"/>
      <c r="C714" s="28" t="s">
        <v>1415</v>
      </c>
      <c r="D714" s="28"/>
      <c r="E714" s="28"/>
      <c r="F714" s="29">
        <v>5904.44</v>
      </c>
      <c r="G714" s="190"/>
      <c r="H714" s="3"/>
      <c r="I714" s="3"/>
      <c r="J714" s="3"/>
      <c r="K714" s="3"/>
      <c r="L714" s="3"/>
    </row>
    <row r="715" spans="1:12" ht="15" x14ac:dyDescent="0.25">
      <c r="A715" s="26"/>
      <c r="B715" s="27"/>
      <c r="C715" s="28" t="s">
        <v>917</v>
      </c>
      <c r="D715" s="28"/>
      <c r="E715" s="28"/>
      <c r="F715" s="29">
        <v>28445.54</v>
      </c>
      <c r="G715" s="190"/>
      <c r="H715" s="3"/>
      <c r="I715" s="3"/>
      <c r="J715" s="3"/>
      <c r="K715" s="3"/>
      <c r="L715" s="3"/>
    </row>
    <row r="716" spans="1:12" ht="33.75" customHeight="1" x14ac:dyDescent="0.25">
      <c r="A716" s="21">
        <v>47</v>
      </c>
      <c r="B716" s="22" t="s">
        <v>1416</v>
      </c>
      <c r="C716" s="23" t="s">
        <v>1417</v>
      </c>
      <c r="D716" s="24">
        <v>0.93600000000000005</v>
      </c>
      <c r="E716" s="25">
        <v>2379.3000000000002</v>
      </c>
      <c r="F716" s="25">
        <v>37086.129999999997</v>
      </c>
      <c r="G716" s="190"/>
      <c r="H716" s="3"/>
      <c r="I716" s="3"/>
      <c r="J716" s="3"/>
      <c r="K716" s="3"/>
      <c r="L716" s="3"/>
    </row>
    <row r="717" spans="1:12" ht="15" x14ac:dyDescent="0.25">
      <c r="A717" s="26"/>
      <c r="B717" s="27"/>
      <c r="C717" s="28" t="s">
        <v>1418</v>
      </c>
      <c r="D717" s="28"/>
      <c r="E717" s="28"/>
      <c r="F717" s="29">
        <v>17862.060000000001</v>
      </c>
      <c r="G717" s="190"/>
      <c r="H717" s="3"/>
      <c r="I717" s="3"/>
      <c r="J717" s="3"/>
      <c r="K717" s="3"/>
      <c r="L717" s="3"/>
    </row>
    <row r="718" spans="1:12" ht="15" x14ac:dyDescent="0.25">
      <c r="A718" s="26"/>
      <c r="B718" s="27"/>
      <c r="C718" s="28" t="s">
        <v>1419</v>
      </c>
      <c r="D718" s="28"/>
      <c r="E718" s="28"/>
      <c r="F718" s="29">
        <v>11908.04</v>
      </c>
      <c r="G718" s="190"/>
      <c r="H718" s="3"/>
      <c r="I718" s="3"/>
      <c r="J718" s="3"/>
      <c r="K718" s="3"/>
      <c r="L718" s="3"/>
    </row>
    <row r="719" spans="1:12" ht="15" x14ac:dyDescent="0.25">
      <c r="A719" s="26"/>
      <c r="B719" s="27"/>
      <c r="C719" s="28" t="s">
        <v>917</v>
      </c>
      <c r="D719" s="28"/>
      <c r="E719" s="28"/>
      <c r="F719" s="29">
        <v>66856.23</v>
      </c>
      <c r="G719" s="190"/>
      <c r="H719" s="3"/>
      <c r="I719" s="3"/>
      <c r="J719" s="3"/>
      <c r="K719" s="3"/>
      <c r="L719" s="3"/>
    </row>
    <row r="720" spans="1:12" ht="22.5" customHeight="1" x14ac:dyDescent="0.25">
      <c r="A720" s="21">
        <v>48</v>
      </c>
      <c r="B720" s="22" t="s">
        <v>1420</v>
      </c>
      <c r="C720" s="23" t="s">
        <v>1421</v>
      </c>
      <c r="D720" s="32">
        <v>4.3</v>
      </c>
      <c r="E720" s="25">
        <v>664.05</v>
      </c>
      <c r="F720" s="25">
        <v>71320.66</v>
      </c>
      <c r="G720" s="190"/>
      <c r="H720" s="3"/>
      <c r="I720" s="3"/>
      <c r="J720" s="3"/>
      <c r="K720" s="3"/>
      <c r="L720" s="3"/>
    </row>
    <row r="721" spans="1:12" ht="15" x14ac:dyDescent="0.25">
      <c r="A721" s="26"/>
      <c r="B721" s="27"/>
      <c r="C721" s="28" t="s">
        <v>1422</v>
      </c>
      <c r="D721" s="28"/>
      <c r="E721" s="28"/>
      <c r="F721" s="29">
        <v>44948.26</v>
      </c>
      <c r="G721" s="190"/>
      <c r="H721" s="3"/>
      <c r="I721" s="3"/>
      <c r="J721" s="3"/>
      <c r="K721" s="3"/>
      <c r="L721" s="3"/>
    </row>
    <row r="722" spans="1:12" ht="15" x14ac:dyDescent="0.25">
      <c r="A722" s="26"/>
      <c r="B722" s="27"/>
      <c r="C722" s="28" t="s">
        <v>1423</v>
      </c>
      <c r="D722" s="28"/>
      <c r="E722" s="28"/>
      <c r="F722" s="29">
        <v>29965.51</v>
      </c>
      <c r="G722" s="190"/>
      <c r="H722" s="3"/>
      <c r="I722" s="3"/>
      <c r="J722" s="3"/>
      <c r="K722" s="3"/>
      <c r="L722" s="3"/>
    </row>
    <row r="723" spans="1:12" ht="15" x14ac:dyDescent="0.25">
      <c r="A723" s="26"/>
      <c r="B723" s="27"/>
      <c r="C723" s="28" t="s">
        <v>917</v>
      </c>
      <c r="D723" s="28"/>
      <c r="E723" s="28"/>
      <c r="F723" s="29">
        <v>146234.43</v>
      </c>
      <c r="G723" s="190">
        <f>F723/D720*1.2*1.0224*1.0192</f>
        <v>42524.839476740766</v>
      </c>
      <c r="H723" s="3"/>
      <c r="I723" s="3"/>
      <c r="J723" s="3"/>
      <c r="K723" s="3"/>
      <c r="L723" s="3"/>
    </row>
    <row r="724" spans="1:12" ht="22.5" customHeight="1" x14ac:dyDescent="0.25">
      <c r="A724" s="21">
        <v>49</v>
      </c>
      <c r="B724" s="22" t="s">
        <v>1424</v>
      </c>
      <c r="C724" s="23" t="s">
        <v>1425</v>
      </c>
      <c r="D724" s="31">
        <v>61</v>
      </c>
      <c r="E724" s="25">
        <v>147.07</v>
      </c>
      <c r="F724" s="25">
        <v>222296</v>
      </c>
      <c r="G724" s="190"/>
      <c r="H724" s="3"/>
      <c r="I724" s="3"/>
      <c r="J724" s="3"/>
      <c r="K724" s="3"/>
      <c r="L724" s="3"/>
    </row>
    <row r="725" spans="1:12" ht="15" x14ac:dyDescent="0.25">
      <c r="A725" s="26"/>
      <c r="B725" s="27"/>
      <c r="C725" s="28" t="s">
        <v>1426</v>
      </c>
      <c r="D725" s="28"/>
      <c r="E725" s="28"/>
      <c r="F725" s="29">
        <v>189455.26</v>
      </c>
      <c r="G725" s="190"/>
      <c r="H725" s="3"/>
      <c r="I725" s="3"/>
      <c r="J725" s="3"/>
      <c r="K725" s="3"/>
      <c r="L725" s="3"/>
    </row>
    <row r="726" spans="1:12" ht="15" x14ac:dyDescent="0.25">
      <c r="A726" s="26"/>
      <c r="B726" s="27"/>
      <c r="C726" s="28" t="s">
        <v>1427</v>
      </c>
      <c r="D726" s="28"/>
      <c r="E726" s="28"/>
      <c r="F726" s="29">
        <v>108260.15</v>
      </c>
      <c r="G726" s="190"/>
      <c r="H726" s="3"/>
      <c r="I726" s="3"/>
      <c r="J726" s="3"/>
      <c r="K726" s="3"/>
      <c r="L726" s="3"/>
    </row>
    <row r="727" spans="1:12" ht="15" x14ac:dyDescent="0.25">
      <c r="A727" s="26"/>
      <c r="B727" s="27"/>
      <c r="C727" s="28" t="s">
        <v>917</v>
      </c>
      <c r="D727" s="28"/>
      <c r="E727" s="28"/>
      <c r="F727" s="29">
        <v>520011.41</v>
      </c>
      <c r="G727" s="190"/>
      <c r="H727" s="3"/>
      <c r="I727" s="3"/>
      <c r="J727" s="3"/>
      <c r="K727" s="3"/>
      <c r="L727" s="3"/>
    </row>
    <row r="728" spans="1:12" ht="45" customHeight="1" x14ac:dyDescent="0.25">
      <c r="A728" s="21">
        <v>50</v>
      </c>
      <c r="B728" s="22" t="s">
        <v>1428</v>
      </c>
      <c r="C728" s="23" t="s">
        <v>1429</v>
      </c>
      <c r="D728" s="30">
        <v>0.36</v>
      </c>
      <c r="E728" s="25">
        <v>16184.21</v>
      </c>
      <c r="F728" s="25">
        <v>135355.57</v>
      </c>
      <c r="G728" s="190"/>
      <c r="H728" s="3"/>
      <c r="I728" s="3"/>
      <c r="J728" s="3"/>
      <c r="K728" s="3"/>
      <c r="L728" s="3"/>
    </row>
    <row r="729" spans="1:12" ht="15" x14ac:dyDescent="0.25">
      <c r="A729" s="26"/>
      <c r="B729" s="27"/>
      <c r="C729" s="28" t="s">
        <v>1430</v>
      </c>
      <c r="D729" s="28"/>
      <c r="E729" s="28"/>
      <c r="F729" s="29">
        <v>122907.4</v>
      </c>
      <c r="G729" s="190"/>
      <c r="H729" s="3"/>
      <c r="I729" s="3"/>
      <c r="J729" s="3"/>
      <c r="K729" s="3"/>
      <c r="L729" s="3"/>
    </row>
    <row r="730" spans="1:12" ht="15" x14ac:dyDescent="0.25">
      <c r="A730" s="26"/>
      <c r="B730" s="27"/>
      <c r="C730" s="28" t="s">
        <v>1431</v>
      </c>
      <c r="D730" s="28"/>
      <c r="E730" s="28"/>
      <c r="F730" s="29">
        <v>81565.820000000007</v>
      </c>
      <c r="G730" s="190"/>
      <c r="H730" s="3"/>
      <c r="I730" s="3"/>
      <c r="J730" s="3"/>
      <c r="K730" s="3"/>
      <c r="L730" s="3"/>
    </row>
    <row r="731" spans="1:12" ht="15" x14ac:dyDescent="0.25">
      <c r="A731" s="26"/>
      <c r="B731" s="27"/>
      <c r="C731" s="28" t="s">
        <v>917</v>
      </c>
      <c r="D731" s="28"/>
      <c r="E731" s="28"/>
      <c r="F731" s="29">
        <v>339828.79</v>
      </c>
      <c r="G731" s="190"/>
      <c r="H731" s="3"/>
      <c r="I731" s="3"/>
      <c r="J731" s="3"/>
      <c r="K731" s="3"/>
      <c r="L731" s="3"/>
    </row>
    <row r="732" spans="1:12" ht="15" customHeight="1" x14ac:dyDescent="0.25">
      <c r="A732" s="459" t="s">
        <v>1012</v>
      </c>
      <c r="B732" s="460"/>
      <c r="C732" s="460"/>
      <c r="D732" s="460"/>
      <c r="E732" s="460"/>
      <c r="F732" s="461"/>
      <c r="G732" s="190"/>
      <c r="H732" s="3"/>
      <c r="I732" s="3"/>
      <c r="J732" s="3"/>
      <c r="K732" s="3"/>
      <c r="L732" s="3"/>
    </row>
    <row r="733" spans="1:12" ht="45" customHeight="1" x14ac:dyDescent="0.25">
      <c r="A733" s="21">
        <v>51</v>
      </c>
      <c r="B733" s="22" t="s">
        <v>1013</v>
      </c>
      <c r="C733" s="23" t="s">
        <v>1014</v>
      </c>
      <c r="D733" s="32">
        <v>109.8</v>
      </c>
      <c r="E733" s="25">
        <v>3.28</v>
      </c>
      <c r="F733" s="25">
        <v>8121.25</v>
      </c>
      <c r="G733" s="190"/>
      <c r="H733" s="3"/>
      <c r="I733" s="3"/>
      <c r="J733" s="3"/>
      <c r="K733" s="3"/>
      <c r="L733" s="3"/>
    </row>
    <row r="734" spans="1:12" ht="33.75" customHeight="1" x14ac:dyDescent="0.25">
      <c r="A734" s="21">
        <v>52</v>
      </c>
      <c r="B734" s="22" t="s">
        <v>1432</v>
      </c>
      <c r="C734" s="23" t="s">
        <v>1433</v>
      </c>
      <c r="D734" s="32">
        <v>75.599999999999994</v>
      </c>
      <c r="E734" s="25">
        <v>10.71</v>
      </c>
      <c r="F734" s="25">
        <v>18436.32</v>
      </c>
      <c r="G734" s="190"/>
      <c r="H734" s="3"/>
      <c r="I734" s="3"/>
      <c r="J734" s="3"/>
      <c r="K734" s="3"/>
      <c r="L734" s="3"/>
    </row>
    <row r="735" spans="1:12" ht="45" customHeight="1" x14ac:dyDescent="0.25">
      <c r="A735" s="21">
        <v>53</v>
      </c>
      <c r="B735" s="22" t="s">
        <v>1015</v>
      </c>
      <c r="C735" s="23" t="s">
        <v>1016</v>
      </c>
      <c r="D735" s="32">
        <v>185.4</v>
      </c>
      <c r="E735" s="25">
        <v>50.78</v>
      </c>
      <c r="F735" s="25">
        <v>107326.58</v>
      </c>
      <c r="G735" s="190"/>
      <c r="H735" s="3"/>
      <c r="I735" s="3"/>
      <c r="J735" s="3"/>
      <c r="K735" s="3"/>
      <c r="L735" s="3"/>
    </row>
    <row r="736" spans="1:12" ht="15" x14ac:dyDescent="0.25">
      <c r="A736" s="459" t="s">
        <v>1017</v>
      </c>
      <c r="B736" s="460"/>
      <c r="C736" s="460"/>
      <c r="D736" s="460"/>
      <c r="E736" s="460"/>
      <c r="F736" s="461"/>
      <c r="G736" s="190"/>
      <c r="H736" s="3"/>
      <c r="I736" s="3"/>
      <c r="J736" s="3"/>
      <c r="K736" s="3"/>
      <c r="L736" s="3"/>
    </row>
    <row r="737" spans="1:12" ht="33.75" customHeight="1" x14ac:dyDescent="0.25">
      <c r="A737" s="21">
        <v>54</v>
      </c>
      <c r="B737" s="22" t="s">
        <v>1018</v>
      </c>
      <c r="C737" s="23" t="s">
        <v>1019</v>
      </c>
      <c r="D737" s="24">
        <v>5.2359999999999998</v>
      </c>
      <c r="E737" s="25">
        <v>17.95</v>
      </c>
      <c r="F737" s="25">
        <v>3324.29</v>
      </c>
      <c r="G737" s="190"/>
      <c r="H737" s="3"/>
      <c r="I737" s="3"/>
      <c r="J737" s="3"/>
      <c r="K737" s="3"/>
      <c r="L737" s="3"/>
    </row>
    <row r="738" spans="1:12" ht="45" customHeight="1" x14ac:dyDescent="0.25">
      <c r="A738" s="21">
        <v>55</v>
      </c>
      <c r="B738" s="22" t="s">
        <v>1020</v>
      </c>
      <c r="C738" s="23" t="s">
        <v>1021</v>
      </c>
      <c r="D738" s="24">
        <v>5.2359999999999998</v>
      </c>
      <c r="E738" s="25">
        <v>2.91</v>
      </c>
      <c r="F738" s="25">
        <v>173.7</v>
      </c>
      <c r="G738" s="190"/>
      <c r="H738" s="3"/>
      <c r="I738" s="3"/>
      <c r="J738" s="3"/>
      <c r="K738" s="3"/>
      <c r="L738" s="3"/>
    </row>
    <row r="739" spans="1:12" ht="15" customHeight="1" x14ac:dyDescent="0.25">
      <c r="A739" s="443" t="s">
        <v>1007</v>
      </c>
      <c r="B739" s="444"/>
      <c r="C739" s="444"/>
      <c r="D739" s="444"/>
      <c r="E739" s="445"/>
      <c r="F739" s="36">
        <v>614387.43000000005</v>
      </c>
      <c r="G739" s="190"/>
      <c r="H739" s="3"/>
      <c r="I739" s="3"/>
      <c r="J739" s="3"/>
      <c r="K739" s="3"/>
      <c r="L739" s="3"/>
    </row>
    <row r="740" spans="1:12" ht="15" x14ac:dyDescent="0.25">
      <c r="A740" s="443" t="s">
        <v>1008</v>
      </c>
      <c r="B740" s="444"/>
      <c r="C740" s="444"/>
      <c r="D740" s="444"/>
      <c r="E740" s="445"/>
      <c r="F740" s="36">
        <v>386767.15</v>
      </c>
      <c r="G740" s="190"/>
      <c r="H740" s="3"/>
      <c r="I740" s="3"/>
      <c r="J740" s="3"/>
      <c r="K740" s="3"/>
      <c r="L740" s="3"/>
    </row>
    <row r="741" spans="1:12" ht="15" x14ac:dyDescent="0.25">
      <c r="A741" s="443" t="s">
        <v>1009</v>
      </c>
      <c r="B741" s="444"/>
      <c r="C741" s="444"/>
      <c r="D741" s="444"/>
      <c r="E741" s="445"/>
      <c r="F741" s="36">
        <v>237603.96</v>
      </c>
      <c r="G741" s="190"/>
      <c r="H741" s="3"/>
      <c r="I741" s="3"/>
      <c r="J741" s="3"/>
      <c r="K741" s="3"/>
      <c r="L741" s="3"/>
    </row>
    <row r="742" spans="1:12" ht="15" customHeight="1" x14ac:dyDescent="0.25">
      <c r="A742" s="443" t="s">
        <v>1434</v>
      </c>
      <c r="B742" s="444"/>
      <c r="C742" s="444"/>
      <c r="D742" s="444"/>
      <c r="E742" s="445"/>
      <c r="F742" s="36">
        <v>1238758.54</v>
      </c>
      <c r="G742" s="190"/>
      <c r="H742" s="3"/>
      <c r="I742" s="3"/>
      <c r="J742" s="3"/>
      <c r="K742" s="3"/>
      <c r="L742" s="3"/>
    </row>
    <row r="743" spans="1:12" ht="15" customHeight="1" x14ac:dyDescent="0.25">
      <c r="A743" s="456" t="s">
        <v>1435</v>
      </c>
      <c r="B743" s="457"/>
      <c r="C743" s="457"/>
      <c r="D743" s="457"/>
      <c r="E743" s="457"/>
      <c r="F743" s="458"/>
      <c r="G743" s="190"/>
      <c r="H743" s="3"/>
      <c r="I743" s="3"/>
      <c r="J743" s="3"/>
      <c r="K743" s="3"/>
      <c r="L743" s="3"/>
    </row>
    <row r="744" spans="1:12" ht="33.75" customHeight="1" x14ac:dyDescent="0.25">
      <c r="A744" s="21">
        <v>56</v>
      </c>
      <c r="B744" s="22" t="s">
        <v>1416</v>
      </c>
      <c r="C744" s="23" t="s">
        <v>1436</v>
      </c>
      <c r="D744" s="24">
        <v>8.5380000000000003</v>
      </c>
      <c r="E744" s="25">
        <v>4746.49</v>
      </c>
      <c r="F744" s="25">
        <v>667009.30000000005</v>
      </c>
      <c r="G744" s="190"/>
      <c r="H744" s="3"/>
      <c r="I744" s="3"/>
      <c r="J744" s="3"/>
      <c r="K744" s="3"/>
      <c r="L744" s="3"/>
    </row>
    <row r="745" spans="1:12" ht="15" x14ac:dyDescent="0.25">
      <c r="A745" s="26"/>
      <c r="B745" s="27"/>
      <c r="C745" s="28" t="s">
        <v>1437</v>
      </c>
      <c r="D745" s="28"/>
      <c r="E745" s="28"/>
      <c r="F745" s="29">
        <v>293644.90999999997</v>
      </c>
      <c r="G745" s="190"/>
      <c r="H745" s="3"/>
      <c r="I745" s="3"/>
      <c r="J745" s="3"/>
      <c r="K745" s="3"/>
      <c r="L745" s="3"/>
    </row>
    <row r="746" spans="1:12" ht="15" x14ac:dyDescent="0.25">
      <c r="A746" s="26"/>
      <c r="B746" s="27"/>
      <c r="C746" s="28" t="s">
        <v>1438</v>
      </c>
      <c r="D746" s="28"/>
      <c r="E746" s="28"/>
      <c r="F746" s="29">
        <v>195763.27</v>
      </c>
      <c r="G746" s="190"/>
      <c r="H746" s="3"/>
      <c r="I746" s="3"/>
      <c r="J746" s="3"/>
      <c r="K746" s="3"/>
      <c r="L746" s="3"/>
    </row>
    <row r="747" spans="1:12" ht="15" x14ac:dyDescent="0.25">
      <c r="A747" s="26"/>
      <c r="B747" s="27"/>
      <c r="C747" s="28" t="s">
        <v>917</v>
      </c>
      <c r="D747" s="28"/>
      <c r="E747" s="28"/>
      <c r="F747" s="29">
        <v>1156417.48</v>
      </c>
      <c r="G747" s="190"/>
      <c r="H747" s="3"/>
      <c r="I747" s="3"/>
      <c r="J747" s="3"/>
      <c r="K747" s="3"/>
      <c r="L747" s="3"/>
    </row>
    <row r="748" spans="1:12" ht="33.75" customHeight="1" x14ac:dyDescent="0.25">
      <c r="A748" s="21">
        <v>57</v>
      </c>
      <c r="B748" s="22" t="s">
        <v>926</v>
      </c>
      <c r="C748" s="23" t="s">
        <v>927</v>
      </c>
      <c r="D748" s="24">
        <v>8.5380000000000003</v>
      </c>
      <c r="E748" s="25">
        <v>12990.48</v>
      </c>
      <c r="F748" s="25">
        <v>1157928.78</v>
      </c>
      <c r="G748" s="190"/>
      <c r="H748" s="3"/>
      <c r="I748" s="3"/>
      <c r="J748" s="3"/>
      <c r="K748" s="3"/>
      <c r="L748" s="3"/>
    </row>
    <row r="749" spans="1:12" ht="22.5" customHeight="1" x14ac:dyDescent="0.25">
      <c r="A749" s="21">
        <v>58</v>
      </c>
      <c r="B749" s="22" t="s">
        <v>928</v>
      </c>
      <c r="C749" s="23" t="s">
        <v>1064</v>
      </c>
      <c r="D749" s="24">
        <v>2.5999999999999999E-2</v>
      </c>
      <c r="E749" s="25">
        <v>716.71</v>
      </c>
      <c r="F749" s="25">
        <v>660.16</v>
      </c>
      <c r="G749" s="190"/>
      <c r="H749" s="3"/>
      <c r="I749" s="3"/>
      <c r="J749" s="3"/>
      <c r="K749" s="3"/>
      <c r="L749" s="3"/>
    </row>
    <row r="750" spans="1:12" ht="15" x14ac:dyDescent="0.25">
      <c r="A750" s="26"/>
      <c r="B750" s="27"/>
      <c r="C750" s="28" t="s">
        <v>1439</v>
      </c>
      <c r="D750" s="28"/>
      <c r="E750" s="28"/>
      <c r="F750" s="29">
        <v>626.33000000000004</v>
      </c>
      <c r="G750" s="190"/>
      <c r="H750" s="3"/>
      <c r="I750" s="3"/>
      <c r="J750" s="3"/>
      <c r="K750" s="3"/>
      <c r="L750" s="3"/>
    </row>
    <row r="751" spans="1:12" ht="15" x14ac:dyDescent="0.25">
      <c r="A751" s="26"/>
      <c r="B751" s="27"/>
      <c r="C751" s="28" t="s">
        <v>1440</v>
      </c>
      <c r="D751" s="28"/>
      <c r="E751" s="28"/>
      <c r="F751" s="29">
        <v>356.15</v>
      </c>
      <c r="G751" s="190"/>
      <c r="H751" s="3"/>
      <c r="I751" s="3"/>
      <c r="J751" s="3"/>
      <c r="K751" s="3"/>
      <c r="L751" s="3"/>
    </row>
    <row r="752" spans="1:12" ht="15" x14ac:dyDescent="0.25">
      <c r="A752" s="26"/>
      <c r="B752" s="27"/>
      <c r="C752" s="28" t="s">
        <v>917</v>
      </c>
      <c r="D752" s="28"/>
      <c r="E752" s="28"/>
      <c r="F752" s="29">
        <v>1642.64</v>
      </c>
      <c r="G752" s="190"/>
      <c r="H752" s="3"/>
      <c r="I752" s="3"/>
      <c r="J752" s="3"/>
      <c r="K752" s="3"/>
      <c r="L752" s="3"/>
    </row>
    <row r="753" spans="1:12" ht="22.5" customHeight="1" x14ac:dyDescent="0.25">
      <c r="A753" s="21">
        <v>59</v>
      </c>
      <c r="B753" s="22" t="s">
        <v>932</v>
      </c>
      <c r="C753" s="23" t="s">
        <v>933</v>
      </c>
      <c r="D753" s="24">
        <v>5.2999999999999999E-2</v>
      </c>
      <c r="E753" s="25">
        <v>711.5</v>
      </c>
      <c r="F753" s="25">
        <v>291.49</v>
      </c>
      <c r="G753" s="190"/>
      <c r="H753" s="3"/>
      <c r="I753" s="3"/>
      <c r="J753" s="3"/>
      <c r="K753" s="3"/>
      <c r="L753" s="3"/>
    </row>
    <row r="754" spans="1:12" ht="33.75" customHeight="1" x14ac:dyDescent="0.25">
      <c r="A754" s="21">
        <v>60</v>
      </c>
      <c r="B754" s="22" t="s">
        <v>934</v>
      </c>
      <c r="C754" s="23" t="s">
        <v>1067</v>
      </c>
      <c r="D754" s="24">
        <v>2.5999999999999999E-2</v>
      </c>
      <c r="E754" s="25">
        <v>202.5</v>
      </c>
      <c r="F754" s="25">
        <v>189.43</v>
      </c>
      <c r="G754" s="190"/>
      <c r="H754" s="3"/>
      <c r="I754" s="3"/>
      <c r="J754" s="3"/>
      <c r="K754" s="3"/>
      <c r="L754" s="3"/>
    </row>
    <row r="755" spans="1:12" ht="15" x14ac:dyDescent="0.25">
      <c r="A755" s="26"/>
      <c r="B755" s="27"/>
      <c r="C755" s="28" t="s">
        <v>1441</v>
      </c>
      <c r="D755" s="28"/>
      <c r="E755" s="28"/>
      <c r="F755" s="29">
        <v>179.49</v>
      </c>
      <c r="G755" s="190"/>
      <c r="H755" s="3"/>
      <c r="I755" s="3"/>
      <c r="J755" s="3"/>
      <c r="K755" s="3"/>
      <c r="L755" s="3"/>
    </row>
    <row r="756" spans="1:12" ht="15" x14ac:dyDescent="0.25">
      <c r="A756" s="26"/>
      <c r="B756" s="27"/>
      <c r="C756" s="28" t="s">
        <v>1442</v>
      </c>
      <c r="D756" s="28"/>
      <c r="E756" s="28"/>
      <c r="F756" s="29">
        <v>102.06</v>
      </c>
      <c r="G756" s="190"/>
      <c r="H756" s="3"/>
      <c r="I756" s="3"/>
      <c r="J756" s="3"/>
      <c r="K756" s="3"/>
      <c r="L756" s="3"/>
    </row>
    <row r="757" spans="1:12" ht="15" x14ac:dyDescent="0.25">
      <c r="A757" s="26"/>
      <c r="B757" s="27"/>
      <c r="C757" s="28" t="s">
        <v>917</v>
      </c>
      <c r="D757" s="28"/>
      <c r="E757" s="28"/>
      <c r="F757" s="29">
        <v>470.98</v>
      </c>
      <c r="G757" s="190"/>
      <c r="H757" s="3"/>
      <c r="I757" s="3"/>
      <c r="J757" s="3"/>
      <c r="K757" s="3"/>
      <c r="L757" s="3"/>
    </row>
    <row r="758" spans="1:12" ht="22.5" customHeight="1" x14ac:dyDescent="0.25">
      <c r="A758" s="21">
        <v>61</v>
      </c>
      <c r="B758" s="22" t="s">
        <v>932</v>
      </c>
      <c r="C758" s="23" t="s">
        <v>933</v>
      </c>
      <c r="D758" s="33">
        <v>2.6499999999999999E-2</v>
      </c>
      <c r="E758" s="25">
        <v>711.5</v>
      </c>
      <c r="F758" s="25">
        <v>145.75</v>
      </c>
      <c r="G758" s="190"/>
      <c r="H758" s="3"/>
      <c r="I758" s="3"/>
      <c r="J758" s="3"/>
      <c r="K758" s="3"/>
      <c r="L758" s="3"/>
    </row>
    <row r="759" spans="1:12" ht="33.75" customHeight="1" x14ac:dyDescent="0.25">
      <c r="A759" s="21">
        <v>62</v>
      </c>
      <c r="B759" s="22" t="s">
        <v>1443</v>
      </c>
      <c r="C759" s="23" t="s">
        <v>1444</v>
      </c>
      <c r="D759" s="30">
        <v>4.4800000000000004</v>
      </c>
      <c r="E759" s="25">
        <v>101.15</v>
      </c>
      <c r="F759" s="25">
        <v>18225.78</v>
      </c>
      <c r="G759" s="190"/>
      <c r="H759" s="3"/>
      <c r="I759" s="3"/>
      <c r="J759" s="3"/>
      <c r="K759" s="3"/>
      <c r="L759" s="3"/>
    </row>
    <row r="760" spans="1:12" ht="15" x14ac:dyDescent="0.25">
      <c r="A760" s="26"/>
      <c r="B760" s="27"/>
      <c r="C760" s="28" t="s">
        <v>1445</v>
      </c>
      <c r="D760" s="28"/>
      <c r="E760" s="28"/>
      <c r="F760" s="29">
        <v>18577.759999999998</v>
      </c>
      <c r="G760" s="190"/>
      <c r="H760" s="3"/>
      <c r="I760" s="3"/>
      <c r="J760" s="3"/>
      <c r="K760" s="3"/>
      <c r="L760" s="3"/>
    </row>
    <row r="761" spans="1:12" ht="15" x14ac:dyDescent="0.25">
      <c r="A761" s="26"/>
      <c r="B761" s="27"/>
      <c r="C761" s="28" t="s">
        <v>1446</v>
      </c>
      <c r="D761" s="28"/>
      <c r="E761" s="28"/>
      <c r="F761" s="29">
        <v>10641.63</v>
      </c>
      <c r="G761" s="190"/>
      <c r="H761" s="3"/>
      <c r="I761" s="3"/>
      <c r="J761" s="3"/>
      <c r="K761" s="3"/>
      <c r="L761" s="3"/>
    </row>
    <row r="762" spans="1:12" ht="15" x14ac:dyDescent="0.25">
      <c r="A762" s="26"/>
      <c r="B762" s="27"/>
      <c r="C762" s="28" t="s">
        <v>917</v>
      </c>
      <c r="D762" s="28"/>
      <c r="E762" s="28"/>
      <c r="F762" s="29">
        <v>47445.17</v>
      </c>
      <c r="G762" s="190"/>
      <c r="H762" s="3"/>
      <c r="I762" s="3"/>
      <c r="J762" s="3"/>
      <c r="K762" s="3"/>
      <c r="L762" s="3"/>
    </row>
    <row r="763" spans="1:12" ht="33.75" customHeight="1" x14ac:dyDescent="0.25">
      <c r="A763" s="21">
        <v>63</v>
      </c>
      <c r="B763" s="22" t="s">
        <v>920</v>
      </c>
      <c r="C763" s="23" t="s">
        <v>921</v>
      </c>
      <c r="D763" s="30">
        <v>4.4800000000000004</v>
      </c>
      <c r="E763" s="25">
        <v>1121</v>
      </c>
      <c r="F763" s="25">
        <v>49618.15</v>
      </c>
      <c r="G763" s="190"/>
      <c r="H763" s="3"/>
      <c r="I763" s="3"/>
      <c r="J763" s="3"/>
      <c r="K763" s="3"/>
      <c r="L763" s="3"/>
    </row>
    <row r="764" spans="1:12" ht="15" customHeight="1" x14ac:dyDescent="0.25">
      <c r="A764" s="443" t="s">
        <v>1007</v>
      </c>
      <c r="B764" s="444"/>
      <c r="C764" s="444"/>
      <c r="D764" s="444"/>
      <c r="E764" s="445"/>
      <c r="F764" s="36">
        <v>1894068.84</v>
      </c>
      <c r="G764" s="190"/>
      <c r="H764" s="3"/>
      <c r="I764" s="3"/>
      <c r="J764" s="3"/>
      <c r="K764" s="3"/>
      <c r="L764" s="3"/>
    </row>
    <row r="765" spans="1:12" ht="15" x14ac:dyDescent="0.25">
      <c r="A765" s="443" t="s">
        <v>1008</v>
      </c>
      <c r="B765" s="444"/>
      <c r="C765" s="444"/>
      <c r="D765" s="444"/>
      <c r="E765" s="445"/>
      <c r="F765" s="36">
        <v>313028.49</v>
      </c>
      <c r="G765" s="190"/>
      <c r="H765" s="3"/>
      <c r="I765" s="3"/>
      <c r="J765" s="3"/>
      <c r="K765" s="3"/>
      <c r="L765" s="3"/>
    </row>
    <row r="766" spans="1:12" ht="15" x14ac:dyDescent="0.25">
      <c r="A766" s="443" t="s">
        <v>1009</v>
      </c>
      <c r="B766" s="444"/>
      <c r="C766" s="444"/>
      <c r="D766" s="444"/>
      <c r="E766" s="445"/>
      <c r="F766" s="36">
        <v>206863.11</v>
      </c>
      <c r="G766" s="190"/>
      <c r="H766" s="3"/>
      <c r="I766" s="3"/>
      <c r="J766" s="3"/>
      <c r="K766" s="3"/>
      <c r="L766" s="3"/>
    </row>
    <row r="767" spans="1:12" ht="15" customHeight="1" x14ac:dyDescent="0.25">
      <c r="A767" s="443" t="s">
        <v>1447</v>
      </c>
      <c r="B767" s="444"/>
      <c r="C767" s="444"/>
      <c r="D767" s="444"/>
      <c r="E767" s="445"/>
      <c r="F767" s="36">
        <v>2413960.44</v>
      </c>
      <c r="G767" s="190"/>
      <c r="H767" s="3"/>
      <c r="I767" s="3"/>
      <c r="J767" s="3"/>
      <c r="K767" s="3"/>
      <c r="L767" s="3"/>
    </row>
    <row r="768" spans="1:12" ht="15" customHeight="1" x14ac:dyDescent="0.25">
      <c r="A768" s="456" t="s">
        <v>1448</v>
      </c>
      <c r="B768" s="457"/>
      <c r="C768" s="457"/>
      <c r="D768" s="457"/>
      <c r="E768" s="457"/>
      <c r="F768" s="458"/>
      <c r="G768" s="190"/>
      <c r="H768" s="3"/>
      <c r="I768" s="3"/>
      <c r="J768" s="3"/>
      <c r="K768" s="3"/>
      <c r="L768" s="3"/>
    </row>
    <row r="769" spans="1:12" ht="22.5" customHeight="1" x14ac:dyDescent="0.25">
      <c r="A769" s="21">
        <v>64</v>
      </c>
      <c r="B769" s="22" t="s">
        <v>1449</v>
      </c>
      <c r="C769" s="23" t="s">
        <v>1450</v>
      </c>
      <c r="D769" s="32">
        <v>0.3</v>
      </c>
      <c r="E769" s="25">
        <v>80.569999999999993</v>
      </c>
      <c r="F769" s="25">
        <v>1082.69</v>
      </c>
      <c r="G769" s="190"/>
      <c r="H769" s="3"/>
      <c r="I769" s="3"/>
      <c r="J769" s="3"/>
      <c r="K769" s="3"/>
      <c r="L769" s="3"/>
    </row>
    <row r="770" spans="1:12" ht="15" x14ac:dyDescent="0.25">
      <c r="A770" s="26"/>
      <c r="B770" s="27"/>
      <c r="C770" s="28" t="s">
        <v>1451</v>
      </c>
      <c r="D770" s="28"/>
      <c r="E770" s="28"/>
      <c r="F770" s="29">
        <v>1575.05</v>
      </c>
      <c r="G770" s="190"/>
      <c r="H770" s="3"/>
      <c r="I770" s="3"/>
      <c r="J770" s="3"/>
      <c r="K770" s="3"/>
      <c r="L770" s="3"/>
    </row>
    <row r="771" spans="1:12" ht="15" x14ac:dyDescent="0.25">
      <c r="A771" s="26"/>
      <c r="B771" s="27"/>
      <c r="C771" s="28" t="s">
        <v>1452</v>
      </c>
      <c r="D771" s="28"/>
      <c r="E771" s="28"/>
      <c r="F771" s="29">
        <v>809.1</v>
      </c>
      <c r="G771" s="190"/>
      <c r="H771" s="3"/>
      <c r="I771" s="3"/>
      <c r="J771" s="3"/>
      <c r="K771" s="3"/>
      <c r="L771" s="3"/>
    </row>
    <row r="772" spans="1:12" ht="15" x14ac:dyDescent="0.25">
      <c r="A772" s="26"/>
      <c r="B772" s="27"/>
      <c r="C772" s="28" t="s">
        <v>917</v>
      </c>
      <c r="D772" s="28"/>
      <c r="E772" s="28"/>
      <c r="F772" s="29">
        <v>3466.84</v>
      </c>
      <c r="G772" s="190"/>
      <c r="H772" s="3"/>
      <c r="I772" s="3"/>
      <c r="J772" s="3"/>
      <c r="K772" s="3"/>
      <c r="L772" s="3"/>
    </row>
    <row r="773" spans="1:12" ht="33.75" customHeight="1" x14ac:dyDescent="0.25">
      <c r="A773" s="21">
        <v>65</v>
      </c>
      <c r="B773" s="22" t="s">
        <v>926</v>
      </c>
      <c r="C773" s="23" t="s">
        <v>927</v>
      </c>
      <c r="D773" s="33">
        <v>1.11E-2</v>
      </c>
      <c r="E773" s="25">
        <v>12990.48</v>
      </c>
      <c r="F773" s="25">
        <v>1505.39</v>
      </c>
      <c r="G773" s="190"/>
      <c r="H773" s="3"/>
      <c r="I773" s="3"/>
      <c r="J773" s="3"/>
      <c r="K773" s="3"/>
      <c r="L773" s="3"/>
    </row>
    <row r="774" spans="1:12" ht="22.5" customHeight="1" x14ac:dyDescent="0.25">
      <c r="A774" s="21">
        <v>66</v>
      </c>
      <c r="B774" s="22" t="s">
        <v>1215</v>
      </c>
      <c r="C774" s="23" t="s">
        <v>1216</v>
      </c>
      <c r="D774" s="35">
        <v>1.98E-3</v>
      </c>
      <c r="E774" s="25">
        <v>1275.18</v>
      </c>
      <c r="F774" s="25">
        <v>68.209999999999994</v>
      </c>
      <c r="G774" s="190"/>
      <c r="H774" s="3"/>
      <c r="I774" s="3"/>
      <c r="J774" s="3"/>
      <c r="K774" s="3"/>
      <c r="L774" s="3"/>
    </row>
    <row r="775" spans="1:12" ht="15" x14ac:dyDescent="0.25">
      <c r="A775" s="26"/>
      <c r="B775" s="27"/>
      <c r="C775" s="28" t="s">
        <v>1453</v>
      </c>
      <c r="D775" s="28"/>
      <c r="E775" s="28"/>
      <c r="F775" s="29">
        <v>58.59</v>
      </c>
      <c r="G775" s="190"/>
      <c r="H775" s="3"/>
      <c r="I775" s="3"/>
      <c r="J775" s="3"/>
      <c r="K775" s="3"/>
      <c r="L775" s="3"/>
    </row>
    <row r="776" spans="1:12" ht="15" x14ac:dyDescent="0.25">
      <c r="A776" s="26"/>
      <c r="B776" s="27"/>
      <c r="C776" s="28" t="s">
        <v>1454</v>
      </c>
      <c r="D776" s="28"/>
      <c r="E776" s="28"/>
      <c r="F776" s="29">
        <v>33.32</v>
      </c>
      <c r="G776" s="190"/>
      <c r="H776" s="3"/>
      <c r="I776" s="3"/>
      <c r="J776" s="3"/>
      <c r="K776" s="3"/>
      <c r="L776" s="3"/>
    </row>
    <row r="777" spans="1:12" ht="15" x14ac:dyDescent="0.25">
      <c r="A777" s="26"/>
      <c r="B777" s="27"/>
      <c r="C777" s="28" t="s">
        <v>917</v>
      </c>
      <c r="D777" s="28"/>
      <c r="E777" s="28"/>
      <c r="F777" s="29">
        <v>160.12</v>
      </c>
      <c r="G777" s="190"/>
      <c r="H777" s="3"/>
      <c r="I777" s="3"/>
      <c r="J777" s="3"/>
      <c r="K777" s="3"/>
      <c r="L777" s="3"/>
    </row>
    <row r="778" spans="1:12" ht="33.75" customHeight="1" x14ac:dyDescent="0.25">
      <c r="A778" s="21">
        <v>67</v>
      </c>
      <c r="B778" s="22" t="s">
        <v>926</v>
      </c>
      <c r="C778" s="23" t="s">
        <v>927</v>
      </c>
      <c r="D778" s="24">
        <v>2E-3</v>
      </c>
      <c r="E778" s="25">
        <v>12990.48</v>
      </c>
      <c r="F778" s="25">
        <v>271.24</v>
      </c>
      <c r="G778" s="190"/>
      <c r="H778" s="3"/>
      <c r="I778" s="3"/>
      <c r="J778" s="3"/>
      <c r="K778" s="3"/>
      <c r="L778" s="3"/>
    </row>
    <row r="779" spans="1:12" ht="15" customHeight="1" x14ac:dyDescent="0.25">
      <c r="A779" s="443" t="s">
        <v>1007</v>
      </c>
      <c r="B779" s="444"/>
      <c r="C779" s="444"/>
      <c r="D779" s="444"/>
      <c r="E779" s="445"/>
      <c r="F779" s="36">
        <v>2927.53</v>
      </c>
      <c r="G779" s="190"/>
      <c r="H779" s="3"/>
      <c r="I779" s="3"/>
      <c r="J779" s="3"/>
      <c r="K779" s="3"/>
      <c r="L779" s="3"/>
    </row>
    <row r="780" spans="1:12" ht="15" x14ac:dyDescent="0.25">
      <c r="A780" s="443" t="s">
        <v>1008</v>
      </c>
      <c r="B780" s="444"/>
      <c r="C780" s="444"/>
      <c r="D780" s="444"/>
      <c r="E780" s="445"/>
      <c r="F780" s="36">
        <v>1633.64</v>
      </c>
      <c r="G780" s="190"/>
      <c r="H780" s="3"/>
      <c r="I780" s="3"/>
      <c r="J780" s="3"/>
      <c r="K780" s="3"/>
      <c r="L780" s="3"/>
    </row>
    <row r="781" spans="1:12" ht="15" x14ac:dyDescent="0.25">
      <c r="A781" s="443" t="s">
        <v>1009</v>
      </c>
      <c r="B781" s="444"/>
      <c r="C781" s="444"/>
      <c r="D781" s="444"/>
      <c r="E781" s="445"/>
      <c r="F781" s="36">
        <v>842.42</v>
      </c>
      <c r="G781" s="190"/>
      <c r="H781" s="3"/>
      <c r="I781" s="3"/>
      <c r="J781" s="3"/>
      <c r="K781" s="3"/>
      <c r="L781" s="3"/>
    </row>
    <row r="782" spans="1:12" ht="15" customHeight="1" x14ac:dyDescent="0.25">
      <c r="A782" s="443" t="s">
        <v>1455</v>
      </c>
      <c r="B782" s="444"/>
      <c r="C782" s="444"/>
      <c r="D782" s="444"/>
      <c r="E782" s="445"/>
      <c r="F782" s="36">
        <v>5403.59</v>
      </c>
      <c r="G782" s="190"/>
      <c r="H782" s="3"/>
      <c r="I782" s="3"/>
      <c r="J782" s="3"/>
      <c r="K782" s="3"/>
      <c r="L782" s="3"/>
    </row>
    <row r="783" spans="1:12" ht="15" customHeight="1" x14ac:dyDescent="0.25">
      <c r="A783" s="443" t="s">
        <v>1023</v>
      </c>
      <c r="B783" s="444"/>
      <c r="C783" s="444"/>
      <c r="D783" s="444"/>
      <c r="E783" s="445"/>
      <c r="F783" s="36">
        <v>7650590.7400000002</v>
      </c>
      <c r="G783" s="190"/>
      <c r="H783" s="3"/>
      <c r="I783" s="3"/>
      <c r="J783" s="3"/>
      <c r="K783" s="3"/>
      <c r="L783" s="3"/>
    </row>
    <row r="784" spans="1:12" ht="15" x14ac:dyDescent="0.25">
      <c r="A784" s="443" t="s">
        <v>1008</v>
      </c>
      <c r="B784" s="444"/>
      <c r="C784" s="444"/>
      <c r="D784" s="444"/>
      <c r="E784" s="445"/>
      <c r="F784" s="36">
        <v>1717644.44</v>
      </c>
      <c r="G784" s="190"/>
      <c r="H784" s="3"/>
      <c r="I784" s="3"/>
      <c r="J784" s="3"/>
      <c r="K784" s="3"/>
      <c r="L784" s="3"/>
    </row>
    <row r="785" spans="1:16" ht="15" x14ac:dyDescent="0.25">
      <c r="A785" s="443" t="s">
        <v>1009</v>
      </c>
      <c r="B785" s="444"/>
      <c r="C785" s="444"/>
      <c r="D785" s="444"/>
      <c r="E785" s="445"/>
      <c r="F785" s="36">
        <v>1073091.8999999999</v>
      </c>
      <c r="G785" s="190"/>
      <c r="H785" s="3"/>
      <c r="I785" s="3"/>
      <c r="J785" s="3"/>
      <c r="K785" s="3"/>
      <c r="L785" s="3"/>
    </row>
    <row r="786" spans="1:16" ht="15" x14ac:dyDescent="0.25">
      <c r="A786" s="443" t="s">
        <v>1024</v>
      </c>
      <c r="B786" s="444"/>
      <c r="C786" s="444"/>
      <c r="D786" s="444"/>
      <c r="E786" s="445"/>
      <c r="F786" s="36">
        <v>10880176.9</v>
      </c>
      <c r="G786" s="190"/>
      <c r="H786" s="3"/>
      <c r="I786" s="3"/>
      <c r="J786" s="3"/>
      <c r="K786" s="3"/>
      <c r="L786" s="3"/>
    </row>
    <row r="787" spans="1:16" x14ac:dyDescent="0.2">
      <c r="A787" s="38"/>
      <c r="B787" s="38"/>
      <c r="C787" s="38"/>
      <c r="D787" s="38"/>
      <c r="E787" s="38"/>
      <c r="F787" s="38"/>
      <c r="G787" s="192"/>
      <c r="H787" s="38"/>
      <c r="I787" s="38"/>
      <c r="J787" s="38"/>
      <c r="K787" s="38"/>
      <c r="L787" s="39"/>
    </row>
    <row r="788" spans="1:16" ht="15" x14ac:dyDescent="0.25">
      <c r="A788" s="3"/>
      <c r="B788" s="3"/>
      <c r="C788" s="3"/>
      <c r="D788" s="3"/>
      <c r="E788" s="3"/>
      <c r="F788" s="3"/>
      <c r="G788" s="190"/>
      <c r="H788" s="3"/>
      <c r="I788" s="3"/>
      <c r="J788" s="3"/>
      <c r="K788" s="3"/>
      <c r="L788" s="3"/>
    </row>
    <row r="789" spans="1:16" x14ac:dyDescent="0.2">
      <c r="A789" s="41" t="s">
        <v>1025</v>
      </c>
      <c r="B789" s="446"/>
      <c r="C789" s="446"/>
      <c r="D789" s="446"/>
      <c r="E789" s="446"/>
      <c r="F789" s="446"/>
      <c r="G789" s="186"/>
      <c r="H789" s="10"/>
      <c r="I789" s="10"/>
      <c r="J789" s="10"/>
      <c r="K789" s="10"/>
      <c r="L789" s="10"/>
    </row>
    <row r="790" spans="1:16" x14ac:dyDescent="0.2">
      <c r="A790" s="4"/>
      <c r="B790" s="447" t="s">
        <v>1027</v>
      </c>
      <c r="C790" s="447"/>
      <c r="D790" s="447"/>
      <c r="E790" s="447"/>
      <c r="F790" s="447"/>
      <c r="G790" s="186"/>
      <c r="H790" s="10"/>
      <c r="I790" s="10"/>
      <c r="J790" s="10"/>
      <c r="K790" s="10"/>
      <c r="L790" s="10"/>
    </row>
    <row r="791" spans="1:16" x14ac:dyDescent="0.2">
      <c r="A791" s="41" t="s">
        <v>1028</v>
      </c>
      <c r="B791" s="446"/>
      <c r="C791" s="446"/>
      <c r="D791" s="446"/>
      <c r="E791" s="446"/>
      <c r="F791" s="446"/>
      <c r="G791" s="186"/>
      <c r="H791" s="10"/>
      <c r="I791" s="10"/>
      <c r="J791" s="10"/>
      <c r="K791" s="10"/>
      <c r="L791" s="10"/>
    </row>
    <row r="792" spans="1:16" x14ac:dyDescent="0.2">
      <c r="A792" s="10"/>
      <c r="B792" s="447" t="s">
        <v>1027</v>
      </c>
      <c r="C792" s="447"/>
      <c r="D792" s="447"/>
      <c r="E792" s="447"/>
      <c r="F792" s="447"/>
      <c r="G792" s="186"/>
      <c r="H792" s="10"/>
      <c r="I792" s="10"/>
      <c r="J792" s="10"/>
      <c r="K792" s="10"/>
      <c r="L792" s="10"/>
    </row>
    <row r="793" spans="1:16" ht="15" x14ac:dyDescent="0.25">
      <c r="A793" s="3"/>
      <c r="B793" s="3"/>
      <c r="C793" s="3"/>
      <c r="D793" s="3"/>
      <c r="E793" s="3"/>
      <c r="F793" s="3"/>
      <c r="G793" s="195"/>
      <c r="H793" s="3"/>
      <c r="I793" s="52"/>
      <c r="J793" s="3"/>
      <c r="K793" s="52"/>
      <c r="L793" s="3"/>
      <c r="M793" s="3"/>
      <c r="N793" s="3"/>
      <c r="O793" s="3"/>
      <c r="P793" s="3"/>
    </row>
    <row r="794" spans="1:16" ht="18" x14ac:dyDescent="0.25">
      <c r="A794" s="448" t="s">
        <v>1456</v>
      </c>
      <c r="B794" s="448"/>
      <c r="C794" s="448"/>
      <c r="D794" s="448"/>
      <c r="E794" s="448"/>
      <c r="F794" s="448"/>
      <c r="G794" s="196"/>
      <c r="H794" s="5"/>
      <c r="I794" s="47"/>
      <c r="J794" s="3"/>
      <c r="K794" s="52"/>
      <c r="L794" s="3"/>
      <c r="M794" s="3"/>
      <c r="N794" s="3"/>
      <c r="O794" s="3"/>
      <c r="P794" s="3"/>
    </row>
    <row r="795" spans="1:16" ht="15" x14ac:dyDescent="0.25">
      <c r="A795" s="6"/>
      <c r="B795" s="6"/>
      <c r="C795" s="6"/>
      <c r="D795" s="6"/>
      <c r="E795" s="6"/>
      <c r="F795" s="6"/>
      <c r="G795" s="197"/>
      <c r="H795" s="6"/>
      <c r="I795" s="48"/>
      <c r="J795" s="3"/>
      <c r="K795" s="52"/>
      <c r="L795" s="3"/>
      <c r="M795" s="3"/>
      <c r="N795" s="3"/>
      <c r="O795" s="3"/>
      <c r="P795" s="3"/>
    </row>
    <row r="796" spans="1:16" ht="15" customHeight="1" x14ac:dyDescent="0.25">
      <c r="A796" s="449" t="s">
        <v>1457</v>
      </c>
      <c r="B796" s="449"/>
      <c r="C796" s="449"/>
      <c r="D796" s="449"/>
      <c r="E796" s="449"/>
      <c r="F796" s="449"/>
      <c r="G796" s="198"/>
      <c r="H796" s="7"/>
      <c r="I796" s="49"/>
      <c r="J796" s="3"/>
      <c r="K796" s="52"/>
      <c r="L796" s="3"/>
      <c r="M796" s="3"/>
      <c r="N796" s="3"/>
      <c r="O796" s="3"/>
      <c r="P796" s="7" t="s">
        <v>1457</v>
      </c>
    </row>
    <row r="797" spans="1:16" ht="15" x14ac:dyDescent="0.25">
      <c r="A797" s="450" t="s">
        <v>903</v>
      </c>
      <c r="B797" s="450"/>
      <c r="C797" s="450"/>
      <c r="D797" s="450"/>
      <c r="E797" s="450"/>
      <c r="F797" s="450"/>
      <c r="G797" s="199"/>
      <c r="H797" s="8"/>
      <c r="I797" s="50"/>
      <c r="J797" s="3"/>
      <c r="K797" s="52"/>
      <c r="L797" s="3"/>
      <c r="M797" s="3"/>
      <c r="N797" s="3"/>
      <c r="O797" s="3"/>
      <c r="P797" s="3"/>
    </row>
    <row r="798" spans="1:16" ht="15" outlineLevel="1" x14ac:dyDescent="0.25">
      <c r="A798" s="9"/>
      <c r="B798" s="9"/>
      <c r="C798" s="9"/>
      <c r="D798" s="9"/>
      <c r="E798" s="9"/>
      <c r="F798" s="9"/>
      <c r="G798" s="182"/>
      <c r="H798" s="9"/>
      <c r="I798" s="51"/>
      <c r="J798" s="3"/>
      <c r="K798" s="52"/>
      <c r="L798" s="3"/>
      <c r="M798" s="3"/>
      <c r="N798" s="3"/>
      <c r="O798" s="3"/>
      <c r="P798" s="3"/>
    </row>
    <row r="799" spans="1:16" ht="15" outlineLevel="1" x14ac:dyDescent="0.25">
      <c r="A799" s="10" t="s">
        <v>904</v>
      </c>
      <c r="B799" s="10"/>
      <c r="C799" s="11" t="s">
        <v>905</v>
      </c>
      <c r="D799" s="12"/>
      <c r="E799" s="12"/>
      <c r="F799" s="3"/>
      <c r="G799" s="200"/>
      <c r="H799" s="10"/>
      <c r="I799" s="52"/>
      <c r="J799" s="10"/>
      <c r="K799" s="53"/>
      <c r="L799" s="10"/>
      <c r="M799" s="13"/>
      <c r="N799" s="14"/>
      <c r="O799" s="3"/>
      <c r="P799" s="3"/>
    </row>
    <row r="800" spans="1:16" ht="15" outlineLevel="1" x14ac:dyDescent="0.25">
      <c r="A800" s="10"/>
      <c r="B800" s="10"/>
      <c r="C800" s="3"/>
      <c r="D800" s="15"/>
      <c r="E800" s="16"/>
      <c r="F800" s="3"/>
      <c r="G800" s="197"/>
      <c r="H800" s="10"/>
      <c r="I800" s="46"/>
      <c r="J800" s="10"/>
      <c r="K800" s="53"/>
      <c r="L800" s="17"/>
      <c r="M800" s="10"/>
      <c r="N800" s="3"/>
      <c r="O800" s="3"/>
      <c r="P800" s="3"/>
    </row>
    <row r="801" spans="1:16" ht="15" outlineLevel="1" x14ac:dyDescent="0.25">
      <c r="A801" s="18"/>
      <c r="B801" s="3"/>
      <c r="C801" s="3"/>
      <c r="D801" s="3"/>
      <c r="E801" s="3"/>
      <c r="F801" s="3"/>
      <c r="G801" s="200"/>
      <c r="H801" s="3"/>
      <c r="I801" s="52"/>
      <c r="J801" s="3"/>
      <c r="K801" s="52"/>
      <c r="L801" s="3"/>
      <c r="M801" s="3"/>
      <c r="N801" s="3"/>
      <c r="O801" s="3"/>
      <c r="P801" s="3"/>
    </row>
    <row r="802" spans="1:16" ht="15" customHeight="1" outlineLevel="1" x14ac:dyDescent="0.25">
      <c r="A802" s="451" t="s">
        <v>906</v>
      </c>
      <c r="B802" s="451" t="s">
        <v>907</v>
      </c>
      <c r="C802" s="451" t="s">
        <v>908</v>
      </c>
      <c r="D802" s="451" t="s">
        <v>909</v>
      </c>
      <c r="E802" s="451" t="s">
        <v>910</v>
      </c>
      <c r="F802" s="451" t="s">
        <v>911</v>
      </c>
      <c r="G802" s="200"/>
      <c r="H802" s="3"/>
      <c r="I802" s="52"/>
      <c r="J802" s="3"/>
      <c r="K802" s="52"/>
      <c r="L802" s="3"/>
      <c r="M802" s="3"/>
      <c r="N802" s="3"/>
      <c r="O802" s="3"/>
      <c r="P802" s="3"/>
    </row>
    <row r="803" spans="1:16" ht="15" outlineLevel="1" x14ac:dyDescent="0.25">
      <c r="A803" s="452"/>
      <c r="B803" s="452"/>
      <c r="C803" s="452"/>
      <c r="D803" s="452"/>
      <c r="E803" s="452"/>
      <c r="F803" s="452"/>
      <c r="G803" s="200"/>
      <c r="H803" s="3"/>
      <c r="I803" s="52"/>
      <c r="J803" s="3"/>
      <c r="K803" s="52"/>
      <c r="L803" s="3"/>
      <c r="M803" s="3"/>
      <c r="N803" s="3"/>
      <c r="O803" s="3"/>
      <c r="P803" s="3"/>
    </row>
    <row r="804" spans="1:16" ht="15" outlineLevel="1" x14ac:dyDescent="0.25">
      <c r="A804" s="19">
        <v>1</v>
      </c>
      <c r="B804" s="19">
        <v>2</v>
      </c>
      <c r="C804" s="453">
        <v>3</v>
      </c>
      <c r="D804" s="454"/>
      <c r="E804" s="455"/>
      <c r="F804" s="19">
        <v>4</v>
      </c>
      <c r="G804" s="200"/>
      <c r="H804" s="3"/>
      <c r="I804" s="52"/>
      <c r="J804" s="3"/>
      <c r="K804" s="52"/>
      <c r="L804" s="3"/>
      <c r="M804" s="3"/>
      <c r="N804" s="3"/>
      <c r="O804" s="3"/>
      <c r="P804" s="3"/>
    </row>
    <row r="805" spans="1:16" ht="15" customHeight="1" outlineLevel="1" x14ac:dyDescent="0.25">
      <c r="A805" s="456" t="s">
        <v>1458</v>
      </c>
      <c r="B805" s="457"/>
      <c r="C805" s="457"/>
      <c r="D805" s="457"/>
      <c r="E805" s="457"/>
      <c r="F805" s="458"/>
      <c r="G805" s="200"/>
      <c r="H805" s="3"/>
      <c r="I805" s="52"/>
      <c r="J805" s="3"/>
      <c r="K805" s="52"/>
      <c r="L805" s="3"/>
      <c r="M805" s="3"/>
      <c r="N805" s="3"/>
      <c r="O805" s="3"/>
      <c r="P805" s="3"/>
    </row>
    <row r="806" spans="1:16" ht="15" outlineLevel="1" x14ac:dyDescent="0.25">
      <c r="A806" s="459" t="s">
        <v>1459</v>
      </c>
      <c r="B806" s="460"/>
      <c r="C806" s="460"/>
      <c r="D806" s="460"/>
      <c r="E806" s="460"/>
      <c r="F806" s="461"/>
      <c r="G806" s="200"/>
      <c r="H806" s="3"/>
      <c r="I806" s="52"/>
      <c r="J806" s="3"/>
      <c r="K806" s="52"/>
      <c r="L806" s="3"/>
      <c r="M806" s="3"/>
      <c r="N806" s="3"/>
      <c r="O806" s="3"/>
      <c r="P806" s="3"/>
    </row>
    <row r="807" spans="1:16" ht="22.5" customHeight="1" outlineLevel="1" x14ac:dyDescent="0.25">
      <c r="A807" s="21">
        <v>1</v>
      </c>
      <c r="B807" s="22" t="s">
        <v>1460</v>
      </c>
      <c r="C807" s="23" t="s">
        <v>1461</v>
      </c>
      <c r="D807" s="30">
        <v>4.01</v>
      </c>
      <c r="E807" s="25">
        <v>465.1</v>
      </c>
      <c r="F807" s="25">
        <v>77201.08</v>
      </c>
      <c r="G807" s="200"/>
      <c r="H807" s="3"/>
      <c r="I807" s="52"/>
      <c r="J807" s="3"/>
      <c r="K807" s="52"/>
      <c r="L807" s="3"/>
      <c r="M807" s="3"/>
      <c r="N807" s="3"/>
      <c r="O807" s="3"/>
      <c r="P807" s="3"/>
    </row>
    <row r="808" spans="1:16" ht="15" outlineLevel="1" x14ac:dyDescent="0.25">
      <c r="A808" s="26"/>
      <c r="B808" s="27"/>
      <c r="C808" s="28" t="s">
        <v>1462</v>
      </c>
      <c r="D808" s="28"/>
      <c r="E808" s="28"/>
      <c r="F808" s="29">
        <v>85216.33</v>
      </c>
      <c r="G808" s="200"/>
      <c r="H808" s="3"/>
      <c r="I808" s="52"/>
      <c r="J808" s="3"/>
      <c r="K808" s="52"/>
      <c r="L808" s="3"/>
      <c r="M808" s="3"/>
      <c r="N808" s="3"/>
      <c r="O808" s="3"/>
      <c r="P808" s="3"/>
    </row>
    <row r="809" spans="1:16" ht="15" outlineLevel="1" x14ac:dyDescent="0.25">
      <c r="A809" s="26"/>
      <c r="B809" s="27"/>
      <c r="C809" s="28" t="s">
        <v>1463</v>
      </c>
      <c r="D809" s="28"/>
      <c r="E809" s="28"/>
      <c r="F809" s="29">
        <v>49455.91</v>
      </c>
      <c r="G809" s="200"/>
      <c r="H809" s="3"/>
      <c r="I809" s="52"/>
      <c r="J809" s="3"/>
      <c r="K809" s="52"/>
      <c r="L809" s="3"/>
      <c r="M809" s="3"/>
      <c r="N809" s="3"/>
      <c r="O809" s="3"/>
      <c r="P809" s="3"/>
    </row>
    <row r="810" spans="1:16" ht="15" outlineLevel="1" x14ac:dyDescent="0.25">
      <c r="A810" s="26"/>
      <c r="B810" s="27"/>
      <c r="C810" s="28" t="s">
        <v>917</v>
      </c>
      <c r="D810" s="28"/>
      <c r="E810" s="28"/>
      <c r="F810" s="29">
        <v>211873.32</v>
      </c>
      <c r="G810" s="200"/>
      <c r="H810" s="3"/>
      <c r="I810" s="52"/>
      <c r="J810" s="3"/>
      <c r="K810" s="52"/>
      <c r="L810" s="3"/>
      <c r="M810" s="3"/>
      <c r="N810" s="3"/>
      <c r="O810" s="3"/>
      <c r="P810" s="3"/>
    </row>
    <row r="811" spans="1:16" ht="22.5" customHeight="1" outlineLevel="1" x14ac:dyDescent="0.25">
      <c r="A811" s="21">
        <v>2</v>
      </c>
      <c r="B811" s="22" t="s">
        <v>1464</v>
      </c>
      <c r="C811" s="23" t="s">
        <v>1465</v>
      </c>
      <c r="D811" s="30">
        <v>8.18</v>
      </c>
      <c r="E811" s="25">
        <v>665.7</v>
      </c>
      <c r="F811" s="25">
        <v>42801.05</v>
      </c>
      <c r="G811" s="200"/>
      <c r="H811" s="3"/>
      <c r="I811" s="52"/>
      <c r="J811" s="3"/>
      <c r="K811" s="52"/>
      <c r="L811" s="3"/>
      <c r="M811" s="3"/>
      <c r="N811" s="3"/>
      <c r="O811" s="3"/>
      <c r="P811" s="3"/>
    </row>
    <row r="812" spans="1:16" ht="33.75" customHeight="1" outlineLevel="1" x14ac:dyDescent="0.25">
      <c r="A812" s="21">
        <v>3</v>
      </c>
      <c r="B812" s="22" t="s">
        <v>1466</v>
      </c>
      <c r="C812" s="23" t="s">
        <v>1467</v>
      </c>
      <c r="D812" s="30">
        <v>4.01</v>
      </c>
      <c r="E812" s="25">
        <v>241.1</v>
      </c>
      <c r="F812" s="25">
        <v>27236.97</v>
      </c>
      <c r="G812" s="200"/>
      <c r="H812" s="3"/>
      <c r="I812" s="52"/>
      <c r="J812" s="3"/>
      <c r="K812" s="52"/>
      <c r="L812" s="3"/>
      <c r="M812" s="3"/>
      <c r="N812" s="3"/>
      <c r="O812" s="3"/>
      <c r="P812" s="3"/>
    </row>
    <row r="813" spans="1:16" ht="15" outlineLevel="1" x14ac:dyDescent="0.25">
      <c r="A813" s="26"/>
      <c r="B813" s="27"/>
      <c r="C813" s="28" t="s">
        <v>1468</v>
      </c>
      <c r="D813" s="28"/>
      <c r="E813" s="28"/>
      <c r="F813" s="29">
        <v>27391.27</v>
      </c>
      <c r="G813" s="200"/>
      <c r="H813" s="3"/>
      <c r="I813" s="52"/>
      <c r="J813" s="3"/>
      <c r="K813" s="52"/>
      <c r="L813" s="3"/>
      <c r="M813" s="3"/>
      <c r="N813" s="3"/>
      <c r="O813" s="3"/>
      <c r="P813" s="3"/>
    </row>
    <row r="814" spans="1:16" ht="15" outlineLevel="1" x14ac:dyDescent="0.25">
      <c r="A814" s="26"/>
      <c r="B814" s="27"/>
      <c r="C814" s="28" t="s">
        <v>1469</v>
      </c>
      <c r="D814" s="28"/>
      <c r="E814" s="28"/>
      <c r="F814" s="29">
        <v>15896.72</v>
      </c>
      <c r="G814" s="200"/>
      <c r="H814" s="3"/>
      <c r="I814" s="52"/>
      <c r="J814" s="3"/>
      <c r="K814" s="52"/>
      <c r="L814" s="3"/>
      <c r="M814" s="3"/>
      <c r="N814" s="3"/>
      <c r="O814" s="3"/>
      <c r="P814" s="3"/>
    </row>
    <row r="815" spans="1:16" ht="15" outlineLevel="1" x14ac:dyDescent="0.25">
      <c r="A815" s="26"/>
      <c r="B815" s="27"/>
      <c r="C815" s="28" t="s">
        <v>917</v>
      </c>
      <c r="D815" s="28"/>
      <c r="E815" s="28"/>
      <c r="F815" s="29">
        <v>70524.960000000006</v>
      </c>
      <c r="G815" s="200"/>
      <c r="H815" s="3"/>
      <c r="I815" s="52"/>
      <c r="J815" s="3"/>
      <c r="K815" s="52"/>
      <c r="L815" s="3"/>
      <c r="M815" s="3"/>
      <c r="N815" s="3"/>
      <c r="O815" s="3"/>
      <c r="P815" s="3"/>
    </row>
    <row r="816" spans="1:16" ht="22.5" customHeight="1" outlineLevel="1" x14ac:dyDescent="0.25">
      <c r="A816" s="21">
        <v>4</v>
      </c>
      <c r="B816" s="22" t="s">
        <v>1464</v>
      </c>
      <c r="C816" s="23" t="s">
        <v>1465</v>
      </c>
      <c r="D816" s="30">
        <v>30.68</v>
      </c>
      <c r="E816" s="25">
        <v>665.7</v>
      </c>
      <c r="F816" s="25">
        <v>160530.09</v>
      </c>
      <c r="G816" s="200"/>
      <c r="H816" s="3"/>
      <c r="I816" s="52"/>
      <c r="J816" s="3"/>
      <c r="K816" s="52"/>
      <c r="L816" s="3"/>
      <c r="M816" s="3"/>
      <c r="N816" s="3"/>
      <c r="O816" s="3"/>
      <c r="P816" s="3"/>
    </row>
    <row r="817" spans="1:16" ht="22.5" customHeight="1" outlineLevel="1" x14ac:dyDescent="0.25">
      <c r="A817" s="21">
        <v>5</v>
      </c>
      <c r="B817" s="22" t="s">
        <v>1389</v>
      </c>
      <c r="C817" s="23" t="s">
        <v>1390</v>
      </c>
      <c r="D817" s="24">
        <v>1.2430000000000001</v>
      </c>
      <c r="E817" s="25">
        <v>473.11</v>
      </c>
      <c r="F817" s="25">
        <v>11794.07</v>
      </c>
      <c r="G817" s="200"/>
      <c r="H817" s="3"/>
      <c r="I817" s="52"/>
      <c r="J817" s="3"/>
      <c r="K817" s="52"/>
      <c r="L817" s="3"/>
      <c r="M817" s="3"/>
      <c r="N817" s="3"/>
      <c r="O817" s="3"/>
      <c r="P817" s="3"/>
    </row>
    <row r="818" spans="1:16" ht="15" outlineLevel="1" x14ac:dyDescent="0.25">
      <c r="A818" s="26"/>
      <c r="B818" s="27"/>
      <c r="C818" s="28" t="s">
        <v>1470</v>
      </c>
      <c r="D818" s="28"/>
      <c r="E818" s="28"/>
      <c r="F818" s="29">
        <v>8504.07</v>
      </c>
      <c r="G818" s="200"/>
      <c r="H818" s="3"/>
      <c r="I818" s="52"/>
      <c r="J818" s="3"/>
      <c r="K818" s="52"/>
      <c r="L818" s="3"/>
      <c r="M818" s="3"/>
      <c r="N818" s="3"/>
      <c r="O818" s="3"/>
      <c r="P818" s="3"/>
    </row>
    <row r="819" spans="1:16" ht="15" outlineLevel="1" x14ac:dyDescent="0.25">
      <c r="A819" s="26"/>
      <c r="B819" s="27"/>
      <c r="C819" s="28" t="s">
        <v>1471</v>
      </c>
      <c r="D819" s="28"/>
      <c r="E819" s="28"/>
      <c r="F819" s="29">
        <v>4835.6499999999996</v>
      </c>
      <c r="G819" s="200"/>
      <c r="H819" s="3"/>
      <c r="I819" s="52"/>
      <c r="J819" s="3"/>
      <c r="K819" s="52"/>
      <c r="L819" s="3"/>
      <c r="M819" s="3"/>
      <c r="N819" s="3"/>
      <c r="O819" s="3"/>
      <c r="P819" s="3"/>
    </row>
    <row r="820" spans="1:16" ht="15" outlineLevel="1" x14ac:dyDescent="0.25">
      <c r="A820" s="26"/>
      <c r="B820" s="27"/>
      <c r="C820" s="28" t="s">
        <v>917</v>
      </c>
      <c r="D820" s="28"/>
      <c r="E820" s="28"/>
      <c r="F820" s="29">
        <v>25133.79</v>
      </c>
      <c r="G820" s="200"/>
      <c r="H820" s="3"/>
      <c r="I820" s="52"/>
      <c r="J820" s="3"/>
      <c r="K820" s="52"/>
      <c r="L820" s="3"/>
      <c r="M820" s="3"/>
      <c r="N820" s="3"/>
      <c r="O820" s="3"/>
      <c r="P820" s="3"/>
    </row>
    <row r="821" spans="1:16" ht="45" customHeight="1" outlineLevel="1" x14ac:dyDescent="0.25">
      <c r="A821" s="21">
        <v>6</v>
      </c>
      <c r="B821" s="22" t="s">
        <v>944</v>
      </c>
      <c r="C821" s="23" t="s">
        <v>945</v>
      </c>
      <c r="D821" s="24">
        <v>1.2430000000000001</v>
      </c>
      <c r="E821" s="25">
        <v>8817.17</v>
      </c>
      <c r="F821" s="25">
        <v>213276.59</v>
      </c>
      <c r="G821" s="200"/>
      <c r="H821" s="3"/>
      <c r="I821" s="52"/>
      <c r="J821" s="3"/>
      <c r="K821" s="52"/>
      <c r="L821" s="3"/>
      <c r="M821" s="3"/>
      <c r="N821" s="3"/>
      <c r="O821" s="3"/>
      <c r="P821" s="3"/>
    </row>
    <row r="822" spans="1:16" ht="33.75" customHeight="1" outlineLevel="1" x14ac:dyDescent="0.25">
      <c r="A822" s="21">
        <v>7</v>
      </c>
      <c r="B822" s="22" t="s">
        <v>1472</v>
      </c>
      <c r="C822" s="23" t="s">
        <v>1473</v>
      </c>
      <c r="D822" s="30">
        <v>4.01</v>
      </c>
      <c r="E822" s="25">
        <v>29630.76</v>
      </c>
      <c r="F822" s="25">
        <v>1067130.06</v>
      </c>
      <c r="G822" s="200"/>
      <c r="H822" s="3"/>
      <c r="I822" s="52"/>
      <c r="J822" s="3"/>
      <c r="K822" s="52"/>
      <c r="L822" s="3"/>
      <c r="M822" s="3"/>
      <c r="N822" s="3"/>
      <c r="O822" s="3"/>
      <c r="P822" s="3"/>
    </row>
    <row r="823" spans="1:16" ht="15" outlineLevel="1" x14ac:dyDescent="0.25">
      <c r="A823" s="26"/>
      <c r="B823" s="27"/>
      <c r="C823" s="28" t="s">
        <v>1474</v>
      </c>
      <c r="D823" s="28"/>
      <c r="E823" s="28"/>
      <c r="F823" s="29">
        <v>139193.57999999999</v>
      </c>
      <c r="G823" s="200"/>
      <c r="H823" s="3"/>
      <c r="I823" s="52"/>
      <c r="J823" s="3"/>
      <c r="K823" s="52"/>
      <c r="L823" s="3"/>
      <c r="M823" s="3"/>
      <c r="N823" s="3"/>
      <c r="O823" s="3"/>
      <c r="P823" s="3"/>
    </row>
    <row r="824" spans="1:16" ht="15" outlineLevel="1" x14ac:dyDescent="0.25">
      <c r="A824" s="26"/>
      <c r="B824" s="27"/>
      <c r="C824" s="28" t="s">
        <v>1475</v>
      </c>
      <c r="D824" s="28"/>
      <c r="E824" s="28"/>
      <c r="F824" s="29">
        <v>80781.990000000005</v>
      </c>
      <c r="G824" s="200"/>
      <c r="H824" s="3"/>
      <c r="I824" s="52"/>
      <c r="J824" s="3"/>
      <c r="K824" s="52"/>
      <c r="L824" s="3"/>
      <c r="M824" s="3"/>
      <c r="N824" s="3"/>
      <c r="O824" s="3"/>
      <c r="P824" s="3"/>
    </row>
    <row r="825" spans="1:16" ht="15" outlineLevel="1" x14ac:dyDescent="0.25">
      <c r="A825" s="26"/>
      <c r="B825" s="27"/>
      <c r="C825" s="28" t="s">
        <v>917</v>
      </c>
      <c r="D825" s="28"/>
      <c r="E825" s="28"/>
      <c r="F825" s="29">
        <v>1287105.6299999999</v>
      </c>
      <c r="G825" s="200"/>
      <c r="H825" s="3"/>
      <c r="I825" s="52"/>
      <c r="J825" s="3"/>
      <c r="K825" s="52"/>
      <c r="L825" s="3"/>
      <c r="M825" s="3"/>
      <c r="N825" s="3"/>
      <c r="O825" s="3"/>
      <c r="P825" s="3"/>
    </row>
    <row r="826" spans="1:16" ht="33.75" customHeight="1" outlineLevel="1" x14ac:dyDescent="0.25">
      <c r="A826" s="21">
        <v>8</v>
      </c>
      <c r="B826" s="22" t="s">
        <v>1476</v>
      </c>
      <c r="C826" s="23" t="s">
        <v>1477</v>
      </c>
      <c r="D826" s="30">
        <v>-2293.7199999999998</v>
      </c>
      <c r="E826" s="25">
        <v>50.19</v>
      </c>
      <c r="F826" s="25">
        <v>-931335.42</v>
      </c>
      <c r="G826" s="200"/>
      <c r="H826" s="3"/>
      <c r="I826" s="52"/>
      <c r="J826" s="3"/>
      <c r="K826" s="52"/>
      <c r="L826" s="3"/>
      <c r="M826" s="3"/>
      <c r="N826" s="3"/>
      <c r="O826" s="3"/>
      <c r="P826" s="3"/>
    </row>
    <row r="827" spans="1:16" ht="45" customHeight="1" outlineLevel="1" x14ac:dyDescent="0.25">
      <c r="A827" s="21">
        <v>9</v>
      </c>
      <c r="B827" s="22" t="s">
        <v>1478</v>
      </c>
      <c r="C827" s="23" t="s">
        <v>1479</v>
      </c>
      <c r="D827" s="30">
        <v>4.01</v>
      </c>
      <c r="E827" s="25">
        <v>7289.2</v>
      </c>
      <c r="F827" s="25">
        <v>251265.36</v>
      </c>
      <c r="G827" s="200"/>
      <c r="H827" s="3"/>
      <c r="I827" s="52"/>
      <c r="J827" s="3"/>
      <c r="K827" s="52"/>
      <c r="L827" s="3"/>
      <c r="M827" s="3"/>
      <c r="N827" s="3"/>
      <c r="O827" s="3"/>
      <c r="P827" s="3"/>
    </row>
    <row r="828" spans="1:16" ht="15" outlineLevel="1" x14ac:dyDescent="0.25">
      <c r="A828" s="26"/>
      <c r="B828" s="27"/>
      <c r="C828" s="28" t="s">
        <v>1480</v>
      </c>
      <c r="D828" s="28"/>
      <c r="E828" s="28"/>
      <c r="F828" s="29">
        <v>20333.14</v>
      </c>
      <c r="G828" s="200"/>
      <c r="H828" s="3"/>
      <c r="I828" s="52"/>
      <c r="J828" s="3"/>
      <c r="K828" s="52"/>
      <c r="L828" s="3"/>
      <c r="M828" s="3"/>
      <c r="N828" s="3"/>
      <c r="O828" s="3"/>
      <c r="P828" s="3"/>
    </row>
    <row r="829" spans="1:16" ht="15" outlineLevel="1" x14ac:dyDescent="0.25">
      <c r="A829" s="26"/>
      <c r="B829" s="27"/>
      <c r="C829" s="28" t="s">
        <v>1481</v>
      </c>
      <c r="D829" s="28"/>
      <c r="E829" s="28"/>
      <c r="F829" s="29">
        <v>11800.48</v>
      </c>
      <c r="G829" s="200"/>
      <c r="H829" s="3"/>
      <c r="I829" s="52"/>
      <c r="J829" s="3"/>
      <c r="K829" s="52"/>
      <c r="L829" s="3"/>
      <c r="M829" s="3"/>
      <c r="N829" s="3"/>
      <c r="O829" s="3"/>
      <c r="P829" s="3"/>
    </row>
    <row r="830" spans="1:16" ht="15" outlineLevel="1" x14ac:dyDescent="0.25">
      <c r="A830" s="26"/>
      <c r="B830" s="27"/>
      <c r="C830" s="28" t="s">
        <v>917</v>
      </c>
      <c r="D830" s="28"/>
      <c r="E830" s="28"/>
      <c r="F830" s="29">
        <v>283398.98</v>
      </c>
      <c r="G830" s="200"/>
      <c r="H830" s="3"/>
      <c r="I830" s="52"/>
      <c r="J830" s="3"/>
      <c r="K830" s="52"/>
      <c r="L830" s="3"/>
      <c r="M830" s="3"/>
      <c r="N830" s="3"/>
      <c r="O830" s="3"/>
      <c r="P830" s="3"/>
    </row>
    <row r="831" spans="1:16" ht="33.75" customHeight="1" outlineLevel="1" x14ac:dyDescent="0.25">
      <c r="A831" s="21">
        <v>10</v>
      </c>
      <c r="B831" s="22" t="s">
        <v>1476</v>
      </c>
      <c r="C831" s="23" t="s">
        <v>1477</v>
      </c>
      <c r="D831" s="30">
        <v>-573.42999999999995</v>
      </c>
      <c r="E831" s="25">
        <v>50.19</v>
      </c>
      <c r="F831" s="25">
        <v>-232833.85</v>
      </c>
      <c r="G831" s="200"/>
      <c r="H831" s="3"/>
      <c r="I831" s="52"/>
      <c r="J831" s="3"/>
      <c r="K831" s="52"/>
      <c r="L831" s="3"/>
      <c r="M831" s="3"/>
      <c r="N831" s="3"/>
      <c r="O831" s="3"/>
      <c r="P831" s="3"/>
    </row>
    <row r="832" spans="1:16" ht="22.5" customHeight="1" outlineLevel="1" x14ac:dyDescent="0.25">
      <c r="A832" s="21">
        <v>11</v>
      </c>
      <c r="B832" s="22" t="s">
        <v>1377</v>
      </c>
      <c r="C832" s="23" t="s">
        <v>1482</v>
      </c>
      <c r="D832" s="30">
        <v>3869.65</v>
      </c>
      <c r="E832" s="25">
        <v>51.97</v>
      </c>
      <c r="F832" s="25">
        <v>1687344.1</v>
      </c>
      <c r="G832" s="200"/>
      <c r="H832" s="3"/>
      <c r="I832" s="52"/>
      <c r="J832" s="3"/>
      <c r="K832" s="52"/>
      <c r="L832" s="3"/>
      <c r="M832" s="3"/>
      <c r="N832" s="3"/>
      <c r="O832" s="3"/>
      <c r="P832" s="3"/>
    </row>
    <row r="833" spans="1:16" ht="15" outlineLevel="1" x14ac:dyDescent="0.25">
      <c r="A833" s="459" t="s">
        <v>1483</v>
      </c>
      <c r="B833" s="460"/>
      <c r="C833" s="460"/>
      <c r="D833" s="460"/>
      <c r="E833" s="460"/>
      <c r="F833" s="461"/>
      <c r="G833" s="200"/>
      <c r="H833" s="3"/>
      <c r="I833" s="52"/>
      <c r="J833" s="3"/>
      <c r="K833" s="52"/>
      <c r="L833" s="3"/>
      <c r="M833" s="3"/>
      <c r="N833" s="3"/>
      <c r="O833" s="3"/>
      <c r="P833" s="3"/>
    </row>
    <row r="834" spans="1:16" ht="22.5" customHeight="1" outlineLevel="1" x14ac:dyDescent="0.25">
      <c r="A834" s="21">
        <v>12</v>
      </c>
      <c r="B834" s="22" t="s">
        <v>1460</v>
      </c>
      <c r="C834" s="23" t="s">
        <v>1461</v>
      </c>
      <c r="D834" s="24">
        <v>17.347999999999999</v>
      </c>
      <c r="E834" s="25">
        <v>465.1</v>
      </c>
      <c r="F834" s="25">
        <v>333986.11</v>
      </c>
      <c r="G834" s="200"/>
      <c r="H834" s="3"/>
      <c r="I834" s="52"/>
      <c r="J834" s="3"/>
      <c r="K834" s="52"/>
      <c r="L834" s="3"/>
      <c r="M834" s="3"/>
      <c r="N834" s="3"/>
      <c r="O834" s="3"/>
      <c r="P834" s="3"/>
    </row>
    <row r="835" spans="1:16" ht="15" outlineLevel="1" x14ac:dyDescent="0.25">
      <c r="A835" s="26"/>
      <c r="B835" s="27"/>
      <c r="C835" s="28" t="s">
        <v>1484</v>
      </c>
      <c r="D835" s="28"/>
      <c r="E835" s="28"/>
      <c r="F835" s="29">
        <v>368661.57</v>
      </c>
      <c r="G835" s="200"/>
      <c r="H835" s="3"/>
      <c r="I835" s="52"/>
      <c r="J835" s="3"/>
      <c r="K835" s="52"/>
      <c r="L835" s="3"/>
      <c r="M835" s="3"/>
      <c r="N835" s="3"/>
      <c r="O835" s="3"/>
      <c r="P835" s="3"/>
    </row>
    <row r="836" spans="1:16" ht="15" outlineLevel="1" x14ac:dyDescent="0.25">
      <c r="A836" s="26"/>
      <c r="B836" s="27"/>
      <c r="C836" s="28" t="s">
        <v>1485</v>
      </c>
      <c r="D836" s="28"/>
      <c r="E836" s="28"/>
      <c r="F836" s="29">
        <v>213955.38</v>
      </c>
      <c r="G836" s="200"/>
      <c r="H836" s="3"/>
      <c r="I836" s="52"/>
      <c r="J836" s="3"/>
      <c r="K836" s="52"/>
      <c r="L836" s="3"/>
      <c r="M836" s="3"/>
      <c r="N836" s="3"/>
      <c r="O836" s="3"/>
      <c r="P836" s="3"/>
    </row>
    <row r="837" spans="1:16" ht="15" outlineLevel="1" x14ac:dyDescent="0.25">
      <c r="A837" s="26"/>
      <c r="B837" s="27"/>
      <c r="C837" s="28" t="s">
        <v>917</v>
      </c>
      <c r="D837" s="28"/>
      <c r="E837" s="28"/>
      <c r="F837" s="29">
        <v>916603.06</v>
      </c>
      <c r="G837" s="200"/>
      <c r="H837" s="3"/>
      <c r="I837" s="52"/>
      <c r="J837" s="3"/>
      <c r="K837" s="52"/>
      <c r="L837" s="3"/>
      <c r="M837" s="3"/>
      <c r="N837" s="3"/>
      <c r="O837" s="3"/>
      <c r="P837" s="3"/>
    </row>
    <row r="838" spans="1:16" ht="22.5" customHeight="1" outlineLevel="1" x14ac:dyDescent="0.25">
      <c r="A838" s="21">
        <v>13</v>
      </c>
      <c r="B838" s="22" t="s">
        <v>1464</v>
      </c>
      <c r="C838" s="23" t="s">
        <v>1465</v>
      </c>
      <c r="D838" s="30">
        <v>35.39</v>
      </c>
      <c r="E838" s="25">
        <v>665.7</v>
      </c>
      <c r="F838" s="25">
        <v>185174.71</v>
      </c>
      <c r="G838" s="200"/>
      <c r="H838" s="3"/>
      <c r="I838" s="52"/>
      <c r="J838" s="3"/>
      <c r="K838" s="52"/>
      <c r="L838" s="3"/>
      <c r="M838" s="3"/>
      <c r="N838" s="3"/>
      <c r="O838" s="3"/>
      <c r="P838" s="3"/>
    </row>
    <row r="839" spans="1:16" ht="33.75" customHeight="1" outlineLevel="1" x14ac:dyDescent="0.25">
      <c r="A839" s="21">
        <v>14</v>
      </c>
      <c r="B839" s="22" t="s">
        <v>1466</v>
      </c>
      <c r="C839" s="23" t="s">
        <v>1486</v>
      </c>
      <c r="D839" s="24">
        <v>17.347999999999999</v>
      </c>
      <c r="E839" s="25">
        <v>241.1</v>
      </c>
      <c r="F839" s="25">
        <v>117832.14</v>
      </c>
      <c r="G839" s="200"/>
      <c r="H839" s="3"/>
      <c r="I839" s="52"/>
      <c r="J839" s="3"/>
      <c r="K839" s="52"/>
      <c r="L839" s="3"/>
      <c r="M839" s="3"/>
      <c r="N839" s="3"/>
      <c r="O839" s="3"/>
      <c r="P839" s="3"/>
    </row>
    <row r="840" spans="1:16" ht="15" outlineLevel="1" x14ac:dyDescent="0.25">
      <c r="A840" s="26"/>
      <c r="B840" s="27"/>
      <c r="C840" s="28" t="s">
        <v>1487</v>
      </c>
      <c r="D840" s="28"/>
      <c r="E840" s="28"/>
      <c r="F840" s="29">
        <v>118499.66</v>
      </c>
      <c r="G840" s="200"/>
      <c r="H840" s="3"/>
      <c r="I840" s="52"/>
      <c r="J840" s="3"/>
      <c r="K840" s="52"/>
      <c r="L840" s="3"/>
      <c r="M840" s="3"/>
      <c r="N840" s="3"/>
      <c r="O840" s="3"/>
      <c r="P840" s="3"/>
    </row>
    <row r="841" spans="1:16" ht="15" outlineLevel="1" x14ac:dyDescent="0.25">
      <c r="A841" s="26"/>
      <c r="B841" s="27"/>
      <c r="C841" s="28" t="s">
        <v>1488</v>
      </c>
      <c r="D841" s="28"/>
      <c r="E841" s="28"/>
      <c r="F841" s="29">
        <v>68772.13</v>
      </c>
      <c r="G841" s="200"/>
      <c r="H841" s="3"/>
      <c r="I841" s="52"/>
      <c r="J841" s="3"/>
      <c r="K841" s="52"/>
      <c r="L841" s="3"/>
      <c r="M841" s="3"/>
      <c r="N841" s="3"/>
      <c r="O841" s="3"/>
      <c r="P841" s="3"/>
    </row>
    <row r="842" spans="1:16" ht="15" outlineLevel="1" x14ac:dyDescent="0.25">
      <c r="A842" s="26"/>
      <c r="B842" s="27"/>
      <c r="C842" s="28" t="s">
        <v>917</v>
      </c>
      <c r="D842" s="28"/>
      <c r="E842" s="28"/>
      <c r="F842" s="29">
        <v>305103.93</v>
      </c>
      <c r="G842" s="200"/>
      <c r="H842" s="3"/>
      <c r="I842" s="52"/>
      <c r="J842" s="3"/>
      <c r="K842" s="52"/>
      <c r="L842" s="3"/>
      <c r="M842" s="3"/>
      <c r="N842" s="3"/>
      <c r="O842" s="3"/>
      <c r="P842" s="3"/>
    </row>
    <row r="843" spans="1:16" ht="22.5" customHeight="1" outlineLevel="1" x14ac:dyDescent="0.25">
      <c r="A843" s="21">
        <v>15</v>
      </c>
      <c r="B843" s="22" t="s">
        <v>1464</v>
      </c>
      <c r="C843" s="23" t="s">
        <v>1465</v>
      </c>
      <c r="D843" s="33">
        <v>132.7122</v>
      </c>
      <c r="E843" s="25">
        <v>665.7</v>
      </c>
      <c r="F843" s="25">
        <v>694403.58</v>
      </c>
      <c r="G843" s="200"/>
      <c r="H843" s="3"/>
      <c r="I843" s="52"/>
      <c r="J843" s="3"/>
      <c r="K843" s="52"/>
      <c r="L843" s="3"/>
      <c r="M843" s="3"/>
      <c r="N843" s="3"/>
      <c r="O843" s="3"/>
      <c r="P843" s="3"/>
    </row>
    <row r="844" spans="1:16" ht="22.5" customHeight="1" outlineLevel="1" x14ac:dyDescent="0.25">
      <c r="A844" s="21">
        <v>16</v>
      </c>
      <c r="B844" s="22" t="s">
        <v>1389</v>
      </c>
      <c r="C844" s="23" t="s">
        <v>1390</v>
      </c>
      <c r="D844" s="24">
        <v>5.3780000000000001</v>
      </c>
      <c r="E844" s="25">
        <v>473.11</v>
      </c>
      <c r="F844" s="25">
        <v>51028.58</v>
      </c>
      <c r="G844" s="200"/>
      <c r="H844" s="3"/>
      <c r="I844" s="52"/>
      <c r="J844" s="3"/>
      <c r="K844" s="52"/>
      <c r="L844" s="3"/>
      <c r="M844" s="3"/>
      <c r="N844" s="3"/>
      <c r="O844" s="3"/>
      <c r="P844" s="3"/>
    </row>
    <row r="845" spans="1:16" ht="15" outlineLevel="1" x14ac:dyDescent="0.25">
      <c r="A845" s="26"/>
      <c r="B845" s="27"/>
      <c r="C845" s="28" t="s">
        <v>1489</v>
      </c>
      <c r="D845" s="28"/>
      <c r="E845" s="28"/>
      <c r="F845" s="29">
        <v>36793.94</v>
      </c>
      <c r="G845" s="200"/>
      <c r="H845" s="3"/>
      <c r="I845" s="52"/>
      <c r="J845" s="3"/>
      <c r="K845" s="52"/>
      <c r="L845" s="3"/>
      <c r="M845" s="3"/>
      <c r="N845" s="3"/>
      <c r="O845" s="3"/>
      <c r="P845" s="3"/>
    </row>
    <row r="846" spans="1:16" ht="15" outlineLevel="1" x14ac:dyDescent="0.25">
      <c r="A846" s="26"/>
      <c r="B846" s="27"/>
      <c r="C846" s="28" t="s">
        <v>1490</v>
      </c>
      <c r="D846" s="28"/>
      <c r="E846" s="28"/>
      <c r="F846" s="29">
        <v>20922.04</v>
      </c>
      <c r="G846" s="200"/>
      <c r="H846" s="3"/>
      <c r="I846" s="52"/>
      <c r="J846" s="3"/>
      <c r="K846" s="52"/>
      <c r="L846" s="3"/>
      <c r="M846" s="3"/>
      <c r="N846" s="3"/>
      <c r="O846" s="3"/>
      <c r="P846" s="3"/>
    </row>
    <row r="847" spans="1:16" ht="15" outlineLevel="1" x14ac:dyDescent="0.25">
      <c r="A847" s="26"/>
      <c r="B847" s="27"/>
      <c r="C847" s="28" t="s">
        <v>917</v>
      </c>
      <c r="D847" s="28"/>
      <c r="E847" s="28"/>
      <c r="F847" s="29">
        <v>108744.56</v>
      </c>
      <c r="G847" s="200"/>
      <c r="H847" s="3"/>
      <c r="I847" s="52"/>
      <c r="J847" s="3"/>
      <c r="K847" s="52"/>
      <c r="L847" s="3"/>
      <c r="M847" s="3"/>
      <c r="N847" s="3"/>
      <c r="O847" s="3"/>
      <c r="P847" s="3"/>
    </row>
    <row r="848" spans="1:16" ht="45" customHeight="1" outlineLevel="1" x14ac:dyDescent="0.25">
      <c r="A848" s="21">
        <v>17</v>
      </c>
      <c r="B848" s="22" t="s">
        <v>944</v>
      </c>
      <c r="C848" s="23" t="s">
        <v>945</v>
      </c>
      <c r="D848" s="24">
        <v>5.3780000000000001</v>
      </c>
      <c r="E848" s="25">
        <v>8817.17</v>
      </c>
      <c r="F848" s="25">
        <v>922768.69</v>
      </c>
      <c r="G848" s="200"/>
      <c r="H848" s="3"/>
      <c r="I848" s="52"/>
      <c r="J848" s="3"/>
      <c r="K848" s="52"/>
      <c r="L848" s="3"/>
      <c r="M848" s="3"/>
      <c r="N848" s="3"/>
      <c r="O848" s="3"/>
      <c r="P848" s="3"/>
    </row>
    <row r="849" spans="1:16" ht="33.75" customHeight="1" outlineLevel="1" x14ac:dyDescent="0.25">
      <c r="A849" s="21">
        <v>18</v>
      </c>
      <c r="B849" s="22" t="s">
        <v>1472</v>
      </c>
      <c r="C849" s="23" t="s">
        <v>1473</v>
      </c>
      <c r="D849" s="24">
        <v>17.347999999999999</v>
      </c>
      <c r="E849" s="25">
        <v>29630.76</v>
      </c>
      <c r="F849" s="25">
        <v>4616601.58</v>
      </c>
      <c r="G849" s="200"/>
      <c r="H849" s="3"/>
      <c r="I849" s="52"/>
      <c r="J849" s="3"/>
      <c r="K849" s="52"/>
      <c r="L849" s="3"/>
      <c r="M849" s="3"/>
      <c r="N849" s="3"/>
      <c r="O849" s="3"/>
      <c r="P849" s="3"/>
    </row>
    <row r="850" spans="1:16" ht="15" outlineLevel="1" x14ac:dyDescent="0.25">
      <c r="A850" s="26"/>
      <c r="B850" s="27"/>
      <c r="C850" s="28" t="s">
        <v>1491</v>
      </c>
      <c r="D850" s="28"/>
      <c r="E850" s="28"/>
      <c r="F850" s="29">
        <v>602177.09</v>
      </c>
      <c r="G850" s="200"/>
      <c r="H850" s="3"/>
      <c r="I850" s="52"/>
      <c r="J850" s="3"/>
      <c r="K850" s="52"/>
      <c r="L850" s="3"/>
      <c r="M850" s="3"/>
      <c r="N850" s="3"/>
      <c r="O850" s="3"/>
      <c r="P850" s="3"/>
    </row>
    <row r="851" spans="1:16" ht="15" outlineLevel="1" x14ac:dyDescent="0.25">
      <c r="A851" s="26"/>
      <c r="B851" s="27"/>
      <c r="C851" s="28" t="s">
        <v>1492</v>
      </c>
      <c r="D851" s="28"/>
      <c r="E851" s="28"/>
      <c r="F851" s="29">
        <v>349477.78</v>
      </c>
      <c r="G851" s="200"/>
      <c r="H851" s="3"/>
      <c r="I851" s="52"/>
      <c r="J851" s="3"/>
      <c r="K851" s="52"/>
      <c r="L851" s="3"/>
      <c r="M851" s="3"/>
      <c r="N851" s="3"/>
      <c r="O851" s="3"/>
      <c r="P851" s="3"/>
    </row>
    <row r="852" spans="1:16" ht="15" outlineLevel="1" x14ac:dyDescent="0.25">
      <c r="A852" s="26"/>
      <c r="B852" s="27"/>
      <c r="C852" s="28" t="s">
        <v>917</v>
      </c>
      <c r="D852" s="28"/>
      <c r="E852" s="28"/>
      <c r="F852" s="29">
        <v>5568256.4500000002</v>
      </c>
      <c r="G852" s="200"/>
      <c r="H852" s="3"/>
      <c r="I852" s="52"/>
      <c r="J852" s="3"/>
      <c r="K852" s="52"/>
      <c r="L852" s="3"/>
      <c r="M852" s="3"/>
      <c r="N852" s="3"/>
      <c r="O852" s="3"/>
      <c r="P852" s="3"/>
    </row>
    <row r="853" spans="1:16" ht="33.75" customHeight="1" outlineLevel="1" x14ac:dyDescent="0.25">
      <c r="A853" s="21">
        <v>19</v>
      </c>
      <c r="B853" s="22" t="s">
        <v>1476</v>
      </c>
      <c r="C853" s="23" t="s">
        <v>1477</v>
      </c>
      <c r="D853" s="24">
        <v>-9923.0560000000005</v>
      </c>
      <c r="E853" s="25">
        <v>50.19</v>
      </c>
      <c r="F853" s="25">
        <v>-4029128.88</v>
      </c>
      <c r="G853" s="200"/>
      <c r="H853" s="3"/>
      <c r="I853" s="52"/>
      <c r="J853" s="3"/>
      <c r="K853" s="52"/>
      <c r="L853" s="3"/>
      <c r="M853" s="3"/>
      <c r="N853" s="3"/>
      <c r="O853" s="3"/>
      <c r="P853" s="3"/>
    </row>
    <row r="854" spans="1:16" ht="45" customHeight="1" outlineLevel="1" x14ac:dyDescent="0.25">
      <c r="A854" s="21">
        <v>20</v>
      </c>
      <c r="B854" s="22" t="s">
        <v>1478</v>
      </c>
      <c r="C854" s="23" t="s">
        <v>1493</v>
      </c>
      <c r="D854" s="24">
        <v>17.347999999999999</v>
      </c>
      <c r="E854" s="25">
        <v>7289.2</v>
      </c>
      <c r="F854" s="25">
        <v>1087020.32</v>
      </c>
      <c r="G854" s="200"/>
      <c r="H854" s="3"/>
      <c r="I854" s="52"/>
      <c r="J854" s="3"/>
      <c r="K854" s="52"/>
      <c r="L854" s="3"/>
      <c r="M854" s="3"/>
      <c r="N854" s="3"/>
      <c r="O854" s="3"/>
      <c r="P854" s="3"/>
    </row>
    <row r="855" spans="1:16" ht="15" outlineLevel="1" x14ac:dyDescent="0.25">
      <c r="A855" s="26"/>
      <c r="B855" s="27"/>
      <c r="C855" s="28" t="s">
        <v>1494</v>
      </c>
      <c r="D855" s="28"/>
      <c r="E855" s="28"/>
      <c r="F855" s="29">
        <v>87964.92</v>
      </c>
      <c r="G855" s="200"/>
      <c r="H855" s="3"/>
      <c r="I855" s="52"/>
      <c r="J855" s="3"/>
      <c r="K855" s="52"/>
      <c r="L855" s="3"/>
      <c r="M855" s="3"/>
      <c r="N855" s="3"/>
      <c r="O855" s="3"/>
      <c r="P855" s="3"/>
    </row>
    <row r="856" spans="1:16" ht="15" outlineLevel="1" x14ac:dyDescent="0.25">
      <c r="A856" s="26"/>
      <c r="B856" s="27"/>
      <c r="C856" s="28" t="s">
        <v>1495</v>
      </c>
      <c r="D856" s="28"/>
      <c r="E856" s="28"/>
      <c r="F856" s="29">
        <v>51051.07</v>
      </c>
      <c r="G856" s="200"/>
      <c r="H856" s="3"/>
      <c r="I856" s="52"/>
      <c r="J856" s="3"/>
      <c r="K856" s="52"/>
      <c r="L856" s="3"/>
      <c r="M856" s="3"/>
      <c r="N856" s="3"/>
      <c r="O856" s="3"/>
      <c r="P856" s="3"/>
    </row>
    <row r="857" spans="1:16" ht="15" outlineLevel="1" x14ac:dyDescent="0.25">
      <c r="A857" s="26"/>
      <c r="B857" s="27"/>
      <c r="C857" s="28" t="s">
        <v>917</v>
      </c>
      <c r="D857" s="28"/>
      <c r="E857" s="28"/>
      <c r="F857" s="29">
        <v>1226036.31</v>
      </c>
      <c r="G857" s="200"/>
      <c r="H857" s="3"/>
      <c r="I857" s="52"/>
      <c r="J857" s="3"/>
      <c r="K857" s="52"/>
      <c r="L857" s="3"/>
      <c r="M857" s="3"/>
      <c r="N857" s="3"/>
      <c r="O857" s="3"/>
      <c r="P857" s="3"/>
    </row>
    <row r="858" spans="1:16" ht="33.75" customHeight="1" outlineLevel="1" x14ac:dyDescent="0.25">
      <c r="A858" s="21">
        <v>21</v>
      </c>
      <c r="B858" s="22" t="s">
        <v>1476</v>
      </c>
      <c r="C858" s="23" t="s">
        <v>1477</v>
      </c>
      <c r="D858" s="24">
        <v>-2480.7640000000001</v>
      </c>
      <c r="E858" s="25">
        <v>50.19</v>
      </c>
      <c r="F858" s="25">
        <v>-1007282.22</v>
      </c>
      <c r="G858" s="200"/>
      <c r="H858" s="3"/>
      <c r="I858" s="52"/>
      <c r="J858" s="3"/>
      <c r="K858" s="52"/>
      <c r="L858" s="3"/>
      <c r="M858" s="3"/>
      <c r="N858" s="3"/>
      <c r="O858" s="3"/>
      <c r="P858" s="3"/>
    </row>
    <row r="859" spans="1:16" ht="22.5" customHeight="1" outlineLevel="1" x14ac:dyDescent="0.25">
      <c r="A859" s="21">
        <v>22</v>
      </c>
      <c r="B859" s="22" t="s">
        <v>1377</v>
      </c>
      <c r="C859" s="23" t="s">
        <v>1482</v>
      </c>
      <c r="D859" s="30">
        <v>16740.82</v>
      </c>
      <c r="E859" s="25">
        <v>51.97</v>
      </c>
      <c r="F859" s="25">
        <v>7299761.9699999997</v>
      </c>
      <c r="G859" s="200"/>
      <c r="H859" s="3"/>
      <c r="I859" s="52"/>
      <c r="J859" s="3"/>
      <c r="K859" s="52"/>
      <c r="L859" s="3"/>
      <c r="M859" s="3"/>
      <c r="N859" s="3"/>
      <c r="O859" s="3"/>
      <c r="P859" s="3"/>
    </row>
    <row r="860" spans="1:16" ht="15" outlineLevel="1" x14ac:dyDescent="0.25">
      <c r="A860" s="459" t="s">
        <v>1496</v>
      </c>
      <c r="B860" s="460"/>
      <c r="C860" s="460"/>
      <c r="D860" s="460"/>
      <c r="E860" s="460"/>
      <c r="F860" s="461"/>
      <c r="G860" s="200"/>
      <c r="H860" s="3"/>
      <c r="I860" s="52"/>
      <c r="J860" s="3"/>
      <c r="K860" s="52"/>
      <c r="L860" s="3"/>
      <c r="M860" s="3"/>
      <c r="N860" s="3"/>
      <c r="O860" s="3"/>
      <c r="P860" s="3"/>
    </row>
    <row r="861" spans="1:16" ht="22.5" customHeight="1" outlineLevel="1" x14ac:dyDescent="0.25">
      <c r="A861" s="21">
        <v>23</v>
      </c>
      <c r="B861" s="22" t="s">
        <v>1460</v>
      </c>
      <c r="C861" s="23" t="s">
        <v>1461</v>
      </c>
      <c r="D861" s="24">
        <v>0.77300000000000002</v>
      </c>
      <c r="E861" s="25">
        <v>465.1</v>
      </c>
      <c r="F861" s="25">
        <v>14881.9</v>
      </c>
      <c r="G861" s="200"/>
      <c r="H861" s="3"/>
      <c r="I861" s="52"/>
      <c r="J861" s="3"/>
      <c r="K861" s="52"/>
      <c r="L861" s="3"/>
      <c r="M861" s="3"/>
      <c r="N861" s="3"/>
      <c r="O861" s="3"/>
      <c r="P861" s="3"/>
    </row>
    <row r="862" spans="1:16" ht="15" outlineLevel="1" x14ac:dyDescent="0.25">
      <c r="A862" s="26"/>
      <c r="B862" s="27"/>
      <c r="C862" s="28" t="s">
        <v>1497</v>
      </c>
      <c r="D862" s="28"/>
      <c r="E862" s="28"/>
      <c r="F862" s="29">
        <v>16426.98</v>
      </c>
      <c r="G862" s="200"/>
      <c r="H862" s="3"/>
      <c r="I862" s="52"/>
      <c r="J862" s="3"/>
      <c r="K862" s="52"/>
      <c r="L862" s="3"/>
      <c r="M862" s="3"/>
      <c r="N862" s="3"/>
      <c r="O862" s="3"/>
      <c r="P862" s="3"/>
    </row>
    <row r="863" spans="1:16" ht="15" outlineLevel="1" x14ac:dyDescent="0.25">
      <c r="A863" s="26"/>
      <c r="B863" s="27"/>
      <c r="C863" s="28" t="s">
        <v>1498</v>
      </c>
      <c r="D863" s="28"/>
      <c r="E863" s="28"/>
      <c r="F863" s="29">
        <v>9533.52</v>
      </c>
      <c r="G863" s="200"/>
      <c r="H863" s="3"/>
      <c r="I863" s="52"/>
      <c r="J863" s="3"/>
      <c r="K863" s="52"/>
      <c r="L863" s="3"/>
      <c r="M863" s="3"/>
      <c r="N863" s="3"/>
      <c r="O863" s="3"/>
      <c r="P863" s="3"/>
    </row>
    <row r="864" spans="1:16" ht="15" outlineLevel="1" x14ac:dyDescent="0.25">
      <c r="A864" s="26"/>
      <c r="B864" s="27"/>
      <c r="C864" s="28" t="s">
        <v>917</v>
      </c>
      <c r="D864" s="28"/>
      <c r="E864" s="28"/>
      <c r="F864" s="29">
        <v>40842.400000000001</v>
      </c>
      <c r="G864" s="200"/>
      <c r="H864" s="3"/>
      <c r="I864" s="52"/>
      <c r="J864" s="3"/>
      <c r="K864" s="52"/>
      <c r="L864" s="3"/>
      <c r="M864" s="3"/>
      <c r="N864" s="3"/>
      <c r="O864" s="3"/>
      <c r="P864" s="3"/>
    </row>
    <row r="865" spans="1:16" ht="22.5" customHeight="1" outlineLevel="1" x14ac:dyDescent="0.25">
      <c r="A865" s="21">
        <v>24</v>
      </c>
      <c r="B865" s="22" t="s">
        <v>1464</v>
      </c>
      <c r="C865" s="23" t="s">
        <v>1465</v>
      </c>
      <c r="D865" s="30">
        <v>1.58</v>
      </c>
      <c r="E865" s="25">
        <v>665.7</v>
      </c>
      <c r="F865" s="25">
        <v>8267.2000000000007</v>
      </c>
      <c r="G865" s="200"/>
      <c r="H865" s="3"/>
      <c r="I865" s="52"/>
      <c r="J865" s="3"/>
      <c r="K865" s="52"/>
      <c r="L865" s="3"/>
      <c r="M865" s="3"/>
      <c r="N865" s="3"/>
      <c r="O865" s="3"/>
      <c r="P865" s="3"/>
    </row>
    <row r="866" spans="1:16" ht="33.75" customHeight="1" outlineLevel="1" x14ac:dyDescent="0.25">
      <c r="A866" s="21">
        <v>25</v>
      </c>
      <c r="B866" s="22" t="s">
        <v>1466</v>
      </c>
      <c r="C866" s="23" t="s">
        <v>1486</v>
      </c>
      <c r="D866" s="24">
        <v>0.77300000000000002</v>
      </c>
      <c r="E866" s="25">
        <v>241.1</v>
      </c>
      <c r="F866" s="25">
        <v>5250.42</v>
      </c>
      <c r="G866" s="200"/>
      <c r="H866" s="3"/>
      <c r="I866" s="52"/>
      <c r="J866" s="3"/>
      <c r="K866" s="52"/>
      <c r="L866" s="3"/>
      <c r="M866" s="3"/>
      <c r="N866" s="3"/>
      <c r="O866" s="3"/>
      <c r="P866" s="3"/>
    </row>
    <row r="867" spans="1:16" ht="15" outlineLevel="1" x14ac:dyDescent="0.25">
      <c r="A867" s="26"/>
      <c r="B867" s="27"/>
      <c r="C867" s="28" t="s">
        <v>1499</v>
      </c>
      <c r="D867" s="28"/>
      <c r="E867" s="28"/>
      <c r="F867" s="29">
        <v>5280.16</v>
      </c>
      <c r="G867" s="200"/>
      <c r="H867" s="3"/>
      <c r="I867" s="52"/>
      <c r="J867" s="3"/>
      <c r="K867" s="52"/>
      <c r="L867" s="3"/>
      <c r="M867" s="3"/>
      <c r="N867" s="3"/>
      <c r="O867" s="3"/>
      <c r="P867" s="3"/>
    </row>
    <row r="868" spans="1:16" ht="15" outlineLevel="1" x14ac:dyDescent="0.25">
      <c r="A868" s="26"/>
      <c r="B868" s="27"/>
      <c r="C868" s="28" t="s">
        <v>1500</v>
      </c>
      <c r="D868" s="28"/>
      <c r="E868" s="28"/>
      <c r="F868" s="29">
        <v>3064.38</v>
      </c>
      <c r="G868" s="200"/>
      <c r="H868" s="3"/>
      <c r="I868" s="52"/>
      <c r="J868" s="3"/>
      <c r="K868" s="52"/>
      <c r="L868" s="3"/>
      <c r="M868" s="3"/>
      <c r="N868" s="3"/>
      <c r="O868" s="3"/>
      <c r="P868" s="3"/>
    </row>
    <row r="869" spans="1:16" ht="15" outlineLevel="1" x14ac:dyDescent="0.25">
      <c r="A869" s="26"/>
      <c r="B869" s="27"/>
      <c r="C869" s="28" t="s">
        <v>917</v>
      </c>
      <c r="D869" s="28"/>
      <c r="E869" s="28"/>
      <c r="F869" s="29">
        <v>13594.96</v>
      </c>
      <c r="G869" s="200"/>
      <c r="H869" s="3"/>
      <c r="I869" s="52"/>
      <c r="J869" s="3"/>
      <c r="K869" s="52"/>
      <c r="L869" s="3"/>
      <c r="M869" s="3"/>
      <c r="N869" s="3"/>
      <c r="O869" s="3"/>
      <c r="P869" s="3"/>
    </row>
    <row r="870" spans="1:16" ht="22.5" customHeight="1" outlineLevel="1" x14ac:dyDescent="0.25">
      <c r="A870" s="21">
        <v>26</v>
      </c>
      <c r="B870" s="22" t="s">
        <v>1464</v>
      </c>
      <c r="C870" s="23" t="s">
        <v>1465</v>
      </c>
      <c r="D870" s="30">
        <v>5.91</v>
      </c>
      <c r="E870" s="25">
        <v>665.7</v>
      </c>
      <c r="F870" s="25">
        <v>30923.5</v>
      </c>
      <c r="G870" s="200"/>
      <c r="H870" s="3"/>
      <c r="I870" s="52"/>
      <c r="J870" s="3"/>
      <c r="K870" s="52"/>
      <c r="L870" s="3"/>
      <c r="M870" s="3"/>
      <c r="N870" s="3"/>
      <c r="O870" s="3"/>
      <c r="P870" s="3"/>
    </row>
    <row r="871" spans="1:16" ht="22.5" customHeight="1" outlineLevel="1" x14ac:dyDescent="0.25">
      <c r="A871" s="21">
        <v>27</v>
      </c>
      <c r="B871" s="22" t="s">
        <v>1389</v>
      </c>
      <c r="C871" s="23" t="s">
        <v>1390</v>
      </c>
      <c r="D871" s="30">
        <v>0.24</v>
      </c>
      <c r="E871" s="25">
        <v>473.11</v>
      </c>
      <c r="F871" s="25">
        <v>2277.21</v>
      </c>
      <c r="G871" s="200"/>
      <c r="H871" s="3"/>
      <c r="I871" s="52"/>
      <c r="J871" s="3"/>
      <c r="K871" s="52"/>
      <c r="L871" s="3"/>
      <c r="M871" s="3"/>
      <c r="N871" s="3"/>
      <c r="O871" s="3"/>
      <c r="P871" s="3"/>
    </row>
    <row r="872" spans="1:16" ht="15" outlineLevel="1" x14ac:dyDescent="0.25">
      <c r="A872" s="26"/>
      <c r="B872" s="27"/>
      <c r="C872" s="28" t="s">
        <v>1501</v>
      </c>
      <c r="D872" s="28"/>
      <c r="E872" s="28"/>
      <c r="F872" s="29">
        <v>1641.98</v>
      </c>
      <c r="G872" s="200"/>
      <c r="H872" s="3"/>
      <c r="I872" s="52"/>
      <c r="J872" s="3"/>
      <c r="K872" s="52"/>
      <c r="L872" s="3"/>
      <c r="M872" s="3"/>
      <c r="N872" s="3"/>
      <c r="O872" s="3"/>
      <c r="P872" s="3"/>
    </row>
    <row r="873" spans="1:16" ht="15" outlineLevel="1" x14ac:dyDescent="0.25">
      <c r="A873" s="26"/>
      <c r="B873" s="27"/>
      <c r="C873" s="28" t="s">
        <v>1502</v>
      </c>
      <c r="D873" s="28"/>
      <c r="E873" s="28"/>
      <c r="F873" s="29">
        <v>933.67</v>
      </c>
      <c r="G873" s="200"/>
      <c r="H873" s="3"/>
      <c r="I873" s="52"/>
      <c r="J873" s="3"/>
      <c r="K873" s="52"/>
      <c r="L873" s="3"/>
      <c r="M873" s="3"/>
      <c r="N873" s="3"/>
      <c r="O873" s="3"/>
      <c r="P873" s="3"/>
    </row>
    <row r="874" spans="1:16" ht="15" outlineLevel="1" x14ac:dyDescent="0.25">
      <c r="A874" s="26"/>
      <c r="B874" s="27"/>
      <c r="C874" s="28" t="s">
        <v>917</v>
      </c>
      <c r="D874" s="28"/>
      <c r="E874" s="28"/>
      <c r="F874" s="29">
        <v>4852.8599999999997</v>
      </c>
      <c r="G874" s="200"/>
      <c r="H874" s="3"/>
      <c r="I874" s="52"/>
      <c r="J874" s="3"/>
      <c r="K874" s="52"/>
      <c r="L874" s="3"/>
      <c r="M874" s="3"/>
      <c r="N874" s="3"/>
      <c r="O874" s="3"/>
      <c r="P874" s="3"/>
    </row>
    <row r="875" spans="1:16" ht="45" customHeight="1" outlineLevel="1" x14ac:dyDescent="0.25">
      <c r="A875" s="21">
        <v>28</v>
      </c>
      <c r="B875" s="22" t="s">
        <v>944</v>
      </c>
      <c r="C875" s="23" t="s">
        <v>945</v>
      </c>
      <c r="D875" s="30">
        <v>0.24</v>
      </c>
      <c r="E875" s="25">
        <v>8817.17</v>
      </c>
      <c r="F875" s="25">
        <v>41179.71</v>
      </c>
      <c r="G875" s="200"/>
      <c r="H875" s="3"/>
      <c r="I875" s="52"/>
      <c r="J875" s="3"/>
      <c r="K875" s="52"/>
      <c r="L875" s="3"/>
      <c r="M875" s="3"/>
      <c r="N875" s="3"/>
      <c r="O875" s="3"/>
      <c r="P875" s="3"/>
    </row>
    <row r="876" spans="1:16" ht="33.75" customHeight="1" outlineLevel="1" x14ac:dyDescent="0.25">
      <c r="A876" s="21">
        <v>29</v>
      </c>
      <c r="B876" s="22" t="s">
        <v>1472</v>
      </c>
      <c r="C876" s="23" t="s">
        <v>1473</v>
      </c>
      <c r="D876" s="24">
        <v>0.77300000000000002</v>
      </c>
      <c r="E876" s="25">
        <v>29630.76</v>
      </c>
      <c r="F876" s="25">
        <v>205708.61</v>
      </c>
      <c r="G876" s="200"/>
      <c r="H876" s="3"/>
      <c r="I876" s="52"/>
      <c r="J876" s="3"/>
      <c r="K876" s="52"/>
      <c r="L876" s="3"/>
      <c r="M876" s="3"/>
      <c r="N876" s="3"/>
      <c r="O876" s="3"/>
      <c r="P876" s="3"/>
    </row>
    <row r="877" spans="1:16" ht="15" outlineLevel="1" x14ac:dyDescent="0.25">
      <c r="A877" s="26"/>
      <c r="B877" s="27"/>
      <c r="C877" s="28" t="s">
        <v>1503</v>
      </c>
      <c r="D877" s="28"/>
      <c r="E877" s="28"/>
      <c r="F877" s="29">
        <v>26832.09</v>
      </c>
      <c r="G877" s="200"/>
      <c r="H877" s="3"/>
      <c r="I877" s="52"/>
      <c r="J877" s="3"/>
      <c r="K877" s="52"/>
      <c r="L877" s="3"/>
      <c r="M877" s="3"/>
      <c r="N877" s="3"/>
      <c r="O877" s="3"/>
      <c r="P877" s="3"/>
    </row>
    <row r="878" spans="1:16" ht="15" outlineLevel="1" x14ac:dyDescent="0.25">
      <c r="A878" s="26"/>
      <c r="B878" s="27"/>
      <c r="C878" s="28" t="s">
        <v>1504</v>
      </c>
      <c r="D878" s="28"/>
      <c r="E878" s="28"/>
      <c r="F878" s="29">
        <v>15572.19</v>
      </c>
      <c r="G878" s="200"/>
      <c r="H878" s="3"/>
      <c r="I878" s="52"/>
      <c r="J878" s="3"/>
      <c r="K878" s="52"/>
      <c r="L878" s="3"/>
      <c r="M878" s="3"/>
      <c r="N878" s="3"/>
      <c r="O878" s="3"/>
      <c r="P878" s="3"/>
    </row>
    <row r="879" spans="1:16" ht="15" outlineLevel="1" x14ac:dyDescent="0.25">
      <c r="A879" s="26"/>
      <c r="B879" s="27"/>
      <c r="C879" s="28" t="s">
        <v>917</v>
      </c>
      <c r="D879" s="28"/>
      <c r="E879" s="28"/>
      <c r="F879" s="29">
        <v>248112.89</v>
      </c>
      <c r="G879" s="200"/>
      <c r="H879" s="3"/>
      <c r="I879" s="52"/>
      <c r="J879" s="3"/>
      <c r="K879" s="52"/>
      <c r="L879" s="3"/>
      <c r="M879" s="3"/>
      <c r="N879" s="3"/>
      <c r="O879" s="3"/>
      <c r="P879" s="3"/>
    </row>
    <row r="880" spans="1:16" ht="33.75" customHeight="1" outlineLevel="1" x14ac:dyDescent="0.25">
      <c r="A880" s="21">
        <v>30</v>
      </c>
      <c r="B880" s="22" t="s">
        <v>1476</v>
      </c>
      <c r="C880" s="23" t="s">
        <v>1477</v>
      </c>
      <c r="D880" s="24">
        <v>-442.15600000000001</v>
      </c>
      <c r="E880" s="25">
        <v>50.19</v>
      </c>
      <c r="F880" s="25">
        <v>-179531.74</v>
      </c>
      <c r="G880" s="200"/>
      <c r="H880" s="3"/>
      <c r="I880" s="52"/>
      <c r="J880" s="3"/>
      <c r="K880" s="52"/>
      <c r="L880" s="3"/>
      <c r="M880" s="3"/>
      <c r="N880" s="3"/>
      <c r="O880" s="3"/>
      <c r="P880" s="3"/>
    </row>
    <row r="881" spans="1:16" ht="45" customHeight="1" outlineLevel="1" x14ac:dyDescent="0.25">
      <c r="A881" s="21">
        <v>31</v>
      </c>
      <c r="B881" s="22" t="s">
        <v>1478</v>
      </c>
      <c r="C881" s="23" t="s">
        <v>1505</v>
      </c>
      <c r="D881" s="24">
        <v>0.77300000000000002</v>
      </c>
      <c r="E881" s="25">
        <v>10933.8</v>
      </c>
      <c r="F881" s="25">
        <v>72653.919999999998</v>
      </c>
      <c r="G881" s="200"/>
      <c r="H881" s="3"/>
      <c r="I881" s="52"/>
      <c r="J881" s="3"/>
      <c r="K881" s="52"/>
      <c r="L881" s="3"/>
      <c r="M881" s="3"/>
      <c r="N881" s="3"/>
      <c r="O881" s="3"/>
      <c r="P881" s="3"/>
    </row>
    <row r="882" spans="1:16" ht="15" outlineLevel="1" x14ac:dyDescent="0.25">
      <c r="A882" s="26"/>
      <c r="B882" s="27"/>
      <c r="C882" s="28" t="s">
        <v>1506</v>
      </c>
      <c r="D882" s="28"/>
      <c r="E882" s="28"/>
      <c r="F882" s="29">
        <v>5879.37</v>
      </c>
      <c r="G882" s="200"/>
      <c r="H882" s="3"/>
      <c r="I882" s="52"/>
      <c r="J882" s="3"/>
      <c r="K882" s="52"/>
      <c r="L882" s="3"/>
      <c r="M882" s="3"/>
      <c r="N882" s="3"/>
      <c r="O882" s="3"/>
      <c r="P882" s="3"/>
    </row>
    <row r="883" spans="1:16" ht="15" outlineLevel="1" x14ac:dyDescent="0.25">
      <c r="A883" s="26"/>
      <c r="B883" s="27"/>
      <c r="C883" s="28" t="s">
        <v>1507</v>
      </c>
      <c r="D883" s="28"/>
      <c r="E883" s="28"/>
      <c r="F883" s="29">
        <v>3412.14</v>
      </c>
      <c r="G883" s="200"/>
      <c r="H883" s="3"/>
      <c r="I883" s="52"/>
      <c r="J883" s="3"/>
      <c r="K883" s="52"/>
      <c r="L883" s="3"/>
      <c r="M883" s="3"/>
      <c r="N883" s="3"/>
      <c r="O883" s="3"/>
      <c r="P883" s="3"/>
    </row>
    <row r="884" spans="1:16" ht="15" outlineLevel="1" x14ac:dyDescent="0.25">
      <c r="A884" s="26"/>
      <c r="B884" s="27"/>
      <c r="C884" s="28" t="s">
        <v>917</v>
      </c>
      <c r="D884" s="28"/>
      <c r="E884" s="28"/>
      <c r="F884" s="29">
        <v>81945.429999999993</v>
      </c>
      <c r="G884" s="200"/>
      <c r="H884" s="3"/>
      <c r="I884" s="52"/>
      <c r="J884" s="3"/>
      <c r="K884" s="52"/>
      <c r="L884" s="3"/>
      <c r="M884" s="3"/>
      <c r="N884" s="3"/>
      <c r="O884" s="3"/>
      <c r="P884" s="3"/>
    </row>
    <row r="885" spans="1:16" ht="33.75" customHeight="1" outlineLevel="1" x14ac:dyDescent="0.25">
      <c r="A885" s="21">
        <v>32</v>
      </c>
      <c r="B885" s="22" t="s">
        <v>1476</v>
      </c>
      <c r="C885" s="23" t="s">
        <v>1477</v>
      </c>
      <c r="D885" s="24">
        <v>-165.809</v>
      </c>
      <c r="E885" s="25">
        <v>50.19</v>
      </c>
      <c r="F885" s="25">
        <v>-67324.61</v>
      </c>
      <c r="G885" s="200"/>
      <c r="H885" s="3"/>
      <c r="I885" s="52"/>
      <c r="J885" s="3"/>
      <c r="K885" s="52"/>
      <c r="L885" s="3"/>
      <c r="M885" s="3"/>
      <c r="N885" s="3"/>
      <c r="O885" s="3"/>
      <c r="P885" s="3"/>
    </row>
    <row r="886" spans="1:16" ht="22.5" customHeight="1" outlineLevel="1" x14ac:dyDescent="0.25">
      <c r="A886" s="21">
        <v>33</v>
      </c>
      <c r="B886" s="22" t="s">
        <v>1377</v>
      </c>
      <c r="C886" s="23" t="s">
        <v>1482</v>
      </c>
      <c r="D886" s="33">
        <v>820.53949999999998</v>
      </c>
      <c r="E886" s="25">
        <v>51.97</v>
      </c>
      <c r="F886" s="25">
        <v>357792.69</v>
      </c>
      <c r="G886" s="200"/>
      <c r="H886" s="3"/>
      <c r="I886" s="52"/>
      <c r="J886" s="3"/>
      <c r="K886" s="52"/>
      <c r="L886" s="3"/>
      <c r="M886" s="3"/>
      <c r="N886" s="3"/>
      <c r="O886" s="3"/>
      <c r="P886" s="3"/>
    </row>
    <row r="887" spans="1:16" ht="15" outlineLevel="1" x14ac:dyDescent="0.25">
      <c r="A887" s="459" t="s">
        <v>1508</v>
      </c>
      <c r="B887" s="460"/>
      <c r="C887" s="460"/>
      <c r="D887" s="460"/>
      <c r="E887" s="460"/>
      <c r="F887" s="461"/>
      <c r="G887" s="200"/>
      <c r="H887" s="3"/>
      <c r="I887" s="52"/>
      <c r="J887" s="3"/>
      <c r="K887" s="52"/>
      <c r="L887" s="3"/>
      <c r="M887" s="3"/>
      <c r="N887" s="3"/>
      <c r="O887" s="3"/>
      <c r="P887" s="3"/>
    </row>
    <row r="888" spans="1:16" ht="22.5" customHeight="1" outlineLevel="1" x14ac:dyDescent="0.25">
      <c r="A888" s="21">
        <v>34</v>
      </c>
      <c r="B888" s="22" t="s">
        <v>1460</v>
      </c>
      <c r="C888" s="23" t="s">
        <v>1461</v>
      </c>
      <c r="D888" s="24">
        <v>0.77500000000000002</v>
      </c>
      <c r="E888" s="25">
        <v>465.1</v>
      </c>
      <c r="F888" s="25">
        <v>14920.41</v>
      </c>
      <c r="G888" s="200"/>
      <c r="H888" s="3"/>
      <c r="I888" s="52"/>
      <c r="J888" s="3"/>
      <c r="K888" s="52"/>
      <c r="L888" s="3"/>
      <c r="M888" s="3"/>
      <c r="N888" s="3"/>
      <c r="O888" s="3"/>
      <c r="P888" s="3"/>
    </row>
    <row r="889" spans="1:16" ht="15" outlineLevel="1" x14ac:dyDescent="0.25">
      <c r="A889" s="26"/>
      <c r="B889" s="27"/>
      <c r="C889" s="28" t="s">
        <v>1509</v>
      </c>
      <c r="D889" s="28"/>
      <c r="E889" s="28"/>
      <c r="F889" s="29">
        <v>16469.5</v>
      </c>
      <c r="G889" s="200"/>
      <c r="H889" s="3"/>
      <c r="I889" s="52"/>
      <c r="J889" s="3"/>
      <c r="K889" s="52"/>
      <c r="L889" s="3"/>
      <c r="M889" s="3"/>
      <c r="N889" s="3"/>
      <c r="O889" s="3"/>
      <c r="P889" s="3"/>
    </row>
    <row r="890" spans="1:16" ht="15" outlineLevel="1" x14ac:dyDescent="0.25">
      <c r="A890" s="26"/>
      <c r="B890" s="27"/>
      <c r="C890" s="28" t="s">
        <v>1510</v>
      </c>
      <c r="D890" s="28"/>
      <c r="E890" s="28"/>
      <c r="F890" s="29">
        <v>9558.19</v>
      </c>
      <c r="G890" s="200"/>
      <c r="H890" s="3"/>
      <c r="I890" s="52"/>
      <c r="J890" s="3"/>
      <c r="K890" s="52"/>
      <c r="L890" s="3"/>
      <c r="M890" s="3"/>
      <c r="N890" s="3"/>
      <c r="O890" s="3"/>
      <c r="P890" s="3"/>
    </row>
    <row r="891" spans="1:16" ht="15" outlineLevel="1" x14ac:dyDescent="0.25">
      <c r="A891" s="26"/>
      <c r="B891" s="27"/>
      <c r="C891" s="28" t="s">
        <v>917</v>
      </c>
      <c r="D891" s="28"/>
      <c r="E891" s="28"/>
      <c r="F891" s="29">
        <v>40948.1</v>
      </c>
      <c r="G891" s="200"/>
      <c r="H891" s="3"/>
      <c r="I891" s="52"/>
      <c r="J891" s="3"/>
      <c r="K891" s="52"/>
      <c r="L891" s="3"/>
      <c r="M891" s="3"/>
      <c r="N891" s="3"/>
      <c r="O891" s="3"/>
      <c r="P891" s="3"/>
    </row>
    <row r="892" spans="1:16" ht="22.5" customHeight="1" outlineLevel="1" x14ac:dyDescent="0.25">
      <c r="A892" s="21">
        <v>35</v>
      </c>
      <c r="B892" s="22" t="s">
        <v>1464</v>
      </c>
      <c r="C892" s="23" t="s">
        <v>1465</v>
      </c>
      <c r="D892" s="30">
        <v>1.58</v>
      </c>
      <c r="E892" s="25">
        <v>665.7</v>
      </c>
      <c r="F892" s="25">
        <v>8267.2000000000007</v>
      </c>
      <c r="G892" s="200"/>
      <c r="H892" s="3"/>
      <c r="I892" s="52"/>
      <c r="J892" s="3"/>
      <c r="K892" s="52"/>
      <c r="L892" s="3"/>
      <c r="M892" s="3"/>
      <c r="N892" s="3"/>
      <c r="O892" s="3"/>
      <c r="P892" s="3"/>
    </row>
    <row r="893" spans="1:16" ht="33.75" customHeight="1" outlineLevel="1" x14ac:dyDescent="0.25">
      <c r="A893" s="21">
        <v>36</v>
      </c>
      <c r="B893" s="22" t="s">
        <v>1466</v>
      </c>
      <c r="C893" s="23" t="s">
        <v>1486</v>
      </c>
      <c r="D893" s="24">
        <v>0.77500000000000002</v>
      </c>
      <c r="E893" s="25">
        <v>183.24</v>
      </c>
      <c r="F893" s="25">
        <v>4000.64</v>
      </c>
      <c r="G893" s="200"/>
      <c r="H893" s="3"/>
      <c r="I893" s="52"/>
      <c r="J893" s="3"/>
      <c r="K893" s="52"/>
      <c r="L893" s="3"/>
      <c r="M893" s="3"/>
      <c r="N893" s="3"/>
      <c r="O893" s="3"/>
      <c r="P893" s="3"/>
    </row>
    <row r="894" spans="1:16" ht="15" outlineLevel="1" x14ac:dyDescent="0.25">
      <c r="A894" s="26"/>
      <c r="B894" s="27"/>
      <c r="C894" s="28" t="s">
        <v>1511</v>
      </c>
      <c r="D894" s="28"/>
      <c r="E894" s="28"/>
      <c r="F894" s="29">
        <v>4023.3</v>
      </c>
      <c r="G894" s="200"/>
      <c r="H894" s="3"/>
      <c r="I894" s="52"/>
      <c r="J894" s="3"/>
      <c r="K894" s="52"/>
      <c r="L894" s="3"/>
      <c r="M894" s="3"/>
      <c r="N894" s="3"/>
      <c r="O894" s="3"/>
      <c r="P894" s="3"/>
    </row>
    <row r="895" spans="1:16" ht="15" outlineLevel="1" x14ac:dyDescent="0.25">
      <c r="A895" s="26"/>
      <c r="B895" s="27"/>
      <c r="C895" s="28" t="s">
        <v>1512</v>
      </c>
      <c r="D895" s="28"/>
      <c r="E895" s="28"/>
      <c r="F895" s="29">
        <v>2334.9499999999998</v>
      </c>
      <c r="G895" s="200"/>
      <c r="H895" s="3"/>
      <c r="I895" s="52"/>
      <c r="J895" s="3"/>
      <c r="K895" s="52"/>
      <c r="L895" s="3"/>
      <c r="M895" s="3"/>
      <c r="N895" s="3"/>
      <c r="O895" s="3"/>
      <c r="P895" s="3"/>
    </row>
    <row r="896" spans="1:16" ht="15" outlineLevel="1" x14ac:dyDescent="0.25">
      <c r="A896" s="26"/>
      <c r="B896" s="27"/>
      <c r="C896" s="28" t="s">
        <v>917</v>
      </c>
      <c r="D896" s="28"/>
      <c r="E896" s="28"/>
      <c r="F896" s="29">
        <v>10358.89</v>
      </c>
      <c r="G896" s="200"/>
      <c r="H896" s="3"/>
      <c r="I896" s="52"/>
      <c r="J896" s="3"/>
      <c r="K896" s="52"/>
      <c r="L896" s="3"/>
      <c r="M896" s="3"/>
      <c r="N896" s="3"/>
      <c r="O896" s="3"/>
      <c r="P896" s="3"/>
    </row>
    <row r="897" spans="1:16" ht="22.5" customHeight="1" outlineLevel="1" x14ac:dyDescent="0.25">
      <c r="A897" s="21">
        <v>37</v>
      </c>
      <c r="B897" s="22" t="s">
        <v>1464</v>
      </c>
      <c r="C897" s="23" t="s">
        <v>1465</v>
      </c>
      <c r="D897" s="24">
        <v>4.5060000000000002</v>
      </c>
      <c r="E897" s="25">
        <v>665.7</v>
      </c>
      <c r="F897" s="25">
        <v>23577.200000000001</v>
      </c>
      <c r="G897" s="200"/>
      <c r="H897" s="3"/>
      <c r="I897" s="52"/>
      <c r="J897" s="3"/>
      <c r="K897" s="52"/>
      <c r="L897" s="3"/>
      <c r="M897" s="3"/>
      <c r="N897" s="3"/>
      <c r="O897" s="3"/>
      <c r="P897" s="3"/>
    </row>
    <row r="898" spans="1:16" ht="22.5" customHeight="1" outlineLevel="1" x14ac:dyDescent="0.25">
      <c r="A898" s="21">
        <v>38</v>
      </c>
      <c r="B898" s="22" t="s">
        <v>1389</v>
      </c>
      <c r="C898" s="23" t="s">
        <v>1390</v>
      </c>
      <c r="D898" s="30">
        <v>0.24</v>
      </c>
      <c r="E898" s="25">
        <v>473.11</v>
      </c>
      <c r="F898" s="25">
        <v>2277.21</v>
      </c>
      <c r="G898" s="200"/>
      <c r="H898" s="3"/>
      <c r="I898" s="52"/>
      <c r="J898" s="3"/>
      <c r="K898" s="52"/>
      <c r="L898" s="3"/>
      <c r="M898" s="3"/>
      <c r="N898" s="3"/>
      <c r="O898" s="3"/>
      <c r="P898" s="3"/>
    </row>
    <row r="899" spans="1:16" ht="15" outlineLevel="1" x14ac:dyDescent="0.25">
      <c r="A899" s="26"/>
      <c r="B899" s="27"/>
      <c r="C899" s="28" t="s">
        <v>1501</v>
      </c>
      <c r="D899" s="28"/>
      <c r="E899" s="28"/>
      <c r="F899" s="29">
        <v>1641.98</v>
      </c>
      <c r="G899" s="200"/>
      <c r="H899" s="3"/>
      <c r="I899" s="52"/>
      <c r="J899" s="3"/>
      <c r="K899" s="52"/>
      <c r="L899" s="3"/>
      <c r="M899" s="3"/>
      <c r="N899" s="3"/>
      <c r="O899" s="3"/>
      <c r="P899" s="3"/>
    </row>
    <row r="900" spans="1:16" ht="15" outlineLevel="1" x14ac:dyDescent="0.25">
      <c r="A900" s="26"/>
      <c r="B900" s="27"/>
      <c r="C900" s="28" t="s">
        <v>1502</v>
      </c>
      <c r="D900" s="28"/>
      <c r="E900" s="28"/>
      <c r="F900" s="29">
        <v>933.67</v>
      </c>
      <c r="G900" s="200"/>
      <c r="H900" s="3"/>
      <c r="I900" s="52"/>
      <c r="J900" s="3"/>
      <c r="K900" s="52"/>
      <c r="L900" s="3"/>
      <c r="M900" s="3"/>
      <c r="N900" s="3"/>
      <c r="O900" s="3"/>
      <c r="P900" s="3"/>
    </row>
    <row r="901" spans="1:16" ht="15" outlineLevel="1" x14ac:dyDescent="0.25">
      <c r="A901" s="26"/>
      <c r="B901" s="27"/>
      <c r="C901" s="28" t="s">
        <v>917</v>
      </c>
      <c r="D901" s="28"/>
      <c r="E901" s="28"/>
      <c r="F901" s="29">
        <v>4852.8599999999997</v>
      </c>
      <c r="G901" s="200"/>
      <c r="H901" s="3"/>
      <c r="I901" s="52"/>
      <c r="J901" s="3"/>
      <c r="K901" s="52"/>
      <c r="L901" s="3"/>
      <c r="M901" s="3"/>
      <c r="N901" s="3"/>
      <c r="O901" s="3"/>
      <c r="P901" s="3"/>
    </row>
    <row r="902" spans="1:16" ht="45" customHeight="1" outlineLevel="1" x14ac:dyDescent="0.25">
      <c r="A902" s="21">
        <v>39</v>
      </c>
      <c r="B902" s="22" t="s">
        <v>944</v>
      </c>
      <c r="C902" s="23" t="s">
        <v>945</v>
      </c>
      <c r="D902" s="30">
        <v>0.24</v>
      </c>
      <c r="E902" s="25">
        <v>8817.17</v>
      </c>
      <c r="F902" s="25">
        <v>41179.71</v>
      </c>
      <c r="G902" s="200"/>
      <c r="H902" s="3"/>
      <c r="I902" s="52"/>
      <c r="J902" s="3"/>
      <c r="K902" s="52"/>
      <c r="L902" s="3"/>
      <c r="M902" s="3"/>
      <c r="N902" s="3"/>
      <c r="O902" s="3"/>
      <c r="P902" s="3"/>
    </row>
    <row r="903" spans="1:16" ht="33.75" customHeight="1" outlineLevel="1" x14ac:dyDescent="0.25">
      <c r="A903" s="21">
        <v>40</v>
      </c>
      <c r="B903" s="22" t="s">
        <v>1472</v>
      </c>
      <c r="C903" s="23" t="s">
        <v>1473</v>
      </c>
      <c r="D903" s="24">
        <v>0.77500000000000002</v>
      </c>
      <c r="E903" s="25">
        <v>29630.76</v>
      </c>
      <c r="F903" s="25">
        <v>206240.85</v>
      </c>
      <c r="G903" s="200"/>
      <c r="H903" s="3"/>
      <c r="I903" s="52"/>
      <c r="J903" s="3"/>
      <c r="K903" s="52"/>
      <c r="L903" s="3"/>
      <c r="M903" s="3"/>
      <c r="N903" s="3"/>
      <c r="O903" s="3"/>
      <c r="P903" s="3"/>
    </row>
    <row r="904" spans="1:16" ht="15" outlineLevel="1" x14ac:dyDescent="0.25">
      <c r="A904" s="26"/>
      <c r="B904" s="27"/>
      <c r="C904" s="28" t="s">
        <v>1513</v>
      </c>
      <c r="D904" s="28"/>
      <c r="E904" s="28"/>
      <c r="F904" s="29">
        <v>26901.5</v>
      </c>
      <c r="G904" s="200"/>
      <c r="H904" s="3"/>
      <c r="I904" s="52"/>
      <c r="J904" s="3"/>
      <c r="K904" s="52"/>
      <c r="L904" s="3"/>
      <c r="M904" s="3"/>
      <c r="N904" s="3"/>
      <c r="O904" s="3"/>
      <c r="P904" s="3"/>
    </row>
    <row r="905" spans="1:16" ht="15" outlineLevel="1" x14ac:dyDescent="0.25">
      <c r="A905" s="26"/>
      <c r="B905" s="27"/>
      <c r="C905" s="28" t="s">
        <v>1514</v>
      </c>
      <c r="D905" s="28"/>
      <c r="E905" s="28"/>
      <c r="F905" s="29">
        <v>15612.48</v>
      </c>
      <c r="G905" s="200"/>
      <c r="H905" s="3"/>
      <c r="I905" s="52"/>
      <c r="J905" s="3"/>
      <c r="K905" s="52"/>
      <c r="L905" s="3"/>
      <c r="M905" s="3"/>
      <c r="N905" s="3"/>
      <c r="O905" s="3"/>
      <c r="P905" s="3"/>
    </row>
    <row r="906" spans="1:16" ht="15" outlineLevel="1" x14ac:dyDescent="0.25">
      <c r="A906" s="26"/>
      <c r="B906" s="27"/>
      <c r="C906" s="28" t="s">
        <v>917</v>
      </c>
      <c r="D906" s="28"/>
      <c r="E906" s="28"/>
      <c r="F906" s="29">
        <v>248754.83</v>
      </c>
      <c r="G906" s="200"/>
      <c r="H906" s="3"/>
      <c r="I906" s="52"/>
      <c r="J906" s="3"/>
      <c r="K906" s="52"/>
      <c r="L906" s="3"/>
      <c r="M906" s="3"/>
      <c r="N906" s="3"/>
      <c r="O906" s="3"/>
      <c r="P906" s="3"/>
    </row>
    <row r="907" spans="1:16" ht="33.75" customHeight="1" outlineLevel="1" x14ac:dyDescent="0.25">
      <c r="A907" s="21">
        <v>41</v>
      </c>
      <c r="B907" s="22" t="s">
        <v>1476</v>
      </c>
      <c r="C907" s="23" t="s">
        <v>1477</v>
      </c>
      <c r="D907" s="32">
        <v>-443.3</v>
      </c>
      <c r="E907" s="25">
        <v>50.19</v>
      </c>
      <c r="F907" s="25">
        <v>-179996.25</v>
      </c>
      <c r="G907" s="200"/>
      <c r="H907" s="3"/>
      <c r="I907" s="52"/>
      <c r="J907" s="3"/>
      <c r="K907" s="52"/>
      <c r="L907" s="3"/>
      <c r="M907" s="3"/>
      <c r="N907" s="3"/>
      <c r="O907" s="3"/>
      <c r="P907" s="3"/>
    </row>
    <row r="908" spans="1:16" ht="45" customHeight="1" outlineLevel="1" x14ac:dyDescent="0.25">
      <c r="A908" s="21">
        <v>42</v>
      </c>
      <c r="B908" s="22" t="s">
        <v>1478</v>
      </c>
      <c r="C908" s="23" t="s">
        <v>1515</v>
      </c>
      <c r="D908" s="24">
        <v>0.77500000000000002</v>
      </c>
      <c r="E908" s="25">
        <v>14578.4</v>
      </c>
      <c r="F908" s="25">
        <v>97122.53</v>
      </c>
      <c r="G908" s="200"/>
      <c r="H908" s="3"/>
      <c r="I908" s="52"/>
      <c r="J908" s="3"/>
      <c r="K908" s="52"/>
      <c r="L908" s="3"/>
      <c r="M908" s="3"/>
      <c r="N908" s="3"/>
      <c r="O908" s="3"/>
      <c r="P908" s="3"/>
    </row>
    <row r="909" spans="1:16" ht="15" outlineLevel="1" x14ac:dyDescent="0.25">
      <c r="A909" s="26"/>
      <c r="B909" s="27"/>
      <c r="C909" s="28" t="s">
        <v>1516</v>
      </c>
      <c r="D909" s="28"/>
      <c r="E909" s="28"/>
      <c r="F909" s="29">
        <v>7859.45</v>
      </c>
      <c r="G909" s="200"/>
      <c r="H909" s="3"/>
      <c r="I909" s="52"/>
      <c r="J909" s="3"/>
      <c r="K909" s="52"/>
      <c r="L909" s="3"/>
      <c r="M909" s="3"/>
      <c r="N909" s="3"/>
      <c r="O909" s="3"/>
      <c r="P909" s="3"/>
    </row>
    <row r="910" spans="1:16" ht="15" outlineLevel="1" x14ac:dyDescent="0.25">
      <c r="A910" s="26"/>
      <c r="B910" s="27"/>
      <c r="C910" s="28" t="s">
        <v>1517</v>
      </c>
      <c r="D910" s="28"/>
      <c r="E910" s="28"/>
      <c r="F910" s="29">
        <v>4561.29</v>
      </c>
      <c r="G910" s="200"/>
      <c r="H910" s="3"/>
      <c r="I910" s="52"/>
      <c r="J910" s="3"/>
      <c r="K910" s="52"/>
      <c r="L910" s="3"/>
      <c r="M910" s="3"/>
      <c r="N910" s="3"/>
      <c r="O910" s="3"/>
      <c r="P910" s="3"/>
    </row>
    <row r="911" spans="1:16" ht="15" outlineLevel="1" x14ac:dyDescent="0.25">
      <c r="A911" s="26"/>
      <c r="B911" s="27"/>
      <c r="C911" s="28" t="s">
        <v>917</v>
      </c>
      <c r="D911" s="28"/>
      <c r="E911" s="28"/>
      <c r="F911" s="29">
        <v>109543.27</v>
      </c>
      <c r="G911" s="200"/>
      <c r="H911" s="3"/>
      <c r="I911" s="52"/>
      <c r="J911" s="3"/>
      <c r="K911" s="52"/>
      <c r="L911" s="3"/>
      <c r="M911" s="3"/>
      <c r="N911" s="3"/>
      <c r="O911" s="3"/>
      <c r="P911" s="3"/>
    </row>
    <row r="912" spans="1:16" ht="33.75" customHeight="1" outlineLevel="1" x14ac:dyDescent="0.25">
      <c r="A912" s="21">
        <v>43</v>
      </c>
      <c r="B912" s="22" t="s">
        <v>1476</v>
      </c>
      <c r="C912" s="23" t="s">
        <v>1477</v>
      </c>
      <c r="D912" s="30">
        <v>-221.65</v>
      </c>
      <c r="E912" s="25">
        <v>50.19</v>
      </c>
      <c r="F912" s="25">
        <v>-89998.12</v>
      </c>
      <c r="G912" s="200"/>
      <c r="H912" s="3"/>
      <c r="I912" s="52"/>
      <c r="J912" s="3"/>
      <c r="K912" s="52"/>
      <c r="L912" s="3"/>
      <c r="M912" s="3"/>
      <c r="N912" s="3"/>
      <c r="O912" s="3"/>
      <c r="P912" s="3"/>
    </row>
    <row r="913" spans="1:16" ht="22.5" customHeight="1" outlineLevel="1" x14ac:dyDescent="0.25">
      <c r="A913" s="21">
        <v>44</v>
      </c>
      <c r="B913" s="22" t="s">
        <v>1377</v>
      </c>
      <c r="C913" s="23" t="s">
        <v>1518</v>
      </c>
      <c r="D913" s="30">
        <v>973.98</v>
      </c>
      <c r="E913" s="25">
        <v>51.97</v>
      </c>
      <c r="F913" s="25">
        <v>424699.76</v>
      </c>
      <c r="G913" s="200"/>
      <c r="H913" s="3"/>
      <c r="I913" s="52"/>
      <c r="J913" s="3"/>
      <c r="K913" s="52"/>
      <c r="L913" s="3"/>
      <c r="M913" s="3"/>
      <c r="N913" s="3"/>
      <c r="O913" s="3"/>
      <c r="P913" s="3"/>
    </row>
    <row r="914" spans="1:16" ht="15" outlineLevel="1" x14ac:dyDescent="0.25">
      <c r="A914" s="459" t="s">
        <v>1519</v>
      </c>
      <c r="B914" s="460"/>
      <c r="C914" s="460"/>
      <c r="D914" s="460"/>
      <c r="E914" s="460"/>
      <c r="F914" s="461"/>
      <c r="G914" s="200"/>
      <c r="H914" s="3"/>
      <c r="I914" s="52"/>
      <c r="J914" s="3"/>
      <c r="K914" s="52"/>
      <c r="L914" s="3"/>
      <c r="M914" s="3"/>
      <c r="N914" s="3"/>
      <c r="O914" s="3"/>
      <c r="P914" s="3"/>
    </row>
    <row r="915" spans="1:16" ht="22.5" customHeight="1" outlineLevel="1" x14ac:dyDescent="0.25">
      <c r="A915" s="21">
        <v>45</v>
      </c>
      <c r="B915" s="22" t="s">
        <v>1460</v>
      </c>
      <c r="C915" s="23" t="s">
        <v>1461</v>
      </c>
      <c r="D915" s="24">
        <v>1.347</v>
      </c>
      <c r="E915" s="25">
        <v>465.1</v>
      </c>
      <c r="F915" s="25">
        <v>25932.639999999999</v>
      </c>
      <c r="G915" s="200"/>
      <c r="H915" s="3"/>
      <c r="I915" s="52"/>
      <c r="J915" s="3"/>
      <c r="K915" s="52"/>
      <c r="L915" s="3"/>
      <c r="M915" s="3"/>
      <c r="N915" s="3"/>
      <c r="O915" s="3"/>
      <c r="P915" s="3"/>
    </row>
    <row r="916" spans="1:16" ht="15" outlineLevel="1" x14ac:dyDescent="0.25">
      <c r="A916" s="26"/>
      <c r="B916" s="27"/>
      <c r="C916" s="28" t="s">
        <v>1520</v>
      </c>
      <c r="D916" s="28"/>
      <c r="E916" s="28"/>
      <c r="F916" s="29">
        <v>28625.040000000001</v>
      </c>
      <c r="G916" s="200"/>
      <c r="H916" s="3"/>
      <c r="I916" s="52"/>
      <c r="J916" s="3"/>
      <c r="K916" s="52"/>
      <c r="L916" s="3"/>
      <c r="M916" s="3"/>
      <c r="N916" s="3"/>
      <c r="O916" s="3"/>
      <c r="P916" s="3"/>
    </row>
    <row r="917" spans="1:16" ht="15" outlineLevel="1" x14ac:dyDescent="0.25">
      <c r="A917" s="26"/>
      <c r="B917" s="27"/>
      <c r="C917" s="28" t="s">
        <v>1521</v>
      </c>
      <c r="D917" s="28"/>
      <c r="E917" s="28"/>
      <c r="F917" s="29">
        <v>16612.75</v>
      </c>
      <c r="G917" s="200"/>
      <c r="H917" s="3"/>
      <c r="I917" s="52"/>
      <c r="J917" s="3"/>
      <c r="K917" s="52"/>
      <c r="L917" s="3"/>
      <c r="M917" s="3"/>
      <c r="N917" s="3"/>
      <c r="O917" s="3"/>
      <c r="P917" s="3"/>
    </row>
    <row r="918" spans="1:16" ht="15" outlineLevel="1" x14ac:dyDescent="0.25">
      <c r="A918" s="26"/>
      <c r="B918" s="27"/>
      <c r="C918" s="28" t="s">
        <v>917</v>
      </c>
      <c r="D918" s="28"/>
      <c r="E918" s="28"/>
      <c r="F918" s="29">
        <v>71170.429999999993</v>
      </c>
      <c r="G918" s="200"/>
      <c r="H918" s="3"/>
      <c r="I918" s="52"/>
      <c r="J918" s="3"/>
      <c r="K918" s="52"/>
      <c r="L918" s="3"/>
      <c r="M918" s="3"/>
      <c r="N918" s="3"/>
      <c r="O918" s="3"/>
      <c r="P918" s="3"/>
    </row>
    <row r="919" spans="1:16" ht="22.5" customHeight="1" outlineLevel="1" x14ac:dyDescent="0.25">
      <c r="A919" s="21">
        <v>46</v>
      </c>
      <c r="B919" s="22" t="s">
        <v>1464</v>
      </c>
      <c r="C919" s="23" t="s">
        <v>1465</v>
      </c>
      <c r="D919" s="30">
        <v>2.75</v>
      </c>
      <c r="E919" s="25">
        <v>665.7</v>
      </c>
      <c r="F919" s="25">
        <v>14389.11</v>
      </c>
      <c r="G919" s="200"/>
      <c r="H919" s="3"/>
      <c r="I919" s="52"/>
      <c r="J919" s="3"/>
      <c r="K919" s="52"/>
      <c r="L919" s="3"/>
      <c r="M919" s="3"/>
      <c r="N919" s="3"/>
      <c r="O919" s="3"/>
      <c r="P919" s="3"/>
    </row>
    <row r="920" spans="1:16" ht="33.75" customHeight="1" outlineLevel="1" x14ac:dyDescent="0.25">
      <c r="A920" s="21">
        <v>47</v>
      </c>
      <c r="B920" s="22" t="s">
        <v>1466</v>
      </c>
      <c r="C920" s="23" t="s">
        <v>1486</v>
      </c>
      <c r="D920" s="24">
        <v>1.347</v>
      </c>
      <c r="E920" s="25">
        <v>241.1</v>
      </c>
      <c r="F920" s="25">
        <v>9149.18</v>
      </c>
      <c r="G920" s="200"/>
      <c r="H920" s="3"/>
      <c r="I920" s="52"/>
      <c r="J920" s="3"/>
      <c r="K920" s="52"/>
      <c r="L920" s="3"/>
      <c r="M920" s="3"/>
      <c r="N920" s="3"/>
      <c r="O920" s="3"/>
      <c r="P920" s="3"/>
    </row>
    <row r="921" spans="1:16" ht="15" outlineLevel="1" x14ac:dyDescent="0.25">
      <c r="A921" s="26"/>
      <c r="B921" s="27"/>
      <c r="C921" s="28" t="s">
        <v>1522</v>
      </c>
      <c r="D921" s="28"/>
      <c r="E921" s="28"/>
      <c r="F921" s="29">
        <v>9201</v>
      </c>
      <c r="G921" s="200"/>
      <c r="H921" s="3"/>
      <c r="I921" s="52"/>
      <c r="J921" s="3"/>
      <c r="K921" s="52"/>
      <c r="L921" s="3"/>
      <c r="M921" s="3"/>
      <c r="N921" s="3"/>
      <c r="O921" s="3"/>
      <c r="P921" s="3"/>
    </row>
    <row r="922" spans="1:16" ht="15" outlineLevel="1" x14ac:dyDescent="0.25">
      <c r="A922" s="26"/>
      <c r="B922" s="27"/>
      <c r="C922" s="28" t="s">
        <v>1523</v>
      </c>
      <c r="D922" s="28"/>
      <c r="E922" s="28"/>
      <c r="F922" s="29">
        <v>5339.87</v>
      </c>
      <c r="G922" s="200"/>
      <c r="H922" s="3"/>
      <c r="I922" s="52"/>
      <c r="J922" s="3"/>
      <c r="K922" s="52"/>
      <c r="L922" s="3"/>
      <c r="M922" s="3"/>
      <c r="N922" s="3"/>
      <c r="O922" s="3"/>
      <c r="P922" s="3"/>
    </row>
    <row r="923" spans="1:16" ht="15" outlineLevel="1" x14ac:dyDescent="0.25">
      <c r="A923" s="26"/>
      <c r="B923" s="27"/>
      <c r="C923" s="28" t="s">
        <v>917</v>
      </c>
      <c r="D923" s="28"/>
      <c r="E923" s="28"/>
      <c r="F923" s="29">
        <v>23690.05</v>
      </c>
      <c r="G923" s="200"/>
      <c r="H923" s="3"/>
      <c r="I923" s="52"/>
      <c r="J923" s="3"/>
      <c r="K923" s="52"/>
      <c r="L923" s="3"/>
      <c r="M923" s="3"/>
      <c r="N923" s="3"/>
      <c r="O923" s="3"/>
      <c r="P923" s="3"/>
    </row>
    <row r="924" spans="1:16" ht="22.5" customHeight="1" outlineLevel="1" x14ac:dyDescent="0.25">
      <c r="A924" s="21">
        <v>48</v>
      </c>
      <c r="B924" s="22" t="s">
        <v>1464</v>
      </c>
      <c r="C924" s="23" t="s">
        <v>1465</v>
      </c>
      <c r="D924" s="32">
        <v>10.3</v>
      </c>
      <c r="E924" s="25">
        <v>665.7</v>
      </c>
      <c r="F924" s="25">
        <v>53893.74</v>
      </c>
      <c r="G924" s="200"/>
      <c r="H924" s="3"/>
      <c r="I924" s="52"/>
      <c r="J924" s="3"/>
      <c r="K924" s="52"/>
      <c r="L924" s="3"/>
      <c r="M924" s="3"/>
      <c r="N924" s="3"/>
      <c r="O924" s="3"/>
      <c r="P924" s="3"/>
    </row>
    <row r="925" spans="1:16" ht="22.5" customHeight="1" outlineLevel="1" x14ac:dyDescent="0.25">
      <c r="A925" s="21">
        <v>49</v>
      </c>
      <c r="B925" s="22" t="s">
        <v>1389</v>
      </c>
      <c r="C925" s="23" t="s">
        <v>1390</v>
      </c>
      <c r="D925" s="24">
        <v>0.41799999999999998</v>
      </c>
      <c r="E925" s="25">
        <v>473.11</v>
      </c>
      <c r="F925" s="25">
        <v>3966.14</v>
      </c>
      <c r="G925" s="200"/>
      <c r="H925" s="3"/>
      <c r="I925" s="52"/>
      <c r="J925" s="3"/>
      <c r="K925" s="52"/>
      <c r="L925" s="3"/>
      <c r="M925" s="3"/>
      <c r="N925" s="3"/>
      <c r="O925" s="3"/>
      <c r="P925" s="3"/>
    </row>
    <row r="926" spans="1:16" ht="15" outlineLevel="1" x14ac:dyDescent="0.25">
      <c r="A926" s="26"/>
      <c r="B926" s="27"/>
      <c r="C926" s="28" t="s">
        <v>1524</v>
      </c>
      <c r="D926" s="28"/>
      <c r="E926" s="28"/>
      <c r="F926" s="29">
        <v>2859.77</v>
      </c>
      <c r="G926" s="200"/>
      <c r="H926" s="3"/>
      <c r="I926" s="52"/>
      <c r="J926" s="3"/>
      <c r="K926" s="52"/>
      <c r="L926" s="3"/>
      <c r="M926" s="3"/>
      <c r="N926" s="3"/>
      <c r="O926" s="3"/>
      <c r="P926" s="3"/>
    </row>
    <row r="927" spans="1:16" ht="15" outlineLevel="1" x14ac:dyDescent="0.25">
      <c r="A927" s="26"/>
      <c r="B927" s="27"/>
      <c r="C927" s="28" t="s">
        <v>1525</v>
      </c>
      <c r="D927" s="28"/>
      <c r="E927" s="28"/>
      <c r="F927" s="29">
        <v>1626.15</v>
      </c>
      <c r="G927" s="200"/>
      <c r="H927" s="3"/>
      <c r="I927" s="52"/>
      <c r="J927" s="3"/>
      <c r="K927" s="52"/>
      <c r="L927" s="3"/>
      <c r="M927" s="3"/>
      <c r="N927" s="3"/>
      <c r="O927" s="3"/>
      <c r="P927" s="3"/>
    </row>
    <row r="928" spans="1:16" ht="15" outlineLevel="1" x14ac:dyDescent="0.25">
      <c r="A928" s="26"/>
      <c r="B928" s="27"/>
      <c r="C928" s="28" t="s">
        <v>917</v>
      </c>
      <c r="D928" s="28"/>
      <c r="E928" s="28"/>
      <c r="F928" s="29">
        <v>8452.06</v>
      </c>
      <c r="G928" s="200"/>
      <c r="H928" s="3"/>
      <c r="I928" s="52"/>
      <c r="J928" s="3"/>
      <c r="K928" s="52"/>
      <c r="L928" s="3"/>
      <c r="M928" s="3"/>
      <c r="N928" s="3"/>
      <c r="O928" s="3"/>
      <c r="P928" s="3"/>
    </row>
    <row r="929" spans="1:16" ht="45" customHeight="1" outlineLevel="1" x14ac:dyDescent="0.25">
      <c r="A929" s="21">
        <v>50</v>
      </c>
      <c r="B929" s="22" t="s">
        <v>944</v>
      </c>
      <c r="C929" s="23" t="s">
        <v>945</v>
      </c>
      <c r="D929" s="24">
        <v>0.41799999999999998</v>
      </c>
      <c r="E929" s="25">
        <v>8817.17</v>
      </c>
      <c r="F929" s="25">
        <v>71721.33</v>
      </c>
      <c r="G929" s="200"/>
      <c r="H929" s="3"/>
      <c r="I929" s="52"/>
      <c r="J929" s="3"/>
      <c r="K929" s="52"/>
      <c r="L929" s="3"/>
      <c r="M929" s="3"/>
      <c r="N929" s="3"/>
      <c r="O929" s="3"/>
      <c r="P929" s="3"/>
    </row>
    <row r="930" spans="1:16" ht="33.75" customHeight="1" outlineLevel="1" x14ac:dyDescent="0.25">
      <c r="A930" s="21">
        <v>51</v>
      </c>
      <c r="B930" s="22" t="s">
        <v>1472</v>
      </c>
      <c r="C930" s="23" t="s">
        <v>1473</v>
      </c>
      <c r="D930" s="24">
        <v>1.347</v>
      </c>
      <c r="E930" s="25">
        <v>29630.76</v>
      </c>
      <c r="F930" s="25">
        <v>358459.89</v>
      </c>
      <c r="G930" s="200"/>
      <c r="H930" s="3"/>
      <c r="I930" s="52"/>
      <c r="J930" s="3"/>
      <c r="K930" s="52"/>
      <c r="L930" s="3"/>
      <c r="M930" s="3"/>
      <c r="N930" s="3"/>
      <c r="O930" s="3"/>
      <c r="P930" s="3"/>
    </row>
    <row r="931" spans="1:16" ht="15" outlineLevel="1" x14ac:dyDescent="0.25">
      <c r="A931" s="26"/>
      <c r="B931" s="27"/>
      <c r="C931" s="28" t="s">
        <v>1526</v>
      </c>
      <c r="D931" s="28"/>
      <c r="E931" s="28"/>
      <c r="F931" s="29">
        <v>46756.54</v>
      </c>
      <c r="G931" s="200"/>
      <c r="H931" s="3"/>
      <c r="I931" s="52"/>
      <c r="J931" s="3"/>
      <c r="K931" s="52"/>
      <c r="L931" s="3"/>
      <c r="M931" s="3"/>
      <c r="N931" s="3"/>
      <c r="O931" s="3"/>
      <c r="P931" s="3"/>
    </row>
    <row r="932" spans="1:16" ht="15" outlineLevel="1" x14ac:dyDescent="0.25">
      <c r="A932" s="26"/>
      <c r="B932" s="27"/>
      <c r="C932" s="28" t="s">
        <v>1527</v>
      </c>
      <c r="D932" s="28"/>
      <c r="E932" s="28"/>
      <c r="F932" s="29">
        <v>27135.49</v>
      </c>
      <c r="G932" s="200"/>
      <c r="H932" s="3"/>
      <c r="I932" s="52"/>
      <c r="J932" s="3"/>
      <c r="K932" s="52"/>
      <c r="L932" s="3"/>
      <c r="M932" s="3"/>
      <c r="N932" s="3"/>
      <c r="O932" s="3"/>
      <c r="P932" s="3"/>
    </row>
    <row r="933" spans="1:16" ht="15" outlineLevel="1" x14ac:dyDescent="0.25">
      <c r="A933" s="26"/>
      <c r="B933" s="27"/>
      <c r="C933" s="28" t="s">
        <v>917</v>
      </c>
      <c r="D933" s="28"/>
      <c r="E933" s="28"/>
      <c r="F933" s="29">
        <v>432351.92</v>
      </c>
      <c r="G933" s="200"/>
      <c r="H933" s="3"/>
      <c r="I933" s="52"/>
      <c r="J933" s="3"/>
      <c r="K933" s="52"/>
      <c r="L933" s="3"/>
      <c r="M933" s="3"/>
      <c r="N933" s="3"/>
      <c r="O933" s="3"/>
      <c r="P933" s="3"/>
    </row>
    <row r="934" spans="1:16" ht="33.75" customHeight="1" outlineLevel="1" x14ac:dyDescent="0.25">
      <c r="A934" s="21">
        <v>52</v>
      </c>
      <c r="B934" s="22" t="s">
        <v>1476</v>
      </c>
      <c r="C934" s="23" t="s">
        <v>1477</v>
      </c>
      <c r="D934" s="24">
        <v>-770.48400000000004</v>
      </c>
      <c r="E934" s="25">
        <v>50.19</v>
      </c>
      <c r="F934" s="25">
        <v>-312845.09000000003</v>
      </c>
      <c r="G934" s="200"/>
      <c r="H934" s="3"/>
      <c r="I934" s="52"/>
      <c r="J934" s="3"/>
      <c r="K934" s="52"/>
      <c r="L934" s="3"/>
      <c r="M934" s="3"/>
      <c r="N934" s="3"/>
      <c r="O934" s="3"/>
      <c r="P934" s="3"/>
    </row>
    <row r="935" spans="1:16" ht="45" customHeight="1" outlineLevel="1" x14ac:dyDescent="0.25">
      <c r="A935" s="21">
        <v>53</v>
      </c>
      <c r="B935" s="22" t="s">
        <v>1478</v>
      </c>
      <c r="C935" s="23" t="s">
        <v>1528</v>
      </c>
      <c r="D935" s="24">
        <v>1.347</v>
      </c>
      <c r="E935" s="25">
        <v>7289.2</v>
      </c>
      <c r="F935" s="25">
        <v>84402.6</v>
      </c>
      <c r="G935" s="200"/>
      <c r="H935" s="3"/>
      <c r="I935" s="52"/>
      <c r="J935" s="3"/>
      <c r="K935" s="52"/>
      <c r="L935" s="3"/>
      <c r="M935" s="3"/>
      <c r="N935" s="3"/>
      <c r="O935" s="3"/>
      <c r="P935" s="3"/>
    </row>
    <row r="936" spans="1:16" ht="15" outlineLevel="1" x14ac:dyDescent="0.25">
      <c r="A936" s="26"/>
      <c r="B936" s="27"/>
      <c r="C936" s="28" t="s">
        <v>1529</v>
      </c>
      <c r="D936" s="28"/>
      <c r="E936" s="28"/>
      <c r="F936" s="29">
        <v>6830.11</v>
      </c>
      <c r="G936" s="200"/>
      <c r="H936" s="3"/>
      <c r="I936" s="52"/>
      <c r="J936" s="3"/>
      <c r="K936" s="52"/>
      <c r="L936" s="3"/>
      <c r="M936" s="3"/>
      <c r="N936" s="3"/>
      <c r="O936" s="3"/>
      <c r="P936" s="3"/>
    </row>
    <row r="937" spans="1:16" ht="15" outlineLevel="1" x14ac:dyDescent="0.25">
      <c r="A937" s="26"/>
      <c r="B937" s="27"/>
      <c r="C937" s="28" t="s">
        <v>1530</v>
      </c>
      <c r="D937" s="28"/>
      <c r="E937" s="28"/>
      <c r="F937" s="29">
        <v>3963.9</v>
      </c>
      <c r="G937" s="200"/>
      <c r="H937" s="3"/>
      <c r="I937" s="52"/>
      <c r="J937" s="3"/>
      <c r="K937" s="52"/>
      <c r="L937" s="3"/>
      <c r="M937" s="3"/>
      <c r="N937" s="3"/>
      <c r="O937" s="3"/>
      <c r="P937" s="3"/>
    </row>
    <row r="938" spans="1:16" ht="15" outlineLevel="1" x14ac:dyDescent="0.25">
      <c r="A938" s="26"/>
      <c r="B938" s="27"/>
      <c r="C938" s="28" t="s">
        <v>917</v>
      </c>
      <c r="D938" s="28"/>
      <c r="E938" s="28"/>
      <c r="F938" s="29">
        <v>95196.61</v>
      </c>
      <c r="G938" s="200"/>
      <c r="H938" s="3"/>
      <c r="I938" s="52"/>
      <c r="J938" s="3"/>
      <c r="K938" s="52"/>
      <c r="L938" s="3"/>
      <c r="M938" s="3"/>
      <c r="N938" s="3"/>
      <c r="O938" s="3"/>
      <c r="P938" s="3"/>
    </row>
    <row r="939" spans="1:16" ht="33.75" customHeight="1" outlineLevel="1" x14ac:dyDescent="0.25">
      <c r="A939" s="21">
        <v>54</v>
      </c>
      <c r="B939" s="22" t="s">
        <v>1476</v>
      </c>
      <c r="C939" s="23" t="s">
        <v>1477</v>
      </c>
      <c r="D939" s="24">
        <v>-192.62100000000001</v>
      </c>
      <c r="E939" s="25">
        <v>50.19</v>
      </c>
      <c r="F939" s="25">
        <v>-78211.27</v>
      </c>
      <c r="G939" s="200"/>
      <c r="H939" s="3"/>
      <c r="I939" s="52"/>
      <c r="J939" s="3"/>
      <c r="K939" s="52"/>
      <c r="L939" s="3"/>
      <c r="M939" s="3"/>
      <c r="N939" s="3"/>
      <c r="O939" s="3"/>
      <c r="P939" s="3"/>
    </row>
    <row r="940" spans="1:16" ht="22.5" customHeight="1" outlineLevel="1" x14ac:dyDescent="0.25">
      <c r="A940" s="21">
        <v>55</v>
      </c>
      <c r="B940" s="22" t="s">
        <v>1377</v>
      </c>
      <c r="C940" s="23" t="s">
        <v>1482</v>
      </c>
      <c r="D940" s="24">
        <v>1299.855</v>
      </c>
      <c r="E940" s="25">
        <v>51.97</v>
      </c>
      <c r="F940" s="25">
        <v>566796.14</v>
      </c>
      <c r="G940" s="200"/>
      <c r="H940" s="3"/>
      <c r="I940" s="52"/>
      <c r="J940" s="3"/>
      <c r="K940" s="52"/>
      <c r="L940" s="3"/>
      <c r="M940" s="3"/>
      <c r="N940" s="3"/>
      <c r="O940" s="3"/>
      <c r="P940" s="3"/>
    </row>
    <row r="941" spans="1:16" ht="15" outlineLevel="1" x14ac:dyDescent="0.25">
      <c r="A941" s="459" t="s">
        <v>1531</v>
      </c>
      <c r="B941" s="460"/>
      <c r="C941" s="460"/>
      <c r="D941" s="460"/>
      <c r="E941" s="460"/>
      <c r="F941" s="461"/>
      <c r="G941" s="200"/>
      <c r="H941" s="3"/>
      <c r="I941" s="52"/>
      <c r="J941" s="3"/>
      <c r="K941" s="52"/>
      <c r="L941" s="3"/>
      <c r="M941" s="3"/>
      <c r="N941" s="3"/>
      <c r="O941" s="3"/>
      <c r="P941" s="3"/>
    </row>
    <row r="942" spans="1:16" ht="22.5" customHeight="1" outlineLevel="1" x14ac:dyDescent="0.25">
      <c r="A942" s="21">
        <v>56</v>
      </c>
      <c r="B942" s="22" t="s">
        <v>1532</v>
      </c>
      <c r="C942" s="23" t="s">
        <v>1533</v>
      </c>
      <c r="D942" s="24">
        <v>4.1639999999999997</v>
      </c>
      <c r="E942" s="25">
        <v>464.03</v>
      </c>
      <c r="F942" s="25">
        <v>79737.72</v>
      </c>
      <c r="G942" s="200"/>
      <c r="H942" s="3"/>
      <c r="I942" s="52"/>
      <c r="J942" s="3"/>
      <c r="K942" s="52"/>
      <c r="L942" s="3"/>
      <c r="M942" s="3"/>
      <c r="N942" s="3"/>
      <c r="O942" s="3"/>
      <c r="P942" s="3"/>
    </row>
    <row r="943" spans="1:16" ht="15" outlineLevel="1" x14ac:dyDescent="0.25">
      <c r="A943" s="26"/>
      <c r="B943" s="27"/>
      <c r="C943" s="28" t="s">
        <v>1534</v>
      </c>
      <c r="D943" s="28"/>
      <c r="E943" s="28"/>
      <c r="F943" s="29">
        <v>87668.46</v>
      </c>
      <c r="G943" s="200"/>
      <c r="H943" s="3"/>
      <c r="I943" s="52"/>
      <c r="J943" s="3"/>
      <c r="K943" s="52"/>
      <c r="L943" s="3"/>
      <c r="M943" s="3"/>
      <c r="N943" s="3"/>
      <c r="O943" s="3"/>
      <c r="P943" s="3"/>
    </row>
    <row r="944" spans="1:16" ht="15" outlineLevel="1" x14ac:dyDescent="0.25">
      <c r="A944" s="26"/>
      <c r="B944" s="27"/>
      <c r="C944" s="28" t="s">
        <v>1535</v>
      </c>
      <c r="D944" s="28"/>
      <c r="E944" s="28"/>
      <c r="F944" s="29">
        <v>50879.02</v>
      </c>
      <c r="G944" s="200"/>
      <c r="H944" s="3"/>
      <c r="I944" s="52"/>
      <c r="J944" s="3"/>
      <c r="K944" s="52"/>
      <c r="L944" s="3"/>
      <c r="M944" s="3"/>
      <c r="N944" s="3"/>
      <c r="O944" s="3"/>
      <c r="P944" s="3"/>
    </row>
    <row r="945" spans="1:16" ht="15" outlineLevel="1" x14ac:dyDescent="0.25">
      <c r="A945" s="26"/>
      <c r="B945" s="27"/>
      <c r="C945" s="28" t="s">
        <v>917</v>
      </c>
      <c r="D945" s="28"/>
      <c r="E945" s="28"/>
      <c r="F945" s="29">
        <v>218285.2</v>
      </c>
      <c r="G945" s="200"/>
      <c r="H945" s="3"/>
      <c r="I945" s="52"/>
      <c r="J945" s="3"/>
      <c r="K945" s="52"/>
      <c r="L945" s="3"/>
      <c r="M945" s="3"/>
      <c r="N945" s="3"/>
      <c r="O945" s="3"/>
      <c r="P945" s="3"/>
    </row>
    <row r="946" spans="1:16" ht="22.5" customHeight="1" outlineLevel="1" x14ac:dyDescent="0.25">
      <c r="A946" s="21">
        <v>57</v>
      </c>
      <c r="B946" s="22" t="s">
        <v>1536</v>
      </c>
      <c r="C946" s="23" t="s">
        <v>1537</v>
      </c>
      <c r="D946" s="30">
        <v>8.49</v>
      </c>
      <c r="E946" s="25">
        <v>600</v>
      </c>
      <c r="F946" s="25">
        <v>43299</v>
      </c>
      <c r="G946" s="200"/>
      <c r="H946" s="3"/>
      <c r="I946" s="52"/>
      <c r="J946" s="3"/>
      <c r="K946" s="52"/>
      <c r="L946" s="3"/>
      <c r="M946" s="3"/>
      <c r="N946" s="3"/>
      <c r="O946" s="3"/>
      <c r="P946" s="3"/>
    </row>
    <row r="947" spans="1:16" ht="33.75" customHeight="1" outlineLevel="1" x14ac:dyDescent="0.25">
      <c r="A947" s="21">
        <v>58</v>
      </c>
      <c r="B947" s="22" t="s">
        <v>1538</v>
      </c>
      <c r="C947" s="23" t="s">
        <v>1539</v>
      </c>
      <c r="D947" s="24">
        <v>4.1639999999999997</v>
      </c>
      <c r="E947" s="25">
        <v>242.34</v>
      </c>
      <c r="F947" s="25">
        <v>28516.79</v>
      </c>
      <c r="G947" s="200"/>
      <c r="H947" s="3"/>
      <c r="I947" s="52"/>
      <c r="J947" s="3"/>
      <c r="K947" s="52"/>
      <c r="L947" s="3"/>
      <c r="M947" s="3"/>
      <c r="N947" s="3"/>
      <c r="O947" s="3"/>
      <c r="P947" s="3"/>
    </row>
    <row r="948" spans="1:16" ht="15" outlineLevel="1" x14ac:dyDescent="0.25">
      <c r="A948" s="26"/>
      <c r="B948" s="27"/>
      <c r="C948" s="28" t="s">
        <v>1540</v>
      </c>
      <c r="D948" s="28"/>
      <c r="E948" s="28"/>
      <c r="F948" s="29">
        <v>28705.07</v>
      </c>
      <c r="G948" s="200"/>
      <c r="H948" s="3"/>
      <c r="I948" s="52"/>
      <c r="J948" s="3"/>
      <c r="K948" s="52"/>
      <c r="L948" s="3"/>
      <c r="M948" s="3"/>
      <c r="N948" s="3"/>
      <c r="O948" s="3"/>
      <c r="P948" s="3"/>
    </row>
    <row r="949" spans="1:16" ht="15" outlineLevel="1" x14ac:dyDescent="0.25">
      <c r="A949" s="26"/>
      <c r="B949" s="27"/>
      <c r="C949" s="28" t="s">
        <v>1541</v>
      </c>
      <c r="D949" s="28"/>
      <c r="E949" s="28"/>
      <c r="F949" s="29">
        <v>16659.189999999999</v>
      </c>
      <c r="G949" s="200"/>
      <c r="H949" s="3"/>
      <c r="I949" s="52"/>
      <c r="J949" s="3"/>
      <c r="K949" s="52"/>
      <c r="L949" s="3"/>
      <c r="M949" s="3"/>
      <c r="N949" s="3"/>
      <c r="O949" s="3"/>
      <c r="P949" s="3"/>
    </row>
    <row r="950" spans="1:16" ht="15" outlineLevel="1" x14ac:dyDescent="0.25">
      <c r="A950" s="26"/>
      <c r="B950" s="27"/>
      <c r="C950" s="28" t="s">
        <v>917</v>
      </c>
      <c r="D950" s="28"/>
      <c r="E950" s="28"/>
      <c r="F950" s="29">
        <v>73881.05</v>
      </c>
      <c r="G950" s="200"/>
      <c r="H950" s="3"/>
      <c r="I950" s="52"/>
      <c r="J950" s="3"/>
      <c r="K950" s="52"/>
      <c r="L950" s="3"/>
      <c r="M950" s="3"/>
      <c r="N950" s="3"/>
      <c r="O950" s="3"/>
      <c r="P950" s="3"/>
    </row>
    <row r="951" spans="1:16" ht="22.5" customHeight="1" outlineLevel="1" x14ac:dyDescent="0.25">
      <c r="A951" s="21">
        <v>59</v>
      </c>
      <c r="B951" s="22" t="s">
        <v>1536</v>
      </c>
      <c r="C951" s="23" t="s">
        <v>1537</v>
      </c>
      <c r="D951" s="30">
        <v>31.85</v>
      </c>
      <c r="E951" s="25">
        <v>600</v>
      </c>
      <c r="F951" s="25">
        <v>162435</v>
      </c>
      <c r="G951" s="200"/>
      <c r="H951" s="3"/>
      <c r="I951" s="52"/>
      <c r="J951" s="3"/>
      <c r="K951" s="52"/>
      <c r="L951" s="3"/>
      <c r="M951" s="3"/>
      <c r="N951" s="3"/>
      <c r="O951" s="3"/>
      <c r="P951" s="3"/>
    </row>
    <row r="952" spans="1:16" ht="22.5" customHeight="1" outlineLevel="1" x14ac:dyDescent="0.25">
      <c r="A952" s="21">
        <v>60</v>
      </c>
      <c r="B952" s="22" t="s">
        <v>1389</v>
      </c>
      <c r="C952" s="23" t="s">
        <v>1390</v>
      </c>
      <c r="D952" s="24">
        <v>0.83299999999999996</v>
      </c>
      <c r="E952" s="25">
        <v>473.11</v>
      </c>
      <c r="F952" s="25">
        <v>7903.83</v>
      </c>
      <c r="G952" s="200"/>
      <c r="H952" s="3"/>
      <c r="I952" s="52"/>
      <c r="J952" s="3"/>
      <c r="K952" s="52"/>
      <c r="L952" s="3"/>
      <c r="M952" s="3"/>
      <c r="N952" s="3"/>
      <c r="O952" s="3"/>
      <c r="P952" s="3"/>
    </row>
    <row r="953" spans="1:16" ht="15" outlineLevel="1" x14ac:dyDescent="0.25">
      <c r="A953" s="26"/>
      <c r="B953" s="27"/>
      <c r="C953" s="28" t="s">
        <v>1542</v>
      </c>
      <c r="D953" s="28"/>
      <c r="E953" s="28"/>
      <c r="F953" s="29">
        <v>5699.03</v>
      </c>
      <c r="G953" s="200"/>
      <c r="H953" s="3"/>
      <c r="I953" s="52"/>
      <c r="J953" s="3"/>
      <c r="K953" s="52"/>
      <c r="L953" s="3"/>
      <c r="M953" s="3"/>
      <c r="N953" s="3"/>
      <c r="O953" s="3"/>
      <c r="P953" s="3"/>
    </row>
    <row r="954" spans="1:16" ht="15" outlineLevel="1" x14ac:dyDescent="0.25">
      <c r="A954" s="26"/>
      <c r="B954" s="27"/>
      <c r="C954" s="28" t="s">
        <v>1543</v>
      </c>
      <c r="D954" s="28"/>
      <c r="E954" s="28"/>
      <c r="F954" s="29">
        <v>3240.62</v>
      </c>
      <c r="G954" s="200"/>
      <c r="H954" s="3"/>
      <c r="I954" s="52"/>
      <c r="J954" s="3"/>
      <c r="K954" s="52"/>
      <c r="L954" s="3"/>
      <c r="M954" s="3"/>
      <c r="N954" s="3"/>
      <c r="O954" s="3"/>
      <c r="P954" s="3"/>
    </row>
    <row r="955" spans="1:16" ht="15" outlineLevel="1" x14ac:dyDescent="0.25">
      <c r="A955" s="26"/>
      <c r="B955" s="27"/>
      <c r="C955" s="28" t="s">
        <v>917</v>
      </c>
      <c r="D955" s="28"/>
      <c r="E955" s="28"/>
      <c r="F955" s="29">
        <v>16843.48</v>
      </c>
      <c r="G955" s="200"/>
      <c r="H955" s="3"/>
      <c r="I955" s="52"/>
      <c r="J955" s="3"/>
      <c r="K955" s="52"/>
      <c r="L955" s="3"/>
      <c r="M955" s="3"/>
      <c r="N955" s="3"/>
      <c r="O955" s="3"/>
      <c r="P955" s="3"/>
    </row>
    <row r="956" spans="1:16" ht="33.75" customHeight="1" outlineLevel="1" x14ac:dyDescent="0.25">
      <c r="A956" s="21">
        <v>61</v>
      </c>
      <c r="B956" s="22" t="s">
        <v>944</v>
      </c>
      <c r="C956" s="23" t="s">
        <v>1544</v>
      </c>
      <c r="D956" s="30">
        <v>0.24</v>
      </c>
      <c r="E956" s="25">
        <v>8817.17</v>
      </c>
      <c r="F956" s="25">
        <v>41179.71</v>
      </c>
      <c r="G956" s="200"/>
      <c r="H956" s="3"/>
      <c r="I956" s="52"/>
      <c r="J956" s="3"/>
      <c r="K956" s="52"/>
      <c r="L956" s="3"/>
      <c r="M956" s="3"/>
      <c r="N956" s="3"/>
      <c r="O956" s="3"/>
      <c r="P956" s="3"/>
    </row>
    <row r="957" spans="1:16" ht="22.5" customHeight="1" outlineLevel="1" x14ac:dyDescent="0.25">
      <c r="A957" s="21">
        <v>62</v>
      </c>
      <c r="B957" s="22" t="s">
        <v>1545</v>
      </c>
      <c r="C957" s="23" t="s">
        <v>1546</v>
      </c>
      <c r="D957" s="24">
        <v>4.2690000000000001</v>
      </c>
      <c r="E957" s="25">
        <v>2929.74</v>
      </c>
      <c r="F957" s="25">
        <v>557276.79</v>
      </c>
      <c r="G957" s="200"/>
      <c r="H957" s="3"/>
      <c r="I957" s="52"/>
      <c r="J957" s="3"/>
      <c r="K957" s="52"/>
      <c r="L957" s="3"/>
      <c r="M957" s="3"/>
      <c r="N957" s="3"/>
      <c r="O957" s="3"/>
      <c r="P957" s="3"/>
    </row>
    <row r="958" spans="1:16" ht="15" outlineLevel="1" x14ac:dyDescent="0.25">
      <c r="A958" s="26"/>
      <c r="B958" s="27"/>
      <c r="C958" s="28" t="s">
        <v>1547</v>
      </c>
      <c r="D958" s="28"/>
      <c r="E958" s="28"/>
      <c r="F958" s="29">
        <v>618159.9</v>
      </c>
      <c r="G958" s="200"/>
      <c r="H958" s="3"/>
      <c r="I958" s="52"/>
      <c r="J958" s="3"/>
      <c r="K958" s="52"/>
      <c r="L958" s="3"/>
      <c r="M958" s="3"/>
      <c r="N958" s="3"/>
      <c r="O958" s="3"/>
      <c r="P958" s="3"/>
    </row>
    <row r="959" spans="1:16" ht="15" outlineLevel="1" x14ac:dyDescent="0.25">
      <c r="A959" s="26"/>
      <c r="B959" s="27"/>
      <c r="C959" s="28" t="s">
        <v>1548</v>
      </c>
      <c r="D959" s="28"/>
      <c r="E959" s="28"/>
      <c r="F959" s="29">
        <v>358753.51</v>
      </c>
      <c r="G959" s="200"/>
      <c r="H959" s="3"/>
      <c r="I959" s="52"/>
      <c r="J959" s="3"/>
      <c r="K959" s="52"/>
      <c r="L959" s="3"/>
      <c r="M959" s="3"/>
      <c r="N959" s="3"/>
      <c r="O959" s="3"/>
      <c r="P959" s="3"/>
    </row>
    <row r="960" spans="1:16" ht="15" outlineLevel="1" x14ac:dyDescent="0.25">
      <c r="A960" s="26"/>
      <c r="B960" s="27"/>
      <c r="C960" s="28" t="s">
        <v>917</v>
      </c>
      <c r="D960" s="28"/>
      <c r="E960" s="28"/>
      <c r="F960" s="29">
        <v>1534190.2</v>
      </c>
      <c r="G960" s="200"/>
      <c r="H960" s="3"/>
      <c r="I960" s="52"/>
      <c r="J960" s="3"/>
      <c r="K960" s="52"/>
      <c r="L960" s="3"/>
      <c r="M960" s="3"/>
      <c r="N960" s="3"/>
      <c r="O960" s="3"/>
      <c r="P960" s="3"/>
    </row>
    <row r="961" spans="1:16" ht="22.5" customHeight="1" outlineLevel="1" x14ac:dyDescent="0.25">
      <c r="A961" s="21">
        <v>63</v>
      </c>
      <c r="B961" s="22" t="s">
        <v>1549</v>
      </c>
      <c r="C961" s="23" t="s">
        <v>1550</v>
      </c>
      <c r="D961" s="24">
        <v>68.304000000000002</v>
      </c>
      <c r="E961" s="25">
        <v>21.77</v>
      </c>
      <c r="F961" s="25">
        <v>13576.11</v>
      </c>
      <c r="G961" s="200"/>
      <c r="H961" s="3"/>
      <c r="I961" s="52"/>
      <c r="J961" s="3"/>
      <c r="K961" s="52"/>
      <c r="L961" s="3"/>
      <c r="M961" s="3"/>
      <c r="N961" s="3"/>
      <c r="O961" s="3"/>
      <c r="P961" s="3"/>
    </row>
    <row r="962" spans="1:16" ht="33.75" customHeight="1" outlineLevel="1" x14ac:dyDescent="0.25">
      <c r="A962" s="21">
        <v>64</v>
      </c>
      <c r="B962" s="22" t="s">
        <v>1551</v>
      </c>
      <c r="C962" s="23" t="s">
        <v>1552</v>
      </c>
      <c r="D962" s="43">
        <v>-3.8420999999999997E-2</v>
      </c>
      <c r="E962" s="25">
        <v>6513</v>
      </c>
      <c r="F962" s="25">
        <v>-4947.17</v>
      </c>
      <c r="G962" s="200"/>
      <c r="H962" s="3"/>
      <c r="I962" s="52"/>
      <c r="J962" s="3"/>
      <c r="K962" s="52"/>
      <c r="L962" s="3"/>
      <c r="M962" s="3"/>
      <c r="N962" s="3"/>
      <c r="O962" s="3"/>
      <c r="P962" s="3"/>
    </row>
    <row r="963" spans="1:16" ht="33.75" customHeight="1" outlineLevel="1" x14ac:dyDescent="0.25">
      <c r="A963" s="21">
        <v>65</v>
      </c>
      <c r="B963" s="22" t="s">
        <v>1377</v>
      </c>
      <c r="C963" s="23" t="s">
        <v>1553</v>
      </c>
      <c r="D963" s="24">
        <v>123.801</v>
      </c>
      <c r="E963" s="25">
        <v>152.19999999999999</v>
      </c>
      <c r="F963" s="25">
        <v>158083.47</v>
      </c>
      <c r="G963" s="200"/>
      <c r="H963" s="3"/>
      <c r="I963" s="52"/>
      <c r="J963" s="3"/>
      <c r="K963" s="52"/>
      <c r="L963" s="3"/>
      <c r="M963" s="3"/>
      <c r="N963" s="3"/>
      <c r="O963" s="3"/>
      <c r="P963" s="3"/>
    </row>
    <row r="964" spans="1:16" ht="33.75" customHeight="1" outlineLevel="1" x14ac:dyDescent="0.25">
      <c r="A964" s="21">
        <v>66</v>
      </c>
      <c r="B964" s="22" t="s">
        <v>1554</v>
      </c>
      <c r="C964" s="23" t="s">
        <v>1555</v>
      </c>
      <c r="D964" s="30">
        <v>435.44</v>
      </c>
      <c r="E964" s="25">
        <v>201.9</v>
      </c>
      <c r="F964" s="25">
        <v>471226.2</v>
      </c>
      <c r="G964" s="200"/>
      <c r="H964" s="3"/>
      <c r="I964" s="52"/>
      <c r="J964" s="3"/>
      <c r="K964" s="52"/>
      <c r="L964" s="3"/>
      <c r="M964" s="3"/>
      <c r="N964" s="3"/>
      <c r="O964" s="3"/>
      <c r="P964" s="3"/>
    </row>
    <row r="965" spans="1:16" ht="22.5" customHeight="1" outlineLevel="1" x14ac:dyDescent="0.25">
      <c r="A965" s="21">
        <v>67</v>
      </c>
      <c r="B965" s="22" t="s">
        <v>1556</v>
      </c>
      <c r="C965" s="23" t="s">
        <v>1557</v>
      </c>
      <c r="D965" s="32">
        <v>5122.8</v>
      </c>
      <c r="E965" s="25">
        <v>2.82</v>
      </c>
      <c r="F965" s="25">
        <v>186501.68</v>
      </c>
      <c r="G965" s="200"/>
      <c r="H965" s="3"/>
      <c r="I965" s="52"/>
      <c r="J965" s="3"/>
      <c r="K965" s="52"/>
      <c r="L965" s="3"/>
      <c r="M965" s="3"/>
      <c r="N965" s="3"/>
      <c r="O965" s="3"/>
      <c r="P965" s="3"/>
    </row>
    <row r="966" spans="1:16" ht="22.5" customHeight="1" outlineLevel="1" x14ac:dyDescent="0.25">
      <c r="A966" s="21">
        <v>68</v>
      </c>
      <c r="B966" s="22" t="s">
        <v>1558</v>
      </c>
      <c r="C966" s="23" t="s">
        <v>1559</v>
      </c>
      <c r="D966" s="24">
        <v>4.2999999999999997E-2</v>
      </c>
      <c r="E966" s="25">
        <v>2500</v>
      </c>
      <c r="F966" s="25">
        <v>792.28</v>
      </c>
      <c r="G966" s="200"/>
      <c r="H966" s="3"/>
      <c r="I966" s="52"/>
      <c r="J966" s="3"/>
      <c r="K966" s="52"/>
      <c r="L966" s="3"/>
      <c r="M966" s="3"/>
      <c r="N966" s="3"/>
      <c r="O966" s="3"/>
      <c r="P966" s="3"/>
    </row>
    <row r="967" spans="1:16" ht="15" outlineLevel="1" x14ac:dyDescent="0.25">
      <c r="A967" s="459" t="s">
        <v>1560</v>
      </c>
      <c r="B967" s="460"/>
      <c r="C967" s="460"/>
      <c r="D967" s="460"/>
      <c r="E967" s="460"/>
      <c r="F967" s="461"/>
      <c r="G967" s="200"/>
      <c r="H967" s="3"/>
      <c r="I967" s="52"/>
      <c r="J967" s="3"/>
      <c r="K967" s="52"/>
      <c r="L967" s="3"/>
      <c r="M967" s="3"/>
      <c r="N967" s="3"/>
      <c r="O967" s="3"/>
      <c r="P967" s="3"/>
    </row>
    <row r="968" spans="1:16" ht="33.75" customHeight="1" outlineLevel="1" x14ac:dyDescent="0.25">
      <c r="A968" s="21">
        <v>69</v>
      </c>
      <c r="B968" s="22" t="s">
        <v>1561</v>
      </c>
      <c r="C968" s="23" t="s">
        <v>1562</v>
      </c>
      <c r="D968" s="33">
        <v>1.9800000000000002E-2</v>
      </c>
      <c r="E968" s="25">
        <v>6064.11</v>
      </c>
      <c r="F968" s="25">
        <v>5340.4</v>
      </c>
      <c r="G968" s="200"/>
      <c r="H968" s="3"/>
      <c r="I968" s="52"/>
      <c r="J968" s="3"/>
      <c r="K968" s="52"/>
      <c r="L968" s="3"/>
      <c r="M968" s="3"/>
      <c r="N968" s="3"/>
      <c r="O968" s="3"/>
      <c r="P968" s="3"/>
    </row>
    <row r="969" spans="1:16" ht="15" outlineLevel="1" x14ac:dyDescent="0.25">
      <c r="A969" s="26"/>
      <c r="B969" s="27"/>
      <c r="C969" s="28" t="s">
        <v>1563</v>
      </c>
      <c r="D969" s="28"/>
      <c r="E969" s="28"/>
      <c r="F969" s="29">
        <v>4948.4399999999996</v>
      </c>
      <c r="G969" s="200"/>
      <c r="H969" s="3"/>
      <c r="I969" s="52"/>
      <c r="J969" s="3"/>
      <c r="K969" s="52"/>
      <c r="L969" s="3"/>
      <c r="M969" s="3"/>
      <c r="N969" s="3"/>
      <c r="O969" s="3"/>
      <c r="P969" s="3"/>
    </row>
    <row r="970" spans="1:16" ht="15" outlineLevel="1" x14ac:dyDescent="0.25">
      <c r="A970" s="26"/>
      <c r="B970" s="27"/>
      <c r="C970" s="28" t="s">
        <v>1564</v>
      </c>
      <c r="D970" s="28"/>
      <c r="E970" s="28"/>
      <c r="F970" s="29">
        <v>3298.96</v>
      </c>
      <c r="G970" s="200"/>
      <c r="H970" s="3"/>
      <c r="I970" s="52"/>
      <c r="J970" s="3"/>
      <c r="K970" s="52"/>
      <c r="L970" s="3"/>
      <c r="M970" s="3"/>
      <c r="N970" s="3"/>
      <c r="O970" s="3"/>
      <c r="P970" s="3"/>
    </row>
    <row r="971" spans="1:16" ht="15" outlineLevel="1" x14ac:dyDescent="0.25">
      <c r="A971" s="26"/>
      <c r="B971" s="27"/>
      <c r="C971" s="28" t="s">
        <v>917</v>
      </c>
      <c r="D971" s="28"/>
      <c r="E971" s="28"/>
      <c r="F971" s="29">
        <v>13587.8</v>
      </c>
      <c r="G971" s="200"/>
      <c r="H971" s="3"/>
      <c r="I971" s="52"/>
      <c r="J971" s="3"/>
      <c r="K971" s="52"/>
      <c r="L971" s="3"/>
      <c r="M971" s="3"/>
      <c r="N971" s="3"/>
      <c r="O971" s="3"/>
      <c r="P971" s="3"/>
    </row>
    <row r="972" spans="1:16" ht="22.5" customHeight="1" outlineLevel="1" x14ac:dyDescent="0.25">
      <c r="A972" s="21">
        <v>70</v>
      </c>
      <c r="B972" s="22" t="s">
        <v>1377</v>
      </c>
      <c r="C972" s="23" t="s">
        <v>1565</v>
      </c>
      <c r="D972" s="31">
        <v>22</v>
      </c>
      <c r="E972" s="25">
        <v>747.5</v>
      </c>
      <c r="F972" s="25">
        <v>137973.03</v>
      </c>
      <c r="G972" s="200"/>
      <c r="H972" s="3"/>
      <c r="I972" s="52"/>
      <c r="J972" s="3"/>
      <c r="K972" s="52"/>
      <c r="L972" s="3"/>
      <c r="M972" s="3"/>
      <c r="N972" s="3"/>
      <c r="O972" s="3"/>
      <c r="P972" s="3"/>
    </row>
    <row r="973" spans="1:16" ht="15" customHeight="1" outlineLevel="1" x14ac:dyDescent="0.25">
      <c r="A973" s="443" t="s">
        <v>1007</v>
      </c>
      <c r="B973" s="444"/>
      <c r="C973" s="444"/>
      <c r="D973" s="444"/>
      <c r="E973" s="445"/>
      <c r="F973" s="36">
        <v>16377495.880000001</v>
      </c>
      <c r="G973" s="200"/>
      <c r="H973" s="3"/>
      <c r="I973" s="52"/>
      <c r="J973" s="3"/>
      <c r="K973" s="52"/>
      <c r="L973" s="3"/>
      <c r="M973" s="3"/>
      <c r="N973" s="3"/>
      <c r="O973" s="3"/>
      <c r="P973" s="3"/>
    </row>
    <row r="974" spans="1:16" ht="15" outlineLevel="1" x14ac:dyDescent="0.25">
      <c r="A974" s="443" t="s">
        <v>1008</v>
      </c>
      <c r="B974" s="444"/>
      <c r="C974" s="444"/>
      <c r="D974" s="444"/>
      <c r="E974" s="445"/>
      <c r="F974" s="36">
        <v>2447145.25</v>
      </c>
      <c r="G974" s="200"/>
      <c r="H974" s="3"/>
      <c r="I974" s="52"/>
      <c r="J974" s="3"/>
      <c r="K974" s="52"/>
      <c r="L974" s="3"/>
      <c r="M974" s="3"/>
      <c r="N974" s="3"/>
      <c r="O974" s="3"/>
      <c r="P974" s="3"/>
    </row>
    <row r="975" spans="1:16" ht="15" outlineLevel="1" x14ac:dyDescent="0.25">
      <c r="A975" s="443" t="s">
        <v>1009</v>
      </c>
      <c r="B975" s="444"/>
      <c r="C975" s="444"/>
      <c r="D975" s="444"/>
      <c r="E975" s="445"/>
      <c r="F975" s="36">
        <v>1419975.07</v>
      </c>
      <c r="G975" s="200"/>
      <c r="H975" s="3"/>
      <c r="I975" s="52"/>
      <c r="J975" s="3"/>
      <c r="K975" s="52"/>
      <c r="L975" s="3"/>
      <c r="M975" s="3"/>
      <c r="N975" s="3"/>
      <c r="O975" s="3"/>
      <c r="P975" s="3"/>
    </row>
    <row r="976" spans="1:16" ht="15" customHeight="1" outlineLevel="1" x14ac:dyDescent="0.25">
      <c r="A976" s="443" t="s">
        <v>1566</v>
      </c>
      <c r="B976" s="444"/>
      <c r="C976" s="444"/>
      <c r="D976" s="444"/>
      <c r="E976" s="445"/>
      <c r="F976" s="36">
        <v>20244616.199999999</v>
      </c>
      <c r="G976" s="200"/>
      <c r="H976" s="3"/>
      <c r="I976" s="52"/>
      <c r="J976" s="3"/>
      <c r="K976" s="52"/>
      <c r="L976" s="3"/>
      <c r="M976" s="3"/>
      <c r="N976" s="3"/>
      <c r="O976" s="3"/>
      <c r="P976" s="3"/>
    </row>
    <row r="977" spans="1:16" ht="15" customHeight="1" outlineLevel="1" x14ac:dyDescent="0.25">
      <c r="A977" s="456" t="s">
        <v>1567</v>
      </c>
      <c r="B977" s="457"/>
      <c r="C977" s="457"/>
      <c r="D977" s="457"/>
      <c r="E977" s="457"/>
      <c r="F977" s="458"/>
      <c r="G977" s="200"/>
      <c r="H977" s="3"/>
      <c r="I977" s="52"/>
      <c r="J977" s="3"/>
      <c r="K977" s="52"/>
      <c r="L977" s="3"/>
      <c r="M977" s="3"/>
      <c r="N977" s="3"/>
      <c r="O977" s="3"/>
      <c r="P977" s="3"/>
    </row>
    <row r="978" spans="1:16" ht="15" outlineLevel="1" x14ac:dyDescent="0.25">
      <c r="A978" s="459" t="s">
        <v>1568</v>
      </c>
      <c r="B978" s="460"/>
      <c r="C978" s="460"/>
      <c r="D978" s="460"/>
      <c r="E978" s="460"/>
      <c r="F978" s="461"/>
      <c r="G978" s="200"/>
      <c r="H978" s="3"/>
      <c r="I978" s="52"/>
      <c r="J978" s="3"/>
      <c r="K978" s="52"/>
      <c r="L978" s="3"/>
      <c r="M978" s="3"/>
      <c r="N978" s="3"/>
      <c r="O978" s="3"/>
      <c r="P978" s="3"/>
    </row>
    <row r="979" spans="1:16" ht="15" outlineLevel="1" x14ac:dyDescent="0.25">
      <c r="A979" s="459" t="s">
        <v>1569</v>
      </c>
      <c r="B979" s="460"/>
      <c r="C979" s="460"/>
      <c r="D979" s="460"/>
      <c r="E979" s="460"/>
      <c r="F979" s="461"/>
      <c r="G979" s="200"/>
      <c r="H979" s="3"/>
      <c r="I979" s="52"/>
      <c r="J979" s="3"/>
      <c r="K979" s="52"/>
      <c r="L979" s="3"/>
      <c r="M979" s="3"/>
      <c r="N979" s="3"/>
      <c r="O979" s="3"/>
      <c r="P979" s="3"/>
    </row>
    <row r="980" spans="1:16" ht="45" customHeight="1" outlineLevel="1" x14ac:dyDescent="0.25">
      <c r="A980" s="21">
        <v>71</v>
      </c>
      <c r="B980" s="22" t="s">
        <v>1570</v>
      </c>
      <c r="C980" s="23" t="s">
        <v>1571</v>
      </c>
      <c r="D980" s="32">
        <v>5.9</v>
      </c>
      <c r="E980" s="25">
        <v>83.8</v>
      </c>
      <c r="F980" s="25">
        <v>22201.01</v>
      </c>
      <c r="G980" s="200"/>
      <c r="H980" s="3"/>
      <c r="I980" s="52"/>
      <c r="J980" s="3"/>
      <c r="K980" s="52"/>
      <c r="L980" s="3"/>
      <c r="M980" s="3"/>
      <c r="N980" s="3"/>
      <c r="O980" s="3"/>
      <c r="P980" s="3"/>
    </row>
    <row r="981" spans="1:16" ht="15" outlineLevel="1" x14ac:dyDescent="0.25">
      <c r="A981" s="26"/>
      <c r="B981" s="27"/>
      <c r="C981" s="28" t="s">
        <v>1572</v>
      </c>
      <c r="D981" s="28"/>
      <c r="E981" s="28"/>
      <c r="F981" s="29">
        <v>22844.17</v>
      </c>
      <c r="G981" s="200"/>
      <c r="H981" s="3"/>
      <c r="I981" s="52"/>
      <c r="J981" s="3"/>
      <c r="K981" s="52"/>
      <c r="L981" s="3"/>
      <c r="M981" s="3"/>
      <c r="N981" s="3"/>
      <c r="O981" s="3"/>
      <c r="P981" s="3"/>
    </row>
    <row r="982" spans="1:16" ht="15" outlineLevel="1" x14ac:dyDescent="0.25">
      <c r="A982" s="26"/>
      <c r="B982" s="27"/>
      <c r="C982" s="28" t="s">
        <v>1573</v>
      </c>
      <c r="D982" s="28"/>
      <c r="E982" s="28"/>
      <c r="F982" s="29">
        <v>13085.5</v>
      </c>
      <c r="G982" s="200"/>
      <c r="H982" s="3"/>
      <c r="I982" s="52"/>
      <c r="J982" s="3"/>
      <c r="K982" s="52"/>
      <c r="L982" s="3"/>
      <c r="M982" s="3"/>
      <c r="N982" s="3"/>
      <c r="O982" s="3"/>
      <c r="P982" s="3"/>
    </row>
    <row r="983" spans="1:16" ht="15" outlineLevel="1" x14ac:dyDescent="0.25">
      <c r="A983" s="26"/>
      <c r="B983" s="27"/>
      <c r="C983" s="28" t="s">
        <v>917</v>
      </c>
      <c r="D983" s="28"/>
      <c r="E983" s="28"/>
      <c r="F983" s="29">
        <v>58130.68</v>
      </c>
      <c r="G983" s="200"/>
      <c r="H983" s="3"/>
      <c r="I983" s="52"/>
      <c r="J983" s="3"/>
      <c r="K983" s="52"/>
      <c r="L983" s="3"/>
      <c r="M983" s="3"/>
      <c r="N983" s="3"/>
      <c r="O983" s="3"/>
      <c r="P983" s="3"/>
    </row>
    <row r="984" spans="1:16" ht="22.5" customHeight="1" outlineLevel="1" x14ac:dyDescent="0.25">
      <c r="A984" s="21">
        <v>72</v>
      </c>
      <c r="B984" s="22" t="s">
        <v>1377</v>
      </c>
      <c r="C984" s="23" t="s">
        <v>1574</v>
      </c>
      <c r="D984" s="31">
        <v>118</v>
      </c>
      <c r="E984" s="25">
        <v>107.47</v>
      </c>
      <c r="F984" s="25">
        <v>106394.79</v>
      </c>
      <c r="G984" s="200"/>
      <c r="H984" s="3"/>
      <c r="I984" s="52"/>
      <c r="J984" s="3"/>
      <c r="K984" s="52"/>
      <c r="L984" s="3"/>
      <c r="M984" s="3"/>
      <c r="N984" s="3"/>
      <c r="O984" s="3"/>
      <c r="P984" s="3"/>
    </row>
    <row r="985" spans="1:16" ht="15" customHeight="1" outlineLevel="1" x14ac:dyDescent="0.25">
      <c r="A985" s="459" t="s">
        <v>1575</v>
      </c>
      <c r="B985" s="460"/>
      <c r="C985" s="460"/>
      <c r="D985" s="460"/>
      <c r="E985" s="460"/>
      <c r="F985" s="461"/>
      <c r="G985" s="200"/>
      <c r="H985" s="3"/>
      <c r="I985" s="52"/>
      <c r="J985" s="3"/>
      <c r="K985" s="52"/>
      <c r="L985" s="3"/>
      <c r="M985" s="3"/>
      <c r="N985" s="3"/>
      <c r="O985" s="3"/>
      <c r="P985" s="3"/>
    </row>
    <row r="986" spans="1:16" ht="45" customHeight="1" outlineLevel="1" x14ac:dyDescent="0.25">
      <c r="A986" s="21">
        <v>73</v>
      </c>
      <c r="B986" s="22" t="s">
        <v>1570</v>
      </c>
      <c r="C986" s="23" t="s">
        <v>1571</v>
      </c>
      <c r="D986" s="30">
        <v>5.85</v>
      </c>
      <c r="E986" s="25">
        <v>83.8</v>
      </c>
      <c r="F986" s="25">
        <v>22012.86</v>
      </c>
      <c r="G986" s="200"/>
      <c r="H986" s="3"/>
      <c r="I986" s="52"/>
      <c r="J986" s="3"/>
      <c r="K986" s="52"/>
      <c r="L986" s="3"/>
      <c r="M986" s="3"/>
      <c r="N986" s="3"/>
      <c r="O986" s="3"/>
      <c r="P986" s="3"/>
    </row>
    <row r="987" spans="1:16" ht="15" outlineLevel="1" x14ac:dyDescent="0.25">
      <c r="A987" s="26"/>
      <c r="B987" s="27"/>
      <c r="C987" s="28" t="s">
        <v>1576</v>
      </c>
      <c r="D987" s="28"/>
      <c r="E987" s="28"/>
      <c r="F987" s="29">
        <v>22650.58</v>
      </c>
      <c r="G987" s="200"/>
      <c r="H987" s="3"/>
      <c r="I987" s="52"/>
      <c r="J987" s="3"/>
      <c r="K987" s="52"/>
      <c r="L987" s="3"/>
      <c r="M987" s="3"/>
      <c r="N987" s="3"/>
      <c r="O987" s="3"/>
      <c r="P987" s="3"/>
    </row>
    <row r="988" spans="1:16" ht="15" outlineLevel="1" x14ac:dyDescent="0.25">
      <c r="A988" s="26"/>
      <c r="B988" s="27"/>
      <c r="C988" s="28" t="s">
        <v>1577</v>
      </c>
      <c r="D988" s="28"/>
      <c r="E988" s="28"/>
      <c r="F988" s="29">
        <v>12974.6</v>
      </c>
      <c r="G988" s="200"/>
      <c r="H988" s="3"/>
      <c r="I988" s="52"/>
      <c r="J988" s="3"/>
      <c r="K988" s="52"/>
      <c r="L988" s="3"/>
      <c r="M988" s="3"/>
      <c r="N988" s="3"/>
      <c r="O988" s="3"/>
      <c r="P988" s="3"/>
    </row>
    <row r="989" spans="1:16" ht="15" outlineLevel="1" x14ac:dyDescent="0.25">
      <c r="A989" s="26"/>
      <c r="B989" s="27"/>
      <c r="C989" s="28" t="s">
        <v>917</v>
      </c>
      <c r="D989" s="28"/>
      <c r="E989" s="28"/>
      <c r="F989" s="29">
        <v>57638.04</v>
      </c>
      <c r="G989" s="200"/>
      <c r="H989" s="3"/>
      <c r="I989" s="52"/>
      <c r="J989" s="3"/>
      <c r="K989" s="52"/>
      <c r="L989" s="3"/>
      <c r="M989" s="3"/>
      <c r="N989" s="3"/>
      <c r="O989" s="3"/>
      <c r="P989" s="3"/>
    </row>
    <row r="990" spans="1:16" ht="22.5" customHeight="1" outlineLevel="1" x14ac:dyDescent="0.25">
      <c r="A990" s="21">
        <v>74</v>
      </c>
      <c r="B990" s="22" t="s">
        <v>1377</v>
      </c>
      <c r="C990" s="23" t="s">
        <v>1574</v>
      </c>
      <c r="D990" s="31">
        <v>117</v>
      </c>
      <c r="E990" s="25">
        <v>107.47</v>
      </c>
      <c r="F990" s="25">
        <v>105493.14</v>
      </c>
      <c r="G990" s="200"/>
      <c r="H990" s="3"/>
      <c r="I990" s="52"/>
      <c r="J990" s="3"/>
      <c r="K990" s="52"/>
      <c r="L990" s="3"/>
      <c r="M990" s="3"/>
      <c r="N990" s="3"/>
      <c r="O990" s="3"/>
      <c r="P990" s="3"/>
    </row>
    <row r="991" spans="1:16" ht="15" outlineLevel="1" x14ac:dyDescent="0.25">
      <c r="A991" s="459" t="s">
        <v>1578</v>
      </c>
      <c r="B991" s="460"/>
      <c r="C991" s="460"/>
      <c r="D991" s="460"/>
      <c r="E991" s="460"/>
      <c r="F991" s="461"/>
      <c r="G991" s="200"/>
      <c r="H991" s="3"/>
      <c r="I991" s="52"/>
      <c r="J991" s="3"/>
      <c r="K991" s="52"/>
      <c r="L991" s="3"/>
      <c r="M991" s="3"/>
      <c r="N991" s="3"/>
      <c r="O991" s="3"/>
      <c r="P991" s="3"/>
    </row>
    <row r="992" spans="1:16" ht="22.5" customHeight="1" outlineLevel="1" x14ac:dyDescent="0.25">
      <c r="A992" s="21">
        <v>75</v>
      </c>
      <c r="B992" s="22" t="s">
        <v>1579</v>
      </c>
      <c r="C992" s="23" t="s">
        <v>1580</v>
      </c>
      <c r="D992" s="24">
        <v>2.4E-2</v>
      </c>
      <c r="E992" s="25">
        <v>10577.18</v>
      </c>
      <c r="F992" s="25">
        <v>3347.69</v>
      </c>
      <c r="G992" s="200"/>
      <c r="H992" s="3"/>
      <c r="I992" s="52"/>
      <c r="J992" s="3"/>
      <c r="K992" s="52"/>
      <c r="L992" s="3"/>
      <c r="M992" s="3"/>
      <c r="N992" s="3"/>
      <c r="O992" s="3"/>
      <c r="P992" s="3"/>
    </row>
    <row r="993" spans="1:16" ht="15" outlineLevel="1" x14ac:dyDescent="0.25">
      <c r="A993" s="26"/>
      <c r="B993" s="27"/>
      <c r="C993" s="28" t="s">
        <v>1581</v>
      </c>
      <c r="D993" s="28"/>
      <c r="E993" s="28"/>
      <c r="F993" s="29">
        <v>319.63</v>
      </c>
      <c r="G993" s="200"/>
      <c r="H993" s="3"/>
      <c r="I993" s="52"/>
      <c r="J993" s="3"/>
      <c r="K993" s="52"/>
      <c r="L993" s="3"/>
      <c r="M993" s="3"/>
      <c r="N993" s="3"/>
      <c r="O993" s="3"/>
      <c r="P993" s="3"/>
    </row>
    <row r="994" spans="1:16" ht="15" outlineLevel="1" x14ac:dyDescent="0.25">
      <c r="A994" s="26"/>
      <c r="B994" s="27"/>
      <c r="C994" s="28" t="s">
        <v>1582</v>
      </c>
      <c r="D994" s="28"/>
      <c r="E994" s="28"/>
      <c r="F994" s="29">
        <v>181.75</v>
      </c>
      <c r="G994" s="200"/>
      <c r="H994" s="3"/>
      <c r="I994" s="52"/>
      <c r="J994" s="3"/>
      <c r="K994" s="52"/>
      <c r="L994" s="3"/>
      <c r="M994" s="3"/>
      <c r="N994" s="3"/>
      <c r="O994" s="3"/>
      <c r="P994" s="3"/>
    </row>
    <row r="995" spans="1:16" ht="15" outlineLevel="1" x14ac:dyDescent="0.25">
      <c r="A995" s="26"/>
      <c r="B995" s="27"/>
      <c r="C995" s="28" t="s">
        <v>917</v>
      </c>
      <c r="D995" s="28"/>
      <c r="E995" s="28"/>
      <c r="F995" s="29">
        <v>3849.07</v>
      </c>
      <c r="G995" s="200"/>
      <c r="H995" s="3"/>
      <c r="I995" s="52"/>
      <c r="J995" s="3"/>
      <c r="K995" s="52"/>
      <c r="L995" s="3"/>
      <c r="M995" s="3"/>
      <c r="N995" s="3"/>
      <c r="O995" s="3"/>
      <c r="P995" s="3"/>
    </row>
    <row r="996" spans="1:16" ht="22.5" customHeight="1" outlineLevel="1" x14ac:dyDescent="0.25">
      <c r="A996" s="21">
        <v>76</v>
      </c>
      <c r="B996" s="22" t="s">
        <v>1583</v>
      </c>
      <c r="C996" s="23" t="s">
        <v>1584</v>
      </c>
      <c r="D996" s="24">
        <v>-4.4640000000000004</v>
      </c>
      <c r="E996" s="25">
        <v>17.82</v>
      </c>
      <c r="F996" s="25">
        <v>-1244.93</v>
      </c>
      <c r="G996" s="200"/>
      <c r="H996" s="3"/>
      <c r="I996" s="52"/>
      <c r="J996" s="3"/>
      <c r="K996" s="52"/>
      <c r="L996" s="3"/>
      <c r="M996" s="3"/>
      <c r="N996" s="3"/>
      <c r="O996" s="3"/>
      <c r="P996" s="3"/>
    </row>
    <row r="997" spans="1:16" ht="56.25" customHeight="1" outlineLevel="1" x14ac:dyDescent="0.25">
      <c r="A997" s="21">
        <v>77</v>
      </c>
      <c r="B997" s="22" t="s">
        <v>1585</v>
      </c>
      <c r="C997" s="23" t="s">
        <v>1586</v>
      </c>
      <c r="D997" s="24">
        <v>-4.4160000000000004</v>
      </c>
      <c r="E997" s="25">
        <v>37.799999999999997</v>
      </c>
      <c r="F997" s="25">
        <v>-1786.1</v>
      </c>
      <c r="G997" s="200"/>
      <c r="H997" s="3"/>
      <c r="I997" s="52"/>
      <c r="J997" s="3"/>
      <c r="K997" s="52"/>
      <c r="L997" s="3"/>
      <c r="M997" s="3"/>
      <c r="N997" s="3"/>
      <c r="O997" s="3"/>
      <c r="P997" s="3"/>
    </row>
    <row r="998" spans="1:16" ht="22.5" customHeight="1" outlineLevel="1" x14ac:dyDescent="0.25">
      <c r="A998" s="21">
        <v>78</v>
      </c>
      <c r="B998" s="22" t="s">
        <v>989</v>
      </c>
      <c r="C998" s="23" t="s">
        <v>990</v>
      </c>
      <c r="D998" s="32">
        <v>0.1</v>
      </c>
      <c r="E998" s="25">
        <v>200</v>
      </c>
      <c r="F998" s="25">
        <v>380.6</v>
      </c>
      <c r="G998" s="200"/>
      <c r="H998" s="3"/>
      <c r="I998" s="52"/>
      <c r="J998" s="3"/>
      <c r="K998" s="52"/>
      <c r="L998" s="3"/>
      <c r="M998" s="3"/>
      <c r="N998" s="3"/>
      <c r="O998" s="3"/>
      <c r="P998" s="3"/>
    </row>
    <row r="999" spans="1:16" ht="22.5" customHeight="1" outlineLevel="1" x14ac:dyDescent="0.25">
      <c r="A999" s="21">
        <v>79</v>
      </c>
      <c r="B999" s="22" t="s">
        <v>1377</v>
      </c>
      <c r="C999" s="23" t="s">
        <v>1574</v>
      </c>
      <c r="D999" s="31">
        <v>1</v>
      </c>
      <c r="E999" s="25">
        <v>107.47</v>
      </c>
      <c r="F999" s="25">
        <v>901.65</v>
      </c>
      <c r="G999" s="200"/>
      <c r="H999" s="3"/>
      <c r="I999" s="52"/>
      <c r="J999" s="3"/>
      <c r="K999" s="52"/>
      <c r="L999" s="3"/>
      <c r="M999" s="3"/>
      <c r="N999" s="3"/>
      <c r="O999" s="3"/>
      <c r="P999" s="3"/>
    </row>
    <row r="1000" spans="1:16" ht="22.5" customHeight="1" outlineLevel="1" x14ac:dyDescent="0.25">
      <c r="A1000" s="21">
        <v>80</v>
      </c>
      <c r="B1000" s="22" t="s">
        <v>1587</v>
      </c>
      <c r="C1000" s="23" t="s">
        <v>1588</v>
      </c>
      <c r="D1000" s="24">
        <v>2.4E-2</v>
      </c>
      <c r="E1000" s="25">
        <v>276.27999999999997</v>
      </c>
      <c r="F1000" s="25">
        <v>216.72</v>
      </c>
      <c r="G1000" s="200"/>
      <c r="H1000" s="3"/>
      <c r="I1000" s="52"/>
      <c r="J1000" s="3"/>
      <c r="K1000" s="52"/>
      <c r="L1000" s="3"/>
      <c r="M1000" s="3"/>
      <c r="N1000" s="3"/>
      <c r="O1000" s="3"/>
      <c r="P1000" s="3"/>
    </row>
    <row r="1001" spans="1:16" ht="15" outlineLevel="1" x14ac:dyDescent="0.25">
      <c r="A1001" s="26"/>
      <c r="B1001" s="27"/>
      <c r="C1001" s="28" t="s">
        <v>1589</v>
      </c>
      <c r="D1001" s="28"/>
      <c r="E1001" s="28"/>
      <c r="F1001" s="29">
        <v>238.03</v>
      </c>
      <c r="G1001" s="200"/>
      <c r="H1001" s="3"/>
      <c r="I1001" s="52"/>
      <c r="J1001" s="3"/>
      <c r="K1001" s="52"/>
      <c r="L1001" s="3"/>
      <c r="M1001" s="3"/>
      <c r="N1001" s="3"/>
      <c r="O1001" s="3"/>
      <c r="P1001" s="3"/>
    </row>
    <row r="1002" spans="1:16" ht="15" outlineLevel="1" x14ac:dyDescent="0.25">
      <c r="A1002" s="26"/>
      <c r="B1002" s="27"/>
      <c r="C1002" s="28" t="s">
        <v>1590</v>
      </c>
      <c r="D1002" s="28"/>
      <c r="E1002" s="28"/>
      <c r="F1002" s="29">
        <v>138.13999999999999</v>
      </c>
      <c r="G1002" s="200"/>
      <c r="H1002" s="3"/>
      <c r="I1002" s="52"/>
      <c r="J1002" s="3"/>
      <c r="K1002" s="52"/>
      <c r="L1002" s="3"/>
      <c r="M1002" s="3"/>
      <c r="N1002" s="3"/>
      <c r="O1002" s="3"/>
      <c r="P1002" s="3"/>
    </row>
    <row r="1003" spans="1:16" ht="15" outlineLevel="1" x14ac:dyDescent="0.25">
      <c r="A1003" s="26"/>
      <c r="B1003" s="27"/>
      <c r="C1003" s="28" t="s">
        <v>917</v>
      </c>
      <c r="D1003" s="28"/>
      <c r="E1003" s="28"/>
      <c r="F1003" s="29">
        <v>592.89</v>
      </c>
      <c r="G1003" s="200"/>
      <c r="H1003" s="3"/>
      <c r="I1003" s="52"/>
      <c r="J1003" s="3"/>
      <c r="K1003" s="52"/>
      <c r="L1003" s="3"/>
      <c r="M1003" s="3"/>
      <c r="N1003" s="3"/>
      <c r="O1003" s="3"/>
      <c r="P1003" s="3"/>
    </row>
    <row r="1004" spans="1:16" ht="33.75" customHeight="1" outlineLevel="1" x14ac:dyDescent="0.25">
      <c r="A1004" s="21">
        <v>81</v>
      </c>
      <c r="B1004" s="22" t="s">
        <v>1377</v>
      </c>
      <c r="C1004" s="23" t="s">
        <v>1591</v>
      </c>
      <c r="D1004" s="32">
        <v>2.4</v>
      </c>
      <c r="E1004" s="25">
        <v>496.96</v>
      </c>
      <c r="F1004" s="25">
        <v>10006.700000000001</v>
      </c>
      <c r="G1004" s="200"/>
      <c r="H1004" s="3"/>
      <c r="I1004" s="52"/>
      <c r="J1004" s="3"/>
      <c r="K1004" s="52"/>
      <c r="L1004" s="3"/>
      <c r="M1004" s="3"/>
      <c r="N1004" s="3"/>
      <c r="O1004" s="3"/>
      <c r="P1004" s="3"/>
    </row>
    <row r="1005" spans="1:16" ht="15" outlineLevel="1" x14ac:dyDescent="0.25">
      <c r="A1005" s="459" t="s">
        <v>1592</v>
      </c>
      <c r="B1005" s="460"/>
      <c r="C1005" s="460"/>
      <c r="D1005" s="460"/>
      <c r="E1005" s="460"/>
      <c r="F1005" s="461"/>
      <c r="G1005" s="200"/>
      <c r="H1005" s="3"/>
      <c r="I1005" s="52"/>
      <c r="J1005" s="3"/>
      <c r="K1005" s="52"/>
      <c r="L1005" s="3"/>
      <c r="M1005" s="3"/>
      <c r="N1005" s="3"/>
      <c r="O1005" s="3"/>
      <c r="P1005" s="3"/>
    </row>
    <row r="1006" spans="1:16" ht="45" customHeight="1" outlineLevel="1" x14ac:dyDescent="0.25">
      <c r="A1006" s="21">
        <v>82</v>
      </c>
      <c r="B1006" s="22" t="s">
        <v>1570</v>
      </c>
      <c r="C1006" s="23" t="s">
        <v>1571</v>
      </c>
      <c r="D1006" s="32">
        <v>0.1</v>
      </c>
      <c r="E1006" s="25">
        <v>83.8</v>
      </c>
      <c r="F1006" s="25">
        <v>376.29</v>
      </c>
      <c r="G1006" s="200"/>
      <c r="H1006" s="3"/>
      <c r="I1006" s="52"/>
      <c r="J1006" s="3"/>
      <c r="K1006" s="52"/>
      <c r="L1006" s="3"/>
      <c r="M1006" s="3"/>
      <c r="N1006" s="3"/>
      <c r="O1006" s="3"/>
      <c r="P1006" s="3"/>
    </row>
    <row r="1007" spans="1:16" ht="15" outlineLevel="1" x14ac:dyDescent="0.25">
      <c r="A1007" s="26"/>
      <c r="B1007" s="27"/>
      <c r="C1007" s="28" t="s">
        <v>1593</v>
      </c>
      <c r="D1007" s="28"/>
      <c r="E1007" s="28"/>
      <c r="F1007" s="29">
        <v>387.19</v>
      </c>
      <c r="G1007" s="200"/>
      <c r="H1007" s="3"/>
      <c r="I1007" s="52"/>
      <c r="J1007" s="3"/>
      <c r="K1007" s="52"/>
      <c r="L1007" s="3"/>
      <c r="M1007" s="3"/>
      <c r="N1007" s="3"/>
      <c r="O1007" s="3"/>
      <c r="P1007" s="3"/>
    </row>
    <row r="1008" spans="1:16" ht="15" outlineLevel="1" x14ac:dyDescent="0.25">
      <c r="A1008" s="26"/>
      <c r="B1008" s="27"/>
      <c r="C1008" s="28" t="s">
        <v>1594</v>
      </c>
      <c r="D1008" s="28"/>
      <c r="E1008" s="28"/>
      <c r="F1008" s="29">
        <v>221.79</v>
      </c>
      <c r="G1008" s="200"/>
      <c r="H1008" s="3"/>
      <c r="I1008" s="52"/>
      <c r="J1008" s="3"/>
      <c r="K1008" s="52"/>
      <c r="L1008" s="3"/>
      <c r="M1008" s="3"/>
      <c r="N1008" s="3"/>
      <c r="O1008" s="3"/>
      <c r="P1008" s="3"/>
    </row>
    <row r="1009" spans="1:16" ht="15" outlineLevel="1" x14ac:dyDescent="0.25">
      <c r="A1009" s="26"/>
      <c r="B1009" s="27"/>
      <c r="C1009" s="28" t="s">
        <v>917</v>
      </c>
      <c r="D1009" s="28"/>
      <c r="E1009" s="28"/>
      <c r="F1009" s="29">
        <v>985.27</v>
      </c>
      <c r="G1009" s="200"/>
      <c r="H1009" s="3"/>
      <c r="I1009" s="52"/>
      <c r="J1009" s="3"/>
      <c r="K1009" s="52"/>
      <c r="L1009" s="3"/>
      <c r="M1009" s="3"/>
      <c r="N1009" s="3"/>
      <c r="O1009" s="3"/>
      <c r="P1009" s="3"/>
    </row>
    <row r="1010" spans="1:16" ht="22.5" customHeight="1" outlineLevel="1" x14ac:dyDescent="0.25">
      <c r="A1010" s="21">
        <v>83</v>
      </c>
      <c r="B1010" s="22" t="s">
        <v>1377</v>
      </c>
      <c r="C1010" s="23" t="s">
        <v>1574</v>
      </c>
      <c r="D1010" s="31">
        <v>2</v>
      </c>
      <c r="E1010" s="25">
        <v>107.47</v>
      </c>
      <c r="F1010" s="25">
        <v>1803.3</v>
      </c>
      <c r="G1010" s="200"/>
      <c r="H1010" s="3"/>
      <c r="I1010" s="52"/>
      <c r="J1010" s="3"/>
      <c r="K1010" s="52"/>
      <c r="L1010" s="3"/>
      <c r="M1010" s="3"/>
      <c r="N1010" s="3"/>
      <c r="O1010" s="3"/>
      <c r="P1010" s="3"/>
    </row>
    <row r="1011" spans="1:16" ht="15" outlineLevel="1" x14ac:dyDescent="0.25">
      <c r="A1011" s="459" t="s">
        <v>1595</v>
      </c>
      <c r="B1011" s="460"/>
      <c r="C1011" s="460"/>
      <c r="D1011" s="460"/>
      <c r="E1011" s="460"/>
      <c r="F1011" s="461"/>
      <c r="G1011" s="200"/>
      <c r="H1011" s="3"/>
      <c r="I1011" s="52"/>
      <c r="J1011" s="3"/>
      <c r="K1011" s="52"/>
      <c r="L1011" s="3"/>
      <c r="M1011" s="3"/>
      <c r="N1011" s="3"/>
      <c r="O1011" s="3"/>
      <c r="P1011" s="3"/>
    </row>
    <row r="1012" spans="1:16" ht="15" outlineLevel="1" x14ac:dyDescent="0.25">
      <c r="A1012" s="459" t="s">
        <v>1569</v>
      </c>
      <c r="B1012" s="460"/>
      <c r="C1012" s="460"/>
      <c r="D1012" s="460"/>
      <c r="E1012" s="460"/>
      <c r="F1012" s="461"/>
      <c r="G1012" s="200"/>
      <c r="H1012" s="3"/>
      <c r="I1012" s="52"/>
      <c r="J1012" s="3"/>
      <c r="K1012" s="52"/>
      <c r="L1012" s="3"/>
      <c r="M1012" s="3"/>
      <c r="N1012" s="3"/>
      <c r="O1012" s="3"/>
      <c r="P1012" s="3"/>
    </row>
    <row r="1013" spans="1:16" ht="45" customHeight="1" outlineLevel="1" x14ac:dyDescent="0.25">
      <c r="A1013" s="21">
        <v>84</v>
      </c>
      <c r="B1013" s="22" t="s">
        <v>1570</v>
      </c>
      <c r="C1013" s="23" t="s">
        <v>1571</v>
      </c>
      <c r="D1013" s="30">
        <v>0.65</v>
      </c>
      <c r="E1013" s="25">
        <v>83.8</v>
      </c>
      <c r="F1013" s="25">
        <v>2445.88</v>
      </c>
      <c r="G1013" s="200"/>
      <c r="H1013" s="3"/>
      <c r="I1013" s="52"/>
      <c r="J1013" s="3"/>
      <c r="K1013" s="52"/>
      <c r="L1013" s="3"/>
      <c r="M1013" s="3"/>
      <c r="N1013" s="3"/>
      <c r="O1013" s="3"/>
      <c r="P1013" s="3"/>
    </row>
    <row r="1014" spans="1:16" ht="15" outlineLevel="1" x14ac:dyDescent="0.25">
      <c r="A1014" s="26"/>
      <c r="B1014" s="27"/>
      <c r="C1014" s="28" t="s">
        <v>1596</v>
      </c>
      <c r="D1014" s="28"/>
      <c r="E1014" s="28"/>
      <c r="F1014" s="29">
        <v>2516.73</v>
      </c>
      <c r="G1014" s="200"/>
      <c r="H1014" s="3"/>
      <c r="I1014" s="52"/>
      <c r="J1014" s="3"/>
      <c r="K1014" s="52"/>
      <c r="L1014" s="3"/>
      <c r="M1014" s="3"/>
      <c r="N1014" s="3"/>
      <c r="O1014" s="3"/>
      <c r="P1014" s="3"/>
    </row>
    <row r="1015" spans="1:16" ht="15" outlineLevel="1" x14ac:dyDescent="0.25">
      <c r="A1015" s="26"/>
      <c r="B1015" s="27"/>
      <c r="C1015" s="28" t="s">
        <v>1597</v>
      </c>
      <c r="D1015" s="28"/>
      <c r="E1015" s="28"/>
      <c r="F1015" s="29">
        <v>1441.62</v>
      </c>
      <c r="G1015" s="200"/>
      <c r="H1015" s="3"/>
      <c r="I1015" s="52"/>
      <c r="J1015" s="3"/>
      <c r="K1015" s="52"/>
      <c r="L1015" s="3"/>
      <c r="M1015" s="3"/>
      <c r="N1015" s="3"/>
      <c r="O1015" s="3"/>
      <c r="P1015" s="3"/>
    </row>
    <row r="1016" spans="1:16" ht="15" outlineLevel="1" x14ac:dyDescent="0.25">
      <c r="A1016" s="26"/>
      <c r="B1016" s="27"/>
      <c r="C1016" s="28" t="s">
        <v>917</v>
      </c>
      <c r="D1016" s="28"/>
      <c r="E1016" s="28"/>
      <c r="F1016" s="29">
        <v>6404.23</v>
      </c>
      <c r="G1016" s="200"/>
      <c r="H1016" s="3"/>
      <c r="I1016" s="52"/>
      <c r="J1016" s="3"/>
      <c r="K1016" s="52"/>
      <c r="L1016" s="3"/>
      <c r="M1016" s="3"/>
      <c r="N1016" s="3"/>
      <c r="O1016" s="3"/>
      <c r="P1016" s="3"/>
    </row>
    <row r="1017" spans="1:16" ht="22.5" customHeight="1" outlineLevel="1" x14ac:dyDescent="0.25">
      <c r="A1017" s="21">
        <v>85</v>
      </c>
      <c r="B1017" s="22" t="s">
        <v>1377</v>
      </c>
      <c r="C1017" s="23" t="s">
        <v>1574</v>
      </c>
      <c r="D1017" s="31">
        <v>13</v>
      </c>
      <c r="E1017" s="25">
        <v>107.47</v>
      </c>
      <c r="F1017" s="25">
        <v>11721.46</v>
      </c>
      <c r="G1017" s="200"/>
      <c r="H1017" s="3"/>
      <c r="I1017" s="52"/>
      <c r="J1017" s="3"/>
      <c r="K1017" s="52"/>
      <c r="L1017" s="3"/>
      <c r="M1017" s="3"/>
      <c r="N1017" s="3"/>
      <c r="O1017" s="3"/>
      <c r="P1017" s="3"/>
    </row>
    <row r="1018" spans="1:16" ht="15" customHeight="1" outlineLevel="1" x14ac:dyDescent="0.25">
      <c r="A1018" s="459" t="s">
        <v>1575</v>
      </c>
      <c r="B1018" s="460"/>
      <c r="C1018" s="460"/>
      <c r="D1018" s="460"/>
      <c r="E1018" s="460"/>
      <c r="F1018" s="461"/>
      <c r="G1018" s="200"/>
      <c r="H1018" s="3"/>
      <c r="I1018" s="52"/>
      <c r="J1018" s="3"/>
      <c r="K1018" s="52"/>
      <c r="L1018" s="3"/>
      <c r="M1018" s="3"/>
      <c r="N1018" s="3"/>
      <c r="O1018" s="3"/>
      <c r="P1018" s="3"/>
    </row>
    <row r="1019" spans="1:16" ht="45" customHeight="1" outlineLevel="1" x14ac:dyDescent="0.25">
      <c r="A1019" s="21">
        <v>86</v>
      </c>
      <c r="B1019" s="22" t="s">
        <v>1570</v>
      </c>
      <c r="C1019" s="23" t="s">
        <v>1571</v>
      </c>
      <c r="D1019" s="30">
        <v>1.75</v>
      </c>
      <c r="E1019" s="25">
        <v>83.8</v>
      </c>
      <c r="F1019" s="25">
        <v>6585.05</v>
      </c>
      <c r="G1019" s="200"/>
      <c r="H1019" s="3"/>
      <c r="I1019" s="52"/>
      <c r="J1019" s="3"/>
      <c r="K1019" s="52"/>
      <c r="L1019" s="3"/>
      <c r="M1019" s="3"/>
      <c r="N1019" s="3"/>
      <c r="O1019" s="3"/>
      <c r="P1019" s="3"/>
    </row>
    <row r="1020" spans="1:16" ht="15" outlineLevel="1" x14ac:dyDescent="0.25">
      <c r="A1020" s="26"/>
      <c r="B1020" s="27"/>
      <c r="C1020" s="28" t="s">
        <v>1598</v>
      </c>
      <c r="D1020" s="28"/>
      <c r="E1020" s="28"/>
      <c r="F1020" s="29">
        <v>6775.81</v>
      </c>
      <c r="G1020" s="200"/>
      <c r="H1020" s="3"/>
      <c r="I1020" s="52"/>
      <c r="J1020" s="3"/>
      <c r="K1020" s="52"/>
      <c r="L1020" s="3"/>
      <c r="M1020" s="3"/>
      <c r="N1020" s="3"/>
      <c r="O1020" s="3"/>
      <c r="P1020" s="3"/>
    </row>
    <row r="1021" spans="1:16" ht="15" outlineLevel="1" x14ac:dyDescent="0.25">
      <c r="A1021" s="26"/>
      <c r="B1021" s="27"/>
      <c r="C1021" s="28" t="s">
        <v>1599</v>
      </c>
      <c r="D1021" s="28"/>
      <c r="E1021" s="28"/>
      <c r="F1021" s="29">
        <v>3881.29</v>
      </c>
      <c r="G1021" s="200"/>
      <c r="H1021" s="3"/>
      <c r="I1021" s="52"/>
      <c r="J1021" s="3"/>
      <c r="K1021" s="52"/>
      <c r="L1021" s="3"/>
      <c r="M1021" s="3"/>
      <c r="N1021" s="3"/>
      <c r="O1021" s="3"/>
      <c r="P1021" s="3"/>
    </row>
    <row r="1022" spans="1:16" ht="15" outlineLevel="1" x14ac:dyDescent="0.25">
      <c r="A1022" s="26"/>
      <c r="B1022" s="27"/>
      <c r="C1022" s="28" t="s">
        <v>917</v>
      </c>
      <c r="D1022" s="28"/>
      <c r="E1022" s="28"/>
      <c r="F1022" s="29">
        <v>17242.150000000001</v>
      </c>
      <c r="G1022" s="200"/>
      <c r="H1022" s="3"/>
      <c r="I1022" s="52"/>
      <c r="J1022" s="3"/>
      <c r="K1022" s="52"/>
      <c r="L1022" s="3"/>
      <c r="M1022" s="3"/>
      <c r="N1022" s="3"/>
      <c r="O1022" s="3"/>
      <c r="P1022" s="3"/>
    </row>
    <row r="1023" spans="1:16" ht="22.5" customHeight="1" outlineLevel="1" x14ac:dyDescent="0.25">
      <c r="A1023" s="21">
        <v>87</v>
      </c>
      <c r="B1023" s="22" t="s">
        <v>1377</v>
      </c>
      <c r="C1023" s="23" t="s">
        <v>1574</v>
      </c>
      <c r="D1023" s="31">
        <v>35</v>
      </c>
      <c r="E1023" s="25">
        <v>107.47</v>
      </c>
      <c r="F1023" s="25">
        <v>31557.78</v>
      </c>
      <c r="G1023" s="200"/>
      <c r="H1023" s="3"/>
      <c r="I1023" s="52"/>
      <c r="J1023" s="3"/>
      <c r="K1023" s="52"/>
      <c r="L1023" s="3"/>
      <c r="M1023" s="3"/>
      <c r="N1023" s="3"/>
      <c r="O1023" s="3"/>
      <c r="P1023" s="3"/>
    </row>
    <row r="1024" spans="1:16" ht="15" outlineLevel="1" x14ac:dyDescent="0.25">
      <c r="A1024" s="459" t="s">
        <v>1578</v>
      </c>
      <c r="B1024" s="460"/>
      <c r="C1024" s="460"/>
      <c r="D1024" s="460"/>
      <c r="E1024" s="460"/>
      <c r="F1024" s="461"/>
      <c r="G1024" s="200"/>
      <c r="H1024" s="3"/>
      <c r="I1024" s="52"/>
      <c r="J1024" s="3"/>
      <c r="K1024" s="52"/>
      <c r="L1024" s="3"/>
      <c r="M1024" s="3"/>
      <c r="N1024" s="3"/>
      <c r="O1024" s="3"/>
      <c r="P1024" s="3"/>
    </row>
    <row r="1025" spans="1:16" ht="22.5" customHeight="1" outlineLevel="1" x14ac:dyDescent="0.25">
      <c r="A1025" s="21">
        <v>88</v>
      </c>
      <c r="B1025" s="22" t="s">
        <v>1579</v>
      </c>
      <c r="C1025" s="23" t="s">
        <v>1580</v>
      </c>
      <c r="D1025" s="24">
        <v>0.25800000000000001</v>
      </c>
      <c r="E1025" s="25">
        <v>10577.18</v>
      </c>
      <c r="F1025" s="25">
        <v>35987.620000000003</v>
      </c>
      <c r="G1025" s="200"/>
      <c r="H1025" s="3"/>
      <c r="I1025" s="52"/>
      <c r="J1025" s="3"/>
      <c r="K1025" s="52"/>
      <c r="L1025" s="3"/>
      <c r="M1025" s="3"/>
      <c r="N1025" s="3"/>
      <c r="O1025" s="3"/>
      <c r="P1025" s="3"/>
    </row>
    <row r="1026" spans="1:16" ht="15" outlineLevel="1" x14ac:dyDescent="0.25">
      <c r="A1026" s="26"/>
      <c r="B1026" s="27"/>
      <c r="C1026" s="28" t="s">
        <v>1600</v>
      </c>
      <c r="D1026" s="28"/>
      <c r="E1026" s="28"/>
      <c r="F1026" s="29">
        <v>3435.94</v>
      </c>
      <c r="G1026" s="200"/>
      <c r="H1026" s="3"/>
      <c r="I1026" s="52"/>
      <c r="J1026" s="3"/>
      <c r="K1026" s="52"/>
      <c r="L1026" s="3"/>
      <c r="M1026" s="3"/>
      <c r="N1026" s="3"/>
      <c r="O1026" s="3"/>
      <c r="P1026" s="3"/>
    </row>
    <row r="1027" spans="1:16" ht="15" outlineLevel="1" x14ac:dyDescent="0.25">
      <c r="A1027" s="26"/>
      <c r="B1027" s="27"/>
      <c r="C1027" s="28" t="s">
        <v>1601</v>
      </c>
      <c r="D1027" s="28"/>
      <c r="E1027" s="28"/>
      <c r="F1027" s="29">
        <v>1953.77</v>
      </c>
      <c r="G1027" s="200"/>
      <c r="H1027" s="3"/>
      <c r="I1027" s="52"/>
      <c r="J1027" s="3"/>
      <c r="K1027" s="52"/>
      <c r="L1027" s="3"/>
      <c r="M1027" s="3"/>
      <c r="N1027" s="3"/>
      <c r="O1027" s="3"/>
      <c r="P1027" s="3"/>
    </row>
    <row r="1028" spans="1:16" ht="15" outlineLevel="1" x14ac:dyDescent="0.25">
      <c r="A1028" s="26"/>
      <c r="B1028" s="27"/>
      <c r="C1028" s="28" t="s">
        <v>917</v>
      </c>
      <c r="D1028" s="28"/>
      <c r="E1028" s="28"/>
      <c r="F1028" s="29">
        <v>41377.33</v>
      </c>
      <c r="G1028" s="200"/>
      <c r="H1028" s="3"/>
      <c r="I1028" s="52"/>
      <c r="J1028" s="3"/>
      <c r="K1028" s="52"/>
      <c r="L1028" s="3"/>
      <c r="M1028" s="3"/>
      <c r="N1028" s="3"/>
      <c r="O1028" s="3"/>
      <c r="P1028" s="3"/>
    </row>
    <row r="1029" spans="1:16" ht="22.5" customHeight="1" outlineLevel="1" x14ac:dyDescent="0.25">
      <c r="A1029" s="21">
        <v>89</v>
      </c>
      <c r="B1029" s="22" t="s">
        <v>1583</v>
      </c>
      <c r="C1029" s="23" t="s">
        <v>1584</v>
      </c>
      <c r="D1029" s="24">
        <v>-47.988</v>
      </c>
      <c r="E1029" s="25">
        <v>17.82</v>
      </c>
      <c r="F1029" s="25">
        <v>-13383.04</v>
      </c>
      <c r="G1029" s="200"/>
      <c r="H1029" s="3"/>
      <c r="I1029" s="52"/>
      <c r="J1029" s="3"/>
      <c r="K1029" s="52"/>
      <c r="L1029" s="3"/>
      <c r="M1029" s="3"/>
      <c r="N1029" s="3"/>
      <c r="O1029" s="3"/>
      <c r="P1029" s="3"/>
    </row>
    <row r="1030" spans="1:16" ht="56.25" customHeight="1" outlineLevel="1" x14ac:dyDescent="0.25">
      <c r="A1030" s="21">
        <v>90</v>
      </c>
      <c r="B1030" s="22" t="s">
        <v>1585</v>
      </c>
      <c r="C1030" s="23" t="s">
        <v>1586</v>
      </c>
      <c r="D1030" s="24">
        <v>-47.472000000000001</v>
      </c>
      <c r="E1030" s="25">
        <v>37.799999999999997</v>
      </c>
      <c r="F1030" s="25">
        <v>-19200.53</v>
      </c>
      <c r="G1030" s="200"/>
      <c r="H1030" s="3"/>
      <c r="I1030" s="52"/>
      <c r="J1030" s="3"/>
      <c r="K1030" s="52"/>
      <c r="L1030" s="3"/>
      <c r="M1030" s="3"/>
      <c r="N1030" s="3"/>
      <c r="O1030" s="3"/>
      <c r="P1030" s="3"/>
    </row>
    <row r="1031" spans="1:16" ht="22.5" customHeight="1" outlineLevel="1" x14ac:dyDescent="0.25">
      <c r="A1031" s="21">
        <v>91</v>
      </c>
      <c r="B1031" s="22" t="s">
        <v>989</v>
      </c>
      <c r="C1031" s="23" t="s">
        <v>990</v>
      </c>
      <c r="D1031" s="32">
        <v>0.6</v>
      </c>
      <c r="E1031" s="25">
        <v>200</v>
      </c>
      <c r="F1031" s="25">
        <v>2283.6</v>
      </c>
      <c r="G1031" s="200"/>
      <c r="H1031" s="3"/>
      <c r="I1031" s="52"/>
      <c r="J1031" s="3"/>
      <c r="K1031" s="52"/>
      <c r="L1031" s="3"/>
      <c r="M1031" s="3"/>
      <c r="N1031" s="3"/>
      <c r="O1031" s="3"/>
      <c r="P1031" s="3"/>
    </row>
    <row r="1032" spans="1:16" ht="22.5" customHeight="1" outlineLevel="1" x14ac:dyDescent="0.25">
      <c r="A1032" s="21">
        <v>92</v>
      </c>
      <c r="B1032" s="22" t="s">
        <v>1377</v>
      </c>
      <c r="C1032" s="23" t="s">
        <v>1574</v>
      </c>
      <c r="D1032" s="31">
        <v>9</v>
      </c>
      <c r="E1032" s="25">
        <v>107.47</v>
      </c>
      <c r="F1032" s="25">
        <v>8114.86</v>
      </c>
      <c r="G1032" s="200"/>
      <c r="H1032" s="3"/>
      <c r="I1032" s="52"/>
      <c r="J1032" s="3"/>
      <c r="K1032" s="52"/>
      <c r="L1032" s="3"/>
      <c r="M1032" s="3"/>
      <c r="N1032" s="3"/>
      <c r="O1032" s="3"/>
      <c r="P1032" s="3"/>
    </row>
    <row r="1033" spans="1:16" ht="22.5" customHeight="1" outlineLevel="1" x14ac:dyDescent="0.25">
      <c r="A1033" s="21">
        <v>93</v>
      </c>
      <c r="B1033" s="22" t="s">
        <v>1587</v>
      </c>
      <c r="C1033" s="23" t="s">
        <v>1588</v>
      </c>
      <c r="D1033" s="24">
        <v>0.25800000000000001</v>
      </c>
      <c r="E1033" s="25">
        <v>276.27999999999997</v>
      </c>
      <c r="F1033" s="25">
        <v>2329.7600000000002</v>
      </c>
      <c r="G1033" s="200"/>
      <c r="H1033" s="3"/>
      <c r="I1033" s="52"/>
      <c r="J1033" s="3"/>
      <c r="K1033" s="52"/>
      <c r="L1033" s="3"/>
      <c r="M1033" s="3"/>
      <c r="N1033" s="3"/>
      <c r="O1033" s="3"/>
      <c r="P1033" s="3"/>
    </row>
    <row r="1034" spans="1:16" ht="15" outlineLevel="1" x14ac:dyDescent="0.25">
      <c r="A1034" s="26"/>
      <c r="B1034" s="27"/>
      <c r="C1034" s="28" t="s">
        <v>1602</v>
      </c>
      <c r="D1034" s="28"/>
      <c r="E1034" s="28"/>
      <c r="F1034" s="29">
        <v>2558.92</v>
      </c>
      <c r="G1034" s="200"/>
      <c r="H1034" s="3"/>
      <c r="I1034" s="52"/>
      <c r="J1034" s="3"/>
      <c r="K1034" s="52"/>
      <c r="L1034" s="3"/>
      <c r="M1034" s="3"/>
      <c r="N1034" s="3"/>
      <c r="O1034" s="3"/>
      <c r="P1034" s="3"/>
    </row>
    <row r="1035" spans="1:16" ht="15" outlineLevel="1" x14ac:dyDescent="0.25">
      <c r="A1035" s="26"/>
      <c r="B1035" s="27"/>
      <c r="C1035" s="28" t="s">
        <v>1603</v>
      </c>
      <c r="D1035" s="28"/>
      <c r="E1035" s="28"/>
      <c r="F1035" s="29">
        <v>1485.09</v>
      </c>
      <c r="G1035" s="200"/>
      <c r="H1035" s="3"/>
      <c r="I1035" s="52"/>
      <c r="J1035" s="3"/>
      <c r="K1035" s="52"/>
      <c r="L1035" s="3"/>
      <c r="M1035" s="3"/>
      <c r="N1035" s="3"/>
      <c r="O1035" s="3"/>
      <c r="P1035" s="3"/>
    </row>
    <row r="1036" spans="1:16" ht="15" outlineLevel="1" x14ac:dyDescent="0.25">
      <c r="A1036" s="26"/>
      <c r="B1036" s="27"/>
      <c r="C1036" s="28" t="s">
        <v>917</v>
      </c>
      <c r="D1036" s="28"/>
      <c r="E1036" s="28"/>
      <c r="F1036" s="29">
        <v>6373.77</v>
      </c>
      <c r="G1036" s="200"/>
      <c r="H1036" s="3"/>
      <c r="I1036" s="52"/>
      <c r="J1036" s="3"/>
      <c r="K1036" s="52"/>
      <c r="L1036" s="3"/>
      <c r="M1036" s="3"/>
      <c r="N1036" s="3"/>
      <c r="O1036" s="3"/>
      <c r="P1036" s="3"/>
    </row>
    <row r="1037" spans="1:16" ht="33.75" customHeight="1" outlineLevel="1" x14ac:dyDescent="0.25">
      <c r="A1037" s="21">
        <v>94</v>
      </c>
      <c r="B1037" s="22" t="s">
        <v>1377</v>
      </c>
      <c r="C1037" s="23" t="s">
        <v>1591</v>
      </c>
      <c r="D1037" s="32">
        <v>25.8</v>
      </c>
      <c r="E1037" s="25">
        <v>496.96</v>
      </c>
      <c r="F1037" s="25">
        <v>107571.99</v>
      </c>
      <c r="G1037" s="200"/>
      <c r="H1037" s="3"/>
      <c r="I1037" s="52"/>
      <c r="J1037" s="3"/>
      <c r="K1037" s="52"/>
      <c r="L1037" s="3"/>
      <c r="M1037" s="3"/>
      <c r="N1037" s="3"/>
      <c r="O1037" s="3"/>
      <c r="P1037" s="3"/>
    </row>
    <row r="1038" spans="1:16" ht="15" outlineLevel="1" x14ac:dyDescent="0.25">
      <c r="A1038" s="459" t="s">
        <v>1604</v>
      </c>
      <c r="B1038" s="460"/>
      <c r="C1038" s="460"/>
      <c r="D1038" s="460"/>
      <c r="E1038" s="460"/>
      <c r="F1038" s="461"/>
      <c r="G1038" s="200"/>
      <c r="H1038" s="3"/>
      <c r="I1038" s="52"/>
      <c r="J1038" s="3"/>
      <c r="K1038" s="52"/>
      <c r="L1038" s="3"/>
      <c r="M1038" s="3"/>
      <c r="N1038" s="3"/>
      <c r="O1038" s="3"/>
      <c r="P1038" s="3"/>
    </row>
    <row r="1039" spans="1:16" ht="33.75" customHeight="1" outlineLevel="1" x14ac:dyDescent="0.25">
      <c r="A1039" s="21">
        <v>95</v>
      </c>
      <c r="B1039" s="22" t="s">
        <v>1605</v>
      </c>
      <c r="C1039" s="23" t="s">
        <v>1606</v>
      </c>
      <c r="D1039" s="35">
        <v>0.10822</v>
      </c>
      <c r="E1039" s="25">
        <v>21799.18</v>
      </c>
      <c r="F1039" s="25">
        <v>20629.03</v>
      </c>
      <c r="G1039" s="200"/>
      <c r="H1039" s="3"/>
      <c r="I1039" s="52"/>
      <c r="J1039" s="3"/>
      <c r="K1039" s="52"/>
      <c r="L1039" s="3"/>
      <c r="M1039" s="3"/>
      <c r="N1039" s="3"/>
      <c r="O1039" s="3"/>
      <c r="P1039" s="3"/>
    </row>
    <row r="1040" spans="1:16" ht="15" outlineLevel="1" x14ac:dyDescent="0.25">
      <c r="A1040" s="26"/>
      <c r="B1040" s="27"/>
      <c r="C1040" s="28" t="s">
        <v>1607</v>
      </c>
      <c r="D1040" s="28"/>
      <c r="E1040" s="28"/>
      <c r="F1040" s="29">
        <v>7069.74</v>
      </c>
      <c r="G1040" s="200"/>
      <c r="H1040" s="3"/>
      <c r="I1040" s="52"/>
      <c r="J1040" s="3"/>
      <c r="K1040" s="52"/>
      <c r="L1040" s="3"/>
      <c r="M1040" s="3"/>
      <c r="N1040" s="3"/>
      <c r="O1040" s="3"/>
      <c r="P1040" s="3"/>
    </row>
    <row r="1041" spans="1:16" ht="15" outlineLevel="1" x14ac:dyDescent="0.25">
      <c r="A1041" s="26"/>
      <c r="B1041" s="27"/>
      <c r="C1041" s="28" t="s">
        <v>1608</v>
      </c>
      <c r="D1041" s="28"/>
      <c r="E1041" s="28"/>
      <c r="F1041" s="29">
        <v>4102.9799999999996</v>
      </c>
      <c r="G1041" s="200"/>
      <c r="H1041" s="3"/>
      <c r="I1041" s="52"/>
      <c r="J1041" s="3"/>
      <c r="K1041" s="52"/>
      <c r="L1041" s="3"/>
      <c r="M1041" s="3"/>
      <c r="N1041" s="3"/>
      <c r="O1041" s="3"/>
      <c r="P1041" s="3"/>
    </row>
    <row r="1042" spans="1:16" ht="15" outlineLevel="1" x14ac:dyDescent="0.25">
      <c r="A1042" s="26"/>
      <c r="B1042" s="27"/>
      <c r="C1042" s="28" t="s">
        <v>917</v>
      </c>
      <c r="D1042" s="28"/>
      <c r="E1042" s="28"/>
      <c r="F1042" s="29">
        <v>31801.75</v>
      </c>
      <c r="G1042" s="200"/>
      <c r="H1042" s="3"/>
      <c r="I1042" s="52"/>
      <c r="J1042" s="3"/>
      <c r="K1042" s="52"/>
      <c r="L1042" s="3"/>
      <c r="M1042" s="3"/>
      <c r="N1042" s="3"/>
      <c r="O1042" s="3"/>
      <c r="P1042" s="3"/>
    </row>
    <row r="1043" spans="1:16" ht="33.75" customHeight="1" outlineLevel="1" x14ac:dyDescent="0.25">
      <c r="A1043" s="21">
        <v>96</v>
      </c>
      <c r="B1043" s="22" t="s">
        <v>1609</v>
      </c>
      <c r="C1043" s="23" t="s">
        <v>1610</v>
      </c>
      <c r="D1043" s="43">
        <v>-3.2466000000000002E-2</v>
      </c>
      <c r="E1043" s="25">
        <v>59210</v>
      </c>
      <c r="F1043" s="25">
        <v>-11899.11</v>
      </c>
      <c r="G1043" s="200"/>
      <c r="H1043" s="3"/>
      <c r="I1043" s="52"/>
      <c r="J1043" s="3"/>
      <c r="K1043" s="52"/>
      <c r="L1043" s="3"/>
      <c r="M1043" s="3"/>
      <c r="N1043" s="3"/>
      <c r="O1043" s="3"/>
      <c r="P1043" s="3"/>
    </row>
    <row r="1044" spans="1:16" ht="33.75" customHeight="1" outlineLevel="1" x14ac:dyDescent="0.25">
      <c r="A1044" s="21">
        <v>97</v>
      </c>
      <c r="B1044" s="22" t="s">
        <v>1611</v>
      </c>
      <c r="C1044" s="23" t="s">
        <v>1612</v>
      </c>
      <c r="D1044" s="44">
        <v>-6.4932000000000002E-3</v>
      </c>
      <c r="E1044" s="25">
        <v>44408</v>
      </c>
      <c r="F1044" s="25">
        <v>-2338.52</v>
      </c>
      <c r="G1044" s="200"/>
      <c r="H1044" s="3"/>
      <c r="I1044" s="52"/>
      <c r="J1044" s="3"/>
      <c r="K1044" s="52"/>
      <c r="L1044" s="3"/>
      <c r="M1044" s="3"/>
      <c r="N1044" s="3"/>
      <c r="O1044" s="3"/>
      <c r="P1044" s="3"/>
    </row>
    <row r="1045" spans="1:16" ht="22.5" customHeight="1" outlineLevel="1" x14ac:dyDescent="0.25">
      <c r="A1045" s="21">
        <v>98</v>
      </c>
      <c r="B1045" s="22" t="s">
        <v>1377</v>
      </c>
      <c r="C1045" s="23" t="s">
        <v>1613</v>
      </c>
      <c r="D1045" s="33">
        <v>2.7054999999999998</v>
      </c>
      <c r="E1045" s="25">
        <v>128.69</v>
      </c>
      <c r="F1045" s="25">
        <v>2921.15</v>
      </c>
      <c r="G1045" s="200"/>
      <c r="H1045" s="3"/>
      <c r="I1045" s="52"/>
      <c r="J1045" s="3"/>
      <c r="K1045" s="52"/>
      <c r="L1045" s="3"/>
      <c r="M1045" s="3"/>
      <c r="N1045" s="3"/>
      <c r="O1045" s="3"/>
      <c r="P1045" s="3"/>
    </row>
    <row r="1046" spans="1:16" ht="22.5" customHeight="1" outlineLevel="1" x14ac:dyDescent="0.25">
      <c r="A1046" s="21">
        <v>99</v>
      </c>
      <c r="B1046" s="22" t="s">
        <v>1377</v>
      </c>
      <c r="C1046" s="23" t="s">
        <v>1614</v>
      </c>
      <c r="D1046" s="33">
        <v>30.301600000000001</v>
      </c>
      <c r="E1046" s="25">
        <v>48.97</v>
      </c>
      <c r="F1046" s="25">
        <v>12449.68</v>
      </c>
      <c r="G1046" s="200"/>
      <c r="H1046" s="3"/>
      <c r="I1046" s="52"/>
      <c r="J1046" s="3"/>
      <c r="K1046" s="52"/>
      <c r="L1046" s="3"/>
      <c r="M1046" s="3"/>
      <c r="N1046" s="3"/>
      <c r="O1046" s="3"/>
      <c r="P1046" s="3"/>
    </row>
    <row r="1047" spans="1:16" ht="22.5" customHeight="1" outlineLevel="1" x14ac:dyDescent="0.25">
      <c r="A1047" s="21">
        <v>100</v>
      </c>
      <c r="B1047" s="22" t="s">
        <v>1369</v>
      </c>
      <c r="C1047" s="23" t="s">
        <v>1615</v>
      </c>
      <c r="D1047" s="35">
        <v>0.10822</v>
      </c>
      <c r="E1047" s="25">
        <v>1157.5899999999999</v>
      </c>
      <c r="F1047" s="25">
        <v>4751.1499999999996</v>
      </c>
      <c r="G1047" s="200"/>
      <c r="H1047" s="3"/>
      <c r="I1047" s="52"/>
      <c r="J1047" s="3"/>
      <c r="K1047" s="52"/>
      <c r="L1047" s="3"/>
      <c r="M1047" s="3"/>
      <c r="N1047" s="3"/>
      <c r="O1047" s="3"/>
      <c r="P1047" s="3"/>
    </row>
    <row r="1048" spans="1:16" ht="15" outlineLevel="1" x14ac:dyDescent="0.25">
      <c r="A1048" s="26"/>
      <c r="B1048" s="27"/>
      <c r="C1048" s="28" t="s">
        <v>1616</v>
      </c>
      <c r="D1048" s="28"/>
      <c r="E1048" s="28"/>
      <c r="F1048" s="29">
        <v>4476.66</v>
      </c>
      <c r="G1048" s="200"/>
      <c r="H1048" s="3"/>
      <c r="I1048" s="52"/>
      <c r="J1048" s="3"/>
      <c r="K1048" s="52"/>
      <c r="L1048" s="3"/>
      <c r="M1048" s="3"/>
      <c r="N1048" s="3"/>
      <c r="O1048" s="3"/>
      <c r="P1048" s="3"/>
    </row>
    <row r="1049" spans="1:16" ht="15" outlineLevel="1" x14ac:dyDescent="0.25">
      <c r="A1049" s="26"/>
      <c r="B1049" s="27"/>
      <c r="C1049" s="28" t="s">
        <v>1617</v>
      </c>
      <c r="D1049" s="28"/>
      <c r="E1049" s="28"/>
      <c r="F1049" s="29">
        <v>2598.06</v>
      </c>
      <c r="G1049" s="200"/>
      <c r="H1049" s="3"/>
      <c r="I1049" s="52"/>
      <c r="J1049" s="3"/>
      <c r="K1049" s="52"/>
      <c r="L1049" s="3"/>
      <c r="M1049" s="3"/>
      <c r="N1049" s="3"/>
      <c r="O1049" s="3"/>
      <c r="P1049" s="3"/>
    </row>
    <row r="1050" spans="1:16" ht="15" outlineLevel="1" x14ac:dyDescent="0.25">
      <c r="A1050" s="26"/>
      <c r="B1050" s="27"/>
      <c r="C1050" s="28" t="s">
        <v>917</v>
      </c>
      <c r="D1050" s="28"/>
      <c r="E1050" s="28"/>
      <c r="F1050" s="29">
        <v>11825.87</v>
      </c>
      <c r="G1050" s="200"/>
      <c r="H1050" s="3"/>
      <c r="I1050" s="52"/>
      <c r="J1050" s="3"/>
      <c r="K1050" s="52"/>
      <c r="L1050" s="3"/>
      <c r="M1050" s="3"/>
      <c r="N1050" s="3"/>
      <c r="O1050" s="3"/>
      <c r="P1050" s="3"/>
    </row>
    <row r="1051" spans="1:16" ht="22.5" customHeight="1" outlineLevel="1" x14ac:dyDescent="0.25">
      <c r="A1051" s="21">
        <v>101</v>
      </c>
      <c r="B1051" s="22" t="s">
        <v>1618</v>
      </c>
      <c r="C1051" s="23" t="s">
        <v>1619</v>
      </c>
      <c r="D1051" s="44">
        <v>-4.3287999999999998E-3</v>
      </c>
      <c r="E1051" s="25">
        <v>1383.1</v>
      </c>
      <c r="F1051" s="25">
        <v>-167.4</v>
      </c>
      <c r="G1051" s="200"/>
      <c r="H1051" s="3"/>
      <c r="I1051" s="52"/>
      <c r="J1051" s="3"/>
      <c r="K1051" s="52"/>
      <c r="L1051" s="3"/>
      <c r="M1051" s="3"/>
      <c r="N1051" s="3"/>
      <c r="O1051" s="3"/>
      <c r="P1051" s="3"/>
    </row>
    <row r="1052" spans="1:16" ht="22.5" customHeight="1" outlineLevel="1" x14ac:dyDescent="0.25">
      <c r="A1052" s="21">
        <v>102</v>
      </c>
      <c r="B1052" s="22" t="s">
        <v>1377</v>
      </c>
      <c r="C1052" s="23" t="s">
        <v>1620</v>
      </c>
      <c r="D1052" s="33">
        <v>7.5754000000000001</v>
      </c>
      <c r="E1052" s="25">
        <v>64.5</v>
      </c>
      <c r="F1052" s="25">
        <v>4099.54</v>
      </c>
      <c r="G1052" s="200"/>
      <c r="H1052" s="3"/>
      <c r="I1052" s="52"/>
      <c r="J1052" s="3"/>
      <c r="K1052" s="52"/>
      <c r="L1052" s="3"/>
      <c r="M1052" s="3"/>
      <c r="N1052" s="3"/>
      <c r="O1052" s="3"/>
      <c r="P1052" s="3"/>
    </row>
    <row r="1053" spans="1:16" ht="15" customHeight="1" outlineLevel="1" x14ac:dyDescent="0.25">
      <c r="A1053" s="459" t="s">
        <v>1621</v>
      </c>
      <c r="B1053" s="460"/>
      <c r="C1053" s="460"/>
      <c r="D1053" s="460"/>
      <c r="E1053" s="460"/>
      <c r="F1053" s="461"/>
      <c r="G1053" s="200"/>
      <c r="H1053" s="3"/>
      <c r="I1053" s="52"/>
      <c r="J1053" s="3"/>
      <c r="K1053" s="52"/>
      <c r="L1053" s="3"/>
      <c r="M1053" s="3"/>
      <c r="N1053" s="3"/>
      <c r="O1053" s="3"/>
      <c r="P1053" s="3"/>
    </row>
    <row r="1054" spans="1:16" ht="22.5" customHeight="1" outlineLevel="1" x14ac:dyDescent="0.25">
      <c r="A1054" s="21">
        <v>103</v>
      </c>
      <c r="B1054" s="22" t="s">
        <v>1622</v>
      </c>
      <c r="C1054" s="23" t="s">
        <v>1623</v>
      </c>
      <c r="D1054" s="30">
        <v>5.94</v>
      </c>
      <c r="E1054" s="25">
        <v>62.12</v>
      </c>
      <c r="F1054" s="25">
        <v>6719.54</v>
      </c>
      <c r="G1054" s="200"/>
      <c r="H1054" s="3"/>
      <c r="I1054" s="52"/>
      <c r="J1054" s="3"/>
      <c r="K1054" s="52"/>
      <c r="L1054" s="3"/>
      <c r="M1054" s="3"/>
      <c r="N1054" s="3"/>
      <c r="O1054" s="3"/>
      <c r="P1054" s="3"/>
    </row>
    <row r="1055" spans="1:16" ht="15" outlineLevel="1" x14ac:dyDescent="0.25">
      <c r="A1055" s="26"/>
      <c r="B1055" s="27"/>
      <c r="C1055" s="28" t="s">
        <v>1624</v>
      </c>
      <c r="D1055" s="28"/>
      <c r="E1055" s="28"/>
      <c r="F1055" s="29">
        <v>5189.9799999999996</v>
      </c>
      <c r="G1055" s="200"/>
      <c r="H1055" s="3"/>
      <c r="I1055" s="52"/>
      <c r="J1055" s="3"/>
      <c r="K1055" s="52"/>
      <c r="L1055" s="3"/>
      <c r="M1055" s="3"/>
      <c r="N1055" s="3"/>
      <c r="O1055" s="3"/>
      <c r="P1055" s="3"/>
    </row>
    <row r="1056" spans="1:16" ht="15" outlineLevel="1" x14ac:dyDescent="0.25">
      <c r="A1056" s="26"/>
      <c r="B1056" s="27"/>
      <c r="C1056" s="28" t="s">
        <v>1625</v>
      </c>
      <c r="D1056" s="28"/>
      <c r="E1056" s="28"/>
      <c r="F1056" s="29">
        <v>3255.53</v>
      </c>
      <c r="G1056" s="200"/>
      <c r="H1056" s="3"/>
      <c r="I1056" s="52"/>
      <c r="J1056" s="3"/>
      <c r="K1056" s="52"/>
      <c r="L1056" s="3"/>
      <c r="M1056" s="3"/>
      <c r="N1056" s="3"/>
      <c r="O1056" s="3"/>
      <c r="P1056" s="3"/>
    </row>
    <row r="1057" spans="1:16" ht="15" outlineLevel="1" x14ac:dyDescent="0.25">
      <c r="A1057" s="26"/>
      <c r="B1057" s="27"/>
      <c r="C1057" s="28" t="s">
        <v>917</v>
      </c>
      <c r="D1057" s="28"/>
      <c r="E1057" s="28"/>
      <c r="F1057" s="29">
        <v>15165.05</v>
      </c>
      <c r="G1057" s="200"/>
      <c r="H1057" s="3"/>
      <c r="I1057" s="52"/>
      <c r="J1057" s="3"/>
      <c r="K1057" s="52"/>
      <c r="L1057" s="3"/>
      <c r="M1057" s="3"/>
      <c r="N1057" s="3"/>
      <c r="O1057" s="3"/>
      <c r="P1057" s="3"/>
    </row>
    <row r="1058" spans="1:16" ht="22.5" customHeight="1" outlineLevel="1" x14ac:dyDescent="0.25">
      <c r="A1058" s="21">
        <v>104</v>
      </c>
      <c r="B1058" s="22" t="s">
        <v>1377</v>
      </c>
      <c r="C1058" s="23" t="s">
        <v>1626</v>
      </c>
      <c r="D1058" s="30">
        <v>611.82000000000005</v>
      </c>
      <c r="E1058" s="25">
        <v>3.31</v>
      </c>
      <c r="F1058" s="25">
        <v>17014.939999999999</v>
      </c>
      <c r="G1058" s="200"/>
      <c r="H1058" s="3"/>
      <c r="I1058" s="52"/>
      <c r="J1058" s="3"/>
      <c r="K1058" s="52"/>
      <c r="L1058" s="3"/>
      <c r="M1058" s="3"/>
      <c r="N1058" s="3"/>
      <c r="O1058" s="3"/>
      <c r="P1058" s="3"/>
    </row>
    <row r="1059" spans="1:16" ht="45" customHeight="1" outlineLevel="1" x14ac:dyDescent="0.25">
      <c r="A1059" s="21">
        <v>105</v>
      </c>
      <c r="B1059" s="22" t="s">
        <v>1570</v>
      </c>
      <c r="C1059" s="23" t="s">
        <v>1571</v>
      </c>
      <c r="D1059" s="30">
        <v>0.05</v>
      </c>
      <c r="E1059" s="25">
        <v>83.8</v>
      </c>
      <c r="F1059" s="25">
        <v>188.14</v>
      </c>
      <c r="G1059" s="200"/>
      <c r="H1059" s="3"/>
      <c r="I1059" s="52"/>
      <c r="J1059" s="3"/>
      <c r="K1059" s="52"/>
      <c r="L1059" s="3"/>
      <c r="M1059" s="3"/>
      <c r="N1059" s="3"/>
      <c r="O1059" s="3"/>
      <c r="P1059" s="3"/>
    </row>
    <row r="1060" spans="1:16" ht="15" outlineLevel="1" x14ac:dyDescent="0.25">
      <c r="A1060" s="26"/>
      <c r="B1060" s="27"/>
      <c r="C1060" s="28" t="s">
        <v>1627</v>
      </c>
      <c r="D1060" s="28"/>
      <c r="E1060" s="28"/>
      <c r="F1060" s="29">
        <v>193.6</v>
      </c>
      <c r="G1060" s="200"/>
      <c r="H1060" s="3"/>
      <c r="I1060" s="52"/>
      <c r="J1060" s="3"/>
      <c r="K1060" s="52"/>
      <c r="L1060" s="3"/>
      <c r="M1060" s="3"/>
      <c r="N1060" s="3"/>
      <c r="O1060" s="3"/>
      <c r="P1060" s="3"/>
    </row>
    <row r="1061" spans="1:16" ht="15" outlineLevel="1" x14ac:dyDescent="0.25">
      <c r="A1061" s="26"/>
      <c r="B1061" s="27"/>
      <c r="C1061" s="28" t="s">
        <v>1628</v>
      </c>
      <c r="D1061" s="28"/>
      <c r="E1061" s="28"/>
      <c r="F1061" s="29">
        <v>110.9</v>
      </c>
      <c r="G1061" s="200"/>
      <c r="H1061" s="3"/>
      <c r="I1061" s="52"/>
      <c r="J1061" s="3"/>
      <c r="K1061" s="52"/>
      <c r="L1061" s="3"/>
      <c r="M1061" s="3"/>
      <c r="N1061" s="3"/>
      <c r="O1061" s="3"/>
      <c r="P1061" s="3"/>
    </row>
    <row r="1062" spans="1:16" ht="15" outlineLevel="1" x14ac:dyDescent="0.25">
      <c r="A1062" s="26"/>
      <c r="B1062" s="27"/>
      <c r="C1062" s="28" t="s">
        <v>917</v>
      </c>
      <c r="D1062" s="28"/>
      <c r="E1062" s="28"/>
      <c r="F1062" s="29">
        <v>492.64</v>
      </c>
      <c r="G1062" s="200"/>
      <c r="H1062" s="3"/>
      <c r="I1062" s="52"/>
      <c r="J1062" s="3"/>
      <c r="K1062" s="52"/>
      <c r="L1062" s="3"/>
      <c r="M1062" s="3"/>
      <c r="N1062" s="3"/>
      <c r="O1062" s="3"/>
      <c r="P1062" s="3"/>
    </row>
    <row r="1063" spans="1:16" ht="22.5" customHeight="1" outlineLevel="1" x14ac:dyDescent="0.25">
      <c r="A1063" s="21">
        <v>106</v>
      </c>
      <c r="B1063" s="22" t="s">
        <v>1377</v>
      </c>
      <c r="C1063" s="23" t="s">
        <v>1574</v>
      </c>
      <c r="D1063" s="31">
        <v>1</v>
      </c>
      <c r="E1063" s="25">
        <v>107.47</v>
      </c>
      <c r="F1063" s="25">
        <v>901.65</v>
      </c>
      <c r="G1063" s="200"/>
      <c r="H1063" s="3"/>
      <c r="I1063" s="52"/>
      <c r="J1063" s="3"/>
      <c r="K1063" s="52"/>
      <c r="L1063" s="3"/>
      <c r="M1063" s="3"/>
      <c r="N1063" s="3"/>
      <c r="O1063" s="3"/>
      <c r="P1063" s="3"/>
    </row>
    <row r="1064" spans="1:16" ht="15" outlineLevel="1" x14ac:dyDescent="0.25">
      <c r="A1064" s="459" t="s">
        <v>1629</v>
      </c>
      <c r="B1064" s="460"/>
      <c r="C1064" s="460"/>
      <c r="D1064" s="460"/>
      <c r="E1064" s="460"/>
      <c r="F1064" s="461"/>
      <c r="G1064" s="200"/>
      <c r="H1064" s="3"/>
      <c r="I1064" s="52"/>
      <c r="J1064" s="3"/>
      <c r="K1064" s="52"/>
      <c r="L1064" s="3"/>
      <c r="M1064" s="3"/>
      <c r="N1064" s="3"/>
      <c r="O1064" s="3"/>
      <c r="P1064" s="3"/>
    </row>
    <row r="1065" spans="1:16" ht="45" customHeight="1" outlineLevel="1" x14ac:dyDescent="0.25">
      <c r="A1065" s="21">
        <v>107</v>
      </c>
      <c r="B1065" s="22" t="s">
        <v>1570</v>
      </c>
      <c r="C1065" s="23" t="s">
        <v>1571</v>
      </c>
      <c r="D1065" s="30">
        <v>0.55000000000000004</v>
      </c>
      <c r="E1065" s="25">
        <v>83.8</v>
      </c>
      <c r="F1065" s="25">
        <v>2069.59</v>
      </c>
      <c r="G1065" s="200"/>
      <c r="H1065" s="3"/>
      <c r="I1065" s="52"/>
      <c r="J1065" s="3"/>
      <c r="K1065" s="52"/>
      <c r="L1065" s="3"/>
      <c r="M1065" s="3"/>
      <c r="N1065" s="3"/>
      <c r="O1065" s="3"/>
      <c r="P1065" s="3"/>
    </row>
    <row r="1066" spans="1:16" ht="15" outlineLevel="1" x14ac:dyDescent="0.25">
      <c r="A1066" s="26"/>
      <c r="B1066" s="27"/>
      <c r="C1066" s="28" t="s">
        <v>1630</v>
      </c>
      <c r="D1066" s="28"/>
      <c r="E1066" s="28"/>
      <c r="F1066" s="29">
        <v>2129.5500000000002</v>
      </c>
      <c r="G1066" s="200"/>
      <c r="H1066" s="3"/>
      <c r="I1066" s="52"/>
      <c r="J1066" s="3"/>
      <c r="K1066" s="52"/>
      <c r="L1066" s="3"/>
      <c r="M1066" s="3"/>
      <c r="N1066" s="3"/>
      <c r="O1066" s="3"/>
      <c r="P1066" s="3"/>
    </row>
    <row r="1067" spans="1:16" ht="15" outlineLevel="1" x14ac:dyDescent="0.25">
      <c r="A1067" s="26"/>
      <c r="B1067" s="27"/>
      <c r="C1067" s="28" t="s">
        <v>1631</v>
      </c>
      <c r="D1067" s="28"/>
      <c r="E1067" s="28"/>
      <c r="F1067" s="29">
        <v>1219.8399999999999</v>
      </c>
      <c r="G1067" s="200"/>
      <c r="H1067" s="3"/>
      <c r="I1067" s="52"/>
      <c r="J1067" s="3"/>
      <c r="K1067" s="52"/>
      <c r="L1067" s="3"/>
      <c r="M1067" s="3"/>
      <c r="N1067" s="3"/>
      <c r="O1067" s="3"/>
      <c r="P1067" s="3"/>
    </row>
    <row r="1068" spans="1:16" ht="15" outlineLevel="1" x14ac:dyDescent="0.25">
      <c r="A1068" s="26"/>
      <c r="B1068" s="27"/>
      <c r="C1068" s="28" t="s">
        <v>917</v>
      </c>
      <c r="D1068" s="28"/>
      <c r="E1068" s="28"/>
      <c r="F1068" s="29">
        <v>5418.98</v>
      </c>
      <c r="G1068" s="200"/>
      <c r="H1068" s="3"/>
      <c r="I1068" s="52"/>
      <c r="J1068" s="3"/>
      <c r="K1068" s="52"/>
      <c r="L1068" s="3"/>
      <c r="M1068" s="3"/>
      <c r="N1068" s="3"/>
      <c r="O1068" s="3"/>
      <c r="P1068" s="3"/>
    </row>
    <row r="1069" spans="1:16" ht="22.5" customHeight="1" outlineLevel="1" x14ac:dyDescent="0.25">
      <c r="A1069" s="21">
        <v>108</v>
      </c>
      <c r="B1069" s="22" t="s">
        <v>1377</v>
      </c>
      <c r="C1069" s="23" t="s">
        <v>1574</v>
      </c>
      <c r="D1069" s="31">
        <v>11</v>
      </c>
      <c r="E1069" s="25">
        <v>107.47</v>
      </c>
      <c r="F1069" s="25">
        <v>9918.16</v>
      </c>
      <c r="G1069" s="200"/>
      <c r="H1069" s="3"/>
      <c r="I1069" s="52"/>
      <c r="J1069" s="3"/>
      <c r="K1069" s="52"/>
      <c r="L1069" s="3"/>
      <c r="M1069" s="3"/>
      <c r="N1069" s="3"/>
      <c r="O1069" s="3"/>
      <c r="P1069" s="3"/>
    </row>
    <row r="1070" spans="1:16" ht="15" outlineLevel="1" x14ac:dyDescent="0.25">
      <c r="A1070" s="459" t="s">
        <v>1632</v>
      </c>
      <c r="B1070" s="460"/>
      <c r="C1070" s="460"/>
      <c r="D1070" s="460"/>
      <c r="E1070" s="460"/>
      <c r="F1070" s="461"/>
      <c r="G1070" s="200"/>
      <c r="H1070" s="3"/>
      <c r="I1070" s="52"/>
      <c r="J1070" s="3"/>
      <c r="K1070" s="52"/>
      <c r="L1070" s="3"/>
      <c r="M1070" s="3"/>
      <c r="N1070" s="3"/>
      <c r="O1070" s="3"/>
      <c r="P1070" s="3"/>
    </row>
    <row r="1071" spans="1:16" ht="15" outlineLevel="1" x14ac:dyDescent="0.25">
      <c r="A1071" s="459" t="s">
        <v>1569</v>
      </c>
      <c r="B1071" s="460"/>
      <c r="C1071" s="460"/>
      <c r="D1071" s="460"/>
      <c r="E1071" s="460"/>
      <c r="F1071" s="461"/>
      <c r="G1071" s="200"/>
      <c r="H1071" s="3"/>
      <c r="I1071" s="52"/>
      <c r="J1071" s="3"/>
      <c r="K1071" s="52"/>
      <c r="L1071" s="3"/>
      <c r="M1071" s="3"/>
      <c r="N1071" s="3"/>
      <c r="O1071" s="3"/>
      <c r="P1071" s="3"/>
    </row>
    <row r="1072" spans="1:16" ht="45" customHeight="1" outlineLevel="1" x14ac:dyDescent="0.25">
      <c r="A1072" s="21">
        <v>109</v>
      </c>
      <c r="B1072" s="22" t="s">
        <v>1570</v>
      </c>
      <c r="C1072" s="23" t="s">
        <v>1571</v>
      </c>
      <c r="D1072" s="32">
        <v>0.4</v>
      </c>
      <c r="E1072" s="25">
        <v>83.8</v>
      </c>
      <c r="F1072" s="25">
        <v>1505.15</v>
      </c>
      <c r="G1072" s="200"/>
      <c r="H1072" s="3"/>
      <c r="I1072" s="52"/>
      <c r="J1072" s="3"/>
      <c r="K1072" s="52"/>
      <c r="L1072" s="3"/>
      <c r="M1072" s="3"/>
      <c r="N1072" s="3"/>
      <c r="O1072" s="3"/>
      <c r="P1072" s="3"/>
    </row>
    <row r="1073" spans="1:16" ht="15" outlineLevel="1" x14ac:dyDescent="0.25">
      <c r="A1073" s="26"/>
      <c r="B1073" s="27"/>
      <c r="C1073" s="28" t="s">
        <v>1633</v>
      </c>
      <c r="D1073" s="28"/>
      <c r="E1073" s="28"/>
      <c r="F1073" s="29">
        <v>1548.75</v>
      </c>
      <c r="G1073" s="200"/>
      <c r="H1073" s="3"/>
      <c r="I1073" s="52"/>
      <c r="J1073" s="3"/>
      <c r="K1073" s="52"/>
      <c r="L1073" s="3"/>
      <c r="M1073" s="3"/>
      <c r="N1073" s="3"/>
      <c r="O1073" s="3"/>
      <c r="P1073" s="3"/>
    </row>
    <row r="1074" spans="1:16" ht="15" outlineLevel="1" x14ac:dyDescent="0.25">
      <c r="A1074" s="26"/>
      <c r="B1074" s="27"/>
      <c r="C1074" s="28" t="s">
        <v>1634</v>
      </c>
      <c r="D1074" s="28"/>
      <c r="E1074" s="28"/>
      <c r="F1074" s="29">
        <v>887.15</v>
      </c>
      <c r="G1074" s="200"/>
      <c r="H1074" s="3"/>
      <c r="I1074" s="52"/>
      <c r="J1074" s="3"/>
      <c r="K1074" s="52"/>
      <c r="L1074" s="3"/>
      <c r="M1074" s="3"/>
      <c r="N1074" s="3"/>
      <c r="O1074" s="3"/>
      <c r="P1074" s="3"/>
    </row>
    <row r="1075" spans="1:16" ht="15" outlineLevel="1" x14ac:dyDescent="0.25">
      <c r="A1075" s="26"/>
      <c r="B1075" s="27"/>
      <c r="C1075" s="28" t="s">
        <v>917</v>
      </c>
      <c r="D1075" s="28"/>
      <c r="E1075" s="28"/>
      <c r="F1075" s="29">
        <v>3941.05</v>
      </c>
      <c r="G1075" s="200"/>
      <c r="H1075" s="3"/>
      <c r="I1075" s="52"/>
      <c r="J1075" s="3"/>
      <c r="K1075" s="52"/>
      <c r="L1075" s="3"/>
      <c r="M1075" s="3"/>
      <c r="N1075" s="3"/>
      <c r="O1075" s="3"/>
      <c r="P1075" s="3"/>
    </row>
    <row r="1076" spans="1:16" ht="22.5" customHeight="1" outlineLevel="1" x14ac:dyDescent="0.25">
      <c r="A1076" s="21">
        <v>110</v>
      </c>
      <c r="B1076" s="22" t="s">
        <v>1377</v>
      </c>
      <c r="C1076" s="23" t="s">
        <v>1574</v>
      </c>
      <c r="D1076" s="31">
        <v>8</v>
      </c>
      <c r="E1076" s="25">
        <v>107.47</v>
      </c>
      <c r="F1076" s="25">
        <v>7213.21</v>
      </c>
      <c r="G1076" s="200"/>
      <c r="H1076" s="3"/>
      <c r="I1076" s="52"/>
      <c r="J1076" s="3"/>
      <c r="K1076" s="52"/>
      <c r="L1076" s="3"/>
      <c r="M1076" s="3"/>
      <c r="N1076" s="3"/>
      <c r="O1076" s="3"/>
      <c r="P1076" s="3"/>
    </row>
    <row r="1077" spans="1:16" ht="15" customHeight="1" outlineLevel="1" x14ac:dyDescent="0.25">
      <c r="A1077" s="459" t="s">
        <v>1575</v>
      </c>
      <c r="B1077" s="460"/>
      <c r="C1077" s="460"/>
      <c r="D1077" s="460"/>
      <c r="E1077" s="460"/>
      <c r="F1077" s="461"/>
      <c r="G1077" s="200"/>
      <c r="H1077" s="3"/>
      <c r="I1077" s="52"/>
      <c r="J1077" s="3"/>
      <c r="K1077" s="52"/>
      <c r="L1077" s="3"/>
      <c r="M1077" s="3"/>
      <c r="N1077" s="3"/>
      <c r="O1077" s="3"/>
      <c r="P1077" s="3"/>
    </row>
    <row r="1078" spans="1:16" ht="45" customHeight="1" outlineLevel="1" x14ac:dyDescent="0.25">
      <c r="A1078" s="21">
        <v>111</v>
      </c>
      <c r="B1078" s="22" t="s">
        <v>1570</v>
      </c>
      <c r="C1078" s="23" t="s">
        <v>1571</v>
      </c>
      <c r="D1078" s="30">
        <v>0.05</v>
      </c>
      <c r="E1078" s="25">
        <v>83.8</v>
      </c>
      <c r="F1078" s="25">
        <v>188.14</v>
      </c>
      <c r="G1078" s="200"/>
      <c r="H1078" s="3"/>
      <c r="I1078" s="52"/>
      <c r="J1078" s="3"/>
      <c r="K1078" s="52"/>
      <c r="L1078" s="3"/>
      <c r="M1078" s="3"/>
      <c r="N1078" s="3"/>
      <c r="O1078" s="3"/>
      <c r="P1078" s="3"/>
    </row>
    <row r="1079" spans="1:16" ht="15" outlineLevel="1" x14ac:dyDescent="0.25">
      <c r="A1079" s="26"/>
      <c r="B1079" s="27"/>
      <c r="C1079" s="28" t="s">
        <v>1627</v>
      </c>
      <c r="D1079" s="28"/>
      <c r="E1079" s="28"/>
      <c r="F1079" s="29">
        <v>193.6</v>
      </c>
      <c r="G1079" s="200"/>
      <c r="H1079" s="3"/>
      <c r="I1079" s="52"/>
      <c r="J1079" s="3"/>
      <c r="K1079" s="52"/>
      <c r="L1079" s="3"/>
      <c r="M1079" s="3"/>
      <c r="N1079" s="3"/>
      <c r="O1079" s="3"/>
      <c r="P1079" s="3"/>
    </row>
    <row r="1080" spans="1:16" ht="15" outlineLevel="1" x14ac:dyDescent="0.25">
      <c r="A1080" s="26"/>
      <c r="B1080" s="27"/>
      <c r="C1080" s="28" t="s">
        <v>1628</v>
      </c>
      <c r="D1080" s="28"/>
      <c r="E1080" s="28"/>
      <c r="F1080" s="29">
        <v>110.9</v>
      </c>
      <c r="G1080" s="200"/>
      <c r="H1080" s="3"/>
      <c r="I1080" s="52"/>
      <c r="J1080" s="3"/>
      <c r="K1080" s="52"/>
      <c r="L1080" s="3"/>
      <c r="M1080" s="3"/>
      <c r="N1080" s="3"/>
      <c r="O1080" s="3"/>
      <c r="P1080" s="3"/>
    </row>
    <row r="1081" spans="1:16" ht="15" outlineLevel="1" x14ac:dyDescent="0.25">
      <c r="A1081" s="26"/>
      <c r="B1081" s="27"/>
      <c r="C1081" s="28" t="s">
        <v>917</v>
      </c>
      <c r="D1081" s="28"/>
      <c r="E1081" s="28"/>
      <c r="F1081" s="29">
        <v>492.64</v>
      </c>
      <c r="G1081" s="200"/>
      <c r="H1081" s="3"/>
      <c r="I1081" s="52"/>
      <c r="J1081" s="3"/>
      <c r="K1081" s="52"/>
      <c r="L1081" s="3"/>
      <c r="M1081" s="3"/>
      <c r="N1081" s="3"/>
      <c r="O1081" s="3"/>
      <c r="P1081" s="3"/>
    </row>
    <row r="1082" spans="1:16" ht="22.5" customHeight="1" outlineLevel="1" x14ac:dyDescent="0.25">
      <c r="A1082" s="21">
        <v>112</v>
      </c>
      <c r="B1082" s="22" t="s">
        <v>1377</v>
      </c>
      <c r="C1082" s="23" t="s">
        <v>1574</v>
      </c>
      <c r="D1082" s="31">
        <v>1</v>
      </c>
      <c r="E1082" s="25">
        <v>107.47</v>
      </c>
      <c r="F1082" s="25">
        <v>901.65</v>
      </c>
      <c r="G1082" s="200"/>
      <c r="H1082" s="3"/>
      <c r="I1082" s="52"/>
      <c r="J1082" s="3"/>
      <c r="K1082" s="52"/>
      <c r="L1082" s="3"/>
      <c r="M1082" s="3"/>
      <c r="N1082" s="3"/>
      <c r="O1082" s="3"/>
      <c r="P1082" s="3"/>
    </row>
    <row r="1083" spans="1:16" ht="15" outlineLevel="1" x14ac:dyDescent="0.25">
      <c r="A1083" s="459" t="s">
        <v>1604</v>
      </c>
      <c r="B1083" s="460"/>
      <c r="C1083" s="460"/>
      <c r="D1083" s="460"/>
      <c r="E1083" s="460"/>
      <c r="F1083" s="461"/>
      <c r="G1083" s="200"/>
      <c r="H1083" s="3"/>
      <c r="I1083" s="52"/>
      <c r="J1083" s="3"/>
      <c r="K1083" s="52"/>
      <c r="L1083" s="3"/>
      <c r="M1083" s="3"/>
      <c r="N1083" s="3"/>
      <c r="O1083" s="3"/>
      <c r="P1083" s="3"/>
    </row>
    <row r="1084" spans="1:16" ht="33.75" customHeight="1" outlineLevel="1" x14ac:dyDescent="0.25">
      <c r="A1084" s="21">
        <v>113</v>
      </c>
      <c r="B1084" s="22" t="s">
        <v>1605</v>
      </c>
      <c r="C1084" s="23" t="s">
        <v>1606</v>
      </c>
      <c r="D1084" s="33">
        <v>3.5000000000000001E-3</v>
      </c>
      <c r="E1084" s="25">
        <v>21799.18</v>
      </c>
      <c r="F1084" s="25">
        <v>667.18</v>
      </c>
      <c r="G1084" s="200"/>
      <c r="H1084" s="3"/>
      <c r="I1084" s="52"/>
      <c r="J1084" s="3"/>
      <c r="K1084" s="52"/>
      <c r="L1084" s="3"/>
      <c r="M1084" s="3"/>
      <c r="N1084" s="3"/>
      <c r="O1084" s="3"/>
      <c r="P1084" s="3"/>
    </row>
    <row r="1085" spans="1:16" ht="15" outlineLevel="1" x14ac:dyDescent="0.25">
      <c r="A1085" s="26"/>
      <c r="B1085" s="27"/>
      <c r="C1085" s="28" t="s">
        <v>1635</v>
      </c>
      <c r="D1085" s="28"/>
      <c r="E1085" s="28"/>
      <c r="F1085" s="29">
        <v>228.64</v>
      </c>
      <c r="G1085" s="200"/>
      <c r="H1085" s="3"/>
      <c r="I1085" s="52"/>
      <c r="J1085" s="3"/>
      <c r="K1085" s="52"/>
      <c r="L1085" s="3"/>
      <c r="M1085" s="3"/>
      <c r="N1085" s="3"/>
      <c r="O1085" s="3"/>
      <c r="P1085" s="3"/>
    </row>
    <row r="1086" spans="1:16" ht="15" outlineLevel="1" x14ac:dyDescent="0.25">
      <c r="A1086" s="26"/>
      <c r="B1086" s="27"/>
      <c r="C1086" s="28" t="s">
        <v>1636</v>
      </c>
      <c r="D1086" s="28"/>
      <c r="E1086" s="28"/>
      <c r="F1086" s="29">
        <v>132.69</v>
      </c>
      <c r="G1086" s="200"/>
      <c r="H1086" s="3"/>
      <c r="I1086" s="52"/>
      <c r="J1086" s="3"/>
      <c r="K1086" s="52"/>
      <c r="L1086" s="3"/>
      <c r="M1086" s="3"/>
      <c r="N1086" s="3"/>
      <c r="O1086" s="3"/>
      <c r="P1086" s="3"/>
    </row>
    <row r="1087" spans="1:16" ht="15" outlineLevel="1" x14ac:dyDescent="0.25">
      <c r="A1087" s="26"/>
      <c r="B1087" s="27"/>
      <c r="C1087" s="28" t="s">
        <v>917</v>
      </c>
      <c r="D1087" s="28"/>
      <c r="E1087" s="28"/>
      <c r="F1087" s="29">
        <v>1028.51</v>
      </c>
      <c r="G1087" s="200"/>
      <c r="H1087" s="3"/>
      <c r="I1087" s="52"/>
      <c r="J1087" s="3"/>
      <c r="K1087" s="52"/>
      <c r="L1087" s="3"/>
      <c r="M1087" s="3"/>
      <c r="N1087" s="3"/>
      <c r="O1087" s="3"/>
      <c r="P1087" s="3"/>
    </row>
    <row r="1088" spans="1:16" ht="33.75" customHeight="1" outlineLevel="1" x14ac:dyDescent="0.25">
      <c r="A1088" s="21">
        <v>114</v>
      </c>
      <c r="B1088" s="22" t="s">
        <v>1609</v>
      </c>
      <c r="C1088" s="23" t="s">
        <v>1610</v>
      </c>
      <c r="D1088" s="35">
        <v>-1.0499999999999999E-3</v>
      </c>
      <c r="E1088" s="25">
        <v>59210</v>
      </c>
      <c r="F1088" s="25">
        <v>-384.84</v>
      </c>
      <c r="G1088" s="200"/>
      <c r="H1088" s="3"/>
      <c r="I1088" s="52"/>
      <c r="J1088" s="3"/>
      <c r="K1088" s="52"/>
      <c r="L1088" s="3"/>
      <c r="M1088" s="3"/>
      <c r="N1088" s="3"/>
      <c r="O1088" s="3"/>
      <c r="P1088" s="3"/>
    </row>
    <row r="1089" spans="1:16" ht="33.75" customHeight="1" outlineLevel="1" x14ac:dyDescent="0.25">
      <c r="A1089" s="21">
        <v>115</v>
      </c>
      <c r="B1089" s="22" t="s">
        <v>1611</v>
      </c>
      <c r="C1089" s="23" t="s">
        <v>1612</v>
      </c>
      <c r="D1089" s="35">
        <v>-2.1000000000000001E-4</v>
      </c>
      <c r="E1089" s="25">
        <v>44408</v>
      </c>
      <c r="F1089" s="25">
        <v>-75.63</v>
      </c>
      <c r="G1089" s="200"/>
      <c r="H1089" s="3"/>
      <c r="I1089" s="52"/>
      <c r="J1089" s="3"/>
      <c r="K1089" s="52"/>
      <c r="L1089" s="3"/>
      <c r="M1089" s="3"/>
      <c r="N1089" s="3"/>
      <c r="O1089" s="3"/>
      <c r="P1089" s="3"/>
    </row>
    <row r="1090" spans="1:16" ht="22.5" customHeight="1" outlineLevel="1" x14ac:dyDescent="0.25">
      <c r="A1090" s="21">
        <v>116</v>
      </c>
      <c r="B1090" s="22" t="s">
        <v>1377</v>
      </c>
      <c r="C1090" s="23" t="s">
        <v>1613</v>
      </c>
      <c r="D1090" s="33">
        <v>8.7499999999999994E-2</v>
      </c>
      <c r="E1090" s="25">
        <v>128.69</v>
      </c>
      <c r="F1090" s="25">
        <v>94.47</v>
      </c>
      <c r="G1090" s="200"/>
      <c r="H1090" s="3"/>
      <c r="I1090" s="52"/>
      <c r="J1090" s="3"/>
      <c r="K1090" s="52"/>
      <c r="L1090" s="3"/>
      <c r="M1090" s="3"/>
      <c r="N1090" s="3"/>
      <c r="O1090" s="3"/>
      <c r="P1090" s="3"/>
    </row>
    <row r="1091" spans="1:16" ht="22.5" customHeight="1" outlineLevel="1" x14ac:dyDescent="0.25">
      <c r="A1091" s="21">
        <v>117</v>
      </c>
      <c r="B1091" s="22" t="s">
        <v>1377</v>
      </c>
      <c r="C1091" s="23" t="s">
        <v>1614</v>
      </c>
      <c r="D1091" s="30">
        <v>0.98</v>
      </c>
      <c r="E1091" s="25">
        <v>48.97</v>
      </c>
      <c r="F1091" s="25">
        <v>402.64</v>
      </c>
      <c r="G1091" s="200"/>
      <c r="H1091" s="3"/>
      <c r="I1091" s="52"/>
      <c r="J1091" s="3"/>
      <c r="K1091" s="52"/>
      <c r="L1091" s="3"/>
      <c r="M1091" s="3"/>
      <c r="N1091" s="3"/>
      <c r="O1091" s="3"/>
      <c r="P1091" s="3"/>
    </row>
    <row r="1092" spans="1:16" ht="22.5" customHeight="1" outlineLevel="1" x14ac:dyDescent="0.25">
      <c r="A1092" s="21">
        <v>118</v>
      </c>
      <c r="B1092" s="22" t="s">
        <v>1369</v>
      </c>
      <c r="C1092" s="23" t="s">
        <v>1615</v>
      </c>
      <c r="D1092" s="33">
        <v>3.5000000000000001E-3</v>
      </c>
      <c r="E1092" s="25">
        <v>1157.5899999999999</v>
      </c>
      <c r="F1092" s="25">
        <v>153.66</v>
      </c>
      <c r="G1092" s="200"/>
      <c r="H1092" s="3"/>
      <c r="I1092" s="52"/>
      <c r="J1092" s="3"/>
      <c r="K1092" s="52"/>
      <c r="L1092" s="3"/>
      <c r="M1092" s="3"/>
      <c r="N1092" s="3"/>
      <c r="O1092" s="3"/>
      <c r="P1092" s="3"/>
    </row>
    <row r="1093" spans="1:16" ht="15" outlineLevel="1" x14ac:dyDescent="0.25">
      <c r="A1093" s="26"/>
      <c r="B1093" s="27"/>
      <c r="C1093" s="28" t="s">
        <v>1637</v>
      </c>
      <c r="D1093" s="28"/>
      <c r="E1093" s="28"/>
      <c r="F1093" s="29">
        <v>144.78</v>
      </c>
      <c r="G1093" s="200"/>
      <c r="H1093" s="3"/>
      <c r="I1093" s="52"/>
      <c r="J1093" s="3"/>
      <c r="K1093" s="52"/>
      <c r="L1093" s="3"/>
      <c r="M1093" s="3"/>
      <c r="N1093" s="3"/>
      <c r="O1093" s="3"/>
      <c r="P1093" s="3"/>
    </row>
    <row r="1094" spans="1:16" ht="15" outlineLevel="1" x14ac:dyDescent="0.25">
      <c r="A1094" s="26"/>
      <c r="B1094" s="27"/>
      <c r="C1094" s="28" t="s">
        <v>1638</v>
      </c>
      <c r="D1094" s="28"/>
      <c r="E1094" s="28"/>
      <c r="F1094" s="29">
        <v>84.03</v>
      </c>
      <c r="G1094" s="200"/>
      <c r="H1094" s="3"/>
      <c r="I1094" s="52"/>
      <c r="J1094" s="3"/>
      <c r="K1094" s="52"/>
      <c r="L1094" s="3"/>
      <c r="M1094" s="3"/>
      <c r="N1094" s="3"/>
      <c r="O1094" s="3"/>
      <c r="P1094" s="3"/>
    </row>
    <row r="1095" spans="1:16" ht="15" outlineLevel="1" x14ac:dyDescent="0.25">
      <c r="A1095" s="26"/>
      <c r="B1095" s="27"/>
      <c r="C1095" s="28" t="s">
        <v>917</v>
      </c>
      <c r="D1095" s="28"/>
      <c r="E1095" s="28"/>
      <c r="F1095" s="29">
        <v>382.47</v>
      </c>
      <c r="G1095" s="200"/>
      <c r="H1095" s="3"/>
      <c r="I1095" s="52"/>
      <c r="J1095" s="3"/>
      <c r="K1095" s="52"/>
      <c r="L1095" s="3"/>
      <c r="M1095" s="3"/>
      <c r="N1095" s="3"/>
      <c r="O1095" s="3"/>
      <c r="P1095" s="3"/>
    </row>
    <row r="1096" spans="1:16" ht="22.5" customHeight="1" outlineLevel="1" x14ac:dyDescent="0.25">
      <c r="A1096" s="21">
        <v>119</v>
      </c>
      <c r="B1096" s="22" t="s">
        <v>1618</v>
      </c>
      <c r="C1096" s="23" t="s">
        <v>1619</v>
      </c>
      <c r="D1096" s="35">
        <v>-1.3999999999999999E-4</v>
      </c>
      <c r="E1096" s="25">
        <v>1383.1</v>
      </c>
      <c r="F1096" s="25">
        <v>-5.41</v>
      </c>
      <c r="G1096" s="200"/>
      <c r="H1096" s="3"/>
      <c r="I1096" s="52"/>
      <c r="J1096" s="3"/>
      <c r="K1096" s="52"/>
      <c r="L1096" s="3"/>
      <c r="M1096" s="3"/>
      <c r="N1096" s="3"/>
      <c r="O1096" s="3"/>
      <c r="P1096" s="3"/>
    </row>
    <row r="1097" spans="1:16" ht="22.5" customHeight="1" outlineLevel="1" x14ac:dyDescent="0.25">
      <c r="A1097" s="21">
        <v>120</v>
      </c>
      <c r="B1097" s="22" t="s">
        <v>1377</v>
      </c>
      <c r="C1097" s="23" t="s">
        <v>1620</v>
      </c>
      <c r="D1097" s="24">
        <v>0.245</v>
      </c>
      <c r="E1097" s="25">
        <v>64.5</v>
      </c>
      <c r="F1097" s="25">
        <v>132.59</v>
      </c>
      <c r="G1097" s="200"/>
      <c r="H1097" s="3"/>
      <c r="I1097" s="52"/>
      <c r="J1097" s="3"/>
      <c r="K1097" s="52"/>
      <c r="L1097" s="3"/>
      <c r="M1097" s="3"/>
      <c r="N1097" s="3"/>
      <c r="O1097" s="3"/>
      <c r="P1097" s="3"/>
    </row>
    <row r="1098" spans="1:16" ht="15" customHeight="1" outlineLevel="1" x14ac:dyDescent="0.25">
      <c r="A1098" s="459" t="s">
        <v>1621</v>
      </c>
      <c r="B1098" s="460"/>
      <c r="C1098" s="460"/>
      <c r="D1098" s="460"/>
      <c r="E1098" s="460"/>
      <c r="F1098" s="461"/>
      <c r="G1098" s="200"/>
      <c r="H1098" s="3"/>
      <c r="I1098" s="52"/>
      <c r="J1098" s="3"/>
      <c r="K1098" s="52"/>
      <c r="L1098" s="3"/>
      <c r="M1098" s="3"/>
      <c r="N1098" s="3"/>
      <c r="O1098" s="3"/>
      <c r="P1098" s="3"/>
    </row>
    <row r="1099" spans="1:16" ht="22.5" customHeight="1" outlineLevel="1" x14ac:dyDescent="0.25">
      <c r="A1099" s="21">
        <v>121</v>
      </c>
      <c r="B1099" s="22" t="s">
        <v>1622</v>
      </c>
      <c r="C1099" s="23" t="s">
        <v>1623</v>
      </c>
      <c r="D1099" s="30">
        <v>0.15</v>
      </c>
      <c r="E1099" s="25">
        <v>62.12</v>
      </c>
      <c r="F1099" s="25">
        <v>169.69</v>
      </c>
      <c r="G1099" s="200"/>
      <c r="H1099" s="3"/>
      <c r="I1099" s="52"/>
      <c r="J1099" s="3"/>
      <c r="K1099" s="52"/>
      <c r="L1099" s="3"/>
      <c r="M1099" s="3"/>
      <c r="N1099" s="3"/>
      <c r="O1099" s="3"/>
      <c r="P1099" s="3"/>
    </row>
    <row r="1100" spans="1:16" ht="15" outlineLevel="1" x14ac:dyDescent="0.25">
      <c r="A1100" s="26"/>
      <c r="B1100" s="27"/>
      <c r="C1100" s="28" t="s">
        <v>1639</v>
      </c>
      <c r="D1100" s="28"/>
      <c r="E1100" s="28"/>
      <c r="F1100" s="29">
        <v>131.07</v>
      </c>
      <c r="G1100" s="200"/>
      <c r="H1100" s="3"/>
      <c r="I1100" s="52"/>
      <c r="J1100" s="3"/>
      <c r="K1100" s="52"/>
      <c r="L1100" s="3"/>
      <c r="M1100" s="3"/>
      <c r="N1100" s="3"/>
      <c r="O1100" s="3"/>
      <c r="P1100" s="3"/>
    </row>
    <row r="1101" spans="1:16" ht="15" outlineLevel="1" x14ac:dyDescent="0.25">
      <c r="A1101" s="26"/>
      <c r="B1101" s="27"/>
      <c r="C1101" s="28" t="s">
        <v>1640</v>
      </c>
      <c r="D1101" s="28"/>
      <c r="E1101" s="28"/>
      <c r="F1101" s="29">
        <v>82.21</v>
      </c>
      <c r="G1101" s="200"/>
      <c r="H1101" s="3"/>
      <c r="I1101" s="52"/>
      <c r="J1101" s="3"/>
      <c r="K1101" s="52"/>
      <c r="L1101" s="3"/>
      <c r="M1101" s="3"/>
      <c r="N1101" s="3"/>
      <c r="O1101" s="3"/>
      <c r="P1101" s="3"/>
    </row>
    <row r="1102" spans="1:16" ht="15" outlineLevel="1" x14ac:dyDescent="0.25">
      <c r="A1102" s="26"/>
      <c r="B1102" s="27"/>
      <c r="C1102" s="28" t="s">
        <v>917</v>
      </c>
      <c r="D1102" s="28"/>
      <c r="E1102" s="28"/>
      <c r="F1102" s="29">
        <v>382.97</v>
      </c>
      <c r="G1102" s="200"/>
      <c r="H1102" s="3"/>
      <c r="I1102" s="52"/>
      <c r="J1102" s="3"/>
      <c r="K1102" s="52"/>
      <c r="L1102" s="3"/>
      <c r="M1102" s="3"/>
      <c r="N1102" s="3"/>
      <c r="O1102" s="3"/>
      <c r="P1102" s="3"/>
    </row>
    <row r="1103" spans="1:16" ht="22.5" customHeight="1" outlineLevel="1" x14ac:dyDescent="0.25">
      <c r="A1103" s="21">
        <v>122</v>
      </c>
      <c r="B1103" s="22" t="s">
        <v>1377</v>
      </c>
      <c r="C1103" s="23" t="s">
        <v>1626</v>
      </c>
      <c r="D1103" s="30">
        <v>15.45</v>
      </c>
      <c r="E1103" s="25">
        <v>3.31</v>
      </c>
      <c r="F1103" s="25">
        <v>429.67</v>
      </c>
      <c r="G1103" s="200"/>
      <c r="H1103" s="3"/>
      <c r="I1103" s="52"/>
      <c r="J1103" s="3"/>
      <c r="K1103" s="52"/>
      <c r="L1103" s="3"/>
      <c r="M1103" s="3"/>
      <c r="N1103" s="3"/>
      <c r="O1103" s="3"/>
      <c r="P1103" s="3"/>
    </row>
    <row r="1104" spans="1:16" ht="15" outlineLevel="1" x14ac:dyDescent="0.25">
      <c r="A1104" s="459" t="s">
        <v>1641</v>
      </c>
      <c r="B1104" s="460"/>
      <c r="C1104" s="460"/>
      <c r="D1104" s="460"/>
      <c r="E1104" s="460"/>
      <c r="F1104" s="461"/>
      <c r="G1104" s="200"/>
      <c r="H1104" s="3"/>
      <c r="I1104" s="52"/>
      <c r="J1104" s="3"/>
      <c r="K1104" s="52"/>
      <c r="L1104" s="3"/>
      <c r="M1104" s="3"/>
      <c r="N1104" s="3"/>
      <c r="O1104" s="3"/>
      <c r="P1104" s="3"/>
    </row>
    <row r="1105" spans="1:16" ht="15" outlineLevel="1" x14ac:dyDescent="0.25">
      <c r="A1105" s="459" t="s">
        <v>1569</v>
      </c>
      <c r="B1105" s="460"/>
      <c r="C1105" s="460"/>
      <c r="D1105" s="460"/>
      <c r="E1105" s="460"/>
      <c r="F1105" s="461"/>
      <c r="G1105" s="200"/>
      <c r="H1105" s="3"/>
      <c r="I1105" s="52"/>
      <c r="J1105" s="3"/>
      <c r="K1105" s="52"/>
      <c r="L1105" s="3"/>
      <c r="M1105" s="3"/>
      <c r="N1105" s="3"/>
      <c r="O1105" s="3"/>
      <c r="P1105" s="3"/>
    </row>
    <row r="1106" spans="1:16" ht="45" customHeight="1" outlineLevel="1" x14ac:dyDescent="0.25">
      <c r="A1106" s="21">
        <v>123</v>
      </c>
      <c r="B1106" s="22" t="s">
        <v>1570</v>
      </c>
      <c r="C1106" s="23" t="s">
        <v>1571</v>
      </c>
      <c r="D1106" s="32">
        <v>0.4</v>
      </c>
      <c r="E1106" s="25">
        <v>83.8</v>
      </c>
      <c r="F1106" s="25">
        <v>1505.15</v>
      </c>
      <c r="G1106" s="200"/>
      <c r="H1106" s="3"/>
      <c r="I1106" s="52"/>
      <c r="J1106" s="3"/>
      <c r="K1106" s="52"/>
      <c r="L1106" s="3"/>
      <c r="M1106" s="3"/>
      <c r="N1106" s="3"/>
      <c r="O1106" s="3"/>
      <c r="P1106" s="3"/>
    </row>
    <row r="1107" spans="1:16" ht="15" outlineLevel="1" x14ac:dyDescent="0.25">
      <c r="A1107" s="26"/>
      <c r="B1107" s="27"/>
      <c r="C1107" s="28" t="s">
        <v>1633</v>
      </c>
      <c r="D1107" s="28"/>
      <c r="E1107" s="28"/>
      <c r="F1107" s="29">
        <v>1548.75</v>
      </c>
      <c r="G1107" s="200"/>
      <c r="H1107" s="3"/>
      <c r="I1107" s="52"/>
      <c r="J1107" s="3"/>
      <c r="K1107" s="52"/>
      <c r="L1107" s="3"/>
      <c r="M1107" s="3"/>
      <c r="N1107" s="3"/>
      <c r="O1107" s="3"/>
      <c r="P1107" s="3"/>
    </row>
    <row r="1108" spans="1:16" ht="15" outlineLevel="1" x14ac:dyDescent="0.25">
      <c r="A1108" s="26"/>
      <c r="B1108" s="27"/>
      <c r="C1108" s="28" t="s">
        <v>1634</v>
      </c>
      <c r="D1108" s="28"/>
      <c r="E1108" s="28"/>
      <c r="F1108" s="29">
        <v>887.15</v>
      </c>
      <c r="G1108" s="200"/>
      <c r="H1108" s="3"/>
      <c r="I1108" s="52"/>
      <c r="J1108" s="3"/>
      <c r="K1108" s="52"/>
      <c r="L1108" s="3"/>
      <c r="M1108" s="3"/>
      <c r="N1108" s="3"/>
      <c r="O1108" s="3"/>
      <c r="P1108" s="3"/>
    </row>
    <row r="1109" spans="1:16" ht="15" outlineLevel="1" x14ac:dyDescent="0.25">
      <c r="A1109" s="26"/>
      <c r="B1109" s="27"/>
      <c r="C1109" s="28" t="s">
        <v>917</v>
      </c>
      <c r="D1109" s="28"/>
      <c r="E1109" s="28"/>
      <c r="F1109" s="29">
        <v>3941.05</v>
      </c>
      <c r="G1109" s="200"/>
      <c r="H1109" s="3"/>
      <c r="I1109" s="52"/>
      <c r="J1109" s="3"/>
      <c r="K1109" s="52"/>
      <c r="L1109" s="3"/>
      <c r="M1109" s="3"/>
      <c r="N1109" s="3"/>
      <c r="O1109" s="3"/>
      <c r="P1109" s="3"/>
    </row>
    <row r="1110" spans="1:16" ht="22.5" customHeight="1" outlineLevel="1" x14ac:dyDescent="0.25">
      <c r="A1110" s="21">
        <v>124</v>
      </c>
      <c r="B1110" s="22" t="s">
        <v>1377</v>
      </c>
      <c r="C1110" s="23" t="s">
        <v>1574</v>
      </c>
      <c r="D1110" s="31">
        <v>8</v>
      </c>
      <c r="E1110" s="25">
        <v>107.47</v>
      </c>
      <c r="F1110" s="25">
        <v>7213.21</v>
      </c>
      <c r="G1110" s="200"/>
      <c r="H1110" s="3"/>
      <c r="I1110" s="52"/>
      <c r="J1110" s="3"/>
      <c r="K1110" s="52"/>
      <c r="L1110" s="3"/>
      <c r="M1110" s="3"/>
      <c r="N1110" s="3"/>
      <c r="O1110" s="3"/>
      <c r="P1110" s="3"/>
    </row>
    <row r="1111" spans="1:16" ht="15" customHeight="1" outlineLevel="1" x14ac:dyDescent="0.25">
      <c r="A1111" s="459" t="s">
        <v>1575</v>
      </c>
      <c r="B1111" s="460"/>
      <c r="C1111" s="460"/>
      <c r="D1111" s="460"/>
      <c r="E1111" s="460"/>
      <c r="F1111" s="461"/>
      <c r="G1111" s="200"/>
      <c r="H1111" s="3"/>
      <c r="I1111" s="52"/>
      <c r="J1111" s="3"/>
      <c r="K1111" s="52"/>
      <c r="L1111" s="3"/>
      <c r="M1111" s="3"/>
      <c r="N1111" s="3"/>
      <c r="O1111" s="3"/>
      <c r="P1111" s="3"/>
    </row>
    <row r="1112" spans="1:16" ht="45" customHeight="1" outlineLevel="1" x14ac:dyDescent="0.25">
      <c r="A1112" s="21">
        <v>125</v>
      </c>
      <c r="B1112" s="22" t="s">
        <v>1570</v>
      </c>
      <c r="C1112" s="23" t="s">
        <v>1571</v>
      </c>
      <c r="D1112" s="30">
        <v>0.05</v>
      </c>
      <c r="E1112" s="25">
        <v>83.8</v>
      </c>
      <c r="F1112" s="25">
        <v>188.14</v>
      </c>
      <c r="G1112" s="200"/>
      <c r="H1112" s="3"/>
      <c r="I1112" s="52"/>
      <c r="J1112" s="3"/>
      <c r="K1112" s="52"/>
      <c r="L1112" s="3"/>
      <c r="M1112" s="3"/>
      <c r="N1112" s="3"/>
      <c r="O1112" s="3"/>
      <c r="P1112" s="3"/>
    </row>
    <row r="1113" spans="1:16" ht="15" outlineLevel="1" x14ac:dyDescent="0.25">
      <c r="A1113" s="26"/>
      <c r="B1113" s="27"/>
      <c r="C1113" s="28" t="s">
        <v>1627</v>
      </c>
      <c r="D1113" s="28"/>
      <c r="E1113" s="28"/>
      <c r="F1113" s="29">
        <v>193.6</v>
      </c>
      <c r="G1113" s="200"/>
      <c r="H1113" s="3"/>
      <c r="I1113" s="52"/>
      <c r="J1113" s="3"/>
      <c r="K1113" s="52"/>
      <c r="L1113" s="3"/>
      <c r="M1113" s="3"/>
      <c r="N1113" s="3"/>
      <c r="O1113" s="3"/>
      <c r="P1113" s="3"/>
    </row>
    <row r="1114" spans="1:16" ht="15" outlineLevel="1" x14ac:dyDescent="0.25">
      <c r="A1114" s="26"/>
      <c r="B1114" s="27"/>
      <c r="C1114" s="28" t="s">
        <v>1628</v>
      </c>
      <c r="D1114" s="28"/>
      <c r="E1114" s="28"/>
      <c r="F1114" s="29">
        <v>110.9</v>
      </c>
      <c r="G1114" s="200"/>
      <c r="H1114" s="3"/>
      <c r="I1114" s="52"/>
      <c r="J1114" s="3"/>
      <c r="K1114" s="52"/>
      <c r="L1114" s="3"/>
      <c r="M1114" s="3"/>
      <c r="N1114" s="3"/>
      <c r="O1114" s="3"/>
      <c r="P1114" s="3"/>
    </row>
    <row r="1115" spans="1:16" ht="15" outlineLevel="1" x14ac:dyDescent="0.25">
      <c r="A1115" s="26"/>
      <c r="B1115" s="27"/>
      <c r="C1115" s="28" t="s">
        <v>917</v>
      </c>
      <c r="D1115" s="28"/>
      <c r="E1115" s="28"/>
      <c r="F1115" s="29">
        <v>492.64</v>
      </c>
      <c r="G1115" s="200"/>
      <c r="H1115" s="3"/>
      <c r="I1115" s="52"/>
      <c r="J1115" s="3"/>
      <c r="K1115" s="52"/>
      <c r="L1115" s="3"/>
      <c r="M1115" s="3"/>
      <c r="N1115" s="3"/>
      <c r="O1115" s="3"/>
      <c r="P1115" s="3"/>
    </row>
    <row r="1116" spans="1:16" ht="22.5" customHeight="1" outlineLevel="1" x14ac:dyDescent="0.25">
      <c r="A1116" s="21">
        <v>126</v>
      </c>
      <c r="B1116" s="22" t="s">
        <v>1377</v>
      </c>
      <c r="C1116" s="23" t="s">
        <v>1574</v>
      </c>
      <c r="D1116" s="31">
        <v>1</v>
      </c>
      <c r="E1116" s="25">
        <v>107.47</v>
      </c>
      <c r="F1116" s="25">
        <v>901.65</v>
      </c>
      <c r="G1116" s="200"/>
      <c r="H1116" s="3"/>
      <c r="I1116" s="52"/>
      <c r="J1116" s="3"/>
      <c r="K1116" s="52"/>
      <c r="L1116" s="3"/>
      <c r="M1116" s="3"/>
      <c r="N1116" s="3"/>
      <c r="O1116" s="3"/>
      <c r="P1116" s="3"/>
    </row>
    <row r="1117" spans="1:16" ht="15" outlineLevel="1" x14ac:dyDescent="0.25">
      <c r="A1117" s="459" t="s">
        <v>1604</v>
      </c>
      <c r="B1117" s="460"/>
      <c r="C1117" s="460"/>
      <c r="D1117" s="460"/>
      <c r="E1117" s="460"/>
      <c r="F1117" s="461"/>
      <c r="G1117" s="200"/>
      <c r="H1117" s="3"/>
      <c r="I1117" s="52"/>
      <c r="J1117" s="3"/>
      <c r="K1117" s="52"/>
      <c r="L1117" s="3"/>
      <c r="M1117" s="3"/>
      <c r="N1117" s="3"/>
      <c r="O1117" s="3"/>
      <c r="P1117" s="3"/>
    </row>
    <row r="1118" spans="1:16" ht="33.75" customHeight="1" outlineLevel="1" x14ac:dyDescent="0.25">
      <c r="A1118" s="21">
        <v>127</v>
      </c>
      <c r="B1118" s="22" t="s">
        <v>1605</v>
      </c>
      <c r="C1118" s="23" t="s">
        <v>1606</v>
      </c>
      <c r="D1118" s="33">
        <v>3.5000000000000001E-3</v>
      </c>
      <c r="E1118" s="25">
        <v>21799.18</v>
      </c>
      <c r="F1118" s="25">
        <v>667.18</v>
      </c>
      <c r="G1118" s="200"/>
      <c r="H1118" s="3"/>
      <c r="I1118" s="52"/>
      <c r="J1118" s="3"/>
      <c r="K1118" s="52"/>
      <c r="L1118" s="3"/>
      <c r="M1118" s="3"/>
      <c r="N1118" s="3"/>
      <c r="O1118" s="3"/>
      <c r="P1118" s="3"/>
    </row>
    <row r="1119" spans="1:16" ht="15" outlineLevel="1" x14ac:dyDescent="0.25">
      <c r="A1119" s="26"/>
      <c r="B1119" s="27"/>
      <c r="C1119" s="28" t="s">
        <v>1635</v>
      </c>
      <c r="D1119" s="28"/>
      <c r="E1119" s="28"/>
      <c r="F1119" s="29">
        <v>228.64</v>
      </c>
      <c r="G1119" s="200"/>
      <c r="H1119" s="3"/>
      <c r="I1119" s="52"/>
      <c r="J1119" s="3"/>
      <c r="K1119" s="52"/>
      <c r="L1119" s="3"/>
      <c r="M1119" s="3"/>
      <c r="N1119" s="3"/>
      <c r="O1119" s="3"/>
      <c r="P1119" s="3"/>
    </row>
    <row r="1120" spans="1:16" ht="15" outlineLevel="1" x14ac:dyDescent="0.25">
      <c r="A1120" s="26"/>
      <c r="B1120" s="27"/>
      <c r="C1120" s="28" t="s">
        <v>1636</v>
      </c>
      <c r="D1120" s="28"/>
      <c r="E1120" s="28"/>
      <c r="F1120" s="29">
        <v>132.69</v>
      </c>
      <c r="G1120" s="200"/>
      <c r="H1120" s="3"/>
      <c r="I1120" s="52"/>
      <c r="J1120" s="3"/>
      <c r="K1120" s="52"/>
      <c r="L1120" s="3"/>
      <c r="M1120" s="3"/>
      <c r="N1120" s="3"/>
      <c r="O1120" s="3"/>
      <c r="P1120" s="3"/>
    </row>
    <row r="1121" spans="1:16" ht="15" outlineLevel="1" x14ac:dyDescent="0.25">
      <c r="A1121" s="26"/>
      <c r="B1121" s="27"/>
      <c r="C1121" s="28" t="s">
        <v>917</v>
      </c>
      <c r="D1121" s="28"/>
      <c r="E1121" s="28"/>
      <c r="F1121" s="29">
        <v>1028.51</v>
      </c>
      <c r="G1121" s="200"/>
      <c r="H1121" s="3"/>
      <c r="I1121" s="52"/>
      <c r="J1121" s="3"/>
      <c r="K1121" s="52"/>
      <c r="L1121" s="3"/>
      <c r="M1121" s="3"/>
      <c r="N1121" s="3"/>
      <c r="O1121" s="3"/>
      <c r="P1121" s="3"/>
    </row>
    <row r="1122" spans="1:16" ht="33.75" customHeight="1" outlineLevel="1" x14ac:dyDescent="0.25">
      <c r="A1122" s="21">
        <v>128</v>
      </c>
      <c r="B1122" s="22" t="s">
        <v>1609</v>
      </c>
      <c r="C1122" s="23" t="s">
        <v>1610</v>
      </c>
      <c r="D1122" s="35">
        <v>-1.0499999999999999E-3</v>
      </c>
      <c r="E1122" s="25">
        <v>59210</v>
      </c>
      <c r="F1122" s="25">
        <v>-384.84</v>
      </c>
      <c r="G1122" s="200"/>
      <c r="H1122" s="3"/>
      <c r="I1122" s="52"/>
      <c r="J1122" s="3"/>
      <c r="K1122" s="52"/>
      <c r="L1122" s="3"/>
      <c r="M1122" s="3"/>
      <c r="N1122" s="3"/>
      <c r="O1122" s="3"/>
      <c r="P1122" s="3"/>
    </row>
    <row r="1123" spans="1:16" ht="33.75" customHeight="1" outlineLevel="1" x14ac:dyDescent="0.25">
      <c r="A1123" s="21">
        <v>129</v>
      </c>
      <c r="B1123" s="22" t="s">
        <v>1611</v>
      </c>
      <c r="C1123" s="23" t="s">
        <v>1612</v>
      </c>
      <c r="D1123" s="35">
        <v>-2.1000000000000001E-4</v>
      </c>
      <c r="E1123" s="25">
        <v>44408</v>
      </c>
      <c r="F1123" s="25">
        <v>-75.63</v>
      </c>
      <c r="G1123" s="200"/>
      <c r="H1123" s="3"/>
      <c r="I1123" s="52"/>
      <c r="J1123" s="3"/>
      <c r="K1123" s="52"/>
      <c r="L1123" s="3"/>
      <c r="M1123" s="3"/>
      <c r="N1123" s="3"/>
      <c r="O1123" s="3"/>
      <c r="P1123" s="3"/>
    </row>
    <row r="1124" spans="1:16" ht="22.5" customHeight="1" outlineLevel="1" x14ac:dyDescent="0.25">
      <c r="A1124" s="21">
        <v>130</v>
      </c>
      <c r="B1124" s="22" t="s">
        <v>1377</v>
      </c>
      <c r="C1124" s="23" t="s">
        <v>1613</v>
      </c>
      <c r="D1124" s="33">
        <v>8.7499999999999994E-2</v>
      </c>
      <c r="E1124" s="25">
        <v>128.69</v>
      </c>
      <c r="F1124" s="25">
        <v>94.47</v>
      </c>
      <c r="G1124" s="200"/>
      <c r="H1124" s="3"/>
      <c r="I1124" s="52"/>
      <c r="J1124" s="3"/>
      <c r="K1124" s="52"/>
      <c r="L1124" s="3"/>
      <c r="M1124" s="3"/>
      <c r="N1124" s="3"/>
      <c r="O1124" s="3"/>
      <c r="P1124" s="3"/>
    </row>
    <row r="1125" spans="1:16" ht="22.5" customHeight="1" outlineLevel="1" x14ac:dyDescent="0.25">
      <c r="A1125" s="21">
        <v>131</v>
      </c>
      <c r="B1125" s="22" t="s">
        <v>1377</v>
      </c>
      <c r="C1125" s="23" t="s">
        <v>1614</v>
      </c>
      <c r="D1125" s="30">
        <v>0.98</v>
      </c>
      <c r="E1125" s="25">
        <v>48.97</v>
      </c>
      <c r="F1125" s="25">
        <v>402.64</v>
      </c>
      <c r="G1125" s="200"/>
      <c r="H1125" s="3"/>
      <c r="I1125" s="52"/>
      <c r="J1125" s="3"/>
      <c r="K1125" s="52"/>
      <c r="L1125" s="3"/>
      <c r="M1125" s="3"/>
      <c r="N1125" s="3"/>
      <c r="O1125" s="3"/>
      <c r="P1125" s="3"/>
    </row>
    <row r="1126" spans="1:16" ht="22.5" customHeight="1" outlineLevel="1" x14ac:dyDescent="0.25">
      <c r="A1126" s="21">
        <v>132</v>
      </c>
      <c r="B1126" s="22" t="s">
        <v>1369</v>
      </c>
      <c r="C1126" s="23" t="s">
        <v>1615</v>
      </c>
      <c r="D1126" s="33">
        <v>3.5000000000000001E-3</v>
      </c>
      <c r="E1126" s="25">
        <v>1157.5899999999999</v>
      </c>
      <c r="F1126" s="25">
        <v>153.66</v>
      </c>
      <c r="G1126" s="200"/>
      <c r="H1126" s="3"/>
      <c r="I1126" s="52"/>
      <c r="J1126" s="3"/>
      <c r="K1126" s="52"/>
      <c r="L1126" s="3"/>
      <c r="M1126" s="3"/>
      <c r="N1126" s="3"/>
      <c r="O1126" s="3"/>
      <c r="P1126" s="3"/>
    </row>
    <row r="1127" spans="1:16" ht="15" outlineLevel="1" x14ac:dyDescent="0.25">
      <c r="A1127" s="26"/>
      <c r="B1127" s="27"/>
      <c r="C1127" s="28" t="s">
        <v>1637</v>
      </c>
      <c r="D1127" s="28"/>
      <c r="E1127" s="28"/>
      <c r="F1127" s="29">
        <v>144.78</v>
      </c>
      <c r="G1127" s="200"/>
      <c r="H1127" s="3"/>
      <c r="I1127" s="52"/>
      <c r="J1127" s="3"/>
      <c r="K1127" s="52"/>
      <c r="L1127" s="3"/>
      <c r="M1127" s="3"/>
      <c r="N1127" s="3"/>
      <c r="O1127" s="3"/>
      <c r="P1127" s="3"/>
    </row>
    <row r="1128" spans="1:16" ht="15" outlineLevel="1" x14ac:dyDescent="0.25">
      <c r="A1128" s="26"/>
      <c r="B1128" s="27"/>
      <c r="C1128" s="28" t="s">
        <v>1638</v>
      </c>
      <c r="D1128" s="28"/>
      <c r="E1128" s="28"/>
      <c r="F1128" s="29">
        <v>84.03</v>
      </c>
      <c r="G1128" s="200"/>
      <c r="H1128" s="3"/>
      <c r="I1128" s="52"/>
      <c r="J1128" s="3"/>
      <c r="K1128" s="52"/>
      <c r="L1128" s="3"/>
      <c r="M1128" s="3"/>
      <c r="N1128" s="3"/>
      <c r="O1128" s="3"/>
      <c r="P1128" s="3"/>
    </row>
    <row r="1129" spans="1:16" ht="15" outlineLevel="1" x14ac:dyDescent="0.25">
      <c r="A1129" s="26"/>
      <c r="B1129" s="27"/>
      <c r="C1129" s="28" t="s">
        <v>917</v>
      </c>
      <c r="D1129" s="28"/>
      <c r="E1129" s="28"/>
      <c r="F1129" s="29">
        <v>382.47</v>
      </c>
      <c r="G1129" s="200"/>
      <c r="H1129" s="3"/>
      <c r="I1129" s="52"/>
      <c r="J1129" s="3"/>
      <c r="K1129" s="52"/>
      <c r="L1129" s="3"/>
      <c r="M1129" s="3"/>
      <c r="N1129" s="3"/>
      <c r="O1129" s="3"/>
      <c r="P1129" s="3"/>
    </row>
    <row r="1130" spans="1:16" ht="22.5" customHeight="1" outlineLevel="1" x14ac:dyDescent="0.25">
      <c r="A1130" s="21">
        <v>133</v>
      </c>
      <c r="B1130" s="22" t="s">
        <v>1618</v>
      </c>
      <c r="C1130" s="23" t="s">
        <v>1619</v>
      </c>
      <c r="D1130" s="35">
        <v>-1.3999999999999999E-4</v>
      </c>
      <c r="E1130" s="25">
        <v>1383.1</v>
      </c>
      <c r="F1130" s="25">
        <v>-5.41</v>
      </c>
      <c r="G1130" s="200"/>
      <c r="H1130" s="3"/>
      <c r="I1130" s="52"/>
      <c r="J1130" s="3"/>
      <c r="K1130" s="52"/>
      <c r="L1130" s="3"/>
      <c r="M1130" s="3"/>
      <c r="N1130" s="3"/>
      <c r="O1130" s="3"/>
      <c r="P1130" s="3"/>
    </row>
    <row r="1131" spans="1:16" ht="22.5" customHeight="1" outlineLevel="1" x14ac:dyDescent="0.25">
      <c r="A1131" s="21">
        <v>134</v>
      </c>
      <c r="B1131" s="22" t="s">
        <v>1377</v>
      </c>
      <c r="C1131" s="23" t="s">
        <v>1620</v>
      </c>
      <c r="D1131" s="24">
        <v>0.245</v>
      </c>
      <c r="E1131" s="25">
        <v>64.5</v>
      </c>
      <c r="F1131" s="25">
        <v>132.59</v>
      </c>
      <c r="G1131" s="200"/>
      <c r="H1131" s="3"/>
      <c r="I1131" s="52"/>
      <c r="J1131" s="3"/>
      <c r="K1131" s="52"/>
      <c r="L1131" s="3"/>
      <c r="M1131" s="3"/>
      <c r="N1131" s="3"/>
      <c r="O1131" s="3"/>
      <c r="P1131" s="3"/>
    </row>
    <row r="1132" spans="1:16" ht="15" customHeight="1" outlineLevel="1" x14ac:dyDescent="0.25">
      <c r="A1132" s="459" t="s">
        <v>1621</v>
      </c>
      <c r="B1132" s="460"/>
      <c r="C1132" s="460"/>
      <c r="D1132" s="460"/>
      <c r="E1132" s="460"/>
      <c r="F1132" s="461"/>
      <c r="G1132" s="200"/>
      <c r="H1132" s="3"/>
      <c r="I1132" s="52"/>
      <c r="J1132" s="3"/>
      <c r="K1132" s="52"/>
      <c r="L1132" s="3"/>
      <c r="M1132" s="3"/>
      <c r="N1132" s="3"/>
      <c r="O1132" s="3"/>
      <c r="P1132" s="3"/>
    </row>
    <row r="1133" spans="1:16" ht="22.5" customHeight="1" outlineLevel="1" x14ac:dyDescent="0.25">
      <c r="A1133" s="21">
        <v>135</v>
      </c>
      <c r="B1133" s="22" t="s">
        <v>1622</v>
      </c>
      <c r="C1133" s="23" t="s">
        <v>1623</v>
      </c>
      <c r="D1133" s="30">
        <v>0.15</v>
      </c>
      <c r="E1133" s="25">
        <v>62.12</v>
      </c>
      <c r="F1133" s="25">
        <v>169.69</v>
      </c>
      <c r="G1133" s="200"/>
      <c r="H1133" s="3"/>
      <c r="I1133" s="52"/>
      <c r="J1133" s="3"/>
      <c r="K1133" s="52"/>
      <c r="L1133" s="3"/>
      <c r="M1133" s="3"/>
      <c r="N1133" s="3"/>
      <c r="O1133" s="3"/>
      <c r="P1133" s="3"/>
    </row>
    <row r="1134" spans="1:16" ht="15" outlineLevel="1" x14ac:dyDescent="0.25">
      <c r="A1134" s="26"/>
      <c r="B1134" s="27"/>
      <c r="C1134" s="28" t="s">
        <v>1639</v>
      </c>
      <c r="D1134" s="28"/>
      <c r="E1134" s="28"/>
      <c r="F1134" s="29">
        <v>131.07</v>
      </c>
      <c r="G1134" s="200"/>
      <c r="H1134" s="3"/>
      <c r="I1134" s="52"/>
      <c r="J1134" s="3"/>
      <c r="K1134" s="52"/>
      <c r="L1134" s="3"/>
      <c r="M1134" s="3"/>
      <c r="N1134" s="3"/>
      <c r="O1134" s="3"/>
      <c r="P1134" s="3"/>
    </row>
    <row r="1135" spans="1:16" ht="15" outlineLevel="1" x14ac:dyDescent="0.25">
      <c r="A1135" s="26"/>
      <c r="B1135" s="27"/>
      <c r="C1135" s="28" t="s">
        <v>1640</v>
      </c>
      <c r="D1135" s="28"/>
      <c r="E1135" s="28"/>
      <c r="F1135" s="29">
        <v>82.21</v>
      </c>
      <c r="G1135" s="200"/>
      <c r="H1135" s="3"/>
      <c r="I1135" s="52"/>
      <c r="J1135" s="3"/>
      <c r="K1135" s="52"/>
      <c r="L1135" s="3"/>
      <c r="M1135" s="3"/>
      <c r="N1135" s="3"/>
      <c r="O1135" s="3"/>
      <c r="P1135" s="3"/>
    </row>
    <row r="1136" spans="1:16" ht="15" outlineLevel="1" x14ac:dyDescent="0.25">
      <c r="A1136" s="26"/>
      <c r="B1136" s="27"/>
      <c r="C1136" s="28" t="s">
        <v>917</v>
      </c>
      <c r="D1136" s="28"/>
      <c r="E1136" s="28"/>
      <c r="F1136" s="29">
        <v>382.97</v>
      </c>
      <c r="G1136" s="200"/>
      <c r="H1136" s="3"/>
      <c r="I1136" s="52"/>
      <c r="J1136" s="3"/>
      <c r="K1136" s="52"/>
      <c r="L1136" s="3"/>
      <c r="M1136" s="3"/>
      <c r="N1136" s="3"/>
      <c r="O1136" s="3"/>
      <c r="P1136" s="3"/>
    </row>
    <row r="1137" spans="1:16" ht="22.5" customHeight="1" outlineLevel="1" x14ac:dyDescent="0.25">
      <c r="A1137" s="21">
        <v>136</v>
      </c>
      <c r="B1137" s="22" t="s">
        <v>1377</v>
      </c>
      <c r="C1137" s="23" t="s">
        <v>1626</v>
      </c>
      <c r="D1137" s="30">
        <v>15.45</v>
      </c>
      <c r="E1137" s="25">
        <v>3.31</v>
      </c>
      <c r="F1137" s="25">
        <v>429.67</v>
      </c>
      <c r="G1137" s="200"/>
      <c r="H1137" s="3"/>
      <c r="I1137" s="52"/>
      <c r="J1137" s="3"/>
      <c r="K1137" s="52"/>
      <c r="L1137" s="3"/>
      <c r="M1137" s="3"/>
      <c r="N1137" s="3"/>
      <c r="O1137" s="3"/>
      <c r="P1137" s="3"/>
    </row>
    <row r="1138" spans="1:16" ht="15" outlineLevel="1" x14ac:dyDescent="0.25">
      <c r="A1138" s="459" t="s">
        <v>1642</v>
      </c>
      <c r="B1138" s="460"/>
      <c r="C1138" s="460"/>
      <c r="D1138" s="460"/>
      <c r="E1138" s="460"/>
      <c r="F1138" s="461"/>
      <c r="G1138" s="200"/>
      <c r="H1138" s="3"/>
      <c r="I1138" s="52"/>
      <c r="J1138" s="3"/>
      <c r="K1138" s="52"/>
      <c r="L1138" s="3"/>
      <c r="M1138" s="3"/>
      <c r="N1138" s="3"/>
      <c r="O1138" s="3"/>
      <c r="P1138" s="3"/>
    </row>
    <row r="1139" spans="1:16" ht="22.5" customHeight="1" outlineLevel="1" x14ac:dyDescent="0.25">
      <c r="A1139" s="21">
        <v>137</v>
      </c>
      <c r="B1139" s="22" t="s">
        <v>928</v>
      </c>
      <c r="C1139" s="23" t="s">
        <v>1064</v>
      </c>
      <c r="D1139" s="24">
        <v>1.4999999999999999E-2</v>
      </c>
      <c r="E1139" s="25">
        <v>716.71</v>
      </c>
      <c r="F1139" s="25">
        <v>380.86</v>
      </c>
      <c r="G1139" s="200"/>
      <c r="H1139" s="3"/>
      <c r="I1139" s="52"/>
      <c r="J1139" s="3"/>
      <c r="K1139" s="52"/>
      <c r="L1139" s="3"/>
      <c r="M1139" s="3"/>
      <c r="N1139" s="3"/>
      <c r="O1139" s="3"/>
      <c r="P1139" s="3"/>
    </row>
    <row r="1140" spans="1:16" ht="15" outlineLevel="1" x14ac:dyDescent="0.25">
      <c r="A1140" s="26"/>
      <c r="B1140" s="27"/>
      <c r="C1140" s="28" t="s">
        <v>1643</v>
      </c>
      <c r="D1140" s="28"/>
      <c r="E1140" s="28"/>
      <c r="F1140" s="29">
        <v>361.35</v>
      </c>
      <c r="G1140" s="200"/>
      <c r="H1140" s="3"/>
      <c r="I1140" s="52"/>
      <c r="J1140" s="3"/>
      <c r="K1140" s="52"/>
      <c r="L1140" s="3"/>
      <c r="M1140" s="3"/>
      <c r="N1140" s="3"/>
      <c r="O1140" s="3"/>
      <c r="P1140" s="3"/>
    </row>
    <row r="1141" spans="1:16" ht="15" outlineLevel="1" x14ac:dyDescent="0.25">
      <c r="A1141" s="26"/>
      <c r="B1141" s="27"/>
      <c r="C1141" s="28" t="s">
        <v>1644</v>
      </c>
      <c r="D1141" s="28"/>
      <c r="E1141" s="28"/>
      <c r="F1141" s="29">
        <v>205.47</v>
      </c>
      <c r="G1141" s="200"/>
      <c r="H1141" s="3"/>
      <c r="I1141" s="52"/>
      <c r="J1141" s="3"/>
      <c r="K1141" s="52"/>
      <c r="L1141" s="3"/>
      <c r="M1141" s="3"/>
      <c r="N1141" s="3"/>
      <c r="O1141" s="3"/>
      <c r="P1141" s="3"/>
    </row>
    <row r="1142" spans="1:16" ht="15" outlineLevel="1" x14ac:dyDescent="0.25">
      <c r="A1142" s="26"/>
      <c r="B1142" s="27"/>
      <c r="C1142" s="28" t="s">
        <v>917</v>
      </c>
      <c r="D1142" s="28"/>
      <c r="E1142" s="28"/>
      <c r="F1142" s="29">
        <v>947.68</v>
      </c>
      <c r="G1142" s="200"/>
      <c r="H1142" s="3"/>
      <c r="I1142" s="52"/>
      <c r="J1142" s="3"/>
      <c r="K1142" s="52"/>
      <c r="L1142" s="3"/>
      <c r="M1142" s="3"/>
      <c r="N1142" s="3"/>
      <c r="O1142" s="3"/>
      <c r="P1142" s="3"/>
    </row>
    <row r="1143" spans="1:16" ht="22.5" customHeight="1" outlineLevel="1" x14ac:dyDescent="0.25">
      <c r="A1143" s="21">
        <v>138</v>
      </c>
      <c r="B1143" s="22" t="s">
        <v>1377</v>
      </c>
      <c r="C1143" s="23" t="s">
        <v>1645</v>
      </c>
      <c r="D1143" s="30">
        <v>62.52</v>
      </c>
      <c r="E1143" s="25">
        <v>4.76</v>
      </c>
      <c r="F1143" s="25">
        <v>2498.6999999999998</v>
      </c>
      <c r="G1143" s="200"/>
      <c r="H1143" s="3"/>
      <c r="I1143" s="52"/>
      <c r="J1143" s="3"/>
      <c r="K1143" s="52"/>
      <c r="L1143" s="3"/>
      <c r="M1143" s="3"/>
      <c r="N1143" s="3"/>
      <c r="O1143" s="3"/>
      <c r="P1143" s="3"/>
    </row>
    <row r="1144" spans="1:16" ht="45" customHeight="1" outlineLevel="1" x14ac:dyDescent="0.25">
      <c r="A1144" s="21">
        <v>139</v>
      </c>
      <c r="B1144" s="22" t="s">
        <v>1570</v>
      </c>
      <c r="C1144" s="23" t="s">
        <v>1571</v>
      </c>
      <c r="D1144" s="30">
        <v>0.05</v>
      </c>
      <c r="E1144" s="25">
        <v>83.8</v>
      </c>
      <c r="F1144" s="25">
        <v>188.14</v>
      </c>
      <c r="G1144" s="200"/>
      <c r="H1144" s="3"/>
      <c r="I1144" s="52"/>
      <c r="J1144" s="3"/>
      <c r="K1144" s="52"/>
      <c r="L1144" s="3"/>
      <c r="M1144" s="3"/>
      <c r="N1144" s="3"/>
      <c r="O1144" s="3"/>
      <c r="P1144" s="3"/>
    </row>
    <row r="1145" spans="1:16" ht="15" outlineLevel="1" x14ac:dyDescent="0.25">
      <c r="A1145" s="26"/>
      <c r="B1145" s="27"/>
      <c r="C1145" s="28" t="s">
        <v>1627</v>
      </c>
      <c r="D1145" s="28"/>
      <c r="E1145" s="28"/>
      <c r="F1145" s="29">
        <v>193.6</v>
      </c>
      <c r="G1145" s="200"/>
      <c r="H1145" s="3"/>
      <c r="I1145" s="52"/>
      <c r="J1145" s="3"/>
      <c r="K1145" s="52"/>
      <c r="L1145" s="3"/>
      <c r="M1145" s="3"/>
      <c r="N1145" s="3"/>
      <c r="O1145" s="3"/>
      <c r="P1145" s="3"/>
    </row>
    <row r="1146" spans="1:16" ht="15" outlineLevel="1" x14ac:dyDescent="0.25">
      <c r="A1146" s="26"/>
      <c r="B1146" s="27"/>
      <c r="C1146" s="28" t="s">
        <v>1628</v>
      </c>
      <c r="D1146" s="28"/>
      <c r="E1146" s="28"/>
      <c r="F1146" s="29">
        <v>110.9</v>
      </c>
      <c r="G1146" s="200"/>
      <c r="H1146" s="3"/>
      <c r="I1146" s="52"/>
      <c r="J1146" s="3"/>
      <c r="K1146" s="52"/>
      <c r="L1146" s="3"/>
      <c r="M1146" s="3"/>
      <c r="N1146" s="3"/>
      <c r="O1146" s="3"/>
      <c r="P1146" s="3"/>
    </row>
    <row r="1147" spans="1:16" ht="15" outlineLevel="1" x14ac:dyDescent="0.25">
      <c r="A1147" s="26"/>
      <c r="B1147" s="27"/>
      <c r="C1147" s="28" t="s">
        <v>917</v>
      </c>
      <c r="D1147" s="28"/>
      <c r="E1147" s="28"/>
      <c r="F1147" s="29">
        <v>492.64</v>
      </c>
      <c r="G1147" s="200"/>
      <c r="H1147" s="3"/>
      <c r="I1147" s="52"/>
      <c r="J1147" s="3"/>
      <c r="K1147" s="52"/>
      <c r="L1147" s="3"/>
      <c r="M1147" s="3"/>
      <c r="N1147" s="3"/>
      <c r="O1147" s="3"/>
      <c r="P1147" s="3"/>
    </row>
    <row r="1148" spans="1:16" ht="22.5" customHeight="1" outlineLevel="1" x14ac:dyDescent="0.25">
      <c r="A1148" s="21">
        <v>140</v>
      </c>
      <c r="B1148" s="22" t="s">
        <v>1377</v>
      </c>
      <c r="C1148" s="23" t="s">
        <v>1574</v>
      </c>
      <c r="D1148" s="31">
        <v>1</v>
      </c>
      <c r="E1148" s="25">
        <v>107.47</v>
      </c>
      <c r="F1148" s="25">
        <v>901.65</v>
      </c>
      <c r="G1148" s="200"/>
      <c r="H1148" s="3"/>
      <c r="I1148" s="52"/>
      <c r="J1148" s="3"/>
      <c r="K1148" s="52"/>
      <c r="L1148" s="3"/>
      <c r="M1148" s="3"/>
      <c r="N1148" s="3"/>
      <c r="O1148" s="3"/>
      <c r="P1148" s="3"/>
    </row>
    <row r="1149" spans="1:16" ht="15" outlineLevel="1" x14ac:dyDescent="0.25">
      <c r="A1149" s="459" t="s">
        <v>1646</v>
      </c>
      <c r="B1149" s="460"/>
      <c r="C1149" s="460"/>
      <c r="D1149" s="460"/>
      <c r="E1149" s="460"/>
      <c r="F1149" s="461"/>
      <c r="G1149" s="200"/>
      <c r="H1149" s="3"/>
      <c r="I1149" s="52"/>
      <c r="J1149" s="3"/>
      <c r="K1149" s="52"/>
      <c r="L1149" s="3"/>
      <c r="M1149" s="3"/>
      <c r="N1149" s="3"/>
      <c r="O1149" s="3"/>
      <c r="P1149" s="3"/>
    </row>
    <row r="1150" spans="1:16" ht="15" outlineLevel="1" x14ac:dyDescent="0.25">
      <c r="A1150" s="459" t="s">
        <v>1569</v>
      </c>
      <c r="B1150" s="460"/>
      <c r="C1150" s="460"/>
      <c r="D1150" s="460"/>
      <c r="E1150" s="460"/>
      <c r="F1150" s="461"/>
      <c r="G1150" s="200"/>
      <c r="H1150" s="3"/>
      <c r="I1150" s="52"/>
      <c r="J1150" s="3"/>
      <c r="K1150" s="52"/>
      <c r="L1150" s="3"/>
      <c r="M1150" s="3"/>
      <c r="N1150" s="3"/>
      <c r="O1150" s="3"/>
      <c r="P1150" s="3"/>
    </row>
    <row r="1151" spans="1:16" ht="45" customHeight="1" outlineLevel="1" x14ac:dyDescent="0.25">
      <c r="A1151" s="21">
        <v>141</v>
      </c>
      <c r="B1151" s="22" t="s">
        <v>1570</v>
      </c>
      <c r="C1151" s="23" t="s">
        <v>1571</v>
      </c>
      <c r="D1151" s="32">
        <v>0.1</v>
      </c>
      <c r="E1151" s="25">
        <v>83.8</v>
      </c>
      <c r="F1151" s="25">
        <v>376.29</v>
      </c>
      <c r="G1151" s="200"/>
      <c r="H1151" s="3"/>
      <c r="I1151" s="52"/>
      <c r="J1151" s="3"/>
      <c r="K1151" s="52"/>
      <c r="L1151" s="3"/>
      <c r="M1151" s="3"/>
      <c r="N1151" s="3"/>
      <c r="O1151" s="3"/>
      <c r="P1151" s="3"/>
    </row>
    <row r="1152" spans="1:16" ht="15" outlineLevel="1" x14ac:dyDescent="0.25">
      <c r="A1152" s="26"/>
      <c r="B1152" s="27"/>
      <c r="C1152" s="28" t="s">
        <v>1593</v>
      </c>
      <c r="D1152" s="28"/>
      <c r="E1152" s="28"/>
      <c r="F1152" s="29">
        <v>387.19</v>
      </c>
      <c r="G1152" s="200"/>
      <c r="H1152" s="3"/>
      <c r="I1152" s="52"/>
      <c r="J1152" s="3"/>
      <c r="K1152" s="52"/>
      <c r="L1152" s="3"/>
      <c r="M1152" s="3"/>
      <c r="N1152" s="3"/>
      <c r="O1152" s="3"/>
      <c r="P1152" s="3"/>
    </row>
    <row r="1153" spans="1:16" ht="15" outlineLevel="1" x14ac:dyDescent="0.25">
      <c r="A1153" s="26"/>
      <c r="B1153" s="27"/>
      <c r="C1153" s="28" t="s">
        <v>1594</v>
      </c>
      <c r="D1153" s="28"/>
      <c r="E1153" s="28"/>
      <c r="F1153" s="29">
        <v>221.79</v>
      </c>
      <c r="G1153" s="200"/>
      <c r="H1153" s="3"/>
      <c r="I1153" s="52"/>
      <c r="J1153" s="3"/>
      <c r="K1153" s="52"/>
      <c r="L1153" s="3"/>
      <c r="M1153" s="3"/>
      <c r="N1153" s="3"/>
      <c r="O1153" s="3"/>
      <c r="P1153" s="3"/>
    </row>
    <row r="1154" spans="1:16" ht="15" outlineLevel="1" x14ac:dyDescent="0.25">
      <c r="A1154" s="26"/>
      <c r="B1154" s="27"/>
      <c r="C1154" s="28" t="s">
        <v>917</v>
      </c>
      <c r="D1154" s="28"/>
      <c r="E1154" s="28"/>
      <c r="F1154" s="29">
        <v>985.27</v>
      </c>
      <c r="G1154" s="200"/>
      <c r="H1154" s="3"/>
      <c r="I1154" s="52"/>
      <c r="J1154" s="3"/>
      <c r="K1154" s="52"/>
      <c r="L1154" s="3"/>
      <c r="M1154" s="3"/>
      <c r="N1154" s="3"/>
      <c r="O1154" s="3"/>
      <c r="P1154" s="3"/>
    </row>
    <row r="1155" spans="1:16" ht="22.5" customHeight="1" outlineLevel="1" x14ac:dyDescent="0.25">
      <c r="A1155" s="21">
        <v>142</v>
      </c>
      <c r="B1155" s="22" t="s">
        <v>1377</v>
      </c>
      <c r="C1155" s="23" t="s">
        <v>1574</v>
      </c>
      <c r="D1155" s="31">
        <v>2</v>
      </c>
      <c r="E1155" s="25">
        <v>107.47</v>
      </c>
      <c r="F1155" s="25">
        <v>1803.3</v>
      </c>
      <c r="G1155" s="200"/>
      <c r="H1155" s="3"/>
      <c r="I1155" s="52"/>
      <c r="J1155" s="3"/>
      <c r="K1155" s="52"/>
      <c r="L1155" s="3"/>
      <c r="M1155" s="3"/>
      <c r="N1155" s="3"/>
      <c r="O1155" s="3"/>
      <c r="P1155" s="3"/>
    </row>
    <row r="1156" spans="1:16" ht="15" customHeight="1" outlineLevel="1" x14ac:dyDescent="0.25">
      <c r="A1156" s="459" t="s">
        <v>1575</v>
      </c>
      <c r="B1156" s="460"/>
      <c r="C1156" s="460"/>
      <c r="D1156" s="460"/>
      <c r="E1156" s="460"/>
      <c r="F1156" s="461"/>
      <c r="G1156" s="200"/>
      <c r="H1156" s="3"/>
      <c r="I1156" s="52"/>
      <c r="J1156" s="3"/>
      <c r="K1156" s="52"/>
      <c r="L1156" s="3"/>
      <c r="M1156" s="3"/>
      <c r="N1156" s="3"/>
      <c r="O1156" s="3"/>
      <c r="P1156" s="3"/>
    </row>
    <row r="1157" spans="1:16" ht="45" customHeight="1" outlineLevel="1" x14ac:dyDescent="0.25">
      <c r="A1157" s="21">
        <v>143</v>
      </c>
      <c r="B1157" s="22" t="s">
        <v>1570</v>
      </c>
      <c r="C1157" s="23" t="s">
        <v>1571</v>
      </c>
      <c r="D1157" s="32">
        <v>9.1999999999999993</v>
      </c>
      <c r="E1157" s="25">
        <v>83.8</v>
      </c>
      <c r="F1157" s="25">
        <v>34618.519999999997</v>
      </c>
      <c r="G1157" s="200"/>
      <c r="H1157" s="3"/>
      <c r="I1157" s="52"/>
      <c r="J1157" s="3"/>
      <c r="K1157" s="52"/>
      <c r="L1157" s="3"/>
      <c r="M1157" s="3"/>
      <c r="N1157" s="3"/>
      <c r="O1157" s="3"/>
      <c r="P1157" s="3"/>
    </row>
    <row r="1158" spans="1:16" ht="15" outlineLevel="1" x14ac:dyDescent="0.25">
      <c r="A1158" s="26"/>
      <c r="B1158" s="27"/>
      <c r="C1158" s="28" t="s">
        <v>1647</v>
      </c>
      <c r="D1158" s="28"/>
      <c r="E1158" s="28"/>
      <c r="F1158" s="29">
        <v>35621.43</v>
      </c>
      <c r="G1158" s="200"/>
      <c r="H1158" s="3"/>
      <c r="I1158" s="52"/>
      <c r="J1158" s="3"/>
      <c r="K1158" s="52"/>
      <c r="L1158" s="3"/>
      <c r="M1158" s="3"/>
      <c r="N1158" s="3"/>
      <c r="O1158" s="3"/>
      <c r="P1158" s="3"/>
    </row>
    <row r="1159" spans="1:16" ht="15" outlineLevel="1" x14ac:dyDescent="0.25">
      <c r="A1159" s="26"/>
      <c r="B1159" s="27"/>
      <c r="C1159" s="28" t="s">
        <v>1648</v>
      </c>
      <c r="D1159" s="28"/>
      <c r="E1159" s="28"/>
      <c r="F1159" s="29">
        <v>20404.509999999998</v>
      </c>
      <c r="G1159" s="200"/>
      <c r="H1159" s="3"/>
      <c r="I1159" s="52"/>
      <c r="J1159" s="3"/>
      <c r="K1159" s="52"/>
      <c r="L1159" s="3"/>
      <c r="M1159" s="3"/>
      <c r="N1159" s="3"/>
      <c r="O1159" s="3"/>
      <c r="P1159" s="3"/>
    </row>
    <row r="1160" spans="1:16" ht="15" outlineLevel="1" x14ac:dyDescent="0.25">
      <c r="A1160" s="26"/>
      <c r="B1160" s="27"/>
      <c r="C1160" s="28" t="s">
        <v>917</v>
      </c>
      <c r="D1160" s="28"/>
      <c r="E1160" s="28"/>
      <c r="F1160" s="29">
        <v>90644.46</v>
      </c>
      <c r="G1160" s="200"/>
      <c r="H1160" s="3"/>
      <c r="I1160" s="52"/>
      <c r="J1160" s="3"/>
      <c r="K1160" s="52"/>
      <c r="L1160" s="3"/>
      <c r="M1160" s="3"/>
      <c r="N1160" s="3"/>
      <c r="O1160" s="3"/>
      <c r="P1160" s="3"/>
    </row>
    <row r="1161" spans="1:16" ht="22.5" customHeight="1" outlineLevel="1" x14ac:dyDescent="0.25">
      <c r="A1161" s="21">
        <v>144</v>
      </c>
      <c r="B1161" s="22" t="s">
        <v>1377</v>
      </c>
      <c r="C1161" s="23" t="s">
        <v>1574</v>
      </c>
      <c r="D1161" s="31">
        <v>184</v>
      </c>
      <c r="E1161" s="25">
        <v>107.47</v>
      </c>
      <c r="F1161" s="25">
        <v>165903.74</v>
      </c>
      <c r="G1161" s="200"/>
      <c r="H1161" s="3"/>
      <c r="I1161" s="52"/>
      <c r="J1161" s="3"/>
      <c r="K1161" s="52"/>
      <c r="L1161" s="3"/>
      <c r="M1161" s="3"/>
      <c r="N1161" s="3"/>
      <c r="O1161" s="3"/>
      <c r="P1161" s="3"/>
    </row>
    <row r="1162" spans="1:16" ht="15" outlineLevel="1" x14ac:dyDescent="0.25">
      <c r="A1162" s="459" t="s">
        <v>1592</v>
      </c>
      <c r="B1162" s="460"/>
      <c r="C1162" s="460"/>
      <c r="D1162" s="460"/>
      <c r="E1162" s="460"/>
      <c r="F1162" s="461"/>
      <c r="G1162" s="200"/>
      <c r="H1162" s="3"/>
      <c r="I1162" s="52"/>
      <c r="J1162" s="3"/>
      <c r="K1162" s="52"/>
      <c r="L1162" s="3"/>
      <c r="M1162" s="3"/>
      <c r="N1162" s="3"/>
      <c r="O1162" s="3"/>
      <c r="P1162" s="3"/>
    </row>
    <row r="1163" spans="1:16" ht="45" customHeight="1" outlineLevel="1" x14ac:dyDescent="0.25">
      <c r="A1163" s="21">
        <v>145</v>
      </c>
      <c r="B1163" s="22" t="s">
        <v>1570</v>
      </c>
      <c r="C1163" s="23" t="s">
        <v>1571</v>
      </c>
      <c r="D1163" s="30">
        <v>0.05</v>
      </c>
      <c r="E1163" s="25">
        <v>83.8</v>
      </c>
      <c r="F1163" s="25">
        <v>188.14</v>
      </c>
      <c r="G1163" s="200"/>
      <c r="H1163" s="3"/>
      <c r="I1163" s="52"/>
      <c r="J1163" s="3"/>
      <c r="K1163" s="52"/>
      <c r="L1163" s="3"/>
      <c r="M1163" s="3"/>
      <c r="N1163" s="3"/>
      <c r="O1163" s="3"/>
      <c r="P1163" s="3"/>
    </row>
    <row r="1164" spans="1:16" ht="15" outlineLevel="1" x14ac:dyDescent="0.25">
      <c r="A1164" s="26"/>
      <c r="B1164" s="27"/>
      <c r="C1164" s="28" t="s">
        <v>1627</v>
      </c>
      <c r="D1164" s="28"/>
      <c r="E1164" s="28"/>
      <c r="F1164" s="29">
        <v>193.6</v>
      </c>
      <c r="G1164" s="200"/>
      <c r="H1164" s="3"/>
      <c r="I1164" s="52"/>
      <c r="J1164" s="3"/>
      <c r="K1164" s="52"/>
      <c r="L1164" s="3"/>
      <c r="M1164" s="3"/>
      <c r="N1164" s="3"/>
      <c r="O1164" s="3"/>
      <c r="P1164" s="3"/>
    </row>
    <row r="1165" spans="1:16" ht="15" outlineLevel="1" x14ac:dyDescent="0.25">
      <c r="A1165" s="26"/>
      <c r="B1165" s="27"/>
      <c r="C1165" s="28" t="s">
        <v>1628</v>
      </c>
      <c r="D1165" s="28"/>
      <c r="E1165" s="28"/>
      <c r="F1165" s="29">
        <v>110.9</v>
      </c>
      <c r="G1165" s="200"/>
      <c r="H1165" s="3"/>
      <c r="I1165" s="52"/>
      <c r="J1165" s="3"/>
      <c r="K1165" s="52"/>
      <c r="L1165" s="3"/>
      <c r="M1165" s="3"/>
      <c r="N1165" s="3"/>
      <c r="O1165" s="3"/>
      <c r="P1165" s="3"/>
    </row>
    <row r="1166" spans="1:16" ht="15" outlineLevel="1" x14ac:dyDescent="0.25">
      <c r="A1166" s="26"/>
      <c r="B1166" s="27"/>
      <c r="C1166" s="28" t="s">
        <v>917</v>
      </c>
      <c r="D1166" s="28"/>
      <c r="E1166" s="28"/>
      <c r="F1166" s="29">
        <v>492.64</v>
      </c>
      <c r="G1166" s="200"/>
      <c r="H1166" s="3"/>
      <c r="I1166" s="52"/>
      <c r="J1166" s="3"/>
      <c r="K1166" s="52"/>
      <c r="L1166" s="3"/>
      <c r="M1166" s="3"/>
      <c r="N1166" s="3"/>
      <c r="O1166" s="3"/>
      <c r="P1166" s="3"/>
    </row>
    <row r="1167" spans="1:16" ht="22.5" customHeight="1" outlineLevel="1" x14ac:dyDescent="0.25">
      <c r="A1167" s="21">
        <v>146</v>
      </c>
      <c r="B1167" s="22" t="s">
        <v>1377</v>
      </c>
      <c r="C1167" s="23" t="s">
        <v>1574</v>
      </c>
      <c r="D1167" s="31">
        <v>1</v>
      </c>
      <c r="E1167" s="25">
        <v>107.47</v>
      </c>
      <c r="F1167" s="25">
        <v>901.65</v>
      </c>
      <c r="G1167" s="200"/>
      <c r="H1167" s="3"/>
      <c r="I1167" s="52"/>
      <c r="J1167" s="3"/>
      <c r="K1167" s="52"/>
      <c r="L1167" s="3"/>
      <c r="M1167" s="3"/>
      <c r="N1167" s="3"/>
      <c r="O1167" s="3"/>
      <c r="P1167" s="3"/>
    </row>
    <row r="1168" spans="1:16" ht="15" outlineLevel="1" x14ac:dyDescent="0.25">
      <c r="A1168" s="459" t="s">
        <v>1578</v>
      </c>
      <c r="B1168" s="460"/>
      <c r="C1168" s="460"/>
      <c r="D1168" s="460"/>
      <c r="E1168" s="460"/>
      <c r="F1168" s="461"/>
      <c r="G1168" s="200"/>
      <c r="H1168" s="3"/>
      <c r="I1168" s="52"/>
      <c r="J1168" s="3"/>
      <c r="K1168" s="52"/>
      <c r="L1168" s="3"/>
      <c r="M1168" s="3"/>
      <c r="N1168" s="3"/>
      <c r="O1168" s="3"/>
      <c r="P1168" s="3"/>
    </row>
    <row r="1169" spans="1:16" ht="22.5" customHeight="1" outlineLevel="1" x14ac:dyDescent="0.25">
      <c r="A1169" s="21">
        <v>147</v>
      </c>
      <c r="B1169" s="22" t="s">
        <v>1579</v>
      </c>
      <c r="C1169" s="23" t="s">
        <v>1580</v>
      </c>
      <c r="D1169" s="24">
        <v>8.9999999999999993E-3</v>
      </c>
      <c r="E1169" s="25">
        <v>10577.18</v>
      </c>
      <c r="F1169" s="25">
        <v>1255.3900000000001</v>
      </c>
      <c r="G1169" s="200"/>
      <c r="H1169" s="3"/>
      <c r="I1169" s="52"/>
      <c r="J1169" s="3"/>
      <c r="K1169" s="52"/>
      <c r="L1169" s="3"/>
      <c r="M1169" s="3"/>
      <c r="N1169" s="3"/>
      <c r="O1169" s="3"/>
      <c r="P1169" s="3"/>
    </row>
    <row r="1170" spans="1:16" ht="15" outlineLevel="1" x14ac:dyDescent="0.25">
      <c r="A1170" s="26"/>
      <c r="B1170" s="27"/>
      <c r="C1170" s="28" t="s">
        <v>1649</v>
      </c>
      <c r="D1170" s="28"/>
      <c r="E1170" s="28"/>
      <c r="F1170" s="29">
        <v>119.86</v>
      </c>
      <c r="G1170" s="200"/>
      <c r="H1170" s="3"/>
      <c r="I1170" s="52"/>
      <c r="J1170" s="3"/>
      <c r="K1170" s="52"/>
      <c r="L1170" s="3"/>
      <c r="M1170" s="3"/>
      <c r="N1170" s="3"/>
      <c r="O1170" s="3"/>
      <c r="P1170" s="3"/>
    </row>
    <row r="1171" spans="1:16" ht="15" outlineLevel="1" x14ac:dyDescent="0.25">
      <c r="A1171" s="26"/>
      <c r="B1171" s="27"/>
      <c r="C1171" s="28" t="s">
        <v>1650</v>
      </c>
      <c r="D1171" s="28"/>
      <c r="E1171" s="28"/>
      <c r="F1171" s="29">
        <v>68.16</v>
      </c>
      <c r="G1171" s="200"/>
      <c r="H1171" s="3"/>
      <c r="I1171" s="52"/>
      <c r="J1171" s="3"/>
      <c r="K1171" s="52"/>
      <c r="L1171" s="3"/>
      <c r="M1171" s="3"/>
      <c r="N1171" s="3"/>
      <c r="O1171" s="3"/>
      <c r="P1171" s="3"/>
    </row>
    <row r="1172" spans="1:16" ht="15" outlineLevel="1" x14ac:dyDescent="0.25">
      <c r="A1172" s="26"/>
      <c r="B1172" s="27"/>
      <c r="C1172" s="28" t="s">
        <v>917</v>
      </c>
      <c r="D1172" s="28"/>
      <c r="E1172" s="28"/>
      <c r="F1172" s="29">
        <v>1443.41</v>
      </c>
      <c r="G1172" s="200"/>
      <c r="H1172" s="3"/>
      <c r="I1172" s="52"/>
      <c r="J1172" s="3"/>
      <c r="K1172" s="52"/>
      <c r="L1172" s="3"/>
      <c r="M1172" s="3"/>
      <c r="N1172" s="3"/>
      <c r="O1172" s="3"/>
      <c r="P1172" s="3"/>
    </row>
    <row r="1173" spans="1:16" ht="22.5" customHeight="1" outlineLevel="1" x14ac:dyDescent="0.25">
      <c r="A1173" s="21">
        <v>148</v>
      </c>
      <c r="B1173" s="22" t="s">
        <v>1583</v>
      </c>
      <c r="C1173" s="23" t="s">
        <v>1584</v>
      </c>
      <c r="D1173" s="24">
        <v>-1.6739999999999999</v>
      </c>
      <c r="E1173" s="25">
        <v>17.82</v>
      </c>
      <c r="F1173" s="25">
        <v>-466.85</v>
      </c>
      <c r="G1173" s="200"/>
      <c r="H1173" s="3"/>
      <c r="I1173" s="52"/>
      <c r="J1173" s="3"/>
      <c r="K1173" s="52"/>
      <c r="L1173" s="3"/>
      <c r="M1173" s="3"/>
      <c r="N1173" s="3"/>
      <c r="O1173" s="3"/>
      <c r="P1173" s="3"/>
    </row>
    <row r="1174" spans="1:16" ht="56.25" customHeight="1" outlineLevel="1" x14ac:dyDescent="0.25">
      <c r="A1174" s="21">
        <v>149</v>
      </c>
      <c r="B1174" s="22" t="s">
        <v>1585</v>
      </c>
      <c r="C1174" s="23" t="s">
        <v>1586</v>
      </c>
      <c r="D1174" s="24">
        <v>-1.6559999999999999</v>
      </c>
      <c r="E1174" s="25">
        <v>37.799999999999997</v>
      </c>
      <c r="F1174" s="25">
        <v>-669.79</v>
      </c>
      <c r="G1174" s="200"/>
      <c r="H1174" s="3"/>
      <c r="I1174" s="52"/>
      <c r="J1174" s="3"/>
      <c r="K1174" s="52"/>
      <c r="L1174" s="3"/>
      <c r="M1174" s="3"/>
      <c r="N1174" s="3"/>
      <c r="O1174" s="3"/>
      <c r="P1174" s="3"/>
    </row>
    <row r="1175" spans="1:16" ht="22.5" customHeight="1" outlineLevel="1" x14ac:dyDescent="0.25">
      <c r="A1175" s="21">
        <v>150</v>
      </c>
      <c r="B1175" s="22" t="s">
        <v>989</v>
      </c>
      <c r="C1175" s="23" t="s">
        <v>990</v>
      </c>
      <c r="D1175" s="32">
        <v>0.1</v>
      </c>
      <c r="E1175" s="25">
        <v>200</v>
      </c>
      <c r="F1175" s="25">
        <v>380.6</v>
      </c>
      <c r="G1175" s="200"/>
      <c r="H1175" s="3"/>
      <c r="I1175" s="52"/>
      <c r="J1175" s="3"/>
      <c r="K1175" s="52"/>
      <c r="L1175" s="3"/>
      <c r="M1175" s="3"/>
      <c r="N1175" s="3"/>
      <c r="O1175" s="3"/>
      <c r="P1175" s="3"/>
    </row>
    <row r="1176" spans="1:16" ht="22.5" customHeight="1" outlineLevel="1" x14ac:dyDescent="0.25">
      <c r="A1176" s="21">
        <v>151</v>
      </c>
      <c r="B1176" s="22" t="s">
        <v>1377</v>
      </c>
      <c r="C1176" s="23" t="s">
        <v>1574</v>
      </c>
      <c r="D1176" s="31">
        <v>1</v>
      </c>
      <c r="E1176" s="25">
        <v>107.47</v>
      </c>
      <c r="F1176" s="25">
        <v>901.65</v>
      </c>
      <c r="G1176" s="200"/>
      <c r="H1176" s="3"/>
      <c r="I1176" s="52"/>
      <c r="J1176" s="3"/>
      <c r="K1176" s="52"/>
      <c r="L1176" s="3"/>
      <c r="M1176" s="3"/>
      <c r="N1176" s="3"/>
      <c r="O1176" s="3"/>
      <c r="P1176" s="3"/>
    </row>
    <row r="1177" spans="1:16" ht="22.5" customHeight="1" outlineLevel="1" x14ac:dyDescent="0.25">
      <c r="A1177" s="21">
        <v>152</v>
      </c>
      <c r="B1177" s="22" t="s">
        <v>1587</v>
      </c>
      <c r="C1177" s="23" t="s">
        <v>1588</v>
      </c>
      <c r="D1177" s="24">
        <v>8.9999999999999993E-3</v>
      </c>
      <c r="E1177" s="25">
        <v>276.27999999999997</v>
      </c>
      <c r="F1177" s="25">
        <v>81.27</v>
      </c>
      <c r="G1177" s="200"/>
      <c r="H1177" s="3"/>
      <c r="I1177" s="52"/>
      <c r="J1177" s="3"/>
      <c r="K1177" s="52"/>
      <c r="L1177" s="3"/>
      <c r="M1177" s="3"/>
      <c r="N1177" s="3"/>
      <c r="O1177" s="3"/>
      <c r="P1177" s="3"/>
    </row>
    <row r="1178" spans="1:16" ht="15" outlineLevel="1" x14ac:dyDescent="0.25">
      <c r="A1178" s="26"/>
      <c r="B1178" s="27"/>
      <c r="C1178" s="28" t="s">
        <v>1651</v>
      </c>
      <c r="D1178" s="28"/>
      <c r="E1178" s="28"/>
      <c r="F1178" s="29">
        <v>89.26</v>
      </c>
      <c r="G1178" s="200"/>
      <c r="H1178" s="3"/>
      <c r="I1178" s="52"/>
      <c r="J1178" s="3"/>
      <c r="K1178" s="52"/>
      <c r="L1178" s="3"/>
      <c r="M1178" s="3"/>
      <c r="N1178" s="3"/>
      <c r="O1178" s="3"/>
      <c r="P1178" s="3"/>
    </row>
    <row r="1179" spans="1:16" ht="15" outlineLevel="1" x14ac:dyDescent="0.25">
      <c r="A1179" s="26"/>
      <c r="B1179" s="27"/>
      <c r="C1179" s="28" t="s">
        <v>1652</v>
      </c>
      <c r="D1179" s="28"/>
      <c r="E1179" s="28"/>
      <c r="F1179" s="29">
        <v>51.81</v>
      </c>
      <c r="G1179" s="200"/>
      <c r="H1179" s="3"/>
      <c r="I1179" s="52"/>
      <c r="J1179" s="3"/>
      <c r="K1179" s="52"/>
      <c r="L1179" s="3"/>
      <c r="M1179" s="3"/>
      <c r="N1179" s="3"/>
      <c r="O1179" s="3"/>
      <c r="P1179" s="3"/>
    </row>
    <row r="1180" spans="1:16" ht="15" outlineLevel="1" x14ac:dyDescent="0.25">
      <c r="A1180" s="26"/>
      <c r="B1180" s="27"/>
      <c r="C1180" s="28" t="s">
        <v>917</v>
      </c>
      <c r="D1180" s="28"/>
      <c r="E1180" s="28"/>
      <c r="F1180" s="29">
        <v>222.34</v>
      </c>
      <c r="G1180" s="200"/>
      <c r="H1180" s="3"/>
      <c r="I1180" s="52"/>
      <c r="J1180" s="3"/>
      <c r="K1180" s="52"/>
      <c r="L1180" s="3"/>
      <c r="M1180" s="3"/>
      <c r="N1180" s="3"/>
      <c r="O1180" s="3"/>
      <c r="P1180" s="3"/>
    </row>
    <row r="1181" spans="1:16" ht="33.75" customHeight="1" outlineLevel="1" x14ac:dyDescent="0.25">
      <c r="A1181" s="21">
        <v>153</v>
      </c>
      <c r="B1181" s="22" t="s">
        <v>1377</v>
      </c>
      <c r="C1181" s="23" t="s">
        <v>1591</v>
      </c>
      <c r="D1181" s="32">
        <v>0.9</v>
      </c>
      <c r="E1181" s="25">
        <v>496.96</v>
      </c>
      <c r="F1181" s="25">
        <v>3752.51</v>
      </c>
      <c r="G1181" s="200"/>
      <c r="H1181" s="3"/>
      <c r="I1181" s="52"/>
      <c r="J1181" s="3"/>
      <c r="K1181" s="52"/>
      <c r="L1181" s="3"/>
      <c r="M1181" s="3"/>
      <c r="N1181" s="3"/>
      <c r="O1181" s="3"/>
      <c r="P1181" s="3"/>
    </row>
    <row r="1182" spans="1:16" ht="15" outlineLevel="1" x14ac:dyDescent="0.25">
      <c r="A1182" s="459" t="s">
        <v>1653</v>
      </c>
      <c r="B1182" s="460"/>
      <c r="C1182" s="460"/>
      <c r="D1182" s="460"/>
      <c r="E1182" s="460"/>
      <c r="F1182" s="461"/>
      <c r="G1182" s="200"/>
      <c r="H1182" s="3"/>
      <c r="I1182" s="52"/>
      <c r="J1182" s="3"/>
      <c r="K1182" s="52"/>
      <c r="L1182" s="3"/>
      <c r="M1182" s="3"/>
      <c r="N1182" s="3"/>
      <c r="O1182" s="3"/>
      <c r="P1182" s="3"/>
    </row>
    <row r="1183" spans="1:16" ht="15" outlineLevel="1" x14ac:dyDescent="0.25">
      <c r="A1183" s="459" t="s">
        <v>1654</v>
      </c>
      <c r="B1183" s="460"/>
      <c r="C1183" s="460"/>
      <c r="D1183" s="460"/>
      <c r="E1183" s="460"/>
      <c r="F1183" s="461"/>
      <c r="G1183" s="200"/>
      <c r="H1183" s="3"/>
      <c r="I1183" s="52"/>
      <c r="J1183" s="3"/>
      <c r="K1183" s="52"/>
      <c r="L1183" s="3"/>
      <c r="M1183" s="3"/>
      <c r="N1183" s="3"/>
      <c r="O1183" s="3"/>
      <c r="P1183" s="3"/>
    </row>
    <row r="1184" spans="1:16" ht="45" customHeight="1" outlineLevel="1" x14ac:dyDescent="0.25">
      <c r="A1184" s="21">
        <v>154</v>
      </c>
      <c r="B1184" s="22" t="s">
        <v>1655</v>
      </c>
      <c r="C1184" s="23" t="s">
        <v>1656</v>
      </c>
      <c r="D1184" s="30">
        <v>1.58</v>
      </c>
      <c r="E1184" s="25">
        <v>525.79999999999995</v>
      </c>
      <c r="F1184" s="25">
        <v>35851.69</v>
      </c>
      <c r="G1184" s="200"/>
      <c r="H1184" s="3"/>
      <c r="I1184" s="52"/>
      <c r="J1184" s="3"/>
      <c r="K1184" s="52"/>
      <c r="L1184" s="3"/>
      <c r="M1184" s="3"/>
      <c r="N1184" s="3"/>
      <c r="O1184" s="3"/>
      <c r="P1184" s="3"/>
    </row>
    <row r="1185" spans="1:16" ht="15" outlineLevel="1" x14ac:dyDescent="0.25">
      <c r="A1185" s="26"/>
      <c r="B1185" s="27"/>
      <c r="C1185" s="28" t="s">
        <v>1657</v>
      </c>
      <c r="D1185" s="28"/>
      <c r="E1185" s="28"/>
      <c r="F1185" s="29">
        <v>40213.47</v>
      </c>
      <c r="G1185" s="200"/>
      <c r="H1185" s="3"/>
      <c r="I1185" s="52"/>
      <c r="J1185" s="3"/>
      <c r="K1185" s="52"/>
      <c r="L1185" s="3"/>
      <c r="M1185" s="3"/>
      <c r="N1185" s="3"/>
      <c r="O1185" s="3"/>
      <c r="P1185" s="3"/>
    </row>
    <row r="1186" spans="1:16" ht="15" outlineLevel="1" x14ac:dyDescent="0.25">
      <c r="A1186" s="26"/>
      <c r="B1186" s="27"/>
      <c r="C1186" s="28" t="s">
        <v>1658</v>
      </c>
      <c r="D1186" s="28"/>
      <c r="E1186" s="28"/>
      <c r="F1186" s="29">
        <v>27402.1</v>
      </c>
      <c r="G1186" s="200"/>
      <c r="H1186" s="3"/>
      <c r="I1186" s="52"/>
      <c r="J1186" s="3"/>
      <c r="K1186" s="52"/>
      <c r="L1186" s="3"/>
      <c r="M1186" s="3"/>
      <c r="N1186" s="3"/>
      <c r="O1186" s="3"/>
      <c r="P1186" s="3"/>
    </row>
    <row r="1187" spans="1:16" ht="15" outlineLevel="1" x14ac:dyDescent="0.25">
      <c r="A1187" s="26"/>
      <c r="B1187" s="27"/>
      <c r="C1187" s="28" t="s">
        <v>917</v>
      </c>
      <c r="D1187" s="28"/>
      <c r="E1187" s="28"/>
      <c r="F1187" s="29">
        <v>103467.26</v>
      </c>
      <c r="G1187" s="200"/>
      <c r="H1187" s="3"/>
      <c r="I1187" s="52"/>
      <c r="J1187" s="3"/>
      <c r="K1187" s="52"/>
      <c r="L1187" s="3"/>
      <c r="M1187" s="3"/>
      <c r="N1187" s="3"/>
      <c r="O1187" s="3"/>
      <c r="P1187" s="3"/>
    </row>
    <row r="1188" spans="1:16" ht="22.5" customHeight="1" outlineLevel="1" x14ac:dyDescent="0.25">
      <c r="A1188" s="21">
        <v>155</v>
      </c>
      <c r="B1188" s="22" t="s">
        <v>1377</v>
      </c>
      <c r="C1188" s="23" t="s">
        <v>1659</v>
      </c>
      <c r="D1188" s="31">
        <v>158</v>
      </c>
      <c r="E1188" s="25">
        <v>142.88</v>
      </c>
      <c r="F1188" s="25">
        <v>189399.66</v>
      </c>
      <c r="G1188" s="200"/>
      <c r="H1188" s="3"/>
      <c r="I1188" s="52"/>
      <c r="J1188" s="3"/>
      <c r="K1188" s="52"/>
      <c r="L1188" s="3"/>
      <c r="M1188" s="3"/>
      <c r="N1188" s="3"/>
      <c r="O1188" s="3"/>
      <c r="P1188" s="3"/>
    </row>
    <row r="1189" spans="1:16" ht="22.5" customHeight="1" outlineLevel="1" x14ac:dyDescent="0.25">
      <c r="A1189" s="21">
        <v>156</v>
      </c>
      <c r="B1189" s="22" t="s">
        <v>1377</v>
      </c>
      <c r="C1189" s="23" t="s">
        <v>1660</v>
      </c>
      <c r="D1189" s="31">
        <v>316</v>
      </c>
      <c r="E1189" s="25">
        <v>100.94</v>
      </c>
      <c r="F1189" s="25">
        <v>267621.84999999998</v>
      </c>
      <c r="G1189" s="200"/>
      <c r="H1189" s="3"/>
      <c r="I1189" s="52"/>
      <c r="J1189" s="3"/>
      <c r="K1189" s="52"/>
      <c r="L1189" s="3"/>
      <c r="M1189" s="3"/>
      <c r="N1189" s="3"/>
      <c r="O1189" s="3"/>
      <c r="P1189" s="3"/>
    </row>
    <row r="1190" spans="1:16" ht="15" outlineLevel="1" x14ac:dyDescent="0.25">
      <c r="A1190" s="459" t="s">
        <v>1661</v>
      </c>
      <c r="B1190" s="460"/>
      <c r="C1190" s="460"/>
      <c r="D1190" s="460"/>
      <c r="E1190" s="460"/>
      <c r="F1190" s="461"/>
      <c r="G1190" s="200"/>
      <c r="H1190" s="3"/>
      <c r="I1190" s="52"/>
      <c r="J1190" s="3"/>
      <c r="K1190" s="52"/>
      <c r="L1190" s="3"/>
      <c r="M1190" s="3"/>
      <c r="N1190" s="3"/>
      <c r="O1190" s="3"/>
      <c r="P1190" s="3"/>
    </row>
    <row r="1191" spans="1:16" ht="33.75" customHeight="1" outlineLevel="1" x14ac:dyDescent="0.25">
      <c r="A1191" s="21">
        <v>157</v>
      </c>
      <c r="B1191" s="22" t="s">
        <v>1405</v>
      </c>
      <c r="C1191" s="23" t="s">
        <v>1406</v>
      </c>
      <c r="D1191" s="30">
        <v>20.420000000000002</v>
      </c>
      <c r="E1191" s="25">
        <v>110.98</v>
      </c>
      <c r="F1191" s="25">
        <v>100374.01</v>
      </c>
      <c r="G1191" s="200"/>
      <c r="H1191" s="3"/>
      <c r="I1191" s="52"/>
      <c r="J1191" s="3"/>
      <c r="K1191" s="52"/>
      <c r="L1191" s="3"/>
      <c r="M1191" s="3"/>
      <c r="N1191" s="3"/>
      <c r="O1191" s="3"/>
      <c r="P1191" s="3"/>
    </row>
    <row r="1192" spans="1:16" ht="15" outlineLevel="1" x14ac:dyDescent="0.25">
      <c r="A1192" s="26"/>
      <c r="B1192" s="27"/>
      <c r="C1192" s="28" t="s">
        <v>1662</v>
      </c>
      <c r="D1192" s="28"/>
      <c r="E1192" s="28"/>
      <c r="F1192" s="29">
        <v>103049.18</v>
      </c>
      <c r="G1192" s="200"/>
      <c r="H1192" s="3"/>
      <c r="I1192" s="52"/>
      <c r="J1192" s="3"/>
      <c r="K1192" s="52"/>
      <c r="L1192" s="3"/>
      <c r="M1192" s="3"/>
      <c r="N1192" s="3"/>
      <c r="O1192" s="3"/>
      <c r="P1192" s="3"/>
    </row>
    <row r="1193" spans="1:16" ht="15" outlineLevel="1" x14ac:dyDescent="0.25">
      <c r="A1193" s="26"/>
      <c r="B1193" s="27"/>
      <c r="C1193" s="28" t="s">
        <v>1663</v>
      </c>
      <c r="D1193" s="28"/>
      <c r="E1193" s="28"/>
      <c r="F1193" s="29">
        <v>59028.17</v>
      </c>
      <c r="G1193" s="200"/>
      <c r="H1193" s="3"/>
      <c r="I1193" s="52"/>
      <c r="J1193" s="3"/>
      <c r="K1193" s="52"/>
      <c r="L1193" s="3"/>
      <c r="M1193" s="3"/>
      <c r="N1193" s="3"/>
      <c r="O1193" s="3"/>
      <c r="P1193" s="3"/>
    </row>
    <row r="1194" spans="1:16" ht="15" outlineLevel="1" x14ac:dyDescent="0.25">
      <c r="A1194" s="26"/>
      <c r="B1194" s="27"/>
      <c r="C1194" s="28" t="s">
        <v>917</v>
      </c>
      <c r="D1194" s="28"/>
      <c r="E1194" s="28"/>
      <c r="F1194" s="29">
        <v>262451.36</v>
      </c>
      <c r="G1194" s="200"/>
      <c r="H1194" s="3"/>
      <c r="I1194" s="52"/>
      <c r="J1194" s="3"/>
      <c r="K1194" s="52"/>
      <c r="L1194" s="3"/>
      <c r="M1194" s="3"/>
      <c r="N1194" s="3"/>
      <c r="O1194" s="3"/>
      <c r="P1194" s="3"/>
    </row>
    <row r="1195" spans="1:16" ht="22.5" customHeight="1" outlineLevel="1" x14ac:dyDescent="0.25">
      <c r="A1195" s="21">
        <v>158</v>
      </c>
      <c r="B1195" s="22" t="s">
        <v>1377</v>
      </c>
      <c r="C1195" s="23" t="s">
        <v>1626</v>
      </c>
      <c r="D1195" s="24">
        <v>2078.7559999999999</v>
      </c>
      <c r="E1195" s="25">
        <v>3.31</v>
      </c>
      <c r="F1195" s="25">
        <v>57810.98</v>
      </c>
      <c r="G1195" s="200"/>
      <c r="H1195" s="3"/>
      <c r="I1195" s="52"/>
      <c r="J1195" s="3"/>
      <c r="K1195" s="52"/>
      <c r="L1195" s="3"/>
      <c r="M1195" s="3"/>
      <c r="N1195" s="3"/>
      <c r="O1195" s="3"/>
      <c r="P1195" s="3"/>
    </row>
    <row r="1196" spans="1:16" ht="45" customHeight="1" outlineLevel="1" x14ac:dyDescent="0.25">
      <c r="A1196" s="21">
        <v>159</v>
      </c>
      <c r="B1196" s="22" t="s">
        <v>1664</v>
      </c>
      <c r="C1196" s="23" t="s">
        <v>1665</v>
      </c>
      <c r="D1196" s="32">
        <v>68.099999999999994</v>
      </c>
      <c r="E1196" s="25">
        <v>76.989999999999995</v>
      </c>
      <c r="F1196" s="25">
        <v>54370.11</v>
      </c>
      <c r="G1196" s="200"/>
      <c r="H1196" s="3"/>
      <c r="I1196" s="52"/>
      <c r="J1196" s="3"/>
      <c r="K1196" s="52"/>
      <c r="L1196" s="3"/>
      <c r="M1196" s="3"/>
      <c r="N1196" s="3"/>
      <c r="O1196" s="3"/>
      <c r="P1196" s="3"/>
    </row>
    <row r="1197" spans="1:16" ht="15" outlineLevel="1" x14ac:dyDescent="0.25">
      <c r="A1197" s="459" t="s">
        <v>1578</v>
      </c>
      <c r="B1197" s="460"/>
      <c r="C1197" s="460"/>
      <c r="D1197" s="460"/>
      <c r="E1197" s="460"/>
      <c r="F1197" s="461"/>
      <c r="G1197" s="200"/>
      <c r="H1197" s="3"/>
      <c r="I1197" s="52"/>
      <c r="J1197" s="3"/>
      <c r="K1197" s="52"/>
      <c r="L1197" s="3"/>
      <c r="M1197" s="3"/>
      <c r="N1197" s="3"/>
      <c r="O1197" s="3"/>
      <c r="P1197" s="3"/>
    </row>
    <row r="1198" spans="1:16" ht="22.5" customHeight="1" outlineLevel="1" x14ac:dyDescent="0.25">
      <c r="A1198" s="21">
        <v>160</v>
      </c>
      <c r="B1198" s="22" t="s">
        <v>1587</v>
      </c>
      <c r="C1198" s="23" t="s">
        <v>1588</v>
      </c>
      <c r="D1198" s="24">
        <v>6.6000000000000003E-2</v>
      </c>
      <c r="E1198" s="25">
        <v>276.27999999999997</v>
      </c>
      <c r="F1198" s="25">
        <v>595.98</v>
      </c>
      <c r="G1198" s="200"/>
      <c r="H1198" s="3"/>
      <c r="I1198" s="52"/>
      <c r="J1198" s="3"/>
      <c r="K1198" s="52"/>
      <c r="L1198" s="3"/>
      <c r="M1198" s="3"/>
      <c r="N1198" s="3"/>
      <c r="O1198" s="3"/>
      <c r="P1198" s="3"/>
    </row>
    <row r="1199" spans="1:16" ht="15" outlineLevel="1" x14ac:dyDescent="0.25">
      <c r="A1199" s="26"/>
      <c r="B1199" s="27"/>
      <c r="C1199" s="28" t="s">
        <v>1666</v>
      </c>
      <c r="D1199" s="28"/>
      <c r="E1199" s="28"/>
      <c r="F1199" s="29">
        <v>654.61</v>
      </c>
      <c r="G1199" s="200"/>
      <c r="H1199" s="3"/>
      <c r="I1199" s="52"/>
      <c r="J1199" s="3"/>
      <c r="K1199" s="52"/>
      <c r="L1199" s="3"/>
      <c r="M1199" s="3"/>
      <c r="N1199" s="3"/>
      <c r="O1199" s="3"/>
      <c r="P1199" s="3"/>
    </row>
    <row r="1200" spans="1:16" ht="15" outlineLevel="1" x14ac:dyDescent="0.25">
      <c r="A1200" s="26"/>
      <c r="B1200" s="27"/>
      <c r="C1200" s="28" t="s">
        <v>1667</v>
      </c>
      <c r="D1200" s="28"/>
      <c r="E1200" s="28"/>
      <c r="F1200" s="29">
        <v>379.91</v>
      </c>
      <c r="G1200" s="200"/>
      <c r="H1200" s="3"/>
      <c r="I1200" s="52"/>
      <c r="J1200" s="3"/>
      <c r="K1200" s="52"/>
      <c r="L1200" s="3"/>
      <c r="M1200" s="3"/>
      <c r="N1200" s="3"/>
      <c r="O1200" s="3"/>
      <c r="P1200" s="3"/>
    </row>
    <row r="1201" spans="1:16" ht="15" outlineLevel="1" x14ac:dyDescent="0.25">
      <c r="A1201" s="26"/>
      <c r="B1201" s="27"/>
      <c r="C1201" s="28" t="s">
        <v>917</v>
      </c>
      <c r="D1201" s="28"/>
      <c r="E1201" s="28"/>
      <c r="F1201" s="29">
        <v>1630.5</v>
      </c>
      <c r="G1201" s="200"/>
      <c r="H1201" s="3"/>
      <c r="I1201" s="52"/>
      <c r="J1201" s="3"/>
      <c r="K1201" s="52"/>
      <c r="L1201" s="3"/>
      <c r="M1201" s="3"/>
      <c r="N1201" s="3"/>
      <c r="O1201" s="3"/>
      <c r="P1201" s="3"/>
    </row>
    <row r="1202" spans="1:16" ht="22.5" customHeight="1" outlineLevel="1" x14ac:dyDescent="0.25">
      <c r="A1202" s="21">
        <v>161</v>
      </c>
      <c r="B1202" s="22" t="s">
        <v>1668</v>
      </c>
      <c r="C1202" s="23" t="s">
        <v>1669</v>
      </c>
      <c r="D1202" s="43">
        <v>-4.4219999999999997E-3</v>
      </c>
      <c r="E1202" s="25">
        <v>12</v>
      </c>
      <c r="F1202" s="25">
        <v>-0.11</v>
      </c>
      <c r="G1202" s="200"/>
      <c r="H1202" s="3"/>
      <c r="I1202" s="52"/>
      <c r="J1202" s="3"/>
      <c r="K1202" s="52"/>
      <c r="L1202" s="3"/>
      <c r="M1202" s="3"/>
      <c r="N1202" s="3"/>
      <c r="O1202" s="3"/>
      <c r="P1202" s="3"/>
    </row>
    <row r="1203" spans="1:16" ht="22.5" customHeight="1" outlineLevel="1" x14ac:dyDescent="0.25">
      <c r="A1203" s="21">
        <v>162</v>
      </c>
      <c r="B1203" s="22" t="s">
        <v>1377</v>
      </c>
      <c r="C1203" s="23" t="s">
        <v>1670</v>
      </c>
      <c r="D1203" s="32">
        <v>6.6</v>
      </c>
      <c r="E1203" s="25">
        <v>115.65</v>
      </c>
      <c r="F1203" s="25">
        <v>6403.99</v>
      </c>
      <c r="G1203" s="200"/>
      <c r="H1203" s="3"/>
      <c r="I1203" s="52"/>
      <c r="J1203" s="3"/>
      <c r="K1203" s="52"/>
      <c r="L1203" s="3"/>
      <c r="M1203" s="3"/>
      <c r="N1203" s="3"/>
      <c r="O1203" s="3"/>
      <c r="P1203" s="3"/>
    </row>
    <row r="1204" spans="1:16" ht="22.5" customHeight="1" outlineLevel="1" x14ac:dyDescent="0.25">
      <c r="A1204" s="21">
        <v>163</v>
      </c>
      <c r="B1204" s="22" t="s">
        <v>1671</v>
      </c>
      <c r="C1204" s="23" t="s">
        <v>1672</v>
      </c>
      <c r="D1204" s="30">
        <v>0.48</v>
      </c>
      <c r="E1204" s="25">
        <v>151.69999999999999</v>
      </c>
      <c r="F1204" s="25">
        <v>3249.37</v>
      </c>
      <c r="G1204" s="200"/>
      <c r="H1204" s="3"/>
      <c r="I1204" s="52"/>
      <c r="J1204" s="3"/>
      <c r="K1204" s="52"/>
      <c r="L1204" s="3"/>
      <c r="M1204" s="3"/>
      <c r="N1204" s="3"/>
      <c r="O1204" s="3"/>
      <c r="P1204" s="3"/>
    </row>
    <row r="1205" spans="1:16" ht="15" outlineLevel="1" x14ac:dyDescent="0.25">
      <c r="A1205" s="26"/>
      <c r="B1205" s="27"/>
      <c r="C1205" s="28" t="s">
        <v>1673</v>
      </c>
      <c r="D1205" s="28"/>
      <c r="E1205" s="28"/>
      <c r="F1205" s="29">
        <v>3015.63</v>
      </c>
      <c r="G1205" s="200"/>
      <c r="H1205" s="3"/>
      <c r="I1205" s="52"/>
      <c r="J1205" s="3"/>
      <c r="K1205" s="52"/>
      <c r="L1205" s="3"/>
      <c r="M1205" s="3"/>
      <c r="N1205" s="3"/>
      <c r="O1205" s="3"/>
      <c r="P1205" s="3"/>
    </row>
    <row r="1206" spans="1:16" ht="15" outlineLevel="1" x14ac:dyDescent="0.25">
      <c r="A1206" s="26"/>
      <c r="B1206" s="27"/>
      <c r="C1206" s="28" t="s">
        <v>1674</v>
      </c>
      <c r="D1206" s="28"/>
      <c r="E1206" s="28"/>
      <c r="F1206" s="29">
        <v>2010.42</v>
      </c>
      <c r="G1206" s="200"/>
      <c r="H1206" s="3"/>
      <c r="I1206" s="52"/>
      <c r="J1206" s="3"/>
      <c r="K1206" s="52"/>
      <c r="L1206" s="3"/>
      <c r="M1206" s="3"/>
      <c r="N1206" s="3"/>
      <c r="O1206" s="3"/>
      <c r="P1206" s="3"/>
    </row>
    <row r="1207" spans="1:16" ht="15" outlineLevel="1" x14ac:dyDescent="0.25">
      <c r="A1207" s="26"/>
      <c r="B1207" s="27"/>
      <c r="C1207" s="28" t="s">
        <v>917</v>
      </c>
      <c r="D1207" s="28"/>
      <c r="E1207" s="28"/>
      <c r="F1207" s="29">
        <v>8275.42</v>
      </c>
      <c r="G1207" s="200"/>
      <c r="H1207" s="3"/>
      <c r="I1207" s="52"/>
      <c r="J1207" s="3"/>
      <c r="K1207" s="52"/>
      <c r="L1207" s="3"/>
      <c r="M1207" s="3"/>
      <c r="N1207" s="3"/>
      <c r="O1207" s="3"/>
      <c r="P1207" s="3"/>
    </row>
    <row r="1208" spans="1:16" ht="22.5" customHeight="1" outlineLevel="1" x14ac:dyDescent="0.25">
      <c r="A1208" s="21">
        <v>164</v>
      </c>
      <c r="B1208" s="22" t="s">
        <v>1675</v>
      </c>
      <c r="C1208" s="23" t="s">
        <v>1676</v>
      </c>
      <c r="D1208" s="31">
        <v>48</v>
      </c>
      <c r="E1208" s="25">
        <v>5.28</v>
      </c>
      <c r="F1208" s="25">
        <v>1196.24</v>
      </c>
      <c r="G1208" s="200"/>
      <c r="H1208" s="3"/>
      <c r="I1208" s="52"/>
      <c r="J1208" s="3"/>
      <c r="K1208" s="52"/>
      <c r="L1208" s="3"/>
      <c r="M1208" s="3"/>
      <c r="N1208" s="3"/>
      <c r="O1208" s="3"/>
      <c r="P1208" s="3"/>
    </row>
    <row r="1209" spans="1:16" ht="15" customHeight="1" outlineLevel="1" x14ac:dyDescent="0.25">
      <c r="A1209" s="443" t="s">
        <v>1007</v>
      </c>
      <c r="B1209" s="444"/>
      <c r="C1209" s="444"/>
      <c r="D1209" s="444"/>
      <c r="E1209" s="445"/>
      <c r="F1209" s="36">
        <v>1466029.57</v>
      </c>
      <c r="G1209" s="200"/>
      <c r="H1209" s="3"/>
      <c r="I1209" s="52"/>
      <c r="J1209" s="3"/>
      <c r="K1209" s="52"/>
      <c r="L1209" s="3"/>
      <c r="M1209" s="3"/>
      <c r="N1209" s="3"/>
      <c r="O1209" s="3"/>
      <c r="P1209" s="3"/>
    </row>
    <row r="1210" spans="1:16" ht="15" outlineLevel="1" x14ac:dyDescent="0.25">
      <c r="A1210" s="443" t="s">
        <v>1008</v>
      </c>
      <c r="B1210" s="444"/>
      <c r="C1210" s="444"/>
      <c r="D1210" s="444"/>
      <c r="E1210" s="445"/>
      <c r="F1210" s="36">
        <v>269179.37</v>
      </c>
      <c r="G1210" s="200"/>
      <c r="H1210" s="3"/>
      <c r="I1210" s="52"/>
      <c r="J1210" s="3"/>
      <c r="K1210" s="52"/>
      <c r="L1210" s="3"/>
      <c r="M1210" s="3"/>
      <c r="N1210" s="3"/>
      <c r="O1210" s="3"/>
      <c r="P1210" s="3"/>
    </row>
    <row r="1211" spans="1:16" ht="15" outlineLevel="1" x14ac:dyDescent="0.25">
      <c r="A1211" s="443" t="s">
        <v>1009</v>
      </c>
      <c r="B1211" s="444"/>
      <c r="C1211" s="444"/>
      <c r="D1211" s="444"/>
      <c r="E1211" s="445"/>
      <c r="F1211" s="36">
        <v>159238.92000000001</v>
      </c>
      <c r="G1211" s="200"/>
      <c r="H1211" s="3"/>
      <c r="I1211" s="52"/>
      <c r="J1211" s="3"/>
      <c r="K1211" s="52"/>
      <c r="L1211" s="3"/>
      <c r="M1211" s="3"/>
      <c r="N1211" s="3"/>
      <c r="O1211" s="3"/>
      <c r="P1211" s="3"/>
    </row>
    <row r="1212" spans="1:16" ht="15" customHeight="1" outlineLevel="1" x14ac:dyDescent="0.25">
      <c r="A1212" s="443" t="s">
        <v>1677</v>
      </c>
      <c r="B1212" s="444"/>
      <c r="C1212" s="444"/>
      <c r="D1212" s="444"/>
      <c r="E1212" s="445"/>
      <c r="F1212" s="36">
        <v>1894447.86</v>
      </c>
      <c r="G1212" s="200"/>
      <c r="H1212" s="3"/>
      <c r="I1212" s="52"/>
      <c r="J1212" s="3"/>
      <c r="K1212" s="52"/>
      <c r="L1212" s="3"/>
      <c r="M1212" s="3"/>
      <c r="N1212" s="3"/>
      <c r="O1212" s="3"/>
      <c r="P1212" s="3"/>
    </row>
    <row r="1213" spans="1:16" ht="15" customHeight="1" outlineLevel="1" x14ac:dyDescent="0.25">
      <c r="A1213" s="456" t="s">
        <v>1678</v>
      </c>
      <c r="B1213" s="457"/>
      <c r="C1213" s="457"/>
      <c r="D1213" s="457"/>
      <c r="E1213" s="457"/>
      <c r="F1213" s="458"/>
      <c r="G1213" s="200"/>
      <c r="H1213" s="3"/>
      <c r="I1213" s="52"/>
      <c r="J1213" s="3"/>
      <c r="K1213" s="52"/>
      <c r="L1213" s="3"/>
      <c r="M1213" s="3"/>
      <c r="N1213" s="3"/>
      <c r="O1213" s="3"/>
      <c r="P1213" s="3"/>
    </row>
    <row r="1214" spans="1:16" ht="33.75" customHeight="1" outlineLevel="1" x14ac:dyDescent="0.25">
      <c r="A1214" s="21">
        <v>165</v>
      </c>
      <c r="B1214" s="22" t="s">
        <v>1679</v>
      </c>
      <c r="C1214" s="23" t="s">
        <v>1680</v>
      </c>
      <c r="D1214" s="30">
        <v>0.15</v>
      </c>
      <c r="E1214" s="25">
        <v>1973.06</v>
      </c>
      <c r="F1214" s="25">
        <v>12127.47</v>
      </c>
      <c r="G1214" s="200"/>
      <c r="H1214" s="3"/>
      <c r="I1214" s="52"/>
      <c r="J1214" s="3"/>
      <c r="K1214" s="52"/>
      <c r="L1214" s="3"/>
      <c r="M1214" s="3"/>
      <c r="N1214" s="3"/>
      <c r="O1214" s="3"/>
      <c r="P1214" s="3"/>
    </row>
    <row r="1215" spans="1:16" ht="15" outlineLevel="1" x14ac:dyDescent="0.25">
      <c r="A1215" s="26"/>
      <c r="B1215" s="27"/>
      <c r="C1215" s="28" t="s">
        <v>1681</v>
      </c>
      <c r="D1215" s="28"/>
      <c r="E1215" s="28"/>
      <c r="F1215" s="29">
        <v>14323.33</v>
      </c>
      <c r="G1215" s="200"/>
      <c r="H1215" s="3"/>
      <c r="I1215" s="52"/>
      <c r="J1215" s="3"/>
      <c r="K1215" s="52"/>
      <c r="L1215" s="3"/>
      <c r="M1215" s="3"/>
      <c r="N1215" s="3"/>
      <c r="O1215" s="3"/>
      <c r="P1215" s="3"/>
    </row>
    <row r="1216" spans="1:16" ht="15" outlineLevel="1" x14ac:dyDescent="0.25">
      <c r="A1216" s="26"/>
      <c r="B1216" s="27"/>
      <c r="C1216" s="28" t="s">
        <v>1682</v>
      </c>
      <c r="D1216" s="28"/>
      <c r="E1216" s="28"/>
      <c r="F1216" s="29">
        <v>8522.9699999999993</v>
      </c>
      <c r="G1216" s="200"/>
      <c r="H1216" s="3"/>
      <c r="I1216" s="52"/>
      <c r="J1216" s="3"/>
      <c r="K1216" s="52"/>
      <c r="L1216" s="3"/>
      <c r="M1216" s="3"/>
      <c r="N1216" s="3"/>
      <c r="O1216" s="3"/>
      <c r="P1216" s="3"/>
    </row>
    <row r="1217" spans="1:20" ht="15" outlineLevel="1" x14ac:dyDescent="0.25">
      <c r="A1217" s="26"/>
      <c r="B1217" s="27"/>
      <c r="C1217" s="28" t="s">
        <v>917</v>
      </c>
      <c r="D1217" s="28"/>
      <c r="E1217" s="28"/>
      <c r="F1217" s="29">
        <v>34973.769999999997</v>
      </c>
      <c r="G1217" s="200"/>
      <c r="H1217" s="3"/>
      <c r="I1217" s="52"/>
      <c r="J1217" s="3"/>
      <c r="K1217" s="52"/>
      <c r="L1217" s="3"/>
      <c r="M1217" s="3"/>
      <c r="N1217" s="3"/>
      <c r="O1217" s="3"/>
      <c r="P1217" s="3"/>
    </row>
    <row r="1218" spans="1:20" ht="22.5" customHeight="1" outlineLevel="1" x14ac:dyDescent="0.25">
      <c r="A1218" s="21">
        <v>166</v>
      </c>
      <c r="B1218" s="22" t="s">
        <v>1683</v>
      </c>
      <c r="C1218" s="23" t="s">
        <v>1684</v>
      </c>
      <c r="D1218" s="31">
        <v>15</v>
      </c>
      <c r="E1218" s="25">
        <v>330.65</v>
      </c>
      <c r="F1218" s="25">
        <v>52573.35</v>
      </c>
      <c r="G1218" s="200"/>
      <c r="H1218" s="3"/>
      <c r="I1218" s="52"/>
      <c r="J1218" s="3"/>
      <c r="K1218" s="52"/>
      <c r="L1218" s="3"/>
      <c r="M1218" s="3"/>
      <c r="N1218" s="3"/>
      <c r="O1218" s="3"/>
      <c r="P1218" s="3"/>
    </row>
    <row r="1219" spans="1:20" ht="15" customHeight="1" outlineLevel="1" x14ac:dyDescent="0.25">
      <c r="A1219" s="443" t="s">
        <v>1007</v>
      </c>
      <c r="B1219" s="444"/>
      <c r="C1219" s="444"/>
      <c r="D1219" s="444"/>
      <c r="E1219" s="445"/>
      <c r="F1219" s="36">
        <v>64700.82</v>
      </c>
      <c r="G1219" s="200"/>
      <c r="H1219" s="3"/>
      <c r="I1219" s="52"/>
      <c r="J1219" s="3"/>
      <c r="K1219" s="52"/>
      <c r="L1219" s="3"/>
      <c r="M1219" s="3"/>
      <c r="N1219" s="3"/>
      <c r="O1219" s="3"/>
      <c r="P1219" s="3"/>
    </row>
    <row r="1220" spans="1:20" ht="15" outlineLevel="1" x14ac:dyDescent="0.25">
      <c r="A1220" s="443" t="s">
        <v>1008</v>
      </c>
      <c r="B1220" s="444"/>
      <c r="C1220" s="444"/>
      <c r="D1220" s="444"/>
      <c r="E1220" s="445"/>
      <c r="F1220" s="36">
        <v>14323.33</v>
      </c>
      <c r="G1220" s="200"/>
      <c r="H1220" s="3"/>
      <c r="I1220" s="52"/>
      <c r="J1220" s="3"/>
      <c r="K1220" s="52"/>
      <c r="L1220" s="3"/>
      <c r="M1220" s="3"/>
      <c r="N1220" s="3"/>
      <c r="O1220" s="3"/>
      <c r="P1220" s="3"/>
    </row>
    <row r="1221" spans="1:20" ht="15" outlineLevel="1" x14ac:dyDescent="0.25">
      <c r="A1221" s="443" t="s">
        <v>1009</v>
      </c>
      <c r="B1221" s="444"/>
      <c r="C1221" s="444"/>
      <c r="D1221" s="444"/>
      <c r="E1221" s="445"/>
      <c r="F1221" s="36">
        <v>8522.9699999999993</v>
      </c>
      <c r="G1221" s="200"/>
      <c r="H1221" s="3"/>
      <c r="I1221" s="52"/>
      <c r="J1221" s="3"/>
      <c r="K1221" s="52"/>
      <c r="L1221" s="3"/>
      <c r="M1221" s="3"/>
      <c r="N1221" s="3"/>
      <c r="O1221" s="3"/>
      <c r="P1221" s="3"/>
    </row>
    <row r="1222" spans="1:20" ht="15" customHeight="1" outlineLevel="1" x14ac:dyDescent="0.25">
      <c r="A1222" s="443" t="s">
        <v>1685</v>
      </c>
      <c r="B1222" s="444"/>
      <c r="C1222" s="444"/>
      <c r="D1222" s="444"/>
      <c r="E1222" s="445"/>
      <c r="F1222" s="36">
        <v>87547.12</v>
      </c>
      <c r="G1222" s="200"/>
      <c r="H1222" s="3"/>
      <c r="I1222" s="52"/>
      <c r="J1222" s="3"/>
      <c r="K1222" s="52"/>
      <c r="L1222" s="3"/>
      <c r="M1222" s="3"/>
      <c r="N1222" s="3"/>
      <c r="O1222" s="3"/>
      <c r="P1222" s="3"/>
    </row>
    <row r="1223" spans="1:20" ht="15" customHeight="1" outlineLevel="1" x14ac:dyDescent="0.25">
      <c r="A1223" s="456" t="s">
        <v>1686</v>
      </c>
      <c r="B1223" s="457"/>
      <c r="C1223" s="457"/>
      <c r="D1223" s="457"/>
      <c r="E1223" s="457"/>
      <c r="F1223" s="458"/>
      <c r="G1223" s="200"/>
      <c r="H1223" s="3"/>
      <c r="I1223" s="52"/>
      <c r="J1223" s="3"/>
      <c r="K1223" s="52"/>
      <c r="L1223" s="3"/>
      <c r="M1223" s="3"/>
      <c r="N1223" s="3"/>
      <c r="O1223" s="3"/>
      <c r="P1223" s="3"/>
    </row>
    <row r="1224" spans="1:20" ht="15" outlineLevel="1" x14ac:dyDescent="0.25">
      <c r="A1224" s="459" t="s">
        <v>1687</v>
      </c>
      <c r="B1224" s="460"/>
      <c r="C1224" s="460"/>
      <c r="D1224" s="460"/>
      <c r="E1224" s="460"/>
      <c r="F1224" s="461"/>
      <c r="G1224" s="200"/>
      <c r="H1224" s="3"/>
      <c r="I1224" s="52"/>
      <c r="J1224" s="3"/>
      <c r="K1224" s="52"/>
      <c r="L1224" s="3"/>
      <c r="M1224" s="3"/>
      <c r="N1224" s="3"/>
      <c r="O1224" s="3"/>
      <c r="P1224" s="3"/>
    </row>
    <row r="1225" spans="1:20" s="86" customFormat="1" ht="15" outlineLevel="1" x14ac:dyDescent="0.25">
      <c r="A1225" s="462" t="s">
        <v>1688</v>
      </c>
      <c r="B1225" s="463"/>
      <c r="C1225" s="463"/>
      <c r="D1225" s="463"/>
      <c r="E1225" s="463"/>
      <c r="F1225" s="464"/>
      <c r="G1225" s="201" t="s">
        <v>1029</v>
      </c>
      <c r="H1225" s="82">
        <v>1.2</v>
      </c>
      <c r="I1225" s="83">
        <v>2.24E-2</v>
      </c>
      <c r="J1225" s="82">
        <v>1.9199999999999998E-2</v>
      </c>
      <c r="K1225" s="84" t="s">
        <v>898</v>
      </c>
      <c r="L1225" s="82" t="s">
        <v>1030</v>
      </c>
      <c r="M1225" s="82">
        <v>1.2</v>
      </c>
      <c r="N1225" s="83">
        <v>2.24E-2</v>
      </c>
      <c r="O1225" s="82">
        <v>1.9199999999999998E-2</v>
      </c>
      <c r="P1225" s="82" t="s">
        <v>898</v>
      </c>
      <c r="Q1225" s="85"/>
      <c r="R1225" s="85"/>
      <c r="S1225" s="85"/>
      <c r="T1225" s="85"/>
    </row>
    <row r="1226" spans="1:20" s="86" customFormat="1" ht="33.75" customHeight="1" outlineLevel="1" x14ac:dyDescent="0.2">
      <c r="A1226" s="61">
        <v>167</v>
      </c>
      <c r="B1226" s="62" t="s">
        <v>1689</v>
      </c>
      <c r="C1226" s="63" t="s">
        <v>1690</v>
      </c>
      <c r="D1226" s="64">
        <v>414.72</v>
      </c>
      <c r="E1226" s="65">
        <v>5.26</v>
      </c>
      <c r="F1226" s="65">
        <v>98547.33</v>
      </c>
      <c r="G1226" s="202"/>
      <c r="P1226" s="85"/>
      <c r="Q1226" s="85"/>
      <c r="R1226" s="85"/>
      <c r="S1226" s="85"/>
      <c r="T1226" s="85"/>
    </row>
    <row r="1227" spans="1:20" s="86" customFormat="1" ht="15" outlineLevel="1" x14ac:dyDescent="0.25">
      <c r="A1227" s="66"/>
      <c r="B1227" s="67"/>
      <c r="C1227" s="68" t="s">
        <v>1691</v>
      </c>
      <c r="D1227" s="68"/>
      <c r="E1227" s="68"/>
      <c r="F1227" s="69">
        <v>88692.6</v>
      </c>
      <c r="G1227" s="203"/>
      <c r="H1227" s="58"/>
      <c r="I1227" s="57"/>
      <c r="J1227" s="58"/>
      <c r="K1227" s="57"/>
      <c r="L1227" s="58"/>
      <c r="M1227" s="58"/>
      <c r="N1227" s="58"/>
      <c r="O1227" s="58"/>
      <c r="P1227" s="58"/>
      <c r="Q1227" s="85"/>
      <c r="R1227" s="85"/>
      <c r="S1227" s="85"/>
      <c r="T1227" s="85"/>
    </row>
    <row r="1228" spans="1:20" s="86" customFormat="1" ht="15" outlineLevel="1" x14ac:dyDescent="0.25">
      <c r="A1228" s="66"/>
      <c r="B1228" s="67"/>
      <c r="C1228" s="68" t="s">
        <v>1692</v>
      </c>
      <c r="D1228" s="68"/>
      <c r="E1228" s="68"/>
      <c r="F1228" s="69">
        <v>45331.77</v>
      </c>
      <c r="G1228" s="203"/>
      <c r="H1228" s="58"/>
      <c r="I1228" s="57"/>
      <c r="J1228" s="58"/>
      <c r="K1228" s="57"/>
      <c r="L1228" s="58"/>
      <c r="M1228" s="58"/>
      <c r="N1228" s="58"/>
      <c r="O1228" s="58"/>
      <c r="P1228" s="58"/>
      <c r="Q1228" s="85"/>
      <c r="R1228" s="85"/>
      <c r="S1228" s="85"/>
      <c r="T1228" s="85"/>
    </row>
    <row r="1229" spans="1:20" s="86" customFormat="1" ht="15" outlineLevel="1" x14ac:dyDescent="0.25">
      <c r="A1229" s="66"/>
      <c r="B1229" s="67"/>
      <c r="C1229" s="68" t="s">
        <v>917</v>
      </c>
      <c r="D1229" s="68"/>
      <c r="E1229" s="68"/>
      <c r="F1229" s="69">
        <v>232571.7</v>
      </c>
      <c r="G1229" s="204">
        <f>F1229/D1226</f>
        <v>560.79210069444446</v>
      </c>
      <c r="H1229" s="57">
        <f>G1229*H1225</f>
        <v>672.95052083333337</v>
      </c>
      <c r="I1229" s="57">
        <f>H1229*I1225</f>
        <v>15.074091666666668</v>
      </c>
      <c r="J1229" s="57">
        <f>H1229*J1225</f>
        <v>12.92065</v>
      </c>
      <c r="K1229" s="57">
        <f>H1229+I1229+J1229</f>
        <v>700.94526250000001</v>
      </c>
      <c r="L1229" s="58"/>
      <c r="M1229" s="58"/>
      <c r="N1229" s="58"/>
      <c r="O1229" s="58"/>
      <c r="P1229" s="58"/>
      <c r="Q1229" s="85"/>
      <c r="R1229" s="85"/>
      <c r="S1229" s="85"/>
      <c r="T1229" s="85"/>
    </row>
    <row r="1230" spans="1:20" s="86" customFormat="1" ht="33.75" customHeight="1" outlineLevel="1" x14ac:dyDescent="0.25">
      <c r="A1230" s="61">
        <v>168</v>
      </c>
      <c r="B1230" s="62" t="s">
        <v>1693</v>
      </c>
      <c r="C1230" s="63" t="s">
        <v>1694</v>
      </c>
      <c r="D1230" s="72">
        <v>4.1471999999999998</v>
      </c>
      <c r="E1230" s="65">
        <v>81.790000000000006</v>
      </c>
      <c r="F1230" s="65">
        <v>9983.06</v>
      </c>
      <c r="G1230" s="203"/>
      <c r="H1230" s="58"/>
      <c r="I1230" s="57"/>
      <c r="J1230" s="58"/>
      <c r="K1230" s="57"/>
      <c r="L1230" s="58"/>
      <c r="M1230" s="58"/>
      <c r="N1230" s="58"/>
      <c r="O1230" s="58"/>
      <c r="P1230" s="58"/>
      <c r="Q1230" s="85"/>
      <c r="R1230" s="85"/>
      <c r="S1230" s="85"/>
      <c r="T1230" s="85"/>
    </row>
    <row r="1231" spans="1:20" s="86" customFormat="1" ht="15" outlineLevel="1" x14ac:dyDescent="0.25">
      <c r="A1231" s="66"/>
      <c r="B1231" s="67"/>
      <c r="C1231" s="68" t="s">
        <v>1695</v>
      </c>
      <c r="D1231" s="68"/>
      <c r="E1231" s="68"/>
      <c r="F1231" s="69">
        <v>8926.74</v>
      </c>
      <c r="G1231" s="203"/>
      <c r="H1231" s="58"/>
      <c r="I1231" s="57"/>
      <c r="J1231" s="58"/>
      <c r="K1231" s="57"/>
      <c r="L1231" s="58"/>
      <c r="M1231" s="58"/>
      <c r="N1231" s="58"/>
      <c r="O1231" s="58"/>
      <c r="P1231" s="58"/>
      <c r="Q1231" s="85"/>
      <c r="R1231" s="85"/>
      <c r="S1231" s="85"/>
      <c r="T1231" s="85"/>
    </row>
    <row r="1232" spans="1:20" s="86" customFormat="1" ht="15" outlineLevel="1" x14ac:dyDescent="0.25">
      <c r="A1232" s="66"/>
      <c r="B1232" s="67"/>
      <c r="C1232" s="68" t="s">
        <v>1696</v>
      </c>
      <c r="D1232" s="68"/>
      <c r="E1232" s="68"/>
      <c r="F1232" s="69">
        <v>4374.1000000000004</v>
      </c>
      <c r="G1232" s="203"/>
      <c r="H1232" s="58"/>
      <c r="I1232" s="57"/>
      <c r="J1232" s="58"/>
      <c r="K1232" s="57"/>
      <c r="L1232" s="58"/>
      <c r="M1232" s="58"/>
      <c r="N1232" s="58"/>
      <c r="O1232" s="58"/>
      <c r="P1232" s="58"/>
      <c r="Q1232" s="85"/>
      <c r="R1232" s="85"/>
      <c r="S1232" s="85"/>
      <c r="T1232" s="85"/>
    </row>
    <row r="1233" spans="1:20" s="86" customFormat="1" ht="15" outlineLevel="1" x14ac:dyDescent="0.25">
      <c r="A1233" s="66"/>
      <c r="B1233" s="67"/>
      <c r="C1233" s="68" t="s">
        <v>917</v>
      </c>
      <c r="D1233" s="68"/>
      <c r="E1233" s="68"/>
      <c r="F1233" s="69">
        <v>23283.9</v>
      </c>
      <c r="G1233" s="204">
        <f>F1233/D1230/100</f>
        <v>56.14366319444445</v>
      </c>
      <c r="H1233" s="57">
        <f>G1233*H1225</f>
        <v>67.372395833333343</v>
      </c>
      <c r="I1233" s="57">
        <f>H1233*I1225</f>
        <v>1.5091416666666668</v>
      </c>
      <c r="J1233" s="71">
        <f>H1233*J1225</f>
        <v>1.29355</v>
      </c>
      <c r="K1233" s="57">
        <f>H1233+I1233+J1233</f>
        <v>70.175087500000004</v>
      </c>
      <c r="L1233" s="58"/>
      <c r="M1233" s="58"/>
      <c r="N1233" s="58"/>
      <c r="O1233" s="58"/>
      <c r="P1233" s="58"/>
      <c r="Q1233" s="85"/>
      <c r="R1233" s="85"/>
      <c r="S1233" s="85"/>
      <c r="T1233" s="85"/>
    </row>
    <row r="1234" spans="1:20" s="86" customFormat="1" ht="22.5" customHeight="1" outlineLevel="1" x14ac:dyDescent="0.25">
      <c r="A1234" s="61">
        <v>169</v>
      </c>
      <c r="B1234" s="62" t="s">
        <v>1697</v>
      </c>
      <c r="C1234" s="63" t="s">
        <v>1698</v>
      </c>
      <c r="D1234" s="64">
        <v>57.23</v>
      </c>
      <c r="E1234" s="65">
        <v>15.25</v>
      </c>
      <c r="F1234" s="65">
        <v>5201.63</v>
      </c>
      <c r="G1234" s="203">
        <f>F1234/D1226*1.2*1.0416</f>
        <v>15.67713486111111</v>
      </c>
      <c r="H1234" s="57"/>
      <c r="I1234" s="57"/>
      <c r="J1234" s="58"/>
      <c r="K1234" s="57"/>
      <c r="L1234" s="87">
        <f>F1234/D1226</f>
        <v>12.5425106095679</v>
      </c>
      <c r="M1234" s="58">
        <f>L1234*M1225</f>
        <v>15.05101273148148</v>
      </c>
      <c r="N1234" s="71">
        <f>M1234*N1225</f>
        <v>0.33714268518518514</v>
      </c>
      <c r="O1234" s="58">
        <f>M1234*O1225</f>
        <v>0.2889794444444444</v>
      </c>
      <c r="P1234" s="71">
        <f>M1234+N1234+O1234</f>
        <v>15.67713486111111</v>
      </c>
      <c r="Q1234" s="85"/>
      <c r="R1234" s="85"/>
      <c r="S1234" s="85"/>
      <c r="T1234" s="85"/>
    </row>
    <row r="1235" spans="1:20" s="86" customFormat="1" ht="33.75" customHeight="1" outlineLevel="1" x14ac:dyDescent="0.25">
      <c r="A1235" s="61">
        <v>170</v>
      </c>
      <c r="B1235" s="62" t="s">
        <v>1699</v>
      </c>
      <c r="C1235" s="63" t="s">
        <v>1700</v>
      </c>
      <c r="D1235" s="64">
        <v>4.1500000000000004</v>
      </c>
      <c r="E1235" s="65">
        <v>528.76</v>
      </c>
      <c r="F1235" s="65">
        <v>78766.039999999994</v>
      </c>
      <c r="G1235" s="203"/>
      <c r="H1235" s="57"/>
      <c r="I1235" s="57"/>
      <c r="J1235" s="58"/>
      <c r="K1235" s="57"/>
      <c r="L1235" s="58"/>
      <c r="M1235" s="58"/>
      <c r="N1235" s="58"/>
      <c r="O1235" s="58"/>
      <c r="P1235" s="58"/>
      <c r="Q1235" s="85"/>
      <c r="R1235" s="85"/>
      <c r="S1235" s="85"/>
      <c r="T1235" s="85"/>
    </row>
    <row r="1236" spans="1:20" s="86" customFormat="1" ht="15" outlineLevel="1" x14ac:dyDescent="0.25">
      <c r="A1236" s="66"/>
      <c r="B1236" s="67"/>
      <c r="C1236" s="68" t="s">
        <v>1701</v>
      </c>
      <c r="D1236" s="68"/>
      <c r="E1236" s="68"/>
      <c r="F1236" s="69">
        <v>75443.77</v>
      </c>
      <c r="G1236" s="203"/>
      <c r="H1236" s="57"/>
      <c r="I1236" s="57"/>
      <c r="J1236" s="58"/>
      <c r="K1236" s="57"/>
      <c r="L1236" s="58"/>
      <c r="M1236" s="58"/>
      <c r="N1236" s="58"/>
      <c r="O1236" s="58"/>
      <c r="P1236" s="58"/>
      <c r="Q1236" s="85"/>
      <c r="R1236" s="85"/>
      <c r="S1236" s="85"/>
      <c r="T1236" s="85"/>
    </row>
    <row r="1237" spans="1:20" s="86" customFormat="1" ht="15" outlineLevel="1" x14ac:dyDescent="0.25">
      <c r="A1237" s="66"/>
      <c r="B1237" s="67"/>
      <c r="C1237" s="68" t="s">
        <v>1702</v>
      </c>
      <c r="D1237" s="68"/>
      <c r="E1237" s="68"/>
      <c r="F1237" s="69">
        <v>36967.449999999997</v>
      </c>
      <c r="G1237" s="203"/>
      <c r="H1237" s="57"/>
      <c r="I1237" s="57"/>
      <c r="J1237" s="58"/>
      <c r="K1237" s="57"/>
      <c r="L1237" s="58"/>
      <c r="M1237" s="58"/>
      <c r="N1237" s="58"/>
      <c r="O1237" s="58"/>
      <c r="P1237" s="58"/>
      <c r="Q1237" s="85"/>
      <c r="R1237" s="85"/>
      <c r="S1237" s="85"/>
      <c r="T1237" s="85"/>
    </row>
    <row r="1238" spans="1:20" s="86" customFormat="1" ht="15" outlineLevel="1" x14ac:dyDescent="0.25">
      <c r="A1238" s="66"/>
      <c r="B1238" s="67"/>
      <c r="C1238" s="68" t="s">
        <v>917</v>
      </c>
      <c r="D1238" s="68"/>
      <c r="E1238" s="68"/>
      <c r="F1238" s="69">
        <v>191177.26</v>
      </c>
      <c r="G1238" s="204">
        <f>F1238/D1235/100</f>
        <v>460.66809638554219</v>
      </c>
      <c r="H1238" s="57">
        <f>G1238*H1225</f>
        <v>552.80171566265062</v>
      </c>
      <c r="I1238" s="57">
        <f>H1238*I1225</f>
        <v>12.382758430843374</v>
      </c>
      <c r="J1238" s="71">
        <f>H1238*J1225</f>
        <v>10.613792940722892</v>
      </c>
      <c r="K1238" s="57">
        <f>H1238+I1238+J1238</f>
        <v>575.79826703421691</v>
      </c>
      <c r="L1238" s="58"/>
      <c r="M1238" s="58"/>
      <c r="N1238" s="58"/>
      <c r="O1238" s="58"/>
      <c r="P1238" s="58"/>
      <c r="Q1238" s="85"/>
      <c r="R1238" s="85"/>
      <c r="S1238" s="85"/>
      <c r="T1238" s="85"/>
    </row>
    <row r="1239" spans="1:20" s="86" customFormat="1" ht="33.75" customHeight="1" outlineLevel="1" x14ac:dyDescent="0.25">
      <c r="A1239" s="61">
        <v>171</v>
      </c>
      <c r="B1239" s="62" t="s">
        <v>1703</v>
      </c>
      <c r="C1239" s="63" t="s">
        <v>1704</v>
      </c>
      <c r="D1239" s="64">
        <v>0.12</v>
      </c>
      <c r="E1239" s="65">
        <v>17775.04</v>
      </c>
      <c r="F1239" s="65">
        <v>6782.96</v>
      </c>
      <c r="G1239" s="203"/>
      <c r="H1239" s="58"/>
      <c r="I1239" s="57"/>
      <c r="J1239" s="58"/>
      <c r="K1239" s="57"/>
      <c r="L1239" s="87">
        <f>F1239/414.72</f>
        <v>16.355516975308642</v>
      </c>
      <c r="M1239" s="58">
        <f>L1239*M1225</f>
        <v>19.626620370370372</v>
      </c>
      <c r="N1239" s="71">
        <f>M1239*N1225</f>
        <v>0.4396362962962963</v>
      </c>
      <c r="O1239" s="58">
        <f>M1239*O1225</f>
        <v>0.37683111111111112</v>
      </c>
      <c r="P1239" s="71">
        <f>M1239+N1239+O1239</f>
        <v>20.44308777777778</v>
      </c>
      <c r="Q1239" s="85"/>
      <c r="R1239" s="85"/>
      <c r="S1239" s="85"/>
      <c r="T1239" s="85"/>
    </row>
    <row r="1240" spans="1:20" s="86" customFormat="1" ht="22.5" customHeight="1" outlineLevel="1" x14ac:dyDescent="0.25">
      <c r="A1240" s="61">
        <v>172</v>
      </c>
      <c r="B1240" s="62" t="s">
        <v>1697</v>
      </c>
      <c r="C1240" s="63" t="s">
        <v>1698</v>
      </c>
      <c r="D1240" s="70">
        <v>83</v>
      </c>
      <c r="E1240" s="65">
        <v>15.25</v>
      </c>
      <c r="F1240" s="65">
        <v>7543.87</v>
      </c>
      <c r="G1240" s="203"/>
      <c r="H1240" s="58"/>
      <c r="I1240" s="57"/>
      <c r="J1240" s="58"/>
      <c r="K1240" s="57"/>
      <c r="L1240" s="87">
        <f>F1240/414.72</f>
        <v>18.190272955246911</v>
      </c>
      <c r="M1240" s="58">
        <f>L1240*M1225</f>
        <v>21.828327546296293</v>
      </c>
      <c r="N1240" s="71">
        <f>M1240*N1225</f>
        <v>0.48895453703703695</v>
      </c>
      <c r="O1240" s="58">
        <f>M1240*O1225</f>
        <v>0.41910388888888878</v>
      </c>
      <c r="P1240" s="71">
        <f>M1240+N1240+O1240</f>
        <v>22.736385972222219</v>
      </c>
      <c r="Q1240" s="85"/>
      <c r="R1240" s="85"/>
      <c r="S1240" s="85"/>
      <c r="T1240" s="85"/>
    </row>
    <row r="1241" spans="1:20" s="86" customFormat="1" ht="15" outlineLevel="1" x14ac:dyDescent="0.25">
      <c r="A1241" s="88"/>
      <c r="B1241" s="89"/>
      <c r="C1241" s="90"/>
      <c r="D1241" s="91"/>
      <c r="E1241" s="92"/>
      <c r="F1241" s="93"/>
      <c r="G1241" s="203" t="s">
        <v>1705</v>
      </c>
      <c r="H1241" s="58"/>
      <c r="I1241" s="57"/>
      <c r="J1241" s="58"/>
      <c r="K1241" s="57">
        <f>SUM(K1227:K1240)</f>
        <v>1346.9186170342168</v>
      </c>
      <c r="L1241" s="58"/>
      <c r="M1241" s="58"/>
      <c r="N1241" s="58"/>
      <c r="O1241" s="58"/>
      <c r="P1241" s="57">
        <f>SUM(P1227:P1240)</f>
        <v>58.856608611111113</v>
      </c>
      <c r="Q1241" s="85"/>
      <c r="R1241" s="85"/>
      <c r="S1241" s="85"/>
      <c r="T1241" s="85"/>
    </row>
    <row r="1242" spans="1:20" ht="15" outlineLevel="1" x14ac:dyDescent="0.25">
      <c r="A1242" s="77"/>
      <c r="B1242" s="45"/>
      <c r="C1242" s="78"/>
      <c r="D1242" s="79"/>
      <c r="E1242" s="80"/>
      <c r="F1242" s="81"/>
      <c r="G1242" s="200"/>
      <c r="H1242" s="3"/>
      <c r="I1242" s="3"/>
      <c r="J1242" s="3"/>
      <c r="K1242" s="52"/>
      <c r="L1242" s="3"/>
      <c r="M1242" s="3"/>
      <c r="N1242" s="3"/>
      <c r="O1242" s="3"/>
      <c r="P1242" s="56"/>
    </row>
    <row r="1243" spans="1:20" ht="15" outlineLevel="1" x14ac:dyDescent="0.25">
      <c r="A1243" s="459" t="s">
        <v>1706</v>
      </c>
      <c r="B1243" s="460"/>
      <c r="C1243" s="460"/>
      <c r="D1243" s="460"/>
      <c r="E1243" s="460"/>
      <c r="F1243" s="461"/>
      <c r="G1243" s="200"/>
      <c r="H1243" s="3"/>
      <c r="I1243" s="3"/>
      <c r="J1243" s="3"/>
      <c r="K1243" s="52"/>
      <c r="L1243" s="3"/>
      <c r="M1243" s="3"/>
      <c r="N1243" s="3"/>
      <c r="O1243" s="3"/>
      <c r="P1243" s="3"/>
    </row>
    <row r="1244" spans="1:20" ht="33.75" customHeight="1" outlineLevel="1" x14ac:dyDescent="0.25">
      <c r="A1244" s="21">
        <v>173</v>
      </c>
      <c r="B1244" s="22" t="s">
        <v>1693</v>
      </c>
      <c r="C1244" s="23" t="s">
        <v>1694</v>
      </c>
      <c r="D1244" s="24">
        <v>0.216</v>
      </c>
      <c r="E1244" s="25">
        <v>81.790000000000006</v>
      </c>
      <c r="F1244" s="25">
        <v>519.95000000000005</v>
      </c>
      <c r="G1244" s="200"/>
      <c r="H1244" s="3"/>
      <c r="I1244" s="52"/>
      <c r="J1244" s="3"/>
      <c r="K1244" s="52"/>
      <c r="L1244" s="3"/>
      <c r="M1244" s="3"/>
      <c r="N1244" s="3"/>
      <c r="O1244" s="3"/>
      <c r="P1244" s="3"/>
    </row>
    <row r="1245" spans="1:20" ht="15" outlineLevel="1" x14ac:dyDescent="0.25">
      <c r="A1245" s="26"/>
      <c r="B1245" s="27"/>
      <c r="C1245" s="28" t="s">
        <v>1707</v>
      </c>
      <c r="D1245" s="28"/>
      <c r="E1245" s="28"/>
      <c r="F1245" s="29">
        <v>464.94</v>
      </c>
      <c r="G1245" s="200"/>
      <c r="H1245" s="3"/>
      <c r="I1245" s="52"/>
      <c r="J1245" s="3"/>
      <c r="K1245" s="52"/>
      <c r="L1245" s="3"/>
      <c r="M1245" s="3"/>
      <c r="N1245" s="3"/>
      <c r="O1245" s="3"/>
      <c r="P1245" s="3"/>
    </row>
    <row r="1246" spans="1:20" ht="15" outlineLevel="1" x14ac:dyDescent="0.25">
      <c r="A1246" s="26"/>
      <c r="B1246" s="27"/>
      <c r="C1246" s="28" t="s">
        <v>1708</v>
      </c>
      <c r="D1246" s="28"/>
      <c r="E1246" s="28"/>
      <c r="F1246" s="29">
        <v>227.82</v>
      </c>
      <c r="G1246" s="200"/>
      <c r="H1246" s="3"/>
      <c r="I1246" s="52"/>
      <c r="J1246" s="3"/>
      <c r="K1246" s="52"/>
      <c r="L1246" s="3"/>
      <c r="M1246" s="3"/>
      <c r="N1246" s="3"/>
      <c r="O1246" s="3"/>
      <c r="P1246" s="3"/>
    </row>
    <row r="1247" spans="1:20" ht="15" outlineLevel="1" x14ac:dyDescent="0.25">
      <c r="A1247" s="26"/>
      <c r="B1247" s="27"/>
      <c r="C1247" s="28" t="s">
        <v>917</v>
      </c>
      <c r="D1247" s="28"/>
      <c r="E1247" s="28"/>
      <c r="F1247" s="29">
        <v>1212.71</v>
      </c>
      <c r="G1247" s="205">
        <f>F1247/D1244/100*1.2*1.0224*1.0192</f>
        <v>70.204461017600011</v>
      </c>
      <c r="H1247" s="3"/>
      <c r="I1247" s="52"/>
      <c r="J1247" s="3"/>
      <c r="K1247" s="52"/>
      <c r="L1247" s="3"/>
      <c r="M1247" s="3"/>
      <c r="N1247" s="3"/>
      <c r="O1247" s="3"/>
      <c r="P1247" s="3"/>
    </row>
    <row r="1248" spans="1:20" ht="22.5" customHeight="1" outlineLevel="1" x14ac:dyDescent="0.25">
      <c r="A1248" s="21">
        <v>174</v>
      </c>
      <c r="B1248" s="22" t="s">
        <v>1697</v>
      </c>
      <c r="C1248" s="23" t="s">
        <v>1698</v>
      </c>
      <c r="D1248" s="30">
        <v>2.98</v>
      </c>
      <c r="E1248" s="25">
        <v>15.25</v>
      </c>
      <c r="F1248" s="25">
        <v>270.85000000000002</v>
      </c>
      <c r="G1248" s="200">
        <f>F1248/D1244/100*1.2*1.0224*1.0192</f>
        <v>15.679658176000002</v>
      </c>
      <c r="H1248" s="3"/>
      <c r="I1248" s="52"/>
      <c r="J1248" s="3"/>
      <c r="K1248" s="52"/>
      <c r="L1248" s="3"/>
      <c r="M1248" s="3"/>
      <c r="N1248" s="3"/>
      <c r="O1248" s="3"/>
      <c r="P1248" s="3"/>
    </row>
    <row r="1249" spans="1:16" ht="33.75" customHeight="1" outlineLevel="1" x14ac:dyDescent="0.25">
      <c r="A1249" s="21">
        <v>175</v>
      </c>
      <c r="B1249" s="22" t="s">
        <v>1709</v>
      </c>
      <c r="C1249" s="23" t="s">
        <v>1710</v>
      </c>
      <c r="D1249" s="24">
        <v>0.216</v>
      </c>
      <c r="E1249" s="25">
        <v>2229.48</v>
      </c>
      <c r="F1249" s="25">
        <v>12245.72</v>
      </c>
      <c r="G1249" s="200"/>
      <c r="H1249" s="3"/>
      <c r="I1249" s="52"/>
      <c r="J1249" s="3"/>
      <c r="K1249" s="52"/>
      <c r="L1249" s="3"/>
      <c r="M1249" s="3"/>
      <c r="N1249" s="3"/>
      <c r="O1249" s="3"/>
      <c r="P1249" s="3"/>
    </row>
    <row r="1250" spans="1:16" ht="15" outlineLevel="1" x14ac:dyDescent="0.25">
      <c r="A1250" s="26"/>
      <c r="B1250" s="27"/>
      <c r="C1250" s="28" t="s">
        <v>1711</v>
      </c>
      <c r="D1250" s="28"/>
      <c r="E1250" s="28"/>
      <c r="F1250" s="29">
        <v>10153.61</v>
      </c>
      <c r="G1250" s="200"/>
      <c r="H1250" s="3"/>
      <c r="I1250" s="52"/>
      <c r="J1250" s="3"/>
      <c r="K1250" s="52"/>
      <c r="L1250" s="3"/>
      <c r="M1250" s="3"/>
      <c r="N1250" s="3"/>
      <c r="O1250" s="3"/>
      <c r="P1250" s="3"/>
    </row>
    <row r="1251" spans="1:16" ht="15" outlineLevel="1" x14ac:dyDescent="0.25">
      <c r="A1251" s="26"/>
      <c r="B1251" s="27"/>
      <c r="C1251" s="28" t="s">
        <v>1712</v>
      </c>
      <c r="D1251" s="28"/>
      <c r="E1251" s="28"/>
      <c r="F1251" s="29">
        <v>4975.2700000000004</v>
      </c>
      <c r="G1251" s="200"/>
      <c r="H1251" s="3"/>
      <c r="I1251" s="52"/>
      <c r="J1251" s="3"/>
      <c r="K1251" s="52"/>
      <c r="L1251" s="3"/>
      <c r="M1251" s="3"/>
      <c r="N1251" s="3"/>
      <c r="O1251" s="3"/>
      <c r="P1251" s="3"/>
    </row>
    <row r="1252" spans="1:16" ht="15" outlineLevel="1" x14ac:dyDescent="0.25">
      <c r="A1252" s="26"/>
      <c r="B1252" s="27"/>
      <c r="C1252" s="28" t="s">
        <v>917</v>
      </c>
      <c r="D1252" s="28"/>
      <c r="E1252" s="28"/>
      <c r="F1252" s="29">
        <v>27374.6</v>
      </c>
      <c r="G1252" s="205">
        <f>F1252/D1249/100*1.2*1.0224*1.0192</f>
        <v>1584.7309237760001</v>
      </c>
      <c r="H1252" s="3"/>
      <c r="I1252" s="52"/>
      <c r="J1252" s="3"/>
      <c r="K1252" s="52"/>
      <c r="L1252" s="3"/>
      <c r="M1252" s="3"/>
      <c r="N1252" s="3"/>
      <c r="O1252" s="3"/>
      <c r="P1252" s="3"/>
    </row>
    <row r="1253" spans="1:16" ht="33.75" customHeight="1" outlineLevel="1" x14ac:dyDescent="0.25">
      <c r="A1253" s="21">
        <v>176</v>
      </c>
      <c r="B1253" s="22" t="s">
        <v>1693</v>
      </c>
      <c r="C1253" s="23" t="s">
        <v>1694</v>
      </c>
      <c r="D1253" s="24">
        <v>0.216</v>
      </c>
      <c r="E1253" s="25">
        <v>81.790000000000006</v>
      </c>
      <c r="F1253" s="25">
        <v>519.95000000000005</v>
      </c>
      <c r="G1253" s="200"/>
      <c r="H1253" s="3"/>
      <c r="I1253" s="52"/>
      <c r="J1253" s="3"/>
      <c r="K1253" s="52"/>
      <c r="L1253" s="3"/>
      <c r="M1253" s="3"/>
      <c r="N1253" s="3"/>
      <c r="O1253" s="3"/>
      <c r="P1253" s="3"/>
    </row>
    <row r="1254" spans="1:16" ht="15" outlineLevel="1" x14ac:dyDescent="0.25">
      <c r="A1254" s="26"/>
      <c r="B1254" s="27"/>
      <c r="C1254" s="28" t="s">
        <v>1707</v>
      </c>
      <c r="D1254" s="28"/>
      <c r="E1254" s="28"/>
      <c r="F1254" s="29">
        <v>464.94</v>
      </c>
      <c r="G1254" s="200"/>
      <c r="H1254" s="3"/>
      <c r="I1254" s="52"/>
      <c r="J1254" s="3"/>
      <c r="K1254" s="52"/>
      <c r="L1254" s="3"/>
      <c r="M1254" s="3"/>
      <c r="N1254" s="3"/>
      <c r="O1254" s="3"/>
      <c r="P1254" s="3"/>
    </row>
    <row r="1255" spans="1:16" ht="15" outlineLevel="1" x14ac:dyDescent="0.25">
      <c r="A1255" s="26"/>
      <c r="B1255" s="27"/>
      <c r="C1255" s="28" t="s">
        <v>1708</v>
      </c>
      <c r="D1255" s="28"/>
      <c r="E1255" s="28"/>
      <c r="F1255" s="29">
        <v>227.82</v>
      </c>
      <c r="G1255" s="200"/>
      <c r="H1255" s="3"/>
      <c r="I1255" s="52"/>
      <c r="J1255" s="3"/>
      <c r="K1255" s="52"/>
      <c r="L1255" s="3"/>
      <c r="M1255" s="3"/>
      <c r="N1255" s="3"/>
      <c r="O1255" s="3"/>
      <c r="P1255" s="3"/>
    </row>
    <row r="1256" spans="1:16" ht="15" outlineLevel="1" x14ac:dyDescent="0.25">
      <c r="A1256" s="26"/>
      <c r="B1256" s="27"/>
      <c r="C1256" s="28" t="s">
        <v>917</v>
      </c>
      <c r="D1256" s="28"/>
      <c r="E1256" s="28"/>
      <c r="F1256" s="29">
        <v>1212.71</v>
      </c>
      <c r="G1256" s="205">
        <f>F1256/D1253/100*1.2*1.0224*1.0192</f>
        <v>70.204461017600011</v>
      </c>
      <c r="H1256" s="3"/>
      <c r="I1256" s="52"/>
      <c r="J1256" s="3"/>
      <c r="K1256" s="52"/>
      <c r="L1256" s="3"/>
      <c r="M1256" s="3"/>
      <c r="N1256" s="3"/>
      <c r="O1256" s="3"/>
      <c r="P1256" s="3"/>
    </row>
    <row r="1257" spans="1:16" ht="22.5" customHeight="1" outlineLevel="1" x14ac:dyDescent="0.25">
      <c r="A1257" s="21">
        <v>177</v>
      </c>
      <c r="B1257" s="22" t="s">
        <v>1697</v>
      </c>
      <c r="C1257" s="23" t="s">
        <v>1698</v>
      </c>
      <c r="D1257" s="30">
        <v>2.98</v>
      </c>
      <c r="E1257" s="25">
        <v>15.25</v>
      </c>
      <c r="F1257" s="25">
        <v>270.85000000000002</v>
      </c>
      <c r="G1257" s="200">
        <f>F1257/D1253/100*1.2*1.0224*1.0192</f>
        <v>15.679658176000002</v>
      </c>
      <c r="H1257" s="3"/>
      <c r="I1257" s="52"/>
      <c r="J1257" s="3"/>
      <c r="K1257" s="52"/>
      <c r="L1257" s="3"/>
      <c r="M1257" s="3"/>
      <c r="N1257" s="3"/>
      <c r="O1257" s="3"/>
      <c r="P1257" s="3"/>
    </row>
    <row r="1258" spans="1:16" ht="33.75" customHeight="1" outlineLevel="1" x14ac:dyDescent="0.25">
      <c r="A1258" s="21">
        <v>178</v>
      </c>
      <c r="B1258" s="22" t="s">
        <v>1699</v>
      </c>
      <c r="C1258" s="23" t="s">
        <v>1700</v>
      </c>
      <c r="D1258" s="24">
        <v>0.216</v>
      </c>
      <c r="E1258" s="25">
        <v>528.76</v>
      </c>
      <c r="F1258" s="25">
        <v>4099.63</v>
      </c>
      <c r="G1258" s="200"/>
      <c r="H1258" s="3"/>
      <c r="I1258" s="52"/>
      <c r="J1258" s="3"/>
      <c r="K1258" s="52"/>
      <c r="L1258" s="3"/>
      <c r="M1258" s="3"/>
      <c r="N1258" s="3"/>
      <c r="O1258" s="3"/>
      <c r="P1258" s="3"/>
    </row>
    <row r="1259" spans="1:16" ht="15" outlineLevel="1" x14ac:dyDescent="0.25">
      <c r="A1259" s="26"/>
      <c r="B1259" s="27"/>
      <c r="C1259" s="28" t="s">
        <v>1713</v>
      </c>
      <c r="D1259" s="28"/>
      <c r="E1259" s="28"/>
      <c r="F1259" s="29">
        <v>3926.71</v>
      </c>
      <c r="G1259" s="200"/>
      <c r="H1259" s="3"/>
      <c r="I1259" s="52"/>
      <c r="J1259" s="3"/>
      <c r="K1259" s="52"/>
      <c r="L1259" s="3"/>
      <c r="M1259" s="3"/>
      <c r="N1259" s="3"/>
      <c r="O1259" s="3"/>
      <c r="P1259" s="3"/>
    </row>
    <row r="1260" spans="1:16" ht="15" outlineLevel="1" x14ac:dyDescent="0.25">
      <c r="A1260" s="26"/>
      <c r="B1260" s="27"/>
      <c r="C1260" s="28" t="s">
        <v>1714</v>
      </c>
      <c r="D1260" s="28"/>
      <c r="E1260" s="28"/>
      <c r="F1260" s="29">
        <v>1924.09</v>
      </c>
      <c r="G1260" s="200"/>
      <c r="H1260" s="3"/>
      <c r="I1260" s="52"/>
      <c r="J1260" s="3"/>
      <c r="K1260" s="52"/>
      <c r="L1260" s="3"/>
      <c r="M1260" s="3"/>
      <c r="N1260" s="3"/>
      <c r="O1260" s="3"/>
      <c r="P1260" s="3"/>
    </row>
    <row r="1261" spans="1:16" ht="15" outlineLevel="1" x14ac:dyDescent="0.25">
      <c r="A1261" s="26"/>
      <c r="B1261" s="27"/>
      <c r="C1261" s="28" t="s">
        <v>917</v>
      </c>
      <c r="D1261" s="28"/>
      <c r="E1261" s="28"/>
      <c r="F1261" s="29">
        <v>9950.43</v>
      </c>
      <c r="G1261" s="205">
        <f>F1261/D1258/100*1.2*1.0224*1.0192</f>
        <v>576.0359649408</v>
      </c>
      <c r="H1261" s="3"/>
      <c r="I1261" s="52"/>
      <c r="J1261" s="3"/>
      <c r="K1261" s="52"/>
      <c r="L1261" s="3"/>
      <c r="M1261" s="3"/>
      <c r="N1261" s="3"/>
      <c r="O1261" s="3"/>
      <c r="P1261" s="3"/>
    </row>
    <row r="1262" spans="1:16" ht="33.75" customHeight="1" outlineLevel="1" x14ac:dyDescent="0.25">
      <c r="A1262" s="21">
        <v>179</v>
      </c>
      <c r="B1262" s="22" t="s">
        <v>1703</v>
      </c>
      <c r="C1262" s="23" t="s">
        <v>1704</v>
      </c>
      <c r="D1262" s="33">
        <v>6.4999999999999997E-3</v>
      </c>
      <c r="E1262" s="25">
        <v>17775.04</v>
      </c>
      <c r="F1262" s="25">
        <v>367.41</v>
      </c>
      <c r="G1262" s="200">
        <f>F1262/D1258/100*1.2*1.0224*1.0192</f>
        <v>21.269570649600002</v>
      </c>
      <c r="H1262" s="3"/>
      <c r="I1262" s="52"/>
      <c r="J1262" s="3"/>
      <c r="K1262" s="52"/>
      <c r="L1262" s="3"/>
      <c r="M1262" s="3"/>
      <c r="N1262" s="3"/>
      <c r="O1262" s="3"/>
      <c r="P1262" s="3"/>
    </row>
    <row r="1263" spans="1:16" ht="22.5" customHeight="1" outlineLevel="1" x14ac:dyDescent="0.25">
      <c r="A1263" s="21">
        <v>180</v>
      </c>
      <c r="B1263" s="22" t="s">
        <v>1697</v>
      </c>
      <c r="C1263" s="23" t="s">
        <v>1698</v>
      </c>
      <c r="D1263" s="30">
        <v>4.32</v>
      </c>
      <c r="E1263" s="25">
        <v>15.25</v>
      </c>
      <c r="F1263" s="25">
        <v>392.64</v>
      </c>
      <c r="G1263" s="200">
        <f>F1263/D1258/100*1.2*1.0224*1.0192</f>
        <v>22.730149478400001</v>
      </c>
      <c r="H1263" s="3"/>
      <c r="I1263" s="52"/>
      <c r="J1263" s="3"/>
      <c r="K1263" s="52"/>
      <c r="L1263" s="3"/>
      <c r="M1263" s="3"/>
      <c r="N1263" s="3"/>
      <c r="O1263" s="3"/>
      <c r="P1263" s="3"/>
    </row>
    <row r="1264" spans="1:16" ht="45" customHeight="1" outlineLevel="1" x14ac:dyDescent="0.25">
      <c r="A1264" s="21">
        <v>181</v>
      </c>
      <c r="B1264" s="22" t="s">
        <v>1715</v>
      </c>
      <c r="C1264" s="23" t="s">
        <v>1716</v>
      </c>
      <c r="D1264" s="24">
        <v>8.7129999999999992</v>
      </c>
      <c r="E1264" s="25">
        <v>1508.91</v>
      </c>
      <c r="F1264" s="25">
        <v>587754.25</v>
      </c>
      <c r="G1264" s="200"/>
      <c r="H1264" s="3"/>
      <c r="I1264" s="52"/>
      <c r="J1264" s="3"/>
      <c r="K1264" s="52"/>
      <c r="L1264" s="3"/>
      <c r="M1264" s="3"/>
      <c r="N1264" s="3"/>
      <c r="O1264" s="3"/>
      <c r="P1264" s="3"/>
    </row>
    <row r="1265" spans="1:16" ht="15" outlineLevel="1" x14ac:dyDescent="0.25">
      <c r="A1265" s="26"/>
      <c r="B1265" s="27"/>
      <c r="C1265" s="28" t="s">
        <v>1717</v>
      </c>
      <c r="D1265" s="28"/>
      <c r="E1265" s="28"/>
      <c r="F1265" s="29">
        <v>585538.18000000005</v>
      </c>
      <c r="G1265" s="200"/>
      <c r="H1265" s="3"/>
      <c r="I1265" s="52"/>
      <c r="J1265" s="3"/>
      <c r="K1265" s="52"/>
      <c r="L1265" s="3"/>
      <c r="M1265" s="3"/>
      <c r="N1265" s="3"/>
      <c r="O1265" s="3"/>
      <c r="P1265" s="3"/>
    </row>
    <row r="1266" spans="1:16" ht="15" outlineLevel="1" x14ac:dyDescent="0.25">
      <c r="A1266" s="26"/>
      <c r="B1266" s="27"/>
      <c r="C1266" s="28" t="s">
        <v>1718</v>
      </c>
      <c r="D1266" s="28"/>
      <c r="E1266" s="28"/>
      <c r="F1266" s="29">
        <v>286913.71000000002</v>
      </c>
      <c r="G1266" s="200"/>
      <c r="H1266" s="3"/>
      <c r="I1266" s="52"/>
      <c r="J1266" s="3"/>
      <c r="K1266" s="52"/>
      <c r="L1266" s="3"/>
      <c r="M1266" s="3"/>
      <c r="N1266" s="3"/>
      <c r="O1266" s="3"/>
      <c r="P1266" s="3"/>
    </row>
    <row r="1267" spans="1:16" ht="15" outlineLevel="1" x14ac:dyDescent="0.25">
      <c r="A1267" s="26"/>
      <c r="B1267" s="27"/>
      <c r="C1267" s="28" t="s">
        <v>917</v>
      </c>
      <c r="D1267" s="28"/>
      <c r="E1267" s="28"/>
      <c r="F1267" s="29">
        <v>1460206.14</v>
      </c>
      <c r="G1267" s="200"/>
      <c r="H1267" s="3"/>
      <c r="I1267" s="52"/>
      <c r="J1267" s="3"/>
      <c r="K1267" s="52"/>
      <c r="L1267" s="3"/>
      <c r="M1267" s="3"/>
      <c r="N1267" s="3"/>
      <c r="O1267" s="3"/>
      <c r="P1267" s="3"/>
    </row>
    <row r="1268" spans="1:16" ht="45" customHeight="1" outlineLevel="1" x14ac:dyDescent="0.25">
      <c r="A1268" s="21">
        <v>182</v>
      </c>
      <c r="B1268" s="22" t="s">
        <v>1719</v>
      </c>
      <c r="C1268" s="23" t="s">
        <v>1720</v>
      </c>
      <c r="D1268" s="32">
        <v>871.3</v>
      </c>
      <c r="E1268" s="25">
        <v>124.1</v>
      </c>
      <c r="F1268" s="25">
        <v>785011.68</v>
      </c>
      <c r="G1268" s="200"/>
      <c r="H1268" s="3"/>
      <c r="I1268" s="52"/>
      <c r="J1268" s="3"/>
      <c r="K1268" s="52"/>
      <c r="L1268" s="3"/>
      <c r="M1268" s="3"/>
      <c r="N1268" s="3"/>
      <c r="O1268" s="3"/>
      <c r="P1268" s="3"/>
    </row>
    <row r="1269" spans="1:16" ht="22.5" customHeight="1" outlineLevel="1" x14ac:dyDescent="0.25">
      <c r="A1269" s="21">
        <v>183</v>
      </c>
      <c r="B1269" s="22" t="s">
        <v>1556</v>
      </c>
      <c r="C1269" s="23" t="s">
        <v>1557</v>
      </c>
      <c r="D1269" s="30">
        <v>3267.38</v>
      </c>
      <c r="E1269" s="25">
        <v>2.82</v>
      </c>
      <c r="F1269" s="25">
        <v>118952.89</v>
      </c>
      <c r="G1269" s="200"/>
      <c r="H1269" s="3"/>
      <c r="I1269" s="52"/>
      <c r="J1269" s="3"/>
      <c r="K1269" s="52"/>
      <c r="L1269" s="3"/>
      <c r="M1269" s="3"/>
      <c r="N1269" s="3"/>
      <c r="O1269" s="3"/>
      <c r="P1269" s="3"/>
    </row>
    <row r="1270" spans="1:16" ht="33.75" customHeight="1" outlineLevel="1" x14ac:dyDescent="0.25">
      <c r="A1270" s="21">
        <v>184</v>
      </c>
      <c r="B1270" s="22" t="s">
        <v>1377</v>
      </c>
      <c r="C1270" s="23" t="s">
        <v>1553</v>
      </c>
      <c r="D1270" s="24">
        <v>252.67699999999999</v>
      </c>
      <c r="E1270" s="25">
        <v>152.19999999999999</v>
      </c>
      <c r="F1270" s="25">
        <v>322647.28000000003</v>
      </c>
      <c r="G1270" s="200"/>
      <c r="H1270" s="3"/>
      <c r="I1270" s="52"/>
      <c r="J1270" s="3"/>
      <c r="K1270" s="52"/>
      <c r="L1270" s="3"/>
      <c r="M1270" s="3"/>
      <c r="N1270" s="3"/>
      <c r="O1270" s="3"/>
      <c r="P1270" s="3"/>
    </row>
    <row r="1271" spans="1:16" ht="15" outlineLevel="1" x14ac:dyDescent="0.25">
      <c r="A1271" s="459" t="s">
        <v>1721</v>
      </c>
      <c r="B1271" s="460"/>
      <c r="C1271" s="460"/>
      <c r="D1271" s="460"/>
      <c r="E1271" s="460"/>
      <c r="F1271" s="461"/>
      <c r="G1271" s="200"/>
      <c r="H1271" s="3"/>
      <c r="I1271" s="52"/>
      <c r="J1271" s="3"/>
      <c r="K1271" s="52"/>
      <c r="L1271" s="3"/>
      <c r="M1271" s="3"/>
      <c r="N1271" s="3"/>
      <c r="O1271" s="3"/>
      <c r="P1271" s="3"/>
    </row>
    <row r="1272" spans="1:16" ht="22.5" customHeight="1" outlineLevel="1" x14ac:dyDescent="0.25">
      <c r="A1272" s="21">
        <v>185</v>
      </c>
      <c r="B1272" s="22" t="s">
        <v>1689</v>
      </c>
      <c r="C1272" s="23" t="s">
        <v>1722</v>
      </c>
      <c r="D1272" s="32">
        <v>446.9</v>
      </c>
      <c r="E1272" s="25">
        <v>5.26</v>
      </c>
      <c r="F1272" s="25">
        <v>106194.06</v>
      </c>
      <c r="G1272" s="200"/>
      <c r="H1272" s="3"/>
      <c r="I1272" s="52"/>
      <c r="J1272" s="3"/>
      <c r="K1272" s="52"/>
      <c r="L1272" s="3"/>
      <c r="M1272" s="3"/>
      <c r="N1272" s="3"/>
      <c r="O1272" s="3"/>
      <c r="P1272" s="3"/>
    </row>
    <row r="1273" spans="1:16" ht="15" outlineLevel="1" x14ac:dyDescent="0.25">
      <c r="A1273" s="26"/>
      <c r="B1273" s="27"/>
      <c r="C1273" s="28" t="s">
        <v>1723</v>
      </c>
      <c r="D1273" s="28"/>
      <c r="E1273" s="28"/>
      <c r="F1273" s="29">
        <v>95574.65</v>
      </c>
      <c r="G1273" s="200"/>
      <c r="H1273" s="3"/>
      <c r="I1273" s="52"/>
      <c r="J1273" s="3"/>
      <c r="K1273" s="52"/>
      <c r="L1273" s="3"/>
      <c r="M1273" s="3"/>
      <c r="N1273" s="3"/>
      <c r="O1273" s="3"/>
      <c r="P1273" s="3"/>
    </row>
    <row r="1274" spans="1:16" ht="15" outlineLevel="1" x14ac:dyDescent="0.25">
      <c r="A1274" s="26"/>
      <c r="B1274" s="27"/>
      <c r="C1274" s="28" t="s">
        <v>1724</v>
      </c>
      <c r="D1274" s="28"/>
      <c r="E1274" s="28"/>
      <c r="F1274" s="29">
        <v>48849.27</v>
      </c>
      <c r="G1274" s="200"/>
      <c r="H1274" s="3"/>
      <c r="I1274" s="52"/>
      <c r="J1274" s="3"/>
      <c r="K1274" s="52"/>
      <c r="L1274" s="3"/>
      <c r="M1274" s="3"/>
      <c r="N1274" s="3"/>
      <c r="O1274" s="3"/>
      <c r="P1274" s="3"/>
    </row>
    <row r="1275" spans="1:16" ht="15" outlineLevel="1" x14ac:dyDescent="0.25">
      <c r="A1275" s="26"/>
      <c r="B1275" s="27"/>
      <c r="C1275" s="28" t="s">
        <v>917</v>
      </c>
      <c r="D1275" s="28"/>
      <c r="E1275" s="28"/>
      <c r="F1275" s="29">
        <v>250617.98</v>
      </c>
      <c r="G1275" s="200"/>
      <c r="H1275" s="3"/>
      <c r="I1275" s="52"/>
      <c r="J1275" s="3"/>
      <c r="K1275" s="52"/>
      <c r="L1275" s="3"/>
      <c r="M1275" s="3"/>
      <c r="N1275" s="3"/>
      <c r="O1275" s="3"/>
      <c r="P1275" s="3"/>
    </row>
    <row r="1276" spans="1:16" ht="33.75" customHeight="1" outlineLevel="1" x14ac:dyDescent="0.25">
      <c r="A1276" s="21">
        <v>186</v>
      </c>
      <c r="B1276" s="22" t="s">
        <v>1693</v>
      </c>
      <c r="C1276" s="23" t="s">
        <v>1694</v>
      </c>
      <c r="D1276" s="24">
        <v>4.4690000000000003</v>
      </c>
      <c r="E1276" s="25">
        <v>81.790000000000006</v>
      </c>
      <c r="F1276" s="25">
        <v>10757.69</v>
      </c>
      <c r="G1276" s="200"/>
      <c r="H1276" s="3"/>
      <c r="I1276" s="52"/>
      <c r="J1276" s="3"/>
      <c r="K1276" s="52"/>
      <c r="L1276" s="3"/>
      <c r="M1276" s="3"/>
      <c r="N1276" s="3"/>
      <c r="O1276" s="3"/>
      <c r="P1276" s="3"/>
    </row>
    <row r="1277" spans="1:16" ht="15" outlineLevel="1" x14ac:dyDescent="0.25">
      <c r="A1277" s="26"/>
      <c r="B1277" s="27"/>
      <c r="C1277" s="28" t="s">
        <v>1725</v>
      </c>
      <c r="D1277" s="28"/>
      <c r="E1277" s="28"/>
      <c r="F1277" s="29">
        <v>9619.41</v>
      </c>
      <c r="G1277" s="200"/>
      <c r="H1277" s="3"/>
      <c r="I1277" s="52"/>
      <c r="J1277" s="3"/>
      <c r="K1277" s="52"/>
      <c r="L1277" s="3"/>
      <c r="M1277" s="3"/>
      <c r="N1277" s="3"/>
      <c r="O1277" s="3"/>
      <c r="P1277" s="3"/>
    </row>
    <row r="1278" spans="1:16" ht="15" outlineLevel="1" x14ac:dyDescent="0.25">
      <c r="A1278" s="26"/>
      <c r="B1278" s="27"/>
      <c r="C1278" s="28" t="s">
        <v>1726</v>
      </c>
      <c r="D1278" s="28"/>
      <c r="E1278" s="28"/>
      <c r="F1278" s="29">
        <v>4713.51</v>
      </c>
      <c r="G1278" s="200"/>
      <c r="H1278" s="3"/>
      <c r="I1278" s="52"/>
      <c r="J1278" s="3"/>
      <c r="K1278" s="52"/>
      <c r="L1278" s="3"/>
      <c r="M1278" s="3"/>
      <c r="N1278" s="3"/>
      <c r="O1278" s="3"/>
      <c r="P1278" s="3"/>
    </row>
    <row r="1279" spans="1:16" ht="15" outlineLevel="1" x14ac:dyDescent="0.25">
      <c r="A1279" s="26"/>
      <c r="B1279" s="27"/>
      <c r="C1279" s="28" t="s">
        <v>917</v>
      </c>
      <c r="D1279" s="28"/>
      <c r="E1279" s="28"/>
      <c r="F1279" s="29">
        <v>25090.61</v>
      </c>
      <c r="G1279" s="200"/>
      <c r="H1279" s="3"/>
      <c r="I1279" s="52"/>
      <c r="J1279" s="3"/>
      <c r="K1279" s="52"/>
      <c r="L1279" s="3"/>
      <c r="M1279" s="3"/>
      <c r="N1279" s="3"/>
      <c r="O1279" s="3"/>
      <c r="P1279" s="3"/>
    </row>
    <row r="1280" spans="1:16" ht="22.5" customHeight="1" outlineLevel="1" x14ac:dyDescent="0.25">
      <c r="A1280" s="21">
        <v>187</v>
      </c>
      <c r="B1280" s="22" t="s">
        <v>1697</v>
      </c>
      <c r="C1280" s="23" t="s">
        <v>1698</v>
      </c>
      <c r="D1280" s="30">
        <v>61.67</v>
      </c>
      <c r="E1280" s="25">
        <v>15.25</v>
      </c>
      <c r="F1280" s="25">
        <v>5605.19</v>
      </c>
      <c r="G1280" s="200"/>
      <c r="H1280" s="3"/>
      <c r="I1280" s="52"/>
      <c r="J1280" s="3"/>
      <c r="K1280" s="52"/>
      <c r="L1280" s="3"/>
      <c r="M1280" s="3"/>
      <c r="N1280" s="3"/>
      <c r="O1280" s="3"/>
      <c r="P1280" s="3"/>
    </row>
    <row r="1281" spans="1:16" ht="33.75" customHeight="1" outlineLevel="1" x14ac:dyDescent="0.25">
      <c r="A1281" s="21">
        <v>188</v>
      </c>
      <c r="B1281" s="22" t="s">
        <v>1709</v>
      </c>
      <c r="C1281" s="23" t="s">
        <v>1710</v>
      </c>
      <c r="D1281" s="24">
        <v>4.4690000000000003</v>
      </c>
      <c r="E1281" s="25">
        <v>2229.48</v>
      </c>
      <c r="F1281" s="25">
        <v>253361.69</v>
      </c>
      <c r="G1281" s="200"/>
      <c r="H1281" s="3"/>
      <c r="I1281" s="52"/>
      <c r="J1281" s="3"/>
      <c r="K1281" s="52"/>
      <c r="L1281" s="3"/>
      <c r="M1281" s="3"/>
      <c r="N1281" s="3"/>
      <c r="O1281" s="3"/>
      <c r="P1281" s="3"/>
    </row>
    <row r="1282" spans="1:16" ht="15" outlineLevel="1" x14ac:dyDescent="0.25">
      <c r="A1282" s="26"/>
      <c r="B1282" s="27"/>
      <c r="C1282" s="28" t="s">
        <v>1727</v>
      </c>
      <c r="D1282" s="28"/>
      <c r="E1282" s="28"/>
      <c r="F1282" s="29">
        <v>210076.33</v>
      </c>
      <c r="G1282" s="200"/>
      <c r="H1282" s="3"/>
      <c r="I1282" s="52"/>
      <c r="J1282" s="3"/>
      <c r="K1282" s="52"/>
      <c r="L1282" s="3"/>
      <c r="M1282" s="3"/>
      <c r="N1282" s="3"/>
      <c r="O1282" s="3"/>
      <c r="P1282" s="3"/>
    </row>
    <row r="1283" spans="1:16" ht="15" outlineLevel="1" x14ac:dyDescent="0.25">
      <c r="A1283" s="26"/>
      <c r="B1283" s="27"/>
      <c r="C1283" s="28" t="s">
        <v>1728</v>
      </c>
      <c r="D1283" s="28"/>
      <c r="E1283" s="28"/>
      <c r="F1283" s="29">
        <v>102937.4</v>
      </c>
      <c r="G1283" s="200"/>
      <c r="H1283" s="3"/>
      <c r="I1283" s="52"/>
      <c r="J1283" s="3"/>
      <c r="K1283" s="52"/>
      <c r="L1283" s="3"/>
      <c r="M1283" s="3"/>
      <c r="N1283" s="3"/>
      <c r="O1283" s="3"/>
      <c r="P1283" s="3"/>
    </row>
    <row r="1284" spans="1:16" ht="15" outlineLevel="1" x14ac:dyDescent="0.25">
      <c r="A1284" s="26"/>
      <c r="B1284" s="27"/>
      <c r="C1284" s="28" t="s">
        <v>917</v>
      </c>
      <c r="D1284" s="28"/>
      <c r="E1284" s="28"/>
      <c r="F1284" s="29">
        <v>566375.42000000004</v>
      </c>
      <c r="G1284" s="200"/>
      <c r="H1284" s="3"/>
      <c r="I1284" s="52"/>
      <c r="J1284" s="3"/>
      <c r="K1284" s="52"/>
      <c r="L1284" s="3"/>
      <c r="M1284" s="3"/>
      <c r="N1284" s="3"/>
      <c r="O1284" s="3"/>
      <c r="P1284" s="3"/>
    </row>
    <row r="1285" spans="1:16" ht="22.5" customHeight="1" outlineLevel="1" x14ac:dyDescent="0.25">
      <c r="A1285" s="21">
        <v>189</v>
      </c>
      <c r="B1285" s="22" t="s">
        <v>1729</v>
      </c>
      <c r="C1285" s="23" t="s">
        <v>1730</v>
      </c>
      <c r="D1285" s="24">
        <v>4.4690000000000003</v>
      </c>
      <c r="E1285" s="25">
        <v>5086.1099999999997</v>
      </c>
      <c r="F1285" s="25">
        <v>383197.56</v>
      </c>
      <c r="G1285" s="200"/>
      <c r="H1285" s="3"/>
      <c r="I1285" s="52"/>
      <c r="J1285" s="3"/>
      <c r="K1285" s="52"/>
      <c r="L1285" s="3"/>
      <c r="M1285" s="3"/>
      <c r="N1285" s="3"/>
      <c r="O1285" s="3"/>
      <c r="P1285" s="3"/>
    </row>
    <row r="1286" spans="1:16" ht="15" outlineLevel="1" x14ac:dyDescent="0.25">
      <c r="A1286" s="26"/>
      <c r="B1286" s="27"/>
      <c r="C1286" s="28" t="s">
        <v>1731</v>
      </c>
      <c r="D1286" s="28"/>
      <c r="E1286" s="28"/>
      <c r="F1286" s="29">
        <v>70386.66</v>
      </c>
      <c r="G1286" s="200"/>
      <c r="H1286" s="3"/>
      <c r="I1286" s="52"/>
      <c r="J1286" s="3"/>
      <c r="K1286" s="52"/>
      <c r="L1286" s="3"/>
      <c r="M1286" s="3"/>
      <c r="N1286" s="3"/>
      <c r="O1286" s="3"/>
      <c r="P1286" s="3"/>
    </row>
    <row r="1287" spans="1:16" ht="15" outlineLevel="1" x14ac:dyDescent="0.25">
      <c r="A1287" s="26"/>
      <c r="B1287" s="27"/>
      <c r="C1287" s="28" t="s">
        <v>1732</v>
      </c>
      <c r="D1287" s="28"/>
      <c r="E1287" s="28"/>
      <c r="F1287" s="29">
        <v>34489.46</v>
      </c>
      <c r="G1287" s="200"/>
      <c r="H1287" s="3"/>
      <c r="I1287" s="52"/>
      <c r="J1287" s="3"/>
      <c r="K1287" s="52"/>
      <c r="L1287" s="3"/>
      <c r="M1287" s="3"/>
      <c r="N1287" s="3"/>
      <c r="O1287" s="3"/>
      <c r="P1287" s="3"/>
    </row>
    <row r="1288" spans="1:16" ht="15" outlineLevel="1" x14ac:dyDescent="0.25">
      <c r="A1288" s="26"/>
      <c r="B1288" s="27"/>
      <c r="C1288" s="28" t="s">
        <v>917</v>
      </c>
      <c r="D1288" s="28"/>
      <c r="E1288" s="28"/>
      <c r="F1288" s="29">
        <v>488073.68</v>
      </c>
      <c r="G1288" s="200"/>
      <c r="H1288" s="3"/>
      <c r="I1288" s="52"/>
      <c r="J1288" s="3"/>
      <c r="K1288" s="52"/>
      <c r="L1288" s="3"/>
      <c r="M1288" s="3"/>
      <c r="N1288" s="3"/>
      <c r="O1288" s="3"/>
      <c r="P1288" s="3"/>
    </row>
    <row r="1289" spans="1:16" ht="33.75" customHeight="1" outlineLevel="1" x14ac:dyDescent="0.25">
      <c r="A1289" s="21">
        <v>190</v>
      </c>
      <c r="B1289" s="22" t="s">
        <v>1693</v>
      </c>
      <c r="C1289" s="23" t="s">
        <v>1694</v>
      </c>
      <c r="D1289" s="24">
        <v>4.4690000000000003</v>
      </c>
      <c r="E1289" s="25">
        <v>81.790000000000006</v>
      </c>
      <c r="F1289" s="25">
        <v>10757.69</v>
      </c>
      <c r="G1289" s="200"/>
      <c r="H1289" s="3"/>
      <c r="I1289" s="52"/>
      <c r="J1289" s="3"/>
      <c r="K1289" s="52"/>
      <c r="L1289" s="3"/>
      <c r="M1289" s="3"/>
      <c r="N1289" s="3"/>
      <c r="O1289" s="3"/>
      <c r="P1289" s="3"/>
    </row>
    <row r="1290" spans="1:16" ht="15" outlineLevel="1" x14ac:dyDescent="0.25">
      <c r="A1290" s="26"/>
      <c r="B1290" s="27"/>
      <c r="C1290" s="28" t="s">
        <v>1725</v>
      </c>
      <c r="D1290" s="28"/>
      <c r="E1290" s="28"/>
      <c r="F1290" s="29">
        <v>9619.41</v>
      </c>
      <c r="G1290" s="200"/>
      <c r="H1290" s="3"/>
      <c r="I1290" s="52"/>
      <c r="J1290" s="3"/>
      <c r="K1290" s="52"/>
      <c r="L1290" s="3"/>
      <c r="M1290" s="3"/>
      <c r="N1290" s="3"/>
      <c r="O1290" s="3"/>
      <c r="P1290" s="3"/>
    </row>
    <row r="1291" spans="1:16" ht="15" outlineLevel="1" x14ac:dyDescent="0.25">
      <c r="A1291" s="26"/>
      <c r="B1291" s="27"/>
      <c r="C1291" s="28" t="s">
        <v>1726</v>
      </c>
      <c r="D1291" s="28"/>
      <c r="E1291" s="28"/>
      <c r="F1291" s="29">
        <v>4713.51</v>
      </c>
      <c r="G1291" s="200"/>
      <c r="H1291" s="3"/>
      <c r="I1291" s="52"/>
      <c r="J1291" s="3"/>
      <c r="K1291" s="52"/>
      <c r="L1291" s="3"/>
      <c r="M1291" s="3"/>
      <c r="N1291" s="3"/>
      <c r="O1291" s="3"/>
      <c r="P1291" s="3"/>
    </row>
    <row r="1292" spans="1:16" ht="15" outlineLevel="1" x14ac:dyDescent="0.25">
      <c r="A1292" s="26"/>
      <c r="B1292" s="27"/>
      <c r="C1292" s="28" t="s">
        <v>917</v>
      </c>
      <c r="D1292" s="28"/>
      <c r="E1292" s="28"/>
      <c r="F1292" s="29">
        <v>25090.61</v>
      </c>
      <c r="G1292" s="200"/>
      <c r="H1292" s="3"/>
      <c r="I1292" s="52"/>
      <c r="J1292" s="3"/>
      <c r="K1292" s="52"/>
      <c r="L1292" s="3"/>
      <c r="M1292" s="3"/>
      <c r="N1292" s="3"/>
      <c r="O1292" s="3"/>
      <c r="P1292" s="3"/>
    </row>
    <row r="1293" spans="1:16" ht="22.5" customHeight="1" outlineLevel="1" x14ac:dyDescent="0.25">
      <c r="A1293" s="21">
        <v>191</v>
      </c>
      <c r="B1293" s="22" t="s">
        <v>1697</v>
      </c>
      <c r="C1293" s="23" t="s">
        <v>1698</v>
      </c>
      <c r="D1293" s="30">
        <v>61.67</v>
      </c>
      <c r="E1293" s="25">
        <v>15.25</v>
      </c>
      <c r="F1293" s="25">
        <v>5605.19</v>
      </c>
      <c r="G1293" s="200"/>
      <c r="H1293" s="3"/>
      <c r="I1293" s="52"/>
      <c r="J1293" s="3"/>
      <c r="K1293" s="52"/>
      <c r="L1293" s="3"/>
      <c r="M1293" s="3"/>
      <c r="N1293" s="3"/>
      <c r="O1293" s="3"/>
      <c r="P1293" s="3"/>
    </row>
    <row r="1294" spans="1:16" ht="33.75" customHeight="1" outlineLevel="1" x14ac:dyDescent="0.25">
      <c r="A1294" s="21">
        <v>192</v>
      </c>
      <c r="B1294" s="22" t="s">
        <v>1699</v>
      </c>
      <c r="C1294" s="23" t="s">
        <v>1700</v>
      </c>
      <c r="D1294" s="24">
        <v>4.4690000000000003</v>
      </c>
      <c r="E1294" s="25">
        <v>528.76</v>
      </c>
      <c r="F1294" s="25">
        <v>84820.59</v>
      </c>
      <c r="G1294" s="200"/>
      <c r="H1294" s="3"/>
      <c r="I1294" s="52"/>
      <c r="J1294" s="3"/>
      <c r="K1294" s="52"/>
      <c r="L1294" s="3"/>
      <c r="M1294" s="3"/>
      <c r="N1294" s="3"/>
      <c r="O1294" s="3"/>
      <c r="P1294" s="3"/>
    </row>
    <row r="1295" spans="1:16" ht="15" outlineLevel="1" x14ac:dyDescent="0.25">
      <c r="A1295" s="26"/>
      <c r="B1295" s="27"/>
      <c r="C1295" s="28" t="s">
        <v>1733</v>
      </c>
      <c r="D1295" s="28"/>
      <c r="E1295" s="28"/>
      <c r="F1295" s="29">
        <v>81242.94</v>
      </c>
      <c r="G1295" s="200"/>
      <c r="H1295" s="3"/>
      <c r="I1295" s="52"/>
      <c r="J1295" s="3"/>
      <c r="K1295" s="52"/>
      <c r="L1295" s="3"/>
      <c r="M1295" s="3"/>
      <c r="N1295" s="3"/>
      <c r="O1295" s="3"/>
      <c r="P1295" s="3"/>
    </row>
    <row r="1296" spans="1:16" ht="15" outlineLevel="1" x14ac:dyDescent="0.25">
      <c r="A1296" s="26"/>
      <c r="B1296" s="27"/>
      <c r="C1296" s="28" t="s">
        <v>1734</v>
      </c>
      <c r="D1296" s="28"/>
      <c r="E1296" s="28"/>
      <c r="F1296" s="29">
        <v>39809.040000000001</v>
      </c>
      <c r="G1296" s="200"/>
      <c r="H1296" s="3"/>
      <c r="I1296" s="52"/>
      <c r="J1296" s="3"/>
      <c r="K1296" s="52"/>
      <c r="L1296" s="3"/>
      <c r="M1296" s="3"/>
      <c r="N1296" s="3"/>
      <c r="O1296" s="3"/>
      <c r="P1296" s="3"/>
    </row>
    <row r="1297" spans="1:16" ht="15" outlineLevel="1" x14ac:dyDescent="0.25">
      <c r="A1297" s="26"/>
      <c r="B1297" s="27"/>
      <c r="C1297" s="28" t="s">
        <v>917</v>
      </c>
      <c r="D1297" s="28"/>
      <c r="E1297" s="28"/>
      <c r="F1297" s="29">
        <v>205872.57</v>
      </c>
      <c r="G1297" s="200"/>
      <c r="H1297" s="3"/>
      <c r="I1297" s="52"/>
      <c r="J1297" s="3"/>
      <c r="K1297" s="52"/>
      <c r="L1297" s="3"/>
      <c r="M1297" s="3"/>
      <c r="N1297" s="3"/>
      <c r="O1297" s="3"/>
      <c r="P1297" s="3"/>
    </row>
    <row r="1298" spans="1:16" ht="33.75" customHeight="1" outlineLevel="1" x14ac:dyDescent="0.25">
      <c r="A1298" s="21">
        <v>193</v>
      </c>
      <c r="B1298" s="22" t="s">
        <v>1703</v>
      </c>
      <c r="C1298" s="23" t="s">
        <v>1704</v>
      </c>
      <c r="D1298" s="24">
        <v>0.13400000000000001</v>
      </c>
      <c r="E1298" s="25">
        <v>17775.04</v>
      </c>
      <c r="F1298" s="25">
        <v>7574.3</v>
      </c>
      <c r="G1298" s="200"/>
      <c r="H1298" s="3"/>
      <c r="I1298" s="52"/>
      <c r="J1298" s="3"/>
      <c r="K1298" s="52"/>
      <c r="L1298" s="3"/>
      <c r="M1298" s="3"/>
      <c r="N1298" s="3"/>
      <c r="O1298" s="3"/>
      <c r="P1298" s="3"/>
    </row>
    <row r="1299" spans="1:16" ht="22.5" customHeight="1" outlineLevel="1" x14ac:dyDescent="0.25">
      <c r="A1299" s="21">
        <v>194</v>
      </c>
      <c r="B1299" s="22" t="s">
        <v>1697</v>
      </c>
      <c r="C1299" s="23" t="s">
        <v>1698</v>
      </c>
      <c r="D1299" s="32">
        <v>89.4</v>
      </c>
      <c r="E1299" s="25">
        <v>15.25</v>
      </c>
      <c r="F1299" s="25">
        <v>8125.57</v>
      </c>
      <c r="G1299" s="200"/>
      <c r="H1299" s="3"/>
      <c r="I1299" s="52"/>
      <c r="J1299" s="3"/>
      <c r="K1299" s="52"/>
      <c r="L1299" s="3"/>
      <c r="M1299" s="3"/>
      <c r="N1299" s="3"/>
      <c r="O1299" s="3"/>
      <c r="P1299" s="3"/>
    </row>
    <row r="1300" spans="1:16" ht="15" outlineLevel="1" x14ac:dyDescent="0.25">
      <c r="A1300" s="459" t="s">
        <v>1735</v>
      </c>
      <c r="B1300" s="460"/>
      <c r="C1300" s="460"/>
      <c r="D1300" s="460"/>
      <c r="E1300" s="460"/>
      <c r="F1300" s="461"/>
      <c r="G1300" s="200"/>
      <c r="H1300" s="3"/>
      <c r="I1300" s="52"/>
      <c r="J1300" s="3"/>
      <c r="K1300" s="52"/>
      <c r="L1300" s="3"/>
      <c r="M1300" s="3"/>
      <c r="N1300" s="3"/>
      <c r="O1300" s="3"/>
      <c r="P1300" s="3"/>
    </row>
    <row r="1301" spans="1:16" ht="33.75" customHeight="1" outlineLevel="1" x14ac:dyDescent="0.25">
      <c r="A1301" s="21">
        <v>195</v>
      </c>
      <c r="B1301" s="22" t="s">
        <v>1693</v>
      </c>
      <c r="C1301" s="23" t="s">
        <v>1694</v>
      </c>
      <c r="D1301" s="24">
        <v>1.875</v>
      </c>
      <c r="E1301" s="25">
        <v>81.790000000000006</v>
      </c>
      <c r="F1301" s="25">
        <v>4513.46</v>
      </c>
      <c r="G1301" s="200"/>
      <c r="H1301" s="3"/>
      <c r="I1301" s="52"/>
      <c r="J1301" s="3"/>
      <c r="K1301" s="52"/>
      <c r="L1301" s="3"/>
      <c r="M1301" s="3"/>
      <c r="N1301" s="3"/>
      <c r="O1301" s="3"/>
      <c r="P1301" s="3"/>
    </row>
    <row r="1302" spans="1:16" ht="15" outlineLevel="1" x14ac:dyDescent="0.25">
      <c r="A1302" s="26"/>
      <c r="B1302" s="27"/>
      <c r="C1302" s="28" t="s">
        <v>1736</v>
      </c>
      <c r="D1302" s="28"/>
      <c r="E1302" s="28"/>
      <c r="F1302" s="29">
        <v>4035.89</v>
      </c>
      <c r="G1302" s="200"/>
      <c r="H1302" s="3"/>
      <c r="I1302" s="52"/>
      <c r="J1302" s="3"/>
      <c r="K1302" s="52"/>
      <c r="L1302" s="3"/>
      <c r="M1302" s="3"/>
      <c r="N1302" s="3"/>
      <c r="O1302" s="3"/>
      <c r="P1302" s="3"/>
    </row>
    <row r="1303" spans="1:16" ht="15" outlineLevel="1" x14ac:dyDescent="0.25">
      <c r="A1303" s="26"/>
      <c r="B1303" s="27"/>
      <c r="C1303" s="28" t="s">
        <v>1737</v>
      </c>
      <c r="D1303" s="28"/>
      <c r="E1303" s="28"/>
      <c r="F1303" s="29">
        <v>1977.59</v>
      </c>
      <c r="G1303" s="200"/>
      <c r="H1303" s="3"/>
      <c r="I1303" s="52"/>
      <c r="J1303" s="3"/>
      <c r="K1303" s="52"/>
      <c r="L1303" s="3"/>
      <c r="M1303" s="3"/>
      <c r="N1303" s="3"/>
      <c r="O1303" s="3"/>
      <c r="P1303" s="3"/>
    </row>
    <row r="1304" spans="1:16" ht="15" outlineLevel="1" x14ac:dyDescent="0.25">
      <c r="A1304" s="26"/>
      <c r="B1304" s="27"/>
      <c r="C1304" s="28" t="s">
        <v>917</v>
      </c>
      <c r="D1304" s="28"/>
      <c r="E1304" s="28"/>
      <c r="F1304" s="29">
        <v>10526.94</v>
      </c>
      <c r="G1304" s="200"/>
      <c r="H1304" s="3"/>
      <c r="I1304" s="52"/>
      <c r="J1304" s="3"/>
      <c r="K1304" s="52"/>
      <c r="L1304" s="3"/>
      <c r="M1304" s="3"/>
      <c r="N1304" s="3"/>
      <c r="O1304" s="3"/>
      <c r="P1304" s="3"/>
    </row>
    <row r="1305" spans="1:16" ht="22.5" customHeight="1" outlineLevel="1" x14ac:dyDescent="0.25">
      <c r="A1305" s="21">
        <v>196</v>
      </c>
      <c r="B1305" s="22" t="s">
        <v>1697</v>
      </c>
      <c r="C1305" s="23" t="s">
        <v>1698</v>
      </c>
      <c r="D1305" s="30">
        <v>25.88</v>
      </c>
      <c r="E1305" s="25">
        <v>15.25</v>
      </c>
      <c r="F1305" s="25">
        <v>2352.23</v>
      </c>
      <c r="G1305" s="200"/>
      <c r="H1305" s="3"/>
      <c r="I1305" s="52"/>
      <c r="J1305" s="3"/>
      <c r="K1305" s="52"/>
      <c r="L1305" s="3"/>
      <c r="M1305" s="3"/>
      <c r="N1305" s="3"/>
      <c r="O1305" s="3"/>
      <c r="P1305" s="3"/>
    </row>
    <row r="1306" spans="1:16" ht="33.75" customHeight="1" outlineLevel="1" x14ac:dyDescent="0.25">
      <c r="A1306" s="21">
        <v>197</v>
      </c>
      <c r="B1306" s="22" t="s">
        <v>1699</v>
      </c>
      <c r="C1306" s="23" t="s">
        <v>1700</v>
      </c>
      <c r="D1306" s="24">
        <v>1.875</v>
      </c>
      <c r="E1306" s="25">
        <v>528.76</v>
      </c>
      <c r="F1306" s="25">
        <v>35587.06</v>
      </c>
      <c r="G1306" s="200"/>
      <c r="H1306" s="3"/>
      <c r="I1306" s="52"/>
      <c r="J1306" s="3"/>
      <c r="K1306" s="52"/>
      <c r="L1306" s="3"/>
      <c r="M1306" s="3"/>
      <c r="N1306" s="3"/>
      <c r="O1306" s="3"/>
      <c r="P1306" s="3"/>
    </row>
    <row r="1307" spans="1:16" ht="15" outlineLevel="1" x14ac:dyDescent="0.25">
      <c r="A1307" s="26"/>
      <c r="B1307" s="27"/>
      <c r="C1307" s="28" t="s">
        <v>1738</v>
      </c>
      <c r="D1307" s="28"/>
      <c r="E1307" s="28"/>
      <c r="F1307" s="29">
        <v>34086.04</v>
      </c>
      <c r="G1307" s="200"/>
      <c r="H1307" s="3"/>
      <c r="I1307" s="52"/>
      <c r="J1307" s="3"/>
      <c r="K1307" s="52"/>
      <c r="L1307" s="3"/>
      <c r="M1307" s="3"/>
      <c r="N1307" s="3"/>
      <c r="O1307" s="3"/>
      <c r="P1307" s="3"/>
    </row>
    <row r="1308" spans="1:16" ht="15" outlineLevel="1" x14ac:dyDescent="0.25">
      <c r="A1308" s="26"/>
      <c r="B1308" s="27"/>
      <c r="C1308" s="28" t="s">
        <v>1739</v>
      </c>
      <c r="D1308" s="28"/>
      <c r="E1308" s="28"/>
      <c r="F1308" s="29">
        <v>16702.16</v>
      </c>
      <c r="G1308" s="200"/>
      <c r="H1308" s="3"/>
      <c r="I1308" s="52"/>
      <c r="J1308" s="3"/>
      <c r="K1308" s="52"/>
      <c r="L1308" s="3"/>
      <c r="M1308" s="3"/>
      <c r="N1308" s="3"/>
      <c r="O1308" s="3"/>
      <c r="P1308" s="3"/>
    </row>
    <row r="1309" spans="1:16" ht="15" outlineLevel="1" x14ac:dyDescent="0.25">
      <c r="A1309" s="26"/>
      <c r="B1309" s="27"/>
      <c r="C1309" s="28" t="s">
        <v>917</v>
      </c>
      <c r="D1309" s="28"/>
      <c r="E1309" s="28"/>
      <c r="F1309" s="29">
        <v>86375.26</v>
      </c>
      <c r="G1309" s="200"/>
      <c r="H1309" s="3"/>
      <c r="I1309" s="52"/>
      <c r="J1309" s="3"/>
      <c r="K1309" s="52"/>
      <c r="L1309" s="3"/>
      <c r="M1309" s="3"/>
      <c r="N1309" s="3"/>
      <c r="O1309" s="3"/>
      <c r="P1309" s="3"/>
    </row>
    <row r="1310" spans="1:16" ht="33.75" customHeight="1" outlineLevel="1" x14ac:dyDescent="0.25">
      <c r="A1310" s="21">
        <v>198</v>
      </c>
      <c r="B1310" s="22" t="s">
        <v>1703</v>
      </c>
      <c r="C1310" s="23" t="s">
        <v>1704</v>
      </c>
      <c r="D1310" s="33">
        <v>5.6300000000000003E-2</v>
      </c>
      <c r="E1310" s="25">
        <v>17775.04</v>
      </c>
      <c r="F1310" s="25">
        <v>3182.34</v>
      </c>
      <c r="G1310" s="200"/>
      <c r="H1310" s="3"/>
      <c r="I1310" s="52"/>
      <c r="J1310" s="3"/>
      <c r="K1310" s="52"/>
      <c r="L1310" s="3"/>
      <c r="M1310" s="3"/>
      <c r="N1310" s="3"/>
      <c r="O1310" s="3"/>
      <c r="P1310" s="3"/>
    </row>
    <row r="1311" spans="1:16" ht="22.5" customHeight="1" outlineLevel="1" x14ac:dyDescent="0.25">
      <c r="A1311" s="21">
        <v>199</v>
      </c>
      <c r="B1311" s="22" t="s">
        <v>1697</v>
      </c>
      <c r="C1311" s="23" t="s">
        <v>1698</v>
      </c>
      <c r="D1311" s="32">
        <v>37.5</v>
      </c>
      <c r="E1311" s="25">
        <v>15.25</v>
      </c>
      <c r="F1311" s="25">
        <v>3408.38</v>
      </c>
      <c r="G1311" s="200"/>
      <c r="H1311" s="3"/>
      <c r="I1311" s="52"/>
      <c r="J1311" s="3"/>
      <c r="K1311" s="52"/>
      <c r="L1311" s="3"/>
      <c r="M1311" s="3"/>
      <c r="N1311" s="3"/>
      <c r="O1311" s="3"/>
      <c r="P1311" s="3"/>
    </row>
    <row r="1312" spans="1:16" ht="15" customHeight="1" outlineLevel="1" x14ac:dyDescent="0.25">
      <c r="A1312" s="443" t="s">
        <v>1007</v>
      </c>
      <c r="B1312" s="444"/>
      <c r="C1312" s="444"/>
      <c r="D1312" s="444"/>
      <c r="E1312" s="445"/>
      <c r="F1312" s="36">
        <v>2964920.99</v>
      </c>
      <c r="G1312" s="200"/>
      <c r="H1312" s="3"/>
      <c r="I1312" s="52"/>
      <c r="J1312" s="3"/>
      <c r="K1312" s="52"/>
      <c r="L1312" s="3"/>
      <c r="M1312" s="3"/>
      <c r="N1312" s="3"/>
      <c r="O1312" s="3"/>
      <c r="P1312" s="3"/>
    </row>
    <row r="1313" spans="1:16" ht="15" outlineLevel="1" x14ac:dyDescent="0.25">
      <c r="A1313" s="443" t="s">
        <v>1008</v>
      </c>
      <c r="B1313" s="444"/>
      <c r="C1313" s="444"/>
      <c r="D1313" s="444"/>
      <c r="E1313" s="445"/>
      <c r="F1313" s="36">
        <v>1288252.82</v>
      </c>
      <c r="G1313" s="200"/>
      <c r="H1313" s="3"/>
      <c r="I1313" s="52"/>
      <c r="J1313" s="3"/>
      <c r="K1313" s="52"/>
      <c r="L1313" s="3"/>
      <c r="M1313" s="3"/>
      <c r="N1313" s="3"/>
      <c r="O1313" s="3"/>
      <c r="P1313" s="3"/>
    </row>
    <row r="1314" spans="1:16" ht="15" outlineLevel="1" x14ac:dyDescent="0.25">
      <c r="A1314" s="443" t="s">
        <v>1009</v>
      </c>
      <c r="B1314" s="444"/>
      <c r="C1314" s="444"/>
      <c r="D1314" s="444"/>
      <c r="E1314" s="445"/>
      <c r="F1314" s="36">
        <v>635133.97</v>
      </c>
      <c r="G1314" s="200"/>
      <c r="H1314" s="3"/>
      <c r="I1314" s="52"/>
      <c r="J1314" s="3"/>
      <c r="K1314" s="52"/>
      <c r="L1314" s="3"/>
      <c r="M1314" s="3"/>
      <c r="N1314" s="3"/>
      <c r="O1314" s="3"/>
      <c r="P1314" s="3"/>
    </row>
    <row r="1315" spans="1:16" ht="15" customHeight="1" outlineLevel="1" x14ac:dyDescent="0.25">
      <c r="A1315" s="443" t="s">
        <v>1740</v>
      </c>
      <c r="B1315" s="444"/>
      <c r="C1315" s="444"/>
      <c r="D1315" s="444"/>
      <c r="E1315" s="445"/>
      <c r="F1315" s="36">
        <v>4888307.78</v>
      </c>
      <c r="G1315" s="200"/>
      <c r="H1315" s="3"/>
      <c r="I1315" s="52"/>
      <c r="J1315" s="3"/>
      <c r="K1315" s="52"/>
      <c r="L1315" s="3"/>
      <c r="M1315" s="3"/>
      <c r="N1315" s="3"/>
      <c r="O1315" s="3"/>
      <c r="P1315" s="3"/>
    </row>
    <row r="1316" spans="1:16" ht="15" customHeight="1" outlineLevel="1" x14ac:dyDescent="0.25">
      <c r="A1316" s="456" t="s">
        <v>1741</v>
      </c>
      <c r="B1316" s="457"/>
      <c r="C1316" s="457"/>
      <c r="D1316" s="457"/>
      <c r="E1316" s="457"/>
      <c r="F1316" s="458"/>
      <c r="G1316" s="200"/>
      <c r="H1316" s="3"/>
      <c r="I1316" s="52"/>
      <c r="J1316" s="3"/>
      <c r="K1316" s="52"/>
      <c r="L1316" s="3"/>
      <c r="M1316" s="3"/>
      <c r="N1316" s="3"/>
      <c r="O1316" s="3"/>
      <c r="P1316" s="3"/>
    </row>
    <row r="1317" spans="1:16" ht="33.75" customHeight="1" outlineLevel="1" x14ac:dyDescent="0.25">
      <c r="A1317" s="21">
        <v>200</v>
      </c>
      <c r="B1317" s="22" t="s">
        <v>1742</v>
      </c>
      <c r="C1317" s="23" t="s">
        <v>1743</v>
      </c>
      <c r="D1317" s="30">
        <v>1958.34</v>
      </c>
      <c r="E1317" s="25">
        <v>222.17</v>
      </c>
      <c r="F1317" s="25">
        <v>5881579.6799999997</v>
      </c>
      <c r="G1317" s="200"/>
      <c r="H1317" s="3"/>
      <c r="I1317" s="52"/>
      <c r="J1317" s="3"/>
      <c r="K1317" s="52"/>
      <c r="L1317" s="3"/>
      <c r="M1317" s="3"/>
      <c r="N1317" s="3"/>
      <c r="O1317" s="3"/>
      <c r="P1317" s="3"/>
    </row>
    <row r="1318" spans="1:16" ht="15" outlineLevel="1" x14ac:dyDescent="0.25">
      <c r="A1318" s="26"/>
      <c r="B1318" s="27"/>
      <c r="C1318" s="28" t="s">
        <v>1744</v>
      </c>
      <c r="D1318" s="28"/>
      <c r="E1318" s="28"/>
      <c r="F1318" s="29">
        <v>3178727.63</v>
      </c>
      <c r="G1318" s="200"/>
      <c r="H1318" s="3"/>
      <c r="I1318" s="52"/>
      <c r="J1318" s="3"/>
      <c r="K1318" s="52"/>
      <c r="L1318" s="3"/>
      <c r="M1318" s="3"/>
      <c r="N1318" s="3"/>
      <c r="O1318" s="3"/>
      <c r="P1318" s="3"/>
    </row>
    <row r="1319" spans="1:16" ht="15" outlineLevel="1" x14ac:dyDescent="0.25">
      <c r="A1319" s="26"/>
      <c r="B1319" s="27"/>
      <c r="C1319" s="28" t="s">
        <v>1745</v>
      </c>
      <c r="D1319" s="28"/>
      <c r="E1319" s="28"/>
      <c r="F1319" s="29">
        <v>1802371.33</v>
      </c>
      <c r="G1319" s="200"/>
      <c r="H1319" s="3"/>
      <c r="I1319" s="52"/>
      <c r="J1319" s="3"/>
      <c r="K1319" s="52"/>
      <c r="L1319" s="3"/>
      <c r="M1319" s="3"/>
      <c r="N1319" s="3"/>
      <c r="O1319" s="3"/>
      <c r="P1319" s="3"/>
    </row>
    <row r="1320" spans="1:16" ht="15" outlineLevel="1" x14ac:dyDescent="0.25">
      <c r="A1320" s="26"/>
      <c r="B1320" s="27"/>
      <c r="C1320" s="28" t="s">
        <v>917</v>
      </c>
      <c r="D1320" s="28"/>
      <c r="E1320" s="28"/>
      <c r="F1320" s="29">
        <v>10862678.640000001</v>
      </c>
      <c r="G1320" s="200"/>
      <c r="H1320" s="3"/>
      <c r="I1320" s="52"/>
      <c r="J1320" s="3"/>
      <c r="K1320" s="52"/>
      <c r="L1320" s="3"/>
      <c r="M1320" s="3"/>
      <c r="N1320" s="3"/>
      <c r="O1320" s="3"/>
      <c r="P1320" s="3"/>
    </row>
    <row r="1321" spans="1:16" ht="33.75" customHeight="1" outlineLevel="1" x14ac:dyDescent="0.25">
      <c r="A1321" s="21">
        <v>201</v>
      </c>
      <c r="B1321" s="22" t="s">
        <v>1746</v>
      </c>
      <c r="C1321" s="23" t="s">
        <v>1747</v>
      </c>
      <c r="D1321" s="33">
        <v>19.583400000000001</v>
      </c>
      <c r="E1321" s="25">
        <v>445.62</v>
      </c>
      <c r="F1321" s="25">
        <v>239380.32</v>
      </c>
      <c r="G1321" s="200"/>
      <c r="H1321" s="3"/>
      <c r="I1321" s="52"/>
      <c r="J1321" s="3"/>
      <c r="K1321" s="52"/>
      <c r="L1321" s="3"/>
      <c r="M1321" s="3"/>
      <c r="N1321" s="3"/>
      <c r="O1321" s="3"/>
      <c r="P1321" s="3"/>
    </row>
    <row r="1322" spans="1:16" ht="15" outlineLevel="1" x14ac:dyDescent="0.25">
      <c r="A1322" s="26"/>
      <c r="B1322" s="27"/>
      <c r="C1322" s="28" t="s">
        <v>1748</v>
      </c>
      <c r="D1322" s="28"/>
      <c r="E1322" s="28"/>
      <c r="F1322" s="29">
        <v>123692.59</v>
      </c>
      <c r="G1322" s="200"/>
      <c r="H1322" s="3"/>
      <c r="I1322" s="52"/>
      <c r="J1322" s="3"/>
      <c r="K1322" s="52"/>
      <c r="L1322" s="3"/>
      <c r="M1322" s="3"/>
      <c r="N1322" s="3"/>
      <c r="O1322" s="3"/>
      <c r="P1322" s="3"/>
    </row>
    <row r="1323" spans="1:16" ht="15" outlineLevel="1" x14ac:dyDescent="0.25">
      <c r="A1323" s="26"/>
      <c r="B1323" s="27"/>
      <c r="C1323" s="28" t="s">
        <v>1749</v>
      </c>
      <c r="D1323" s="28"/>
      <c r="E1323" s="28"/>
      <c r="F1323" s="29">
        <v>70134.97</v>
      </c>
      <c r="G1323" s="200"/>
      <c r="H1323" s="3"/>
      <c r="I1323" s="52"/>
      <c r="J1323" s="3"/>
      <c r="K1323" s="52"/>
      <c r="L1323" s="3"/>
      <c r="M1323" s="3"/>
      <c r="N1323" s="3"/>
      <c r="O1323" s="3"/>
      <c r="P1323" s="3"/>
    </row>
    <row r="1324" spans="1:16" ht="15" outlineLevel="1" x14ac:dyDescent="0.25">
      <c r="A1324" s="26"/>
      <c r="B1324" s="27"/>
      <c r="C1324" s="28" t="s">
        <v>917</v>
      </c>
      <c r="D1324" s="28"/>
      <c r="E1324" s="28"/>
      <c r="F1324" s="29">
        <v>433207.88</v>
      </c>
      <c r="G1324" s="200"/>
      <c r="H1324" s="3"/>
      <c r="I1324" s="52"/>
      <c r="J1324" s="3"/>
      <c r="K1324" s="52"/>
      <c r="L1324" s="3"/>
      <c r="M1324" s="3"/>
      <c r="N1324" s="3"/>
      <c r="O1324" s="3"/>
      <c r="P1324" s="3"/>
    </row>
    <row r="1325" spans="1:16" ht="22.5" customHeight="1" outlineLevel="1" x14ac:dyDescent="0.25">
      <c r="A1325" s="21">
        <v>202</v>
      </c>
      <c r="B1325" s="22" t="s">
        <v>1377</v>
      </c>
      <c r="C1325" s="23" t="s">
        <v>1750</v>
      </c>
      <c r="D1325" s="30">
        <v>1519.66</v>
      </c>
      <c r="E1325" s="25">
        <v>61.08</v>
      </c>
      <c r="F1325" s="25">
        <v>778796.06</v>
      </c>
      <c r="G1325" s="200"/>
      <c r="H1325" s="3"/>
      <c r="I1325" s="52"/>
      <c r="J1325" s="3"/>
      <c r="K1325" s="52"/>
      <c r="L1325" s="3"/>
      <c r="M1325" s="3"/>
      <c r="N1325" s="3"/>
      <c r="O1325" s="3"/>
      <c r="P1325" s="3"/>
    </row>
    <row r="1326" spans="1:16" ht="33.75" customHeight="1" outlineLevel="1" x14ac:dyDescent="0.25">
      <c r="A1326" s="21">
        <v>203</v>
      </c>
      <c r="B1326" s="22" t="s">
        <v>1053</v>
      </c>
      <c r="C1326" s="23" t="s">
        <v>1751</v>
      </c>
      <c r="D1326" s="33">
        <v>19.583400000000001</v>
      </c>
      <c r="E1326" s="25">
        <v>352.31</v>
      </c>
      <c r="F1326" s="25">
        <v>120768.94</v>
      </c>
      <c r="G1326" s="200"/>
      <c r="H1326" s="3"/>
      <c r="I1326" s="52"/>
      <c r="J1326" s="3"/>
      <c r="K1326" s="52"/>
      <c r="L1326" s="3"/>
      <c r="M1326" s="3"/>
      <c r="N1326" s="3"/>
      <c r="O1326" s="3"/>
      <c r="P1326" s="3"/>
    </row>
    <row r="1327" spans="1:16" ht="15" outlineLevel="1" x14ac:dyDescent="0.25">
      <c r="A1327" s="26"/>
      <c r="B1327" s="27"/>
      <c r="C1327" s="28" t="s">
        <v>1752</v>
      </c>
      <c r="D1327" s="28"/>
      <c r="E1327" s="28"/>
      <c r="F1327" s="29">
        <v>48786.12</v>
      </c>
      <c r="G1327" s="200"/>
      <c r="H1327" s="3"/>
      <c r="I1327" s="52"/>
      <c r="J1327" s="3"/>
      <c r="K1327" s="52"/>
      <c r="L1327" s="3"/>
      <c r="M1327" s="3"/>
      <c r="N1327" s="3"/>
      <c r="O1327" s="3"/>
      <c r="P1327" s="3"/>
    </row>
    <row r="1328" spans="1:16" ht="15" outlineLevel="1" x14ac:dyDescent="0.25">
      <c r="A1328" s="26"/>
      <c r="B1328" s="27"/>
      <c r="C1328" s="28" t="s">
        <v>1753</v>
      </c>
      <c r="D1328" s="28"/>
      <c r="E1328" s="28"/>
      <c r="F1328" s="29">
        <v>26469.07</v>
      </c>
      <c r="G1328" s="200"/>
      <c r="H1328" s="3"/>
      <c r="I1328" s="52"/>
      <c r="J1328" s="3"/>
      <c r="K1328" s="52"/>
      <c r="L1328" s="3"/>
      <c r="M1328" s="3"/>
      <c r="N1328" s="3"/>
      <c r="O1328" s="3"/>
      <c r="P1328" s="3"/>
    </row>
    <row r="1329" spans="1:16" ht="15" outlineLevel="1" x14ac:dyDescent="0.25">
      <c r="A1329" s="26"/>
      <c r="B1329" s="27"/>
      <c r="C1329" s="28" t="s">
        <v>917</v>
      </c>
      <c r="D1329" s="28"/>
      <c r="E1329" s="28"/>
      <c r="F1329" s="29">
        <v>196024.13</v>
      </c>
      <c r="G1329" s="200"/>
      <c r="H1329" s="3"/>
      <c r="I1329" s="52"/>
      <c r="J1329" s="3"/>
      <c r="K1329" s="52"/>
      <c r="L1329" s="3"/>
      <c r="M1329" s="3"/>
      <c r="N1329" s="3"/>
      <c r="O1329" s="3"/>
      <c r="P1329" s="3"/>
    </row>
    <row r="1330" spans="1:16" ht="22.5" customHeight="1" outlineLevel="1" x14ac:dyDescent="0.25">
      <c r="A1330" s="21">
        <v>204</v>
      </c>
      <c r="B1330" s="22" t="s">
        <v>1754</v>
      </c>
      <c r="C1330" s="23" t="s">
        <v>1755</v>
      </c>
      <c r="D1330" s="44">
        <v>-0.35250120000000001</v>
      </c>
      <c r="E1330" s="25">
        <v>14312.87</v>
      </c>
      <c r="F1330" s="25">
        <v>-57516.46</v>
      </c>
      <c r="G1330" s="200"/>
      <c r="H1330" s="3"/>
      <c r="I1330" s="52"/>
      <c r="J1330" s="3"/>
      <c r="K1330" s="52"/>
      <c r="L1330" s="3"/>
      <c r="M1330" s="3"/>
      <c r="N1330" s="3"/>
      <c r="O1330" s="3"/>
      <c r="P1330" s="3"/>
    </row>
    <row r="1331" spans="1:16" ht="22.5" customHeight="1" outlineLevel="1" x14ac:dyDescent="0.25">
      <c r="A1331" s="21">
        <v>205</v>
      </c>
      <c r="B1331" s="22" t="s">
        <v>1377</v>
      </c>
      <c r="C1331" s="23" t="s">
        <v>1756</v>
      </c>
      <c r="D1331" s="31">
        <v>470</v>
      </c>
      <c r="E1331" s="25">
        <v>49.7</v>
      </c>
      <c r="F1331" s="25">
        <v>195980.92</v>
      </c>
      <c r="G1331" s="200"/>
      <c r="H1331" s="3"/>
      <c r="I1331" s="52"/>
      <c r="J1331" s="3"/>
      <c r="K1331" s="52"/>
      <c r="L1331" s="3"/>
      <c r="M1331" s="3"/>
      <c r="N1331" s="3"/>
      <c r="O1331" s="3"/>
      <c r="P1331" s="3"/>
    </row>
    <row r="1332" spans="1:16" ht="15" customHeight="1" outlineLevel="1" x14ac:dyDescent="0.25">
      <c r="A1332" s="443" t="s">
        <v>1007</v>
      </c>
      <c r="B1332" s="444"/>
      <c r="C1332" s="444"/>
      <c r="D1332" s="444"/>
      <c r="E1332" s="445"/>
      <c r="F1332" s="36">
        <v>7158989.46</v>
      </c>
      <c r="G1332" s="200"/>
      <c r="H1332" s="3"/>
      <c r="I1332" s="52"/>
      <c r="J1332" s="3"/>
      <c r="K1332" s="52"/>
      <c r="L1332" s="3"/>
      <c r="M1332" s="3"/>
      <c r="N1332" s="3"/>
      <c r="O1332" s="3"/>
      <c r="P1332" s="3"/>
    </row>
    <row r="1333" spans="1:16" ht="15" outlineLevel="1" x14ac:dyDescent="0.25">
      <c r="A1333" s="443" t="s">
        <v>1008</v>
      </c>
      <c r="B1333" s="444"/>
      <c r="C1333" s="444"/>
      <c r="D1333" s="444"/>
      <c r="E1333" s="445"/>
      <c r="F1333" s="36">
        <v>3351206.33</v>
      </c>
      <c r="G1333" s="200"/>
      <c r="H1333" s="3"/>
      <c r="I1333" s="52"/>
      <c r="J1333" s="3"/>
      <c r="K1333" s="52"/>
      <c r="L1333" s="3"/>
      <c r="M1333" s="3"/>
      <c r="N1333" s="3"/>
      <c r="O1333" s="3"/>
      <c r="P1333" s="3"/>
    </row>
    <row r="1334" spans="1:16" ht="15" outlineLevel="1" x14ac:dyDescent="0.25">
      <c r="A1334" s="443" t="s">
        <v>1009</v>
      </c>
      <c r="B1334" s="444"/>
      <c r="C1334" s="444"/>
      <c r="D1334" s="444"/>
      <c r="E1334" s="445"/>
      <c r="F1334" s="36">
        <v>1898975.38</v>
      </c>
      <c r="G1334" s="200"/>
      <c r="H1334" s="3"/>
      <c r="I1334" s="52"/>
      <c r="J1334" s="3"/>
      <c r="K1334" s="52"/>
      <c r="L1334" s="3"/>
      <c r="M1334" s="3"/>
      <c r="N1334" s="3"/>
      <c r="O1334" s="3"/>
      <c r="P1334" s="3"/>
    </row>
    <row r="1335" spans="1:16" ht="15" customHeight="1" outlineLevel="1" x14ac:dyDescent="0.25">
      <c r="A1335" s="443" t="s">
        <v>1757</v>
      </c>
      <c r="B1335" s="444"/>
      <c r="C1335" s="444"/>
      <c r="D1335" s="444"/>
      <c r="E1335" s="445"/>
      <c r="F1335" s="36">
        <v>12409171.17</v>
      </c>
      <c r="G1335" s="200"/>
      <c r="H1335" s="3"/>
      <c r="I1335" s="52"/>
      <c r="J1335" s="3"/>
      <c r="K1335" s="52"/>
      <c r="L1335" s="3"/>
      <c r="M1335" s="3"/>
      <c r="N1335" s="3"/>
      <c r="O1335" s="3"/>
      <c r="P1335" s="3"/>
    </row>
    <row r="1336" spans="1:16" ht="15" customHeight="1" outlineLevel="1" x14ac:dyDescent="0.25">
      <c r="A1336" s="443" t="s">
        <v>1023</v>
      </c>
      <c r="B1336" s="444"/>
      <c r="C1336" s="444"/>
      <c r="D1336" s="444"/>
      <c r="E1336" s="445"/>
      <c r="F1336" s="36">
        <v>28032136.719999999</v>
      </c>
      <c r="G1336" s="200"/>
      <c r="H1336" s="3"/>
      <c r="I1336" s="52"/>
      <c r="J1336" s="3"/>
      <c r="K1336" s="52"/>
      <c r="L1336" s="3"/>
      <c r="M1336" s="3"/>
      <c r="N1336" s="3"/>
      <c r="O1336" s="3"/>
      <c r="P1336" s="3"/>
    </row>
    <row r="1337" spans="1:16" ht="15" outlineLevel="1" x14ac:dyDescent="0.25">
      <c r="A1337" s="443" t="s">
        <v>1008</v>
      </c>
      <c r="B1337" s="444"/>
      <c r="C1337" s="444"/>
      <c r="D1337" s="444"/>
      <c r="E1337" s="445"/>
      <c r="F1337" s="36">
        <v>7370107.0899999999</v>
      </c>
      <c r="G1337" s="200"/>
      <c r="H1337" s="3"/>
      <c r="I1337" s="52"/>
      <c r="J1337" s="3"/>
      <c r="K1337" s="52"/>
      <c r="L1337" s="3"/>
      <c r="M1337" s="3"/>
      <c r="N1337" s="3"/>
      <c r="O1337" s="3"/>
      <c r="P1337" s="3"/>
    </row>
    <row r="1338" spans="1:16" ht="15" outlineLevel="1" x14ac:dyDescent="0.25">
      <c r="A1338" s="443" t="s">
        <v>1009</v>
      </c>
      <c r="B1338" s="444"/>
      <c r="C1338" s="444"/>
      <c r="D1338" s="444"/>
      <c r="E1338" s="445"/>
      <c r="F1338" s="36">
        <v>4121846.32</v>
      </c>
      <c r="G1338" s="200"/>
      <c r="H1338" s="3"/>
      <c r="I1338" s="52"/>
      <c r="J1338" s="3"/>
      <c r="K1338" s="52"/>
      <c r="L1338" s="3"/>
      <c r="M1338" s="3"/>
      <c r="N1338" s="3"/>
      <c r="O1338" s="3"/>
      <c r="P1338" s="3"/>
    </row>
    <row r="1339" spans="1:16" ht="15" outlineLevel="1" x14ac:dyDescent="0.25">
      <c r="A1339" s="443" t="s">
        <v>1024</v>
      </c>
      <c r="B1339" s="444"/>
      <c r="C1339" s="444"/>
      <c r="D1339" s="444"/>
      <c r="E1339" s="445"/>
      <c r="F1339" s="36">
        <v>39524090.130000003</v>
      </c>
      <c r="G1339" s="200"/>
      <c r="H1339" s="3"/>
      <c r="I1339" s="52"/>
      <c r="J1339" s="3"/>
      <c r="K1339" s="52"/>
      <c r="L1339" s="3"/>
      <c r="M1339" s="3"/>
      <c r="N1339" s="3"/>
      <c r="O1339" s="3"/>
      <c r="P1339" s="3"/>
    </row>
    <row r="1340" spans="1:16" ht="15" outlineLevel="1" x14ac:dyDescent="0.25">
      <c r="A1340" s="38"/>
      <c r="B1340" s="38"/>
      <c r="C1340" s="38"/>
      <c r="D1340" s="38"/>
      <c r="E1340" s="38"/>
      <c r="F1340" s="38"/>
      <c r="G1340" s="206"/>
      <c r="H1340" s="38"/>
      <c r="I1340" s="54"/>
      <c r="J1340" s="38"/>
      <c r="K1340" s="54"/>
      <c r="L1340" s="39"/>
      <c r="M1340" s="39"/>
      <c r="N1340" s="39"/>
      <c r="O1340" s="40"/>
      <c r="P1340" s="3"/>
    </row>
    <row r="1341" spans="1:16" ht="15" outlineLevel="1" x14ac:dyDescent="0.25">
      <c r="A1341" s="3"/>
      <c r="B1341" s="3"/>
      <c r="C1341" s="3"/>
      <c r="D1341" s="3"/>
      <c r="E1341" s="3"/>
      <c r="F1341" s="3"/>
      <c r="G1341" s="200"/>
      <c r="H1341" s="3"/>
      <c r="I1341" s="52"/>
      <c r="J1341" s="3"/>
      <c r="K1341" s="52"/>
      <c r="L1341" s="3"/>
      <c r="M1341" s="3"/>
      <c r="N1341" s="3"/>
      <c r="O1341" s="3"/>
      <c r="P1341" s="3"/>
    </row>
    <row r="1342" spans="1:16" outlineLevel="1" x14ac:dyDescent="0.2">
      <c r="A1342" s="41" t="s">
        <v>1025</v>
      </c>
      <c r="B1342" s="446"/>
      <c r="C1342" s="446"/>
      <c r="D1342" s="446"/>
      <c r="E1342" s="446"/>
      <c r="F1342" s="446"/>
      <c r="G1342" s="197"/>
      <c r="H1342" s="10"/>
      <c r="I1342" s="53"/>
      <c r="J1342" s="10"/>
      <c r="K1342" s="53"/>
      <c r="L1342" s="10"/>
      <c r="M1342" s="10"/>
      <c r="N1342" s="10"/>
      <c r="O1342" s="10"/>
      <c r="P1342" s="42"/>
    </row>
    <row r="1343" spans="1:16" outlineLevel="1" x14ac:dyDescent="0.2">
      <c r="A1343" s="4"/>
      <c r="B1343" s="447" t="s">
        <v>1027</v>
      </c>
      <c r="C1343" s="447"/>
      <c r="D1343" s="447"/>
      <c r="E1343" s="447"/>
      <c r="F1343" s="447"/>
      <c r="G1343" s="197"/>
      <c r="H1343" s="10"/>
      <c r="I1343" s="53"/>
      <c r="J1343" s="10"/>
      <c r="K1343" s="53"/>
      <c r="L1343" s="10"/>
      <c r="M1343" s="10"/>
      <c r="N1343" s="10"/>
      <c r="O1343" s="10"/>
      <c r="P1343" s="42"/>
    </row>
    <row r="1344" spans="1:16" outlineLevel="1" x14ac:dyDescent="0.2">
      <c r="A1344" s="41" t="s">
        <v>1028</v>
      </c>
      <c r="B1344" s="446"/>
      <c r="C1344" s="446"/>
      <c r="D1344" s="446"/>
      <c r="E1344" s="446"/>
      <c r="F1344" s="446"/>
      <c r="G1344" s="197"/>
      <c r="H1344" s="10"/>
      <c r="I1344" s="53"/>
      <c r="J1344" s="10"/>
      <c r="K1344" s="53"/>
      <c r="L1344" s="10"/>
      <c r="M1344" s="10"/>
      <c r="N1344" s="10"/>
      <c r="O1344" s="10"/>
      <c r="P1344" s="42"/>
    </row>
    <row r="1345" spans="1:16" outlineLevel="1" x14ac:dyDescent="0.2">
      <c r="A1345" s="10"/>
      <c r="B1345" s="447" t="s">
        <v>1027</v>
      </c>
      <c r="C1345" s="447"/>
      <c r="D1345" s="447"/>
      <c r="E1345" s="447"/>
      <c r="F1345" s="447"/>
      <c r="G1345" s="197"/>
      <c r="H1345" s="10"/>
      <c r="I1345" s="53"/>
      <c r="J1345" s="10"/>
      <c r="K1345" s="53"/>
      <c r="L1345" s="10"/>
      <c r="M1345" s="10"/>
      <c r="N1345" s="10"/>
      <c r="O1345" s="10"/>
      <c r="P1345" s="42"/>
    </row>
    <row r="1346" spans="1:16" outlineLevel="1" x14ac:dyDescent="0.2"/>
    <row r="1347" spans="1:16" ht="15" outlineLevel="1" x14ac:dyDescent="0.25">
      <c r="A1347" s="3"/>
      <c r="B1347" s="3"/>
      <c r="C1347" s="3"/>
      <c r="D1347" s="3"/>
      <c r="E1347" s="3"/>
      <c r="F1347" s="3"/>
    </row>
    <row r="1348" spans="1:16" ht="18" x14ac:dyDescent="0.25">
      <c r="A1348" s="448" t="s">
        <v>1456</v>
      </c>
      <c r="B1348" s="448"/>
      <c r="C1348" s="448"/>
      <c r="D1348" s="448"/>
      <c r="E1348" s="448"/>
      <c r="F1348" s="448"/>
    </row>
    <row r="1349" spans="1:16" x14ac:dyDescent="0.2">
      <c r="A1349" s="6"/>
      <c r="B1349" s="6"/>
      <c r="C1349" s="6"/>
      <c r="D1349" s="6"/>
      <c r="E1349" s="6"/>
      <c r="F1349" s="6"/>
    </row>
    <row r="1350" spans="1:16" ht="12.75" customHeight="1" x14ac:dyDescent="0.2">
      <c r="A1350" s="449" t="s">
        <v>1457</v>
      </c>
      <c r="B1350" s="449"/>
      <c r="C1350" s="449"/>
      <c r="D1350" s="449"/>
      <c r="E1350" s="449"/>
      <c r="F1350" s="449"/>
    </row>
    <row r="1351" spans="1:16" x14ac:dyDescent="0.2">
      <c r="A1351" s="450" t="s">
        <v>903</v>
      </c>
      <c r="B1351" s="450"/>
      <c r="C1351" s="450"/>
      <c r="D1351" s="450"/>
      <c r="E1351" s="450"/>
      <c r="F1351" s="450"/>
    </row>
    <row r="1352" spans="1:16" outlineLevel="1" x14ac:dyDescent="0.2">
      <c r="A1352" s="9"/>
      <c r="B1352" s="9"/>
      <c r="C1352" s="9"/>
      <c r="D1352" s="9"/>
      <c r="E1352" s="9"/>
      <c r="F1352" s="9"/>
    </row>
    <row r="1353" spans="1:16" ht="15" outlineLevel="1" x14ac:dyDescent="0.25">
      <c r="A1353" s="10" t="s">
        <v>904</v>
      </c>
      <c r="B1353" s="10"/>
      <c r="C1353" s="11" t="s">
        <v>905</v>
      </c>
      <c r="D1353" s="12"/>
      <c r="E1353" s="12"/>
      <c r="F1353" s="3"/>
    </row>
    <row r="1354" spans="1:16" ht="15" outlineLevel="1" x14ac:dyDescent="0.25">
      <c r="A1354" s="10"/>
      <c r="B1354" s="10"/>
      <c r="C1354" s="3"/>
      <c r="D1354" s="15"/>
      <c r="E1354" s="16"/>
      <c r="F1354" s="3"/>
    </row>
    <row r="1355" spans="1:16" ht="15" outlineLevel="1" x14ac:dyDescent="0.25">
      <c r="A1355" s="18"/>
      <c r="B1355" s="3"/>
      <c r="C1355" s="3"/>
      <c r="D1355" s="3"/>
      <c r="E1355" s="3"/>
      <c r="F1355" s="3"/>
    </row>
    <row r="1356" spans="1:16" ht="11.25" customHeight="1" outlineLevel="1" x14ac:dyDescent="0.2">
      <c r="A1356" s="451" t="s">
        <v>906</v>
      </c>
      <c r="B1356" s="451" t="s">
        <v>907</v>
      </c>
      <c r="C1356" s="451" t="s">
        <v>908</v>
      </c>
      <c r="D1356" s="451" t="s">
        <v>909</v>
      </c>
      <c r="E1356" s="451" t="s">
        <v>910</v>
      </c>
      <c r="F1356" s="451" t="s">
        <v>911</v>
      </c>
    </row>
    <row r="1357" spans="1:16" ht="11.25" customHeight="1" outlineLevel="1" x14ac:dyDescent="0.2">
      <c r="A1357" s="452"/>
      <c r="B1357" s="452"/>
      <c r="C1357" s="452"/>
      <c r="D1357" s="452"/>
      <c r="E1357" s="452"/>
      <c r="F1357" s="452"/>
    </row>
    <row r="1358" spans="1:16" ht="12" outlineLevel="1" x14ac:dyDescent="0.2">
      <c r="A1358" s="19">
        <v>1</v>
      </c>
      <c r="B1358" s="19">
        <v>2</v>
      </c>
      <c r="C1358" s="453">
        <v>3</v>
      </c>
      <c r="D1358" s="454"/>
      <c r="E1358" s="455"/>
      <c r="F1358" s="19">
        <v>4</v>
      </c>
    </row>
    <row r="1359" spans="1:16" ht="12.75" customHeight="1" outlineLevel="1" x14ac:dyDescent="0.2">
      <c r="A1359" s="456" t="s">
        <v>1458</v>
      </c>
      <c r="B1359" s="457"/>
      <c r="C1359" s="457"/>
      <c r="D1359" s="457"/>
      <c r="E1359" s="457"/>
      <c r="F1359" s="458"/>
    </row>
    <row r="1360" spans="1:16" ht="12" outlineLevel="1" x14ac:dyDescent="0.2">
      <c r="A1360" s="459" t="s">
        <v>1459</v>
      </c>
      <c r="B1360" s="460"/>
      <c r="C1360" s="460"/>
      <c r="D1360" s="460"/>
      <c r="E1360" s="460"/>
      <c r="F1360" s="461"/>
    </row>
    <row r="1361" spans="1:6" ht="22.5" customHeight="1" outlineLevel="1" x14ac:dyDescent="0.2">
      <c r="A1361" s="21">
        <v>1</v>
      </c>
      <c r="B1361" s="22" t="s">
        <v>1460</v>
      </c>
      <c r="C1361" s="23" t="s">
        <v>1461</v>
      </c>
      <c r="D1361" s="30">
        <v>4.01</v>
      </c>
      <c r="E1361" s="25">
        <v>465.1</v>
      </c>
      <c r="F1361" s="25">
        <v>77201.08</v>
      </c>
    </row>
    <row r="1362" spans="1:6" outlineLevel="1" x14ac:dyDescent="0.2">
      <c r="A1362" s="26"/>
      <c r="B1362" s="27"/>
      <c r="C1362" s="28" t="s">
        <v>1462</v>
      </c>
      <c r="D1362" s="28"/>
      <c r="E1362" s="28"/>
      <c r="F1362" s="29">
        <v>85216.33</v>
      </c>
    </row>
    <row r="1363" spans="1:6" outlineLevel="1" x14ac:dyDescent="0.2">
      <c r="A1363" s="26"/>
      <c r="B1363" s="27"/>
      <c r="C1363" s="28" t="s">
        <v>1463</v>
      </c>
      <c r="D1363" s="28"/>
      <c r="E1363" s="28"/>
      <c r="F1363" s="29">
        <v>49455.91</v>
      </c>
    </row>
    <row r="1364" spans="1:6" outlineLevel="1" x14ac:dyDescent="0.2">
      <c r="A1364" s="26"/>
      <c r="B1364" s="27"/>
      <c r="C1364" s="28" t="s">
        <v>917</v>
      </c>
      <c r="D1364" s="28"/>
      <c r="E1364" s="28"/>
      <c r="F1364" s="29">
        <v>211873.32</v>
      </c>
    </row>
    <row r="1365" spans="1:6" ht="22.5" customHeight="1" outlineLevel="1" x14ac:dyDescent="0.2">
      <c r="A1365" s="21">
        <v>2</v>
      </c>
      <c r="B1365" s="22" t="s">
        <v>1464</v>
      </c>
      <c r="C1365" s="23" t="s">
        <v>1465</v>
      </c>
      <c r="D1365" s="30">
        <v>8.18</v>
      </c>
      <c r="E1365" s="25">
        <v>665.7</v>
      </c>
      <c r="F1365" s="25">
        <v>42801.05</v>
      </c>
    </row>
    <row r="1366" spans="1:6" ht="33.75" customHeight="1" outlineLevel="1" x14ac:dyDescent="0.2">
      <c r="A1366" s="21">
        <v>3</v>
      </c>
      <c r="B1366" s="22" t="s">
        <v>1466</v>
      </c>
      <c r="C1366" s="23" t="s">
        <v>1467</v>
      </c>
      <c r="D1366" s="30">
        <v>4.01</v>
      </c>
      <c r="E1366" s="25">
        <v>241.1</v>
      </c>
      <c r="F1366" s="25">
        <v>27236.97</v>
      </c>
    </row>
    <row r="1367" spans="1:6" outlineLevel="1" x14ac:dyDescent="0.2">
      <c r="A1367" s="26"/>
      <c r="B1367" s="27"/>
      <c r="C1367" s="28" t="s">
        <v>1468</v>
      </c>
      <c r="D1367" s="28"/>
      <c r="E1367" s="28"/>
      <c r="F1367" s="29">
        <v>27391.27</v>
      </c>
    </row>
    <row r="1368" spans="1:6" outlineLevel="1" x14ac:dyDescent="0.2">
      <c r="A1368" s="26"/>
      <c r="B1368" s="27"/>
      <c r="C1368" s="28" t="s">
        <v>1469</v>
      </c>
      <c r="D1368" s="28"/>
      <c r="E1368" s="28"/>
      <c r="F1368" s="29">
        <v>15896.72</v>
      </c>
    </row>
    <row r="1369" spans="1:6" outlineLevel="1" x14ac:dyDescent="0.2">
      <c r="A1369" s="26"/>
      <c r="B1369" s="27"/>
      <c r="C1369" s="28" t="s">
        <v>917</v>
      </c>
      <c r="D1369" s="28"/>
      <c r="E1369" s="28"/>
      <c r="F1369" s="29">
        <v>70524.960000000006</v>
      </c>
    </row>
    <row r="1370" spans="1:6" ht="22.5" customHeight="1" outlineLevel="1" x14ac:dyDescent="0.2">
      <c r="A1370" s="21">
        <v>4</v>
      </c>
      <c r="B1370" s="22" t="s">
        <v>1464</v>
      </c>
      <c r="C1370" s="23" t="s">
        <v>1465</v>
      </c>
      <c r="D1370" s="30">
        <v>30.68</v>
      </c>
      <c r="E1370" s="25">
        <v>665.7</v>
      </c>
      <c r="F1370" s="25">
        <v>160530.09</v>
      </c>
    </row>
    <row r="1371" spans="1:6" ht="22.5" customHeight="1" outlineLevel="1" x14ac:dyDescent="0.2">
      <c r="A1371" s="21">
        <v>5</v>
      </c>
      <c r="B1371" s="22" t="s">
        <v>1389</v>
      </c>
      <c r="C1371" s="23" t="s">
        <v>1390</v>
      </c>
      <c r="D1371" s="24">
        <v>1.2430000000000001</v>
      </c>
      <c r="E1371" s="25">
        <v>473.11</v>
      </c>
      <c r="F1371" s="25">
        <v>11794.07</v>
      </c>
    </row>
    <row r="1372" spans="1:6" outlineLevel="1" x14ac:dyDescent="0.2">
      <c r="A1372" s="26"/>
      <c r="B1372" s="27"/>
      <c r="C1372" s="28" t="s">
        <v>1470</v>
      </c>
      <c r="D1372" s="28"/>
      <c r="E1372" s="28"/>
      <c r="F1372" s="29">
        <v>8504.07</v>
      </c>
    </row>
    <row r="1373" spans="1:6" outlineLevel="1" x14ac:dyDescent="0.2">
      <c r="A1373" s="26"/>
      <c r="B1373" s="27"/>
      <c r="C1373" s="28" t="s">
        <v>1471</v>
      </c>
      <c r="D1373" s="28"/>
      <c r="E1373" s="28"/>
      <c r="F1373" s="29">
        <v>4835.6499999999996</v>
      </c>
    </row>
    <row r="1374" spans="1:6" outlineLevel="1" x14ac:dyDescent="0.2">
      <c r="A1374" s="26"/>
      <c r="B1374" s="27"/>
      <c r="C1374" s="28" t="s">
        <v>917</v>
      </c>
      <c r="D1374" s="28"/>
      <c r="E1374" s="28"/>
      <c r="F1374" s="29">
        <v>25133.79</v>
      </c>
    </row>
    <row r="1375" spans="1:6" ht="45" customHeight="1" outlineLevel="1" x14ac:dyDescent="0.2">
      <c r="A1375" s="21">
        <v>6</v>
      </c>
      <c r="B1375" s="22" t="s">
        <v>944</v>
      </c>
      <c r="C1375" s="23" t="s">
        <v>945</v>
      </c>
      <c r="D1375" s="24">
        <v>1.2430000000000001</v>
      </c>
      <c r="E1375" s="25">
        <v>8817.17</v>
      </c>
      <c r="F1375" s="25">
        <v>213276.59</v>
      </c>
    </row>
    <row r="1376" spans="1:6" ht="33.75" customHeight="1" outlineLevel="1" x14ac:dyDescent="0.2">
      <c r="A1376" s="21">
        <v>7</v>
      </c>
      <c r="B1376" s="22" t="s">
        <v>1472</v>
      </c>
      <c r="C1376" s="23" t="s">
        <v>1473</v>
      </c>
      <c r="D1376" s="30">
        <v>4.01</v>
      </c>
      <c r="E1376" s="25">
        <v>29630.76</v>
      </c>
      <c r="F1376" s="25">
        <v>1067130.06</v>
      </c>
    </row>
    <row r="1377" spans="1:6" outlineLevel="1" x14ac:dyDescent="0.2">
      <c r="A1377" s="26"/>
      <c r="B1377" s="27"/>
      <c r="C1377" s="28" t="s">
        <v>1474</v>
      </c>
      <c r="D1377" s="28"/>
      <c r="E1377" s="28"/>
      <c r="F1377" s="29">
        <v>139193.57999999999</v>
      </c>
    </row>
    <row r="1378" spans="1:6" outlineLevel="1" x14ac:dyDescent="0.2">
      <c r="A1378" s="26"/>
      <c r="B1378" s="27"/>
      <c r="C1378" s="28" t="s">
        <v>1475</v>
      </c>
      <c r="D1378" s="28"/>
      <c r="E1378" s="28"/>
      <c r="F1378" s="29">
        <v>80781.990000000005</v>
      </c>
    </row>
    <row r="1379" spans="1:6" outlineLevel="1" x14ac:dyDescent="0.2">
      <c r="A1379" s="26"/>
      <c r="B1379" s="27"/>
      <c r="C1379" s="28" t="s">
        <v>917</v>
      </c>
      <c r="D1379" s="28"/>
      <c r="E1379" s="28"/>
      <c r="F1379" s="29">
        <v>1287105.6299999999</v>
      </c>
    </row>
    <row r="1380" spans="1:6" ht="33.75" customHeight="1" outlineLevel="1" x14ac:dyDescent="0.2">
      <c r="A1380" s="21">
        <v>8</v>
      </c>
      <c r="B1380" s="22" t="s">
        <v>1476</v>
      </c>
      <c r="C1380" s="23" t="s">
        <v>1477</v>
      </c>
      <c r="D1380" s="30">
        <v>-2293.7199999999998</v>
      </c>
      <c r="E1380" s="25">
        <v>50.19</v>
      </c>
      <c r="F1380" s="25">
        <v>-931335.42</v>
      </c>
    </row>
    <row r="1381" spans="1:6" ht="45" customHeight="1" outlineLevel="1" x14ac:dyDescent="0.2">
      <c r="A1381" s="21">
        <v>9</v>
      </c>
      <c r="B1381" s="22" t="s">
        <v>1478</v>
      </c>
      <c r="C1381" s="23" t="s">
        <v>1479</v>
      </c>
      <c r="D1381" s="30">
        <v>4.01</v>
      </c>
      <c r="E1381" s="25">
        <v>7289.2</v>
      </c>
      <c r="F1381" s="25">
        <v>251265.36</v>
      </c>
    </row>
    <row r="1382" spans="1:6" outlineLevel="1" x14ac:dyDescent="0.2">
      <c r="A1382" s="26"/>
      <c r="B1382" s="27"/>
      <c r="C1382" s="28" t="s">
        <v>1480</v>
      </c>
      <c r="D1382" s="28"/>
      <c r="E1382" s="28"/>
      <c r="F1382" s="29">
        <v>20333.14</v>
      </c>
    </row>
    <row r="1383" spans="1:6" outlineLevel="1" x14ac:dyDescent="0.2">
      <c r="A1383" s="26"/>
      <c r="B1383" s="27"/>
      <c r="C1383" s="28" t="s">
        <v>1481</v>
      </c>
      <c r="D1383" s="28"/>
      <c r="E1383" s="28"/>
      <c r="F1383" s="29">
        <v>11800.48</v>
      </c>
    </row>
    <row r="1384" spans="1:6" outlineLevel="1" x14ac:dyDescent="0.2">
      <c r="A1384" s="26"/>
      <c r="B1384" s="27"/>
      <c r="C1384" s="28" t="s">
        <v>917</v>
      </c>
      <c r="D1384" s="28"/>
      <c r="E1384" s="28"/>
      <c r="F1384" s="29">
        <v>283398.98</v>
      </c>
    </row>
    <row r="1385" spans="1:6" ht="33.75" customHeight="1" outlineLevel="1" x14ac:dyDescent="0.2">
      <c r="A1385" s="21">
        <v>10</v>
      </c>
      <c r="B1385" s="22" t="s">
        <v>1476</v>
      </c>
      <c r="C1385" s="23" t="s">
        <v>1477</v>
      </c>
      <c r="D1385" s="30">
        <v>-573.42999999999995</v>
      </c>
      <c r="E1385" s="25">
        <v>50.19</v>
      </c>
      <c r="F1385" s="25">
        <v>-232833.85</v>
      </c>
    </row>
    <row r="1386" spans="1:6" ht="22.5" customHeight="1" outlineLevel="1" x14ac:dyDescent="0.2">
      <c r="A1386" s="21">
        <v>11</v>
      </c>
      <c r="B1386" s="22" t="s">
        <v>1377</v>
      </c>
      <c r="C1386" s="23" t="s">
        <v>1482</v>
      </c>
      <c r="D1386" s="30">
        <v>3869.65</v>
      </c>
      <c r="E1386" s="25">
        <v>51.97</v>
      </c>
      <c r="F1386" s="25">
        <v>1687344.1</v>
      </c>
    </row>
    <row r="1387" spans="1:6" ht="12" outlineLevel="1" x14ac:dyDescent="0.2">
      <c r="A1387" s="459" t="s">
        <v>1483</v>
      </c>
      <c r="B1387" s="460"/>
      <c r="C1387" s="460"/>
      <c r="D1387" s="460"/>
      <c r="E1387" s="460"/>
      <c r="F1387" s="461"/>
    </row>
    <row r="1388" spans="1:6" ht="22.5" customHeight="1" outlineLevel="1" x14ac:dyDescent="0.2">
      <c r="A1388" s="21">
        <v>12</v>
      </c>
      <c r="B1388" s="22" t="s">
        <v>1460</v>
      </c>
      <c r="C1388" s="23" t="s">
        <v>1461</v>
      </c>
      <c r="D1388" s="24">
        <v>17.347999999999999</v>
      </c>
      <c r="E1388" s="25">
        <v>465.1</v>
      </c>
      <c r="F1388" s="25">
        <v>333986.11</v>
      </c>
    </row>
    <row r="1389" spans="1:6" outlineLevel="1" x14ac:dyDescent="0.2">
      <c r="A1389" s="26"/>
      <c r="B1389" s="27"/>
      <c r="C1389" s="28" t="s">
        <v>1484</v>
      </c>
      <c r="D1389" s="28"/>
      <c r="E1389" s="28"/>
      <c r="F1389" s="29">
        <v>368661.57</v>
      </c>
    </row>
    <row r="1390" spans="1:6" outlineLevel="1" x14ac:dyDescent="0.2">
      <c r="A1390" s="26"/>
      <c r="B1390" s="27"/>
      <c r="C1390" s="28" t="s">
        <v>1485</v>
      </c>
      <c r="D1390" s="28"/>
      <c r="E1390" s="28"/>
      <c r="F1390" s="29">
        <v>213955.38</v>
      </c>
    </row>
    <row r="1391" spans="1:6" outlineLevel="1" x14ac:dyDescent="0.2">
      <c r="A1391" s="26"/>
      <c r="B1391" s="27"/>
      <c r="C1391" s="28" t="s">
        <v>917</v>
      </c>
      <c r="D1391" s="28"/>
      <c r="E1391" s="28"/>
      <c r="F1391" s="29">
        <v>916603.06</v>
      </c>
    </row>
    <row r="1392" spans="1:6" ht="22.5" customHeight="1" outlineLevel="1" x14ac:dyDescent="0.2">
      <c r="A1392" s="21">
        <v>13</v>
      </c>
      <c r="B1392" s="22" t="s">
        <v>1464</v>
      </c>
      <c r="C1392" s="23" t="s">
        <v>1465</v>
      </c>
      <c r="D1392" s="30">
        <v>35.39</v>
      </c>
      <c r="E1392" s="25">
        <v>665.7</v>
      </c>
      <c r="F1392" s="25">
        <v>185174.71</v>
      </c>
    </row>
    <row r="1393" spans="1:6" ht="33.75" customHeight="1" outlineLevel="1" x14ac:dyDescent="0.2">
      <c r="A1393" s="21">
        <v>14</v>
      </c>
      <c r="B1393" s="22" t="s">
        <v>1466</v>
      </c>
      <c r="C1393" s="23" t="s">
        <v>1486</v>
      </c>
      <c r="D1393" s="24">
        <v>17.347999999999999</v>
      </c>
      <c r="E1393" s="25">
        <v>241.1</v>
      </c>
      <c r="F1393" s="25">
        <v>117832.14</v>
      </c>
    </row>
    <row r="1394" spans="1:6" outlineLevel="1" x14ac:dyDescent="0.2">
      <c r="A1394" s="26"/>
      <c r="B1394" s="27"/>
      <c r="C1394" s="28" t="s">
        <v>1487</v>
      </c>
      <c r="D1394" s="28"/>
      <c r="E1394" s="28"/>
      <c r="F1394" s="29">
        <v>118499.66</v>
      </c>
    </row>
    <row r="1395" spans="1:6" outlineLevel="1" x14ac:dyDescent="0.2">
      <c r="A1395" s="26"/>
      <c r="B1395" s="27"/>
      <c r="C1395" s="28" t="s">
        <v>1488</v>
      </c>
      <c r="D1395" s="28"/>
      <c r="E1395" s="28"/>
      <c r="F1395" s="29">
        <v>68772.13</v>
      </c>
    </row>
    <row r="1396" spans="1:6" outlineLevel="1" x14ac:dyDescent="0.2">
      <c r="A1396" s="26"/>
      <c r="B1396" s="27"/>
      <c r="C1396" s="28" t="s">
        <v>917</v>
      </c>
      <c r="D1396" s="28"/>
      <c r="E1396" s="28"/>
      <c r="F1396" s="29">
        <v>305103.93</v>
      </c>
    </row>
    <row r="1397" spans="1:6" ht="22.5" customHeight="1" outlineLevel="1" x14ac:dyDescent="0.2">
      <c r="A1397" s="21">
        <v>15</v>
      </c>
      <c r="B1397" s="22" t="s">
        <v>1464</v>
      </c>
      <c r="C1397" s="23" t="s">
        <v>1465</v>
      </c>
      <c r="D1397" s="33">
        <v>132.7122</v>
      </c>
      <c r="E1397" s="25">
        <v>665.7</v>
      </c>
      <c r="F1397" s="25">
        <v>694403.58</v>
      </c>
    </row>
    <row r="1398" spans="1:6" ht="22.5" customHeight="1" outlineLevel="1" x14ac:dyDescent="0.2">
      <c r="A1398" s="21">
        <v>16</v>
      </c>
      <c r="B1398" s="22" t="s">
        <v>1389</v>
      </c>
      <c r="C1398" s="23" t="s">
        <v>1390</v>
      </c>
      <c r="D1398" s="24">
        <v>5.3780000000000001</v>
      </c>
      <c r="E1398" s="25">
        <v>473.11</v>
      </c>
      <c r="F1398" s="25">
        <v>51028.58</v>
      </c>
    </row>
    <row r="1399" spans="1:6" outlineLevel="1" x14ac:dyDescent="0.2">
      <c r="A1399" s="26"/>
      <c r="B1399" s="27"/>
      <c r="C1399" s="28" t="s">
        <v>1489</v>
      </c>
      <c r="D1399" s="28"/>
      <c r="E1399" s="28"/>
      <c r="F1399" s="29">
        <v>36793.94</v>
      </c>
    </row>
    <row r="1400" spans="1:6" outlineLevel="1" x14ac:dyDescent="0.2">
      <c r="A1400" s="26"/>
      <c r="B1400" s="27"/>
      <c r="C1400" s="28" t="s">
        <v>1490</v>
      </c>
      <c r="D1400" s="28"/>
      <c r="E1400" s="28"/>
      <c r="F1400" s="29">
        <v>20922.04</v>
      </c>
    </row>
    <row r="1401" spans="1:6" outlineLevel="1" x14ac:dyDescent="0.2">
      <c r="A1401" s="26"/>
      <c r="B1401" s="27"/>
      <c r="C1401" s="28" t="s">
        <v>917</v>
      </c>
      <c r="D1401" s="28"/>
      <c r="E1401" s="28"/>
      <c r="F1401" s="29">
        <v>108744.56</v>
      </c>
    </row>
    <row r="1402" spans="1:6" ht="45" customHeight="1" outlineLevel="1" x14ac:dyDescent="0.2">
      <c r="A1402" s="21">
        <v>17</v>
      </c>
      <c r="B1402" s="22" t="s">
        <v>944</v>
      </c>
      <c r="C1402" s="23" t="s">
        <v>945</v>
      </c>
      <c r="D1402" s="24">
        <v>5.3780000000000001</v>
      </c>
      <c r="E1402" s="25">
        <v>8817.17</v>
      </c>
      <c r="F1402" s="25">
        <v>922768.69</v>
      </c>
    </row>
    <row r="1403" spans="1:6" ht="33.75" customHeight="1" outlineLevel="1" x14ac:dyDescent="0.2">
      <c r="A1403" s="21">
        <v>18</v>
      </c>
      <c r="B1403" s="22" t="s">
        <v>1472</v>
      </c>
      <c r="C1403" s="23" t="s">
        <v>1473</v>
      </c>
      <c r="D1403" s="24">
        <v>17.347999999999999</v>
      </c>
      <c r="E1403" s="25">
        <v>29630.76</v>
      </c>
      <c r="F1403" s="25">
        <v>4616601.58</v>
      </c>
    </row>
    <row r="1404" spans="1:6" outlineLevel="1" x14ac:dyDescent="0.2">
      <c r="A1404" s="26"/>
      <c r="B1404" s="27"/>
      <c r="C1404" s="28" t="s">
        <v>1491</v>
      </c>
      <c r="D1404" s="28"/>
      <c r="E1404" s="28"/>
      <c r="F1404" s="29">
        <v>602177.09</v>
      </c>
    </row>
    <row r="1405" spans="1:6" outlineLevel="1" x14ac:dyDescent="0.2">
      <c r="A1405" s="26"/>
      <c r="B1405" s="27"/>
      <c r="C1405" s="28" t="s">
        <v>1492</v>
      </c>
      <c r="D1405" s="28"/>
      <c r="E1405" s="28"/>
      <c r="F1405" s="29">
        <v>349477.78</v>
      </c>
    </row>
    <row r="1406" spans="1:6" outlineLevel="1" x14ac:dyDescent="0.2">
      <c r="A1406" s="26"/>
      <c r="B1406" s="27"/>
      <c r="C1406" s="28" t="s">
        <v>917</v>
      </c>
      <c r="D1406" s="28"/>
      <c r="E1406" s="28"/>
      <c r="F1406" s="29">
        <v>5568256.4500000002</v>
      </c>
    </row>
    <row r="1407" spans="1:6" ht="33.75" customHeight="1" outlineLevel="1" x14ac:dyDescent="0.2">
      <c r="A1407" s="21">
        <v>19</v>
      </c>
      <c r="B1407" s="22" t="s">
        <v>1476</v>
      </c>
      <c r="C1407" s="23" t="s">
        <v>1477</v>
      </c>
      <c r="D1407" s="24">
        <v>-9923.0560000000005</v>
      </c>
      <c r="E1407" s="25">
        <v>50.19</v>
      </c>
      <c r="F1407" s="25">
        <v>-4029128.88</v>
      </c>
    </row>
    <row r="1408" spans="1:6" ht="45" customHeight="1" outlineLevel="1" x14ac:dyDescent="0.2">
      <c r="A1408" s="21">
        <v>20</v>
      </c>
      <c r="B1408" s="22" t="s">
        <v>1478</v>
      </c>
      <c r="C1408" s="23" t="s">
        <v>1493</v>
      </c>
      <c r="D1408" s="24">
        <v>17.347999999999999</v>
      </c>
      <c r="E1408" s="25">
        <v>7289.2</v>
      </c>
      <c r="F1408" s="25">
        <v>1087020.32</v>
      </c>
    </row>
    <row r="1409" spans="1:6" outlineLevel="1" x14ac:dyDescent="0.2">
      <c r="A1409" s="26"/>
      <c r="B1409" s="27"/>
      <c r="C1409" s="28" t="s">
        <v>1494</v>
      </c>
      <c r="D1409" s="28"/>
      <c r="E1409" s="28"/>
      <c r="F1409" s="29">
        <v>87964.92</v>
      </c>
    </row>
    <row r="1410" spans="1:6" outlineLevel="1" x14ac:dyDescent="0.2">
      <c r="A1410" s="26"/>
      <c r="B1410" s="27"/>
      <c r="C1410" s="28" t="s">
        <v>1495</v>
      </c>
      <c r="D1410" s="28"/>
      <c r="E1410" s="28"/>
      <c r="F1410" s="29">
        <v>51051.07</v>
      </c>
    </row>
    <row r="1411" spans="1:6" outlineLevel="1" x14ac:dyDescent="0.2">
      <c r="A1411" s="26"/>
      <c r="B1411" s="27"/>
      <c r="C1411" s="28" t="s">
        <v>917</v>
      </c>
      <c r="D1411" s="28"/>
      <c r="E1411" s="28"/>
      <c r="F1411" s="29">
        <v>1226036.31</v>
      </c>
    </row>
    <row r="1412" spans="1:6" ht="33.75" customHeight="1" outlineLevel="1" x14ac:dyDescent="0.2">
      <c r="A1412" s="21">
        <v>21</v>
      </c>
      <c r="B1412" s="22" t="s">
        <v>1476</v>
      </c>
      <c r="C1412" s="23" t="s">
        <v>1477</v>
      </c>
      <c r="D1412" s="24">
        <v>-2480.7640000000001</v>
      </c>
      <c r="E1412" s="25">
        <v>50.19</v>
      </c>
      <c r="F1412" s="25">
        <v>-1007282.22</v>
      </c>
    </row>
    <row r="1413" spans="1:6" ht="22.5" customHeight="1" outlineLevel="1" x14ac:dyDescent="0.2">
      <c r="A1413" s="21">
        <v>22</v>
      </c>
      <c r="B1413" s="22" t="s">
        <v>1377</v>
      </c>
      <c r="C1413" s="23" t="s">
        <v>1482</v>
      </c>
      <c r="D1413" s="30">
        <v>16740.82</v>
      </c>
      <c r="E1413" s="25">
        <v>51.97</v>
      </c>
      <c r="F1413" s="25">
        <v>7299761.9699999997</v>
      </c>
    </row>
    <row r="1414" spans="1:6" ht="12" outlineLevel="1" x14ac:dyDescent="0.2">
      <c r="A1414" s="459" t="s">
        <v>1496</v>
      </c>
      <c r="B1414" s="460"/>
      <c r="C1414" s="460"/>
      <c r="D1414" s="460"/>
      <c r="E1414" s="460"/>
      <c r="F1414" s="461"/>
    </row>
    <row r="1415" spans="1:6" ht="22.5" customHeight="1" outlineLevel="1" x14ac:dyDescent="0.2">
      <c r="A1415" s="21">
        <v>23</v>
      </c>
      <c r="B1415" s="22" t="s">
        <v>1460</v>
      </c>
      <c r="C1415" s="23" t="s">
        <v>1461</v>
      </c>
      <c r="D1415" s="24">
        <v>0.77300000000000002</v>
      </c>
      <c r="E1415" s="25">
        <v>465.1</v>
      </c>
      <c r="F1415" s="25">
        <v>14881.9</v>
      </c>
    </row>
    <row r="1416" spans="1:6" outlineLevel="1" x14ac:dyDescent="0.2">
      <c r="A1416" s="26"/>
      <c r="B1416" s="27"/>
      <c r="C1416" s="28" t="s">
        <v>1497</v>
      </c>
      <c r="D1416" s="28"/>
      <c r="E1416" s="28"/>
      <c r="F1416" s="29">
        <v>16426.98</v>
      </c>
    </row>
    <row r="1417" spans="1:6" outlineLevel="1" x14ac:dyDescent="0.2">
      <c r="A1417" s="26"/>
      <c r="B1417" s="27"/>
      <c r="C1417" s="28" t="s">
        <v>1498</v>
      </c>
      <c r="D1417" s="28"/>
      <c r="E1417" s="28"/>
      <c r="F1417" s="29">
        <v>9533.52</v>
      </c>
    </row>
    <row r="1418" spans="1:6" outlineLevel="1" x14ac:dyDescent="0.2">
      <c r="A1418" s="26"/>
      <c r="B1418" s="27"/>
      <c r="C1418" s="28" t="s">
        <v>917</v>
      </c>
      <c r="D1418" s="28"/>
      <c r="E1418" s="28"/>
      <c r="F1418" s="29">
        <v>40842.400000000001</v>
      </c>
    </row>
    <row r="1419" spans="1:6" ht="22.5" customHeight="1" outlineLevel="1" x14ac:dyDescent="0.2">
      <c r="A1419" s="21">
        <v>24</v>
      </c>
      <c r="B1419" s="22" t="s">
        <v>1464</v>
      </c>
      <c r="C1419" s="23" t="s">
        <v>1465</v>
      </c>
      <c r="D1419" s="30">
        <v>1.58</v>
      </c>
      <c r="E1419" s="25">
        <v>665.7</v>
      </c>
      <c r="F1419" s="25">
        <v>8267.2000000000007</v>
      </c>
    </row>
    <row r="1420" spans="1:6" ht="33.75" customHeight="1" outlineLevel="1" x14ac:dyDescent="0.2">
      <c r="A1420" s="21">
        <v>25</v>
      </c>
      <c r="B1420" s="22" t="s">
        <v>1466</v>
      </c>
      <c r="C1420" s="23" t="s">
        <v>1486</v>
      </c>
      <c r="D1420" s="24">
        <v>0.77300000000000002</v>
      </c>
      <c r="E1420" s="25">
        <v>241.1</v>
      </c>
      <c r="F1420" s="25">
        <v>5250.42</v>
      </c>
    </row>
    <row r="1421" spans="1:6" outlineLevel="1" x14ac:dyDescent="0.2">
      <c r="A1421" s="26"/>
      <c r="B1421" s="27"/>
      <c r="C1421" s="28" t="s">
        <v>1499</v>
      </c>
      <c r="D1421" s="28"/>
      <c r="E1421" s="28"/>
      <c r="F1421" s="29">
        <v>5280.16</v>
      </c>
    </row>
    <row r="1422" spans="1:6" outlineLevel="1" x14ac:dyDescent="0.2">
      <c r="A1422" s="26"/>
      <c r="B1422" s="27"/>
      <c r="C1422" s="28" t="s">
        <v>1500</v>
      </c>
      <c r="D1422" s="28"/>
      <c r="E1422" s="28"/>
      <c r="F1422" s="29">
        <v>3064.38</v>
      </c>
    </row>
    <row r="1423" spans="1:6" outlineLevel="1" x14ac:dyDescent="0.2">
      <c r="A1423" s="26"/>
      <c r="B1423" s="27"/>
      <c r="C1423" s="28" t="s">
        <v>917</v>
      </c>
      <c r="D1423" s="28"/>
      <c r="E1423" s="28"/>
      <c r="F1423" s="29">
        <v>13594.96</v>
      </c>
    </row>
    <row r="1424" spans="1:6" ht="22.5" customHeight="1" outlineLevel="1" x14ac:dyDescent="0.2">
      <c r="A1424" s="21">
        <v>26</v>
      </c>
      <c r="B1424" s="22" t="s">
        <v>1464</v>
      </c>
      <c r="C1424" s="23" t="s">
        <v>1465</v>
      </c>
      <c r="D1424" s="30">
        <v>5.91</v>
      </c>
      <c r="E1424" s="25">
        <v>665.7</v>
      </c>
      <c r="F1424" s="25">
        <v>30923.5</v>
      </c>
    </row>
    <row r="1425" spans="1:6" ht="22.5" customHeight="1" outlineLevel="1" x14ac:dyDescent="0.2">
      <c r="A1425" s="21">
        <v>27</v>
      </c>
      <c r="B1425" s="22" t="s">
        <v>1389</v>
      </c>
      <c r="C1425" s="23" t="s">
        <v>1390</v>
      </c>
      <c r="D1425" s="30">
        <v>0.24</v>
      </c>
      <c r="E1425" s="25">
        <v>473.11</v>
      </c>
      <c r="F1425" s="25">
        <v>2277.21</v>
      </c>
    </row>
    <row r="1426" spans="1:6" outlineLevel="1" x14ac:dyDescent="0.2">
      <c r="A1426" s="26"/>
      <c r="B1426" s="27"/>
      <c r="C1426" s="28" t="s">
        <v>1501</v>
      </c>
      <c r="D1426" s="28"/>
      <c r="E1426" s="28"/>
      <c r="F1426" s="29">
        <v>1641.98</v>
      </c>
    </row>
    <row r="1427" spans="1:6" outlineLevel="1" x14ac:dyDescent="0.2">
      <c r="A1427" s="26"/>
      <c r="B1427" s="27"/>
      <c r="C1427" s="28" t="s">
        <v>1502</v>
      </c>
      <c r="D1427" s="28"/>
      <c r="E1427" s="28"/>
      <c r="F1427" s="29">
        <v>933.67</v>
      </c>
    </row>
    <row r="1428" spans="1:6" outlineLevel="1" x14ac:dyDescent="0.2">
      <c r="A1428" s="26"/>
      <c r="B1428" s="27"/>
      <c r="C1428" s="28" t="s">
        <v>917</v>
      </c>
      <c r="D1428" s="28"/>
      <c r="E1428" s="28"/>
      <c r="F1428" s="29">
        <v>4852.8599999999997</v>
      </c>
    </row>
    <row r="1429" spans="1:6" ht="45" customHeight="1" outlineLevel="1" x14ac:dyDescent="0.2">
      <c r="A1429" s="21">
        <v>28</v>
      </c>
      <c r="B1429" s="22" t="s">
        <v>944</v>
      </c>
      <c r="C1429" s="23" t="s">
        <v>945</v>
      </c>
      <c r="D1429" s="30">
        <v>0.24</v>
      </c>
      <c r="E1429" s="25">
        <v>8817.17</v>
      </c>
      <c r="F1429" s="25">
        <v>41179.71</v>
      </c>
    </row>
    <row r="1430" spans="1:6" ht="33.75" customHeight="1" outlineLevel="1" x14ac:dyDescent="0.2">
      <c r="A1430" s="21">
        <v>29</v>
      </c>
      <c r="B1430" s="22" t="s">
        <v>1472</v>
      </c>
      <c r="C1430" s="23" t="s">
        <v>1473</v>
      </c>
      <c r="D1430" s="24">
        <v>0.77300000000000002</v>
      </c>
      <c r="E1430" s="25">
        <v>29630.76</v>
      </c>
      <c r="F1430" s="25">
        <v>205708.61</v>
      </c>
    </row>
    <row r="1431" spans="1:6" outlineLevel="1" x14ac:dyDescent="0.2">
      <c r="A1431" s="26"/>
      <c r="B1431" s="27"/>
      <c r="C1431" s="28" t="s">
        <v>1503</v>
      </c>
      <c r="D1431" s="28"/>
      <c r="E1431" s="28"/>
      <c r="F1431" s="29">
        <v>26832.09</v>
      </c>
    </row>
    <row r="1432" spans="1:6" outlineLevel="1" x14ac:dyDescent="0.2">
      <c r="A1432" s="26"/>
      <c r="B1432" s="27"/>
      <c r="C1432" s="28" t="s">
        <v>1504</v>
      </c>
      <c r="D1432" s="28"/>
      <c r="E1432" s="28"/>
      <c r="F1432" s="29">
        <v>15572.19</v>
      </c>
    </row>
    <row r="1433" spans="1:6" outlineLevel="1" x14ac:dyDescent="0.2">
      <c r="A1433" s="26"/>
      <c r="B1433" s="27"/>
      <c r="C1433" s="28" t="s">
        <v>917</v>
      </c>
      <c r="D1433" s="28"/>
      <c r="E1433" s="28"/>
      <c r="F1433" s="29">
        <v>248112.89</v>
      </c>
    </row>
    <row r="1434" spans="1:6" ht="33.75" customHeight="1" outlineLevel="1" x14ac:dyDescent="0.2">
      <c r="A1434" s="21">
        <v>30</v>
      </c>
      <c r="B1434" s="22" t="s">
        <v>1476</v>
      </c>
      <c r="C1434" s="23" t="s">
        <v>1477</v>
      </c>
      <c r="D1434" s="24">
        <v>-442.15600000000001</v>
      </c>
      <c r="E1434" s="25">
        <v>50.19</v>
      </c>
      <c r="F1434" s="25">
        <v>-179531.74</v>
      </c>
    </row>
    <row r="1435" spans="1:6" ht="45" customHeight="1" outlineLevel="1" x14ac:dyDescent="0.2">
      <c r="A1435" s="21">
        <v>31</v>
      </c>
      <c r="B1435" s="22" t="s">
        <v>1478</v>
      </c>
      <c r="C1435" s="23" t="s">
        <v>1505</v>
      </c>
      <c r="D1435" s="24">
        <v>0.77300000000000002</v>
      </c>
      <c r="E1435" s="25">
        <v>10933.8</v>
      </c>
      <c r="F1435" s="25">
        <v>72653.919999999998</v>
      </c>
    </row>
    <row r="1436" spans="1:6" outlineLevel="1" x14ac:dyDescent="0.2">
      <c r="A1436" s="26"/>
      <c r="B1436" s="27"/>
      <c r="C1436" s="28" t="s">
        <v>1506</v>
      </c>
      <c r="D1436" s="28"/>
      <c r="E1436" s="28"/>
      <c r="F1436" s="29">
        <v>5879.37</v>
      </c>
    </row>
    <row r="1437" spans="1:6" outlineLevel="1" x14ac:dyDescent="0.2">
      <c r="A1437" s="26"/>
      <c r="B1437" s="27"/>
      <c r="C1437" s="28" t="s">
        <v>1507</v>
      </c>
      <c r="D1437" s="28"/>
      <c r="E1437" s="28"/>
      <c r="F1437" s="29">
        <v>3412.14</v>
      </c>
    </row>
    <row r="1438" spans="1:6" outlineLevel="1" x14ac:dyDescent="0.2">
      <c r="A1438" s="26"/>
      <c r="B1438" s="27"/>
      <c r="C1438" s="28" t="s">
        <v>917</v>
      </c>
      <c r="D1438" s="28"/>
      <c r="E1438" s="28"/>
      <c r="F1438" s="29">
        <v>81945.429999999993</v>
      </c>
    </row>
    <row r="1439" spans="1:6" ht="33.75" customHeight="1" outlineLevel="1" x14ac:dyDescent="0.2">
      <c r="A1439" s="21">
        <v>32</v>
      </c>
      <c r="B1439" s="22" t="s">
        <v>1476</v>
      </c>
      <c r="C1439" s="23" t="s">
        <v>1477</v>
      </c>
      <c r="D1439" s="24">
        <v>-165.809</v>
      </c>
      <c r="E1439" s="25">
        <v>50.19</v>
      </c>
      <c r="F1439" s="25">
        <v>-67324.61</v>
      </c>
    </row>
    <row r="1440" spans="1:6" ht="22.5" customHeight="1" outlineLevel="1" x14ac:dyDescent="0.2">
      <c r="A1440" s="21">
        <v>33</v>
      </c>
      <c r="B1440" s="22" t="s">
        <v>1377</v>
      </c>
      <c r="C1440" s="23" t="s">
        <v>1482</v>
      </c>
      <c r="D1440" s="33">
        <v>820.53949999999998</v>
      </c>
      <c r="E1440" s="25">
        <v>51.97</v>
      </c>
      <c r="F1440" s="25">
        <v>357792.69</v>
      </c>
    </row>
    <row r="1441" spans="1:6" ht="12" outlineLevel="1" x14ac:dyDescent="0.2">
      <c r="A1441" s="459" t="s">
        <v>1508</v>
      </c>
      <c r="B1441" s="460"/>
      <c r="C1441" s="460"/>
      <c r="D1441" s="460"/>
      <c r="E1441" s="460"/>
      <c r="F1441" s="461"/>
    </row>
    <row r="1442" spans="1:6" ht="22.5" customHeight="1" outlineLevel="1" x14ac:dyDescent="0.2">
      <c r="A1442" s="21">
        <v>34</v>
      </c>
      <c r="B1442" s="22" t="s">
        <v>1460</v>
      </c>
      <c r="C1442" s="23" t="s">
        <v>1461</v>
      </c>
      <c r="D1442" s="24">
        <v>0.77500000000000002</v>
      </c>
      <c r="E1442" s="25">
        <v>465.1</v>
      </c>
      <c r="F1442" s="25">
        <v>14920.41</v>
      </c>
    </row>
    <row r="1443" spans="1:6" outlineLevel="1" x14ac:dyDescent="0.2">
      <c r="A1443" s="26"/>
      <c r="B1443" s="27"/>
      <c r="C1443" s="28" t="s">
        <v>1509</v>
      </c>
      <c r="D1443" s="28"/>
      <c r="E1443" s="28"/>
      <c r="F1443" s="29">
        <v>16469.5</v>
      </c>
    </row>
    <row r="1444" spans="1:6" outlineLevel="1" x14ac:dyDescent="0.2">
      <c r="A1444" s="26"/>
      <c r="B1444" s="27"/>
      <c r="C1444" s="28" t="s">
        <v>1510</v>
      </c>
      <c r="D1444" s="28"/>
      <c r="E1444" s="28"/>
      <c r="F1444" s="29">
        <v>9558.19</v>
      </c>
    </row>
    <row r="1445" spans="1:6" outlineLevel="1" x14ac:dyDescent="0.2">
      <c r="A1445" s="26"/>
      <c r="B1445" s="27"/>
      <c r="C1445" s="28" t="s">
        <v>917</v>
      </c>
      <c r="D1445" s="28"/>
      <c r="E1445" s="28"/>
      <c r="F1445" s="29">
        <v>40948.1</v>
      </c>
    </row>
    <row r="1446" spans="1:6" ht="22.5" customHeight="1" outlineLevel="1" x14ac:dyDescent="0.2">
      <c r="A1446" s="21">
        <v>35</v>
      </c>
      <c r="B1446" s="22" t="s">
        <v>1464</v>
      </c>
      <c r="C1446" s="23" t="s">
        <v>1465</v>
      </c>
      <c r="D1446" s="30">
        <v>1.58</v>
      </c>
      <c r="E1446" s="25">
        <v>665.7</v>
      </c>
      <c r="F1446" s="25">
        <v>8267.2000000000007</v>
      </c>
    </row>
    <row r="1447" spans="1:6" ht="33.75" customHeight="1" outlineLevel="1" x14ac:dyDescent="0.2">
      <c r="A1447" s="21">
        <v>36</v>
      </c>
      <c r="B1447" s="22" t="s">
        <v>1466</v>
      </c>
      <c r="C1447" s="23" t="s">
        <v>1486</v>
      </c>
      <c r="D1447" s="24">
        <v>0.77500000000000002</v>
      </c>
      <c r="E1447" s="25">
        <v>183.24</v>
      </c>
      <c r="F1447" s="25">
        <v>4000.64</v>
      </c>
    </row>
    <row r="1448" spans="1:6" outlineLevel="1" x14ac:dyDescent="0.2">
      <c r="A1448" s="26"/>
      <c r="B1448" s="27"/>
      <c r="C1448" s="28" t="s">
        <v>1511</v>
      </c>
      <c r="D1448" s="28"/>
      <c r="E1448" s="28"/>
      <c r="F1448" s="29">
        <v>4023.3</v>
      </c>
    </row>
    <row r="1449" spans="1:6" outlineLevel="1" x14ac:dyDescent="0.2">
      <c r="A1449" s="26"/>
      <c r="B1449" s="27"/>
      <c r="C1449" s="28" t="s">
        <v>1512</v>
      </c>
      <c r="D1449" s="28"/>
      <c r="E1449" s="28"/>
      <c r="F1449" s="29">
        <v>2334.9499999999998</v>
      </c>
    </row>
    <row r="1450" spans="1:6" outlineLevel="1" x14ac:dyDescent="0.2">
      <c r="A1450" s="26"/>
      <c r="B1450" s="27"/>
      <c r="C1450" s="28" t="s">
        <v>917</v>
      </c>
      <c r="D1450" s="28"/>
      <c r="E1450" s="28"/>
      <c r="F1450" s="29">
        <v>10358.89</v>
      </c>
    </row>
    <row r="1451" spans="1:6" ht="22.5" customHeight="1" outlineLevel="1" x14ac:dyDescent="0.2">
      <c r="A1451" s="21">
        <v>37</v>
      </c>
      <c r="B1451" s="22" t="s">
        <v>1464</v>
      </c>
      <c r="C1451" s="23" t="s">
        <v>1465</v>
      </c>
      <c r="D1451" s="24">
        <v>4.5060000000000002</v>
      </c>
      <c r="E1451" s="25">
        <v>665.7</v>
      </c>
      <c r="F1451" s="25">
        <v>23577.200000000001</v>
      </c>
    </row>
    <row r="1452" spans="1:6" ht="22.5" customHeight="1" outlineLevel="1" x14ac:dyDescent="0.2">
      <c r="A1452" s="21">
        <v>38</v>
      </c>
      <c r="B1452" s="22" t="s">
        <v>1389</v>
      </c>
      <c r="C1452" s="23" t="s">
        <v>1390</v>
      </c>
      <c r="D1452" s="30">
        <v>0.24</v>
      </c>
      <c r="E1452" s="25">
        <v>473.11</v>
      </c>
      <c r="F1452" s="25">
        <v>2277.21</v>
      </c>
    </row>
    <row r="1453" spans="1:6" outlineLevel="1" x14ac:dyDescent="0.2">
      <c r="A1453" s="26"/>
      <c r="B1453" s="27"/>
      <c r="C1453" s="28" t="s">
        <v>1501</v>
      </c>
      <c r="D1453" s="28"/>
      <c r="E1453" s="28"/>
      <c r="F1453" s="29">
        <v>1641.98</v>
      </c>
    </row>
    <row r="1454" spans="1:6" outlineLevel="1" x14ac:dyDescent="0.2">
      <c r="A1454" s="26"/>
      <c r="B1454" s="27"/>
      <c r="C1454" s="28" t="s">
        <v>1502</v>
      </c>
      <c r="D1454" s="28"/>
      <c r="E1454" s="28"/>
      <c r="F1454" s="29">
        <v>933.67</v>
      </c>
    </row>
    <row r="1455" spans="1:6" outlineLevel="1" x14ac:dyDescent="0.2">
      <c r="A1455" s="26"/>
      <c r="B1455" s="27"/>
      <c r="C1455" s="28" t="s">
        <v>917</v>
      </c>
      <c r="D1455" s="28"/>
      <c r="E1455" s="28"/>
      <c r="F1455" s="29">
        <v>4852.8599999999997</v>
      </c>
    </row>
    <row r="1456" spans="1:6" ht="45" customHeight="1" outlineLevel="1" x14ac:dyDescent="0.2">
      <c r="A1456" s="21">
        <v>39</v>
      </c>
      <c r="B1456" s="22" t="s">
        <v>944</v>
      </c>
      <c r="C1456" s="23" t="s">
        <v>945</v>
      </c>
      <c r="D1456" s="30">
        <v>0.24</v>
      </c>
      <c r="E1456" s="25">
        <v>8817.17</v>
      </c>
      <c r="F1456" s="25">
        <v>41179.71</v>
      </c>
    </row>
    <row r="1457" spans="1:6" ht="33.75" customHeight="1" outlineLevel="1" x14ac:dyDescent="0.2">
      <c r="A1457" s="21">
        <v>40</v>
      </c>
      <c r="B1457" s="22" t="s">
        <v>1472</v>
      </c>
      <c r="C1457" s="23" t="s">
        <v>1473</v>
      </c>
      <c r="D1457" s="24">
        <v>0.77500000000000002</v>
      </c>
      <c r="E1457" s="25">
        <v>29630.76</v>
      </c>
      <c r="F1457" s="25">
        <v>206240.85</v>
      </c>
    </row>
    <row r="1458" spans="1:6" outlineLevel="1" x14ac:dyDescent="0.2">
      <c r="A1458" s="26"/>
      <c r="B1458" s="27"/>
      <c r="C1458" s="28" t="s">
        <v>1513</v>
      </c>
      <c r="D1458" s="28"/>
      <c r="E1458" s="28"/>
      <c r="F1458" s="29">
        <v>26901.5</v>
      </c>
    </row>
    <row r="1459" spans="1:6" outlineLevel="1" x14ac:dyDescent="0.2">
      <c r="A1459" s="26"/>
      <c r="B1459" s="27"/>
      <c r="C1459" s="28" t="s">
        <v>1514</v>
      </c>
      <c r="D1459" s="28"/>
      <c r="E1459" s="28"/>
      <c r="F1459" s="29">
        <v>15612.48</v>
      </c>
    </row>
    <row r="1460" spans="1:6" outlineLevel="1" x14ac:dyDescent="0.2">
      <c r="A1460" s="26"/>
      <c r="B1460" s="27"/>
      <c r="C1460" s="28" t="s">
        <v>917</v>
      </c>
      <c r="D1460" s="28"/>
      <c r="E1460" s="28"/>
      <c r="F1460" s="29">
        <v>248754.83</v>
      </c>
    </row>
    <row r="1461" spans="1:6" ht="33.75" customHeight="1" outlineLevel="1" x14ac:dyDescent="0.2">
      <c r="A1461" s="21">
        <v>41</v>
      </c>
      <c r="B1461" s="22" t="s">
        <v>1476</v>
      </c>
      <c r="C1461" s="23" t="s">
        <v>1477</v>
      </c>
      <c r="D1461" s="32">
        <v>-443.3</v>
      </c>
      <c r="E1461" s="25">
        <v>50.19</v>
      </c>
      <c r="F1461" s="25">
        <v>-179996.25</v>
      </c>
    </row>
    <row r="1462" spans="1:6" ht="45" customHeight="1" outlineLevel="1" x14ac:dyDescent="0.2">
      <c r="A1462" s="21">
        <v>42</v>
      </c>
      <c r="B1462" s="22" t="s">
        <v>1478</v>
      </c>
      <c r="C1462" s="23" t="s">
        <v>1515</v>
      </c>
      <c r="D1462" s="24">
        <v>0.77500000000000002</v>
      </c>
      <c r="E1462" s="25">
        <v>14578.4</v>
      </c>
      <c r="F1462" s="25">
        <v>97122.53</v>
      </c>
    </row>
    <row r="1463" spans="1:6" outlineLevel="1" x14ac:dyDescent="0.2">
      <c r="A1463" s="26"/>
      <c r="B1463" s="27"/>
      <c r="C1463" s="28" t="s">
        <v>1516</v>
      </c>
      <c r="D1463" s="28"/>
      <c r="E1463" s="28"/>
      <c r="F1463" s="29">
        <v>7859.45</v>
      </c>
    </row>
    <row r="1464" spans="1:6" outlineLevel="1" x14ac:dyDescent="0.2">
      <c r="A1464" s="26"/>
      <c r="B1464" s="27"/>
      <c r="C1464" s="28" t="s">
        <v>1517</v>
      </c>
      <c r="D1464" s="28"/>
      <c r="E1464" s="28"/>
      <c r="F1464" s="29">
        <v>4561.29</v>
      </c>
    </row>
    <row r="1465" spans="1:6" outlineLevel="1" x14ac:dyDescent="0.2">
      <c r="A1465" s="26"/>
      <c r="B1465" s="27"/>
      <c r="C1465" s="28" t="s">
        <v>917</v>
      </c>
      <c r="D1465" s="28"/>
      <c r="E1465" s="28"/>
      <c r="F1465" s="29">
        <v>109543.27</v>
      </c>
    </row>
    <row r="1466" spans="1:6" ht="33.75" customHeight="1" outlineLevel="1" x14ac:dyDescent="0.2">
      <c r="A1466" s="21">
        <v>43</v>
      </c>
      <c r="B1466" s="22" t="s">
        <v>1476</v>
      </c>
      <c r="C1466" s="23" t="s">
        <v>1477</v>
      </c>
      <c r="D1466" s="30">
        <v>-221.65</v>
      </c>
      <c r="E1466" s="25">
        <v>50.19</v>
      </c>
      <c r="F1466" s="25">
        <v>-89998.12</v>
      </c>
    </row>
    <row r="1467" spans="1:6" ht="22.5" customHeight="1" outlineLevel="1" x14ac:dyDescent="0.2">
      <c r="A1467" s="21">
        <v>44</v>
      </c>
      <c r="B1467" s="22" t="s">
        <v>1377</v>
      </c>
      <c r="C1467" s="23" t="s">
        <v>1518</v>
      </c>
      <c r="D1467" s="30">
        <v>973.98</v>
      </c>
      <c r="E1467" s="25">
        <v>51.97</v>
      </c>
      <c r="F1467" s="25">
        <v>424699.76</v>
      </c>
    </row>
    <row r="1468" spans="1:6" ht="12" outlineLevel="1" x14ac:dyDescent="0.2">
      <c r="A1468" s="459" t="s">
        <v>1519</v>
      </c>
      <c r="B1468" s="460"/>
      <c r="C1468" s="460"/>
      <c r="D1468" s="460"/>
      <c r="E1468" s="460"/>
      <c r="F1468" s="461"/>
    </row>
    <row r="1469" spans="1:6" ht="22.5" customHeight="1" outlineLevel="1" x14ac:dyDescent="0.2">
      <c r="A1469" s="21">
        <v>45</v>
      </c>
      <c r="B1469" s="22" t="s">
        <v>1460</v>
      </c>
      <c r="C1469" s="23" t="s">
        <v>1461</v>
      </c>
      <c r="D1469" s="24">
        <v>1.347</v>
      </c>
      <c r="E1469" s="25">
        <v>465.1</v>
      </c>
      <c r="F1469" s="25">
        <v>25932.639999999999</v>
      </c>
    </row>
    <row r="1470" spans="1:6" outlineLevel="1" x14ac:dyDescent="0.2">
      <c r="A1470" s="26"/>
      <c r="B1470" s="27"/>
      <c r="C1470" s="28" t="s">
        <v>1520</v>
      </c>
      <c r="D1470" s="28"/>
      <c r="E1470" s="28"/>
      <c r="F1470" s="29">
        <v>28625.040000000001</v>
      </c>
    </row>
    <row r="1471" spans="1:6" outlineLevel="1" x14ac:dyDescent="0.2">
      <c r="A1471" s="26"/>
      <c r="B1471" s="27"/>
      <c r="C1471" s="28" t="s">
        <v>1521</v>
      </c>
      <c r="D1471" s="28"/>
      <c r="E1471" s="28"/>
      <c r="F1471" s="29">
        <v>16612.75</v>
      </c>
    </row>
    <row r="1472" spans="1:6" outlineLevel="1" x14ac:dyDescent="0.2">
      <c r="A1472" s="26"/>
      <c r="B1472" s="27"/>
      <c r="C1472" s="28" t="s">
        <v>917</v>
      </c>
      <c r="D1472" s="28"/>
      <c r="E1472" s="28"/>
      <c r="F1472" s="29">
        <v>71170.429999999993</v>
      </c>
    </row>
    <row r="1473" spans="1:6" ht="22.5" customHeight="1" outlineLevel="1" x14ac:dyDescent="0.2">
      <c r="A1473" s="21">
        <v>46</v>
      </c>
      <c r="B1473" s="22" t="s">
        <v>1464</v>
      </c>
      <c r="C1473" s="23" t="s">
        <v>1465</v>
      </c>
      <c r="D1473" s="30">
        <v>2.75</v>
      </c>
      <c r="E1473" s="25">
        <v>665.7</v>
      </c>
      <c r="F1473" s="25">
        <v>14389.11</v>
      </c>
    </row>
    <row r="1474" spans="1:6" ht="33.75" customHeight="1" outlineLevel="1" x14ac:dyDescent="0.2">
      <c r="A1474" s="21">
        <v>47</v>
      </c>
      <c r="B1474" s="22" t="s">
        <v>1466</v>
      </c>
      <c r="C1474" s="23" t="s">
        <v>1486</v>
      </c>
      <c r="D1474" s="24">
        <v>1.347</v>
      </c>
      <c r="E1474" s="25">
        <v>241.1</v>
      </c>
      <c r="F1474" s="25">
        <v>9149.18</v>
      </c>
    </row>
    <row r="1475" spans="1:6" outlineLevel="1" x14ac:dyDescent="0.2">
      <c r="A1475" s="26"/>
      <c r="B1475" s="27"/>
      <c r="C1475" s="28" t="s">
        <v>1522</v>
      </c>
      <c r="D1475" s="28"/>
      <c r="E1475" s="28"/>
      <c r="F1475" s="29">
        <v>9201</v>
      </c>
    </row>
    <row r="1476" spans="1:6" outlineLevel="1" x14ac:dyDescent="0.2">
      <c r="A1476" s="26"/>
      <c r="B1476" s="27"/>
      <c r="C1476" s="28" t="s">
        <v>1523</v>
      </c>
      <c r="D1476" s="28"/>
      <c r="E1476" s="28"/>
      <c r="F1476" s="29">
        <v>5339.87</v>
      </c>
    </row>
    <row r="1477" spans="1:6" outlineLevel="1" x14ac:dyDescent="0.2">
      <c r="A1477" s="26"/>
      <c r="B1477" s="27"/>
      <c r="C1477" s="28" t="s">
        <v>917</v>
      </c>
      <c r="D1477" s="28"/>
      <c r="E1477" s="28"/>
      <c r="F1477" s="29">
        <v>23690.05</v>
      </c>
    </row>
    <row r="1478" spans="1:6" ht="22.5" customHeight="1" outlineLevel="1" x14ac:dyDescent="0.2">
      <c r="A1478" s="21">
        <v>48</v>
      </c>
      <c r="B1478" s="22" t="s">
        <v>1464</v>
      </c>
      <c r="C1478" s="23" t="s">
        <v>1465</v>
      </c>
      <c r="D1478" s="32">
        <v>10.3</v>
      </c>
      <c r="E1478" s="25">
        <v>665.7</v>
      </c>
      <c r="F1478" s="25">
        <v>53893.74</v>
      </c>
    </row>
    <row r="1479" spans="1:6" ht="22.5" customHeight="1" outlineLevel="1" x14ac:dyDescent="0.2">
      <c r="A1479" s="21">
        <v>49</v>
      </c>
      <c r="B1479" s="22" t="s">
        <v>1389</v>
      </c>
      <c r="C1479" s="23" t="s">
        <v>1390</v>
      </c>
      <c r="D1479" s="24">
        <v>0.41799999999999998</v>
      </c>
      <c r="E1479" s="25">
        <v>473.11</v>
      </c>
      <c r="F1479" s="25">
        <v>3966.14</v>
      </c>
    </row>
    <row r="1480" spans="1:6" outlineLevel="1" x14ac:dyDescent="0.2">
      <c r="A1480" s="26"/>
      <c r="B1480" s="27"/>
      <c r="C1480" s="28" t="s">
        <v>1524</v>
      </c>
      <c r="D1480" s="28"/>
      <c r="E1480" s="28"/>
      <c r="F1480" s="29">
        <v>2859.77</v>
      </c>
    </row>
    <row r="1481" spans="1:6" outlineLevel="1" x14ac:dyDescent="0.2">
      <c r="A1481" s="26"/>
      <c r="B1481" s="27"/>
      <c r="C1481" s="28" t="s">
        <v>1525</v>
      </c>
      <c r="D1481" s="28"/>
      <c r="E1481" s="28"/>
      <c r="F1481" s="29">
        <v>1626.15</v>
      </c>
    </row>
    <row r="1482" spans="1:6" outlineLevel="1" x14ac:dyDescent="0.2">
      <c r="A1482" s="26"/>
      <c r="B1482" s="27"/>
      <c r="C1482" s="28" t="s">
        <v>917</v>
      </c>
      <c r="D1482" s="28"/>
      <c r="E1482" s="28"/>
      <c r="F1482" s="29">
        <v>8452.06</v>
      </c>
    </row>
    <row r="1483" spans="1:6" ht="45" customHeight="1" outlineLevel="1" x14ac:dyDescent="0.2">
      <c r="A1483" s="21">
        <v>50</v>
      </c>
      <c r="B1483" s="22" t="s">
        <v>944</v>
      </c>
      <c r="C1483" s="23" t="s">
        <v>945</v>
      </c>
      <c r="D1483" s="24">
        <v>0.41799999999999998</v>
      </c>
      <c r="E1483" s="25">
        <v>8817.17</v>
      </c>
      <c r="F1483" s="25">
        <v>71721.33</v>
      </c>
    </row>
    <row r="1484" spans="1:6" ht="33.75" customHeight="1" outlineLevel="1" x14ac:dyDescent="0.2">
      <c r="A1484" s="21">
        <v>51</v>
      </c>
      <c r="B1484" s="22" t="s">
        <v>1472</v>
      </c>
      <c r="C1484" s="23" t="s">
        <v>1473</v>
      </c>
      <c r="D1484" s="24">
        <v>1.347</v>
      </c>
      <c r="E1484" s="25">
        <v>29630.76</v>
      </c>
      <c r="F1484" s="25">
        <v>358459.89</v>
      </c>
    </row>
    <row r="1485" spans="1:6" outlineLevel="1" x14ac:dyDescent="0.2">
      <c r="A1485" s="26"/>
      <c r="B1485" s="27"/>
      <c r="C1485" s="28" t="s">
        <v>1526</v>
      </c>
      <c r="D1485" s="28"/>
      <c r="E1485" s="28"/>
      <c r="F1485" s="29">
        <v>46756.54</v>
      </c>
    </row>
    <row r="1486" spans="1:6" outlineLevel="1" x14ac:dyDescent="0.2">
      <c r="A1486" s="26"/>
      <c r="B1486" s="27"/>
      <c r="C1486" s="28" t="s">
        <v>1527</v>
      </c>
      <c r="D1486" s="28"/>
      <c r="E1486" s="28"/>
      <c r="F1486" s="29">
        <v>27135.49</v>
      </c>
    </row>
    <row r="1487" spans="1:6" outlineLevel="1" x14ac:dyDescent="0.2">
      <c r="A1487" s="26"/>
      <c r="B1487" s="27"/>
      <c r="C1487" s="28" t="s">
        <v>917</v>
      </c>
      <c r="D1487" s="28"/>
      <c r="E1487" s="28"/>
      <c r="F1487" s="29">
        <v>432351.92</v>
      </c>
    </row>
    <row r="1488" spans="1:6" ht="33.75" customHeight="1" outlineLevel="1" x14ac:dyDescent="0.2">
      <c r="A1488" s="21">
        <v>52</v>
      </c>
      <c r="B1488" s="22" t="s">
        <v>1476</v>
      </c>
      <c r="C1488" s="23" t="s">
        <v>1477</v>
      </c>
      <c r="D1488" s="24">
        <v>-770.48400000000004</v>
      </c>
      <c r="E1488" s="25">
        <v>50.19</v>
      </c>
      <c r="F1488" s="25">
        <v>-312845.09000000003</v>
      </c>
    </row>
    <row r="1489" spans="1:6" ht="45" customHeight="1" outlineLevel="1" x14ac:dyDescent="0.2">
      <c r="A1489" s="21">
        <v>53</v>
      </c>
      <c r="B1489" s="22" t="s">
        <v>1478</v>
      </c>
      <c r="C1489" s="23" t="s">
        <v>1528</v>
      </c>
      <c r="D1489" s="24">
        <v>1.347</v>
      </c>
      <c r="E1489" s="25">
        <v>7289.2</v>
      </c>
      <c r="F1489" s="25">
        <v>84402.6</v>
      </c>
    </row>
    <row r="1490" spans="1:6" outlineLevel="1" x14ac:dyDescent="0.2">
      <c r="A1490" s="26"/>
      <c r="B1490" s="27"/>
      <c r="C1490" s="28" t="s">
        <v>1529</v>
      </c>
      <c r="D1490" s="28"/>
      <c r="E1490" s="28"/>
      <c r="F1490" s="29">
        <v>6830.11</v>
      </c>
    </row>
    <row r="1491" spans="1:6" outlineLevel="1" x14ac:dyDescent="0.2">
      <c r="A1491" s="26"/>
      <c r="B1491" s="27"/>
      <c r="C1491" s="28" t="s">
        <v>1530</v>
      </c>
      <c r="D1491" s="28"/>
      <c r="E1491" s="28"/>
      <c r="F1491" s="29">
        <v>3963.9</v>
      </c>
    </row>
    <row r="1492" spans="1:6" outlineLevel="1" x14ac:dyDescent="0.2">
      <c r="A1492" s="26"/>
      <c r="B1492" s="27"/>
      <c r="C1492" s="28" t="s">
        <v>917</v>
      </c>
      <c r="D1492" s="28"/>
      <c r="E1492" s="28"/>
      <c r="F1492" s="29">
        <v>95196.61</v>
      </c>
    </row>
    <row r="1493" spans="1:6" ht="33.75" customHeight="1" outlineLevel="1" x14ac:dyDescent="0.2">
      <c r="A1493" s="21">
        <v>54</v>
      </c>
      <c r="B1493" s="22" t="s">
        <v>1476</v>
      </c>
      <c r="C1493" s="23" t="s">
        <v>1477</v>
      </c>
      <c r="D1493" s="24">
        <v>-192.62100000000001</v>
      </c>
      <c r="E1493" s="25">
        <v>50.19</v>
      </c>
      <c r="F1493" s="25">
        <v>-78211.27</v>
      </c>
    </row>
    <row r="1494" spans="1:6" ht="22.5" customHeight="1" outlineLevel="1" x14ac:dyDescent="0.2">
      <c r="A1494" s="21">
        <v>55</v>
      </c>
      <c r="B1494" s="22" t="s">
        <v>1377</v>
      </c>
      <c r="C1494" s="23" t="s">
        <v>1482</v>
      </c>
      <c r="D1494" s="24">
        <v>1299.855</v>
      </c>
      <c r="E1494" s="25">
        <v>51.97</v>
      </c>
      <c r="F1494" s="25">
        <v>566796.14</v>
      </c>
    </row>
    <row r="1495" spans="1:6" ht="12" outlineLevel="1" x14ac:dyDescent="0.2">
      <c r="A1495" s="459" t="s">
        <v>1531</v>
      </c>
      <c r="B1495" s="460"/>
      <c r="C1495" s="460"/>
      <c r="D1495" s="460"/>
      <c r="E1495" s="460"/>
      <c r="F1495" s="461"/>
    </row>
    <row r="1496" spans="1:6" ht="22.5" customHeight="1" outlineLevel="1" x14ac:dyDescent="0.2">
      <c r="A1496" s="21">
        <v>56</v>
      </c>
      <c r="B1496" s="22" t="s">
        <v>1532</v>
      </c>
      <c r="C1496" s="23" t="s">
        <v>1533</v>
      </c>
      <c r="D1496" s="24">
        <v>4.1639999999999997</v>
      </c>
      <c r="E1496" s="25">
        <v>464.03</v>
      </c>
      <c r="F1496" s="25">
        <v>79737.72</v>
      </c>
    </row>
    <row r="1497" spans="1:6" outlineLevel="1" x14ac:dyDescent="0.2">
      <c r="A1497" s="26"/>
      <c r="B1497" s="27"/>
      <c r="C1497" s="28" t="s">
        <v>1534</v>
      </c>
      <c r="D1497" s="28"/>
      <c r="E1497" s="28"/>
      <c r="F1497" s="29">
        <v>87668.46</v>
      </c>
    </row>
    <row r="1498" spans="1:6" outlineLevel="1" x14ac:dyDescent="0.2">
      <c r="A1498" s="26"/>
      <c r="B1498" s="27"/>
      <c r="C1498" s="28" t="s">
        <v>1535</v>
      </c>
      <c r="D1498" s="28"/>
      <c r="E1498" s="28"/>
      <c r="F1498" s="29">
        <v>50879.02</v>
      </c>
    </row>
    <row r="1499" spans="1:6" outlineLevel="1" x14ac:dyDescent="0.2">
      <c r="A1499" s="26"/>
      <c r="B1499" s="27"/>
      <c r="C1499" s="28" t="s">
        <v>917</v>
      </c>
      <c r="D1499" s="28"/>
      <c r="E1499" s="28"/>
      <c r="F1499" s="29">
        <v>218285.2</v>
      </c>
    </row>
    <row r="1500" spans="1:6" ht="22.5" customHeight="1" outlineLevel="1" x14ac:dyDescent="0.2">
      <c r="A1500" s="21">
        <v>57</v>
      </c>
      <c r="B1500" s="22" t="s">
        <v>1536</v>
      </c>
      <c r="C1500" s="23" t="s">
        <v>1537</v>
      </c>
      <c r="D1500" s="30">
        <v>8.49</v>
      </c>
      <c r="E1500" s="25">
        <v>600</v>
      </c>
      <c r="F1500" s="25">
        <v>43299</v>
      </c>
    </row>
    <row r="1501" spans="1:6" ht="33.75" customHeight="1" outlineLevel="1" x14ac:dyDescent="0.2">
      <c r="A1501" s="21">
        <v>58</v>
      </c>
      <c r="B1501" s="22" t="s">
        <v>1538</v>
      </c>
      <c r="C1501" s="23" t="s">
        <v>1539</v>
      </c>
      <c r="D1501" s="24">
        <v>4.1639999999999997</v>
      </c>
      <c r="E1501" s="25">
        <v>242.34</v>
      </c>
      <c r="F1501" s="25">
        <v>28516.79</v>
      </c>
    </row>
    <row r="1502" spans="1:6" outlineLevel="1" x14ac:dyDescent="0.2">
      <c r="A1502" s="26"/>
      <c r="B1502" s="27"/>
      <c r="C1502" s="28" t="s">
        <v>1540</v>
      </c>
      <c r="D1502" s="28"/>
      <c r="E1502" s="28"/>
      <c r="F1502" s="29">
        <v>28705.07</v>
      </c>
    </row>
    <row r="1503" spans="1:6" outlineLevel="1" x14ac:dyDescent="0.2">
      <c r="A1503" s="26"/>
      <c r="B1503" s="27"/>
      <c r="C1503" s="28" t="s">
        <v>1541</v>
      </c>
      <c r="D1503" s="28"/>
      <c r="E1503" s="28"/>
      <c r="F1503" s="29">
        <v>16659.189999999999</v>
      </c>
    </row>
    <row r="1504" spans="1:6" outlineLevel="1" x14ac:dyDescent="0.2">
      <c r="A1504" s="26"/>
      <c r="B1504" s="27"/>
      <c r="C1504" s="28" t="s">
        <v>917</v>
      </c>
      <c r="D1504" s="28"/>
      <c r="E1504" s="28"/>
      <c r="F1504" s="29">
        <v>73881.05</v>
      </c>
    </row>
    <row r="1505" spans="1:6" ht="22.5" customHeight="1" outlineLevel="1" x14ac:dyDescent="0.2">
      <c r="A1505" s="21">
        <v>59</v>
      </c>
      <c r="B1505" s="22" t="s">
        <v>1536</v>
      </c>
      <c r="C1505" s="23" t="s">
        <v>1537</v>
      </c>
      <c r="D1505" s="30">
        <v>31.85</v>
      </c>
      <c r="E1505" s="25">
        <v>600</v>
      </c>
      <c r="F1505" s="25">
        <v>162435</v>
      </c>
    </row>
    <row r="1506" spans="1:6" ht="22.5" customHeight="1" outlineLevel="1" x14ac:dyDescent="0.2">
      <c r="A1506" s="21">
        <v>60</v>
      </c>
      <c r="B1506" s="22" t="s">
        <v>1389</v>
      </c>
      <c r="C1506" s="23" t="s">
        <v>1390</v>
      </c>
      <c r="D1506" s="24">
        <v>0.83299999999999996</v>
      </c>
      <c r="E1506" s="25">
        <v>473.11</v>
      </c>
      <c r="F1506" s="25">
        <v>7903.83</v>
      </c>
    </row>
    <row r="1507" spans="1:6" outlineLevel="1" x14ac:dyDescent="0.2">
      <c r="A1507" s="26"/>
      <c r="B1507" s="27"/>
      <c r="C1507" s="28" t="s">
        <v>1542</v>
      </c>
      <c r="D1507" s="28"/>
      <c r="E1507" s="28"/>
      <c r="F1507" s="29">
        <v>5699.03</v>
      </c>
    </row>
    <row r="1508" spans="1:6" outlineLevel="1" x14ac:dyDescent="0.2">
      <c r="A1508" s="26"/>
      <c r="B1508" s="27"/>
      <c r="C1508" s="28" t="s">
        <v>1543</v>
      </c>
      <c r="D1508" s="28"/>
      <c r="E1508" s="28"/>
      <c r="F1508" s="29">
        <v>3240.62</v>
      </c>
    </row>
    <row r="1509" spans="1:6" outlineLevel="1" x14ac:dyDescent="0.2">
      <c r="A1509" s="26"/>
      <c r="B1509" s="27"/>
      <c r="C1509" s="28" t="s">
        <v>917</v>
      </c>
      <c r="D1509" s="28"/>
      <c r="E1509" s="28"/>
      <c r="F1509" s="29">
        <v>16843.48</v>
      </c>
    </row>
    <row r="1510" spans="1:6" ht="33.75" customHeight="1" outlineLevel="1" x14ac:dyDescent="0.2">
      <c r="A1510" s="21">
        <v>61</v>
      </c>
      <c r="B1510" s="22" t="s">
        <v>944</v>
      </c>
      <c r="C1510" s="23" t="s">
        <v>1544</v>
      </c>
      <c r="D1510" s="30">
        <v>0.24</v>
      </c>
      <c r="E1510" s="25">
        <v>8817.17</v>
      </c>
      <c r="F1510" s="25">
        <v>41179.71</v>
      </c>
    </row>
    <row r="1511" spans="1:6" ht="22.5" customHeight="1" outlineLevel="1" x14ac:dyDescent="0.2">
      <c r="A1511" s="21">
        <v>62</v>
      </c>
      <c r="B1511" s="22" t="s">
        <v>1545</v>
      </c>
      <c r="C1511" s="23" t="s">
        <v>1546</v>
      </c>
      <c r="D1511" s="24">
        <v>4.2690000000000001</v>
      </c>
      <c r="E1511" s="25">
        <v>2929.74</v>
      </c>
      <c r="F1511" s="25">
        <v>557276.79</v>
      </c>
    </row>
    <row r="1512" spans="1:6" outlineLevel="1" x14ac:dyDescent="0.2">
      <c r="A1512" s="26"/>
      <c r="B1512" s="27"/>
      <c r="C1512" s="28" t="s">
        <v>1547</v>
      </c>
      <c r="D1512" s="28"/>
      <c r="E1512" s="28"/>
      <c r="F1512" s="29">
        <v>618159.9</v>
      </c>
    </row>
    <row r="1513" spans="1:6" outlineLevel="1" x14ac:dyDescent="0.2">
      <c r="A1513" s="26"/>
      <c r="B1513" s="27"/>
      <c r="C1513" s="28" t="s">
        <v>1548</v>
      </c>
      <c r="D1513" s="28"/>
      <c r="E1513" s="28"/>
      <c r="F1513" s="29">
        <v>358753.51</v>
      </c>
    </row>
    <row r="1514" spans="1:6" outlineLevel="1" x14ac:dyDescent="0.2">
      <c r="A1514" s="26"/>
      <c r="B1514" s="27"/>
      <c r="C1514" s="28" t="s">
        <v>917</v>
      </c>
      <c r="D1514" s="28"/>
      <c r="E1514" s="28"/>
      <c r="F1514" s="29">
        <v>1534190.2</v>
      </c>
    </row>
    <row r="1515" spans="1:6" ht="22.5" customHeight="1" outlineLevel="1" x14ac:dyDescent="0.2">
      <c r="A1515" s="21">
        <v>63</v>
      </c>
      <c r="B1515" s="22" t="s">
        <v>1549</v>
      </c>
      <c r="C1515" s="23" t="s">
        <v>1550</v>
      </c>
      <c r="D1515" s="24">
        <v>68.304000000000002</v>
      </c>
      <c r="E1515" s="25">
        <v>21.77</v>
      </c>
      <c r="F1515" s="25">
        <v>13576.11</v>
      </c>
    </row>
    <row r="1516" spans="1:6" ht="33.75" customHeight="1" outlineLevel="1" x14ac:dyDescent="0.2">
      <c r="A1516" s="21">
        <v>64</v>
      </c>
      <c r="B1516" s="22" t="s">
        <v>1551</v>
      </c>
      <c r="C1516" s="23" t="s">
        <v>1552</v>
      </c>
      <c r="D1516" s="43">
        <v>-3.8420999999999997E-2</v>
      </c>
      <c r="E1516" s="25">
        <v>6513</v>
      </c>
      <c r="F1516" s="25">
        <v>-4947.17</v>
      </c>
    </row>
    <row r="1517" spans="1:6" ht="33.75" customHeight="1" outlineLevel="1" x14ac:dyDescent="0.2">
      <c r="A1517" s="21">
        <v>65</v>
      </c>
      <c r="B1517" s="22" t="s">
        <v>1377</v>
      </c>
      <c r="C1517" s="23" t="s">
        <v>1553</v>
      </c>
      <c r="D1517" s="24">
        <v>123.801</v>
      </c>
      <c r="E1517" s="25">
        <v>152.19999999999999</v>
      </c>
      <c r="F1517" s="25">
        <v>158083.47</v>
      </c>
    </row>
    <row r="1518" spans="1:6" ht="33.75" customHeight="1" outlineLevel="1" x14ac:dyDescent="0.2">
      <c r="A1518" s="21">
        <v>66</v>
      </c>
      <c r="B1518" s="22" t="s">
        <v>1554</v>
      </c>
      <c r="C1518" s="23" t="s">
        <v>1555</v>
      </c>
      <c r="D1518" s="30">
        <v>435.44</v>
      </c>
      <c r="E1518" s="25">
        <v>201.9</v>
      </c>
      <c r="F1518" s="25">
        <v>471226.2</v>
      </c>
    </row>
    <row r="1519" spans="1:6" ht="22.5" customHeight="1" outlineLevel="1" x14ac:dyDescent="0.2">
      <c r="A1519" s="21">
        <v>67</v>
      </c>
      <c r="B1519" s="22" t="s">
        <v>1556</v>
      </c>
      <c r="C1519" s="23" t="s">
        <v>1557</v>
      </c>
      <c r="D1519" s="32">
        <v>5122.8</v>
      </c>
      <c r="E1519" s="25">
        <v>2.82</v>
      </c>
      <c r="F1519" s="25">
        <v>186501.68</v>
      </c>
    </row>
    <row r="1520" spans="1:6" ht="22.5" customHeight="1" outlineLevel="1" x14ac:dyDescent="0.2">
      <c r="A1520" s="21">
        <v>68</v>
      </c>
      <c r="B1520" s="22" t="s">
        <v>1558</v>
      </c>
      <c r="C1520" s="23" t="s">
        <v>1559</v>
      </c>
      <c r="D1520" s="24">
        <v>4.2999999999999997E-2</v>
      </c>
      <c r="E1520" s="25">
        <v>2500</v>
      </c>
      <c r="F1520" s="25">
        <v>792.28</v>
      </c>
    </row>
    <row r="1521" spans="1:6" ht="12" outlineLevel="1" x14ac:dyDescent="0.2">
      <c r="A1521" s="459" t="s">
        <v>1560</v>
      </c>
      <c r="B1521" s="460"/>
      <c r="C1521" s="460"/>
      <c r="D1521" s="460"/>
      <c r="E1521" s="460"/>
      <c r="F1521" s="461"/>
    </row>
    <row r="1522" spans="1:6" ht="33.75" customHeight="1" outlineLevel="1" x14ac:dyDescent="0.2">
      <c r="A1522" s="21">
        <v>69</v>
      </c>
      <c r="B1522" s="22" t="s">
        <v>1561</v>
      </c>
      <c r="C1522" s="23" t="s">
        <v>1562</v>
      </c>
      <c r="D1522" s="33">
        <v>1.9800000000000002E-2</v>
      </c>
      <c r="E1522" s="25">
        <v>6064.11</v>
      </c>
      <c r="F1522" s="25">
        <v>5340.4</v>
      </c>
    </row>
    <row r="1523" spans="1:6" outlineLevel="1" x14ac:dyDescent="0.2">
      <c r="A1523" s="26"/>
      <c r="B1523" s="27"/>
      <c r="C1523" s="28" t="s">
        <v>1563</v>
      </c>
      <c r="D1523" s="28"/>
      <c r="E1523" s="28"/>
      <c r="F1523" s="29">
        <v>4948.4399999999996</v>
      </c>
    </row>
    <row r="1524" spans="1:6" outlineLevel="1" x14ac:dyDescent="0.2">
      <c r="A1524" s="26"/>
      <c r="B1524" s="27"/>
      <c r="C1524" s="28" t="s">
        <v>1564</v>
      </c>
      <c r="D1524" s="28"/>
      <c r="E1524" s="28"/>
      <c r="F1524" s="29">
        <v>3298.96</v>
      </c>
    </row>
    <row r="1525" spans="1:6" outlineLevel="1" x14ac:dyDescent="0.2">
      <c r="A1525" s="26"/>
      <c r="B1525" s="27"/>
      <c r="C1525" s="28" t="s">
        <v>917</v>
      </c>
      <c r="D1525" s="28"/>
      <c r="E1525" s="28"/>
      <c r="F1525" s="29">
        <v>13587.8</v>
      </c>
    </row>
    <row r="1526" spans="1:6" ht="22.5" customHeight="1" outlineLevel="1" x14ac:dyDescent="0.2">
      <c r="A1526" s="21">
        <v>70</v>
      </c>
      <c r="B1526" s="22" t="s">
        <v>1377</v>
      </c>
      <c r="C1526" s="23" t="s">
        <v>1565</v>
      </c>
      <c r="D1526" s="31">
        <v>22</v>
      </c>
      <c r="E1526" s="25">
        <v>747.5</v>
      </c>
      <c r="F1526" s="25">
        <v>137973.03</v>
      </c>
    </row>
    <row r="1527" spans="1:6" ht="11.25" customHeight="1" outlineLevel="1" x14ac:dyDescent="0.2">
      <c r="A1527" s="443" t="s">
        <v>1007</v>
      </c>
      <c r="B1527" s="444"/>
      <c r="C1527" s="444"/>
      <c r="D1527" s="444"/>
      <c r="E1527" s="445"/>
      <c r="F1527" s="36">
        <v>16377495.880000001</v>
      </c>
    </row>
    <row r="1528" spans="1:6" outlineLevel="1" x14ac:dyDescent="0.2">
      <c r="A1528" s="443" t="s">
        <v>1008</v>
      </c>
      <c r="B1528" s="444"/>
      <c r="C1528" s="444"/>
      <c r="D1528" s="444"/>
      <c r="E1528" s="445"/>
      <c r="F1528" s="36">
        <v>2447145.25</v>
      </c>
    </row>
    <row r="1529" spans="1:6" outlineLevel="1" x14ac:dyDescent="0.2">
      <c r="A1529" s="443" t="s">
        <v>1009</v>
      </c>
      <c r="B1529" s="444"/>
      <c r="C1529" s="444"/>
      <c r="D1529" s="444"/>
      <c r="E1529" s="445"/>
      <c r="F1529" s="36">
        <v>1419975.07</v>
      </c>
    </row>
    <row r="1530" spans="1:6" ht="11.25" customHeight="1" outlineLevel="1" x14ac:dyDescent="0.2">
      <c r="A1530" s="443" t="s">
        <v>1566</v>
      </c>
      <c r="B1530" s="444"/>
      <c r="C1530" s="444"/>
      <c r="D1530" s="444"/>
      <c r="E1530" s="445"/>
      <c r="F1530" s="36">
        <v>20244616.199999999</v>
      </c>
    </row>
    <row r="1531" spans="1:6" ht="12.75" customHeight="1" outlineLevel="1" x14ac:dyDescent="0.2">
      <c r="A1531" s="456" t="s">
        <v>1567</v>
      </c>
      <c r="B1531" s="457"/>
      <c r="C1531" s="457"/>
      <c r="D1531" s="457"/>
      <c r="E1531" s="457"/>
      <c r="F1531" s="458"/>
    </row>
    <row r="1532" spans="1:6" ht="12" outlineLevel="1" x14ac:dyDescent="0.2">
      <c r="A1532" s="459" t="s">
        <v>1568</v>
      </c>
      <c r="B1532" s="460"/>
      <c r="C1532" s="460"/>
      <c r="D1532" s="460"/>
      <c r="E1532" s="460"/>
      <c r="F1532" s="461"/>
    </row>
    <row r="1533" spans="1:6" ht="12" outlineLevel="1" x14ac:dyDescent="0.2">
      <c r="A1533" s="459" t="s">
        <v>1569</v>
      </c>
      <c r="B1533" s="460"/>
      <c r="C1533" s="460"/>
      <c r="D1533" s="460"/>
      <c r="E1533" s="460"/>
      <c r="F1533" s="461"/>
    </row>
    <row r="1534" spans="1:6" ht="45" customHeight="1" outlineLevel="1" x14ac:dyDescent="0.2">
      <c r="A1534" s="21">
        <v>71</v>
      </c>
      <c r="B1534" s="22" t="s">
        <v>1570</v>
      </c>
      <c r="C1534" s="23" t="s">
        <v>1571</v>
      </c>
      <c r="D1534" s="32">
        <v>5.9</v>
      </c>
      <c r="E1534" s="25">
        <v>83.8</v>
      </c>
      <c r="F1534" s="25">
        <v>22201.01</v>
      </c>
    </row>
    <row r="1535" spans="1:6" outlineLevel="1" x14ac:dyDescent="0.2">
      <c r="A1535" s="26"/>
      <c r="B1535" s="27"/>
      <c r="C1535" s="28" t="s">
        <v>1572</v>
      </c>
      <c r="D1535" s="28"/>
      <c r="E1535" s="28"/>
      <c r="F1535" s="29">
        <v>22844.17</v>
      </c>
    </row>
    <row r="1536" spans="1:6" outlineLevel="1" x14ac:dyDescent="0.2">
      <c r="A1536" s="26"/>
      <c r="B1536" s="27"/>
      <c r="C1536" s="28" t="s">
        <v>1573</v>
      </c>
      <c r="D1536" s="28"/>
      <c r="E1536" s="28"/>
      <c r="F1536" s="29">
        <v>13085.5</v>
      </c>
    </row>
    <row r="1537" spans="1:6" outlineLevel="1" x14ac:dyDescent="0.2">
      <c r="A1537" s="26"/>
      <c r="B1537" s="27"/>
      <c r="C1537" s="28" t="s">
        <v>917</v>
      </c>
      <c r="D1537" s="28"/>
      <c r="E1537" s="28"/>
      <c r="F1537" s="29">
        <v>58130.68</v>
      </c>
    </row>
    <row r="1538" spans="1:6" ht="22.5" customHeight="1" outlineLevel="1" x14ac:dyDescent="0.2">
      <c r="A1538" s="21">
        <v>72</v>
      </c>
      <c r="B1538" s="22" t="s">
        <v>1377</v>
      </c>
      <c r="C1538" s="23" t="s">
        <v>1574</v>
      </c>
      <c r="D1538" s="31">
        <v>118</v>
      </c>
      <c r="E1538" s="25">
        <v>107.47</v>
      </c>
      <c r="F1538" s="25">
        <v>106394.79</v>
      </c>
    </row>
    <row r="1539" spans="1:6" ht="12" customHeight="1" outlineLevel="1" x14ac:dyDescent="0.2">
      <c r="A1539" s="459" t="s">
        <v>1575</v>
      </c>
      <c r="B1539" s="460"/>
      <c r="C1539" s="460"/>
      <c r="D1539" s="460"/>
      <c r="E1539" s="460"/>
      <c r="F1539" s="461"/>
    </row>
    <row r="1540" spans="1:6" ht="45" customHeight="1" outlineLevel="1" x14ac:dyDescent="0.2">
      <c r="A1540" s="21">
        <v>73</v>
      </c>
      <c r="B1540" s="22" t="s">
        <v>1570</v>
      </c>
      <c r="C1540" s="23" t="s">
        <v>1571</v>
      </c>
      <c r="D1540" s="30">
        <v>5.85</v>
      </c>
      <c r="E1540" s="25">
        <v>83.8</v>
      </c>
      <c r="F1540" s="25">
        <v>22012.86</v>
      </c>
    </row>
    <row r="1541" spans="1:6" outlineLevel="1" x14ac:dyDescent="0.2">
      <c r="A1541" s="26"/>
      <c r="B1541" s="27"/>
      <c r="C1541" s="28" t="s">
        <v>1576</v>
      </c>
      <c r="D1541" s="28"/>
      <c r="E1541" s="28"/>
      <c r="F1541" s="29">
        <v>22650.58</v>
      </c>
    </row>
    <row r="1542" spans="1:6" outlineLevel="1" x14ac:dyDescent="0.2">
      <c r="A1542" s="26"/>
      <c r="B1542" s="27"/>
      <c r="C1542" s="28" t="s">
        <v>1577</v>
      </c>
      <c r="D1542" s="28"/>
      <c r="E1542" s="28"/>
      <c r="F1542" s="29">
        <v>12974.6</v>
      </c>
    </row>
    <row r="1543" spans="1:6" outlineLevel="1" x14ac:dyDescent="0.2">
      <c r="A1543" s="26"/>
      <c r="B1543" s="27"/>
      <c r="C1543" s="28" t="s">
        <v>917</v>
      </c>
      <c r="D1543" s="28"/>
      <c r="E1543" s="28"/>
      <c r="F1543" s="29">
        <v>57638.04</v>
      </c>
    </row>
    <row r="1544" spans="1:6" ht="22.5" customHeight="1" outlineLevel="1" x14ac:dyDescent="0.2">
      <c r="A1544" s="21">
        <v>74</v>
      </c>
      <c r="B1544" s="22" t="s">
        <v>1377</v>
      </c>
      <c r="C1544" s="23" t="s">
        <v>1574</v>
      </c>
      <c r="D1544" s="31">
        <v>117</v>
      </c>
      <c r="E1544" s="25">
        <v>107.47</v>
      </c>
      <c r="F1544" s="25">
        <v>105493.14</v>
      </c>
    </row>
    <row r="1545" spans="1:6" ht="12" outlineLevel="1" x14ac:dyDescent="0.2">
      <c r="A1545" s="459" t="s">
        <v>1578</v>
      </c>
      <c r="B1545" s="460"/>
      <c r="C1545" s="460"/>
      <c r="D1545" s="460"/>
      <c r="E1545" s="460"/>
      <c r="F1545" s="461"/>
    </row>
    <row r="1546" spans="1:6" ht="22.5" customHeight="1" outlineLevel="1" x14ac:dyDescent="0.2">
      <c r="A1546" s="21">
        <v>75</v>
      </c>
      <c r="B1546" s="22" t="s">
        <v>1579</v>
      </c>
      <c r="C1546" s="23" t="s">
        <v>1580</v>
      </c>
      <c r="D1546" s="24">
        <v>2.4E-2</v>
      </c>
      <c r="E1546" s="25">
        <v>10577.18</v>
      </c>
      <c r="F1546" s="25">
        <v>3347.69</v>
      </c>
    </row>
    <row r="1547" spans="1:6" outlineLevel="1" x14ac:dyDescent="0.2">
      <c r="A1547" s="26"/>
      <c r="B1547" s="27"/>
      <c r="C1547" s="28" t="s">
        <v>1581</v>
      </c>
      <c r="D1547" s="28"/>
      <c r="E1547" s="28"/>
      <c r="F1547" s="29">
        <v>319.63</v>
      </c>
    </row>
    <row r="1548" spans="1:6" outlineLevel="1" x14ac:dyDescent="0.2">
      <c r="A1548" s="26"/>
      <c r="B1548" s="27"/>
      <c r="C1548" s="28" t="s">
        <v>1582</v>
      </c>
      <c r="D1548" s="28"/>
      <c r="E1548" s="28"/>
      <c r="F1548" s="29">
        <v>181.75</v>
      </c>
    </row>
    <row r="1549" spans="1:6" outlineLevel="1" x14ac:dyDescent="0.2">
      <c r="A1549" s="26"/>
      <c r="B1549" s="27"/>
      <c r="C1549" s="28" t="s">
        <v>917</v>
      </c>
      <c r="D1549" s="28"/>
      <c r="E1549" s="28"/>
      <c r="F1549" s="29">
        <v>3849.07</v>
      </c>
    </row>
    <row r="1550" spans="1:6" ht="22.5" customHeight="1" outlineLevel="1" x14ac:dyDescent="0.2">
      <c r="A1550" s="21">
        <v>76</v>
      </c>
      <c r="B1550" s="22" t="s">
        <v>1583</v>
      </c>
      <c r="C1550" s="23" t="s">
        <v>1584</v>
      </c>
      <c r="D1550" s="24">
        <v>-4.4640000000000004</v>
      </c>
      <c r="E1550" s="25">
        <v>17.82</v>
      </c>
      <c r="F1550" s="25">
        <v>-1244.93</v>
      </c>
    </row>
    <row r="1551" spans="1:6" ht="56.25" customHeight="1" outlineLevel="1" x14ac:dyDescent="0.2">
      <c r="A1551" s="21">
        <v>77</v>
      </c>
      <c r="B1551" s="22" t="s">
        <v>1585</v>
      </c>
      <c r="C1551" s="23" t="s">
        <v>1586</v>
      </c>
      <c r="D1551" s="24">
        <v>-4.4160000000000004</v>
      </c>
      <c r="E1551" s="25">
        <v>37.799999999999997</v>
      </c>
      <c r="F1551" s="25">
        <v>-1786.1</v>
      </c>
    </row>
    <row r="1552" spans="1:6" ht="22.5" customHeight="1" outlineLevel="1" x14ac:dyDescent="0.2">
      <c r="A1552" s="21">
        <v>78</v>
      </c>
      <c r="B1552" s="22" t="s">
        <v>989</v>
      </c>
      <c r="C1552" s="23" t="s">
        <v>990</v>
      </c>
      <c r="D1552" s="32">
        <v>0.1</v>
      </c>
      <c r="E1552" s="25">
        <v>200</v>
      </c>
      <c r="F1552" s="25">
        <v>380.6</v>
      </c>
    </row>
    <row r="1553" spans="1:6" ht="22.5" customHeight="1" outlineLevel="1" x14ac:dyDescent="0.2">
      <c r="A1553" s="21">
        <v>79</v>
      </c>
      <c r="B1553" s="22" t="s">
        <v>1377</v>
      </c>
      <c r="C1553" s="23" t="s">
        <v>1574</v>
      </c>
      <c r="D1553" s="31">
        <v>1</v>
      </c>
      <c r="E1553" s="25">
        <v>107.47</v>
      </c>
      <c r="F1553" s="25">
        <v>901.65</v>
      </c>
    </row>
    <row r="1554" spans="1:6" ht="22.5" customHeight="1" outlineLevel="1" x14ac:dyDescent="0.2">
      <c r="A1554" s="21">
        <v>80</v>
      </c>
      <c r="B1554" s="22" t="s">
        <v>1587</v>
      </c>
      <c r="C1554" s="23" t="s">
        <v>1588</v>
      </c>
      <c r="D1554" s="24">
        <v>2.4E-2</v>
      </c>
      <c r="E1554" s="25">
        <v>276.27999999999997</v>
      </c>
      <c r="F1554" s="25">
        <v>216.72</v>
      </c>
    </row>
    <row r="1555" spans="1:6" outlineLevel="1" x14ac:dyDescent="0.2">
      <c r="A1555" s="26"/>
      <c r="B1555" s="27"/>
      <c r="C1555" s="28" t="s">
        <v>1589</v>
      </c>
      <c r="D1555" s="28"/>
      <c r="E1555" s="28"/>
      <c r="F1555" s="29">
        <v>238.03</v>
      </c>
    </row>
    <row r="1556" spans="1:6" outlineLevel="1" x14ac:dyDescent="0.2">
      <c r="A1556" s="26"/>
      <c r="B1556" s="27"/>
      <c r="C1556" s="28" t="s">
        <v>1590</v>
      </c>
      <c r="D1556" s="28"/>
      <c r="E1556" s="28"/>
      <c r="F1556" s="29">
        <v>138.13999999999999</v>
      </c>
    </row>
    <row r="1557" spans="1:6" outlineLevel="1" x14ac:dyDescent="0.2">
      <c r="A1557" s="26"/>
      <c r="B1557" s="27"/>
      <c r="C1557" s="28" t="s">
        <v>917</v>
      </c>
      <c r="D1557" s="28"/>
      <c r="E1557" s="28"/>
      <c r="F1557" s="29">
        <v>592.89</v>
      </c>
    </row>
    <row r="1558" spans="1:6" ht="33.75" customHeight="1" outlineLevel="1" x14ac:dyDescent="0.2">
      <c r="A1558" s="21">
        <v>81</v>
      </c>
      <c r="B1558" s="22" t="s">
        <v>1377</v>
      </c>
      <c r="C1558" s="23" t="s">
        <v>1591</v>
      </c>
      <c r="D1558" s="32">
        <v>2.4</v>
      </c>
      <c r="E1558" s="25">
        <v>496.96</v>
      </c>
      <c r="F1558" s="25">
        <v>10006.700000000001</v>
      </c>
    </row>
    <row r="1559" spans="1:6" ht="12" outlineLevel="1" x14ac:dyDescent="0.2">
      <c r="A1559" s="459" t="s">
        <v>1592</v>
      </c>
      <c r="B1559" s="460"/>
      <c r="C1559" s="460"/>
      <c r="D1559" s="460"/>
      <c r="E1559" s="460"/>
      <c r="F1559" s="461"/>
    </row>
    <row r="1560" spans="1:6" ht="45" customHeight="1" outlineLevel="1" x14ac:dyDescent="0.2">
      <c r="A1560" s="21">
        <v>82</v>
      </c>
      <c r="B1560" s="22" t="s">
        <v>1570</v>
      </c>
      <c r="C1560" s="23" t="s">
        <v>1571</v>
      </c>
      <c r="D1560" s="32">
        <v>0.1</v>
      </c>
      <c r="E1560" s="25">
        <v>83.8</v>
      </c>
      <c r="F1560" s="25">
        <v>376.29</v>
      </c>
    </row>
    <row r="1561" spans="1:6" outlineLevel="1" x14ac:dyDescent="0.2">
      <c r="A1561" s="26"/>
      <c r="B1561" s="27"/>
      <c r="C1561" s="28" t="s">
        <v>1593</v>
      </c>
      <c r="D1561" s="28"/>
      <c r="E1561" s="28"/>
      <c r="F1561" s="29">
        <v>387.19</v>
      </c>
    </row>
    <row r="1562" spans="1:6" outlineLevel="1" x14ac:dyDescent="0.2">
      <c r="A1562" s="26"/>
      <c r="B1562" s="27"/>
      <c r="C1562" s="28" t="s">
        <v>1594</v>
      </c>
      <c r="D1562" s="28"/>
      <c r="E1562" s="28"/>
      <c r="F1562" s="29">
        <v>221.79</v>
      </c>
    </row>
    <row r="1563" spans="1:6" outlineLevel="1" x14ac:dyDescent="0.2">
      <c r="A1563" s="26"/>
      <c r="B1563" s="27"/>
      <c r="C1563" s="28" t="s">
        <v>917</v>
      </c>
      <c r="D1563" s="28"/>
      <c r="E1563" s="28"/>
      <c r="F1563" s="29">
        <v>985.27</v>
      </c>
    </row>
    <row r="1564" spans="1:6" ht="22.5" customHeight="1" outlineLevel="1" x14ac:dyDescent="0.2">
      <c r="A1564" s="21">
        <v>83</v>
      </c>
      <c r="B1564" s="22" t="s">
        <v>1377</v>
      </c>
      <c r="C1564" s="23" t="s">
        <v>1574</v>
      </c>
      <c r="D1564" s="31">
        <v>2</v>
      </c>
      <c r="E1564" s="25">
        <v>107.47</v>
      </c>
      <c r="F1564" s="25">
        <v>1803.3</v>
      </c>
    </row>
    <row r="1565" spans="1:6" ht="12" outlineLevel="1" x14ac:dyDescent="0.2">
      <c r="A1565" s="459" t="s">
        <v>1595</v>
      </c>
      <c r="B1565" s="460"/>
      <c r="C1565" s="460"/>
      <c r="D1565" s="460"/>
      <c r="E1565" s="460"/>
      <c r="F1565" s="461"/>
    </row>
    <row r="1566" spans="1:6" ht="12" outlineLevel="1" x14ac:dyDescent="0.2">
      <c r="A1566" s="459" t="s">
        <v>1569</v>
      </c>
      <c r="B1566" s="460"/>
      <c r="C1566" s="460"/>
      <c r="D1566" s="460"/>
      <c r="E1566" s="460"/>
      <c r="F1566" s="461"/>
    </row>
    <row r="1567" spans="1:6" ht="45" customHeight="1" outlineLevel="1" x14ac:dyDescent="0.2">
      <c r="A1567" s="21">
        <v>84</v>
      </c>
      <c r="B1567" s="22" t="s">
        <v>1570</v>
      </c>
      <c r="C1567" s="23" t="s">
        <v>1571</v>
      </c>
      <c r="D1567" s="30">
        <v>0.65</v>
      </c>
      <c r="E1567" s="25">
        <v>83.8</v>
      </c>
      <c r="F1567" s="25">
        <v>2445.88</v>
      </c>
    </row>
    <row r="1568" spans="1:6" outlineLevel="1" x14ac:dyDescent="0.2">
      <c r="A1568" s="26"/>
      <c r="B1568" s="27"/>
      <c r="C1568" s="28" t="s">
        <v>1596</v>
      </c>
      <c r="D1568" s="28"/>
      <c r="E1568" s="28"/>
      <c r="F1568" s="29">
        <v>2516.73</v>
      </c>
    </row>
    <row r="1569" spans="1:6" outlineLevel="1" x14ac:dyDescent="0.2">
      <c r="A1569" s="26"/>
      <c r="B1569" s="27"/>
      <c r="C1569" s="28" t="s">
        <v>1597</v>
      </c>
      <c r="D1569" s="28"/>
      <c r="E1569" s="28"/>
      <c r="F1569" s="29">
        <v>1441.62</v>
      </c>
    </row>
    <row r="1570" spans="1:6" outlineLevel="1" x14ac:dyDescent="0.2">
      <c r="A1570" s="26"/>
      <c r="B1570" s="27"/>
      <c r="C1570" s="28" t="s">
        <v>917</v>
      </c>
      <c r="D1570" s="28"/>
      <c r="E1570" s="28"/>
      <c r="F1570" s="29">
        <v>6404.23</v>
      </c>
    </row>
    <row r="1571" spans="1:6" ht="22.5" customHeight="1" outlineLevel="1" x14ac:dyDescent="0.2">
      <c r="A1571" s="21">
        <v>85</v>
      </c>
      <c r="B1571" s="22" t="s">
        <v>1377</v>
      </c>
      <c r="C1571" s="23" t="s">
        <v>1574</v>
      </c>
      <c r="D1571" s="31">
        <v>13</v>
      </c>
      <c r="E1571" s="25">
        <v>107.47</v>
      </c>
      <c r="F1571" s="25">
        <v>11721.46</v>
      </c>
    </row>
    <row r="1572" spans="1:6" ht="12" customHeight="1" outlineLevel="1" x14ac:dyDescent="0.2">
      <c r="A1572" s="459" t="s">
        <v>1575</v>
      </c>
      <c r="B1572" s="460"/>
      <c r="C1572" s="460"/>
      <c r="D1572" s="460"/>
      <c r="E1572" s="460"/>
      <c r="F1572" s="461"/>
    </row>
    <row r="1573" spans="1:6" ht="45" customHeight="1" outlineLevel="1" x14ac:dyDescent="0.2">
      <c r="A1573" s="21">
        <v>86</v>
      </c>
      <c r="B1573" s="22" t="s">
        <v>1570</v>
      </c>
      <c r="C1573" s="23" t="s">
        <v>1571</v>
      </c>
      <c r="D1573" s="30">
        <v>1.75</v>
      </c>
      <c r="E1573" s="25">
        <v>83.8</v>
      </c>
      <c r="F1573" s="25">
        <v>6585.05</v>
      </c>
    </row>
    <row r="1574" spans="1:6" outlineLevel="1" x14ac:dyDescent="0.2">
      <c r="A1574" s="26"/>
      <c r="B1574" s="27"/>
      <c r="C1574" s="28" t="s">
        <v>1598</v>
      </c>
      <c r="D1574" s="28"/>
      <c r="E1574" s="28"/>
      <c r="F1574" s="29">
        <v>6775.81</v>
      </c>
    </row>
    <row r="1575" spans="1:6" outlineLevel="1" x14ac:dyDescent="0.2">
      <c r="A1575" s="26"/>
      <c r="B1575" s="27"/>
      <c r="C1575" s="28" t="s">
        <v>1599</v>
      </c>
      <c r="D1575" s="28"/>
      <c r="E1575" s="28"/>
      <c r="F1575" s="29">
        <v>3881.29</v>
      </c>
    </row>
    <row r="1576" spans="1:6" outlineLevel="1" x14ac:dyDescent="0.2">
      <c r="A1576" s="26"/>
      <c r="B1576" s="27"/>
      <c r="C1576" s="28" t="s">
        <v>917</v>
      </c>
      <c r="D1576" s="28"/>
      <c r="E1576" s="28"/>
      <c r="F1576" s="29">
        <v>17242.150000000001</v>
      </c>
    </row>
    <row r="1577" spans="1:6" ht="22.5" customHeight="1" outlineLevel="1" x14ac:dyDescent="0.2">
      <c r="A1577" s="21">
        <v>87</v>
      </c>
      <c r="B1577" s="22" t="s">
        <v>1377</v>
      </c>
      <c r="C1577" s="23" t="s">
        <v>1574</v>
      </c>
      <c r="D1577" s="31">
        <v>35</v>
      </c>
      <c r="E1577" s="25">
        <v>107.47</v>
      </c>
      <c r="F1577" s="25">
        <v>31557.78</v>
      </c>
    </row>
    <row r="1578" spans="1:6" ht="12" outlineLevel="1" x14ac:dyDescent="0.2">
      <c r="A1578" s="459" t="s">
        <v>1578</v>
      </c>
      <c r="B1578" s="460"/>
      <c r="C1578" s="460"/>
      <c r="D1578" s="460"/>
      <c r="E1578" s="460"/>
      <c r="F1578" s="461"/>
    </row>
    <row r="1579" spans="1:6" ht="22.5" customHeight="1" outlineLevel="1" x14ac:dyDescent="0.2">
      <c r="A1579" s="21">
        <v>88</v>
      </c>
      <c r="B1579" s="22" t="s">
        <v>1579</v>
      </c>
      <c r="C1579" s="23" t="s">
        <v>1580</v>
      </c>
      <c r="D1579" s="24">
        <v>0.25800000000000001</v>
      </c>
      <c r="E1579" s="25">
        <v>10577.18</v>
      </c>
      <c r="F1579" s="25">
        <v>35987.620000000003</v>
      </c>
    </row>
    <row r="1580" spans="1:6" outlineLevel="1" x14ac:dyDescent="0.2">
      <c r="A1580" s="26"/>
      <c r="B1580" s="27"/>
      <c r="C1580" s="28" t="s">
        <v>1600</v>
      </c>
      <c r="D1580" s="28"/>
      <c r="E1580" s="28"/>
      <c r="F1580" s="29">
        <v>3435.94</v>
      </c>
    </row>
    <row r="1581" spans="1:6" outlineLevel="1" x14ac:dyDescent="0.2">
      <c r="A1581" s="26"/>
      <c r="B1581" s="27"/>
      <c r="C1581" s="28" t="s">
        <v>1601</v>
      </c>
      <c r="D1581" s="28"/>
      <c r="E1581" s="28"/>
      <c r="F1581" s="29">
        <v>1953.77</v>
      </c>
    </row>
    <row r="1582" spans="1:6" outlineLevel="1" x14ac:dyDescent="0.2">
      <c r="A1582" s="26"/>
      <c r="B1582" s="27"/>
      <c r="C1582" s="28" t="s">
        <v>917</v>
      </c>
      <c r="D1582" s="28"/>
      <c r="E1582" s="28"/>
      <c r="F1582" s="29">
        <v>41377.33</v>
      </c>
    </row>
    <row r="1583" spans="1:6" ht="22.5" customHeight="1" outlineLevel="1" x14ac:dyDescent="0.2">
      <c r="A1583" s="21">
        <v>89</v>
      </c>
      <c r="B1583" s="22" t="s">
        <v>1583</v>
      </c>
      <c r="C1583" s="23" t="s">
        <v>1584</v>
      </c>
      <c r="D1583" s="24">
        <v>-47.988</v>
      </c>
      <c r="E1583" s="25">
        <v>17.82</v>
      </c>
      <c r="F1583" s="25">
        <v>-13383.04</v>
      </c>
    </row>
    <row r="1584" spans="1:6" ht="56.25" customHeight="1" outlineLevel="1" x14ac:dyDescent="0.2">
      <c r="A1584" s="21">
        <v>90</v>
      </c>
      <c r="B1584" s="22" t="s">
        <v>1585</v>
      </c>
      <c r="C1584" s="23" t="s">
        <v>1586</v>
      </c>
      <c r="D1584" s="24">
        <v>-47.472000000000001</v>
      </c>
      <c r="E1584" s="25">
        <v>37.799999999999997</v>
      </c>
      <c r="F1584" s="25">
        <v>-19200.53</v>
      </c>
    </row>
    <row r="1585" spans="1:6" ht="22.5" customHeight="1" outlineLevel="1" x14ac:dyDescent="0.2">
      <c r="A1585" s="21">
        <v>91</v>
      </c>
      <c r="B1585" s="22" t="s">
        <v>989</v>
      </c>
      <c r="C1585" s="23" t="s">
        <v>990</v>
      </c>
      <c r="D1585" s="32">
        <v>0.6</v>
      </c>
      <c r="E1585" s="25">
        <v>200</v>
      </c>
      <c r="F1585" s="25">
        <v>2283.6</v>
      </c>
    </row>
    <row r="1586" spans="1:6" ht="22.5" customHeight="1" outlineLevel="1" x14ac:dyDescent="0.2">
      <c r="A1586" s="21">
        <v>92</v>
      </c>
      <c r="B1586" s="22" t="s">
        <v>1377</v>
      </c>
      <c r="C1586" s="23" t="s">
        <v>1574</v>
      </c>
      <c r="D1586" s="31">
        <v>9</v>
      </c>
      <c r="E1586" s="25">
        <v>107.47</v>
      </c>
      <c r="F1586" s="25">
        <v>8114.86</v>
      </c>
    </row>
    <row r="1587" spans="1:6" ht="22.5" customHeight="1" outlineLevel="1" x14ac:dyDescent="0.2">
      <c r="A1587" s="21">
        <v>93</v>
      </c>
      <c r="B1587" s="22" t="s">
        <v>1587</v>
      </c>
      <c r="C1587" s="23" t="s">
        <v>1588</v>
      </c>
      <c r="D1587" s="24">
        <v>0.25800000000000001</v>
      </c>
      <c r="E1587" s="25">
        <v>276.27999999999997</v>
      </c>
      <c r="F1587" s="25">
        <v>2329.7600000000002</v>
      </c>
    </row>
    <row r="1588" spans="1:6" outlineLevel="1" x14ac:dyDescent="0.2">
      <c r="A1588" s="26"/>
      <c r="B1588" s="27"/>
      <c r="C1588" s="28" t="s">
        <v>1602</v>
      </c>
      <c r="D1588" s="28"/>
      <c r="E1588" s="28"/>
      <c r="F1588" s="29">
        <v>2558.92</v>
      </c>
    </row>
    <row r="1589" spans="1:6" outlineLevel="1" x14ac:dyDescent="0.2">
      <c r="A1589" s="26"/>
      <c r="B1589" s="27"/>
      <c r="C1589" s="28" t="s">
        <v>1603</v>
      </c>
      <c r="D1589" s="28"/>
      <c r="E1589" s="28"/>
      <c r="F1589" s="29">
        <v>1485.09</v>
      </c>
    </row>
    <row r="1590" spans="1:6" outlineLevel="1" x14ac:dyDescent="0.2">
      <c r="A1590" s="26"/>
      <c r="B1590" s="27"/>
      <c r="C1590" s="28" t="s">
        <v>917</v>
      </c>
      <c r="D1590" s="28"/>
      <c r="E1590" s="28"/>
      <c r="F1590" s="29">
        <v>6373.77</v>
      </c>
    </row>
    <row r="1591" spans="1:6" ht="33.75" customHeight="1" outlineLevel="1" x14ac:dyDescent="0.2">
      <c r="A1591" s="21">
        <v>94</v>
      </c>
      <c r="B1591" s="22" t="s">
        <v>1377</v>
      </c>
      <c r="C1591" s="23" t="s">
        <v>1591</v>
      </c>
      <c r="D1591" s="32">
        <v>25.8</v>
      </c>
      <c r="E1591" s="25">
        <v>496.96</v>
      </c>
      <c r="F1591" s="25">
        <v>107571.99</v>
      </c>
    </row>
    <row r="1592" spans="1:6" ht="12" outlineLevel="1" x14ac:dyDescent="0.2">
      <c r="A1592" s="459" t="s">
        <v>1604</v>
      </c>
      <c r="B1592" s="460"/>
      <c r="C1592" s="460"/>
      <c r="D1592" s="460"/>
      <c r="E1592" s="460"/>
      <c r="F1592" s="461"/>
    </row>
    <row r="1593" spans="1:6" ht="33.75" customHeight="1" outlineLevel="1" x14ac:dyDescent="0.2">
      <c r="A1593" s="21">
        <v>95</v>
      </c>
      <c r="B1593" s="22" t="s">
        <v>1605</v>
      </c>
      <c r="C1593" s="23" t="s">
        <v>1606</v>
      </c>
      <c r="D1593" s="35">
        <v>0.10822</v>
      </c>
      <c r="E1593" s="25">
        <v>21799.18</v>
      </c>
      <c r="F1593" s="25">
        <v>20629.03</v>
      </c>
    </row>
    <row r="1594" spans="1:6" outlineLevel="1" x14ac:dyDescent="0.2">
      <c r="A1594" s="26"/>
      <c r="B1594" s="27"/>
      <c r="C1594" s="28" t="s">
        <v>1607</v>
      </c>
      <c r="D1594" s="28"/>
      <c r="E1594" s="28"/>
      <c r="F1594" s="29">
        <v>7069.74</v>
      </c>
    </row>
    <row r="1595" spans="1:6" outlineLevel="1" x14ac:dyDescent="0.2">
      <c r="A1595" s="26"/>
      <c r="B1595" s="27"/>
      <c r="C1595" s="28" t="s">
        <v>1608</v>
      </c>
      <c r="D1595" s="28"/>
      <c r="E1595" s="28"/>
      <c r="F1595" s="29">
        <v>4102.9799999999996</v>
      </c>
    </row>
    <row r="1596" spans="1:6" outlineLevel="1" x14ac:dyDescent="0.2">
      <c r="A1596" s="26"/>
      <c r="B1596" s="27"/>
      <c r="C1596" s="28" t="s">
        <v>917</v>
      </c>
      <c r="D1596" s="28"/>
      <c r="E1596" s="28"/>
      <c r="F1596" s="29">
        <v>31801.75</v>
      </c>
    </row>
    <row r="1597" spans="1:6" ht="33.75" customHeight="1" outlineLevel="1" x14ac:dyDescent="0.2">
      <c r="A1597" s="21">
        <v>96</v>
      </c>
      <c r="B1597" s="22" t="s">
        <v>1609</v>
      </c>
      <c r="C1597" s="23" t="s">
        <v>1610</v>
      </c>
      <c r="D1597" s="43">
        <v>-3.2466000000000002E-2</v>
      </c>
      <c r="E1597" s="25">
        <v>59210</v>
      </c>
      <c r="F1597" s="25">
        <v>-11899.11</v>
      </c>
    </row>
    <row r="1598" spans="1:6" ht="33.75" customHeight="1" outlineLevel="1" x14ac:dyDescent="0.2">
      <c r="A1598" s="21">
        <v>97</v>
      </c>
      <c r="B1598" s="22" t="s">
        <v>1611</v>
      </c>
      <c r="C1598" s="23" t="s">
        <v>1612</v>
      </c>
      <c r="D1598" s="44">
        <v>-6.4932000000000002E-3</v>
      </c>
      <c r="E1598" s="25">
        <v>44408</v>
      </c>
      <c r="F1598" s="25">
        <v>-2338.52</v>
      </c>
    </row>
    <row r="1599" spans="1:6" ht="22.5" customHeight="1" outlineLevel="1" x14ac:dyDescent="0.2">
      <c r="A1599" s="21">
        <v>98</v>
      </c>
      <c r="B1599" s="22" t="s">
        <v>1377</v>
      </c>
      <c r="C1599" s="23" t="s">
        <v>1613</v>
      </c>
      <c r="D1599" s="33">
        <v>2.7054999999999998</v>
      </c>
      <c r="E1599" s="25">
        <v>128.69</v>
      </c>
      <c r="F1599" s="25">
        <v>2921.15</v>
      </c>
    </row>
    <row r="1600" spans="1:6" ht="22.5" customHeight="1" outlineLevel="1" x14ac:dyDescent="0.2">
      <c r="A1600" s="21">
        <v>99</v>
      </c>
      <c r="B1600" s="22" t="s">
        <v>1377</v>
      </c>
      <c r="C1600" s="23" t="s">
        <v>1614</v>
      </c>
      <c r="D1600" s="33">
        <v>30.301600000000001</v>
      </c>
      <c r="E1600" s="25">
        <v>48.97</v>
      </c>
      <c r="F1600" s="25">
        <v>12449.68</v>
      </c>
    </row>
    <row r="1601" spans="1:6" ht="22.5" customHeight="1" outlineLevel="1" x14ac:dyDescent="0.2">
      <c r="A1601" s="21">
        <v>100</v>
      </c>
      <c r="B1601" s="22" t="s">
        <v>1369</v>
      </c>
      <c r="C1601" s="23" t="s">
        <v>1615</v>
      </c>
      <c r="D1601" s="35">
        <v>0.10822</v>
      </c>
      <c r="E1601" s="25">
        <v>1157.5899999999999</v>
      </c>
      <c r="F1601" s="25">
        <v>4751.1499999999996</v>
      </c>
    </row>
    <row r="1602" spans="1:6" outlineLevel="1" x14ac:dyDescent="0.2">
      <c r="A1602" s="26"/>
      <c r="B1602" s="27"/>
      <c r="C1602" s="28" t="s">
        <v>1616</v>
      </c>
      <c r="D1602" s="28"/>
      <c r="E1602" s="28"/>
      <c r="F1602" s="29">
        <v>4476.66</v>
      </c>
    </row>
    <row r="1603" spans="1:6" outlineLevel="1" x14ac:dyDescent="0.2">
      <c r="A1603" s="26"/>
      <c r="B1603" s="27"/>
      <c r="C1603" s="28" t="s">
        <v>1617</v>
      </c>
      <c r="D1603" s="28"/>
      <c r="E1603" s="28"/>
      <c r="F1603" s="29">
        <v>2598.06</v>
      </c>
    </row>
    <row r="1604" spans="1:6" outlineLevel="1" x14ac:dyDescent="0.2">
      <c r="A1604" s="26"/>
      <c r="B1604" s="27"/>
      <c r="C1604" s="28" t="s">
        <v>917</v>
      </c>
      <c r="D1604" s="28"/>
      <c r="E1604" s="28"/>
      <c r="F1604" s="29">
        <v>11825.87</v>
      </c>
    </row>
    <row r="1605" spans="1:6" ht="22.5" customHeight="1" outlineLevel="1" x14ac:dyDescent="0.2">
      <c r="A1605" s="21">
        <v>101</v>
      </c>
      <c r="B1605" s="22" t="s">
        <v>1618</v>
      </c>
      <c r="C1605" s="23" t="s">
        <v>1619</v>
      </c>
      <c r="D1605" s="44">
        <v>-4.3287999999999998E-3</v>
      </c>
      <c r="E1605" s="25">
        <v>1383.1</v>
      </c>
      <c r="F1605" s="25">
        <v>-167.4</v>
      </c>
    </row>
    <row r="1606" spans="1:6" ht="22.5" customHeight="1" outlineLevel="1" x14ac:dyDescent="0.2">
      <c r="A1606" s="21">
        <v>102</v>
      </c>
      <c r="B1606" s="22" t="s">
        <v>1377</v>
      </c>
      <c r="C1606" s="23" t="s">
        <v>1620</v>
      </c>
      <c r="D1606" s="33">
        <v>7.5754000000000001</v>
      </c>
      <c r="E1606" s="25">
        <v>64.5</v>
      </c>
      <c r="F1606" s="25">
        <v>4099.54</v>
      </c>
    </row>
    <row r="1607" spans="1:6" ht="12" customHeight="1" outlineLevel="1" x14ac:dyDescent="0.2">
      <c r="A1607" s="459" t="s">
        <v>1621</v>
      </c>
      <c r="B1607" s="460"/>
      <c r="C1607" s="460"/>
      <c r="D1607" s="460"/>
      <c r="E1607" s="460"/>
      <c r="F1607" s="461"/>
    </row>
    <row r="1608" spans="1:6" ht="22.5" customHeight="1" outlineLevel="1" x14ac:dyDescent="0.2">
      <c r="A1608" s="21">
        <v>103</v>
      </c>
      <c r="B1608" s="22" t="s">
        <v>1622</v>
      </c>
      <c r="C1608" s="23" t="s">
        <v>1623</v>
      </c>
      <c r="D1608" s="30">
        <v>5.94</v>
      </c>
      <c r="E1608" s="25">
        <v>62.12</v>
      </c>
      <c r="F1608" s="25">
        <v>6719.54</v>
      </c>
    </row>
    <row r="1609" spans="1:6" outlineLevel="1" x14ac:dyDescent="0.2">
      <c r="A1609" s="26"/>
      <c r="B1609" s="27"/>
      <c r="C1609" s="28" t="s">
        <v>1624</v>
      </c>
      <c r="D1609" s="28"/>
      <c r="E1609" s="28"/>
      <c r="F1609" s="29">
        <v>5189.9799999999996</v>
      </c>
    </row>
    <row r="1610" spans="1:6" outlineLevel="1" x14ac:dyDescent="0.2">
      <c r="A1610" s="26"/>
      <c r="B1610" s="27"/>
      <c r="C1610" s="28" t="s">
        <v>1625</v>
      </c>
      <c r="D1610" s="28"/>
      <c r="E1610" s="28"/>
      <c r="F1610" s="29">
        <v>3255.53</v>
      </c>
    </row>
    <row r="1611" spans="1:6" outlineLevel="1" x14ac:dyDescent="0.2">
      <c r="A1611" s="26"/>
      <c r="B1611" s="27"/>
      <c r="C1611" s="28" t="s">
        <v>917</v>
      </c>
      <c r="D1611" s="28"/>
      <c r="E1611" s="28"/>
      <c r="F1611" s="29">
        <v>15165.05</v>
      </c>
    </row>
    <row r="1612" spans="1:6" ht="22.5" customHeight="1" outlineLevel="1" x14ac:dyDescent="0.2">
      <c r="A1612" s="21">
        <v>104</v>
      </c>
      <c r="B1612" s="22" t="s">
        <v>1377</v>
      </c>
      <c r="C1612" s="23" t="s">
        <v>1626</v>
      </c>
      <c r="D1612" s="30">
        <v>611.82000000000005</v>
      </c>
      <c r="E1612" s="25">
        <v>3.31</v>
      </c>
      <c r="F1612" s="25">
        <v>17014.939999999999</v>
      </c>
    </row>
    <row r="1613" spans="1:6" ht="45" customHeight="1" outlineLevel="1" x14ac:dyDescent="0.2">
      <c r="A1613" s="21">
        <v>105</v>
      </c>
      <c r="B1613" s="22" t="s">
        <v>1570</v>
      </c>
      <c r="C1613" s="23" t="s">
        <v>1571</v>
      </c>
      <c r="D1613" s="30">
        <v>0.05</v>
      </c>
      <c r="E1613" s="25">
        <v>83.8</v>
      </c>
      <c r="F1613" s="25">
        <v>188.14</v>
      </c>
    </row>
    <row r="1614" spans="1:6" outlineLevel="1" x14ac:dyDescent="0.2">
      <c r="A1614" s="26"/>
      <c r="B1614" s="27"/>
      <c r="C1614" s="28" t="s">
        <v>1627</v>
      </c>
      <c r="D1614" s="28"/>
      <c r="E1614" s="28"/>
      <c r="F1614" s="29">
        <v>193.6</v>
      </c>
    </row>
    <row r="1615" spans="1:6" outlineLevel="1" x14ac:dyDescent="0.2">
      <c r="A1615" s="26"/>
      <c r="B1615" s="27"/>
      <c r="C1615" s="28" t="s">
        <v>1628</v>
      </c>
      <c r="D1615" s="28"/>
      <c r="E1615" s="28"/>
      <c r="F1615" s="29">
        <v>110.9</v>
      </c>
    </row>
    <row r="1616" spans="1:6" outlineLevel="1" x14ac:dyDescent="0.2">
      <c r="A1616" s="26"/>
      <c r="B1616" s="27"/>
      <c r="C1616" s="28" t="s">
        <v>917</v>
      </c>
      <c r="D1616" s="28"/>
      <c r="E1616" s="28"/>
      <c r="F1616" s="29">
        <v>492.64</v>
      </c>
    </row>
    <row r="1617" spans="1:16" ht="22.5" customHeight="1" outlineLevel="1" x14ac:dyDescent="0.2">
      <c r="A1617" s="21">
        <v>106</v>
      </c>
      <c r="B1617" s="22" t="s">
        <v>1377</v>
      </c>
      <c r="C1617" s="23" t="s">
        <v>1574</v>
      </c>
      <c r="D1617" s="31">
        <v>1</v>
      </c>
      <c r="E1617" s="25">
        <v>107.47</v>
      </c>
      <c r="F1617" s="25">
        <v>901.65</v>
      </c>
    </row>
    <row r="1618" spans="1:16" ht="12" outlineLevel="1" x14ac:dyDescent="0.2">
      <c r="A1618" s="459" t="s">
        <v>1629</v>
      </c>
      <c r="B1618" s="460"/>
      <c r="C1618" s="460"/>
      <c r="D1618" s="460"/>
      <c r="E1618" s="460"/>
      <c r="F1618" s="461"/>
    </row>
    <row r="1619" spans="1:16" ht="45" customHeight="1" outlineLevel="1" x14ac:dyDescent="0.2">
      <c r="A1619" s="21">
        <v>107</v>
      </c>
      <c r="B1619" s="22" t="s">
        <v>1570</v>
      </c>
      <c r="C1619" s="23" t="s">
        <v>1571</v>
      </c>
      <c r="D1619" s="30">
        <v>0.55000000000000004</v>
      </c>
      <c r="E1619" s="25">
        <v>83.8</v>
      </c>
      <c r="F1619" s="25">
        <v>2069.59</v>
      </c>
    </row>
    <row r="1620" spans="1:16" outlineLevel="1" x14ac:dyDescent="0.2">
      <c r="A1620" s="26"/>
      <c r="B1620" s="27"/>
      <c r="C1620" s="28" t="s">
        <v>1630</v>
      </c>
      <c r="D1620" s="28"/>
      <c r="E1620" s="28"/>
      <c r="F1620" s="29">
        <v>2129.5500000000002</v>
      </c>
    </row>
    <row r="1621" spans="1:16" outlineLevel="1" x14ac:dyDescent="0.2">
      <c r="A1621" s="26"/>
      <c r="B1621" s="27"/>
      <c r="C1621" s="28" t="s">
        <v>1631</v>
      </c>
      <c r="D1621" s="28"/>
      <c r="E1621" s="28"/>
      <c r="F1621" s="29">
        <v>1219.8399999999999</v>
      </c>
    </row>
    <row r="1622" spans="1:16" outlineLevel="1" x14ac:dyDescent="0.2">
      <c r="A1622" s="26"/>
      <c r="B1622" s="27"/>
      <c r="C1622" s="28" t="s">
        <v>917</v>
      </c>
      <c r="D1622" s="28"/>
      <c r="E1622" s="28"/>
      <c r="F1622" s="29">
        <v>5418.98</v>
      </c>
    </row>
    <row r="1623" spans="1:16" ht="22.5" customHeight="1" outlineLevel="1" x14ac:dyDescent="0.2">
      <c r="A1623" s="21">
        <v>108</v>
      </c>
      <c r="B1623" s="22" t="s">
        <v>1377</v>
      </c>
      <c r="C1623" s="23" t="s">
        <v>1574</v>
      </c>
      <c r="D1623" s="31">
        <v>11</v>
      </c>
      <c r="E1623" s="25">
        <v>107.47</v>
      </c>
      <c r="F1623" s="25">
        <v>9918.16</v>
      </c>
      <c r="P1623" s="2" t="s">
        <v>1758</v>
      </c>
    </row>
    <row r="1624" spans="1:16" ht="12" outlineLevel="1" x14ac:dyDescent="0.2">
      <c r="A1624" s="459" t="s">
        <v>1632</v>
      </c>
      <c r="B1624" s="460"/>
      <c r="C1624" s="460"/>
      <c r="D1624" s="460"/>
      <c r="E1624" s="460"/>
      <c r="F1624" s="461"/>
    </row>
    <row r="1625" spans="1:16" ht="12" outlineLevel="1" x14ac:dyDescent="0.2">
      <c r="A1625" s="459" t="s">
        <v>1569</v>
      </c>
      <c r="B1625" s="460"/>
      <c r="C1625" s="460"/>
      <c r="D1625" s="460"/>
      <c r="E1625" s="460"/>
      <c r="F1625" s="461"/>
    </row>
    <row r="1626" spans="1:16" ht="45" customHeight="1" outlineLevel="1" x14ac:dyDescent="0.2">
      <c r="A1626" s="21">
        <v>109</v>
      </c>
      <c r="B1626" s="22" t="s">
        <v>1570</v>
      </c>
      <c r="C1626" s="23" t="s">
        <v>1571</v>
      </c>
      <c r="D1626" s="32">
        <v>0.4</v>
      </c>
      <c r="E1626" s="25">
        <v>83.8</v>
      </c>
      <c r="F1626" s="25">
        <v>1505.15</v>
      </c>
    </row>
    <row r="1627" spans="1:16" outlineLevel="1" x14ac:dyDescent="0.2">
      <c r="A1627" s="26"/>
      <c r="B1627" s="27"/>
      <c r="C1627" s="28" t="s">
        <v>1633</v>
      </c>
      <c r="D1627" s="28"/>
      <c r="E1627" s="28"/>
      <c r="F1627" s="29">
        <v>1548.75</v>
      </c>
    </row>
    <row r="1628" spans="1:16" outlineLevel="1" x14ac:dyDescent="0.2">
      <c r="A1628" s="26"/>
      <c r="B1628" s="27"/>
      <c r="C1628" s="28" t="s">
        <v>1634</v>
      </c>
      <c r="D1628" s="28"/>
      <c r="E1628" s="28"/>
      <c r="F1628" s="29">
        <v>887.15</v>
      </c>
    </row>
    <row r="1629" spans="1:16" outlineLevel="1" x14ac:dyDescent="0.2">
      <c r="A1629" s="26"/>
      <c r="B1629" s="27"/>
      <c r="C1629" s="28" t="s">
        <v>917</v>
      </c>
      <c r="D1629" s="28"/>
      <c r="E1629" s="28"/>
      <c r="F1629" s="29">
        <v>3941.05</v>
      </c>
    </row>
    <row r="1630" spans="1:16" ht="22.5" customHeight="1" outlineLevel="1" x14ac:dyDescent="0.2">
      <c r="A1630" s="21">
        <v>110</v>
      </c>
      <c r="B1630" s="22" t="s">
        <v>1377</v>
      </c>
      <c r="C1630" s="23" t="s">
        <v>1574</v>
      </c>
      <c r="D1630" s="31">
        <v>8</v>
      </c>
      <c r="E1630" s="25">
        <v>107.47</v>
      </c>
      <c r="F1630" s="25">
        <v>7213.21</v>
      </c>
    </row>
    <row r="1631" spans="1:16" ht="12" customHeight="1" outlineLevel="1" x14ac:dyDescent="0.2">
      <c r="A1631" s="459" t="s">
        <v>1575</v>
      </c>
      <c r="B1631" s="460"/>
      <c r="C1631" s="460"/>
      <c r="D1631" s="460"/>
      <c r="E1631" s="460"/>
      <c r="F1631" s="461"/>
    </row>
    <row r="1632" spans="1:16" ht="45" customHeight="1" outlineLevel="1" x14ac:dyDescent="0.2">
      <c r="A1632" s="21">
        <v>111</v>
      </c>
      <c r="B1632" s="22" t="s">
        <v>1570</v>
      </c>
      <c r="C1632" s="23" t="s">
        <v>1571</v>
      </c>
      <c r="D1632" s="30">
        <v>0.05</v>
      </c>
      <c r="E1632" s="25">
        <v>83.8</v>
      </c>
      <c r="F1632" s="25">
        <v>188.14</v>
      </c>
    </row>
    <row r="1633" spans="1:6" outlineLevel="1" x14ac:dyDescent="0.2">
      <c r="A1633" s="26"/>
      <c r="B1633" s="27"/>
      <c r="C1633" s="28" t="s">
        <v>1627</v>
      </c>
      <c r="D1633" s="28"/>
      <c r="E1633" s="28"/>
      <c r="F1633" s="29">
        <v>193.6</v>
      </c>
    </row>
    <row r="1634" spans="1:6" outlineLevel="1" x14ac:dyDescent="0.2">
      <c r="A1634" s="26"/>
      <c r="B1634" s="27"/>
      <c r="C1634" s="28" t="s">
        <v>1628</v>
      </c>
      <c r="D1634" s="28"/>
      <c r="E1634" s="28"/>
      <c r="F1634" s="29">
        <v>110.9</v>
      </c>
    </row>
    <row r="1635" spans="1:6" outlineLevel="1" x14ac:dyDescent="0.2">
      <c r="A1635" s="26"/>
      <c r="B1635" s="27"/>
      <c r="C1635" s="28" t="s">
        <v>917</v>
      </c>
      <c r="D1635" s="28"/>
      <c r="E1635" s="28"/>
      <c r="F1635" s="29">
        <v>492.64</v>
      </c>
    </row>
    <row r="1636" spans="1:6" ht="22.5" customHeight="1" outlineLevel="1" x14ac:dyDescent="0.2">
      <c r="A1636" s="21">
        <v>112</v>
      </c>
      <c r="B1636" s="22" t="s">
        <v>1377</v>
      </c>
      <c r="C1636" s="23" t="s">
        <v>1574</v>
      </c>
      <c r="D1636" s="31">
        <v>1</v>
      </c>
      <c r="E1636" s="25">
        <v>107.47</v>
      </c>
      <c r="F1636" s="25">
        <v>901.65</v>
      </c>
    </row>
    <row r="1637" spans="1:6" ht="12" outlineLevel="1" x14ac:dyDescent="0.2">
      <c r="A1637" s="459" t="s">
        <v>1604</v>
      </c>
      <c r="B1637" s="460"/>
      <c r="C1637" s="460"/>
      <c r="D1637" s="460"/>
      <c r="E1637" s="460"/>
      <c r="F1637" s="461"/>
    </row>
    <row r="1638" spans="1:6" ht="33.75" customHeight="1" outlineLevel="1" x14ac:dyDescent="0.2">
      <c r="A1638" s="21">
        <v>113</v>
      </c>
      <c r="B1638" s="22" t="s">
        <v>1605</v>
      </c>
      <c r="C1638" s="23" t="s">
        <v>1606</v>
      </c>
      <c r="D1638" s="33">
        <v>3.5000000000000001E-3</v>
      </c>
      <c r="E1638" s="25">
        <v>21799.18</v>
      </c>
      <c r="F1638" s="25">
        <v>667.18</v>
      </c>
    </row>
    <row r="1639" spans="1:6" outlineLevel="1" x14ac:dyDescent="0.2">
      <c r="A1639" s="26"/>
      <c r="B1639" s="27"/>
      <c r="C1639" s="28" t="s">
        <v>1635</v>
      </c>
      <c r="D1639" s="28"/>
      <c r="E1639" s="28"/>
      <c r="F1639" s="29">
        <v>228.64</v>
      </c>
    </row>
    <row r="1640" spans="1:6" outlineLevel="1" x14ac:dyDescent="0.2">
      <c r="A1640" s="26"/>
      <c r="B1640" s="27"/>
      <c r="C1640" s="28" t="s">
        <v>1636</v>
      </c>
      <c r="D1640" s="28"/>
      <c r="E1640" s="28"/>
      <c r="F1640" s="29">
        <v>132.69</v>
      </c>
    </row>
    <row r="1641" spans="1:6" outlineLevel="1" x14ac:dyDescent="0.2">
      <c r="A1641" s="26"/>
      <c r="B1641" s="27"/>
      <c r="C1641" s="28" t="s">
        <v>917</v>
      </c>
      <c r="D1641" s="28"/>
      <c r="E1641" s="28"/>
      <c r="F1641" s="29">
        <v>1028.51</v>
      </c>
    </row>
    <row r="1642" spans="1:6" ht="33.75" customHeight="1" outlineLevel="1" x14ac:dyDescent="0.2">
      <c r="A1642" s="21">
        <v>114</v>
      </c>
      <c r="B1642" s="22" t="s">
        <v>1609</v>
      </c>
      <c r="C1642" s="23" t="s">
        <v>1610</v>
      </c>
      <c r="D1642" s="35">
        <v>-1.0499999999999999E-3</v>
      </c>
      <c r="E1642" s="25">
        <v>59210</v>
      </c>
      <c r="F1642" s="25">
        <v>-384.84</v>
      </c>
    </row>
    <row r="1643" spans="1:6" ht="33.75" customHeight="1" outlineLevel="1" x14ac:dyDescent="0.2">
      <c r="A1643" s="21">
        <v>115</v>
      </c>
      <c r="B1643" s="22" t="s">
        <v>1611</v>
      </c>
      <c r="C1643" s="23" t="s">
        <v>1612</v>
      </c>
      <c r="D1643" s="35">
        <v>-2.1000000000000001E-4</v>
      </c>
      <c r="E1643" s="25">
        <v>44408</v>
      </c>
      <c r="F1643" s="25">
        <v>-75.63</v>
      </c>
    </row>
    <row r="1644" spans="1:6" ht="22.5" customHeight="1" outlineLevel="1" x14ac:dyDescent="0.2">
      <c r="A1644" s="21">
        <v>116</v>
      </c>
      <c r="B1644" s="22" t="s">
        <v>1377</v>
      </c>
      <c r="C1644" s="23" t="s">
        <v>1613</v>
      </c>
      <c r="D1644" s="33">
        <v>8.7499999999999994E-2</v>
      </c>
      <c r="E1644" s="25">
        <v>128.69</v>
      </c>
      <c r="F1644" s="25">
        <v>94.47</v>
      </c>
    </row>
    <row r="1645" spans="1:6" ht="22.5" customHeight="1" outlineLevel="1" x14ac:dyDescent="0.2">
      <c r="A1645" s="21">
        <v>117</v>
      </c>
      <c r="B1645" s="22" t="s">
        <v>1377</v>
      </c>
      <c r="C1645" s="23" t="s">
        <v>1614</v>
      </c>
      <c r="D1645" s="30">
        <v>0.98</v>
      </c>
      <c r="E1645" s="25">
        <v>48.97</v>
      </c>
      <c r="F1645" s="25">
        <v>402.64</v>
      </c>
    </row>
    <row r="1646" spans="1:6" ht="22.5" customHeight="1" outlineLevel="1" x14ac:dyDescent="0.2">
      <c r="A1646" s="21">
        <v>118</v>
      </c>
      <c r="B1646" s="22" t="s">
        <v>1369</v>
      </c>
      <c r="C1646" s="23" t="s">
        <v>1615</v>
      </c>
      <c r="D1646" s="33">
        <v>3.5000000000000001E-3</v>
      </c>
      <c r="E1646" s="25">
        <v>1157.5899999999999</v>
      </c>
      <c r="F1646" s="25">
        <v>153.66</v>
      </c>
    </row>
    <row r="1647" spans="1:6" outlineLevel="1" x14ac:dyDescent="0.2">
      <c r="A1647" s="26"/>
      <c r="B1647" s="27"/>
      <c r="C1647" s="28" t="s">
        <v>1637</v>
      </c>
      <c r="D1647" s="28"/>
      <c r="E1647" s="28"/>
      <c r="F1647" s="29">
        <v>144.78</v>
      </c>
    </row>
    <row r="1648" spans="1:6" outlineLevel="1" x14ac:dyDescent="0.2">
      <c r="A1648" s="26"/>
      <c r="B1648" s="27"/>
      <c r="C1648" s="28" t="s">
        <v>1638</v>
      </c>
      <c r="D1648" s="28"/>
      <c r="E1648" s="28"/>
      <c r="F1648" s="29">
        <v>84.03</v>
      </c>
    </row>
    <row r="1649" spans="1:6" outlineLevel="1" x14ac:dyDescent="0.2">
      <c r="A1649" s="26"/>
      <c r="B1649" s="27"/>
      <c r="C1649" s="28" t="s">
        <v>917</v>
      </c>
      <c r="D1649" s="28"/>
      <c r="E1649" s="28"/>
      <c r="F1649" s="29">
        <v>382.47</v>
      </c>
    </row>
    <row r="1650" spans="1:6" ht="22.5" customHeight="1" outlineLevel="1" x14ac:dyDescent="0.2">
      <c r="A1650" s="21">
        <v>119</v>
      </c>
      <c r="B1650" s="22" t="s">
        <v>1618</v>
      </c>
      <c r="C1650" s="23" t="s">
        <v>1619</v>
      </c>
      <c r="D1650" s="35">
        <v>-1.3999999999999999E-4</v>
      </c>
      <c r="E1650" s="25">
        <v>1383.1</v>
      </c>
      <c r="F1650" s="25">
        <v>-5.41</v>
      </c>
    </row>
    <row r="1651" spans="1:6" ht="22.5" customHeight="1" outlineLevel="1" x14ac:dyDescent="0.2">
      <c r="A1651" s="21">
        <v>120</v>
      </c>
      <c r="B1651" s="22" t="s">
        <v>1377</v>
      </c>
      <c r="C1651" s="23" t="s">
        <v>1620</v>
      </c>
      <c r="D1651" s="24">
        <v>0.245</v>
      </c>
      <c r="E1651" s="25">
        <v>64.5</v>
      </c>
      <c r="F1651" s="25">
        <v>132.59</v>
      </c>
    </row>
    <row r="1652" spans="1:6" ht="12" customHeight="1" outlineLevel="1" x14ac:dyDescent="0.2">
      <c r="A1652" s="459" t="s">
        <v>1621</v>
      </c>
      <c r="B1652" s="460"/>
      <c r="C1652" s="460"/>
      <c r="D1652" s="460"/>
      <c r="E1652" s="460"/>
      <c r="F1652" s="461"/>
    </row>
    <row r="1653" spans="1:6" ht="22.5" customHeight="1" outlineLevel="1" x14ac:dyDescent="0.2">
      <c r="A1653" s="21">
        <v>121</v>
      </c>
      <c r="B1653" s="22" t="s">
        <v>1622</v>
      </c>
      <c r="C1653" s="23" t="s">
        <v>1623</v>
      </c>
      <c r="D1653" s="30">
        <v>0.15</v>
      </c>
      <c r="E1653" s="25">
        <v>62.12</v>
      </c>
      <c r="F1653" s="25">
        <v>169.69</v>
      </c>
    </row>
    <row r="1654" spans="1:6" outlineLevel="1" x14ac:dyDescent="0.2">
      <c r="A1654" s="26"/>
      <c r="B1654" s="27"/>
      <c r="C1654" s="28" t="s">
        <v>1639</v>
      </c>
      <c r="D1654" s="28"/>
      <c r="E1654" s="28"/>
      <c r="F1654" s="29">
        <v>131.07</v>
      </c>
    </row>
    <row r="1655" spans="1:6" outlineLevel="1" x14ac:dyDescent="0.2">
      <c r="A1655" s="26"/>
      <c r="B1655" s="27"/>
      <c r="C1655" s="28" t="s">
        <v>1640</v>
      </c>
      <c r="D1655" s="28"/>
      <c r="E1655" s="28"/>
      <c r="F1655" s="29">
        <v>82.21</v>
      </c>
    </row>
    <row r="1656" spans="1:6" outlineLevel="1" x14ac:dyDescent="0.2">
      <c r="A1656" s="26"/>
      <c r="B1656" s="27"/>
      <c r="C1656" s="28" t="s">
        <v>917</v>
      </c>
      <c r="D1656" s="28"/>
      <c r="E1656" s="28"/>
      <c r="F1656" s="29">
        <v>382.97</v>
      </c>
    </row>
    <row r="1657" spans="1:6" ht="22.5" customHeight="1" outlineLevel="1" x14ac:dyDescent="0.2">
      <c r="A1657" s="21">
        <v>122</v>
      </c>
      <c r="B1657" s="22" t="s">
        <v>1377</v>
      </c>
      <c r="C1657" s="23" t="s">
        <v>1626</v>
      </c>
      <c r="D1657" s="30">
        <v>15.45</v>
      </c>
      <c r="E1657" s="25">
        <v>3.31</v>
      </c>
      <c r="F1657" s="25">
        <v>429.67</v>
      </c>
    </row>
    <row r="1658" spans="1:6" ht="12" outlineLevel="1" x14ac:dyDescent="0.2">
      <c r="A1658" s="459" t="s">
        <v>1641</v>
      </c>
      <c r="B1658" s="460"/>
      <c r="C1658" s="460"/>
      <c r="D1658" s="460"/>
      <c r="E1658" s="460"/>
      <c r="F1658" s="461"/>
    </row>
    <row r="1659" spans="1:6" ht="12" outlineLevel="1" x14ac:dyDescent="0.2">
      <c r="A1659" s="459" t="s">
        <v>1569</v>
      </c>
      <c r="B1659" s="460"/>
      <c r="C1659" s="460"/>
      <c r="D1659" s="460"/>
      <c r="E1659" s="460"/>
      <c r="F1659" s="461"/>
    </row>
    <row r="1660" spans="1:6" ht="45" customHeight="1" outlineLevel="1" x14ac:dyDescent="0.2">
      <c r="A1660" s="21">
        <v>123</v>
      </c>
      <c r="B1660" s="22" t="s">
        <v>1570</v>
      </c>
      <c r="C1660" s="23" t="s">
        <v>1571</v>
      </c>
      <c r="D1660" s="32">
        <v>0.4</v>
      </c>
      <c r="E1660" s="25">
        <v>83.8</v>
      </c>
      <c r="F1660" s="25">
        <v>1505.15</v>
      </c>
    </row>
    <row r="1661" spans="1:6" outlineLevel="1" x14ac:dyDescent="0.2">
      <c r="A1661" s="26"/>
      <c r="B1661" s="27"/>
      <c r="C1661" s="28" t="s">
        <v>1633</v>
      </c>
      <c r="D1661" s="28"/>
      <c r="E1661" s="28"/>
      <c r="F1661" s="29">
        <v>1548.75</v>
      </c>
    </row>
    <row r="1662" spans="1:6" outlineLevel="1" x14ac:dyDescent="0.2">
      <c r="A1662" s="26"/>
      <c r="B1662" s="27"/>
      <c r="C1662" s="28" t="s">
        <v>1634</v>
      </c>
      <c r="D1662" s="28"/>
      <c r="E1662" s="28"/>
      <c r="F1662" s="29">
        <v>887.15</v>
      </c>
    </row>
    <row r="1663" spans="1:6" outlineLevel="1" x14ac:dyDescent="0.2">
      <c r="A1663" s="26"/>
      <c r="B1663" s="27"/>
      <c r="C1663" s="28" t="s">
        <v>917</v>
      </c>
      <c r="D1663" s="28"/>
      <c r="E1663" s="28"/>
      <c r="F1663" s="29">
        <v>3941.05</v>
      </c>
    </row>
    <row r="1664" spans="1:6" ht="22.5" customHeight="1" outlineLevel="1" x14ac:dyDescent="0.2">
      <c r="A1664" s="21">
        <v>124</v>
      </c>
      <c r="B1664" s="22" t="s">
        <v>1377</v>
      </c>
      <c r="C1664" s="23" t="s">
        <v>1574</v>
      </c>
      <c r="D1664" s="31">
        <v>8</v>
      </c>
      <c r="E1664" s="25">
        <v>107.47</v>
      </c>
      <c r="F1664" s="25">
        <v>7213.21</v>
      </c>
    </row>
    <row r="1665" spans="1:6" ht="12" customHeight="1" outlineLevel="1" x14ac:dyDescent="0.2">
      <c r="A1665" s="459" t="s">
        <v>1575</v>
      </c>
      <c r="B1665" s="460"/>
      <c r="C1665" s="460"/>
      <c r="D1665" s="460"/>
      <c r="E1665" s="460"/>
      <c r="F1665" s="461"/>
    </row>
    <row r="1666" spans="1:6" ht="45" customHeight="1" outlineLevel="1" x14ac:dyDescent="0.2">
      <c r="A1666" s="21">
        <v>125</v>
      </c>
      <c r="B1666" s="22" t="s">
        <v>1570</v>
      </c>
      <c r="C1666" s="23" t="s">
        <v>1571</v>
      </c>
      <c r="D1666" s="30">
        <v>0.05</v>
      </c>
      <c r="E1666" s="25">
        <v>83.8</v>
      </c>
      <c r="F1666" s="25">
        <v>188.14</v>
      </c>
    </row>
    <row r="1667" spans="1:6" outlineLevel="1" x14ac:dyDescent="0.2">
      <c r="A1667" s="26"/>
      <c r="B1667" s="27"/>
      <c r="C1667" s="28" t="s">
        <v>1627</v>
      </c>
      <c r="D1667" s="28"/>
      <c r="E1667" s="28"/>
      <c r="F1667" s="29">
        <v>193.6</v>
      </c>
    </row>
    <row r="1668" spans="1:6" outlineLevel="1" x14ac:dyDescent="0.2">
      <c r="A1668" s="26"/>
      <c r="B1668" s="27"/>
      <c r="C1668" s="28" t="s">
        <v>1628</v>
      </c>
      <c r="D1668" s="28"/>
      <c r="E1668" s="28"/>
      <c r="F1668" s="29">
        <v>110.9</v>
      </c>
    </row>
    <row r="1669" spans="1:6" outlineLevel="1" x14ac:dyDescent="0.2">
      <c r="A1669" s="26"/>
      <c r="B1669" s="27"/>
      <c r="C1669" s="28" t="s">
        <v>917</v>
      </c>
      <c r="D1669" s="28"/>
      <c r="E1669" s="28"/>
      <c r="F1669" s="29">
        <v>492.64</v>
      </c>
    </row>
    <row r="1670" spans="1:6" ht="22.5" customHeight="1" outlineLevel="1" x14ac:dyDescent="0.2">
      <c r="A1670" s="21">
        <v>126</v>
      </c>
      <c r="B1670" s="22" t="s">
        <v>1377</v>
      </c>
      <c r="C1670" s="23" t="s">
        <v>1574</v>
      </c>
      <c r="D1670" s="31">
        <v>1</v>
      </c>
      <c r="E1670" s="25">
        <v>107.47</v>
      </c>
      <c r="F1670" s="25">
        <v>901.65</v>
      </c>
    </row>
    <row r="1671" spans="1:6" ht="12" outlineLevel="1" x14ac:dyDescent="0.2">
      <c r="A1671" s="459" t="s">
        <v>1604</v>
      </c>
      <c r="B1671" s="460"/>
      <c r="C1671" s="460"/>
      <c r="D1671" s="460"/>
      <c r="E1671" s="460"/>
      <c r="F1671" s="461"/>
    </row>
    <row r="1672" spans="1:6" ht="33.75" customHeight="1" outlineLevel="1" x14ac:dyDescent="0.2">
      <c r="A1672" s="21">
        <v>127</v>
      </c>
      <c r="B1672" s="22" t="s">
        <v>1605</v>
      </c>
      <c r="C1672" s="23" t="s">
        <v>1606</v>
      </c>
      <c r="D1672" s="33">
        <v>3.5000000000000001E-3</v>
      </c>
      <c r="E1672" s="25">
        <v>21799.18</v>
      </c>
      <c r="F1672" s="25">
        <v>667.18</v>
      </c>
    </row>
    <row r="1673" spans="1:6" outlineLevel="1" x14ac:dyDescent="0.2">
      <c r="A1673" s="26"/>
      <c r="B1673" s="27"/>
      <c r="C1673" s="28" t="s">
        <v>1635</v>
      </c>
      <c r="D1673" s="28"/>
      <c r="E1673" s="28"/>
      <c r="F1673" s="29">
        <v>228.64</v>
      </c>
    </row>
    <row r="1674" spans="1:6" outlineLevel="1" x14ac:dyDescent="0.2">
      <c r="A1674" s="26"/>
      <c r="B1674" s="27"/>
      <c r="C1674" s="28" t="s">
        <v>1636</v>
      </c>
      <c r="D1674" s="28"/>
      <c r="E1674" s="28"/>
      <c r="F1674" s="29">
        <v>132.69</v>
      </c>
    </row>
    <row r="1675" spans="1:6" outlineLevel="1" x14ac:dyDescent="0.2">
      <c r="A1675" s="26"/>
      <c r="B1675" s="27"/>
      <c r="C1675" s="28" t="s">
        <v>917</v>
      </c>
      <c r="D1675" s="28"/>
      <c r="E1675" s="28"/>
      <c r="F1675" s="29">
        <v>1028.51</v>
      </c>
    </row>
    <row r="1676" spans="1:6" ht="33.75" customHeight="1" outlineLevel="1" x14ac:dyDescent="0.2">
      <c r="A1676" s="21">
        <v>128</v>
      </c>
      <c r="B1676" s="22" t="s">
        <v>1609</v>
      </c>
      <c r="C1676" s="23" t="s">
        <v>1610</v>
      </c>
      <c r="D1676" s="35">
        <v>-1.0499999999999999E-3</v>
      </c>
      <c r="E1676" s="25">
        <v>59210</v>
      </c>
      <c r="F1676" s="25">
        <v>-384.84</v>
      </c>
    </row>
    <row r="1677" spans="1:6" ht="33.75" customHeight="1" outlineLevel="1" x14ac:dyDescent="0.2">
      <c r="A1677" s="21">
        <v>129</v>
      </c>
      <c r="B1677" s="22" t="s">
        <v>1611</v>
      </c>
      <c r="C1677" s="23" t="s">
        <v>1612</v>
      </c>
      <c r="D1677" s="35">
        <v>-2.1000000000000001E-4</v>
      </c>
      <c r="E1677" s="25">
        <v>44408</v>
      </c>
      <c r="F1677" s="25">
        <v>-75.63</v>
      </c>
    </row>
    <row r="1678" spans="1:6" ht="22.5" customHeight="1" outlineLevel="1" x14ac:dyDescent="0.2">
      <c r="A1678" s="21">
        <v>130</v>
      </c>
      <c r="B1678" s="22" t="s">
        <v>1377</v>
      </c>
      <c r="C1678" s="23" t="s">
        <v>1613</v>
      </c>
      <c r="D1678" s="33">
        <v>8.7499999999999994E-2</v>
      </c>
      <c r="E1678" s="25">
        <v>128.69</v>
      </c>
      <c r="F1678" s="25">
        <v>94.47</v>
      </c>
    </row>
    <row r="1679" spans="1:6" ht="22.5" customHeight="1" outlineLevel="1" x14ac:dyDescent="0.2">
      <c r="A1679" s="21">
        <v>131</v>
      </c>
      <c r="B1679" s="22" t="s">
        <v>1377</v>
      </c>
      <c r="C1679" s="23" t="s">
        <v>1614</v>
      </c>
      <c r="D1679" s="30">
        <v>0.98</v>
      </c>
      <c r="E1679" s="25">
        <v>48.97</v>
      </c>
      <c r="F1679" s="25">
        <v>402.64</v>
      </c>
    </row>
    <row r="1680" spans="1:6" ht="22.5" customHeight="1" outlineLevel="1" x14ac:dyDescent="0.2">
      <c r="A1680" s="21">
        <v>132</v>
      </c>
      <c r="B1680" s="22" t="s">
        <v>1369</v>
      </c>
      <c r="C1680" s="23" t="s">
        <v>1615</v>
      </c>
      <c r="D1680" s="33">
        <v>3.5000000000000001E-3</v>
      </c>
      <c r="E1680" s="25">
        <v>1157.5899999999999</v>
      </c>
      <c r="F1680" s="25">
        <v>153.66</v>
      </c>
    </row>
    <row r="1681" spans="1:6" outlineLevel="1" x14ac:dyDescent="0.2">
      <c r="A1681" s="26"/>
      <c r="B1681" s="27"/>
      <c r="C1681" s="28" t="s">
        <v>1637</v>
      </c>
      <c r="D1681" s="28"/>
      <c r="E1681" s="28"/>
      <c r="F1681" s="29">
        <v>144.78</v>
      </c>
    </row>
    <row r="1682" spans="1:6" outlineLevel="1" x14ac:dyDescent="0.2">
      <c r="A1682" s="26"/>
      <c r="B1682" s="27"/>
      <c r="C1682" s="28" t="s">
        <v>1638</v>
      </c>
      <c r="D1682" s="28"/>
      <c r="E1682" s="28"/>
      <c r="F1682" s="29">
        <v>84.03</v>
      </c>
    </row>
    <row r="1683" spans="1:6" outlineLevel="1" x14ac:dyDescent="0.2">
      <c r="A1683" s="26"/>
      <c r="B1683" s="27"/>
      <c r="C1683" s="28" t="s">
        <v>917</v>
      </c>
      <c r="D1683" s="28"/>
      <c r="E1683" s="28"/>
      <c r="F1683" s="29">
        <v>382.47</v>
      </c>
    </row>
    <row r="1684" spans="1:6" ht="22.5" customHeight="1" outlineLevel="1" x14ac:dyDescent="0.2">
      <c r="A1684" s="21">
        <v>133</v>
      </c>
      <c r="B1684" s="22" t="s">
        <v>1618</v>
      </c>
      <c r="C1684" s="23" t="s">
        <v>1619</v>
      </c>
      <c r="D1684" s="35">
        <v>-1.3999999999999999E-4</v>
      </c>
      <c r="E1684" s="25">
        <v>1383.1</v>
      </c>
      <c r="F1684" s="25">
        <v>-5.41</v>
      </c>
    </row>
    <row r="1685" spans="1:6" ht="22.5" customHeight="1" outlineLevel="1" x14ac:dyDescent="0.2">
      <c r="A1685" s="21">
        <v>134</v>
      </c>
      <c r="B1685" s="22" t="s">
        <v>1377</v>
      </c>
      <c r="C1685" s="23" t="s">
        <v>1620</v>
      </c>
      <c r="D1685" s="24">
        <v>0.245</v>
      </c>
      <c r="E1685" s="25">
        <v>64.5</v>
      </c>
      <c r="F1685" s="25">
        <v>132.59</v>
      </c>
    </row>
    <row r="1686" spans="1:6" ht="12" customHeight="1" outlineLevel="1" x14ac:dyDescent="0.2">
      <c r="A1686" s="459" t="s">
        <v>1621</v>
      </c>
      <c r="B1686" s="460"/>
      <c r="C1686" s="460"/>
      <c r="D1686" s="460"/>
      <c r="E1686" s="460"/>
      <c r="F1686" s="461"/>
    </row>
    <row r="1687" spans="1:6" ht="22.5" customHeight="1" outlineLevel="1" x14ac:dyDescent="0.2">
      <c r="A1687" s="21">
        <v>135</v>
      </c>
      <c r="B1687" s="22" t="s">
        <v>1622</v>
      </c>
      <c r="C1687" s="23" t="s">
        <v>1623</v>
      </c>
      <c r="D1687" s="30">
        <v>0.15</v>
      </c>
      <c r="E1687" s="25">
        <v>62.12</v>
      </c>
      <c r="F1687" s="25">
        <v>169.69</v>
      </c>
    </row>
    <row r="1688" spans="1:6" outlineLevel="1" x14ac:dyDescent="0.2">
      <c r="A1688" s="26"/>
      <c r="B1688" s="27"/>
      <c r="C1688" s="28" t="s">
        <v>1639</v>
      </c>
      <c r="D1688" s="28"/>
      <c r="E1688" s="28"/>
      <c r="F1688" s="29">
        <v>131.07</v>
      </c>
    </row>
    <row r="1689" spans="1:6" outlineLevel="1" x14ac:dyDescent="0.2">
      <c r="A1689" s="26"/>
      <c r="B1689" s="27"/>
      <c r="C1689" s="28" t="s">
        <v>1640</v>
      </c>
      <c r="D1689" s="28"/>
      <c r="E1689" s="28"/>
      <c r="F1689" s="29">
        <v>82.21</v>
      </c>
    </row>
    <row r="1690" spans="1:6" outlineLevel="1" x14ac:dyDescent="0.2">
      <c r="A1690" s="26"/>
      <c r="B1690" s="27"/>
      <c r="C1690" s="28" t="s">
        <v>917</v>
      </c>
      <c r="D1690" s="28"/>
      <c r="E1690" s="28"/>
      <c r="F1690" s="29">
        <v>382.97</v>
      </c>
    </row>
    <row r="1691" spans="1:6" ht="22.5" customHeight="1" outlineLevel="1" x14ac:dyDescent="0.2">
      <c r="A1691" s="21">
        <v>136</v>
      </c>
      <c r="B1691" s="22" t="s">
        <v>1377</v>
      </c>
      <c r="C1691" s="23" t="s">
        <v>1626</v>
      </c>
      <c r="D1691" s="30">
        <v>15.45</v>
      </c>
      <c r="E1691" s="25">
        <v>3.31</v>
      </c>
      <c r="F1691" s="25">
        <v>429.67</v>
      </c>
    </row>
    <row r="1692" spans="1:6" ht="12" outlineLevel="1" x14ac:dyDescent="0.2">
      <c r="A1692" s="459" t="s">
        <v>1642</v>
      </c>
      <c r="B1692" s="460"/>
      <c r="C1692" s="460"/>
      <c r="D1692" s="460"/>
      <c r="E1692" s="460"/>
      <c r="F1692" s="461"/>
    </row>
    <row r="1693" spans="1:6" ht="22.5" customHeight="1" outlineLevel="1" x14ac:dyDescent="0.2">
      <c r="A1693" s="21">
        <v>137</v>
      </c>
      <c r="B1693" s="22" t="s">
        <v>928</v>
      </c>
      <c r="C1693" s="23" t="s">
        <v>1064</v>
      </c>
      <c r="D1693" s="24">
        <v>1.4999999999999999E-2</v>
      </c>
      <c r="E1693" s="25">
        <v>716.71</v>
      </c>
      <c r="F1693" s="25">
        <v>380.86</v>
      </c>
    </row>
    <row r="1694" spans="1:6" outlineLevel="1" x14ac:dyDescent="0.2">
      <c r="A1694" s="26"/>
      <c r="B1694" s="27"/>
      <c r="C1694" s="28" t="s">
        <v>1643</v>
      </c>
      <c r="D1694" s="28"/>
      <c r="E1694" s="28"/>
      <c r="F1694" s="29">
        <v>361.35</v>
      </c>
    </row>
    <row r="1695" spans="1:6" outlineLevel="1" x14ac:dyDescent="0.2">
      <c r="A1695" s="26"/>
      <c r="B1695" s="27"/>
      <c r="C1695" s="28" t="s">
        <v>1644</v>
      </c>
      <c r="D1695" s="28"/>
      <c r="E1695" s="28"/>
      <c r="F1695" s="29">
        <v>205.47</v>
      </c>
    </row>
    <row r="1696" spans="1:6" outlineLevel="1" x14ac:dyDescent="0.2">
      <c r="A1696" s="26"/>
      <c r="B1696" s="27"/>
      <c r="C1696" s="28" t="s">
        <v>917</v>
      </c>
      <c r="D1696" s="28"/>
      <c r="E1696" s="28"/>
      <c r="F1696" s="29">
        <v>947.68</v>
      </c>
    </row>
    <row r="1697" spans="1:6" ht="22.5" customHeight="1" outlineLevel="1" x14ac:dyDescent="0.2">
      <c r="A1697" s="21">
        <v>138</v>
      </c>
      <c r="B1697" s="22" t="s">
        <v>1377</v>
      </c>
      <c r="C1697" s="23" t="s">
        <v>1645</v>
      </c>
      <c r="D1697" s="30">
        <v>62.52</v>
      </c>
      <c r="E1697" s="25">
        <v>4.76</v>
      </c>
      <c r="F1697" s="25">
        <v>2498.6999999999998</v>
      </c>
    </row>
    <row r="1698" spans="1:6" ht="45" customHeight="1" outlineLevel="1" x14ac:dyDescent="0.2">
      <c r="A1698" s="21">
        <v>139</v>
      </c>
      <c r="B1698" s="22" t="s">
        <v>1570</v>
      </c>
      <c r="C1698" s="23" t="s">
        <v>1571</v>
      </c>
      <c r="D1698" s="30">
        <v>0.05</v>
      </c>
      <c r="E1698" s="25">
        <v>83.8</v>
      </c>
      <c r="F1698" s="25">
        <v>188.14</v>
      </c>
    </row>
    <row r="1699" spans="1:6" outlineLevel="1" x14ac:dyDescent="0.2">
      <c r="A1699" s="26"/>
      <c r="B1699" s="27"/>
      <c r="C1699" s="28" t="s">
        <v>1627</v>
      </c>
      <c r="D1699" s="28"/>
      <c r="E1699" s="28"/>
      <c r="F1699" s="29">
        <v>193.6</v>
      </c>
    </row>
    <row r="1700" spans="1:6" outlineLevel="1" x14ac:dyDescent="0.2">
      <c r="A1700" s="26"/>
      <c r="B1700" s="27"/>
      <c r="C1700" s="28" t="s">
        <v>1628</v>
      </c>
      <c r="D1700" s="28"/>
      <c r="E1700" s="28"/>
      <c r="F1700" s="29">
        <v>110.9</v>
      </c>
    </row>
    <row r="1701" spans="1:6" outlineLevel="1" x14ac:dyDescent="0.2">
      <c r="A1701" s="26"/>
      <c r="B1701" s="27"/>
      <c r="C1701" s="28" t="s">
        <v>917</v>
      </c>
      <c r="D1701" s="28"/>
      <c r="E1701" s="28"/>
      <c r="F1701" s="29">
        <v>492.64</v>
      </c>
    </row>
    <row r="1702" spans="1:6" ht="22.5" customHeight="1" outlineLevel="1" x14ac:dyDescent="0.2">
      <c r="A1702" s="21">
        <v>140</v>
      </c>
      <c r="B1702" s="22" t="s">
        <v>1377</v>
      </c>
      <c r="C1702" s="23" t="s">
        <v>1574</v>
      </c>
      <c r="D1702" s="31">
        <v>1</v>
      </c>
      <c r="E1702" s="25">
        <v>107.47</v>
      </c>
      <c r="F1702" s="25">
        <v>901.65</v>
      </c>
    </row>
    <row r="1703" spans="1:6" ht="12" outlineLevel="1" x14ac:dyDescent="0.2">
      <c r="A1703" s="459" t="s">
        <v>1646</v>
      </c>
      <c r="B1703" s="460"/>
      <c r="C1703" s="460"/>
      <c r="D1703" s="460"/>
      <c r="E1703" s="460"/>
      <c r="F1703" s="461"/>
    </row>
    <row r="1704" spans="1:6" ht="12" outlineLevel="1" x14ac:dyDescent="0.2">
      <c r="A1704" s="459" t="s">
        <v>1569</v>
      </c>
      <c r="B1704" s="460"/>
      <c r="C1704" s="460"/>
      <c r="D1704" s="460"/>
      <c r="E1704" s="460"/>
      <c r="F1704" s="461"/>
    </row>
    <row r="1705" spans="1:6" ht="45" customHeight="1" outlineLevel="1" x14ac:dyDescent="0.2">
      <c r="A1705" s="21">
        <v>141</v>
      </c>
      <c r="B1705" s="22" t="s">
        <v>1570</v>
      </c>
      <c r="C1705" s="23" t="s">
        <v>1571</v>
      </c>
      <c r="D1705" s="32">
        <v>0.1</v>
      </c>
      <c r="E1705" s="25">
        <v>83.8</v>
      </c>
      <c r="F1705" s="25">
        <v>376.29</v>
      </c>
    </row>
    <row r="1706" spans="1:6" outlineLevel="1" x14ac:dyDescent="0.2">
      <c r="A1706" s="26"/>
      <c r="B1706" s="27"/>
      <c r="C1706" s="28" t="s">
        <v>1593</v>
      </c>
      <c r="D1706" s="28"/>
      <c r="E1706" s="28"/>
      <c r="F1706" s="29">
        <v>387.19</v>
      </c>
    </row>
    <row r="1707" spans="1:6" outlineLevel="1" x14ac:dyDescent="0.2">
      <c r="A1707" s="26"/>
      <c r="B1707" s="27"/>
      <c r="C1707" s="28" t="s">
        <v>1594</v>
      </c>
      <c r="D1707" s="28"/>
      <c r="E1707" s="28"/>
      <c r="F1707" s="29">
        <v>221.79</v>
      </c>
    </row>
    <row r="1708" spans="1:6" outlineLevel="1" x14ac:dyDescent="0.2">
      <c r="A1708" s="26"/>
      <c r="B1708" s="27"/>
      <c r="C1708" s="28" t="s">
        <v>917</v>
      </c>
      <c r="D1708" s="28"/>
      <c r="E1708" s="28"/>
      <c r="F1708" s="29">
        <v>985.27</v>
      </c>
    </row>
    <row r="1709" spans="1:6" ht="22.5" customHeight="1" outlineLevel="1" x14ac:dyDescent="0.2">
      <c r="A1709" s="21">
        <v>142</v>
      </c>
      <c r="B1709" s="22" t="s">
        <v>1377</v>
      </c>
      <c r="C1709" s="23" t="s">
        <v>1574</v>
      </c>
      <c r="D1709" s="31">
        <v>2</v>
      </c>
      <c r="E1709" s="25">
        <v>107.47</v>
      </c>
      <c r="F1709" s="25">
        <v>1803.3</v>
      </c>
    </row>
    <row r="1710" spans="1:6" ht="12" customHeight="1" outlineLevel="1" x14ac:dyDescent="0.2">
      <c r="A1710" s="459" t="s">
        <v>1575</v>
      </c>
      <c r="B1710" s="460"/>
      <c r="C1710" s="460"/>
      <c r="D1710" s="460"/>
      <c r="E1710" s="460"/>
      <c r="F1710" s="461"/>
    </row>
    <row r="1711" spans="1:6" ht="45" customHeight="1" outlineLevel="1" x14ac:dyDescent="0.2">
      <c r="A1711" s="21">
        <v>143</v>
      </c>
      <c r="B1711" s="22" t="s">
        <v>1570</v>
      </c>
      <c r="C1711" s="23" t="s">
        <v>1571</v>
      </c>
      <c r="D1711" s="32">
        <v>9.1999999999999993</v>
      </c>
      <c r="E1711" s="25">
        <v>83.8</v>
      </c>
      <c r="F1711" s="25">
        <v>34618.519999999997</v>
      </c>
    </row>
    <row r="1712" spans="1:6" outlineLevel="1" x14ac:dyDescent="0.2">
      <c r="A1712" s="26"/>
      <c r="B1712" s="27"/>
      <c r="C1712" s="28" t="s">
        <v>1647</v>
      </c>
      <c r="D1712" s="28"/>
      <c r="E1712" s="28"/>
      <c r="F1712" s="29">
        <v>35621.43</v>
      </c>
    </row>
    <row r="1713" spans="1:6" outlineLevel="1" x14ac:dyDescent="0.2">
      <c r="A1713" s="26"/>
      <c r="B1713" s="27"/>
      <c r="C1713" s="28" t="s">
        <v>1648</v>
      </c>
      <c r="D1713" s="28"/>
      <c r="E1713" s="28"/>
      <c r="F1713" s="29">
        <v>20404.509999999998</v>
      </c>
    </row>
    <row r="1714" spans="1:6" outlineLevel="1" x14ac:dyDescent="0.2">
      <c r="A1714" s="26"/>
      <c r="B1714" s="27"/>
      <c r="C1714" s="28" t="s">
        <v>917</v>
      </c>
      <c r="D1714" s="28"/>
      <c r="E1714" s="28"/>
      <c r="F1714" s="29">
        <v>90644.46</v>
      </c>
    </row>
    <row r="1715" spans="1:6" ht="22.5" customHeight="1" outlineLevel="1" x14ac:dyDescent="0.2">
      <c r="A1715" s="21">
        <v>144</v>
      </c>
      <c r="B1715" s="22" t="s">
        <v>1377</v>
      </c>
      <c r="C1715" s="23" t="s">
        <v>1574</v>
      </c>
      <c r="D1715" s="31">
        <v>184</v>
      </c>
      <c r="E1715" s="25">
        <v>107.47</v>
      </c>
      <c r="F1715" s="25">
        <v>165903.74</v>
      </c>
    </row>
    <row r="1716" spans="1:6" ht="12" outlineLevel="1" x14ac:dyDescent="0.2">
      <c r="A1716" s="459" t="s">
        <v>1592</v>
      </c>
      <c r="B1716" s="460"/>
      <c r="C1716" s="460"/>
      <c r="D1716" s="460"/>
      <c r="E1716" s="460"/>
      <c r="F1716" s="461"/>
    </row>
    <row r="1717" spans="1:6" ht="45" customHeight="1" outlineLevel="1" x14ac:dyDescent="0.2">
      <c r="A1717" s="21">
        <v>145</v>
      </c>
      <c r="B1717" s="22" t="s">
        <v>1570</v>
      </c>
      <c r="C1717" s="23" t="s">
        <v>1571</v>
      </c>
      <c r="D1717" s="30">
        <v>0.05</v>
      </c>
      <c r="E1717" s="25">
        <v>83.8</v>
      </c>
      <c r="F1717" s="25">
        <v>188.14</v>
      </c>
    </row>
    <row r="1718" spans="1:6" outlineLevel="1" x14ac:dyDescent="0.2">
      <c r="A1718" s="26"/>
      <c r="B1718" s="27"/>
      <c r="C1718" s="28" t="s">
        <v>1627</v>
      </c>
      <c r="D1718" s="28"/>
      <c r="E1718" s="28"/>
      <c r="F1718" s="29">
        <v>193.6</v>
      </c>
    </row>
    <row r="1719" spans="1:6" outlineLevel="1" x14ac:dyDescent="0.2">
      <c r="A1719" s="26"/>
      <c r="B1719" s="27"/>
      <c r="C1719" s="28" t="s">
        <v>1628</v>
      </c>
      <c r="D1719" s="28"/>
      <c r="E1719" s="28"/>
      <c r="F1719" s="29">
        <v>110.9</v>
      </c>
    </row>
    <row r="1720" spans="1:6" outlineLevel="1" x14ac:dyDescent="0.2">
      <c r="A1720" s="26"/>
      <c r="B1720" s="27"/>
      <c r="C1720" s="28" t="s">
        <v>917</v>
      </c>
      <c r="D1720" s="28"/>
      <c r="E1720" s="28"/>
      <c r="F1720" s="29">
        <v>492.64</v>
      </c>
    </row>
    <row r="1721" spans="1:6" ht="22.5" customHeight="1" outlineLevel="1" x14ac:dyDescent="0.2">
      <c r="A1721" s="21">
        <v>146</v>
      </c>
      <c r="B1721" s="22" t="s">
        <v>1377</v>
      </c>
      <c r="C1721" s="23" t="s">
        <v>1574</v>
      </c>
      <c r="D1721" s="31">
        <v>1</v>
      </c>
      <c r="E1721" s="25">
        <v>107.47</v>
      </c>
      <c r="F1721" s="25">
        <v>901.65</v>
      </c>
    </row>
    <row r="1722" spans="1:6" ht="12" outlineLevel="1" x14ac:dyDescent="0.2">
      <c r="A1722" s="459" t="s">
        <v>1578</v>
      </c>
      <c r="B1722" s="460"/>
      <c r="C1722" s="460"/>
      <c r="D1722" s="460"/>
      <c r="E1722" s="460"/>
      <c r="F1722" s="461"/>
    </row>
    <row r="1723" spans="1:6" ht="22.5" customHeight="1" outlineLevel="1" x14ac:dyDescent="0.2">
      <c r="A1723" s="21">
        <v>147</v>
      </c>
      <c r="B1723" s="22" t="s">
        <v>1579</v>
      </c>
      <c r="C1723" s="23" t="s">
        <v>1580</v>
      </c>
      <c r="D1723" s="24">
        <v>8.9999999999999993E-3</v>
      </c>
      <c r="E1723" s="25">
        <v>10577.18</v>
      </c>
      <c r="F1723" s="25">
        <v>1255.3900000000001</v>
      </c>
    </row>
    <row r="1724" spans="1:6" outlineLevel="1" x14ac:dyDescent="0.2">
      <c r="A1724" s="26"/>
      <c r="B1724" s="27"/>
      <c r="C1724" s="28" t="s">
        <v>1649</v>
      </c>
      <c r="D1724" s="28"/>
      <c r="E1724" s="28"/>
      <c r="F1724" s="29">
        <v>119.86</v>
      </c>
    </row>
    <row r="1725" spans="1:6" outlineLevel="1" x14ac:dyDescent="0.2">
      <c r="A1725" s="26"/>
      <c r="B1725" s="27"/>
      <c r="C1725" s="28" t="s">
        <v>1650</v>
      </c>
      <c r="D1725" s="28"/>
      <c r="E1725" s="28"/>
      <c r="F1725" s="29">
        <v>68.16</v>
      </c>
    </row>
    <row r="1726" spans="1:6" outlineLevel="1" x14ac:dyDescent="0.2">
      <c r="A1726" s="26"/>
      <c r="B1726" s="27"/>
      <c r="C1726" s="28" t="s">
        <v>917</v>
      </c>
      <c r="D1726" s="28"/>
      <c r="E1726" s="28"/>
      <c r="F1726" s="29">
        <v>1443.41</v>
      </c>
    </row>
    <row r="1727" spans="1:6" ht="22.5" customHeight="1" outlineLevel="1" x14ac:dyDescent="0.2">
      <c r="A1727" s="21">
        <v>148</v>
      </c>
      <c r="B1727" s="22" t="s">
        <v>1583</v>
      </c>
      <c r="C1727" s="23" t="s">
        <v>1584</v>
      </c>
      <c r="D1727" s="24">
        <v>-1.6739999999999999</v>
      </c>
      <c r="E1727" s="25">
        <v>17.82</v>
      </c>
      <c r="F1727" s="25">
        <v>-466.85</v>
      </c>
    </row>
    <row r="1728" spans="1:6" ht="56.25" customHeight="1" outlineLevel="1" x14ac:dyDescent="0.2">
      <c r="A1728" s="21">
        <v>149</v>
      </c>
      <c r="B1728" s="22" t="s">
        <v>1585</v>
      </c>
      <c r="C1728" s="23" t="s">
        <v>1586</v>
      </c>
      <c r="D1728" s="24">
        <v>-1.6559999999999999</v>
      </c>
      <c r="E1728" s="25">
        <v>37.799999999999997</v>
      </c>
      <c r="F1728" s="25">
        <v>-669.79</v>
      </c>
    </row>
    <row r="1729" spans="1:6" ht="22.5" customHeight="1" outlineLevel="1" x14ac:dyDescent="0.2">
      <c r="A1729" s="21">
        <v>150</v>
      </c>
      <c r="B1729" s="22" t="s">
        <v>989</v>
      </c>
      <c r="C1729" s="23" t="s">
        <v>990</v>
      </c>
      <c r="D1729" s="32">
        <v>0.1</v>
      </c>
      <c r="E1729" s="25">
        <v>200</v>
      </c>
      <c r="F1729" s="25">
        <v>380.6</v>
      </c>
    </row>
    <row r="1730" spans="1:6" ht="22.5" customHeight="1" outlineLevel="1" x14ac:dyDescent="0.2">
      <c r="A1730" s="21">
        <v>151</v>
      </c>
      <c r="B1730" s="22" t="s">
        <v>1377</v>
      </c>
      <c r="C1730" s="23" t="s">
        <v>1574</v>
      </c>
      <c r="D1730" s="31">
        <v>1</v>
      </c>
      <c r="E1730" s="25">
        <v>107.47</v>
      </c>
      <c r="F1730" s="25">
        <v>901.65</v>
      </c>
    </row>
    <row r="1731" spans="1:6" ht="22.5" customHeight="1" outlineLevel="1" x14ac:dyDescent="0.2">
      <c r="A1731" s="21">
        <v>152</v>
      </c>
      <c r="B1731" s="22" t="s">
        <v>1587</v>
      </c>
      <c r="C1731" s="23" t="s">
        <v>1588</v>
      </c>
      <c r="D1731" s="24">
        <v>8.9999999999999993E-3</v>
      </c>
      <c r="E1731" s="25">
        <v>276.27999999999997</v>
      </c>
      <c r="F1731" s="25">
        <v>81.27</v>
      </c>
    </row>
    <row r="1732" spans="1:6" outlineLevel="1" x14ac:dyDescent="0.2">
      <c r="A1732" s="26"/>
      <c r="B1732" s="27"/>
      <c r="C1732" s="28" t="s">
        <v>1651</v>
      </c>
      <c r="D1732" s="28"/>
      <c r="E1732" s="28"/>
      <c r="F1732" s="29">
        <v>89.26</v>
      </c>
    </row>
    <row r="1733" spans="1:6" outlineLevel="1" x14ac:dyDescent="0.2">
      <c r="A1733" s="26"/>
      <c r="B1733" s="27"/>
      <c r="C1733" s="28" t="s">
        <v>1652</v>
      </c>
      <c r="D1733" s="28"/>
      <c r="E1733" s="28"/>
      <c r="F1733" s="29">
        <v>51.81</v>
      </c>
    </row>
    <row r="1734" spans="1:6" outlineLevel="1" x14ac:dyDescent="0.2">
      <c r="A1734" s="26"/>
      <c r="B1734" s="27"/>
      <c r="C1734" s="28" t="s">
        <v>917</v>
      </c>
      <c r="D1734" s="28"/>
      <c r="E1734" s="28"/>
      <c r="F1734" s="29">
        <v>222.34</v>
      </c>
    </row>
    <row r="1735" spans="1:6" ht="33.75" customHeight="1" outlineLevel="1" x14ac:dyDescent="0.2">
      <c r="A1735" s="21">
        <v>153</v>
      </c>
      <c r="B1735" s="22" t="s">
        <v>1377</v>
      </c>
      <c r="C1735" s="23" t="s">
        <v>1591</v>
      </c>
      <c r="D1735" s="32">
        <v>0.9</v>
      </c>
      <c r="E1735" s="25">
        <v>496.96</v>
      </c>
      <c r="F1735" s="25">
        <v>3752.51</v>
      </c>
    </row>
    <row r="1736" spans="1:6" ht="12" outlineLevel="1" x14ac:dyDescent="0.2">
      <c r="A1736" s="459" t="s">
        <v>1653</v>
      </c>
      <c r="B1736" s="460"/>
      <c r="C1736" s="460"/>
      <c r="D1736" s="460"/>
      <c r="E1736" s="460"/>
      <c r="F1736" s="461"/>
    </row>
    <row r="1737" spans="1:6" ht="12" outlineLevel="1" x14ac:dyDescent="0.2">
      <c r="A1737" s="459" t="s">
        <v>1654</v>
      </c>
      <c r="B1737" s="460"/>
      <c r="C1737" s="460"/>
      <c r="D1737" s="460"/>
      <c r="E1737" s="460"/>
      <c r="F1737" s="461"/>
    </row>
    <row r="1738" spans="1:6" ht="45" customHeight="1" outlineLevel="1" x14ac:dyDescent="0.2">
      <c r="A1738" s="21">
        <v>154</v>
      </c>
      <c r="B1738" s="22" t="s">
        <v>1655</v>
      </c>
      <c r="C1738" s="23" t="s">
        <v>1656</v>
      </c>
      <c r="D1738" s="30">
        <v>1.58</v>
      </c>
      <c r="E1738" s="25">
        <v>525.79999999999995</v>
      </c>
      <c r="F1738" s="25">
        <v>35851.69</v>
      </c>
    </row>
    <row r="1739" spans="1:6" outlineLevel="1" x14ac:dyDescent="0.2">
      <c r="A1739" s="26"/>
      <c r="B1739" s="27"/>
      <c r="C1739" s="28" t="s">
        <v>1657</v>
      </c>
      <c r="D1739" s="28"/>
      <c r="E1739" s="28"/>
      <c r="F1739" s="29">
        <v>40213.47</v>
      </c>
    </row>
    <row r="1740" spans="1:6" outlineLevel="1" x14ac:dyDescent="0.2">
      <c r="A1740" s="26"/>
      <c r="B1740" s="27"/>
      <c r="C1740" s="28" t="s">
        <v>1658</v>
      </c>
      <c r="D1740" s="28"/>
      <c r="E1740" s="28"/>
      <c r="F1740" s="29">
        <v>27402.1</v>
      </c>
    </row>
    <row r="1741" spans="1:6" outlineLevel="1" x14ac:dyDescent="0.2">
      <c r="A1741" s="26"/>
      <c r="B1741" s="27"/>
      <c r="C1741" s="28" t="s">
        <v>917</v>
      </c>
      <c r="D1741" s="28"/>
      <c r="E1741" s="28"/>
      <c r="F1741" s="29">
        <v>103467.26</v>
      </c>
    </row>
    <row r="1742" spans="1:6" ht="22.5" customHeight="1" outlineLevel="1" x14ac:dyDescent="0.2">
      <c r="A1742" s="21">
        <v>155</v>
      </c>
      <c r="B1742" s="22" t="s">
        <v>1377</v>
      </c>
      <c r="C1742" s="23" t="s">
        <v>1659</v>
      </c>
      <c r="D1742" s="31">
        <v>158</v>
      </c>
      <c r="E1742" s="25">
        <v>142.88</v>
      </c>
      <c r="F1742" s="25">
        <v>189399.66</v>
      </c>
    </row>
    <row r="1743" spans="1:6" ht="22.5" customHeight="1" outlineLevel="1" x14ac:dyDescent="0.2">
      <c r="A1743" s="21">
        <v>156</v>
      </c>
      <c r="B1743" s="22" t="s">
        <v>1377</v>
      </c>
      <c r="C1743" s="23" t="s">
        <v>1660</v>
      </c>
      <c r="D1743" s="31">
        <v>316</v>
      </c>
      <c r="E1743" s="25">
        <v>100.94</v>
      </c>
      <c r="F1743" s="25">
        <v>267621.84999999998</v>
      </c>
    </row>
    <row r="1744" spans="1:6" ht="12" outlineLevel="1" x14ac:dyDescent="0.2">
      <c r="A1744" s="459" t="s">
        <v>1661</v>
      </c>
      <c r="B1744" s="460"/>
      <c r="C1744" s="460"/>
      <c r="D1744" s="460"/>
      <c r="E1744" s="460"/>
      <c r="F1744" s="461"/>
    </row>
    <row r="1745" spans="1:6" ht="33.75" customHeight="1" outlineLevel="1" x14ac:dyDescent="0.2">
      <c r="A1745" s="21">
        <v>157</v>
      </c>
      <c r="B1745" s="22" t="s">
        <v>1405</v>
      </c>
      <c r="C1745" s="23" t="s">
        <v>1406</v>
      </c>
      <c r="D1745" s="30">
        <v>20.420000000000002</v>
      </c>
      <c r="E1745" s="25">
        <v>110.98</v>
      </c>
      <c r="F1745" s="25">
        <v>100374.01</v>
      </c>
    </row>
    <row r="1746" spans="1:6" outlineLevel="1" x14ac:dyDescent="0.2">
      <c r="A1746" s="26"/>
      <c r="B1746" s="27"/>
      <c r="C1746" s="28" t="s">
        <v>1662</v>
      </c>
      <c r="D1746" s="28"/>
      <c r="E1746" s="28"/>
      <c r="F1746" s="29">
        <v>103049.18</v>
      </c>
    </row>
    <row r="1747" spans="1:6" outlineLevel="1" x14ac:dyDescent="0.2">
      <c r="A1747" s="26"/>
      <c r="B1747" s="27"/>
      <c r="C1747" s="28" t="s">
        <v>1663</v>
      </c>
      <c r="D1747" s="28"/>
      <c r="E1747" s="28"/>
      <c r="F1747" s="29">
        <v>59028.17</v>
      </c>
    </row>
    <row r="1748" spans="1:6" outlineLevel="1" x14ac:dyDescent="0.2">
      <c r="A1748" s="26"/>
      <c r="B1748" s="27"/>
      <c r="C1748" s="28" t="s">
        <v>917</v>
      </c>
      <c r="D1748" s="28"/>
      <c r="E1748" s="28"/>
      <c r="F1748" s="29">
        <v>262451.36</v>
      </c>
    </row>
    <row r="1749" spans="1:6" ht="22.5" customHeight="1" outlineLevel="1" x14ac:dyDescent="0.2">
      <c r="A1749" s="21">
        <v>158</v>
      </c>
      <c r="B1749" s="22" t="s">
        <v>1377</v>
      </c>
      <c r="C1749" s="23" t="s">
        <v>1626</v>
      </c>
      <c r="D1749" s="24">
        <v>2078.7559999999999</v>
      </c>
      <c r="E1749" s="25">
        <v>3.31</v>
      </c>
      <c r="F1749" s="25">
        <v>57810.98</v>
      </c>
    </row>
    <row r="1750" spans="1:6" ht="45" customHeight="1" outlineLevel="1" x14ac:dyDescent="0.2">
      <c r="A1750" s="21">
        <v>159</v>
      </c>
      <c r="B1750" s="22" t="s">
        <v>1664</v>
      </c>
      <c r="C1750" s="23" t="s">
        <v>1665</v>
      </c>
      <c r="D1750" s="32">
        <v>68.099999999999994</v>
      </c>
      <c r="E1750" s="25">
        <v>76.989999999999995</v>
      </c>
      <c r="F1750" s="25">
        <v>54370.11</v>
      </c>
    </row>
    <row r="1751" spans="1:6" ht="12" outlineLevel="1" x14ac:dyDescent="0.2">
      <c r="A1751" s="459" t="s">
        <v>1578</v>
      </c>
      <c r="B1751" s="460"/>
      <c r="C1751" s="460"/>
      <c r="D1751" s="460"/>
      <c r="E1751" s="460"/>
      <c r="F1751" s="461"/>
    </row>
    <row r="1752" spans="1:6" ht="22.5" customHeight="1" outlineLevel="1" x14ac:dyDescent="0.2">
      <c r="A1752" s="21">
        <v>160</v>
      </c>
      <c r="B1752" s="22" t="s">
        <v>1587</v>
      </c>
      <c r="C1752" s="23" t="s">
        <v>1588</v>
      </c>
      <c r="D1752" s="24">
        <v>6.6000000000000003E-2</v>
      </c>
      <c r="E1752" s="25">
        <v>276.27999999999997</v>
      </c>
      <c r="F1752" s="25">
        <v>595.98</v>
      </c>
    </row>
    <row r="1753" spans="1:6" outlineLevel="1" x14ac:dyDescent="0.2">
      <c r="A1753" s="26"/>
      <c r="B1753" s="27"/>
      <c r="C1753" s="28" t="s">
        <v>1666</v>
      </c>
      <c r="D1753" s="28"/>
      <c r="E1753" s="28"/>
      <c r="F1753" s="29">
        <v>654.61</v>
      </c>
    </row>
    <row r="1754" spans="1:6" outlineLevel="1" x14ac:dyDescent="0.2">
      <c r="A1754" s="26"/>
      <c r="B1754" s="27"/>
      <c r="C1754" s="28" t="s">
        <v>1667</v>
      </c>
      <c r="D1754" s="28"/>
      <c r="E1754" s="28"/>
      <c r="F1754" s="29">
        <v>379.91</v>
      </c>
    </row>
    <row r="1755" spans="1:6" outlineLevel="1" x14ac:dyDescent="0.2">
      <c r="A1755" s="26"/>
      <c r="B1755" s="27"/>
      <c r="C1755" s="28" t="s">
        <v>917</v>
      </c>
      <c r="D1755" s="28"/>
      <c r="E1755" s="28"/>
      <c r="F1755" s="29">
        <v>1630.5</v>
      </c>
    </row>
    <row r="1756" spans="1:6" ht="22.5" customHeight="1" outlineLevel="1" x14ac:dyDescent="0.2">
      <c r="A1756" s="21">
        <v>161</v>
      </c>
      <c r="B1756" s="22" t="s">
        <v>1668</v>
      </c>
      <c r="C1756" s="23" t="s">
        <v>1669</v>
      </c>
      <c r="D1756" s="43">
        <v>-4.4219999999999997E-3</v>
      </c>
      <c r="E1756" s="25">
        <v>12</v>
      </c>
      <c r="F1756" s="25">
        <v>-0.11</v>
      </c>
    </row>
    <row r="1757" spans="1:6" ht="22.5" customHeight="1" outlineLevel="1" x14ac:dyDescent="0.2">
      <c r="A1757" s="21">
        <v>162</v>
      </c>
      <c r="B1757" s="22" t="s">
        <v>1377</v>
      </c>
      <c r="C1757" s="23" t="s">
        <v>1670</v>
      </c>
      <c r="D1757" s="32">
        <v>6.6</v>
      </c>
      <c r="E1757" s="25">
        <v>115.65</v>
      </c>
      <c r="F1757" s="25">
        <v>6403.99</v>
      </c>
    </row>
    <row r="1758" spans="1:6" ht="22.5" customHeight="1" outlineLevel="1" x14ac:dyDescent="0.2">
      <c r="A1758" s="21">
        <v>163</v>
      </c>
      <c r="B1758" s="22" t="s">
        <v>1671</v>
      </c>
      <c r="C1758" s="23" t="s">
        <v>1672</v>
      </c>
      <c r="D1758" s="30">
        <v>0.48</v>
      </c>
      <c r="E1758" s="25">
        <v>151.69999999999999</v>
      </c>
      <c r="F1758" s="25">
        <v>3249.37</v>
      </c>
    </row>
    <row r="1759" spans="1:6" outlineLevel="1" x14ac:dyDescent="0.2">
      <c r="A1759" s="26"/>
      <c r="B1759" s="27"/>
      <c r="C1759" s="28" t="s">
        <v>1673</v>
      </c>
      <c r="D1759" s="28"/>
      <c r="E1759" s="28"/>
      <c r="F1759" s="29">
        <v>3015.63</v>
      </c>
    </row>
    <row r="1760" spans="1:6" outlineLevel="1" x14ac:dyDescent="0.2">
      <c r="A1760" s="26"/>
      <c r="B1760" s="27"/>
      <c r="C1760" s="28" t="s">
        <v>1674</v>
      </c>
      <c r="D1760" s="28"/>
      <c r="E1760" s="28"/>
      <c r="F1760" s="29">
        <v>2010.42</v>
      </c>
    </row>
    <row r="1761" spans="1:6" outlineLevel="1" x14ac:dyDescent="0.2">
      <c r="A1761" s="26"/>
      <c r="B1761" s="27"/>
      <c r="C1761" s="28" t="s">
        <v>917</v>
      </c>
      <c r="D1761" s="28"/>
      <c r="E1761" s="28"/>
      <c r="F1761" s="29">
        <v>8275.42</v>
      </c>
    </row>
    <row r="1762" spans="1:6" ht="22.5" customHeight="1" outlineLevel="1" x14ac:dyDescent="0.2">
      <c r="A1762" s="21">
        <v>164</v>
      </c>
      <c r="B1762" s="22" t="s">
        <v>1675</v>
      </c>
      <c r="C1762" s="23" t="s">
        <v>1676</v>
      </c>
      <c r="D1762" s="31">
        <v>48</v>
      </c>
      <c r="E1762" s="25">
        <v>5.28</v>
      </c>
      <c r="F1762" s="25">
        <v>1196.24</v>
      </c>
    </row>
    <row r="1763" spans="1:6" ht="11.25" customHeight="1" outlineLevel="1" x14ac:dyDescent="0.2">
      <c r="A1763" s="443" t="s">
        <v>1007</v>
      </c>
      <c r="B1763" s="444"/>
      <c r="C1763" s="444"/>
      <c r="D1763" s="444"/>
      <c r="E1763" s="445"/>
      <c r="F1763" s="36">
        <v>1466029.57</v>
      </c>
    </row>
    <row r="1764" spans="1:6" outlineLevel="1" x14ac:dyDescent="0.2">
      <c r="A1764" s="443" t="s">
        <v>1008</v>
      </c>
      <c r="B1764" s="444"/>
      <c r="C1764" s="444"/>
      <c r="D1764" s="444"/>
      <c r="E1764" s="445"/>
      <c r="F1764" s="36">
        <v>269179.37</v>
      </c>
    </row>
    <row r="1765" spans="1:6" outlineLevel="1" x14ac:dyDescent="0.2">
      <c r="A1765" s="443" t="s">
        <v>1009</v>
      </c>
      <c r="B1765" s="444"/>
      <c r="C1765" s="444"/>
      <c r="D1765" s="444"/>
      <c r="E1765" s="445"/>
      <c r="F1765" s="36">
        <v>159238.92000000001</v>
      </c>
    </row>
    <row r="1766" spans="1:6" ht="11.25" customHeight="1" outlineLevel="1" x14ac:dyDescent="0.2">
      <c r="A1766" s="443" t="s">
        <v>1677</v>
      </c>
      <c r="B1766" s="444"/>
      <c r="C1766" s="444"/>
      <c r="D1766" s="444"/>
      <c r="E1766" s="445"/>
      <c r="F1766" s="36">
        <v>1894447.86</v>
      </c>
    </row>
    <row r="1767" spans="1:6" ht="12.75" customHeight="1" outlineLevel="1" x14ac:dyDescent="0.2">
      <c r="A1767" s="456" t="s">
        <v>1678</v>
      </c>
      <c r="B1767" s="457"/>
      <c r="C1767" s="457"/>
      <c r="D1767" s="457"/>
      <c r="E1767" s="457"/>
      <c r="F1767" s="458"/>
    </row>
    <row r="1768" spans="1:6" ht="33.75" customHeight="1" outlineLevel="1" x14ac:dyDescent="0.2">
      <c r="A1768" s="21">
        <v>165</v>
      </c>
      <c r="B1768" s="22" t="s">
        <v>1679</v>
      </c>
      <c r="C1768" s="23" t="s">
        <v>1680</v>
      </c>
      <c r="D1768" s="30">
        <v>0.15</v>
      </c>
      <c r="E1768" s="25">
        <v>1973.06</v>
      </c>
      <c r="F1768" s="25">
        <v>12127.47</v>
      </c>
    </row>
    <row r="1769" spans="1:6" outlineLevel="1" x14ac:dyDescent="0.2">
      <c r="A1769" s="26"/>
      <c r="B1769" s="27"/>
      <c r="C1769" s="28" t="s">
        <v>1681</v>
      </c>
      <c r="D1769" s="28"/>
      <c r="E1769" s="28"/>
      <c r="F1769" s="29">
        <v>14323.33</v>
      </c>
    </row>
    <row r="1770" spans="1:6" outlineLevel="1" x14ac:dyDescent="0.2">
      <c r="A1770" s="26"/>
      <c r="B1770" s="27"/>
      <c r="C1770" s="28" t="s">
        <v>1682</v>
      </c>
      <c r="D1770" s="28"/>
      <c r="E1770" s="28"/>
      <c r="F1770" s="29">
        <v>8522.9699999999993</v>
      </c>
    </row>
    <row r="1771" spans="1:6" outlineLevel="1" x14ac:dyDescent="0.2">
      <c r="A1771" s="26"/>
      <c r="B1771" s="27"/>
      <c r="C1771" s="28" t="s">
        <v>917</v>
      </c>
      <c r="D1771" s="28"/>
      <c r="E1771" s="28"/>
      <c r="F1771" s="29">
        <v>34973.769999999997</v>
      </c>
    </row>
    <row r="1772" spans="1:6" ht="22.5" customHeight="1" outlineLevel="1" x14ac:dyDescent="0.2">
      <c r="A1772" s="21">
        <v>166</v>
      </c>
      <c r="B1772" s="22" t="s">
        <v>1683</v>
      </c>
      <c r="C1772" s="23" t="s">
        <v>1684</v>
      </c>
      <c r="D1772" s="31">
        <v>15</v>
      </c>
      <c r="E1772" s="25">
        <v>330.65</v>
      </c>
      <c r="F1772" s="25">
        <v>52573.35</v>
      </c>
    </row>
    <row r="1773" spans="1:6" ht="11.25" customHeight="1" outlineLevel="1" x14ac:dyDescent="0.2">
      <c r="A1773" s="443" t="s">
        <v>1007</v>
      </c>
      <c r="B1773" s="444"/>
      <c r="C1773" s="444"/>
      <c r="D1773" s="444"/>
      <c r="E1773" s="445"/>
      <c r="F1773" s="36">
        <v>64700.82</v>
      </c>
    </row>
    <row r="1774" spans="1:6" outlineLevel="1" x14ac:dyDescent="0.2">
      <c r="A1774" s="443" t="s">
        <v>1008</v>
      </c>
      <c r="B1774" s="444"/>
      <c r="C1774" s="444"/>
      <c r="D1774" s="444"/>
      <c r="E1774" s="445"/>
      <c r="F1774" s="36">
        <v>14323.33</v>
      </c>
    </row>
    <row r="1775" spans="1:6" outlineLevel="1" x14ac:dyDescent="0.2">
      <c r="A1775" s="443" t="s">
        <v>1009</v>
      </c>
      <c r="B1775" s="444"/>
      <c r="C1775" s="444"/>
      <c r="D1775" s="444"/>
      <c r="E1775" s="445"/>
      <c r="F1775" s="36">
        <v>8522.9699999999993</v>
      </c>
    </row>
    <row r="1776" spans="1:6" ht="11.25" customHeight="1" outlineLevel="1" x14ac:dyDescent="0.2">
      <c r="A1776" s="443" t="s">
        <v>1685</v>
      </c>
      <c r="B1776" s="444"/>
      <c r="C1776" s="444"/>
      <c r="D1776" s="444"/>
      <c r="E1776" s="445"/>
      <c r="F1776" s="36">
        <v>87547.12</v>
      </c>
    </row>
    <row r="1777" spans="1:6" ht="12.75" customHeight="1" outlineLevel="1" x14ac:dyDescent="0.2">
      <c r="A1777" s="456" t="s">
        <v>1686</v>
      </c>
      <c r="B1777" s="457"/>
      <c r="C1777" s="457"/>
      <c r="D1777" s="457"/>
      <c r="E1777" s="457"/>
      <c r="F1777" s="458"/>
    </row>
    <row r="1778" spans="1:6" ht="12" outlineLevel="1" x14ac:dyDescent="0.2">
      <c r="A1778" s="459" t="s">
        <v>1687</v>
      </c>
      <c r="B1778" s="460"/>
      <c r="C1778" s="460"/>
      <c r="D1778" s="460"/>
      <c r="E1778" s="460"/>
      <c r="F1778" s="461"/>
    </row>
    <row r="1779" spans="1:6" ht="12" outlineLevel="1" x14ac:dyDescent="0.2">
      <c r="A1779" s="459" t="s">
        <v>1688</v>
      </c>
      <c r="B1779" s="460"/>
      <c r="C1779" s="460"/>
      <c r="D1779" s="460"/>
      <c r="E1779" s="460"/>
      <c r="F1779" s="461"/>
    </row>
    <row r="1780" spans="1:6" ht="33.75" customHeight="1" outlineLevel="1" x14ac:dyDescent="0.2">
      <c r="A1780" s="21">
        <v>167</v>
      </c>
      <c r="B1780" s="22" t="s">
        <v>1689</v>
      </c>
      <c r="C1780" s="23" t="s">
        <v>1690</v>
      </c>
      <c r="D1780" s="30">
        <v>414.72</v>
      </c>
      <c r="E1780" s="25">
        <v>5.26</v>
      </c>
      <c r="F1780" s="25">
        <v>98547.33</v>
      </c>
    </row>
    <row r="1781" spans="1:6" outlineLevel="1" x14ac:dyDescent="0.2">
      <c r="A1781" s="26"/>
      <c r="B1781" s="27"/>
      <c r="C1781" s="28" t="s">
        <v>1691</v>
      </c>
      <c r="D1781" s="28"/>
      <c r="E1781" s="28"/>
      <c r="F1781" s="29">
        <v>88692.6</v>
      </c>
    </row>
    <row r="1782" spans="1:6" outlineLevel="1" x14ac:dyDescent="0.2">
      <c r="A1782" s="26"/>
      <c r="B1782" s="27"/>
      <c r="C1782" s="28" t="s">
        <v>1692</v>
      </c>
      <c r="D1782" s="28"/>
      <c r="E1782" s="28"/>
      <c r="F1782" s="29">
        <v>45331.77</v>
      </c>
    </row>
    <row r="1783" spans="1:6" outlineLevel="1" x14ac:dyDescent="0.2">
      <c r="A1783" s="26"/>
      <c r="B1783" s="27"/>
      <c r="C1783" s="28" t="s">
        <v>917</v>
      </c>
      <c r="D1783" s="28"/>
      <c r="E1783" s="28"/>
      <c r="F1783" s="29">
        <v>232571.7</v>
      </c>
    </row>
    <row r="1784" spans="1:6" ht="33.75" customHeight="1" outlineLevel="1" x14ac:dyDescent="0.2">
      <c r="A1784" s="21">
        <v>168</v>
      </c>
      <c r="B1784" s="22" t="s">
        <v>1693</v>
      </c>
      <c r="C1784" s="23" t="s">
        <v>1694</v>
      </c>
      <c r="D1784" s="33">
        <v>4.1471999999999998</v>
      </c>
      <c r="E1784" s="25">
        <v>81.790000000000006</v>
      </c>
      <c r="F1784" s="25">
        <v>9983.06</v>
      </c>
    </row>
    <row r="1785" spans="1:6" outlineLevel="1" x14ac:dyDescent="0.2">
      <c r="A1785" s="26"/>
      <c r="B1785" s="27"/>
      <c r="C1785" s="28" t="s">
        <v>1695</v>
      </c>
      <c r="D1785" s="28"/>
      <c r="E1785" s="28"/>
      <c r="F1785" s="29">
        <v>8926.74</v>
      </c>
    </row>
    <row r="1786" spans="1:6" outlineLevel="1" x14ac:dyDescent="0.2">
      <c r="A1786" s="26"/>
      <c r="B1786" s="27"/>
      <c r="C1786" s="28" t="s">
        <v>1696</v>
      </c>
      <c r="D1786" s="28"/>
      <c r="E1786" s="28"/>
      <c r="F1786" s="29">
        <v>4374.1000000000004</v>
      </c>
    </row>
    <row r="1787" spans="1:6" outlineLevel="1" x14ac:dyDescent="0.2">
      <c r="A1787" s="26"/>
      <c r="B1787" s="27"/>
      <c r="C1787" s="28" t="s">
        <v>917</v>
      </c>
      <c r="D1787" s="28"/>
      <c r="E1787" s="28"/>
      <c r="F1787" s="29">
        <v>23283.9</v>
      </c>
    </row>
    <row r="1788" spans="1:6" ht="22.5" customHeight="1" outlineLevel="1" x14ac:dyDescent="0.2">
      <c r="A1788" s="21">
        <v>169</v>
      </c>
      <c r="B1788" s="22" t="s">
        <v>1697</v>
      </c>
      <c r="C1788" s="23" t="s">
        <v>1698</v>
      </c>
      <c r="D1788" s="30">
        <v>57.23</v>
      </c>
      <c r="E1788" s="25">
        <v>15.25</v>
      </c>
      <c r="F1788" s="25">
        <v>5201.63</v>
      </c>
    </row>
    <row r="1789" spans="1:6" ht="33.75" customHeight="1" outlineLevel="1" x14ac:dyDescent="0.2">
      <c r="A1789" s="21">
        <v>170</v>
      </c>
      <c r="B1789" s="22" t="s">
        <v>1699</v>
      </c>
      <c r="C1789" s="23" t="s">
        <v>1700</v>
      </c>
      <c r="D1789" s="30">
        <v>4.1500000000000004</v>
      </c>
      <c r="E1789" s="25">
        <v>528.76</v>
      </c>
      <c r="F1789" s="25">
        <v>78766.039999999994</v>
      </c>
    </row>
    <row r="1790" spans="1:6" outlineLevel="1" x14ac:dyDescent="0.2">
      <c r="A1790" s="26"/>
      <c r="B1790" s="27"/>
      <c r="C1790" s="28" t="s">
        <v>1701</v>
      </c>
      <c r="D1790" s="28"/>
      <c r="E1790" s="28"/>
      <c r="F1790" s="29">
        <v>75443.77</v>
      </c>
    </row>
    <row r="1791" spans="1:6" outlineLevel="1" x14ac:dyDescent="0.2">
      <c r="A1791" s="26"/>
      <c r="B1791" s="27"/>
      <c r="C1791" s="28" t="s">
        <v>1702</v>
      </c>
      <c r="D1791" s="28"/>
      <c r="E1791" s="28"/>
      <c r="F1791" s="29">
        <v>36967.449999999997</v>
      </c>
    </row>
    <row r="1792" spans="1:6" outlineLevel="1" x14ac:dyDescent="0.2">
      <c r="A1792" s="26"/>
      <c r="B1792" s="27"/>
      <c r="C1792" s="28" t="s">
        <v>917</v>
      </c>
      <c r="D1792" s="28"/>
      <c r="E1792" s="28"/>
      <c r="F1792" s="29">
        <v>191177.26</v>
      </c>
    </row>
    <row r="1793" spans="1:6" ht="33.75" customHeight="1" outlineLevel="1" x14ac:dyDescent="0.2">
      <c r="A1793" s="21">
        <v>171</v>
      </c>
      <c r="B1793" s="22" t="s">
        <v>1703</v>
      </c>
      <c r="C1793" s="23" t="s">
        <v>1704</v>
      </c>
      <c r="D1793" s="30">
        <v>0.12</v>
      </c>
      <c r="E1793" s="25">
        <v>17775.04</v>
      </c>
      <c r="F1793" s="25">
        <v>6782.96</v>
      </c>
    </row>
    <row r="1794" spans="1:6" ht="22.5" customHeight="1" outlineLevel="1" x14ac:dyDescent="0.2">
      <c r="A1794" s="21">
        <v>172</v>
      </c>
      <c r="B1794" s="22" t="s">
        <v>1697</v>
      </c>
      <c r="C1794" s="23" t="s">
        <v>1698</v>
      </c>
      <c r="D1794" s="31">
        <v>83</v>
      </c>
      <c r="E1794" s="25">
        <v>15.25</v>
      </c>
      <c r="F1794" s="25">
        <v>7543.87</v>
      </c>
    </row>
    <row r="1795" spans="1:6" ht="12" outlineLevel="1" x14ac:dyDescent="0.2">
      <c r="A1795" s="459" t="s">
        <v>1706</v>
      </c>
      <c r="B1795" s="460"/>
      <c r="C1795" s="460"/>
      <c r="D1795" s="460"/>
      <c r="E1795" s="460"/>
      <c r="F1795" s="461"/>
    </row>
    <row r="1796" spans="1:6" ht="33.75" customHeight="1" outlineLevel="1" x14ac:dyDescent="0.2">
      <c r="A1796" s="21">
        <v>173</v>
      </c>
      <c r="B1796" s="22" t="s">
        <v>1693</v>
      </c>
      <c r="C1796" s="23" t="s">
        <v>1694</v>
      </c>
      <c r="D1796" s="24">
        <v>0.216</v>
      </c>
      <c r="E1796" s="25">
        <v>81.790000000000006</v>
      </c>
      <c r="F1796" s="25">
        <v>519.95000000000005</v>
      </c>
    </row>
    <row r="1797" spans="1:6" outlineLevel="1" x14ac:dyDescent="0.2">
      <c r="A1797" s="26"/>
      <c r="B1797" s="27"/>
      <c r="C1797" s="28" t="s">
        <v>1707</v>
      </c>
      <c r="D1797" s="28"/>
      <c r="E1797" s="28"/>
      <c r="F1797" s="29">
        <v>464.94</v>
      </c>
    </row>
    <row r="1798" spans="1:6" outlineLevel="1" x14ac:dyDescent="0.2">
      <c r="A1798" s="26"/>
      <c r="B1798" s="27"/>
      <c r="C1798" s="28" t="s">
        <v>1708</v>
      </c>
      <c r="D1798" s="28"/>
      <c r="E1798" s="28"/>
      <c r="F1798" s="29">
        <v>227.82</v>
      </c>
    </row>
    <row r="1799" spans="1:6" outlineLevel="1" x14ac:dyDescent="0.2">
      <c r="A1799" s="26"/>
      <c r="B1799" s="27"/>
      <c r="C1799" s="28" t="s">
        <v>917</v>
      </c>
      <c r="D1799" s="28"/>
      <c r="E1799" s="28"/>
      <c r="F1799" s="29">
        <v>1212.71</v>
      </c>
    </row>
    <row r="1800" spans="1:6" ht="22.5" customHeight="1" outlineLevel="1" x14ac:dyDescent="0.2">
      <c r="A1800" s="21">
        <v>174</v>
      </c>
      <c r="B1800" s="22" t="s">
        <v>1697</v>
      </c>
      <c r="C1800" s="23" t="s">
        <v>1698</v>
      </c>
      <c r="D1800" s="30">
        <v>2.98</v>
      </c>
      <c r="E1800" s="25">
        <v>15.25</v>
      </c>
      <c r="F1800" s="25">
        <v>270.85000000000002</v>
      </c>
    </row>
    <row r="1801" spans="1:6" ht="33.75" customHeight="1" outlineLevel="1" x14ac:dyDescent="0.2">
      <c r="A1801" s="21">
        <v>175</v>
      </c>
      <c r="B1801" s="22" t="s">
        <v>1709</v>
      </c>
      <c r="C1801" s="23" t="s">
        <v>1710</v>
      </c>
      <c r="D1801" s="24">
        <v>0.216</v>
      </c>
      <c r="E1801" s="25">
        <v>2229.48</v>
      </c>
      <c r="F1801" s="25">
        <v>12245.72</v>
      </c>
    </row>
    <row r="1802" spans="1:6" outlineLevel="1" x14ac:dyDescent="0.2">
      <c r="A1802" s="26"/>
      <c r="B1802" s="27"/>
      <c r="C1802" s="28" t="s">
        <v>1711</v>
      </c>
      <c r="D1802" s="28"/>
      <c r="E1802" s="28"/>
      <c r="F1802" s="29">
        <v>10153.61</v>
      </c>
    </row>
    <row r="1803" spans="1:6" outlineLevel="1" x14ac:dyDescent="0.2">
      <c r="A1803" s="26"/>
      <c r="B1803" s="27"/>
      <c r="C1803" s="28" t="s">
        <v>1712</v>
      </c>
      <c r="D1803" s="28"/>
      <c r="E1803" s="28"/>
      <c r="F1803" s="29">
        <v>4975.2700000000004</v>
      </c>
    </row>
    <row r="1804" spans="1:6" outlineLevel="1" x14ac:dyDescent="0.2">
      <c r="A1804" s="26"/>
      <c r="B1804" s="27"/>
      <c r="C1804" s="28" t="s">
        <v>917</v>
      </c>
      <c r="D1804" s="28"/>
      <c r="E1804" s="28"/>
      <c r="F1804" s="29">
        <v>27374.6</v>
      </c>
    </row>
    <row r="1805" spans="1:6" ht="33.75" customHeight="1" outlineLevel="1" x14ac:dyDescent="0.2">
      <c r="A1805" s="21">
        <v>176</v>
      </c>
      <c r="B1805" s="22" t="s">
        <v>1693</v>
      </c>
      <c r="C1805" s="23" t="s">
        <v>1694</v>
      </c>
      <c r="D1805" s="24">
        <v>0.216</v>
      </c>
      <c r="E1805" s="25">
        <v>81.790000000000006</v>
      </c>
      <c r="F1805" s="25">
        <v>519.95000000000005</v>
      </c>
    </row>
    <row r="1806" spans="1:6" outlineLevel="1" x14ac:dyDescent="0.2">
      <c r="A1806" s="26"/>
      <c r="B1806" s="27"/>
      <c r="C1806" s="28" t="s">
        <v>1707</v>
      </c>
      <c r="D1806" s="28"/>
      <c r="E1806" s="28"/>
      <c r="F1806" s="29">
        <v>464.94</v>
      </c>
    </row>
    <row r="1807" spans="1:6" outlineLevel="1" x14ac:dyDescent="0.2">
      <c r="A1807" s="26"/>
      <c r="B1807" s="27"/>
      <c r="C1807" s="28" t="s">
        <v>1708</v>
      </c>
      <c r="D1807" s="28"/>
      <c r="E1807" s="28"/>
      <c r="F1807" s="29">
        <v>227.82</v>
      </c>
    </row>
    <row r="1808" spans="1:6" outlineLevel="1" x14ac:dyDescent="0.2">
      <c r="A1808" s="26"/>
      <c r="B1808" s="27"/>
      <c r="C1808" s="28" t="s">
        <v>917</v>
      </c>
      <c r="D1808" s="28"/>
      <c r="E1808" s="28"/>
      <c r="F1808" s="29">
        <v>1212.71</v>
      </c>
    </row>
    <row r="1809" spans="1:7" ht="22.5" customHeight="1" outlineLevel="1" x14ac:dyDescent="0.2">
      <c r="A1809" s="21">
        <v>177</v>
      </c>
      <c r="B1809" s="22" t="s">
        <v>1697</v>
      </c>
      <c r="C1809" s="23" t="s">
        <v>1698</v>
      </c>
      <c r="D1809" s="30">
        <v>2.98</v>
      </c>
      <c r="E1809" s="25">
        <v>15.25</v>
      </c>
      <c r="F1809" s="25">
        <v>270.85000000000002</v>
      </c>
    </row>
    <row r="1810" spans="1:7" ht="33.75" customHeight="1" outlineLevel="1" x14ac:dyDescent="0.2">
      <c r="A1810" s="21">
        <v>178</v>
      </c>
      <c r="B1810" s="22" t="s">
        <v>1699</v>
      </c>
      <c r="C1810" s="23" t="s">
        <v>1700</v>
      </c>
      <c r="D1810" s="24">
        <v>0.216</v>
      </c>
      <c r="E1810" s="25">
        <v>528.76</v>
      </c>
      <c r="F1810" s="25">
        <v>4099.63</v>
      </c>
    </row>
    <row r="1811" spans="1:7" outlineLevel="1" x14ac:dyDescent="0.2">
      <c r="A1811" s="26"/>
      <c r="B1811" s="27"/>
      <c r="C1811" s="28" t="s">
        <v>1713</v>
      </c>
      <c r="D1811" s="28"/>
      <c r="E1811" s="28"/>
      <c r="F1811" s="29">
        <v>3926.71</v>
      </c>
    </row>
    <row r="1812" spans="1:7" outlineLevel="1" x14ac:dyDescent="0.2">
      <c r="A1812" s="26"/>
      <c r="B1812" s="27"/>
      <c r="C1812" s="28" t="s">
        <v>1714</v>
      </c>
      <c r="D1812" s="28"/>
      <c r="E1812" s="28"/>
      <c r="F1812" s="29">
        <v>1924.09</v>
      </c>
    </row>
    <row r="1813" spans="1:7" outlineLevel="1" x14ac:dyDescent="0.2">
      <c r="A1813" s="26"/>
      <c r="B1813" s="27"/>
      <c r="C1813" s="28" t="s">
        <v>917</v>
      </c>
      <c r="D1813" s="28"/>
      <c r="E1813" s="28"/>
      <c r="F1813" s="29">
        <v>9950.43</v>
      </c>
    </row>
    <row r="1814" spans="1:7" ht="33.75" customHeight="1" outlineLevel="1" x14ac:dyDescent="0.2">
      <c r="A1814" s="21">
        <v>179</v>
      </c>
      <c r="B1814" s="22" t="s">
        <v>1703</v>
      </c>
      <c r="C1814" s="23" t="s">
        <v>1704</v>
      </c>
      <c r="D1814" s="33">
        <v>6.4999999999999997E-3</v>
      </c>
      <c r="E1814" s="25">
        <v>17775.04</v>
      </c>
      <c r="F1814" s="25">
        <v>367.41</v>
      </c>
    </row>
    <row r="1815" spans="1:7" ht="22.5" customHeight="1" outlineLevel="1" x14ac:dyDescent="0.2">
      <c r="A1815" s="21">
        <v>180</v>
      </c>
      <c r="B1815" s="22" t="s">
        <v>1697</v>
      </c>
      <c r="C1815" s="23" t="s">
        <v>1698</v>
      </c>
      <c r="D1815" s="30">
        <v>4.32</v>
      </c>
      <c r="E1815" s="25">
        <v>15.25</v>
      </c>
      <c r="F1815" s="25">
        <v>392.64</v>
      </c>
    </row>
    <row r="1816" spans="1:7" ht="45" customHeight="1" outlineLevel="1" x14ac:dyDescent="0.2">
      <c r="A1816" s="21">
        <v>181</v>
      </c>
      <c r="B1816" s="22" t="s">
        <v>1715</v>
      </c>
      <c r="C1816" s="23" t="s">
        <v>1716</v>
      </c>
      <c r="D1816" s="24">
        <v>8.7129999999999992</v>
      </c>
      <c r="E1816" s="25">
        <v>1508.91</v>
      </c>
      <c r="F1816" s="25">
        <v>587754.25</v>
      </c>
    </row>
    <row r="1817" spans="1:7" outlineLevel="1" x14ac:dyDescent="0.2">
      <c r="A1817" s="26"/>
      <c r="B1817" s="27"/>
      <c r="C1817" s="28" t="s">
        <v>1717</v>
      </c>
      <c r="D1817" s="28"/>
      <c r="E1817" s="28"/>
      <c r="F1817" s="29">
        <v>585538.18000000005</v>
      </c>
    </row>
    <row r="1818" spans="1:7" outlineLevel="1" x14ac:dyDescent="0.2">
      <c r="A1818" s="26"/>
      <c r="B1818" s="27"/>
      <c r="C1818" s="28" t="s">
        <v>1718</v>
      </c>
      <c r="D1818" s="28"/>
      <c r="E1818" s="28"/>
      <c r="F1818" s="29">
        <v>286913.71000000002</v>
      </c>
    </row>
    <row r="1819" spans="1:7" outlineLevel="1" x14ac:dyDescent="0.2">
      <c r="A1819" s="26"/>
      <c r="B1819" s="27"/>
      <c r="C1819" s="28" t="s">
        <v>917</v>
      </c>
      <c r="D1819" s="28"/>
      <c r="E1819" s="28"/>
      <c r="F1819" s="29">
        <v>1460206.14</v>
      </c>
      <c r="G1819" s="194">
        <f>F1819/D1816/100*1.2*1.0224*1.0192</f>
        <v>2095.5979169709967</v>
      </c>
    </row>
    <row r="1820" spans="1:7" ht="45" customHeight="1" outlineLevel="1" x14ac:dyDescent="0.2">
      <c r="A1820" s="21">
        <v>182</v>
      </c>
      <c r="B1820" s="22" t="s">
        <v>1719</v>
      </c>
      <c r="C1820" s="23" t="s">
        <v>1720</v>
      </c>
      <c r="D1820" s="32">
        <v>871.3</v>
      </c>
      <c r="E1820" s="25">
        <v>124.1</v>
      </c>
      <c r="F1820" s="25">
        <v>785011.68</v>
      </c>
      <c r="G1820" s="194">
        <f>F1820/D1820*1.2*1.0224*1.0192</f>
        <v>1126.6004136963174</v>
      </c>
    </row>
    <row r="1821" spans="1:7" ht="22.5" customHeight="1" outlineLevel="1" x14ac:dyDescent="0.2">
      <c r="A1821" s="21">
        <v>183</v>
      </c>
      <c r="B1821" s="22" t="s">
        <v>1556</v>
      </c>
      <c r="C1821" s="23" t="s">
        <v>1557</v>
      </c>
      <c r="D1821" s="30">
        <v>3267.38</v>
      </c>
      <c r="E1821" s="25">
        <v>2.82</v>
      </c>
      <c r="F1821" s="25">
        <v>118952.89</v>
      </c>
      <c r="G1821" s="194">
        <f>F1821/D1820*1.2*1.0224*1.0192</f>
        <v>170.71386133308556</v>
      </c>
    </row>
    <row r="1822" spans="1:7" ht="33.75" customHeight="1" outlineLevel="1" x14ac:dyDescent="0.2">
      <c r="A1822" s="21">
        <v>184</v>
      </c>
      <c r="B1822" s="22" t="s">
        <v>1377</v>
      </c>
      <c r="C1822" s="23" t="s">
        <v>1553</v>
      </c>
      <c r="D1822" s="24">
        <v>252.67699999999999</v>
      </c>
      <c r="E1822" s="25">
        <v>152.19999999999999</v>
      </c>
      <c r="F1822" s="25">
        <v>322647.28000000003</v>
      </c>
      <c r="G1822" s="194">
        <f>F1822/D1820*1.2*1.0224*1.0192</f>
        <v>463.04350417562142</v>
      </c>
    </row>
    <row r="1823" spans="1:7" ht="12" outlineLevel="1" x14ac:dyDescent="0.2">
      <c r="A1823" s="459" t="s">
        <v>1721</v>
      </c>
      <c r="B1823" s="460"/>
      <c r="C1823" s="460"/>
      <c r="D1823" s="460"/>
      <c r="E1823" s="460"/>
      <c r="F1823" s="461"/>
    </row>
    <row r="1824" spans="1:7" ht="22.5" customHeight="1" outlineLevel="1" x14ac:dyDescent="0.2">
      <c r="A1824" s="21">
        <v>185</v>
      </c>
      <c r="B1824" s="22" t="s">
        <v>1689</v>
      </c>
      <c r="C1824" s="23" t="s">
        <v>1722</v>
      </c>
      <c r="D1824" s="32">
        <v>446.9</v>
      </c>
      <c r="E1824" s="25">
        <v>5.26</v>
      </c>
      <c r="F1824" s="25">
        <v>106194.06</v>
      </c>
    </row>
    <row r="1825" spans="1:6" outlineLevel="1" x14ac:dyDescent="0.2">
      <c r="A1825" s="26"/>
      <c r="B1825" s="27"/>
      <c r="C1825" s="28" t="s">
        <v>1723</v>
      </c>
      <c r="D1825" s="28"/>
      <c r="E1825" s="28"/>
      <c r="F1825" s="29">
        <v>95574.65</v>
      </c>
    </row>
    <row r="1826" spans="1:6" outlineLevel="1" x14ac:dyDescent="0.2">
      <c r="A1826" s="26"/>
      <c r="B1826" s="27"/>
      <c r="C1826" s="28" t="s">
        <v>1724</v>
      </c>
      <c r="D1826" s="28"/>
      <c r="E1826" s="28"/>
      <c r="F1826" s="29">
        <v>48849.27</v>
      </c>
    </row>
    <row r="1827" spans="1:6" outlineLevel="1" x14ac:dyDescent="0.2">
      <c r="A1827" s="26"/>
      <c r="B1827" s="27"/>
      <c r="C1827" s="28" t="s">
        <v>917</v>
      </c>
      <c r="D1827" s="28"/>
      <c r="E1827" s="28"/>
      <c r="F1827" s="29">
        <v>250617.98</v>
      </c>
    </row>
    <row r="1828" spans="1:6" ht="33.75" customHeight="1" outlineLevel="1" x14ac:dyDescent="0.2">
      <c r="A1828" s="21">
        <v>186</v>
      </c>
      <c r="B1828" s="22" t="s">
        <v>1693</v>
      </c>
      <c r="C1828" s="23" t="s">
        <v>1694</v>
      </c>
      <c r="D1828" s="24">
        <v>4.4690000000000003</v>
      </c>
      <c r="E1828" s="25">
        <v>81.790000000000006</v>
      </c>
      <c r="F1828" s="25">
        <v>10757.69</v>
      </c>
    </row>
    <row r="1829" spans="1:6" outlineLevel="1" x14ac:dyDescent="0.2">
      <c r="A1829" s="26"/>
      <c r="B1829" s="27"/>
      <c r="C1829" s="28" t="s">
        <v>1725</v>
      </c>
      <c r="D1829" s="28"/>
      <c r="E1829" s="28"/>
      <c r="F1829" s="29">
        <v>9619.41</v>
      </c>
    </row>
    <row r="1830" spans="1:6" outlineLevel="1" x14ac:dyDescent="0.2">
      <c r="A1830" s="26"/>
      <c r="B1830" s="27"/>
      <c r="C1830" s="28" t="s">
        <v>1726</v>
      </c>
      <c r="D1830" s="28"/>
      <c r="E1830" s="28"/>
      <c r="F1830" s="29">
        <v>4713.51</v>
      </c>
    </row>
    <row r="1831" spans="1:6" outlineLevel="1" x14ac:dyDescent="0.2">
      <c r="A1831" s="26"/>
      <c r="B1831" s="27"/>
      <c r="C1831" s="28" t="s">
        <v>917</v>
      </c>
      <c r="D1831" s="28"/>
      <c r="E1831" s="28"/>
      <c r="F1831" s="29">
        <v>25090.61</v>
      </c>
    </row>
    <row r="1832" spans="1:6" ht="22.5" customHeight="1" outlineLevel="1" x14ac:dyDescent="0.2">
      <c r="A1832" s="21">
        <v>187</v>
      </c>
      <c r="B1832" s="22" t="s">
        <v>1697</v>
      </c>
      <c r="C1832" s="23" t="s">
        <v>1698</v>
      </c>
      <c r="D1832" s="30">
        <v>61.67</v>
      </c>
      <c r="E1832" s="25">
        <v>15.25</v>
      </c>
      <c r="F1832" s="25">
        <v>5605.19</v>
      </c>
    </row>
    <row r="1833" spans="1:6" ht="33.75" customHeight="1" outlineLevel="1" x14ac:dyDescent="0.2">
      <c r="A1833" s="21">
        <v>188</v>
      </c>
      <c r="B1833" s="22" t="s">
        <v>1709</v>
      </c>
      <c r="C1833" s="23" t="s">
        <v>1710</v>
      </c>
      <c r="D1833" s="24">
        <v>4.4690000000000003</v>
      </c>
      <c r="E1833" s="25">
        <v>2229.48</v>
      </c>
      <c r="F1833" s="25">
        <v>253361.69</v>
      </c>
    </row>
    <row r="1834" spans="1:6" outlineLevel="1" x14ac:dyDescent="0.2">
      <c r="A1834" s="26"/>
      <c r="B1834" s="27"/>
      <c r="C1834" s="28" t="s">
        <v>1727</v>
      </c>
      <c r="D1834" s="28"/>
      <c r="E1834" s="28"/>
      <c r="F1834" s="29">
        <v>210076.33</v>
      </c>
    </row>
    <row r="1835" spans="1:6" outlineLevel="1" x14ac:dyDescent="0.2">
      <c r="A1835" s="26"/>
      <c r="B1835" s="27"/>
      <c r="C1835" s="28" t="s">
        <v>1728</v>
      </c>
      <c r="D1835" s="28"/>
      <c r="E1835" s="28"/>
      <c r="F1835" s="29">
        <v>102937.4</v>
      </c>
    </row>
    <row r="1836" spans="1:6" outlineLevel="1" x14ac:dyDescent="0.2">
      <c r="A1836" s="26"/>
      <c r="B1836" s="27"/>
      <c r="C1836" s="28" t="s">
        <v>917</v>
      </c>
      <c r="D1836" s="28"/>
      <c r="E1836" s="28"/>
      <c r="F1836" s="29">
        <v>566375.42000000004</v>
      </c>
    </row>
    <row r="1837" spans="1:6" ht="22.5" customHeight="1" outlineLevel="1" x14ac:dyDescent="0.2">
      <c r="A1837" s="21">
        <v>189</v>
      </c>
      <c r="B1837" s="22" t="s">
        <v>1729</v>
      </c>
      <c r="C1837" s="23" t="s">
        <v>1730</v>
      </c>
      <c r="D1837" s="24">
        <v>4.4690000000000003</v>
      </c>
      <c r="E1837" s="25">
        <v>5086.1099999999997</v>
      </c>
      <c r="F1837" s="25">
        <v>383197.56</v>
      </c>
    </row>
    <row r="1838" spans="1:6" outlineLevel="1" x14ac:dyDescent="0.2">
      <c r="A1838" s="26"/>
      <c r="B1838" s="27"/>
      <c r="C1838" s="28" t="s">
        <v>1731</v>
      </c>
      <c r="D1838" s="28"/>
      <c r="E1838" s="28"/>
      <c r="F1838" s="29">
        <v>70386.66</v>
      </c>
    </row>
    <row r="1839" spans="1:6" outlineLevel="1" x14ac:dyDescent="0.2">
      <c r="A1839" s="26"/>
      <c r="B1839" s="27"/>
      <c r="C1839" s="28" t="s">
        <v>1732</v>
      </c>
      <c r="D1839" s="28"/>
      <c r="E1839" s="28"/>
      <c r="F1839" s="29">
        <v>34489.46</v>
      </c>
    </row>
    <row r="1840" spans="1:6" outlineLevel="1" x14ac:dyDescent="0.2">
      <c r="A1840" s="26"/>
      <c r="B1840" s="27"/>
      <c r="C1840" s="28" t="s">
        <v>917</v>
      </c>
      <c r="D1840" s="28"/>
      <c r="E1840" s="28"/>
      <c r="F1840" s="29">
        <v>488073.68</v>
      </c>
    </row>
    <row r="1841" spans="1:6" ht="33.75" customHeight="1" outlineLevel="1" x14ac:dyDescent="0.2">
      <c r="A1841" s="21">
        <v>190</v>
      </c>
      <c r="B1841" s="22" t="s">
        <v>1693</v>
      </c>
      <c r="C1841" s="23" t="s">
        <v>1694</v>
      </c>
      <c r="D1841" s="24">
        <v>4.4690000000000003</v>
      </c>
      <c r="E1841" s="25">
        <v>81.790000000000006</v>
      </c>
      <c r="F1841" s="25">
        <v>10757.69</v>
      </c>
    </row>
    <row r="1842" spans="1:6" outlineLevel="1" x14ac:dyDescent="0.2">
      <c r="A1842" s="26"/>
      <c r="B1842" s="27"/>
      <c r="C1842" s="28" t="s">
        <v>1725</v>
      </c>
      <c r="D1842" s="28"/>
      <c r="E1842" s="28"/>
      <c r="F1842" s="29">
        <v>9619.41</v>
      </c>
    </row>
    <row r="1843" spans="1:6" outlineLevel="1" x14ac:dyDescent="0.2">
      <c r="A1843" s="26"/>
      <c r="B1843" s="27"/>
      <c r="C1843" s="28" t="s">
        <v>1726</v>
      </c>
      <c r="D1843" s="28"/>
      <c r="E1843" s="28"/>
      <c r="F1843" s="29">
        <v>4713.51</v>
      </c>
    </row>
    <row r="1844" spans="1:6" outlineLevel="1" x14ac:dyDescent="0.2">
      <c r="A1844" s="26"/>
      <c r="B1844" s="27"/>
      <c r="C1844" s="28" t="s">
        <v>917</v>
      </c>
      <c r="D1844" s="28"/>
      <c r="E1844" s="28"/>
      <c r="F1844" s="29">
        <v>25090.61</v>
      </c>
    </row>
    <row r="1845" spans="1:6" ht="22.5" customHeight="1" outlineLevel="1" x14ac:dyDescent="0.2">
      <c r="A1845" s="21">
        <v>191</v>
      </c>
      <c r="B1845" s="22" t="s">
        <v>1697</v>
      </c>
      <c r="C1845" s="23" t="s">
        <v>1698</v>
      </c>
      <c r="D1845" s="30">
        <v>61.67</v>
      </c>
      <c r="E1845" s="25">
        <v>15.25</v>
      </c>
      <c r="F1845" s="25">
        <v>5605.19</v>
      </c>
    </row>
    <row r="1846" spans="1:6" ht="33.75" customHeight="1" outlineLevel="1" x14ac:dyDescent="0.2">
      <c r="A1846" s="21">
        <v>192</v>
      </c>
      <c r="B1846" s="22" t="s">
        <v>1699</v>
      </c>
      <c r="C1846" s="23" t="s">
        <v>1700</v>
      </c>
      <c r="D1846" s="24">
        <v>4.4690000000000003</v>
      </c>
      <c r="E1846" s="25">
        <v>528.76</v>
      </c>
      <c r="F1846" s="25">
        <v>84820.59</v>
      </c>
    </row>
    <row r="1847" spans="1:6" outlineLevel="1" x14ac:dyDescent="0.2">
      <c r="A1847" s="26"/>
      <c r="B1847" s="27"/>
      <c r="C1847" s="28" t="s">
        <v>1733</v>
      </c>
      <c r="D1847" s="28"/>
      <c r="E1847" s="28"/>
      <c r="F1847" s="29">
        <v>81242.94</v>
      </c>
    </row>
    <row r="1848" spans="1:6" outlineLevel="1" x14ac:dyDescent="0.2">
      <c r="A1848" s="26"/>
      <c r="B1848" s="27"/>
      <c r="C1848" s="28" t="s">
        <v>1734</v>
      </c>
      <c r="D1848" s="28"/>
      <c r="E1848" s="28"/>
      <c r="F1848" s="29">
        <v>39809.040000000001</v>
      </c>
    </row>
    <row r="1849" spans="1:6" outlineLevel="1" x14ac:dyDescent="0.2">
      <c r="A1849" s="26"/>
      <c r="B1849" s="27"/>
      <c r="C1849" s="28" t="s">
        <v>917</v>
      </c>
      <c r="D1849" s="28"/>
      <c r="E1849" s="28"/>
      <c r="F1849" s="29">
        <v>205872.57</v>
      </c>
    </row>
    <row r="1850" spans="1:6" ht="33.75" customHeight="1" outlineLevel="1" x14ac:dyDescent="0.2">
      <c r="A1850" s="21">
        <v>193</v>
      </c>
      <c r="B1850" s="22" t="s">
        <v>1703</v>
      </c>
      <c r="C1850" s="23" t="s">
        <v>1704</v>
      </c>
      <c r="D1850" s="24">
        <v>0.13400000000000001</v>
      </c>
      <c r="E1850" s="25">
        <v>17775.04</v>
      </c>
      <c r="F1850" s="25">
        <v>7574.3</v>
      </c>
    </row>
    <row r="1851" spans="1:6" ht="22.5" customHeight="1" outlineLevel="1" x14ac:dyDescent="0.2">
      <c r="A1851" s="21">
        <v>194</v>
      </c>
      <c r="B1851" s="22" t="s">
        <v>1697</v>
      </c>
      <c r="C1851" s="23" t="s">
        <v>1698</v>
      </c>
      <c r="D1851" s="32">
        <v>89.4</v>
      </c>
      <c r="E1851" s="25">
        <v>15.25</v>
      </c>
      <c r="F1851" s="25">
        <v>8125.57</v>
      </c>
    </row>
    <row r="1852" spans="1:6" ht="12" outlineLevel="1" x14ac:dyDescent="0.2">
      <c r="A1852" s="459" t="s">
        <v>1735</v>
      </c>
      <c r="B1852" s="460"/>
      <c r="C1852" s="460"/>
      <c r="D1852" s="460"/>
      <c r="E1852" s="460"/>
      <c r="F1852" s="461"/>
    </row>
    <row r="1853" spans="1:6" ht="33.75" customHeight="1" outlineLevel="1" x14ac:dyDescent="0.2">
      <c r="A1853" s="21">
        <v>195</v>
      </c>
      <c r="B1853" s="22" t="s">
        <v>1693</v>
      </c>
      <c r="C1853" s="23" t="s">
        <v>1694</v>
      </c>
      <c r="D1853" s="24">
        <v>1.875</v>
      </c>
      <c r="E1853" s="25">
        <v>81.790000000000006</v>
      </c>
      <c r="F1853" s="25">
        <v>4513.46</v>
      </c>
    </row>
    <row r="1854" spans="1:6" outlineLevel="1" x14ac:dyDescent="0.2">
      <c r="A1854" s="26"/>
      <c r="B1854" s="27"/>
      <c r="C1854" s="28" t="s">
        <v>1736</v>
      </c>
      <c r="D1854" s="28"/>
      <c r="E1854" s="28"/>
      <c r="F1854" s="29">
        <v>4035.89</v>
      </c>
    </row>
    <row r="1855" spans="1:6" outlineLevel="1" x14ac:dyDescent="0.2">
      <c r="A1855" s="26"/>
      <c r="B1855" s="27"/>
      <c r="C1855" s="28" t="s">
        <v>1737</v>
      </c>
      <c r="D1855" s="28"/>
      <c r="E1855" s="28"/>
      <c r="F1855" s="29">
        <v>1977.59</v>
      </c>
    </row>
    <row r="1856" spans="1:6" outlineLevel="1" x14ac:dyDescent="0.2">
      <c r="A1856" s="26"/>
      <c r="B1856" s="27"/>
      <c r="C1856" s="28" t="s">
        <v>917</v>
      </c>
      <c r="D1856" s="28"/>
      <c r="E1856" s="28"/>
      <c r="F1856" s="29">
        <v>10526.94</v>
      </c>
    </row>
    <row r="1857" spans="1:6" ht="22.5" customHeight="1" outlineLevel="1" x14ac:dyDescent="0.2">
      <c r="A1857" s="21">
        <v>196</v>
      </c>
      <c r="B1857" s="22" t="s">
        <v>1697</v>
      </c>
      <c r="C1857" s="23" t="s">
        <v>1698</v>
      </c>
      <c r="D1857" s="30">
        <v>25.88</v>
      </c>
      <c r="E1857" s="25">
        <v>15.25</v>
      </c>
      <c r="F1857" s="25">
        <v>2352.23</v>
      </c>
    </row>
    <row r="1858" spans="1:6" ht="33.75" customHeight="1" outlineLevel="1" x14ac:dyDescent="0.2">
      <c r="A1858" s="21">
        <v>197</v>
      </c>
      <c r="B1858" s="22" t="s">
        <v>1699</v>
      </c>
      <c r="C1858" s="23" t="s">
        <v>1700</v>
      </c>
      <c r="D1858" s="24">
        <v>1.875</v>
      </c>
      <c r="E1858" s="25">
        <v>528.76</v>
      </c>
      <c r="F1858" s="25">
        <v>35587.06</v>
      </c>
    </row>
    <row r="1859" spans="1:6" outlineLevel="1" x14ac:dyDescent="0.2">
      <c r="A1859" s="26"/>
      <c r="B1859" s="27"/>
      <c r="C1859" s="28" t="s">
        <v>1738</v>
      </c>
      <c r="D1859" s="28"/>
      <c r="E1859" s="28"/>
      <c r="F1859" s="29">
        <v>34086.04</v>
      </c>
    </row>
    <row r="1860" spans="1:6" outlineLevel="1" x14ac:dyDescent="0.2">
      <c r="A1860" s="26"/>
      <c r="B1860" s="27"/>
      <c r="C1860" s="28" t="s">
        <v>1739</v>
      </c>
      <c r="D1860" s="28"/>
      <c r="E1860" s="28"/>
      <c r="F1860" s="29">
        <v>16702.16</v>
      </c>
    </row>
    <row r="1861" spans="1:6" outlineLevel="1" x14ac:dyDescent="0.2">
      <c r="A1861" s="26"/>
      <c r="B1861" s="27"/>
      <c r="C1861" s="28" t="s">
        <v>917</v>
      </c>
      <c r="D1861" s="28"/>
      <c r="E1861" s="28"/>
      <c r="F1861" s="29">
        <v>86375.26</v>
      </c>
    </row>
    <row r="1862" spans="1:6" ht="33.75" customHeight="1" outlineLevel="1" x14ac:dyDescent="0.2">
      <c r="A1862" s="21">
        <v>198</v>
      </c>
      <c r="B1862" s="22" t="s">
        <v>1703</v>
      </c>
      <c r="C1862" s="23" t="s">
        <v>1704</v>
      </c>
      <c r="D1862" s="33">
        <v>5.6300000000000003E-2</v>
      </c>
      <c r="E1862" s="25">
        <v>17775.04</v>
      </c>
      <c r="F1862" s="25">
        <v>3182.34</v>
      </c>
    </row>
    <row r="1863" spans="1:6" ht="22.5" customHeight="1" outlineLevel="1" x14ac:dyDescent="0.2">
      <c r="A1863" s="21">
        <v>199</v>
      </c>
      <c r="B1863" s="22" t="s">
        <v>1697</v>
      </c>
      <c r="C1863" s="23" t="s">
        <v>1698</v>
      </c>
      <c r="D1863" s="32">
        <v>37.5</v>
      </c>
      <c r="E1863" s="25">
        <v>15.25</v>
      </c>
      <c r="F1863" s="25">
        <v>3408.38</v>
      </c>
    </row>
    <row r="1864" spans="1:6" ht="11.25" customHeight="1" outlineLevel="1" x14ac:dyDescent="0.2">
      <c r="A1864" s="443" t="s">
        <v>1007</v>
      </c>
      <c r="B1864" s="444"/>
      <c r="C1864" s="444"/>
      <c r="D1864" s="444"/>
      <c r="E1864" s="445"/>
      <c r="F1864" s="36">
        <v>2964920.99</v>
      </c>
    </row>
    <row r="1865" spans="1:6" outlineLevel="1" x14ac:dyDescent="0.2">
      <c r="A1865" s="443" t="s">
        <v>1008</v>
      </c>
      <c r="B1865" s="444"/>
      <c r="C1865" s="444"/>
      <c r="D1865" s="444"/>
      <c r="E1865" s="445"/>
      <c r="F1865" s="36">
        <v>1288252.82</v>
      </c>
    </row>
    <row r="1866" spans="1:6" outlineLevel="1" x14ac:dyDescent="0.2">
      <c r="A1866" s="443" t="s">
        <v>1009</v>
      </c>
      <c r="B1866" s="444"/>
      <c r="C1866" s="444"/>
      <c r="D1866" s="444"/>
      <c r="E1866" s="445"/>
      <c r="F1866" s="36">
        <v>635133.97</v>
      </c>
    </row>
    <row r="1867" spans="1:6" ht="11.25" customHeight="1" outlineLevel="1" x14ac:dyDescent="0.2">
      <c r="A1867" s="443" t="s">
        <v>1740</v>
      </c>
      <c r="B1867" s="444"/>
      <c r="C1867" s="444"/>
      <c r="D1867" s="444"/>
      <c r="E1867" s="445"/>
      <c r="F1867" s="36">
        <v>4888307.78</v>
      </c>
    </row>
    <row r="1868" spans="1:6" ht="12.75" customHeight="1" outlineLevel="1" x14ac:dyDescent="0.2">
      <c r="A1868" s="456" t="s">
        <v>1741</v>
      </c>
      <c r="B1868" s="457"/>
      <c r="C1868" s="457"/>
      <c r="D1868" s="457"/>
      <c r="E1868" s="457"/>
      <c r="F1868" s="458"/>
    </row>
    <row r="1869" spans="1:6" ht="22.5" customHeight="1" outlineLevel="1" x14ac:dyDescent="0.2">
      <c r="A1869" s="21">
        <v>200</v>
      </c>
      <c r="B1869" s="22" t="s">
        <v>1759</v>
      </c>
      <c r="C1869" s="23" t="s">
        <v>1760</v>
      </c>
      <c r="D1869" s="30">
        <v>1958.34</v>
      </c>
      <c r="E1869" s="25">
        <v>10.6</v>
      </c>
      <c r="F1869" s="25">
        <v>938345.79</v>
      </c>
    </row>
    <row r="1870" spans="1:6" outlineLevel="1" x14ac:dyDescent="0.2">
      <c r="A1870" s="26"/>
      <c r="B1870" s="27"/>
      <c r="C1870" s="28" t="s">
        <v>1761</v>
      </c>
      <c r="D1870" s="28"/>
      <c r="E1870" s="28"/>
      <c r="F1870" s="29">
        <v>882045.04</v>
      </c>
    </row>
    <row r="1871" spans="1:6" outlineLevel="1" x14ac:dyDescent="0.2">
      <c r="A1871" s="26"/>
      <c r="B1871" s="27"/>
      <c r="C1871" s="28" t="s">
        <v>1762</v>
      </c>
      <c r="D1871" s="28"/>
      <c r="E1871" s="28"/>
      <c r="F1871" s="29">
        <v>478556.35</v>
      </c>
    </row>
    <row r="1872" spans="1:6" outlineLevel="1" x14ac:dyDescent="0.2">
      <c r="A1872" s="26"/>
      <c r="B1872" s="27"/>
      <c r="C1872" s="28" t="s">
        <v>917</v>
      </c>
      <c r="D1872" s="28"/>
      <c r="E1872" s="28"/>
      <c r="F1872" s="29">
        <v>2298947.1800000002</v>
      </c>
    </row>
    <row r="1873" spans="1:6" ht="22.5" customHeight="1" outlineLevel="1" x14ac:dyDescent="0.2">
      <c r="A1873" s="21">
        <v>201</v>
      </c>
      <c r="B1873" s="22" t="s">
        <v>1763</v>
      </c>
      <c r="C1873" s="23" t="s">
        <v>1764</v>
      </c>
      <c r="D1873" s="30">
        <v>1958.34</v>
      </c>
      <c r="E1873" s="25">
        <v>1.32</v>
      </c>
      <c r="F1873" s="25">
        <v>78416.88</v>
      </c>
    </row>
    <row r="1874" spans="1:6" outlineLevel="1" x14ac:dyDescent="0.2">
      <c r="A1874" s="26"/>
      <c r="B1874" s="27"/>
      <c r="C1874" s="28" t="s">
        <v>1765</v>
      </c>
      <c r="D1874" s="28"/>
      <c r="E1874" s="28"/>
      <c r="F1874" s="29">
        <v>68909.759999999995</v>
      </c>
    </row>
    <row r="1875" spans="1:6" outlineLevel="1" x14ac:dyDescent="0.2">
      <c r="A1875" s="26"/>
      <c r="B1875" s="27"/>
      <c r="C1875" s="28" t="s">
        <v>1766</v>
      </c>
      <c r="D1875" s="28"/>
      <c r="E1875" s="28"/>
      <c r="F1875" s="29">
        <v>37387.21</v>
      </c>
    </row>
    <row r="1876" spans="1:6" outlineLevel="1" x14ac:dyDescent="0.2">
      <c r="A1876" s="26"/>
      <c r="B1876" s="27"/>
      <c r="C1876" s="28" t="s">
        <v>917</v>
      </c>
      <c r="D1876" s="28"/>
      <c r="E1876" s="28"/>
      <c r="F1876" s="29">
        <v>184713.85</v>
      </c>
    </row>
    <row r="1877" spans="1:6" ht="33.75" customHeight="1" outlineLevel="1" x14ac:dyDescent="0.2">
      <c r="A1877" s="21">
        <v>202</v>
      </c>
      <c r="B1877" s="22" t="s">
        <v>1767</v>
      </c>
      <c r="C1877" s="23" t="s">
        <v>1768</v>
      </c>
      <c r="D1877" s="33">
        <v>19.583400000000001</v>
      </c>
      <c r="E1877" s="25">
        <v>501.39</v>
      </c>
      <c r="F1877" s="25">
        <v>281510.86</v>
      </c>
    </row>
    <row r="1878" spans="1:6" outlineLevel="1" x14ac:dyDescent="0.2">
      <c r="A1878" s="26"/>
      <c r="B1878" s="27"/>
      <c r="C1878" s="28" t="s">
        <v>1769</v>
      </c>
      <c r="D1878" s="28"/>
      <c r="E1878" s="28"/>
      <c r="F1878" s="29">
        <v>141739.4</v>
      </c>
    </row>
    <row r="1879" spans="1:6" outlineLevel="1" x14ac:dyDescent="0.2">
      <c r="A1879" s="26"/>
      <c r="B1879" s="27"/>
      <c r="C1879" s="28" t="s">
        <v>1770</v>
      </c>
      <c r="D1879" s="28"/>
      <c r="E1879" s="28"/>
      <c r="F1879" s="29">
        <v>76901.17</v>
      </c>
    </row>
    <row r="1880" spans="1:6" outlineLevel="1" x14ac:dyDescent="0.2">
      <c r="A1880" s="26"/>
      <c r="B1880" s="27"/>
      <c r="C1880" s="28" t="s">
        <v>917</v>
      </c>
      <c r="D1880" s="28"/>
      <c r="E1880" s="28"/>
      <c r="F1880" s="29">
        <v>500151.43</v>
      </c>
    </row>
    <row r="1881" spans="1:6" ht="22.5" customHeight="1" outlineLevel="1" x14ac:dyDescent="0.2">
      <c r="A1881" s="21">
        <v>203</v>
      </c>
      <c r="B1881" s="22" t="s">
        <v>1771</v>
      </c>
      <c r="C1881" s="23" t="s">
        <v>1772</v>
      </c>
      <c r="D1881" s="24">
        <v>-0.35299999999999998</v>
      </c>
      <c r="E1881" s="25">
        <v>15620</v>
      </c>
      <c r="F1881" s="25">
        <v>-116563</v>
      </c>
    </row>
    <row r="1882" spans="1:6" ht="22.5" customHeight="1" outlineLevel="1" x14ac:dyDescent="0.2">
      <c r="A1882" s="21">
        <v>204</v>
      </c>
      <c r="B1882" s="22" t="s">
        <v>1771</v>
      </c>
      <c r="C1882" s="23" t="s">
        <v>1772</v>
      </c>
      <c r="D1882" s="30">
        <v>0.47</v>
      </c>
      <c r="E1882" s="25">
        <v>15620</v>
      </c>
      <c r="F1882" s="25">
        <v>155197.20000000001</v>
      </c>
    </row>
    <row r="1883" spans="1:6" ht="33.75" customHeight="1" outlineLevel="1" x14ac:dyDescent="0.2">
      <c r="A1883" s="21">
        <v>205</v>
      </c>
      <c r="B1883" s="22" t="s">
        <v>1746</v>
      </c>
      <c r="C1883" s="23" t="s">
        <v>1747</v>
      </c>
      <c r="D1883" s="33">
        <v>19.583400000000001</v>
      </c>
      <c r="E1883" s="25">
        <v>445.62</v>
      </c>
      <c r="F1883" s="25">
        <v>239380.32</v>
      </c>
    </row>
    <row r="1884" spans="1:6" outlineLevel="1" x14ac:dyDescent="0.2">
      <c r="A1884" s="26"/>
      <c r="B1884" s="27"/>
      <c r="C1884" s="28" t="s">
        <v>1748</v>
      </c>
      <c r="D1884" s="28"/>
      <c r="E1884" s="28"/>
      <c r="F1884" s="29">
        <v>123692.59</v>
      </c>
    </row>
    <row r="1885" spans="1:6" outlineLevel="1" x14ac:dyDescent="0.2">
      <c r="A1885" s="26"/>
      <c r="B1885" s="27"/>
      <c r="C1885" s="28" t="s">
        <v>1749</v>
      </c>
      <c r="D1885" s="28"/>
      <c r="E1885" s="28"/>
      <c r="F1885" s="29">
        <v>70134.97</v>
      </c>
    </row>
    <row r="1886" spans="1:6" outlineLevel="1" x14ac:dyDescent="0.2">
      <c r="A1886" s="26"/>
      <c r="B1886" s="27"/>
      <c r="C1886" s="28" t="s">
        <v>917</v>
      </c>
      <c r="D1886" s="28"/>
      <c r="E1886" s="28"/>
      <c r="F1886" s="29">
        <v>433207.88</v>
      </c>
    </row>
    <row r="1887" spans="1:6" ht="22.5" customHeight="1" outlineLevel="1" x14ac:dyDescent="0.2">
      <c r="A1887" s="21">
        <v>206</v>
      </c>
      <c r="B1887" s="22" t="s">
        <v>1377</v>
      </c>
      <c r="C1887" s="23" t="s">
        <v>1750</v>
      </c>
      <c r="D1887" s="30">
        <v>1519.66</v>
      </c>
      <c r="E1887" s="25">
        <v>61.08</v>
      </c>
      <c r="F1887" s="25">
        <v>778796.06</v>
      </c>
    </row>
    <row r="1888" spans="1:6" ht="33.75" customHeight="1" outlineLevel="1" x14ac:dyDescent="0.2">
      <c r="A1888" s="21">
        <v>207</v>
      </c>
      <c r="B1888" s="22" t="s">
        <v>1053</v>
      </c>
      <c r="C1888" s="23" t="s">
        <v>1751</v>
      </c>
      <c r="D1888" s="33">
        <v>19.583400000000001</v>
      </c>
      <c r="E1888" s="25">
        <v>352.31</v>
      </c>
      <c r="F1888" s="25">
        <v>120768.94</v>
      </c>
    </row>
    <row r="1889" spans="1:6" outlineLevel="1" x14ac:dyDescent="0.2">
      <c r="A1889" s="26"/>
      <c r="B1889" s="27"/>
      <c r="C1889" s="28" t="s">
        <v>1752</v>
      </c>
      <c r="D1889" s="28"/>
      <c r="E1889" s="28"/>
      <c r="F1889" s="29">
        <v>48786.12</v>
      </c>
    </row>
    <row r="1890" spans="1:6" outlineLevel="1" x14ac:dyDescent="0.2">
      <c r="A1890" s="26"/>
      <c r="B1890" s="27"/>
      <c r="C1890" s="28" t="s">
        <v>1753</v>
      </c>
      <c r="D1890" s="28"/>
      <c r="E1890" s="28"/>
      <c r="F1890" s="29">
        <v>26469.07</v>
      </c>
    </row>
    <row r="1891" spans="1:6" outlineLevel="1" x14ac:dyDescent="0.2">
      <c r="A1891" s="26"/>
      <c r="B1891" s="27"/>
      <c r="C1891" s="28" t="s">
        <v>917</v>
      </c>
      <c r="D1891" s="28"/>
      <c r="E1891" s="28"/>
      <c r="F1891" s="29">
        <v>196024.13</v>
      </c>
    </row>
    <row r="1892" spans="1:6" ht="22.5" customHeight="1" outlineLevel="1" x14ac:dyDescent="0.2">
      <c r="A1892" s="21">
        <v>208</v>
      </c>
      <c r="B1892" s="22" t="s">
        <v>1754</v>
      </c>
      <c r="C1892" s="23" t="s">
        <v>1755</v>
      </c>
      <c r="D1892" s="44">
        <v>-0.35250120000000001</v>
      </c>
      <c r="E1892" s="25">
        <v>14312.87</v>
      </c>
      <c r="F1892" s="25">
        <v>-57516.46</v>
      </c>
    </row>
    <row r="1893" spans="1:6" ht="22.5" customHeight="1" outlineLevel="1" x14ac:dyDescent="0.2">
      <c r="A1893" s="21">
        <v>209</v>
      </c>
      <c r="B1893" s="22" t="s">
        <v>1377</v>
      </c>
      <c r="C1893" s="23" t="s">
        <v>1756</v>
      </c>
      <c r="D1893" s="31">
        <v>470</v>
      </c>
      <c r="E1893" s="25">
        <v>49.7</v>
      </c>
      <c r="F1893" s="25">
        <v>195980.92</v>
      </c>
    </row>
    <row r="1894" spans="1:6" ht="11.25" customHeight="1" outlineLevel="1" x14ac:dyDescent="0.2">
      <c r="A1894" s="443" t="s">
        <v>1007</v>
      </c>
      <c r="B1894" s="444"/>
      <c r="C1894" s="444"/>
      <c r="D1894" s="444"/>
      <c r="E1894" s="445"/>
      <c r="F1894" s="36">
        <v>2614317.5099999998</v>
      </c>
    </row>
    <row r="1895" spans="1:6" outlineLevel="1" x14ac:dyDescent="0.2">
      <c r="A1895" s="443" t="s">
        <v>1008</v>
      </c>
      <c r="B1895" s="444"/>
      <c r="C1895" s="444"/>
      <c r="D1895" s="444"/>
      <c r="E1895" s="445"/>
      <c r="F1895" s="36">
        <v>1265172.92</v>
      </c>
    </row>
    <row r="1896" spans="1:6" outlineLevel="1" x14ac:dyDescent="0.2">
      <c r="A1896" s="443" t="s">
        <v>1009</v>
      </c>
      <c r="B1896" s="444"/>
      <c r="C1896" s="444"/>
      <c r="D1896" s="444"/>
      <c r="E1896" s="445"/>
      <c r="F1896" s="36">
        <v>689448.77</v>
      </c>
    </row>
    <row r="1897" spans="1:6" ht="11.25" customHeight="1" outlineLevel="1" x14ac:dyDescent="0.2">
      <c r="A1897" s="443" t="s">
        <v>1757</v>
      </c>
      <c r="B1897" s="444"/>
      <c r="C1897" s="444"/>
      <c r="D1897" s="444"/>
      <c r="E1897" s="445"/>
      <c r="F1897" s="36">
        <v>4568939.2</v>
      </c>
    </row>
    <row r="1898" spans="1:6" ht="11.25" customHeight="1" outlineLevel="1" x14ac:dyDescent="0.2">
      <c r="A1898" s="443" t="s">
        <v>1023</v>
      </c>
      <c r="B1898" s="444"/>
      <c r="C1898" s="444"/>
      <c r="D1898" s="444"/>
      <c r="E1898" s="445"/>
      <c r="F1898" s="36">
        <v>23487464.77</v>
      </c>
    </row>
    <row r="1899" spans="1:6" outlineLevel="1" x14ac:dyDescent="0.2">
      <c r="A1899" s="443" t="s">
        <v>1008</v>
      </c>
      <c r="B1899" s="444"/>
      <c r="C1899" s="444"/>
      <c r="D1899" s="444"/>
      <c r="E1899" s="445"/>
      <c r="F1899" s="36">
        <v>5284073.68</v>
      </c>
    </row>
    <row r="1900" spans="1:6" outlineLevel="1" x14ac:dyDescent="0.2">
      <c r="A1900" s="443" t="s">
        <v>1009</v>
      </c>
      <c r="B1900" s="444"/>
      <c r="C1900" s="444"/>
      <c r="D1900" s="444"/>
      <c r="E1900" s="445"/>
      <c r="F1900" s="36">
        <v>2912319.71</v>
      </c>
    </row>
    <row r="1901" spans="1:6" outlineLevel="1" x14ac:dyDescent="0.2">
      <c r="A1901" s="443" t="s">
        <v>1024</v>
      </c>
      <c r="B1901" s="444"/>
      <c r="C1901" s="444"/>
      <c r="D1901" s="444"/>
      <c r="E1901" s="445"/>
      <c r="F1901" s="36">
        <v>33013323.59</v>
      </c>
    </row>
    <row r="1902" spans="1:6" outlineLevel="1" x14ac:dyDescent="0.2">
      <c r="A1902" s="38"/>
      <c r="B1902" s="38"/>
      <c r="C1902" s="38"/>
      <c r="D1902" s="38"/>
      <c r="E1902" s="38"/>
      <c r="F1902" s="38"/>
    </row>
    <row r="1903" spans="1:6" ht="15" outlineLevel="1" x14ac:dyDescent="0.25">
      <c r="A1903" s="3"/>
      <c r="B1903" s="3"/>
      <c r="C1903" s="3"/>
      <c r="D1903" s="3"/>
      <c r="E1903" s="3"/>
      <c r="F1903" s="3"/>
    </row>
    <row r="1904" spans="1:6" outlineLevel="1" x14ac:dyDescent="0.2">
      <c r="A1904" s="41" t="s">
        <v>1025</v>
      </c>
      <c r="B1904" s="446" t="s">
        <v>1026</v>
      </c>
      <c r="C1904" s="446"/>
      <c r="D1904" s="446"/>
      <c r="E1904" s="446"/>
      <c r="F1904" s="446"/>
    </row>
    <row r="1905" spans="1:6" outlineLevel="1" x14ac:dyDescent="0.2">
      <c r="A1905" s="4"/>
      <c r="B1905" s="447" t="s">
        <v>1027</v>
      </c>
      <c r="C1905" s="447"/>
      <c r="D1905" s="447"/>
      <c r="E1905" s="447"/>
      <c r="F1905" s="447"/>
    </row>
    <row r="1906" spans="1:6" outlineLevel="1" x14ac:dyDescent="0.2">
      <c r="A1906" s="41" t="s">
        <v>1028</v>
      </c>
      <c r="B1906" s="446"/>
      <c r="C1906" s="446"/>
      <c r="D1906" s="446"/>
      <c r="E1906" s="446"/>
      <c r="F1906" s="446"/>
    </row>
    <row r="1907" spans="1:6" outlineLevel="1" x14ac:dyDescent="0.2">
      <c r="A1907" s="10"/>
      <c r="B1907" s="447" t="s">
        <v>1027</v>
      </c>
      <c r="C1907" s="447"/>
      <c r="D1907" s="447"/>
      <c r="E1907" s="447"/>
      <c r="F1907" s="447"/>
    </row>
    <row r="1908" spans="1:6" ht="15" outlineLevel="1" x14ac:dyDescent="0.25">
      <c r="A1908" s="3"/>
      <c r="B1908" s="3"/>
      <c r="C1908" s="3"/>
      <c r="D1908" s="3"/>
      <c r="E1908" s="3"/>
      <c r="F1908" s="3"/>
    </row>
    <row r="1909" spans="1:6" ht="18" x14ac:dyDescent="0.25">
      <c r="A1909" s="448" t="s">
        <v>1773</v>
      </c>
      <c r="B1909" s="448"/>
      <c r="C1909" s="448"/>
      <c r="D1909" s="448"/>
      <c r="E1909" s="448"/>
      <c r="F1909" s="448"/>
    </row>
    <row r="1910" spans="1:6" x14ac:dyDescent="0.2">
      <c r="A1910" s="6"/>
      <c r="B1910" s="6"/>
      <c r="C1910" s="6"/>
      <c r="D1910" s="6"/>
      <c r="E1910" s="6"/>
      <c r="F1910" s="6"/>
    </row>
    <row r="1911" spans="1:6" ht="12.75" customHeight="1" x14ac:dyDescent="0.2">
      <c r="A1911" s="449" t="s">
        <v>1774</v>
      </c>
      <c r="B1911" s="449"/>
      <c r="C1911" s="449"/>
      <c r="D1911" s="449"/>
      <c r="E1911" s="449"/>
      <c r="F1911" s="449"/>
    </row>
    <row r="1912" spans="1:6" x14ac:dyDescent="0.2">
      <c r="A1912" s="450" t="s">
        <v>903</v>
      </c>
      <c r="B1912" s="450"/>
      <c r="C1912" s="450"/>
      <c r="D1912" s="450"/>
      <c r="E1912" s="450"/>
      <c r="F1912" s="450"/>
    </row>
    <row r="1913" spans="1:6" outlineLevel="1" x14ac:dyDescent="0.2">
      <c r="A1913" s="9"/>
      <c r="B1913" s="9"/>
      <c r="C1913" s="9"/>
      <c r="D1913" s="9"/>
      <c r="E1913" s="9"/>
      <c r="F1913" s="9"/>
    </row>
    <row r="1914" spans="1:6" ht="15" outlineLevel="1" x14ac:dyDescent="0.25">
      <c r="A1914" s="10" t="s">
        <v>904</v>
      </c>
      <c r="B1914" s="10"/>
      <c r="C1914" s="11" t="s">
        <v>905</v>
      </c>
      <c r="D1914" s="12"/>
      <c r="E1914" s="12"/>
      <c r="F1914" s="3"/>
    </row>
    <row r="1915" spans="1:6" ht="15" outlineLevel="1" x14ac:dyDescent="0.25">
      <c r="A1915" s="10"/>
      <c r="B1915" s="10"/>
      <c r="C1915" s="3"/>
      <c r="D1915" s="15"/>
      <c r="E1915" s="16"/>
      <c r="F1915" s="3"/>
    </row>
    <row r="1916" spans="1:6" ht="15" outlineLevel="1" x14ac:dyDescent="0.25">
      <c r="A1916" s="18"/>
      <c r="B1916" s="3"/>
      <c r="C1916" s="3"/>
      <c r="D1916" s="3"/>
      <c r="E1916" s="3"/>
      <c r="F1916" s="3"/>
    </row>
    <row r="1917" spans="1:6" ht="11.25" customHeight="1" outlineLevel="1" x14ac:dyDescent="0.2">
      <c r="A1917" s="451" t="s">
        <v>906</v>
      </c>
      <c r="B1917" s="451" t="s">
        <v>907</v>
      </c>
      <c r="C1917" s="451" t="s">
        <v>908</v>
      </c>
      <c r="D1917" s="451" t="s">
        <v>909</v>
      </c>
      <c r="E1917" s="451" t="s">
        <v>910</v>
      </c>
      <c r="F1917" s="451" t="s">
        <v>911</v>
      </c>
    </row>
    <row r="1918" spans="1:6" ht="11.25" customHeight="1" outlineLevel="1" x14ac:dyDescent="0.2">
      <c r="A1918" s="452"/>
      <c r="B1918" s="452"/>
      <c r="C1918" s="452"/>
      <c r="D1918" s="452"/>
      <c r="E1918" s="452"/>
      <c r="F1918" s="452"/>
    </row>
    <row r="1919" spans="1:6" ht="12" outlineLevel="1" x14ac:dyDescent="0.2">
      <c r="A1919" s="19">
        <v>1</v>
      </c>
      <c r="B1919" s="19">
        <v>2</v>
      </c>
      <c r="C1919" s="453">
        <v>3</v>
      </c>
      <c r="D1919" s="454"/>
      <c r="E1919" s="455"/>
      <c r="F1919" s="19">
        <v>4</v>
      </c>
    </row>
    <row r="1920" spans="1:6" ht="12.75" customHeight="1" outlineLevel="1" x14ac:dyDescent="0.2">
      <c r="A1920" s="456" t="s">
        <v>1775</v>
      </c>
      <c r="B1920" s="457"/>
      <c r="C1920" s="457"/>
      <c r="D1920" s="457"/>
      <c r="E1920" s="457"/>
      <c r="F1920" s="458"/>
    </row>
    <row r="1921" spans="1:7" ht="12" outlineLevel="1" x14ac:dyDescent="0.2">
      <c r="A1921" s="459" t="s">
        <v>1776</v>
      </c>
      <c r="B1921" s="460"/>
      <c r="C1921" s="460"/>
      <c r="D1921" s="460"/>
      <c r="E1921" s="460"/>
      <c r="F1921" s="461"/>
    </row>
    <row r="1922" spans="1:7" ht="22.5" customHeight="1" outlineLevel="1" x14ac:dyDescent="0.2">
      <c r="A1922" s="21">
        <v>1</v>
      </c>
      <c r="B1922" s="22" t="s">
        <v>1777</v>
      </c>
      <c r="C1922" s="23" t="s">
        <v>1778</v>
      </c>
      <c r="D1922" s="24">
        <v>0.51600000000000001</v>
      </c>
      <c r="E1922" s="25">
        <v>735.95</v>
      </c>
      <c r="F1922" s="25">
        <v>14177.04</v>
      </c>
    </row>
    <row r="1923" spans="1:7" outlineLevel="1" x14ac:dyDescent="0.2">
      <c r="A1923" s="26"/>
      <c r="B1923" s="27"/>
      <c r="C1923" s="28" t="s">
        <v>1779</v>
      </c>
      <c r="D1923" s="28"/>
      <c r="E1923" s="28"/>
      <c r="F1923" s="29">
        <v>15519.93</v>
      </c>
    </row>
    <row r="1924" spans="1:7" outlineLevel="1" x14ac:dyDescent="0.2">
      <c r="A1924" s="26"/>
      <c r="B1924" s="27"/>
      <c r="C1924" s="28" t="s">
        <v>1780</v>
      </c>
      <c r="D1924" s="28"/>
      <c r="E1924" s="28"/>
      <c r="F1924" s="29">
        <v>9007.1</v>
      </c>
    </row>
    <row r="1925" spans="1:7" outlineLevel="1" x14ac:dyDescent="0.2">
      <c r="A1925" s="26"/>
      <c r="B1925" s="27"/>
      <c r="C1925" s="28" t="s">
        <v>917</v>
      </c>
      <c r="D1925" s="28"/>
      <c r="E1925" s="28"/>
      <c r="F1925" s="29">
        <v>38704.07</v>
      </c>
      <c r="G1925" s="194">
        <f>F1925/D1922/100*1.2*1.0224*1.0192</f>
        <v>937.92570135873484</v>
      </c>
    </row>
    <row r="1926" spans="1:7" ht="22.5" customHeight="1" outlineLevel="1" x14ac:dyDescent="0.2">
      <c r="A1926" s="21">
        <v>2</v>
      </c>
      <c r="B1926" s="22" t="s">
        <v>1781</v>
      </c>
      <c r="C1926" s="23" t="s">
        <v>1782</v>
      </c>
      <c r="D1926" s="24">
        <v>5.2629999999999999</v>
      </c>
      <c r="E1926" s="25">
        <v>725.69</v>
      </c>
      <c r="F1926" s="25">
        <v>26926.11</v>
      </c>
      <c r="G1926" s="194">
        <f>F1926/D1922/100*1.2*1.0224*1.0192</f>
        <v>652.50736179973944</v>
      </c>
    </row>
    <row r="1927" spans="1:7" ht="22.5" customHeight="1" outlineLevel="1" x14ac:dyDescent="0.2">
      <c r="A1927" s="21">
        <v>3</v>
      </c>
      <c r="B1927" s="22" t="s">
        <v>1389</v>
      </c>
      <c r="C1927" s="23" t="s">
        <v>1390</v>
      </c>
      <c r="D1927" s="30">
        <v>0.16</v>
      </c>
      <c r="E1927" s="25">
        <v>473.11</v>
      </c>
      <c r="F1927" s="25">
        <v>1518.15</v>
      </c>
      <c r="G1927" s="194">
        <f>F1927/D1922/100*1.2*1.0224*1.0192</f>
        <v>36.789720138418609</v>
      </c>
    </row>
    <row r="1928" spans="1:7" outlineLevel="1" x14ac:dyDescent="0.2">
      <c r="A1928" s="26"/>
      <c r="B1928" s="27"/>
      <c r="C1928" s="28" t="s">
        <v>1783</v>
      </c>
      <c r="D1928" s="28"/>
      <c r="E1928" s="28"/>
      <c r="F1928" s="29">
        <v>1094.6500000000001</v>
      </c>
    </row>
    <row r="1929" spans="1:7" outlineLevel="1" x14ac:dyDescent="0.2">
      <c r="A1929" s="26"/>
      <c r="B1929" s="27"/>
      <c r="C1929" s="28" t="s">
        <v>1784</v>
      </c>
      <c r="D1929" s="28"/>
      <c r="E1929" s="28"/>
      <c r="F1929" s="29">
        <v>622.45000000000005</v>
      </c>
    </row>
    <row r="1930" spans="1:7" outlineLevel="1" x14ac:dyDescent="0.2">
      <c r="A1930" s="26"/>
      <c r="B1930" s="27"/>
      <c r="C1930" s="28" t="s">
        <v>917</v>
      </c>
      <c r="D1930" s="28"/>
      <c r="E1930" s="28"/>
      <c r="F1930" s="29">
        <v>3235.25</v>
      </c>
    </row>
    <row r="1931" spans="1:7" ht="45" customHeight="1" outlineLevel="1" x14ac:dyDescent="0.2">
      <c r="A1931" s="21">
        <v>4</v>
      </c>
      <c r="B1931" s="22" t="s">
        <v>944</v>
      </c>
      <c r="C1931" s="23" t="s">
        <v>1785</v>
      </c>
      <c r="D1931" s="30">
        <v>0.16</v>
      </c>
      <c r="E1931" s="25">
        <v>8817.17</v>
      </c>
      <c r="F1931" s="25">
        <v>27453.14</v>
      </c>
    </row>
    <row r="1932" spans="1:7" ht="22.5" customHeight="1" outlineLevel="1" x14ac:dyDescent="0.2">
      <c r="A1932" s="21">
        <v>5</v>
      </c>
      <c r="B1932" s="22" t="s">
        <v>1786</v>
      </c>
      <c r="C1932" s="23" t="s">
        <v>1787</v>
      </c>
      <c r="D1932" s="24">
        <v>0.51600000000000001</v>
      </c>
      <c r="E1932" s="25">
        <v>4223.1099999999997</v>
      </c>
      <c r="F1932" s="25">
        <v>29523.78</v>
      </c>
    </row>
    <row r="1933" spans="1:7" outlineLevel="1" x14ac:dyDescent="0.2">
      <c r="A1933" s="26"/>
      <c r="B1933" s="27"/>
      <c r="C1933" s="28" t="s">
        <v>1788</v>
      </c>
      <c r="D1933" s="28"/>
      <c r="E1933" s="28"/>
      <c r="F1933" s="29">
        <v>7097.33</v>
      </c>
    </row>
    <row r="1934" spans="1:7" outlineLevel="1" x14ac:dyDescent="0.2">
      <c r="A1934" s="26"/>
      <c r="B1934" s="27"/>
      <c r="C1934" s="28" t="s">
        <v>1789</v>
      </c>
      <c r="D1934" s="28"/>
      <c r="E1934" s="28"/>
      <c r="F1934" s="29">
        <v>4118.99</v>
      </c>
    </row>
    <row r="1935" spans="1:7" outlineLevel="1" x14ac:dyDescent="0.2">
      <c r="A1935" s="26"/>
      <c r="B1935" s="27"/>
      <c r="C1935" s="28" t="s">
        <v>917</v>
      </c>
      <c r="D1935" s="28"/>
      <c r="E1935" s="28"/>
      <c r="F1935" s="29">
        <v>40740.1</v>
      </c>
    </row>
    <row r="1936" spans="1:7" ht="45" customHeight="1" outlineLevel="1" x14ac:dyDescent="0.2">
      <c r="A1936" s="21">
        <v>6</v>
      </c>
      <c r="B1936" s="22" t="s">
        <v>1790</v>
      </c>
      <c r="C1936" s="23" t="s">
        <v>1791</v>
      </c>
      <c r="D1936" s="30">
        <v>-265.74</v>
      </c>
      <c r="E1936" s="25">
        <v>3.67</v>
      </c>
      <c r="F1936" s="25">
        <v>-15867.57</v>
      </c>
    </row>
    <row r="1937" spans="1:8" ht="33.75" customHeight="1" outlineLevel="1" x14ac:dyDescent="0.2">
      <c r="A1937" s="21">
        <v>7</v>
      </c>
      <c r="B1937" s="22" t="s">
        <v>1792</v>
      </c>
      <c r="C1937" s="23" t="s">
        <v>1793</v>
      </c>
      <c r="D1937" s="24">
        <v>-6.7080000000000002</v>
      </c>
      <c r="E1937" s="25">
        <v>22.38</v>
      </c>
      <c r="F1937" s="25">
        <v>-1735.45</v>
      </c>
    </row>
    <row r="1938" spans="1:8" ht="22.5" customHeight="1" outlineLevel="1" x14ac:dyDescent="0.2">
      <c r="A1938" s="21">
        <v>8</v>
      </c>
      <c r="B1938" s="22" t="s">
        <v>1377</v>
      </c>
      <c r="C1938" s="23" t="s">
        <v>1794</v>
      </c>
      <c r="D1938" s="32">
        <v>412.8</v>
      </c>
      <c r="E1938" s="25">
        <v>10.35</v>
      </c>
      <c r="F1938" s="25">
        <v>35848.31</v>
      </c>
    </row>
    <row r="1939" spans="1:8" ht="22.5" customHeight="1" outlineLevel="1" x14ac:dyDescent="0.2">
      <c r="A1939" s="21">
        <v>9</v>
      </c>
      <c r="B1939" s="22" t="s">
        <v>1377</v>
      </c>
      <c r="C1939" s="23" t="s">
        <v>1795</v>
      </c>
      <c r="D1939" s="24">
        <v>6.1920000000000002</v>
      </c>
      <c r="E1939" s="25">
        <v>271.77</v>
      </c>
      <c r="F1939" s="25">
        <v>14118.93</v>
      </c>
    </row>
    <row r="1940" spans="1:8" ht="12" outlineLevel="1" x14ac:dyDescent="0.2">
      <c r="A1940" s="459" t="s">
        <v>1796</v>
      </c>
      <c r="B1940" s="460"/>
      <c r="C1940" s="460"/>
      <c r="D1940" s="460"/>
      <c r="E1940" s="460"/>
      <c r="F1940" s="461"/>
      <c r="G1940" s="194" t="s">
        <v>1797</v>
      </c>
      <c r="H1940" s="1" t="s">
        <v>1798</v>
      </c>
    </row>
    <row r="1941" spans="1:8" ht="22.5" customHeight="1" outlineLevel="1" x14ac:dyDescent="0.2">
      <c r="A1941" s="158">
        <v>10</v>
      </c>
      <c r="B1941" s="159" t="s">
        <v>1460</v>
      </c>
      <c r="C1941" s="160" t="s">
        <v>1461</v>
      </c>
      <c r="D1941" s="161">
        <v>1.075</v>
      </c>
      <c r="E1941" s="162">
        <v>465.1</v>
      </c>
      <c r="F1941" s="162">
        <v>20696.05</v>
      </c>
      <c r="G1941" s="207"/>
    </row>
    <row r="1942" spans="1:8" outlineLevel="1" x14ac:dyDescent="0.2">
      <c r="A1942" s="163"/>
      <c r="B1942" s="164"/>
      <c r="C1942" s="165" t="s">
        <v>1799</v>
      </c>
      <c r="D1942" s="165"/>
      <c r="E1942" s="165"/>
      <c r="F1942" s="166">
        <v>22844.77</v>
      </c>
      <c r="G1942" s="207"/>
    </row>
    <row r="1943" spans="1:8" outlineLevel="1" x14ac:dyDescent="0.2">
      <c r="A1943" s="163"/>
      <c r="B1943" s="164"/>
      <c r="C1943" s="165" t="s">
        <v>1800</v>
      </c>
      <c r="D1943" s="165"/>
      <c r="E1943" s="165"/>
      <c r="F1943" s="166">
        <v>13258.13</v>
      </c>
      <c r="G1943" s="207"/>
    </row>
    <row r="1944" spans="1:8" outlineLevel="1" x14ac:dyDescent="0.2">
      <c r="A1944" s="163"/>
      <c r="B1944" s="164"/>
      <c r="C1944" s="165" t="s">
        <v>917</v>
      </c>
      <c r="D1944" s="165"/>
      <c r="E1944" s="165"/>
      <c r="F1944" s="166">
        <v>56798.95</v>
      </c>
      <c r="G1944" s="207">
        <f>F1944/D1941/100*1.2*1.0224*1.0192</f>
        <v>660.68332367348091</v>
      </c>
    </row>
    <row r="1945" spans="1:8" ht="22.5" customHeight="1" outlineLevel="1" x14ac:dyDescent="0.2">
      <c r="A1945" s="167">
        <v>11</v>
      </c>
      <c r="B1945" s="168" t="s">
        <v>1781</v>
      </c>
      <c r="C1945" s="169" t="s">
        <v>1782</v>
      </c>
      <c r="D1945" s="170">
        <v>2.1930000000000001</v>
      </c>
      <c r="E1945" s="171">
        <v>725.69</v>
      </c>
      <c r="F1945" s="171">
        <v>11219.64</v>
      </c>
      <c r="G1945" s="208">
        <f>F1945/D1941/100*1.2*1.0224*1.0192</f>
        <v>130.5064450244227</v>
      </c>
      <c r="H1945" s="1">
        <f>F1945/D1945*1.2*1.0416</f>
        <v>6394.7343496580024</v>
      </c>
    </row>
    <row r="1946" spans="1:8" ht="33.75" customHeight="1" outlineLevel="1" x14ac:dyDescent="0.2">
      <c r="A1946" s="158">
        <v>12</v>
      </c>
      <c r="B1946" s="159" t="s">
        <v>1801</v>
      </c>
      <c r="C1946" s="160" t="s">
        <v>1802</v>
      </c>
      <c r="D1946" s="161">
        <v>1.075</v>
      </c>
      <c r="E1946" s="162">
        <v>333.34</v>
      </c>
      <c r="F1946" s="162">
        <v>12211.72</v>
      </c>
      <c r="G1946" s="207"/>
    </row>
    <row r="1947" spans="1:8" outlineLevel="1" x14ac:dyDescent="0.2">
      <c r="A1947" s="163"/>
      <c r="B1947" s="164"/>
      <c r="C1947" s="165" t="s">
        <v>1803</v>
      </c>
      <c r="D1947" s="165"/>
      <c r="E1947" s="165"/>
      <c r="F1947" s="166">
        <v>13284.91</v>
      </c>
      <c r="G1947" s="207"/>
    </row>
    <row r="1948" spans="1:8" outlineLevel="1" x14ac:dyDescent="0.2">
      <c r="A1948" s="163"/>
      <c r="B1948" s="164"/>
      <c r="C1948" s="165" t="s">
        <v>1804</v>
      </c>
      <c r="D1948" s="165"/>
      <c r="E1948" s="165"/>
      <c r="F1948" s="166">
        <v>7709.99</v>
      </c>
      <c r="G1948" s="207"/>
    </row>
    <row r="1949" spans="1:8" outlineLevel="1" x14ac:dyDescent="0.2">
      <c r="A1949" s="163"/>
      <c r="B1949" s="164"/>
      <c r="C1949" s="165" t="s">
        <v>917</v>
      </c>
      <c r="D1949" s="165"/>
      <c r="E1949" s="165"/>
      <c r="F1949" s="166">
        <v>33206.620000000003</v>
      </c>
      <c r="G1949" s="207">
        <f>F1949/D1946/100*6*1.2*1.0224*1.0192</f>
        <v>2317.5491873947267</v>
      </c>
    </row>
    <row r="1950" spans="1:8" ht="22.5" customHeight="1" outlineLevel="1" x14ac:dyDescent="0.2">
      <c r="A1950" s="167">
        <v>13</v>
      </c>
      <c r="B1950" s="168" t="s">
        <v>1781</v>
      </c>
      <c r="C1950" s="169" t="s">
        <v>1782</v>
      </c>
      <c r="D1950" s="170">
        <v>8.7720000000000002</v>
      </c>
      <c r="E1950" s="171">
        <v>725.69</v>
      </c>
      <c r="F1950" s="171">
        <v>44878.559999999998</v>
      </c>
      <c r="G1950" s="208">
        <f>F1950/D1946/100*1.2*1.0224*1.0192</f>
        <v>522.02578009769081</v>
      </c>
      <c r="H1950" s="1">
        <f>F1950/D1950*1.2*1.0416</f>
        <v>6394.7343496580024</v>
      </c>
    </row>
    <row r="1951" spans="1:8" ht="22.5" customHeight="1" outlineLevel="1" x14ac:dyDescent="0.2">
      <c r="A1951" s="158">
        <v>14</v>
      </c>
      <c r="B1951" s="159" t="s">
        <v>1389</v>
      </c>
      <c r="C1951" s="160" t="s">
        <v>1390</v>
      </c>
      <c r="D1951" s="161">
        <v>0.33300000000000002</v>
      </c>
      <c r="E1951" s="162">
        <v>473.11</v>
      </c>
      <c r="F1951" s="162">
        <v>3159.64</v>
      </c>
      <c r="G1951" s="207"/>
    </row>
    <row r="1952" spans="1:8" outlineLevel="1" x14ac:dyDescent="0.2">
      <c r="A1952" s="163"/>
      <c r="B1952" s="164"/>
      <c r="C1952" s="165" t="s">
        <v>1805</v>
      </c>
      <c r="D1952" s="165"/>
      <c r="E1952" s="165"/>
      <c r="F1952" s="166">
        <v>2278.2399999999998</v>
      </c>
      <c r="G1952" s="207"/>
    </row>
    <row r="1953" spans="1:7" outlineLevel="1" x14ac:dyDescent="0.2">
      <c r="A1953" s="163"/>
      <c r="B1953" s="164"/>
      <c r="C1953" s="165" t="s">
        <v>1806</v>
      </c>
      <c r="D1953" s="165"/>
      <c r="E1953" s="165"/>
      <c r="F1953" s="166">
        <v>1295.47</v>
      </c>
      <c r="G1953" s="207"/>
    </row>
    <row r="1954" spans="1:7" outlineLevel="1" x14ac:dyDescent="0.2">
      <c r="A1954" s="163"/>
      <c r="B1954" s="164"/>
      <c r="C1954" s="165" t="s">
        <v>917</v>
      </c>
      <c r="D1954" s="165"/>
      <c r="E1954" s="165"/>
      <c r="F1954" s="166">
        <v>6733.35</v>
      </c>
      <c r="G1954" s="207">
        <f>F1954/D1946/100*1.2*1.0224*1.0192</f>
        <v>78.322082669782347</v>
      </c>
    </row>
    <row r="1955" spans="1:7" ht="45" customHeight="1" outlineLevel="1" x14ac:dyDescent="0.2">
      <c r="A1955" s="167">
        <v>15</v>
      </c>
      <c r="B1955" s="168" t="s">
        <v>944</v>
      </c>
      <c r="C1955" s="169" t="s">
        <v>1785</v>
      </c>
      <c r="D1955" s="170">
        <v>0.33300000000000002</v>
      </c>
      <c r="E1955" s="171">
        <v>8817.17</v>
      </c>
      <c r="F1955" s="171">
        <v>57136.85</v>
      </c>
      <c r="G1955" s="208">
        <f>F1955/D1946/100*1.2*1.0224*1.0192</f>
        <v>664.61376420221029</v>
      </c>
    </row>
    <row r="1956" spans="1:7" ht="33.75" customHeight="1" outlineLevel="1" x14ac:dyDescent="0.2">
      <c r="A1956" s="21">
        <v>16</v>
      </c>
      <c r="B1956" s="22" t="s">
        <v>1807</v>
      </c>
      <c r="C1956" s="23" t="s">
        <v>1808</v>
      </c>
      <c r="D1956" s="24">
        <v>1.075</v>
      </c>
      <c r="E1956" s="25">
        <v>1331.16</v>
      </c>
      <c r="F1956" s="25">
        <v>62559.47</v>
      </c>
    </row>
    <row r="1957" spans="1:7" outlineLevel="1" x14ac:dyDescent="0.2">
      <c r="A1957" s="26"/>
      <c r="B1957" s="27"/>
      <c r="C1957" s="28" t="s">
        <v>1809</v>
      </c>
      <c r="D1957" s="28"/>
      <c r="E1957" s="28"/>
      <c r="F1957" s="29">
        <v>67681.06</v>
      </c>
    </row>
    <row r="1958" spans="1:7" outlineLevel="1" x14ac:dyDescent="0.2">
      <c r="A1958" s="26"/>
      <c r="B1958" s="27"/>
      <c r="C1958" s="28" t="s">
        <v>1810</v>
      </c>
      <c r="D1958" s="28"/>
      <c r="E1958" s="28"/>
      <c r="F1958" s="29">
        <v>39279.19</v>
      </c>
    </row>
    <row r="1959" spans="1:7" outlineLevel="1" x14ac:dyDescent="0.2">
      <c r="A1959" s="26"/>
      <c r="B1959" s="27"/>
      <c r="C1959" s="28" t="s">
        <v>917</v>
      </c>
      <c r="D1959" s="28"/>
      <c r="E1959" s="28"/>
      <c r="F1959" s="29">
        <v>169519.72</v>
      </c>
    </row>
    <row r="1960" spans="1:7" ht="33.75" customHeight="1" outlineLevel="1" x14ac:dyDescent="0.2">
      <c r="A1960" s="21">
        <v>17</v>
      </c>
      <c r="B1960" s="22" t="s">
        <v>1811</v>
      </c>
      <c r="C1960" s="23" t="s">
        <v>1812</v>
      </c>
      <c r="D1960" s="24">
        <v>1.075</v>
      </c>
      <c r="E1960" s="25">
        <v>280.97000000000003</v>
      </c>
      <c r="F1960" s="25">
        <v>12700.27</v>
      </c>
    </row>
    <row r="1961" spans="1:7" outlineLevel="1" x14ac:dyDescent="0.2">
      <c r="A1961" s="26"/>
      <c r="B1961" s="27"/>
      <c r="C1961" s="28" t="s">
        <v>1813</v>
      </c>
      <c r="D1961" s="28"/>
      <c r="E1961" s="28"/>
      <c r="F1961" s="29">
        <v>13039.32</v>
      </c>
    </row>
    <row r="1962" spans="1:7" outlineLevel="1" x14ac:dyDescent="0.2">
      <c r="A1962" s="26"/>
      <c r="B1962" s="27"/>
      <c r="C1962" s="28" t="s">
        <v>1814</v>
      </c>
      <c r="D1962" s="28"/>
      <c r="E1962" s="28"/>
      <c r="F1962" s="29">
        <v>7567.46</v>
      </c>
    </row>
    <row r="1963" spans="1:7" outlineLevel="1" x14ac:dyDescent="0.2">
      <c r="A1963" s="26"/>
      <c r="B1963" s="27"/>
      <c r="C1963" s="28" t="s">
        <v>917</v>
      </c>
      <c r="D1963" s="28"/>
      <c r="E1963" s="28"/>
      <c r="F1963" s="29">
        <v>33307.050000000003</v>
      </c>
    </row>
    <row r="1964" spans="1:7" ht="22.5" customHeight="1" outlineLevel="1" x14ac:dyDescent="0.2">
      <c r="A1964" s="21">
        <v>18</v>
      </c>
      <c r="B1964" s="22" t="s">
        <v>1377</v>
      </c>
      <c r="C1964" s="23" t="s">
        <v>1815</v>
      </c>
      <c r="D1964" s="30">
        <v>483.75</v>
      </c>
      <c r="E1964" s="25">
        <v>159.86000000000001</v>
      </c>
      <c r="F1964" s="25">
        <v>648802.89</v>
      </c>
    </row>
    <row r="1965" spans="1:7" ht="12" outlineLevel="1" x14ac:dyDescent="0.2">
      <c r="A1965" s="459" t="s">
        <v>1816</v>
      </c>
      <c r="B1965" s="460"/>
      <c r="C1965" s="460"/>
      <c r="D1965" s="460"/>
      <c r="E1965" s="460"/>
      <c r="F1965" s="461"/>
    </row>
    <row r="1966" spans="1:7" ht="22.5" customHeight="1" outlineLevel="1" x14ac:dyDescent="0.2">
      <c r="A1966" s="21">
        <v>19</v>
      </c>
      <c r="B1966" s="22" t="s">
        <v>1532</v>
      </c>
      <c r="C1966" s="23" t="s">
        <v>1533</v>
      </c>
      <c r="D1966" s="24">
        <v>0.39500000000000002</v>
      </c>
      <c r="E1966" s="25">
        <v>464.03</v>
      </c>
      <c r="F1966" s="25">
        <v>7563.98</v>
      </c>
    </row>
    <row r="1967" spans="1:7" outlineLevel="1" x14ac:dyDescent="0.2">
      <c r="A1967" s="26"/>
      <c r="B1967" s="27"/>
      <c r="C1967" s="28" t="s">
        <v>1817</v>
      </c>
      <c r="D1967" s="28"/>
      <c r="E1967" s="28"/>
      <c r="F1967" s="29">
        <v>8316.2900000000009</v>
      </c>
    </row>
    <row r="1968" spans="1:7" outlineLevel="1" x14ac:dyDescent="0.2">
      <c r="A1968" s="26"/>
      <c r="B1968" s="27"/>
      <c r="C1968" s="28" t="s">
        <v>1818</v>
      </c>
      <c r="D1968" s="28"/>
      <c r="E1968" s="28"/>
      <c r="F1968" s="29">
        <v>4826.42</v>
      </c>
    </row>
    <row r="1969" spans="1:6" outlineLevel="1" x14ac:dyDescent="0.2">
      <c r="A1969" s="26"/>
      <c r="B1969" s="27"/>
      <c r="C1969" s="28" t="s">
        <v>917</v>
      </c>
      <c r="D1969" s="28"/>
      <c r="E1969" s="28"/>
      <c r="F1969" s="29">
        <v>20706.689999999999</v>
      </c>
    </row>
    <row r="1970" spans="1:6" ht="22.5" customHeight="1" outlineLevel="1" x14ac:dyDescent="0.2">
      <c r="A1970" s="21">
        <v>20</v>
      </c>
      <c r="B1970" s="22" t="s">
        <v>1536</v>
      </c>
      <c r="C1970" s="23" t="s">
        <v>1537</v>
      </c>
      <c r="D1970" s="24">
        <v>0.80600000000000005</v>
      </c>
      <c r="E1970" s="25">
        <v>600</v>
      </c>
      <c r="F1970" s="25">
        <v>4110.6000000000004</v>
      </c>
    </row>
    <row r="1971" spans="1:6" ht="33.75" customHeight="1" outlineLevel="1" x14ac:dyDescent="0.2">
      <c r="A1971" s="21">
        <v>21</v>
      </c>
      <c r="B1971" s="22" t="s">
        <v>1538</v>
      </c>
      <c r="C1971" s="23" t="s">
        <v>1819</v>
      </c>
      <c r="D1971" s="24">
        <v>0.39500000000000002</v>
      </c>
      <c r="E1971" s="25">
        <v>16.16</v>
      </c>
      <c r="F1971" s="25">
        <v>180.34</v>
      </c>
    </row>
    <row r="1972" spans="1:6" outlineLevel="1" x14ac:dyDescent="0.2">
      <c r="A1972" s="26"/>
      <c r="B1972" s="27"/>
      <c r="C1972" s="28" t="s">
        <v>1820</v>
      </c>
      <c r="D1972" s="28"/>
      <c r="E1972" s="28"/>
      <c r="F1972" s="29">
        <v>181.53</v>
      </c>
    </row>
    <row r="1973" spans="1:6" outlineLevel="1" x14ac:dyDescent="0.2">
      <c r="A1973" s="26"/>
      <c r="B1973" s="27"/>
      <c r="C1973" s="28" t="s">
        <v>1821</v>
      </c>
      <c r="D1973" s="28"/>
      <c r="E1973" s="28"/>
      <c r="F1973" s="29">
        <v>105.35</v>
      </c>
    </row>
    <row r="1974" spans="1:6" outlineLevel="1" x14ac:dyDescent="0.2">
      <c r="A1974" s="26"/>
      <c r="B1974" s="27"/>
      <c r="C1974" s="28" t="s">
        <v>917</v>
      </c>
      <c r="D1974" s="28"/>
      <c r="E1974" s="28"/>
      <c r="F1974" s="29">
        <v>467.22</v>
      </c>
    </row>
    <row r="1975" spans="1:6" ht="22.5" customHeight="1" outlineLevel="1" x14ac:dyDescent="0.2">
      <c r="A1975" s="21">
        <v>22</v>
      </c>
      <c r="B1975" s="22" t="s">
        <v>1536</v>
      </c>
      <c r="C1975" s="23" t="s">
        <v>1537</v>
      </c>
      <c r="D1975" s="24">
        <v>0.20100000000000001</v>
      </c>
      <c r="E1975" s="25">
        <v>600</v>
      </c>
      <c r="F1975" s="25">
        <v>1025.0999999999999</v>
      </c>
    </row>
    <row r="1976" spans="1:6" ht="33.75" customHeight="1" outlineLevel="1" x14ac:dyDescent="0.2">
      <c r="A1976" s="21">
        <v>23</v>
      </c>
      <c r="B1976" s="22" t="s">
        <v>1822</v>
      </c>
      <c r="C1976" s="23" t="s">
        <v>1823</v>
      </c>
      <c r="D1976" s="24">
        <v>0.39500000000000002</v>
      </c>
      <c r="E1976" s="25">
        <v>1490.34</v>
      </c>
      <c r="F1976" s="25">
        <v>17185.93</v>
      </c>
    </row>
    <row r="1977" spans="1:6" outlineLevel="1" x14ac:dyDescent="0.2">
      <c r="A1977" s="26"/>
      <c r="B1977" s="27"/>
      <c r="C1977" s="28" t="s">
        <v>1824</v>
      </c>
      <c r="D1977" s="28"/>
      <c r="E1977" s="28"/>
      <c r="F1977" s="29">
        <v>8427.31</v>
      </c>
    </row>
    <row r="1978" spans="1:6" outlineLevel="1" x14ac:dyDescent="0.2">
      <c r="A1978" s="26"/>
      <c r="B1978" s="27"/>
      <c r="C1978" s="28" t="s">
        <v>1825</v>
      </c>
      <c r="D1978" s="28"/>
      <c r="E1978" s="28"/>
      <c r="F1978" s="29">
        <v>4890.8500000000004</v>
      </c>
    </row>
    <row r="1979" spans="1:6" outlineLevel="1" x14ac:dyDescent="0.2">
      <c r="A1979" s="26"/>
      <c r="B1979" s="27"/>
      <c r="C1979" s="28" t="s">
        <v>917</v>
      </c>
      <c r="D1979" s="28"/>
      <c r="E1979" s="28"/>
      <c r="F1979" s="29">
        <v>30504.09</v>
      </c>
    </row>
    <row r="1980" spans="1:6" ht="22.5" customHeight="1" outlineLevel="1" x14ac:dyDescent="0.2">
      <c r="A1980" s="21">
        <v>24</v>
      </c>
      <c r="B1980" s="22" t="s">
        <v>1826</v>
      </c>
      <c r="C1980" s="23" t="s">
        <v>1827</v>
      </c>
      <c r="D1980" s="30">
        <v>44.24</v>
      </c>
      <c r="E1980" s="25">
        <v>16.77</v>
      </c>
      <c r="F1980" s="25">
        <v>3442.44</v>
      </c>
    </row>
    <row r="1981" spans="1:6" ht="33.75" customHeight="1" outlineLevel="1" x14ac:dyDescent="0.2">
      <c r="A1981" s="21">
        <v>25</v>
      </c>
      <c r="B1981" s="22" t="s">
        <v>1828</v>
      </c>
      <c r="C1981" s="23" t="s">
        <v>1829</v>
      </c>
      <c r="D1981" s="24">
        <v>0.39500000000000002</v>
      </c>
      <c r="E1981" s="25">
        <v>1118.54</v>
      </c>
      <c r="F1981" s="25">
        <v>11789.57</v>
      </c>
    </row>
    <row r="1982" spans="1:6" outlineLevel="1" x14ac:dyDescent="0.2">
      <c r="A1982" s="26"/>
      <c r="B1982" s="27"/>
      <c r="C1982" s="28" t="s">
        <v>1830</v>
      </c>
      <c r="D1982" s="28"/>
      <c r="E1982" s="28"/>
      <c r="F1982" s="29">
        <v>6055.71</v>
      </c>
    </row>
    <row r="1983" spans="1:6" outlineLevel="1" x14ac:dyDescent="0.2">
      <c r="A1983" s="26"/>
      <c r="B1983" s="27"/>
      <c r="C1983" s="28" t="s">
        <v>1831</v>
      </c>
      <c r="D1983" s="28"/>
      <c r="E1983" s="28"/>
      <c r="F1983" s="29">
        <v>3514.47</v>
      </c>
    </row>
    <row r="1984" spans="1:6" outlineLevel="1" x14ac:dyDescent="0.2">
      <c r="A1984" s="26"/>
      <c r="B1984" s="27"/>
      <c r="C1984" s="28" t="s">
        <v>917</v>
      </c>
      <c r="D1984" s="28"/>
      <c r="E1984" s="28"/>
      <c r="F1984" s="29">
        <v>21359.75</v>
      </c>
    </row>
    <row r="1985" spans="1:6" ht="22.5" customHeight="1" outlineLevel="1" x14ac:dyDescent="0.2">
      <c r="A1985" s="21">
        <v>26</v>
      </c>
      <c r="B1985" s="22" t="s">
        <v>1826</v>
      </c>
      <c r="C1985" s="23" t="s">
        <v>1827</v>
      </c>
      <c r="D1985" s="30">
        <v>44.24</v>
      </c>
      <c r="E1985" s="25">
        <v>16.77</v>
      </c>
      <c r="F1985" s="25">
        <v>3442.44</v>
      </c>
    </row>
    <row r="1986" spans="1:6" ht="22.5" customHeight="1" outlineLevel="1" x14ac:dyDescent="0.2">
      <c r="A1986" s="21">
        <v>27</v>
      </c>
      <c r="B1986" s="22" t="s">
        <v>1832</v>
      </c>
      <c r="C1986" s="23" t="s">
        <v>1833</v>
      </c>
      <c r="D1986" s="24">
        <v>0.39500000000000002</v>
      </c>
      <c r="E1986" s="25">
        <v>163.06</v>
      </c>
      <c r="F1986" s="25">
        <v>2787.86</v>
      </c>
    </row>
    <row r="1987" spans="1:6" outlineLevel="1" x14ac:dyDescent="0.2">
      <c r="A1987" s="26"/>
      <c r="B1987" s="27"/>
      <c r="C1987" s="28" t="s">
        <v>1834</v>
      </c>
      <c r="D1987" s="28"/>
      <c r="E1987" s="28"/>
      <c r="F1987" s="29">
        <v>3037.25</v>
      </c>
    </row>
    <row r="1988" spans="1:6" outlineLevel="1" x14ac:dyDescent="0.2">
      <c r="A1988" s="26"/>
      <c r="B1988" s="27"/>
      <c r="C1988" s="28" t="s">
        <v>1835</v>
      </c>
      <c r="D1988" s="28"/>
      <c r="E1988" s="28"/>
      <c r="F1988" s="29">
        <v>1762.69</v>
      </c>
    </row>
    <row r="1989" spans="1:6" outlineLevel="1" x14ac:dyDescent="0.2">
      <c r="A1989" s="26"/>
      <c r="B1989" s="27"/>
      <c r="C1989" s="28" t="s">
        <v>917</v>
      </c>
      <c r="D1989" s="28"/>
      <c r="E1989" s="28"/>
      <c r="F1989" s="29">
        <v>7587.8</v>
      </c>
    </row>
    <row r="1990" spans="1:6" ht="33.75" customHeight="1" outlineLevel="1" x14ac:dyDescent="0.2">
      <c r="A1990" s="21">
        <v>28</v>
      </c>
      <c r="B1990" s="22" t="s">
        <v>1836</v>
      </c>
      <c r="C1990" s="23" t="s">
        <v>1837</v>
      </c>
      <c r="D1990" s="24">
        <v>0.10299999999999999</v>
      </c>
      <c r="E1990" s="25">
        <v>45.92</v>
      </c>
      <c r="F1990" s="25">
        <v>189.76</v>
      </c>
    </row>
    <row r="1991" spans="1:6" ht="22.5" customHeight="1" outlineLevel="1" x14ac:dyDescent="0.2">
      <c r="A1991" s="21">
        <v>29</v>
      </c>
      <c r="B1991" s="22" t="s">
        <v>1532</v>
      </c>
      <c r="C1991" s="23" t="s">
        <v>1533</v>
      </c>
      <c r="D1991" s="24">
        <v>0.39500000000000002</v>
      </c>
      <c r="E1991" s="25">
        <v>464.03</v>
      </c>
      <c r="F1991" s="25">
        <v>7563.98</v>
      </c>
    </row>
    <row r="1992" spans="1:6" outlineLevel="1" x14ac:dyDescent="0.2">
      <c r="A1992" s="26"/>
      <c r="B1992" s="27"/>
      <c r="C1992" s="28" t="s">
        <v>1817</v>
      </c>
      <c r="D1992" s="28"/>
      <c r="E1992" s="28"/>
      <c r="F1992" s="29">
        <v>8316.2900000000009</v>
      </c>
    </row>
    <row r="1993" spans="1:6" outlineLevel="1" x14ac:dyDescent="0.2">
      <c r="A1993" s="26"/>
      <c r="B1993" s="27"/>
      <c r="C1993" s="28" t="s">
        <v>1818</v>
      </c>
      <c r="D1993" s="28"/>
      <c r="E1993" s="28"/>
      <c r="F1993" s="29">
        <v>4826.42</v>
      </c>
    </row>
    <row r="1994" spans="1:6" outlineLevel="1" x14ac:dyDescent="0.2">
      <c r="A1994" s="26"/>
      <c r="B1994" s="27"/>
      <c r="C1994" s="28" t="s">
        <v>917</v>
      </c>
      <c r="D1994" s="28"/>
      <c r="E1994" s="28"/>
      <c r="F1994" s="29">
        <v>20706.689999999999</v>
      </c>
    </row>
    <row r="1995" spans="1:6" ht="22.5" customHeight="1" outlineLevel="1" x14ac:dyDescent="0.2">
      <c r="A1995" s="21">
        <v>30</v>
      </c>
      <c r="B1995" s="22" t="s">
        <v>1536</v>
      </c>
      <c r="C1995" s="23" t="s">
        <v>1537</v>
      </c>
      <c r="D1995" s="24">
        <v>0.80600000000000005</v>
      </c>
      <c r="E1995" s="25">
        <v>600</v>
      </c>
      <c r="F1995" s="25">
        <v>4110.6000000000004</v>
      </c>
    </row>
    <row r="1996" spans="1:6" ht="33.75" customHeight="1" outlineLevel="1" x14ac:dyDescent="0.2">
      <c r="A1996" s="21">
        <v>31</v>
      </c>
      <c r="B1996" s="22" t="s">
        <v>1538</v>
      </c>
      <c r="C1996" s="23" t="s">
        <v>1838</v>
      </c>
      <c r="D1996" s="24">
        <v>0.39500000000000002</v>
      </c>
      <c r="E1996" s="25">
        <v>96.94</v>
      </c>
      <c r="F1996" s="25">
        <v>1082.04</v>
      </c>
    </row>
    <row r="1997" spans="1:6" outlineLevel="1" x14ac:dyDescent="0.2">
      <c r="A1997" s="26"/>
      <c r="B1997" s="27"/>
      <c r="C1997" s="28" t="s">
        <v>1839</v>
      </c>
      <c r="D1997" s="28"/>
      <c r="E1997" s="28"/>
      <c r="F1997" s="29">
        <v>1089.19</v>
      </c>
    </row>
    <row r="1998" spans="1:6" outlineLevel="1" x14ac:dyDescent="0.2">
      <c r="A1998" s="26"/>
      <c r="B1998" s="27"/>
      <c r="C1998" s="28" t="s">
        <v>1840</v>
      </c>
      <c r="D1998" s="28"/>
      <c r="E1998" s="28"/>
      <c r="F1998" s="29">
        <v>632.12</v>
      </c>
    </row>
    <row r="1999" spans="1:6" outlineLevel="1" x14ac:dyDescent="0.2">
      <c r="A1999" s="26"/>
      <c r="B1999" s="27"/>
      <c r="C1999" s="28" t="s">
        <v>917</v>
      </c>
      <c r="D1999" s="28"/>
      <c r="E1999" s="28"/>
      <c r="F1999" s="29">
        <v>2803.35</v>
      </c>
    </row>
    <row r="2000" spans="1:6" ht="22.5" customHeight="1" outlineLevel="1" x14ac:dyDescent="0.2">
      <c r="A2000" s="21">
        <v>32</v>
      </c>
      <c r="B2000" s="22" t="s">
        <v>1536</v>
      </c>
      <c r="C2000" s="23" t="s">
        <v>1537</v>
      </c>
      <c r="D2000" s="24">
        <v>1.2090000000000001</v>
      </c>
      <c r="E2000" s="25">
        <v>600</v>
      </c>
      <c r="F2000" s="25">
        <v>6165.9</v>
      </c>
    </row>
    <row r="2001" spans="1:6" ht="22.5" customHeight="1" outlineLevel="1" x14ac:dyDescent="0.2">
      <c r="A2001" s="21">
        <v>33</v>
      </c>
      <c r="B2001" s="22" t="s">
        <v>1389</v>
      </c>
      <c r="C2001" s="23" t="s">
        <v>1390</v>
      </c>
      <c r="D2001" s="24">
        <v>7.9000000000000001E-2</v>
      </c>
      <c r="E2001" s="25">
        <v>473.11</v>
      </c>
      <c r="F2001" s="25">
        <v>749.58</v>
      </c>
    </row>
    <row r="2002" spans="1:6" outlineLevel="1" x14ac:dyDescent="0.2">
      <c r="A2002" s="26"/>
      <c r="B2002" s="27"/>
      <c r="C2002" s="28" t="s">
        <v>1841</v>
      </c>
      <c r="D2002" s="28"/>
      <c r="E2002" s="28"/>
      <c r="F2002" s="29">
        <v>540.48</v>
      </c>
    </row>
    <row r="2003" spans="1:6" outlineLevel="1" x14ac:dyDescent="0.2">
      <c r="A2003" s="26"/>
      <c r="B2003" s="27"/>
      <c r="C2003" s="28" t="s">
        <v>1842</v>
      </c>
      <c r="D2003" s="28"/>
      <c r="E2003" s="28"/>
      <c r="F2003" s="29">
        <v>307.33</v>
      </c>
    </row>
    <row r="2004" spans="1:6" outlineLevel="1" x14ac:dyDescent="0.2">
      <c r="A2004" s="26"/>
      <c r="B2004" s="27"/>
      <c r="C2004" s="28" t="s">
        <v>917</v>
      </c>
      <c r="D2004" s="28"/>
      <c r="E2004" s="28"/>
      <c r="F2004" s="29">
        <v>1597.39</v>
      </c>
    </row>
    <row r="2005" spans="1:6" ht="33.75" customHeight="1" outlineLevel="1" x14ac:dyDescent="0.2">
      <c r="A2005" s="21">
        <v>34</v>
      </c>
      <c r="B2005" s="22" t="s">
        <v>944</v>
      </c>
      <c r="C2005" s="23" t="s">
        <v>1544</v>
      </c>
      <c r="D2005" s="24">
        <v>7.9000000000000001E-2</v>
      </c>
      <c r="E2005" s="25">
        <v>8817.17</v>
      </c>
      <c r="F2005" s="25">
        <v>13554.99</v>
      </c>
    </row>
    <row r="2006" spans="1:6" ht="22.5" customHeight="1" outlineLevel="1" x14ac:dyDescent="0.2">
      <c r="A2006" s="21">
        <v>35</v>
      </c>
      <c r="B2006" s="22" t="s">
        <v>1545</v>
      </c>
      <c r="C2006" s="23" t="s">
        <v>1546</v>
      </c>
      <c r="D2006" s="24">
        <v>0.39500000000000002</v>
      </c>
      <c r="E2006" s="25">
        <v>2929.74</v>
      </c>
      <c r="F2006" s="25">
        <v>51563.44</v>
      </c>
    </row>
    <row r="2007" spans="1:6" outlineLevel="1" x14ac:dyDescent="0.2">
      <c r="A2007" s="26"/>
      <c r="B2007" s="27"/>
      <c r="C2007" s="28" t="s">
        <v>1843</v>
      </c>
      <c r="D2007" s="28"/>
      <c r="E2007" s="28"/>
      <c r="F2007" s="29">
        <v>57196.800000000003</v>
      </c>
    </row>
    <row r="2008" spans="1:6" outlineLevel="1" x14ac:dyDescent="0.2">
      <c r="A2008" s="26"/>
      <c r="B2008" s="27"/>
      <c r="C2008" s="28" t="s">
        <v>1844</v>
      </c>
      <c r="D2008" s="28"/>
      <c r="E2008" s="28"/>
      <c r="F2008" s="29">
        <v>33194.57</v>
      </c>
    </row>
    <row r="2009" spans="1:6" outlineLevel="1" x14ac:dyDescent="0.2">
      <c r="A2009" s="26"/>
      <c r="B2009" s="27"/>
      <c r="C2009" s="28" t="s">
        <v>917</v>
      </c>
      <c r="D2009" s="28"/>
      <c r="E2009" s="28"/>
      <c r="F2009" s="29">
        <v>141954.81</v>
      </c>
    </row>
    <row r="2010" spans="1:6" ht="33.75" customHeight="1" outlineLevel="1" x14ac:dyDescent="0.2">
      <c r="A2010" s="21">
        <v>36</v>
      </c>
      <c r="B2010" s="22" t="s">
        <v>1554</v>
      </c>
      <c r="C2010" s="23" t="s">
        <v>1555</v>
      </c>
      <c r="D2010" s="30">
        <v>40.29</v>
      </c>
      <c r="E2010" s="25">
        <v>201.9</v>
      </c>
      <c r="F2010" s="25">
        <v>43601.19</v>
      </c>
    </row>
    <row r="2011" spans="1:6" ht="33.75" customHeight="1" outlineLevel="1" x14ac:dyDescent="0.2">
      <c r="A2011" s="21">
        <v>37</v>
      </c>
      <c r="B2011" s="22" t="s">
        <v>1845</v>
      </c>
      <c r="C2011" s="23" t="s">
        <v>1846</v>
      </c>
      <c r="D2011" s="24">
        <v>0.47399999999999998</v>
      </c>
      <c r="E2011" s="25">
        <v>4655.9399999999996</v>
      </c>
      <c r="F2011" s="25">
        <v>16353.24</v>
      </c>
    </row>
    <row r="2012" spans="1:6" ht="22.5" customHeight="1" outlineLevel="1" x14ac:dyDescent="0.2">
      <c r="A2012" s="21">
        <v>38</v>
      </c>
      <c r="B2012" s="22" t="s">
        <v>1558</v>
      </c>
      <c r="C2012" s="23" t="s">
        <v>1559</v>
      </c>
      <c r="D2012" s="24">
        <v>4.0000000000000001E-3</v>
      </c>
      <c r="E2012" s="25">
        <v>2500</v>
      </c>
      <c r="F2012" s="25">
        <v>73.7</v>
      </c>
    </row>
    <row r="2013" spans="1:6" ht="12" outlineLevel="1" x14ac:dyDescent="0.2">
      <c r="A2013" s="459" t="s">
        <v>1847</v>
      </c>
      <c r="B2013" s="460"/>
      <c r="C2013" s="460"/>
      <c r="D2013" s="460"/>
      <c r="E2013" s="460"/>
      <c r="F2013" s="461"/>
    </row>
    <row r="2014" spans="1:6" ht="22.5" customHeight="1" outlineLevel="1" x14ac:dyDescent="0.2">
      <c r="A2014" s="21">
        <v>39</v>
      </c>
      <c r="B2014" s="22" t="s">
        <v>1460</v>
      </c>
      <c r="C2014" s="23" t="s">
        <v>1461</v>
      </c>
      <c r="D2014" s="24">
        <v>1.7509999999999999</v>
      </c>
      <c r="E2014" s="25">
        <v>465.1</v>
      </c>
      <c r="F2014" s="25">
        <v>33710.49</v>
      </c>
    </row>
    <row r="2015" spans="1:6" outlineLevel="1" x14ac:dyDescent="0.2">
      <c r="A2015" s="26"/>
      <c r="B2015" s="27"/>
      <c r="C2015" s="28" t="s">
        <v>1848</v>
      </c>
      <c r="D2015" s="28"/>
      <c r="E2015" s="28"/>
      <c r="F2015" s="29">
        <v>37210.42</v>
      </c>
    </row>
    <row r="2016" spans="1:6" outlineLevel="1" x14ac:dyDescent="0.2">
      <c r="A2016" s="26"/>
      <c r="B2016" s="27"/>
      <c r="C2016" s="28" t="s">
        <v>1849</v>
      </c>
      <c r="D2016" s="28"/>
      <c r="E2016" s="28"/>
      <c r="F2016" s="29">
        <v>21595.33</v>
      </c>
    </row>
    <row r="2017" spans="1:6" outlineLevel="1" x14ac:dyDescent="0.2">
      <c r="A2017" s="26"/>
      <c r="B2017" s="27"/>
      <c r="C2017" s="28" t="s">
        <v>917</v>
      </c>
      <c r="D2017" s="28"/>
      <c r="E2017" s="28"/>
      <c r="F2017" s="29">
        <v>92516.24</v>
      </c>
    </row>
    <row r="2018" spans="1:6" ht="22.5" customHeight="1" outlineLevel="1" x14ac:dyDescent="0.2">
      <c r="A2018" s="21">
        <v>40</v>
      </c>
      <c r="B2018" s="22" t="s">
        <v>1781</v>
      </c>
      <c r="C2018" s="23" t="s">
        <v>1782</v>
      </c>
      <c r="D2018" s="24">
        <v>3.5720000000000001</v>
      </c>
      <c r="E2018" s="25">
        <v>725.69</v>
      </c>
      <c r="F2018" s="25">
        <v>18274.759999999998</v>
      </c>
    </row>
    <row r="2019" spans="1:6" ht="33.75" customHeight="1" outlineLevel="1" x14ac:dyDescent="0.2">
      <c r="A2019" s="21">
        <v>41</v>
      </c>
      <c r="B2019" s="22" t="s">
        <v>1801</v>
      </c>
      <c r="C2019" s="23" t="s">
        <v>1802</v>
      </c>
      <c r="D2019" s="24">
        <v>1.7509999999999999</v>
      </c>
      <c r="E2019" s="25">
        <v>333.34</v>
      </c>
      <c r="F2019" s="25">
        <v>19890.91</v>
      </c>
    </row>
    <row r="2020" spans="1:6" outlineLevel="1" x14ac:dyDescent="0.2">
      <c r="A2020" s="26"/>
      <c r="B2020" s="27"/>
      <c r="C2020" s="28" t="s">
        <v>1850</v>
      </c>
      <c r="D2020" s="28"/>
      <c r="E2020" s="28"/>
      <c r="F2020" s="29">
        <v>21638.98</v>
      </c>
    </row>
    <row r="2021" spans="1:6" outlineLevel="1" x14ac:dyDescent="0.2">
      <c r="A2021" s="26"/>
      <c r="B2021" s="27"/>
      <c r="C2021" s="28" t="s">
        <v>1851</v>
      </c>
      <c r="D2021" s="28"/>
      <c r="E2021" s="28"/>
      <c r="F2021" s="29">
        <v>12558.34</v>
      </c>
    </row>
    <row r="2022" spans="1:6" outlineLevel="1" x14ac:dyDescent="0.2">
      <c r="A2022" s="26"/>
      <c r="B2022" s="27"/>
      <c r="C2022" s="28" t="s">
        <v>917</v>
      </c>
      <c r="D2022" s="28"/>
      <c r="E2022" s="28"/>
      <c r="F2022" s="29">
        <v>54088.23</v>
      </c>
    </row>
    <row r="2023" spans="1:6" ht="22.5" customHeight="1" outlineLevel="1" x14ac:dyDescent="0.2">
      <c r="A2023" s="21">
        <v>42</v>
      </c>
      <c r="B2023" s="22" t="s">
        <v>1781</v>
      </c>
      <c r="C2023" s="23" t="s">
        <v>1782</v>
      </c>
      <c r="D2023" s="24">
        <v>14.288</v>
      </c>
      <c r="E2023" s="25">
        <v>725.69</v>
      </c>
      <c r="F2023" s="25">
        <v>73099.039999999994</v>
      </c>
    </row>
    <row r="2024" spans="1:6" ht="22.5" customHeight="1" outlineLevel="1" x14ac:dyDescent="0.2">
      <c r="A2024" s="21">
        <v>43</v>
      </c>
      <c r="B2024" s="22" t="s">
        <v>1389</v>
      </c>
      <c r="C2024" s="23" t="s">
        <v>1390</v>
      </c>
      <c r="D2024" s="24">
        <v>0.54300000000000004</v>
      </c>
      <c r="E2024" s="25">
        <v>473.11</v>
      </c>
      <c r="F2024" s="25">
        <v>5152.2</v>
      </c>
    </row>
    <row r="2025" spans="1:6" outlineLevel="1" x14ac:dyDescent="0.2">
      <c r="A2025" s="26"/>
      <c r="B2025" s="27"/>
      <c r="C2025" s="28" t="s">
        <v>1852</v>
      </c>
      <c r="D2025" s="28"/>
      <c r="E2025" s="28"/>
      <c r="F2025" s="29">
        <v>3714.97</v>
      </c>
    </row>
    <row r="2026" spans="1:6" outlineLevel="1" x14ac:dyDescent="0.2">
      <c r="A2026" s="26"/>
      <c r="B2026" s="27"/>
      <c r="C2026" s="28" t="s">
        <v>1853</v>
      </c>
      <c r="D2026" s="28"/>
      <c r="E2026" s="28"/>
      <c r="F2026" s="29">
        <v>2112.44</v>
      </c>
    </row>
    <row r="2027" spans="1:6" outlineLevel="1" x14ac:dyDescent="0.2">
      <c r="A2027" s="26"/>
      <c r="B2027" s="27"/>
      <c r="C2027" s="28" t="s">
        <v>917</v>
      </c>
      <c r="D2027" s="28"/>
      <c r="E2027" s="28"/>
      <c r="F2027" s="29">
        <v>10979.61</v>
      </c>
    </row>
    <row r="2028" spans="1:6" ht="45" customHeight="1" outlineLevel="1" x14ac:dyDescent="0.2">
      <c r="A2028" s="21">
        <v>44</v>
      </c>
      <c r="B2028" s="22" t="s">
        <v>944</v>
      </c>
      <c r="C2028" s="23" t="s">
        <v>1785</v>
      </c>
      <c r="D2028" s="24">
        <v>0.54300000000000004</v>
      </c>
      <c r="E2028" s="25">
        <v>8817.17</v>
      </c>
      <c r="F2028" s="25">
        <v>93169.1</v>
      </c>
    </row>
    <row r="2029" spans="1:6" ht="33.75" customHeight="1" outlineLevel="1" x14ac:dyDescent="0.2">
      <c r="A2029" s="21">
        <v>45</v>
      </c>
      <c r="B2029" s="22" t="s">
        <v>1807</v>
      </c>
      <c r="C2029" s="23" t="s">
        <v>1808</v>
      </c>
      <c r="D2029" s="24">
        <v>1.7509999999999999</v>
      </c>
      <c r="E2029" s="25">
        <v>1331.16</v>
      </c>
      <c r="F2029" s="25">
        <v>101899.19</v>
      </c>
    </row>
    <row r="2030" spans="1:6" outlineLevel="1" x14ac:dyDescent="0.2">
      <c r="A2030" s="26"/>
      <c r="B2030" s="27"/>
      <c r="C2030" s="28" t="s">
        <v>1854</v>
      </c>
      <c r="D2030" s="28"/>
      <c r="E2030" s="28"/>
      <c r="F2030" s="29">
        <v>110241.44</v>
      </c>
    </row>
    <row r="2031" spans="1:6" outlineLevel="1" x14ac:dyDescent="0.2">
      <c r="A2031" s="26"/>
      <c r="B2031" s="27"/>
      <c r="C2031" s="28" t="s">
        <v>1855</v>
      </c>
      <c r="D2031" s="28"/>
      <c r="E2031" s="28"/>
      <c r="F2031" s="29">
        <v>63979.41</v>
      </c>
    </row>
    <row r="2032" spans="1:6" outlineLevel="1" x14ac:dyDescent="0.2">
      <c r="A2032" s="26"/>
      <c r="B2032" s="27"/>
      <c r="C2032" s="28" t="s">
        <v>917</v>
      </c>
      <c r="D2032" s="28"/>
      <c r="E2032" s="28"/>
      <c r="F2032" s="29">
        <v>276120.03999999998</v>
      </c>
    </row>
    <row r="2033" spans="1:6" ht="22.5" customHeight="1" outlineLevel="1" x14ac:dyDescent="0.2">
      <c r="A2033" s="21">
        <v>46</v>
      </c>
      <c r="B2033" s="22" t="s">
        <v>1377</v>
      </c>
      <c r="C2033" s="23" t="s">
        <v>1815</v>
      </c>
      <c r="D2033" s="32">
        <v>525.29999999999995</v>
      </c>
      <c r="E2033" s="25">
        <v>159.86000000000001</v>
      </c>
      <c r="F2033" s="25">
        <v>704529.53</v>
      </c>
    </row>
    <row r="2034" spans="1:6" ht="12" outlineLevel="1" x14ac:dyDescent="0.2">
      <c r="A2034" s="459" t="s">
        <v>1856</v>
      </c>
      <c r="B2034" s="460"/>
      <c r="C2034" s="460"/>
      <c r="D2034" s="460"/>
      <c r="E2034" s="460"/>
      <c r="F2034" s="461"/>
    </row>
    <row r="2035" spans="1:6" ht="22.5" customHeight="1" outlineLevel="1" x14ac:dyDescent="0.2">
      <c r="A2035" s="21">
        <v>47</v>
      </c>
      <c r="B2035" s="22" t="s">
        <v>1460</v>
      </c>
      <c r="C2035" s="23" t="s">
        <v>1461</v>
      </c>
      <c r="D2035" s="24">
        <v>0.13600000000000001</v>
      </c>
      <c r="E2035" s="25">
        <v>465.1</v>
      </c>
      <c r="F2035" s="25">
        <v>2618.29</v>
      </c>
    </row>
    <row r="2036" spans="1:6" outlineLevel="1" x14ac:dyDescent="0.2">
      <c r="A2036" s="26"/>
      <c r="B2036" s="27"/>
      <c r="C2036" s="28" t="s">
        <v>1857</v>
      </c>
      <c r="D2036" s="28"/>
      <c r="E2036" s="28"/>
      <c r="F2036" s="29">
        <v>2890.13</v>
      </c>
    </row>
    <row r="2037" spans="1:6" outlineLevel="1" x14ac:dyDescent="0.2">
      <c r="A2037" s="26"/>
      <c r="B2037" s="27"/>
      <c r="C2037" s="28" t="s">
        <v>1858</v>
      </c>
      <c r="D2037" s="28"/>
      <c r="E2037" s="28"/>
      <c r="F2037" s="29">
        <v>1677.31</v>
      </c>
    </row>
    <row r="2038" spans="1:6" outlineLevel="1" x14ac:dyDescent="0.2">
      <c r="A2038" s="26"/>
      <c r="B2038" s="27"/>
      <c r="C2038" s="28" t="s">
        <v>917</v>
      </c>
      <c r="D2038" s="28"/>
      <c r="E2038" s="28"/>
      <c r="F2038" s="29">
        <v>7185.73</v>
      </c>
    </row>
    <row r="2039" spans="1:6" ht="22.5" customHeight="1" outlineLevel="1" x14ac:dyDescent="0.2">
      <c r="A2039" s="21">
        <v>48</v>
      </c>
      <c r="B2039" s="22" t="s">
        <v>1781</v>
      </c>
      <c r="C2039" s="23" t="s">
        <v>1782</v>
      </c>
      <c r="D2039" s="24">
        <v>0.27700000000000002</v>
      </c>
      <c r="E2039" s="25">
        <v>725.69</v>
      </c>
      <c r="F2039" s="25">
        <v>1417.16</v>
      </c>
    </row>
    <row r="2040" spans="1:6" ht="33.75" customHeight="1" outlineLevel="1" x14ac:dyDescent="0.2">
      <c r="A2040" s="21">
        <v>49</v>
      </c>
      <c r="B2040" s="22" t="s">
        <v>1801</v>
      </c>
      <c r="C2040" s="23" t="s">
        <v>1859</v>
      </c>
      <c r="D2040" s="24">
        <v>0.13600000000000001</v>
      </c>
      <c r="E2040" s="25">
        <v>333.34</v>
      </c>
      <c r="F2040" s="25">
        <v>1544.93</v>
      </c>
    </row>
    <row r="2041" spans="1:6" outlineLevel="1" x14ac:dyDescent="0.2">
      <c r="A2041" s="26"/>
      <c r="B2041" s="27"/>
      <c r="C2041" s="28" t="s">
        <v>1860</v>
      </c>
      <c r="D2041" s="28"/>
      <c r="E2041" s="28"/>
      <c r="F2041" s="29">
        <v>1680.69</v>
      </c>
    </row>
    <row r="2042" spans="1:6" outlineLevel="1" x14ac:dyDescent="0.2">
      <c r="A2042" s="26"/>
      <c r="B2042" s="27"/>
      <c r="C2042" s="28" t="s">
        <v>1861</v>
      </c>
      <c r="D2042" s="28"/>
      <c r="E2042" s="28"/>
      <c r="F2042" s="29">
        <v>975.4</v>
      </c>
    </row>
    <row r="2043" spans="1:6" outlineLevel="1" x14ac:dyDescent="0.2">
      <c r="A2043" s="26"/>
      <c r="B2043" s="27"/>
      <c r="C2043" s="28" t="s">
        <v>917</v>
      </c>
      <c r="D2043" s="28"/>
      <c r="E2043" s="28"/>
      <c r="F2043" s="29">
        <v>4201.0200000000004</v>
      </c>
    </row>
    <row r="2044" spans="1:6" ht="22.5" customHeight="1" outlineLevel="1" x14ac:dyDescent="0.2">
      <c r="A2044" s="21">
        <v>50</v>
      </c>
      <c r="B2044" s="22" t="s">
        <v>1781</v>
      </c>
      <c r="C2044" s="23" t="s">
        <v>1782</v>
      </c>
      <c r="D2044" s="30">
        <v>1.1100000000000001</v>
      </c>
      <c r="E2044" s="25">
        <v>725.69</v>
      </c>
      <c r="F2044" s="25">
        <v>5678.89</v>
      </c>
    </row>
    <row r="2045" spans="1:6" ht="22.5" customHeight="1" outlineLevel="1" x14ac:dyDescent="0.2">
      <c r="A2045" s="21">
        <v>51</v>
      </c>
      <c r="B2045" s="22" t="s">
        <v>1389</v>
      </c>
      <c r="C2045" s="23" t="s">
        <v>1390</v>
      </c>
      <c r="D2045" s="24">
        <v>4.2000000000000003E-2</v>
      </c>
      <c r="E2045" s="25">
        <v>473.11</v>
      </c>
      <c r="F2045" s="25">
        <v>398.51</v>
      </c>
    </row>
    <row r="2046" spans="1:6" outlineLevel="1" x14ac:dyDescent="0.2">
      <c r="A2046" s="26"/>
      <c r="B2046" s="27"/>
      <c r="C2046" s="28" t="s">
        <v>1862</v>
      </c>
      <c r="D2046" s="28"/>
      <c r="E2046" s="28"/>
      <c r="F2046" s="29">
        <v>287.33999999999997</v>
      </c>
    </row>
    <row r="2047" spans="1:6" outlineLevel="1" x14ac:dyDescent="0.2">
      <c r="A2047" s="26"/>
      <c r="B2047" s="27"/>
      <c r="C2047" s="28" t="s">
        <v>1863</v>
      </c>
      <c r="D2047" s="28"/>
      <c r="E2047" s="28"/>
      <c r="F2047" s="29">
        <v>163.38999999999999</v>
      </c>
    </row>
    <row r="2048" spans="1:6" outlineLevel="1" x14ac:dyDescent="0.2">
      <c r="A2048" s="26"/>
      <c r="B2048" s="27"/>
      <c r="C2048" s="28" t="s">
        <v>917</v>
      </c>
      <c r="D2048" s="28"/>
      <c r="E2048" s="28"/>
      <c r="F2048" s="29">
        <v>849.24</v>
      </c>
    </row>
    <row r="2049" spans="1:6" ht="45" customHeight="1" outlineLevel="1" x14ac:dyDescent="0.2">
      <c r="A2049" s="21">
        <v>52</v>
      </c>
      <c r="B2049" s="22" t="s">
        <v>944</v>
      </c>
      <c r="C2049" s="23" t="s">
        <v>1785</v>
      </c>
      <c r="D2049" s="24">
        <v>4.2000000000000003E-2</v>
      </c>
      <c r="E2049" s="25">
        <v>8817.17</v>
      </c>
      <c r="F2049" s="25">
        <v>7206.45</v>
      </c>
    </row>
    <row r="2050" spans="1:6" ht="33.75" customHeight="1" outlineLevel="1" x14ac:dyDescent="0.2">
      <c r="A2050" s="21">
        <v>53</v>
      </c>
      <c r="B2050" s="22" t="s">
        <v>1807</v>
      </c>
      <c r="C2050" s="23" t="s">
        <v>1808</v>
      </c>
      <c r="D2050" s="24">
        <v>0.13600000000000001</v>
      </c>
      <c r="E2050" s="25">
        <v>1331.16</v>
      </c>
      <c r="F2050" s="25">
        <v>7914.51</v>
      </c>
    </row>
    <row r="2051" spans="1:6" outlineLevel="1" x14ac:dyDescent="0.2">
      <c r="A2051" s="26"/>
      <c r="B2051" s="27"/>
      <c r="C2051" s="28" t="s">
        <v>1864</v>
      </c>
      <c r="D2051" s="28"/>
      <c r="E2051" s="28"/>
      <c r="F2051" s="29">
        <v>8562.44</v>
      </c>
    </row>
    <row r="2052" spans="1:6" outlineLevel="1" x14ac:dyDescent="0.2">
      <c r="A2052" s="26"/>
      <c r="B2052" s="27"/>
      <c r="C2052" s="28" t="s">
        <v>1865</v>
      </c>
      <c r="D2052" s="28"/>
      <c r="E2052" s="28"/>
      <c r="F2052" s="29">
        <v>4969.28</v>
      </c>
    </row>
    <row r="2053" spans="1:6" outlineLevel="1" x14ac:dyDescent="0.2">
      <c r="A2053" s="26"/>
      <c r="B2053" s="27"/>
      <c r="C2053" s="28" t="s">
        <v>917</v>
      </c>
      <c r="D2053" s="28"/>
      <c r="E2053" s="28"/>
      <c r="F2053" s="29">
        <v>21446.23</v>
      </c>
    </row>
    <row r="2054" spans="1:6" ht="33.75" customHeight="1" outlineLevel="1" x14ac:dyDescent="0.2">
      <c r="A2054" s="21">
        <v>54</v>
      </c>
      <c r="B2054" s="22" t="s">
        <v>1811</v>
      </c>
      <c r="C2054" s="23" t="s">
        <v>1866</v>
      </c>
      <c r="D2054" s="24">
        <v>-0.13600000000000001</v>
      </c>
      <c r="E2054" s="25">
        <v>140.47999999999999</v>
      </c>
      <c r="F2054" s="25">
        <v>-803.37</v>
      </c>
    </row>
    <row r="2055" spans="1:6" outlineLevel="1" x14ac:dyDescent="0.2">
      <c r="A2055" s="26"/>
      <c r="B2055" s="27"/>
      <c r="C2055" s="28" t="s">
        <v>1867</v>
      </c>
      <c r="D2055" s="28"/>
      <c r="E2055" s="28"/>
      <c r="F2055" s="29">
        <v>-824.81</v>
      </c>
    </row>
    <row r="2056" spans="1:6" outlineLevel="1" x14ac:dyDescent="0.2">
      <c r="A2056" s="26"/>
      <c r="B2056" s="27"/>
      <c r="C2056" s="28" t="s">
        <v>1868</v>
      </c>
      <c r="D2056" s="28"/>
      <c r="E2056" s="28"/>
      <c r="F2056" s="29">
        <v>-478.69</v>
      </c>
    </row>
    <row r="2057" spans="1:6" outlineLevel="1" x14ac:dyDescent="0.2">
      <c r="A2057" s="26"/>
      <c r="B2057" s="27"/>
      <c r="C2057" s="28" t="s">
        <v>917</v>
      </c>
      <c r="D2057" s="28"/>
      <c r="E2057" s="28"/>
      <c r="F2057" s="29">
        <v>-2106.87</v>
      </c>
    </row>
    <row r="2058" spans="1:6" ht="22.5" customHeight="1" outlineLevel="1" x14ac:dyDescent="0.2">
      <c r="A2058" s="21">
        <v>55</v>
      </c>
      <c r="B2058" s="22" t="s">
        <v>1377</v>
      </c>
      <c r="C2058" s="23" t="s">
        <v>1869</v>
      </c>
      <c r="D2058" s="30">
        <v>29.58</v>
      </c>
      <c r="E2058" s="25">
        <v>482.25</v>
      </c>
      <c r="F2058" s="25">
        <v>119682.44</v>
      </c>
    </row>
    <row r="2059" spans="1:6" ht="12" outlineLevel="1" x14ac:dyDescent="0.2">
      <c r="A2059" s="459" t="s">
        <v>1870</v>
      </c>
      <c r="B2059" s="460"/>
      <c r="C2059" s="460"/>
      <c r="D2059" s="460"/>
      <c r="E2059" s="460"/>
      <c r="F2059" s="461"/>
    </row>
    <row r="2060" spans="1:6" ht="22.5" customHeight="1" outlineLevel="1" x14ac:dyDescent="0.2">
      <c r="A2060" s="21">
        <v>56</v>
      </c>
      <c r="B2060" s="22" t="s">
        <v>1532</v>
      </c>
      <c r="C2060" s="23" t="s">
        <v>1533</v>
      </c>
      <c r="D2060" s="30">
        <v>1.26</v>
      </c>
      <c r="E2060" s="25">
        <v>464.03</v>
      </c>
      <c r="F2060" s="25">
        <v>24128.13</v>
      </c>
    </row>
    <row r="2061" spans="1:6" outlineLevel="1" x14ac:dyDescent="0.2">
      <c r="A2061" s="26"/>
      <c r="B2061" s="27"/>
      <c r="C2061" s="28" t="s">
        <v>1871</v>
      </c>
      <c r="D2061" s="28"/>
      <c r="E2061" s="28"/>
      <c r="F2061" s="29">
        <v>26527.919999999998</v>
      </c>
    </row>
    <row r="2062" spans="1:6" outlineLevel="1" x14ac:dyDescent="0.2">
      <c r="A2062" s="26"/>
      <c r="B2062" s="27"/>
      <c r="C2062" s="28" t="s">
        <v>1872</v>
      </c>
      <c r="D2062" s="28"/>
      <c r="E2062" s="28"/>
      <c r="F2062" s="29">
        <v>15395.67</v>
      </c>
    </row>
    <row r="2063" spans="1:6" outlineLevel="1" x14ac:dyDescent="0.2">
      <c r="A2063" s="26"/>
      <c r="B2063" s="27"/>
      <c r="C2063" s="28" t="s">
        <v>917</v>
      </c>
      <c r="D2063" s="28"/>
      <c r="E2063" s="28"/>
      <c r="F2063" s="29">
        <v>66051.72</v>
      </c>
    </row>
    <row r="2064" spans="1:6" ht="22.5" customHeight="1" outlineLevel="1" x14ac:dyDescent="0.2">
      <c r="A2064" s="21">
        <v>57</v>
      </c>
      <c r="B2064" s="22" t="s">
        <v>1536</v>
      </c>
      <c r="C2064" s="23" t="s">
        <v>1537</v>
      </c>
      <c r="D2064" s="30">
        <v>2.57</v>
      </c>
      <c r="E2064" s="25">
        <v>600</v>
      </c>
      <c r="F2064" s="25">
        <v>13107</v>
      </c>
    </row>
    <row r="2065" spans="1:6" ht="33.75" customHeight="1" outlineLevel="1" x14ac:dyDescent="0.2">
      <c r="A2065" s="21">
        <v>58</v>
      </c>
      <c r="B2065" s="22" t="s">
        <v>1538</v>
      </c>
      <c r="C2065" s="23" t="s">
        <v>1873</v>
      </c>
      <c r="D2065" s="30">
        <v>1.26</v>
      </c>
      <c r="E2065" s="25">
        <v>242.34</v>
      </c>
      <c r="F2065" s="25">
        <v>8629</v>
      </c>
    </row>
    <row r="2066" spans="1:6" outlineLevel="1" x14ac:dyDescent="0.2">
      <c r="A2066" s="26"/>
      <c r="B2066" s="27"/>
      <c r="C2066" s="28" t="s">
        <v>1874</v>
      </c>
      <c r="D2066" s="28"/>
      <c r="E2066" s="28"/>
      <c r="F2066" s="29">
        <v>8685.9699999999993</v>
      </c>
    </row>
    <row r="2067" spans="1:6" outlineLevel="1" x14ac:dyDescent="0.2">
      <c r="A2067" s="26"/>
      <c r="B2067" s="27"/>
      <c r="C2067" s="28" t="s">
        <v>1875</v>
      </c>
      <c r="D2067" s="28"/>
      <c r="E2067" s="28"/>
      <c r="F2067" s="29">
        <v>5040.96</v>
      </c>
    </row>
    <row r="2068" spans="1:6" outlineLevel="1" x14ac:dyDescent="0.2">
      <c r="A2068" s="26"/>
      <c r="B2068" s="27"/>
      <c r="C2068" s="28" t="s">
        <v>917</v>
      </c>
      <c r="D2068" s="28"/>
      <c r="E2068" s="28"/>
      <c r="F2068" s="29">
        <v>22355.93</v>
      </c>
    </row>
    <row r="2069" spans="1:6" ht="22.5" customHeight="1" outlineLevel="1" x14ac:dyDescent="0.2">
      <c r="A2069" s="21">
        <v>59</v>
      </c>
      <c r="B2069" s="22" t="s">
        <v>1536</v>
      </c>
      <c r="C2069" s="23" t="s">
        <v>1537</v>
      </c>
      <c r="D2069" s="24">
        <v>9.6389999999999993</v>
      </c>
      <c r="E2069" s="25">
        <v>600</v>
      </c>
      <c r="F2069" s="25">
        <v>49158.9</v>
      </c>
    </row>
    <row r="2070" spans="1:6" ht="22.5" customHeight="1" outlineLevel="1" x14ac:dyDescent="0.2">
      <c r="A2070" s="21">
        <v>60</v>
      </c>
      <c r="B2070" s="22" t="s">
        <v>1389</v>
      </c>
      <c r="C2070" s="23" t="s">
        <v>1390</v>
      </c>
      <c r="D2070" s="24">
        <v>0.252</v>
      </c>
      <c r="E2070" s="25">
        <v>473.11</v>
      </c>
      <c r="F2070" s="25">
        <v>2391.0700000000002</v>
      </c>
    </row>
    <row r="2071" spans="1:6" outlineLevel="1" x14ac:dyDescent="0.2">
      <c r="A2071" s="26"/>
      <c r="B2071" s="27"/>
      <c r="C2071" s="28" t="s">
        <v>1876</v>
      </c>
      <c r="D2071" s="28"/>
      <c r="E2071" s="28"/>
      <c r="F2071" s="29">
        <v>1724.08</v>
      </c>
    </row>
    <row r="2072" spans="1:6" outlineLevel="1" x14ac:dyDescent="0.2">
      <c r="A2072" s="26"/>
      <c r="B2072" s="27"/>
      <c r="C2072" s="28" t="s">
        <v>1877</v>
      </c>
      <c r="D2072" s="28"/>
      <c r="E2072" s="28"/>
      <c r="F2072" s="29">
        <v>980.36</v>
      </c>
    </row>
    <row r="2073" spans="1:6" outlineLevel="1" x14ac:dyDescent="0.2">
      <c r="A2073" s="26"/>
      <c r="B2073" s="27"/>
      <c r="C2073" s="28" t="s">
        <v>917</v>
      </c>
      <c r="D2073" s="28"/>
      <c r="E2073" s="28"/>
      <c r="F2073" s="29">
        <v>5095.51</v>
      </c>
    </row>
    <row r="2074" spans="1:6" ht="33.75" customHeight="1" outlineLevel="1" x14ac:dyDescent="0.2">
      <c r="A2074" s="21">
        <v>61</v>
      </c>
      <c r="B2074" s="22" t="s">
        <v>944</v>
      </c>
      <c r="C2074" s="23" t="s">
        <v>1544</v>
      </c>
      <c r="D2074" s="24">
        <v>0.252</v>
      </c>
      <c r="E2074" s="25">
        <v>8817.17</v>
      </c>
      <c r="F2074" s="25">
        <v>43238.7</v>
      </c>
    </row>
    <row r="2075" spans="1:6" ht="22.5" customHeight="1" outlineLevel="1" x14ac:dyDescent="0.2">
      <c r="A2075" s="21">
        <v>62</v>
      </c>
      <c r="B2075" s="22" t="s">
        <v>1878</v>
      </c>
      <c r="C2075" s="23" t="s">
        <v>1879</v>
      </c>
      <c r="D2075" s="30">
        <v>1.26</v>
      </c>
      <c r="E2075" s="25">
        <v>504.68</v>
      </c>
      <c r="F2075" s="25">
        <v>26217.47</v>
      </c>
    </row>
    <row r="2076" spans="1:6" outlineLevel="1" x14ac:dyDescent="0.2">
      <c r="A2076" s="26"/>
      <c r="B2076" s="27"/>
      <c r="C2076" s="28" t="s">
        <v>1880</v>
      </c>
      <c r="D2076" s="28"/>
      <c r="E2076" s="28"/>
      <c r="F2076" s="29">
        <v>28956.57</v>
      </c>
    </row>
    <row r="2077" spans="1:6" outlineLevel="1" x14ac:dyDescent="0.2">
      <c r="A2077" s="26"/>
      <c r="B2077" s="27"/>
      <c r="C2077" s="28" t="s">
        <v>1881</v>
      </c>
      <c r="D2077" s="28"/>
      <c r="E2077" s="28"/>
      <c r="F2077" s="29">
        <v>16805.150000000001</v>
      </c>
    </row>
    <row r="2078" spans="1:6" outlineLevel="1" x14ac:dyDescent="0.2">
      <c r="A2078" s="26"/>
      <c r="B2078" s="27"/>
      <c r="C2078" s="28" t="s">
        <v>917</v>
      </c>
      <c r="D2078" s="28"/>
      <c r="E2078" s="28"/>
      <c r="F2078" s="29">
        <v>71979.19</v>
      </c>
    </row>
    <row r="2079" spans="1:6" ht="45" customHeight="1" outlineLevel="1" x14ac:dyDescent="0.2">
      <c r="A2079" s="21">
        <v>63</v>
      </c>
      <c r="B2079" s="22" t="s">
        <v>1882</v>
      </c>
      <c r="C2079" s="23" t="s">
        <v>1883</v>
      </c>
      <c r="D2079" s="30">
        <v>128.52000000000001</v>
      </c>
      <c r="E2079" s="25">
        <v>224.43</v>
      </c>
      <c r="F2079" s="25">
        <v>343240.55</v>
      </c>
    </row>
    <row r="2080" spans="1:6" ht="22.5" customHeight="1" outlineLevel="1" x14ac:dyDescent="0.2">
      <c r="A2080" s="21">
        <v>64</v>
      </c>
      <c r="B2080" s="22" t="s">
        <v>1884</v>
      </c>
      <c r="C2080" s="23" t="s">
        <v>1885</v>
      </c>
      <c r="D2080" s="24">
        <v>6.3E-2</v>
      </c>
      <c r="E2080" s="25">
        <v>11300</v>
      </c>
      <c r="F2080" s="25">
        <v>6492.53</v>
      </c>
    </row>
    <row r="2081" spans="1:6" ht="11.25" customHeight="1" outlineLevel="1" x14ac:dyDescent="0.2">
      <c r="A2081" s="443" t="s">
        <v>1007</v>
      </c>
      <c r="B2081" s="444"/>
      <c r="C2081" s="444"/>
      <c r="D2081" s="444"/>
      <c r="E2081" s="445"/>
      <c r="F2081" s="36">
        <v>2913850.59</v>
      </c>
    </row>
    <row r="2082" spans="1:6" outlineLevel="1" x14ac:dyDescent="0.2">
      <c r="A2082" s="443" t="s">
        <v>1008</v>
      </c>
      <c r="B2082" s="444"/>
      <c r="C2082" s="444"/>
      <c r="D2082" s="444"/>
      <c r="E2082" s="445"/>
      <c r="F2082" s="36">
        <v>487297.21</v>
      </c>
    </row>
    <row r="2083" spans="1:6" outlineLevel="1" x14ac:dyDescent="0.2">
      <c r="A2083" s="443" t="s">
        <v>1009</v>
      </c>
      <c r="B2083" s="444"/>
      <c r="C2083" s="444"/>
      <c r="D2083" s="444"/>
      <c r="E2083" s="445"/>
      <c r="F2083" s="36">
        <v>282693.34999999998</v>
      </c>
    </row>
    <row r="2084" spans="1:6" ht="11.25" customHeight="1" outlineLevel="1" x14ac:dyDescent="0.2">
      <c r="A2084" s="443" t="s">
        <v>1886</v>
      </c>
      <c r="B2084" s="444"/>
      <c r="C2084" s="444"/>
      <c r="D2084" s="444"/>
      <c r="E2084" s="445"/>
      <c r="F2084" s="36">
        <v>3683841.15</v>
      </c>
    </row>
    <row r="2085" spans="1:6" ht="12.75" customHeight="1" outlineLevel="1" x14ac:dyDescent="0.2">
      <c r="A2085" s="456" t="s">
        <v>1887</v>
      </c>
      <c r="B2085" s="457"/>
      <c r="C2085" s="457"/>
      <c r="D2085" s="457"/>
      <c r="E2085" s="457"/>
      <c r="F2085" s="458"/>
    </row>
    <row r="2086" spans="1:6" ht="12" outlineLevel="1" x14ac:dyDescent="0.2">
      <c r="A2086" s="459" t="s">
        <v>1776</v>
      </c>
      <c r="B2086" s="460"/>
      <c r="C2086" s="460"/>
      <c r="D2086" s="460"/>
      <c r="E2086" s="460"/>
      <c r="F2086" s="461"/>
    </row>
    <row r="2087" spans="1:6" ht="33.75" customHeight="1" outlineLevel="1" x14ac:dyDescent="0.2">
      <c r="A2087" s="21">
        <v>65</v>
      </c>
      <c r="B2087" s="22" t="s">
        <v>1405</v>
      </c>
      <c r="C2087" s="23" t="s">
        <v>1406</v>
      </c>
      <c r="D2087" s="30">
        <v>0.88</v>
      </c>
      <c r="E2087" s="25">
        <v>110.98</v>
      </c>
      <c r="F2087" s="25">
        <v>4325.62</v>
      </c>
    </row>
    <row r="2088" spans="1:6" outlineLevel="1" x14ac:dyDescent="0.2">
      <c r="A2088" s="26"/>
      <c r="B2088" s="27"/>
      <c r="C2088" s="28" t="s">
        <v>1888</v>
      </c>
      <c r="D2088" s="28"/>
      <c r="E2088" s="28"/>
      <c r="F2088" s="29">
        <v>4440.91</v>
      </c>
    </row>
    <row r="2089" spans="1:6" outlineLevel="1" x14ac:dyDescent="0.2">
      <c r="A2089" s="26"/>
      <c r="B2089" s="27"/>
      <c r="C2089" s="28" t="s">
        <v>1889</v>
      </c>
      <c r="D2089" s="28"/>
      <c r="E2089" s="28"/>
      <c r="F2089" s="29">
        <v>2543.8200000000002</v>
      </c>
    </row>
    <row r="2090" spans="1:6" outlineLevel="1" x14ac:dyDescent="0.2">
      <c r="A2090" s="26"/>
      <c r="B2090" s="27"/>
      <c r="C2090" s="28" t="s">
        <v>917</v>
      </c>
      <c r="D2090" s="28"/>
      <c r="E2090" s="28"/>
      <c r="F2090" s="29">
        <v>11310.35</v>
      </c>
    </row>
    <row r="2091" spans="1:6" ht="22.5" customHeight="1" outlineLevel="1" x14ac:dyDescent="0.2">
      <c r="A2091" s="21">
        <v>66</v>
      </c>
      <c r="B2091" s="22" t="s">
        <v>1377</v>
      </c>
      <c r="C2091" s="23" t="s">
        <v>1890</v>
      </c>
      <c r="D2091" s="31">
        <v>8</v>
      </c>
      <c r="E2091" s="25">
        <v>186.87</v>
      </c>
      <c r="F2091" s="25">
        <v>12543</v>
      </c>
    </row>
    <row r="2092" spans="1:6" ht="22.5" customHeight="1" outlineLevel="1" x14ac:dyDescent="0.2">
      <c r="A2092" s="21">
        <v>67</v>
      </c>
      <c r="B2092" s="22" t="s">
        <v>1377</v>
      </c>
      <c r="C2092" s="23" t="s">
        <v>1891</v>
      </c>
      <c r="D2092" s="31">
        <v>88</v>
      </c>
      <c r="E2092" s="25">
        <v>1.03</v>
      </c>
      <c r="F2092" s="25">
        <v>761.9</v>
      </c>
    </row>
    <row r="2093" spans="1:6" ht="22.5" customHeight="1" outlineLevel="1" x14ac:dyDescent="0.2">
      <c r="A2093" s="21">
        <v>68</v>
      </c>
      <c r="B2093" s="22" t="s">
        <v>1622</v>
      </c>
      <c r="C2093" s="23" t="s">
        <v>1623</v>
      </c>
      <c r="D2093" s="30">
        <v>0.88</v>
      </c>
      <c r="E2093" s="25">
        <v>62.12</v>
      </c>
      <c r="F2093" s="25">
        <v>995.49</v>
      </c>
    </row>
    <row r="2094" spans="1:6" outlineLevel="1" x14ac:dyDescent="0.2">
      <c r="A2094" s="26"/>
      <c r="B2094" s="27"/>
      <c r="C2094" s="28" t="s">
        <v>1892</v>
      </c>
      <c r="D2094" s="28"/>
      <c r="E2094" s="28"/>
      <c r="F2094" s="29">
        <v>768.89</v>
      </c>
    </row>
    <row r="2095" spans="1:6" outlineLevel="1" x14ac:dyDescent="0.2">
      <c r="A2095" s="26"/>
      <c r="B2095" s="27"/>
      <c r="C2095" s="28" t="s">
        <v>1893</v>
      </c>
      <c r="D2095" s="28"/>
      <c r="E2095" s="28"/>
      <c r="F2095" s="29">
        <v>482.3</v>
      </c>
    </row>
    <row r="2096" spans="1:6" outlineLevel="1" x14ac:dyDescent="0.2">
      <c r="A2096" s="26"/>
      <c r="B2096" s="27"/>
      <c r="C2096" s="28" t="s">
        <v>917</v>
      </c>
      <c r="D2096" s="28"/>
      <c r="E2096" s="28"/>
      <c r="F2096" s="29">
        <v>2246.6799999999998</v>
      </c>
    </row>
    <row r="2097" spans="1:6" ht="22.5" customHeight="1" outlineLevel="1" x14ac:dyDescent="0.2">
      <c r="A2097" s="21">
        <v>69</v>
      </c>
      <c r="B2097" s="22" t="s">
        <v>1377</v>
      </c>
      <c r="C2097" s="23" t="s">
        <v>1626</v>
      </c>
      <c r="D2097" s="30">
        <v>90.64</v>
      </c>
      <c r="E2097" s="25">
        <v>3.31</v>
      </c>
      <c r="F2097" s="25">
        <v>2520.73</v>
      </c>
    </row>
    <row r="2098" spans="1:6" ht="12" outlineLevel="1" x14ac:dyDescent="0.2">
      <c r="A2098" s="459" t="s">
        <v>1796</v>
      </c>
      <c r="B2098" s="460"/>
      <c r="C2098" s="460"/>
      <c r="D2098" s="460"/>
      <c r="E2098" s="460"/>
      <c r="F2098" s="461"/>
    </row>
    <row r="2099" spans="1:6" ht="22.5" customHeight="1" outlineLevel="1" x14ac:dyDescent="0.2">
      <c r="A2099" s="21">
        <v>70</v>
      </c>
      <c r="B2099" s="22" t="s">
        <v>1622</v>
      </c>
      <c r="C2099" s="23" t="s">
        <v>1623</v>
      </c>
      <c r="D2099" s="30">
        <v>1.77</v>
      </c>
      <c r="E2099" s="25">
        <v>62.12</v>
      </c>
      <c r="F2099" s="25">
        <v>2002.3</v>
      </c>
    </row>
    <row r="2100" spans="1:6" outlineLevel="1" x14ac:dyDescent="0.2">
      <c r="A2100" s="26"/>
      <c r="B2100" s="27"/>
      <c r="C2100" s="28" t="s">
        <v>1894</v>
      </c>
      <c r="D2100" s="28"/>
      <c r="E2100" s="28"/>
      <c r="F2100" s="29">
        <v>1546.51</v>
      </c>
    </row>
    <row r="2101" spans="1:6" outlineLevel="1" x14ac:dyDescent="0.2">
      <c r="A2101" s="26"/>
      <c r="B2101" s="27"/>
      <c r="C2101" s="28" t="s">
        <v>1895</v>
      </c>
      <c r="D2101" s="28"/>
      <c r="E2101" s="28"/>
      <c r="F2101" s="29">
        <v>970.08</v>
      </c>
    </row>
    <row r="2102" spans="1:6" outlineLevel="1" x14ac:dyDescent="0.2">
      <c r="A2102" s="26"/>
      <c r="B2102" s="27"/>
      <c r="C2102" s="28" t="s">
        <v>917</v>
      </c>
      <c r="D2102" s="28"/>
      <c r="E2102" s="28"/>
      <c r="F2102" s="29">
        <v>4518.8900000000003</v>
      </c>
    </row>
    <row r="2103" spans="1:6" ht="22.5" customHeight="1" outlineLevel="1" x14ac:dyDescent="0.2">
      <c r="A2103" s="21">
        <v>71</v>
      </c>
      <c r="B2103" s="22" t="s">
        <v>1377</v>
      </c>
      <c r="C2103" s="23" t="s">
        <v>1626</v>
      </c>
      <c r="D2103" s="30">
        <v>182.31</v>
      </c>
      <c r="E2103" s="25">
        <v>3.31</v>
      </c>
      <c r="F2103" s="25">
        <v>5070.1099999999997</v>
      </c>
    </row>
    <row r="2104" spans="1:6" ht="33.75" customHeight="1" outlineLevel="1" x14ac:dyDescent="0.2">
      <c r="A2104" s="21">
        <v>72</v>
      </c>
      <c r="B2104" s="22" t="s">
        <v>1405</v>
      </c>
      <c r="C2104" s="23" t="s">
        <v>1406</v>
      </c>
      <c r="D2104" s="30">
        <v>0.12</v>
      </c>
      <c r="E2104" s="25">
        <v>110.98</v>
      </c>
      <c r="F2104" s="25">
        <v>589.86</v>
      </c>
    </row>
    <row r="2105" spans="1:6" outlineLevel="1" x14ac:dyDescent="0.2">
      <c r="A2105" s="26"/>
      <c r="B2105" s="27"/>
      <c r="C2105" s="28" t="s">
        <v>1896</v>
      </c>
      <c r="D2105" s="28"/>
      <c r="E2105" s="28"/>
      <c r="F2105" s="29">
        <v>605.58000000000004</v>
      </c>
    </row>
    <row r="2106" spans="1:6" outlineLevel="1" x14ac:dyDescent="0.2">
      <c r="A2106" s="26"/>
      <c r="B2106" s="27"/>
      <c r="C2106" s="28" t="s">
        <v>1897</v>
      </c>
      <c r="D2106" s="28"/>
      <c r="E2106" s="28"/>
      <c r="F2106" s="29">
        <v>346.88</v>
      </c>
    </row>
    <row r="2107" spans="1:6" outlineLevel="1" x14ac:dyDescent="0.2">
      <c r="A2107" s="26"/>
      <c r="B2107" s="27"/>
      <c r="C2107" s="28" t="s">
        <v>917</v>
      </c>
      <c r="D2107" s="28"/>
      <c r="E2107" s="28"/>
      <c r="F2107" s="29">
        <v>1542.32</v>
      </c>
    </row>
    <row r="2108" spans="1:6" ht="22.5" customHeight="1" outlineLevel="1" x14ac:dyDescent="0.2">
      <c r="A2108" s="21">
        <v>73</v>
      </c>
      <c r="B2108" s="22" t="s">
        <v>1377</v>
      </c>
      <c r="C2108" s="23" t="s">
        <v>1574</v>
      </c>
      <c r="D2108" s="31">
        <v>2</v>
      </c>
      <c r="E2108" s="25">
        <v>107.47</v>
      </c>
      <c r="F2108" s="25">
        <v>1803.3</v>
      </c>
    </row>
    <row r="2109" spans="1:6" ht="22.5" customHeight="1" outlineLevel="1" x14ac:dyDescent="0.2">
      <c r="A2109" s="21">
        <v>74</v>
      </c>
      <c r="B2109" s="22" t="s">
        <v>1377</v>
      </c>
      <c r="C2109" s="23" t="s">
        <v>1891</v>
      </c>
      <c r="D2109" s="31">
        <v>12</v>
      </c>
      <c r="E2109" s="25">
        <v>1.03</v>
      </c>
      <c r="F2109" s="25">
        <v>103.9</v>
      </c>
    </row>
    <row r="2110" spans="1:6" ht="33.75" customHeight="1" outlineLevel="1" x14ac:dyDescent="0.2">
      <c r="A2110" s="21">
        <v>75</v>
      </c>
      <c r="B2110" s="22" t="s">
        <v>1605</v>
      </c>
      <c r="C2110" s="23" t="s">
        <v>1606</v>
      </c>
      <c r="D2110" s="24">
        <v>6.2E-2</v>
      </c>
      <c r="E2110" s="25">
        <v>21799.18</v>
      </c>
      <c r="F2110" s="25">
        <v>11818.52</v>
      </c>
    </row>
    <row r="2111" spans="1:6" outlineLevel="1" x14ac:dyDescent="0.2">
      <c r="A2111" s="26"/>
      <c r="B2111" s="27"/>
      <c r="C2111" s="28" t="s">
        <v>1898</v>
      </c>
      <c r="D2111" s="28"/>
      <c r="E2111" s="28"/>
      <c r="F2111" s="29">
        <v>4050.31</v>
      </c>
    </row>
    <row r="2112" spans="1:6" outlineLevel="1" x14ac:dyDescent="0.2">
      <c r="A2112" s="26"/>
      <c r="B2112" s="27"/>
      <c r="C2112" s="28" t="s">
        <v>1899</v>
      </c>
      <c r="D2112" s="28"/>
      <c r="E2112" s="28"/>
      <c r="F2112" s="29">
        <v>2350.63</v>
      </c>
    </row>
    <row r="2113" spans="1:6" outlineLevel="1" x14ac:dyDescent="0.2">
      <c r="A2113" s="26"/>
      <c r="B2113" s="27"/>
      <c r="C2113" s="28" t="s">
        <v>917</v>
      </c>
      <c r="D2113" s="28"/>
      <c r="E2113" s="28"/>
      <c r="F2113" s="29">
        <v>18219.46</v>
      </c>
    </row>
    <row r="2114" spans="1:6" ht="33.75" customHeight="1" outlineLevel="1" x14ac:dyDescent="0.2">
      <c r="A2114" s="21">
        <v>76</v>
      </c>
      <c r="B2114" s="22" t="s">
        <v>1609</v>
      </c>
      <c r="C2114" s="23" t="s">
        <v>1610</v>
      </c>
      <c r="D2114" s="24">
        <v>-1.9E-2</v>
      </c>
      <c r="E2114" s="25">
        <v>59210</v>
      </c>
      <c r="F2114" s="25">
        <v>-6963.69</v>
      </c>
    </row>
    <row r="2115" spans="1:6" ht="33.75" customHeight="1" outlineLevel="1" x14ac:dyDescent="0.2">
      <c r="A2115" s="21">
        <v>77</v>
      </c>
      <c r="B2115" s="22" t="s">
        <v>1611</v>
      </c>
      <c r="C2115" s="23" t="s">
        <v>1612</v>
      </c>
      <c r="D2115" s="24">
        <v>-4.0000000000000001E-3</v>
      </c>
      <c r="E2115" s="25">
        <v>44408</v>
      </c>
      <c r="F2115" s="25">
        <v>-1440.6</v>
      </c>
    </row>
    <row r="2116" spans="1:6" ht="22.5" customHeight="1" outlineLevel="1" x14ac:dyDescent="0.2">
      <c r="A2116" s="21">
        <v>78</v>
      </c>
      <c r="B2116" s="22" t="s">
        <v>1377</v>
      </c>
      <c r="C2116" s="23" t="s">
        <v>1900</v>
      </c>
      <c r="D2116" s="30">
        <v>1.85</v>
      </c>
      <c r="E2116" s="25">
        <v>128.69</v>
      </c>
      <c r="F2116" s="25">
        <v>1997.46</v>
      </c>
    </row>
    <row r="2117" spans="1:6" ht="22.5" customHeight="1" outlineLevel="1" x14ac:dyDescent="0.2">
      <c r="A2117" s="21">
        <v>79</v>
      </c>
      <c r="B2117" s="22" t="s">
        <v>1377</v>
      </c>
      <c r="C2117" s="23" t="s">
        <v>1901</v>
      </c>
      <c r="D2117" s="30">
        <v>15.45</v>
      </c>
      <c r="E2117" s="25">
        <v>26.09</v>
      </c>
      <c r="F2117" s="25">
        <v>3381.96</v>
      </c>
    </row>
    <row r="2118" spans="1:6" ht="22.5" customHeight="1" outlineLevel="1" x14ac:dyDescent="0.2">
      <c r="A2118" s="21">
        <v>80</v>
      </c>
      <c r="B2118" s="22" t="s">
        <v>1369</v>
      </c>
      <c r="C2118" s="23" t="s">
        <v>1370</v>
      </c>
      <c r="D2118" s="24">
        <v>6.2E-2</v>
      </c>
      <c r="E2118" s="25">
        <v>578.79</v>
      </c>
      <c r="F2118" s="25">
        <v>1360.99</v>
      </c>
    </row>
    <row r="2119" spans="1:6" outlineLevel="1" x14ac:dyDescent="0.2">
      <c r="A2119" s="26"/>
      <c r="B2119" s="27"/>
      <c r="C2119" s="28" t="s">
        <v>1902</v>
      </c>
      <c r="D2119" s="28"/>
      <c r="E2119" s="28"/>
      <c r="F2119" s="29">
        <v>1282.3599999999999</v>
      </c>
    </row>
    <row r="2120" spans="1:6" outlineLevel="1" x14ac:dyDescent="0.2">
      <c r="A2120" s="26"/>
      <c r="B2120" s="27"/>
      <c r="C2120" s="28" t="s">
        <v>1903</v>
      </c>
      <c r="D2120" s="28"/>
      <c r="E2120" s="28"/>
      <c r="F2120" s="29">
        <v>744.22</v>
      </c>
    </row>
    <row r="2121" spans="1:6" outlineLevel="1" x14ac:dyDescent="0.2">
      <c r="A2121" s="26"/>
      <c r="B2121" s="27"/>
      <c r="C2121" s="28" t="s">
        <v>917</v>
      </c>
      <c r="D2121" s="28"/>
      <c r="E2121" s="28"/>
      <c r="F2121" s="29">
        <v>3387.57</v>
      </c>
    </row>
    <row r="2122" spans="1:6" ht="22.5" customHeight="1" outlineLevel="1" x14ac:dyDescent="0.2">
      <c r="A2122" s="21">
        <v>81</v>
      </c>
      <c r="B2122" s="22" t="s">
        <v>1618</v>
      </c>
      <c r="C2122" s="23" t="s">
        <v>1619</v>
      </c>
      <c r="D2122" s="24">
        <v>-1E-3</v>
      </c>
      <c r="E2122" s="25">
        <v>1383.1</v>
      </c>
      <c r="F2122" s="25">
        <v>-38.67</v>
      </c>
    </row>
    <row r="2123" spans="1:6" ht="22.5" customHeight="1" outlineLevel="1" x14ac:dyDescent="0.2">
      <c r="A2123" s="21">
        <v>82</v>
      </c>
      <c r="B2123" s="22" t="s">
        <v>1377</v>
      </c>
      <c r="C2123" s="23" t="s">
        <v>1904</v>
      </c>
      <c r="D2123" s="30">
        <v>3.71</v>
      </c>
      <c r="E2123" s="25">
        <v>140.80000000000001</v>
      </c>
      <c r="F2123" s="25">
        <v>4382.7299999999996</v>
      </c>
    </row>
    <row r="2124" spans="1:6" ht="12" outlineLevel="1" x14ac:dyDescent="0.2">
      <c r="A2124" s="459" t="s">
        <v>1816</v>
      </c>
      <c r="B2124" s="460"/>
      <c r="C2124" s="460"/>
      <c r="D2124" s="460"/>
      <c r="E2124" s="460"/>
      <c r="F2124" s="461"/>
    </row>
    <row r="2125" spans="1:6" ht="33.75" customHeight="1" outlineLevel="1" x14ac:dyDescent="0.2">
      <c r="A2125" s="21">
        <v>83</v>
      </c>
      <c r="B2125" s="22" t="s">
        <v>1822</v>
      </c>
      <c r="C2125" s="23" t="s">
        <v>1823</v>
      </c>
      <c r="D2125" s="24">
        <v>0.20799999999999999</v>
      </c>
      <c r="E2125" s="25">
        <v>1490.34</v>
      </c>
      <c r="F2125" s="25">
        <v>9049.7999999999993</v>
      </c>
    </row>
    <row r="2126" spans="1:6" outlineLevel="1" x14ac:dyDescent="0.2">
      <c r="A2126" s="26"/>
      <c r="B2126" s="27"/>
      <c r="C2126" s="28" t="s">
        <v>1905</v>
      </c>
      <c r="D2126" s="28"/>
      <c r="E2126" s="28"/>
      <c r="F2126" s="29">
        <v>4437.66</v>
      </c>
    </row>
    <row r="2127" spans="1:6" outlineLevel="1" x14ac:dyDescent="0.2">
      <c r="A2127" s="26"/>
      <c r="B2127" s="27"/>
      <c r="C2127" s="28" t="s">
        <v>1906</v>
      </c>
      <c r="D2127" s="28"/>
      <c r="E2127" s="28"/>
      <c r="F2127" s="29">
        <v>2575.4299999999998</v>
      </c>
    </row>
    <row r="2128" spans="1:6" outlineLevel="1" x14ac:dyDescent="0.2">
      <c r="A2128" s="26"/>
      <c r="B2128" s="27"/>
      <c r="C2128" s="28" t="s">
        <v>917</v>
      </c>
      <c r="D2128" s="28"/>
      <c r="E2128" s="28"/>
      <c r="F2128" s="29">
        <v>16062.89</v>
      </c>
    </row>
    <row r="2129" spans="1:6" ht="22.5" customHeight="1" outlineLevel="1" x14ac:dyDescent="0.2">
      <c r="A2129" s="21">
        <v>84</v>
      </c>
      <c r="B2129" s="22" t="s">
        <v>1826</v>
      </c>
      <c r="C2129" s="23" t="s">
        <v>1827</v>
      </c>
      <c r="D2129" s="24">
        <v>23.295999999999999</v>
      </c>
      <c r="E2129" s="25">
        <v>16.77</v>
      </c>
      <c r="F2129" s="25">
        <v>1812.73</v>
      </c>
    </row>
    <row r="2130" spans="1:6" ht="33.75" customHeight="1" outlineLevel="1" x14ac:dyDescent="0.2">
      <c r="A2130" s="21">
        <v>85</v>
      </c>
      <c r="B2130" s="22" t="s">
        <v>1828</v>
      </c>
      <c r="C2130" s="23" t="s">
        <v>1829</v>
      </c>
      <c r="D2130" s="24">
        <v>0.20799999999999999</v>
      </c>
      <c r="E2130" s="25">
        <v>1118.54</v>
      </c>
      <c r="F2130" s="25">
        <v>6208.18</v>
      </c>
    </row>
    <row r="2131" spans="1:6" outlineLevel="1" x14ac:dyDescent="0.2">
      <c r="A2131" s="26"/>
      <c r="B2131" s="27"/>
      <c r="C2131" s="28" t="s">
        <v>1907</v>
      </c>
      <c r="D2131" s="28"/>
      <c r="E2131" s="28"/>
      <c r="F2131" s="29">
        <v>3188.83</v>
      </c>
    </row>
    <row r="2132" spans="1:6" outlineLevel="1" x14ac:dyDescent="0.2">
      <c r="A2132" s="26"/>
      <c r="B2132" s="27"/>
      <c r="C2132" s="28" t="s">
        <v>1908</v>
      </c>
      <c r="D2132" s="28"/>
      <c r="E2132" s="28"/>
      <c r="F2132" s="29">
        <v>1850.66</v>
      </c>
    </row>
    <row r="2133" spans="1:6" outlineLevel="1" x14ac:dyDescent="0.2">
      <c r="A2133" s="26"/>
      <c r="B2133" s="27"/>
      <c r="C2133" s="28" t="s">
        <v>917</v>
      </c>
      <c r="D2133" s="28"/>
      <c r="E2133" s="28"/>
      <c r="F2133" s="29">
        <v>11247.67</v>
      </c>
    </row>
    <row r="2134" spans="1:6" ht="22.5" customHeight="1" outlineLevel="1" x14ac:dyDescent="0.2">
      <c r="A2134" s="21">
        <v>86</v>
      </c>
      <c r="B2134" s="22" t="s">
        <v>1826</v>
      </c>
      <c r="C2134" s="23" t="s">
        <v>1827</v>
      </c>
      <c r="D2134" s="24">
        <v>23.295999999999999</v>
      </c>
      <c r="E2134" s="25">
        <v>16.77</v>
      </c>
      <c r="F2134" s="25">
        <v>1812.73</v>
      </c>
    </row>
    <row r="2135" spans="1:6" ht="22.5" customHeight="1" outlineLevel="1" x14ac:dyDescent="0.2">
      <c r="A2135" s="21">
        <v>87</v>
      </c>
      <c r="B2135" s="22" t="s">
        <v>1622</v>
      </c>
      <c r="C2135" s="23" t="s">
        <v>1623</v>
      </c>
      <c r="D2135" s="30">
        <v>1.04</v>
      </c>
      <c r="E2135" s="25">
        <v>62.12</v>
      </c>
      <c r="F2135" s="25">
        <v>1176.49</v>
      </c>
    </row>
    <row r="2136" spans="1:6" outlineLevel="1" x14ac:dyDescent="0.2">
      <c r="A2136" s="26"/>
      <c r="B2136" s="27"/>
      <c r="C2136" s="28" t="s">
        <v>1909</v>
      </c>
      <c r="D2136" s="28"/>
      <c r="E2136" s="28"/>
      <c r="F2136" s="29">
        <v>908.69</v>
      </c>
    </row>
    <row r="2137" spans="1:6" outlineLevel="1" x14ac:dyDescent="0.2">
      <c r="A2137" s="26"/>
      <c r="B2137" s="27"/>
      <c r="C2137" s="28" t="s">
        <v>1910</v>
      </c>
      <c r="D2137" s="28"/>
      <c r="E2137" s="28"/>
      <c r="F2137" s="29">
        <v>570</v>
      </c>
    </row>
    <row r="2138" spans="1:6" outlineLevel="1" x14ac:dyDescent="0.2">
      <c r="A2138" s="26"/>
      <c r="B2138" s="27"/>
      <c r="C2138" s="28" t="s">
        <v>917</v>
      </c>
      <c r="D2138" s="28"/>
      <c r="E2138" s="28"/>
      <c r="F2138" s="29">
        <v>2655.18</v>
      </c>
    </row>
    <row r="2139" spans="1:6" ht="22.5" customHeight="1" outlineLevel="1" x14ac:dyDescent="0.2">
      <c r="A2139" s="21">
        <v>88</v>
      </c>
      <c r="B2139" s="22" t="s">
        <v>1377</v>
      </c>
      <c r="C2139" s="23" t="s">
        <v>1626</v>
      </c>
      <c r="D2139" s="30">
        <v>107.12</v>
      </c>
      <c r="E2139" s="25">
        <v>3.31</v>
      </c>
      <c r="F2139" s="25">
        <v>2979.05</v>
      </c>
    </row>
    <row r="2140" spans="1:6" ht="33.75" customHeight="1" outlineLevel="1" x14ac:dyDescent="0.2">
      <c r="A2140" s="21">
        <v>89</v>
      </c>
      <c r="B2140" s="22" t="s">
        <v>1570</v>
      </c>
      <c r="C2140" s="23" t="s">
        <v>1911</v>
      </c>
      <c r="D2140" s="30">
        <v>1.04</v>
      </c>
      <c r="E2140" s="25">
        <v>83.8</v>
      </c>
      <c r="F2140" s="25">
        <v>3913.4</v>
      </c>
    </row>
    <row r="2141" spans="1:6" outlineLevel="1" x14ac:dyDescent="0.2">
      <c r="A2141" s="26"/>
      <c r="B2141" s="27"/>
      <c r="C2141" s="28" t="s">
        <v>1912</v>
      </c>
      <c r="D2141" s="28"/>
      <c r="E2141" s="28"/>
      <c r="F2141" s="29">
        <v>4026.77</v>
      </c>
    </row>
    <row r="2142" spans="1:6" outlineLevel="1" x14ac:dyDescent="0.2">
      <c r="A2142" s="26"/>
      <c r="B2142" s="27"/>
      <c r="C2142" s="28" t="s">
        <v>1913</v>
      </c>
      <c r="D2142" s="28"/>
      <c r="E2142" s="28"/>
      <c r="F2142" s="29">
        <v>2306.6</v>
      </c>
    </row>
    <row r="2143" spans="1:6" outlineLevel="1" x14ac:dyDescent="0.2">
      <c r="A2143" s="26"/>
      <c r="B2143" s="27"/>
      <c r="C2143" s="28" t="s">
        <v>917</v>
      </c>
      <c r="D2143" s="28"/>
      <c r="E2143" s="28"/>
      <c r="F2143" s="29">
        <v>10246.77</v>
      </c>
    </row>
    <row r="2144" spans="1:6" ht="45" customHeight="1" outlineLevel="1" x14ac:dyDescent="0.2">
      <c r="A2144" s="21">
        <v>90</v>
      </c>
      <c r="B2144" s="22" t="s">
        <v>1664</v>
      </c>
      <c r="C2144" s="23" t="s">
        <v>1665</v>
      </c>
      <c r="D2144" s="32">
        <v>5.4</v>
      </c>
      <c r="E2144" s="25">
        <v>76.989999999999995</v>
      </c>
      <c r="F2144" s="25">
        <v>4311.29</v>
      </c>
    </row>
    <row r="2145" spans="1:6" ht="12" outlineLevel="1" x14ac:dyDescent="0.2">
      <c r="A2145" s="459" t="s">
        <v>1847</v>
      </c>
      <c r="B2145" s="460"/>
      <c r="C2145" s="460"/>
      <c r="D2145" s="460"/>
      <c r="E2145" s="460"/>
      <c r="F2145" s="461"/>
    </row>
    <row r="2146" spans="1:6" ht="33.75" customHeight="1" outlineLevel="1" x14ac:dyDescent="0.2">
      <c r="A2146" s="21">
        <v>91</v>
      </c>
      <c r="B2146" s="22" t="s">
        <v>1605</v>
      </c>
      <c r="C2146" s="23" t="s">
        <v>1606</v>
      </c>
      <c r="D2146" s="33">
        <v>9.3700000000000006E-2</v>
      </c>
      <c r="E2146" s="25">
        <v>21799.18</v>
      </c>
      <c r="F2146" s="25">
        <v>17861.21</v>
      </c>
    </row>
    <row r="2147" spans="1:6" outlineLevel="1" x14ac:dyDescent="0.2">
      <c r="A2147" s="26"/>
      <c r="B2147" s="27"/>
      <c r="C2147" s="28" t="s">
        <v>1914</v>
      </c>
      <c r="D2147" s="28"/>
      <c r="E2147" s="28"/>
      <c r="F2147" s="29">
        <v>6121.18</v>
      </c>
    </row>
    <row r="2148" spans="1:6" outlineLevel="1" x14ac:dyDescent="0.2">
      <c r="A2148" s="26"/>
      <c r="B2148" s="27"/>
      <c r="C2148" s="28" t="s">
        <v>1915</v>
      </c>
      <c r="D2148" s="28"/>
      <c r="E2148" s="28"/>
      <c r="F2148" s="29">
        <v>3552.47</v>
      </c>
    </row>
    <row r="2149" spans="1:6" outlineLevel="1" x14ac:dyDescent="0.2">
      <c r="A2149" s="26"/>
      <c r="B2149" s="27"/>
      <c r="C2149" s="28" t="s">
        <v>917</v>
      </c>
      <c r="D2149" s="28"/>
      <c r="E2149" s="28"/>
      <c r="F2149" s="29">
        <v>27534.86</v>
      </c>
    </row>
    <row r="2150" spans="1:6" ht="33.75" customHeight="1" outlineLevel="1" x14ac:dyDescent="0.2">
      <c r="A2150" s="21">
        <v>92</v>
      </c>
      <c r="B2150" s="22" t="s">
        <v>1609</v>
      </c>
      <c r="C2150" s="23" t="s">
        <v>1610</v>
      </c>
      <c r="D2150" s="24">
        <v>-2.8000000000000001E-2</v>
      </c>
      <c r="E2150" s="25">
        <v>59210</v>
      </c>
      <c r="F2150" s="25">
        <v>-10262.280000000001</v>
      </c>
    </row>
    <row r="2151" spans="1:6" ht="33.75" customHeight="1" outlineLevel="1" x14ac:dyDescent="0.2">
      <c r="A2151" s="21">
        <v>93</v>
      </c>
      <c r="B2151" s="22" t="s">
        <v>1611</v>
      </c>
      <c r="C2151" s="23" t="s">
        <v>1612</v>
      </c>
      <c r="D2151" s="24">
        <v>-6.0000000000000001E-3</v>
      </c>
      <c r="E2151" s="25">
        <v>44408</v>
      </c>
      <c r="F2151" s="25">
        <v>-2160.89</v>
      </c>
    </row>
    <row r="2152" spans="1:6" ht="22.5" customHeight="1" outlineLevel="1" x14ac:dyDescent="0.2">
      <c r="A2152" s="21">
        <v>94</v>
      </c>
      <c r="B2152" s="22" t="s">
        <v>1377</v>
      </c>
      <c r="C2152" s="23" t="s">
        <v>1900</v>
      </c>
      <c r="D2152" s="30">
        <v>2.81</v>
      </c>
      <c r="E2152" s="25">
        <v>128.69</v>
      </c>
      <c r="F2152" s="25">
        <v>3033.98</v>
      </c>
    </row>
    <row r="2153" spans="1:6" ht="22.5" customHeight="1" outlineLevel="1" x14ac:dyDescent="0.2">
      <c r="A2153" s="21">
        <v>95</v>
      </c>
      <c r="B2153" s="22" t="s">
        <v>1377</v>
      </c>
      <c r="C2153" s="23" t="s">
        <v>1901</v>
      </c>
      <c r="D2153" s="30">
        <v>23.43</v>
      </c>
      <c r="E2153" s="25">
        <v>26.09</v>
      </c>
      <c r="F2153" s="25">
        <v>5128.7700000000004</v>
      </c>
    </row>
    <row r="2154" spans="1:6" ht="22.5" customHeight="1" outlineLevel="1" x14ac:dyDescent="0.2">
      <c r="A2154" s="21">
        <v>96</v>
      </c>
      <c r="B2154" s="22" t="s">
        <v>1369</v>
      </c>
      <c r="C2154" s="23" t="s">
        <v>1370</v>
      </c>
      <c r="D2154" s="33">
        <v>9.3700000000000006E-2</v>
      </c>
      <c r="E2154" s="25">
        <v>578.79</v>
      </c>
      <c r="F2154" s="25">
        <v>2056.85</v>
      </c>
    </row>
    <row r="2155" spans="1:6" outlineLevel="1" x14ac:dyDescent="0.2">
      <c r="A2155" s="26"/>
      <c r="B2155" s="27"/>
      <c r="C2155" s="28" t="s">
        <v>1916</v>
      </c>
      <c r="D2155" s="28"/>
      <c r="E2155" s="28"/>
      <c r="F2155" s="29">
        <v>1938.01</v>
      </c>
    </row>
    <row r="2156" spans="1:6" outlineLevel="1" x14ac:dyDescent="0.2">
      <c r="A2156" s="26"/>
      <c r="B2156" s="27"/>
      <c r="C2156" s="28" t="s">
        <v>1917</v>
      </c>
      <c r="D2156" s="28"/>
      <c r="E2156" s="28"/>
      <c r="F2156" s="29">
        <v>1124.74</v>
      </c>
    </row>
    <row r="2157" spans="1:6" outlineLevel="1" x14ac:dyDescent="0.2">
      <c r="A2157" s="26"/>
      <c r="B2157" s="27"/>
      <c r="C2157" s="28" t="s">
        <v>917</v>
      </c>
      <c r="D2157" s="28"/>
      <c r="E2157" s="28"/>
      <c r="F2157" s="29">
        <v>5119.6000000000004</v>
      </c>
    </row>
    <row r="2158" spans="1:6" ht="22.5" customHeight="1" outlineLevel="1" x14ac:dyDescent="0.2">
      <c r="A2158" s="21">
        <v>97</v>
      </c>
      <c r="B2158" s="22" t="s">
        <v>1377</v>
      </c>
      <c r="C2158" s="23" t="s">
        <v>1904</v>
      </c>
      <c r="D2158" s="30">
        <v>5.62</v>
      </c>
      <c r="E2158" s="25">
        <v>140.80000000000001</v>
      </c>
      <c r="F2158" s="25">
        <v>6639.07</v>
      </c>
    </row>
    <row r="2159" spans="1:6" ht="33.75" customHeight="1" outlineLevel="1" x14ac:dyDescent="0.2">
      <c r="A2159" s="21">
        <v>98</v>
      </c>
      <c r="B2159" s="22" t="s">
        <v>1570</v>
      </c>
      <c r="C2159" s="23" t="s">
        <v>1911</v>
      </c>
      <c r="D2159" s="24">
        <v>0.85199999999999998</v>
      </c>
      <c r="E2159" s="25">
        <v>83.8</v>
      </c>
      <c r="F2159" s="25">
        <v>3205.97</v>
      </c>
    </row>
    <row r="2160" spans="1:6" outlineLevel="1" x14ac:dyDescent="0.2">
      <c r="A2160" s="26"/>
      <c r="B2160" s="27"/>
      <c r="C2160" s="28" t="s">
        <v>1918</v>
      </c>
      <c r="D2160" s="28"/>
      <c r="E2160" s="28"/>
      <c r="F2160" s="29">
        <v>3298.85</v>
      </c>
    </row>
    <row r="2161" spans="1:6" outlineLevel="1" x14ac:dyDescent="0.2">
      <c r="A2161" s="26"/>
      <c r="B2161" s="27"/>
      <c r="C2161" s="28" t="s">
        <v>1919</v>
      </c>
      <c r="D2161" s="28"/>
      <c r="E2161" s="28"/>
      <c r="F2161" s="29">
        <v>1889.63</v>
      </c>
    </row>
    <row r="2162" spans="1:6" outlineLevel="1" x14ac:dyDescent="0.2">
      <c r="A2162" s="26"/>
      <c r="B2162" s="27"/>
      <c r="C2162" s="28" t="s">
        <v>917</v>
      </c>
      <c r="D2162" s="28"/>
      <c r="E2162" s="28"/>
      <c r="F2162" s="29">
        <v>8394.4500000000007</v>
      </c>
    </row>
    <row r="2163" spans="1:6" ht="22.5" customHeight="1" outlineLevel="1" x14ac:dyDescent="0.2">
      <c r="A2163" s="21">
        <v>99</v>
      </c>
      <c r="B2163" s="22" t="s">
        <v>1377</v>
      </c>
      <c r="C2163" s="23" t="s">
        <v>1574</v>
      </c>
      <c r="D2163" s="31">
        <v>23</v>
      </c>
      <c r="E2163" s="25">
        <v>107.47</v>
      </c>
      <c r="F2163" s="25">
        <v>20737.97</v>
      </c>
    </row>
    <row r="2164" spans="1:6" ht="22.5" customHeight="1" outlineLevel="1" x14ac:dyDescent="0.2">
      <c r="A2164" s="21">
        <v>100</v>
      </c>
      <c r="B2164" s="22" t="s">
        <v>1622</v>
      </c>
      <c r="C2164" s="23" t="s">
        <v>1623</v>
      </c>
      <c r="D2164" s="24">
        <v>0.85199999999999998</v>
      </c>
      <c r="E2164" s="25">
        <v>62.12</v>
      </c>
      <c r="F2164" s="25">
        <v>963.81</v>
      </c>
    </row>
    <row r="2165" spans="1:6" outlineLevel="1" x14ac:dyDescent="0.2">
      <c r="A2165" s="26"/>
      <c r="B2165" s="27"/>
      <c r="C2165" s="28" t="s">
        <v>1920</v>
      </c>
      <c r="D2165" s="28"/>
      <c r="E2165" s="28"/>
      <c r="F2165" s="29">
        <v>744.43</v>
      </c>
    </row>
    <row r="2166" spans="1:6" outlineLevel="1" x14ac:dyDescent="0.2">
      <c r="A2166" s="26"/>
      <c r="B2166" s="27"/>
      <c r="C2166" s="28" t="s">
        <v>1921</v>
      </c>
      <c r="D2166" s="28"/>
      <c r="E2166" s="28"/>
      <c r="F2166" s="29">
        <v>466.96</v>
      </c>
    </row>
    <row r="2167" spans="1:6" outlineLevel="1" x14ac:dyDescent="0.2">
      <c r="A2167" s="26"/>
      <c r="B2167" s="27"/>
      <c r="C2167" s="28" t="s">
        <v>917</v>
      </c>
      <c r="D2167" s="28"/>
      <c r="E2167" s="28"/>
      <c r="F2167" s="29">
        <v>2175.1999999999998</v>
      </c>
    </row>
    <row r="2168" spans="1:6" ht="22.5" customHeight="1" outlineLevel="1" x14ac:dyDescent="0.2">
      <c r="A2168" s="21">
        <v>101</v>
      </c>
      <c r="B2168" s="22" t="s">
        <v>1377</v>
      </c>
      <c r="C2168" s="23" t="s">
        <v>1626</v>
      </c>
      <c r="D2168" s="24">
        <v>87.756</v>
      </c>
      <c r="E2168" s="25">
        <v>3.31</v>
      </c>
      <c r="F2168" s="25">
        <v>2440.5300000000002</v>
      </c>
    </row>
    <row r="2169" spans="1:6" ht="12" outlineLevel="1" x14ac:dyDescent="0.2">
      <c r="A2169" s="459" t="s">
        <v>1856</v>
      </c>
      <c r="B2169" s="460"/>
      <c r="C2169" s="460"/>
      <c r="D2169" s="460"/>
      <c r="E2169" s="460"/>
      <c r="F2169" s="461"/>
    </row>
    <row r="2170" spans="1:6" ht="22.5" customHeight="1" outlineLevel="1" x14ac:dyDescent="0.2">
      <c r="A2170" s="21">
        <v>102</v>
      </c>
      <c r="B2170" s="22" t="s">
        <v>1622</v>
      </c>
      <c r="C2170" s="23" t="s">
        <v>1623</v>
      </c>
      <c r="D2170" s="24">
        <v>0.33200000000000002</v>
      </c>
      <c r="E2170" s="25">
        <v>62.12</v>
      </c>
      <c r="F2170" s="25">
        <v>375.57</v>
      </c>
    </row>
    <row r="2171" spans="1:6" outlineLevel="1" x14ac:dyDescent="0.2">
      <c r="A2171" s="26"/>
      <c r="B2171" s="27"/>
      <c r="C2171" s="28" t="s">
        <v>1922</v>
      </c>
      <c r="D2171" s="28"/>
      <c r="E2171" s="28"/>
      <c r="F2171" s="29">
        <v>290.08</v>
      </c>
    </row>
    <row r="2172" spans="1:6" outlineLevel="1" x14ac:dyDescent="0.2">
      <c r="A2172" s="26"/>
      <c r="B2172" s="27"/>
      <c r="C2172" s="28" t="s">
        <v>1923</v>
      </c>
      <c r="D2172" s="28"/>
      <c r="E2172" s="28"/>
      <c r="F2172" s="29">
        <v>181.96</v>
      </c>
    </row>
    <row r="2173" spans="1:6" outlineLevel="1" x14ac:dyDescent="0.2">
      <c r="A2173" s="26"/>
      <c r="B2173" s="27"/>
      <c r="C2173" s="28" t="s">
        <v>917</v>
      </c>
      <c r="D2173" s="28"/>
      <c r="E2173" s="28"/>
      <c r="F2173" s="29">
        <v>847.61</v>
      </c>
    </row>
    <row r="2174" spans="1:6" ht="22.5" customHeight="1" outlineLevel="1" x14ac:dyDescent="0.2">
      <c r="A2174" s="21">
        <v>103</v>
      </c>
      <c r="B2174" s="22" t="s">
        <v>1377</v>
      </c>
      <c r="C2174" s="23" t="s">
        <v>1626</v>
      </c>
      <c r="D2174" s="24">
        <v>34.195999999999998</v>
      </c>
      <c r="E2174" s="25">
        <v>3.31</v>
      </c>
      <c r="F2174" s="25">
        <v>951</v>
      </c>
    </row>
    <row r="2175" spans="1:6" ht="33.75" customHeight="1" outlineLevel="1" x14ac:dyDescent="0.2">
      <c r="A2175" s="21">
        <v>104</v>
      </c>
      <c r="B2175" s="22" t="s">
        <v>1570</v>
      </c>
      <c r="C2175" s="23" t="s">
        <v>1911</v>
      </c>
      <c r="D2175" s="24">
        <v>0.26200000000000001</v>
      </c>
      <c r="E2175" s="25">
        <v>83.8</v>
      </c>
      <c r="F2175" s="25">
        <v>985.87</v>
      </c>
    </row>
    <row r="2176" spans="1:6" outlineLevel="1" x14ac:dyDescent="0.2">
      <c r="A2176" s="26"/>
      <c r="B2176" s="27"/>
      <c r="C2176" s="28" t="s">
        <v>1924</v>
      </c>
      <c r="D2176" s="28"/>
      <c r="E2176" s="28"/>
      <c r="F2176" s="29">
        <v>1014.44</v>
      </c>
    </row>
    <row r="2177" spans="1:6" outlineLevel="1" x14ac:dyDescent="0.2">
      <c r="A2177" s="26"/>
      <c r="B2177" s="27"/>
      <c r="C2177" s="28" t="s">
        <v>1925</v>
      </c>
      <c r="D2177" s="28"/>
      <c r="E2177" s="28"/>
      <c r="F2177" s="29">
        <v>581.09</v>
      </c>
    </row>
    <row r="2178" spans="1:6" outlineLevel="1" x14ac:dyDescent="0.2">
      <c r="A2178" s="26"/>
      <c r="B2178" s="27"/>
      <c r="C2178" s="28" t="s">
        <v>917</v>
      </c>
      <c r="D2178" s="28"/>
      <c r="E2178" s="28"/>
      <c r="F2178" s="29">
        <v>2581.4</v>
      </c>
    </row>
    <row r="2179" spans="1:6" ht="22.5" customHeight="1" outlineLevel="1" x14ac:dyDescent="0.2">
      <c r="A2179" s="21">
        <v>105</v>
      </c>
      <c r="B2179" s="22" t="s">
        <v>1377</v>
      </c>
      <c r="C2179" s="23" t="s">
        <v>1926</v>
      </c>
      <c r="D2179" s="31">
        <v>5</v>
      </c>
      <c r="E2179" s="25">
        <v>186.87</v>
      </c>
      <c r="F2179" s="25">
        <v>7839.38</v>
      </c>
    </row>
    <row r="2180" spans="1:6" ht="22.5" customHeight="1" outlineLevel="1" x14ac:dyDescent="0.2">
      <c r="A2180" s="21">
        <v>106</v>
      </c>
      <c r="B2180" s="22" t="s">
        <v>1579</v>
      </c>
      <c r="C2180" s="23" t="s">
        <v>1580</v>
      </c>
      <c r="D2180" s="24">
        <v>3.5000000000000003E-2</v>
      </c>
      <c r="E2180" s="25">
        <v>10577.18</v>
      </c>
      <c r="F2180" s="25">
        <v>4882.04</v>
      </c>
    </row>
    <row r="2181" spans="1:6" outlineLevel="1" x14ac:dyDescent="0.2">
      <c r="A2181" s="26"/>
      <c r="B2181" s="27"/>
      <c r="C2181" s="28" t="s">
        <v>1927</v>
      </c>
      <c r="D2181" s="28"/>
      <c r="E2181" s="28"/>
      <c r="F2181" s="29">
        <v>466.12</v>
      </c>
    </row>
    <row r="2182" spans="1:6" outlineLevel="1" x14ac:dyDescent="0.2">
      <c r="A2182" s="26"/>
      <c r="B2182" s="27"/>
      <c r="C2182" s="28" t="s">
        <v>1928</v>
      </c>
      <c r="D2182" s="28"/>
      <c r="E2182" s="28"/>
      <c r="F2182" s="29">
        <v>265.05</v>
      </c>
    </row>
    <row r="2183" spans="1:6" outlineLevel="1" x14ac:dyDescent="0.2">
      <c r="A2183" s="26"/>
      <c r="B2183" s="27"/>
      <c r="C2183" s="28" t="s">
        <v>917</v>
      </c>
      <c r="D2183" s="28"/>
      <c r="E2183" s="28"/>
      <c r="F2183" s="29">
        <v>5613.21</v>
      </c>
    </row>
    <row r="2184" spans="1:6" ht="22.5" customHeight="1" outlineLevel="1" x14ac:dyDescent="0.2">
      <c r="A2184" s="21">
        <v>107</v>
      </c>
      <c r="B2184" s="22" t="s">
        <v>1583</v>
      </c>
      <c r="C2184" s="23" t="s">
        <v>1584</v>
      </c>
      <c r="D2184" s="30">
        <v>-6.51</v>
      </c>
      <c r="E2184" s="25">
        <v>17.82</v>
      </c>
      <c r="F2184" s="25">
        <v>-1815.53</v>
      </c>
    </row>
    <row r="2185" spans="1:6" ht="56.25" customHeight="1" outlineLevel="1" x14ac:dyDescent="0.2">
      <c r="A2185" s="21">
        <v>108</v>
      </c>
      <c r="B2185" s="22" t="s">
        <v>1585</v>
      </c>
      <c r="C2185" s="23" t="s">
        <v>1586</v>
      </c>
      <c r="D2185" s="30">
        <v>-6.44</v>
      </c>
      <c r="E2185" s="25">
        <v>37.799999999999997</v>
      </c>
      <c r="F2185" s="25">
        <v>-2604.7199999999998</v>
      </c>
    </row>
    <row r="2186" spans="1:6" ht="22.5" customHeight="1" outlineLevel="1" x14ac:dyDescent="0.2">
      <c r="A2186" s="21">
        <v>109</v>
      </c>
      <c r="B2186" s="22" t="s">
        <v>989</v>
      </c>
      <c r="C2186" s="23" t="s">
        <v>990</v>
      </c>
      <c r="D2186" s="32">
        <v>0.1</v>
      </c>
      <c r="E2186" s="25">
        <v>200</v>
      </c>
      <c r="F2186" s="25">
        <v>380.6</v>
      </c>
    </row>
    <row r="2187" spans="1:6" ht="22.5" customHeight="1" outlineLevel="1" x14ac:dyDescent="0.2">
      <c r="A2187" s="21">
        <v>110</v>
      </c>
      <c r="B2187" s="22" t="s">
        <v>1377</v>
      </c>
      <c r="C2187" s="23" t="s">
        <v>1574</v>
      </c>
      <c r="D2187" s="31">
        <v>1</v>
      </c>
      <c r="E2187" s="25">
        <v>107.47</v>
      </c>
      <c r="F2187" s="25">
        <v>901.65</v>
      </c>
    </row>
    <row r="2188" spans="1:6" ht="22.5" customHeight="1" outlineLevel="1" x14ac:dyDescent="0.2">
      <c r="A2188" s="21">
        <v>111</v>
      </c>
      <c r="B2188" s="22" t="s">
        <v>1587</v>
      </c>
      <c r="C2188" s="23" t="s">
        <v>1588</v>
      </c>
      <c r="D2188" s="24">
        <v>3.5000000000000003E-2</v>
      </c>
      <c r="E2188" s="25">
        <v>276.27999999999997</v>
      </c>
      <c r="F2188" s="25">
        <v>316.06</v>
      </c>
    </row>
    <row r="2189" spans="1:6" outlineLevel="1" x14ac:dyDescent="0.2">
      <c r="A2189" s="26"/>
      <c r="B2189" s="27"/>
      <c r="C2189" s="28" t="s">
        <v>1929</v>
      </c>
      <c r="D2189" s="28"/>
      <c r="E2189" s="28"/>
      <c r="F2189" s="29">
        <v>347.14</v>
      </c>
    </row>
    <row r="2190" spans="1:6" outlineLevel="1" x14ac:dyDescent="0.2">
      <c r="A2190" s="26"/>
      <c r="B2190" s="27"/>
      <c r="C2190" s="28" t="s">
        <v>1930</v>
      </c>
      <c r="D2190" s="28"/>
      <c r="E2190" s="28"/>
      <c r="F2190" s="29">
        <v>201.47</v>
      </c>
    </row>
    <row r="2191" spans="1:6" outlineLevel="1" x14ac:dyDescent="0.2">
      <c r="A2191" s="26"/>
      <c r="B2191" s="27"/>
      <c r="C2191" s="28" t="s">
        <v>917</v>
      </c>
      <c r="D2191" s="28"/>
      <c r="E2191" s="28"/>
      <c r="F2191" s="29">
        <v>864.67</v>
      </c>
    </row>
    <row r="2192" spans="1:6" ht="33.75" customHeight="1" outlineLevel="1" x14ac:dyDescent="0.2">
      <c r="A2192" s="21">
        <v>112</v>
      </c>
      <c r="B2192" s="22" t="s">
        <v>1377</v>
      </c>
      <c r="C2192" s="23" t="s">
        <v>1591</v>
      </c>
      <c r="D2192" s="32">
        <v>3.5</v>
      </c>
      <c r="E2192" s="25">
        <v>496.96</v>
      </c>
      <c r="F2192" s="25">
        <v>14593.1</v>
      </c>
    </row>
    <row r="2193" spans="1:6" ht="33.75" customHeight="1" outlineLevel="1" x14ac:dyDescent="0.2">
      <c r="A2193" s="21">
        <v>113</v>
      </c>
      <c r="B2193" s="22" t="s">
        <v>1931</v>
      </c>
      <c r="C2193" s="23" t="s">
        <v>1932</v>
      </c>
      <c r="D2193" s="30">
        <v>0.04</v>
      </c>
      <c r="E2193" s="25">
        <v>227.63</v>
      </c>
      <c r="F2193" s="25">
        <v>395.28</v>
      </c>
    </row>
    <row r="2194" spans="1:6" outlineLevel="1" x14ac:dyDescent="0.2">
      <c r="A2194" s="26"/>
      <c r="B2194" s="27"/>
      <c r="C2194" s="28" t="s">
        <v>1933</v>
      </c>
      <c r="D2194" s="28"/>
      <c r="E2194" s="28"/>
      <c r="F2194" s="29">
        <v>400.82</v>
      </c>
    </row>
    <row r="2195" spans="1:6" outlineLevel="1" x14ac:dyDescent="0.2">
      <c r="A2195" s="26"/>
      <c r="B2195" s="27"/>
      <c r="C2195" s="28" t="s">
        <v>1934</v>
      </c>
      <c r="D2195" s="28"/>
      <c r="E2195" s="28"/>
      <c r="F2195" s="29">
        <v>227.92</v>
      </c>
    </row>
    <row r="2196" spans="1:6" outlineLevel="1" x14ac:dyDescent="0.2">
      <c r="A2196" s="26"/>
      <c r="B2196" s="27"/>
      <c r="C2196" s="28" t="s">
        <v>917</v>
      </c>
      <c r="D2196" s="28"/>
      <c r="E2196" s="28"/>
      <c r="F2196" s="29">
        <v>1024.02</v>
      </c>
    </row>
    <row r="2197" spans="1:6" ht="22.5" customHeight="1" outlineLevel="1" x14ac:dyDescent="0.2">
      <c r="A2197" s="21">
        <v>114</v>
      </c>
      <c r="B2197" s="22" t="s">
        <v>1377</v>
      </c>
      <c r="C2197" s="23" t="s">
        <v>1935</v>
      </c>
      <c r="D2197" s="31">
        <v>4</v>
      </c>
      <c r="E2197" s="25">
        <v>2355.4499999999998</v>
      </c>
      <c r="F2197" s="25">
        <v>79048.97</v>
      </c>
    </row>
    <row r="2198" spans="1:6" ht="12" outlineLevel="1" x14ac:dyDescent="0.2">
      <c r="A2198" s="459" t="s">
        <v>1936</v>
      </c>
      <c r="B2198" s="460"/>
      <c r="C2198" s="460"/>
      <c r="D2198" s="460"/>
      <c r="E2198" s="460"/>
      <c r="F2198" s="461"/>
    </row>
    <row r="2199" spans="1:6" ht="22.5" customHeight="1" outlineLevel="1" x14ac:dyDescent="0.2">
      <c r="A2199" s="21">
        <v>115</v>
      </c>
      <c r="B2199" s="22" t="s">
        <v>1622</v>
      </c>
      <c r="C2199" s="23" t="s">
        <v>1623</v>
      </c>
      <c r="D2199" s="30">
        <v>7.0000000000000007E-2</v>
      </c>
      <c r="E2199" s="25">
        <v>62.12</v>
      </c>
      <c r="F2199" s="25">
        <v>79.19</v>
      </c>
    </row>
    <row r="2200" spans="1:6" outlineLevel="1" x14ac:dyDescent="0.2">
      <c r="A2200" s="26"/>
      <c r="B2200" s="27"/>
      <c r="C2200" s="28" t="s">
        <v>1937</v>
      </c>
      <c r="D2200" s="28"/>
      <c r="E2200" s="28"/>
      <c r="F2200" s="29">
        <v>61.17</v>
      </c>
    </row>
    <row r="2201" spans="1:6" outlineLevel="1" x14ac:dyDescent="0.2">
      <c r="A2201" s="26"/>
      <c r="B2201" s="27"/>
      <c r="C2201" s="28" t="s">
        <v>1938</v>
      </c>
      <c r="D2201" s="28"/>
      <c r="E2201" s="28"/>
      <c r="F2201" s="29">
        <v>38.369999999999997</v>
      </c>
    </row>
    <row r="2202" spans="1:6" outlineLevel="1" x14ac:dyDescent="0.2">
      <c r="A2202" s="26"/>
      <c r="B2202" s="27"/>
      <c r="C2202" s="28" t="s">
        <v>917</v>
      </c>
      <c r="D2202" s="28"/>
      <c r="E2202" s="28"/>
      <c r="F2202" s="29">
        <v>178.73</v>
      </c>
    </row>
    <row r="2203" spans="1:6" ht="22.5" customHeight="1" outlineLevel="1" x14ac:dyDescent="0.2">
      <c r="A2203" s="21">
        <v>116</v>
      </c>
      <c r="B2203" s="22" t="s">
        <v>1377</v>
      </c>
      <c r="C2203" s="23" t="s">
        <v>1626</v>
      </c>
      <c r="D2203" s="30">
        <v>7.21</v>
      </c>
      <c r="E2203" s="25">
        <v>3.31</v>
      </c>
      <c r="F2203" s="25">
        <v>200.51</v>
      </c>
    </row>
    <row r="2204" spans="1:6" ht="22.5" customHeight="1" outlineLevel="1" x14ac:dyDescent="0.2">
      <c r="A2204" s="21">
        <v>117</v>
      </c>
      <c r="B2204" s="22" t="s">
        <v>1579</v>
      </c>
      <c r="C2204" s="23" t="s">
        <v>1580</v>
      </c>
      <c r="D2204" s="24">
        <v>3.5000000000000003E-2</v>
      </c>
      <c r="E2204" s="25">
        <v>10577.18</v>
      </c>
      <c r="F2204" s="25">
        <v>4882.04</v>
      </c>
    </row>
    <row r="2205" spans="1:6" outlineLevel="1" x14ac:dyDescent="0.2">
      <c r="A2205" s="26"/>
      <c r="B2205" s="27"/>
      <c r="C2205" s="28" t="s">
        <v>1927</v>
      </c>
      <c r="D2205" s="28"/>
      <c r="E2205" s="28"/>
      <c r="F2205" s="29">
        <v>466.12</v>
      </c>
    </row>
    <row r="2206" spans="1:6" outlineLevel="1" x14ac:dyDescent="0.2">
      <c r="A2206" s="26"/>
      <c r="B2206" s="27"/>
      <c r="C2206" s="28" t="s">
        <v>1928</v>
      </c>
      <c r="D2206" s="28"/>
      <c r="E2206" s="28"/>
      <c r="F2206" s="29">
        <v>265.05</v>
      </c>
    </row>
    <row r="2207" spans="1:6" outlineLevel="1" x14ac:dyDescent="0.2">
      <c r="A2207" s="26"/>
      <c r="B2207" s="27"/>
      <c r="C2207" s="28" t="s">
        <v>917</v>
      </c>
      <c r="D2207" s="28"/>
      <c r="E2207" s="28"/>
      <c r="F2207" s="29">
        <v>5613.21</v>
      </c>
    </row>
    <row r="2208" spans="1:6" ht="22.5" customHeight="1" outlineLevel="1" x14ac:dyDescent="0.2">
      <c r="A2208" s="21">
        <v>118</v>
      </c>
      <c r="B2208" s="22" t="s">
        <v>1583</v>
      </c>
      <c r="C2208" s="23" t="s">
        <v>1584</v>
      </c>
      <c r="D2208" s="30">
        <v>-6.51</v>
      </c>
      <c r="E2208" s="25">
        <v>17.82</v>
      </c>
      <c r="F2208" s="25">
        <v>-1815.53</v>
      </c>
    </row>
    <row r="2209" spans="1:6" ht="56.25" customHeight="1" outlineLevel="1" x14ac:dyDescent="0.2">
      <c r="A2209" s="21">
        <v>119</v>
      </c>
      <c r="B2209" s="22" t="s">
        <v>1585</v>
      </c>
      <c r="C2209" s="23" t="s">
        <v>1586</v>
      </c>
      <c r="D2209" s="30">
        <v>-6.44</v>
      </c>
      <c r="E2209" s="25">
        <v>37.799999999999997</v>
      </c>
      <c r="F2209" s="25">
        <v>-2604.7199999999998</v>
      </c>
    </row>
    <row r="2210" spans="1:6" ht="22.5" customHeight="1" outlineLevel="1" x14ac:dyDescent="0.2">
      <c r="A2210" s="21">
        <v>120</v>
      </c>
      <c r="B2210" s="22" t="s">
        <v>989</v>
      </c>
      <c r="C2210" s="23" t="s">
        <v>990</v>
      </c>
      <c r="D2210" s="32">
        <v>0.1</v>
      </c>
      <c r="E2210" s="25">
        <v>200</v>
      </c>
      <c r="F2210" s="25">
        <v>380.6</v>
      </c>
    </row>
    <row r="2211" spans="1:6" ht="22.5" customHeight="1" outlineLevel="1" x14ac:dyDescent="0.2">
      <c r="A2211" s="21">
        <v>121</v>
      </c>
      <c r="B2211" s="22" t="s">
        <v>1939</v>
      </c>
      <c r="C2211" s="23" t="s">
        <v>1940</v>
      </c>
      <c r="D2211" s="32">
        <v>0.7</v>
      </c>
      <c r="E2211" s="25">
        <v>77.41</v>
      </c>
      <c r="F2211" s="25">
        <v>809.55</v>
      </c>
    </row>
    <row r="2212" spans="1:6" ht="22.5" customHeight="1" outlineLevel="1" x14ac:dyDescent="0.2">
      <c r="A2212" s="21">
        <v>122</v>
      </c>
      <c r="B2212" s="22" t="s">
        <v>1587</v>
      </c>
      <c r="C2212" s="23" t="s">
        <v>1588</v>
      </c>
      <c r="D2212" s="24">
        <v>3.5000000000000003E-2</v>
      </c>
      <c r="E2212" s="25">
        <v>276.27999999999997</v>
      </c>
      <c r="F2212" s="25">
        <v>316.06</v>
      </c>
    </row>
    <row r="2213" spans="1:6" outlineLevel="1" x14ac:dyDescent="0.2">
      <c r="A2213" s="26"/>
      <c r="B2213" s="27"/>
      <c r="C2213" s="28" t="s">
        <v>1929</v>
      </c>
      <c r="D2213" s="28"/>
      <c r="E2213" s="28"/>
      <c r="F2213" s="29">
        <v>347.14</v>
      </c>
    </row>
    <row r="2214" spans="1:6" outlineLevel="1" x14ac:dyDescent="0.2">
      <c r="A2214" s="26"/>
      <c r="B2214" s="27"/>
      <c r="C2214" s="28" t="s">
        <v>1930</v>
      </c>
      <c r="D2214" s="28"/>
      <c r="E2214" s="28"/>
      <c r="F2214" s="29">
        <v>201.47</v>
      </c>
    </row>
    <row r="2215" spans="1:6" outlineLevel="1" x14ac:dyDescent="0.2">
      <c r="A2215" s="26"/>
      <c r="B2215" s="27"/>
      <c r="C2215" s="28" t="s">
        <v>917</v>
      </c>
      <c r="D2215" s="28"/>
      <c r="E2215" s="28"/>
      <c r="F2215" s="29">
        <v>864.67</v>
      </c>
    </row>
    <row r="2216" spans="1:6" ht="33.75" customHeight="1" outlineLevel="1" x14ac:dyDescent="0.2">
      <c r="A2216" s="21">
        <v>123</v>
      </c>
      <c r="B2216" s="22" t="s">
        <v>1377</v>
      </c>
      <c r="C2216" s="23" t="s">
        <v>1591</v>
      </c>
      <c r="D2216" s="32">
        <v>3.5</v>
      </c>
      <c r="E2216" s="25">
        <v>496.96</v>
      </c>
      <c r="F2216" s="25">
        <v>14593.1</v>
      </c>
    </row>
    <row r="2217" spans="1:6" ht="22.5" customHeight="1" outlineLevel="1" x14ac:dyDescent="0.2">
      <c r="A2217" s="21">
        <v>124</v>
      </c>
      <c r="B2217" s="22" t="s">
        <v>1941</v>
      </c>
      <c r="C2217" s="23" t="s">
        <v>1942</v>
      </c>
      <c r="D2217" s="24">
        <v>1.4710000000000001</v>
      </c>
      <c r="E2217" s="25">
        <v>167.6</v>
      </c>
      <c r="F2217" s="25">
        <v>10816.73</v>
      </c>
    </row>
    <row r="2218" spans="1:6" outlineLevel="1" x14ac:dyDescent="0.2">
      <c r="A2218" s="26"/>
      <c r="B2218" s="27"/>
      <c r="C2218" s="28" t="s">
        <v>1943</v>
      </c>
      <c r="D2218" s="28"/>
      <c r="E2218" s="28"/>
      <c r="F2218" s="29">
        <v>9086.15</v>
      </c>
    </row>
    <row r="2219" spans="1:6" outlineLevel="1" x14ac:dyDescent="0.2">
      <c r="A2219" s="26"/>
      <c r="B2219" s="27"/>
      <c r="C2219" s="28" t="s">
        <v>1944</v>
      </c>
      <c r="D2219" s="28"/>
      <c r="E2219" s="28"/>
      <c r="F2219" s="29">
        <v>5273.21</v>
      </c>
    </row>
    <row r="2220" spans="1:6" outlineLevel="1" x14ac:dyDescent="0.2">
      <c r="A2220" s="26"/>
      <c r="B2220" s="27"/>
      <c r="C2220" s="28" t="s">
        <v>917</v>
      </c>
      <c r="D2220" s="28"/>
      <c r="E2220" s="28"/>
      <c r="F2220" s="29">
        <v>25176.09</v>
      </c>
    </row>
    <row r="2221" spans="1:6" ht="22.5" customHeight="1" outlineLevel="1" x14ac:dyDescent="0.2">
      <c r="A2221" s="21">
        <v>125</v>
      </c>
      <c r="B2221" s="22" t="s">
        <v>1945</v>
      </c>
      <c r="C2221" s="23" t="s">
        <v>1946</v>
      </c>
      <c r="D2221" s="24">
        <v>148.571</v>
      </c>
      <c r="E2221" s="25">
        <v>20.5</v>
      </c>
      <c r="F2221" s="25">
        <v>14923.96</v>
      </c>
    </row>
    <row r="2222" spans="1:6" ht="22.5" customHeight="1" outlineLevel="1" x14ac:dyDescent="0.2">
      <c r="A2222" s="21">
        <v>126</v>
      </c>
      <c r="B2222" s="22" t="s">
        <v>1947</v>
      </c>
      <c r="C2222" s="23" t="s">
        <v>1948</v>
      </c>
      <c r="D2222" s="30">
        <v>0.22</v>
      </c>
      <c r="E2222" s="25">
        <v>63</v>
      </c>
      <c r="F2222" s="25">
        <v>169.37</v>
      </c>
    </row>
    <row r="2223" spans="1:6" ht="22.5" customHeight="1" outlineLevel="1" x14ac:dyDescent="0.2">
      <c r="A2223" s="21">
        <v>127</v>
      </c>
      <c r="B2223" s="22" t="s">
        <v>1949</v>
      </c>
      <c r="C2223" s="23" t="s">
        <v>1950</v>
      </c>
      <c r="D2223" s="30">
        <v>0.44</v>
      </c>
      <c r="E2223" s="25">
        <v>128</v>
      </c>
      <c r="F2223" s="25">
        <v>683.16</v>
      </c>
    </row>
    <row r="2224" spans="1:6" ht="22.5" customHeight="1" outlineLevel="1" x14ac:dyDescent="0.2">
      <c r="A2224" s="21">
        <v>128</v>
      </c>
      <c r="B2224" s="22" t="s">
        <v>1951</v>
      </c>
      <c r="C2224" s="23" t="s">
        <v>1952</v>
      </c>
      <c r="D2224" s="30">
        <v>0.99</v>
      </c>
      <c r="E2224" s="25">
        <v>128</v>
      </c>
      <c r="F2224" s="25">
        <v>1646.09</v>
      </c>
    </row>
    <row r="2225" spans="1:6" ht="22.5" customHeight="1" outlineLevel="1" x14ac:dyDescent="0.2">
      <c r="A2225" s="21">
        <v>129</v>
      </c>
      <c r="B2225" s="22" t="s">
        <v>1622</v>
      </c>
      <c r="C2225" s="23" t="s">
        <v>1623</v>
      </c>
      <c r="D2225" s="24">
        <v>1.4710000000000001</v>
      </c>
      <c r="E2225" s="25">
        <v>62.12</v>
      </c>
      <c r="F2225" s="25">
        <v>1664.04</v>
      </c>
    </row>
    <row r="2226" spans="1:6" outlineLevel="1" x14ac:dyDescent="0.2">
      <c r="A2226" s="26"/>
      <c r="B2226" s="27"/>
      <c r="C2226" s="28" t="s">
        <v>1953</v>
      </c>
      <c r="D2226" s="28"/>
      <c r="E2226" s="28"/>
      <c r="F2226" s="29">
        <v>1285.26</v>
      </c>
    </row>
    <row r="2227" spans="1:6" outlineLevel="1" x14ac:dyDescent="0.2">
      <c r="A2227" s="26"/>
      <c r="B2227" s="27"/>
      <c r="C2227" s="28" t="s">
        <v>1954</v>
      </c>
      <c r="D2227" s="28"/>
      <c r="E2227" s="28"/>
      <c r="F2227" s="29">
        <v>806.21</v>
      </c>
    </row>
    <row r="2228" spans="1:6" outlineLevel="1" x14ac:dyDescent="0.2">
      <c r="A2228" s="26"/>
      <c r="B2228" s="27"/>
      <c r="C2228" s="28" t="s">
        <v>917</v>
      </c>
      <c r="D2228" s="28"/>
      <c r="E2228" s="28"/>
      <c r="F2228" s="29">
        <v>3755.51</v>
      </c>
    </row>
    <row r="2229" spans="1:6" ht="22.5" customHeight="1" outlineLevel="1" x14ac:dyDescent="0.2">
      <c r="A2229" s="21">
        <v>130</v>
      </c>
      <c r="B2229" s="22" t="s">
        <v>1377</v>
      </c>
      <c r="C2229" s="23" t="s">
        <v>1626</v>
      </c>
      <c r="D2229" s="24">
        <v>151.51300000000001</v>
      </c>
      <c r="E2229" s="25">
        <v>3.31</v>
      </c>
      <c r="F2229" s="25">
        <v>4213.63</v>
      </c>
    </row>
    <row r="2230" spans="1:6" ht="11.25" customHeight="1" outlineLevel="1" x14ac:dyDescent="0.2">
      <c r="A2230" s="443" t="s">
        <v>1007</v>
      </c>
      <c r="B2230" s="444"/>
      <c r="C2230" s="444"/>
      <c r="D2230" s="444"/>
      <c r="E2230" s="445"/>
      <c r="F2230" s="36">
        <v>283330.62</v>
      </c>
    </row>
    <row r="2231" spans="1:6" outlineLevel="1" x14ac:dyDescent="0.2">
      <c r="A2231" s="443" t="s">
        <v>1008</v>
      </c>
      <c r="B2231" s="444"/>
      <c r="C2231" s="444"/>
      <c r="D2231" s="444"/>
      <c r="E2231" s="445"/>
      <c r="F2231" s="36">
        <v>51123.43</v>
      </c>
    </row>
    <row r="2232" spans="1:6" outlineLevel="1" x14ac:dyDescent="0.2">
      <c r="A2232" s="443" t="s">
        <v>1009</v>
      </c>
      <c r="B2232" s="444"/>
      <c r="C2232" s="444"/>
      <c r="D2232" s="444"/>
      <c r="E2232" s="445"/>
      <c r="F2232" s="36">
        <v>29816.21</v>
      </c>
    </row>
    <row r="2233" spans="1:6" ht="11.25" customHeight="1" outlineLevel="1" x14ac:dyDescent="0.2">
      <c r="A2233" s="443" t="s">
        <v>1955</v>
      </c>
      <c r="B2233" s="444"/>
      <c r="C2233" s="444"/>
      <c r="D2233" s="444"/>
      <c r="E2233" s="445"/>
      <c r="F2233" s="36">
        <v>364270.26</v>
      </c>
    </row>
    <row r="2234" spans="1:6" ht="12.75" customHeight="1" outlineLevel="1" x14ac:dyDescent="0.2">
      <c r="A2234" s="456" t="s">
        <v>1956</v>
      </c>
      <c r="B2234" s="457"/>
      <c r="C2234" s="457"/>
      <c r="D2234" s="457"/>
      <c r="E2234" s="457"/>
      <c r="F2234" s="458"/>
    </row>
    <row r="2235" spans="1:6" ht="33.75" customHeight="1" outlineLevel="1" x14ac:dyDescent="0.2">
      <c r="A2235" s="21">
        <v>131</v>
      </c>
      <c r="B2235" s="22" t="s">
        <v>1957</v>
      </c>
      <c r="C2235" s="23" t="s">
        <v>1958</v>
      </c>
      <c r="D2235" s="24">
        <v>5.3999999999999999E-2</v>
      </c>
      <c r="E2235" s="25">
        <v>70675.48</v>
      </c>
      <c r="F2235" s="25">
        <v>24506.15</v>
      </c>
    </row>
    <row r="2236" spans="1:6" outlineLevel="1" x14ac:dyDescent="0.2">
      <c r="A2236" s="26"/>
      <c r="B2236" s="27"/>
      <c r="C2236" s="28" t="s">
        <v>1959</v>
      </c>
      <c r="D2236" s="28"/>
      <c r="E2236" s="28"/>
      <c r="F2236" s="29">
        <v>1435.6</v>
      </c>
    </row>
    <row r="2237" spans="1:6" outlineLevel="1" x14ac:dyDescent="0.2">
      <c r="A2237" s="26"/>
      <c r="B2237" s="27"/>
      <c r="C2237" s="28" t="s">
        <v>1960</v>
      </c>
      <c r="D2237" s="28"/>
      <c r="E2237" s="28"/>
      <c r="F2237" s="29">
        <v>731.09</v>
      </c>
    </row>
    <row r="2238" spans="1:6" outlineLevel="1" x14ac:dyDescent="0.2">
      <c r="A2238" s="26"/>
      <c r="B2238" s="27"/>
      <c r="C2238" s="28" t="s">
        <v>917</v>
      </c>
      <c r="D2238" s="28"/>
      <c r="E2238" s="28"/>
      <c r="F2238" s="29">
        <v>26672.84</v>
      </c>
    </row>
    <row r="2239" spans="1:6" ht="22.5" customHeight="1" outlineLevel="1" x14ac:dyDescent="0.2">
      <c r="A2239" s="21">
        <v>132</v>
      </c>
      <c r="B2239" s="22" t="s">
        <v>1377</v>
      </c>
      <c r="C2239" s="23" t="s">
        <v>1961</v>
      </c>
      <c r="D2239" s="31">
        <v>3</v>
      </c>
      <c r="E2239" s="25">
        <v>434.83</v>
      </c>
      <c r="F2239" s="25">
        <v>10944.69</v>
      </c>
    </row>
    <row r="2240" spans="1:6" ht="22.5" customHeight="1" outlineLevel="1" x14ac:dyDescent="0.2">
      <c r="A2240" s="21">
        <v>133</v>
      </c>
      <c r="B2240" s="22" t="s">
        <v>1962</v>
      </c>
      <c r="C2240" s="23" t="s">
        <v>1963</v>
      </c>
      <c r="D2240" s="31">
        <v>5</v>
      </c>
      <c r="E2240" s="25">
        <v>18.36</v>
      </c>
      <c r="F2240" s="25">
        <v>3290.58</v>
      </c>
    </row>
    <row r="2241" spans="1:6" outlineLevel="1" x14ac:dyDescent="0.2">
      <c r="A2241" s="26"/>
      <c r="B2241" s="27"/>
      <c r="C2241" s="28" t="s">
        <v>1964</v>
      </c>
      <c r="D2241" s="28"/>
      <c r="E2241" s="28"/>
      <c r="F2241" s="29">
        <v>2966.17</v>
      </c>
    </row>
    <row r="2242" spans="1:6" outlineLevel="1" x14ac:dyDescent="0.2">
      <c r="A2242" s="26"/>
      <c r="B2242" s="27"/>
      <c r="C2242" s="28" t="s">
        <v>1965</v>
      </c>
      <c r="D2242" s="28"/>
      <c r="E2242" s="28"/>
      <c r="F2242" s="29">
        <v>1559.53</v>
      </c>
    </row>
    <row r="2243" spans="1:6" outlineLevel="1" x14ac:dyDescent="0.2">
      <c r="A2243" s="26"/>
      <c r="B2243" s="27"/>
      <c r="C2243" s="28" t="s">
        <v>917</v>
      </c>
      <c r="D2243" s="28"/>
      <c r="E2243" s="28"/>
      <c r="F2243" s="29">
        <v>7816.28</v>
      </c>
    </row>
    <row r="2244" spans="1:6" ht="22.5" customHeight="1" outlineLevel="1" x14ac:dyDescent="0.2">
      <c r="A2244" s="21">
        <v>134</v>
      </c>
      <c r="B2244" s="22" t="s">
        <v>1377</v>
      </c>
      <c r="C2244" s="23" t="s">
        <v>1966</v>
      </c>
      <c r="D2244" s="31">
        <v>5</v>
      </c>
      <c r="E2244" s="25">
        <v>919.05</v>
      </c>
      <c r="F2244" s="25">
        <v>38554.1</v>
      </c>
    </row>
    <row r="2245" spans="1:6" ht="11.25" customHeight="1" outlineLevel="1" x14ac:dyDescent="0.2">
      <c r="A2245" s="443" t="s">
        <v>1007</v>
      </c>
      <c r="B2245" s="444"/>
      <c r="C2245" s="444"/>
      <c r="D2245" s="444"/>
      <c r="E2245" s="445"/>
      <c r="F2245" s="36">
        <v>77295.520000000004</v>
      </c>
    </row>
    <row r="2246" spans="1:6" outlineLevel="1" x14ac:dyDescent="0.2">
      <c r="A2246" s="443" t="s">
        <v>1008</v>
      </c>
      <c r="B2246" s="444"/>
      <c r="C2246" s="444"/>
      <c r="D2246" s="444"/>
      <c r="E2246" s="445"/>
      <c r="F2246" s="36">
        <v>4401.7700000000004</v>
      </c>
    </row>
    <row r="2247" spans="1:6" outlineLevel="1" x14ac:dyDescent="0.2">
      <c r="A2247" s="443" t="s">
        <v>1009</v>
      </c>
      <c r="B2247" s="444"/>
      <c r="C2247" s="444"/>
      <c r="D2247" s="444"/>
      <c r="E2247" s="445"/>
      <c r="F2247" s="36">
        <v>2290.62</v>
      </c>
    </row>
    <row r="2248" spans="1:6" ht="11.25" customHeight="1" outlineLevel="1" x14ac:dyDescent="0.2">
      <c r="A2248" s="443" t="s">
        <v>1967</v>
      </c>
      <c r="B2248" s="444"/>
      <c r="C2248" s="444"/>
      <c r="D2248" s="444"/>
      <c r="E2248" s="445"/>
      <c r="F2248" s="36">
        <v>83987.91</v>
      </c>
    </row>
    <row r="2249" spans="1:6" ht="12.75" customHeight="1" outlineLevel="1" x14ac:dyDescent="0.2">
      <c r="A2249" s="456" t="s">
        <v>1968</v>
      </c>
      <c r="B2249" s="457"/>
      <c r="C2249" s="457"/>
      <c r="D2249" s="457"/>
      <c r="E2249" s="457"/>
      <c r="F2249" s="458"/>
    </row>
    <row r="2250" spans="1:6" ht="33.75" customHeight="1" outlineLevel="1" x14ac:dyDescent="0.2">
      <c r="A2250" s="21">
        <v>135</v>
      </c>
      <c r="B2250" s="22" t="s">
        <v>1679</v>
      </c>
      <c r="C2250" s="23" t="s">
        <v>1680</v>
      </c>
      <c r="D2250" s="30">
        <v>7.0000000000000007E-2</v>
      </c>
      <c r="E2250" s="25">
        <v>2341.6799999999998</v>
      </c>
      <c r="F2250" s="25">
        <v>6776</v>
      </c>
    </row>
    <row r="2251" spans="1:6" outlineLevel="1" x14ac:dyDescent="0.2">
      <c r="A2251" s="26"/>
      <c r="B2251" s="27"/>
      <c r="C2251" s="28" t="s">
        <v>1969</v>
      </c>
      <c r="D2251" s="28"/>
      <c r="E2251" s="28"/>
      <c r="F2251" s="29">
        <v>8021.07</v>
      </c>
    </row>
    <row r="2252" spans="1:6" outlineLevel="1" x14ac:dyDescent="0.2">
      <c r="A2252" s="26"/>
      <c r="B2252" s="27"/>
      <c r="C2252" s="28" t="s">
        <v>1970</v>
      </c>
      <c r="D2252" s="28"/>
      <c r="E2252" s="28"/>
      <c r="F2252" s="29">
        <v>4772.87</v>
      </c>
    </row>
    <row r="2253" spans="1:6" outlineLevel="1" x14ac:dyDescent="0.2">
      <c r="A2253" s="26"/>
      <c r="B2253" s="27"/>
      <c r="C2253" s="28" t="s">
        <v>917</v>
      </c>
      <c r="D2253" s="28"/>
      <c r="E2253" s="28"/>
      <c r="F2253" s="29">
        <v>19569.939999999999</v>
      </c>
    </row>
    <row r="2254" spans="1:6" ht="22.5" customHeight="1" outlineLevel="1" x14ac:dyDescent="0.2">
      <c r="A2254" s="21">
        <v>136</v>
      </c>
      <c r="B2254" s="22" t="s">
        <v>1683</v>
      </c>
      <c r="C2254" s="23" t="s">
        <v>1684</v>
      </c>
      <c r="D2254" s="31">
        <v>7</v>
      </c>
      <c r="E2254" s="25">
        <v>330.65</v>
      </c>
      <c r="F2254" s="25">
        <v>24534.23</v>
      </c>
    </row>
    <row r="2255" spans="1:6" ht="11.25" customHeight="1" outlineLevel="1" x14ac:dyDescent="0.2">
      <c r="A2255" s="443" t="s">
        <v>1007</v>
      </c>
      <c r="B2255" s="444"/>
      <c r="C2255" s="444"/>
      <c r="D2255" s="444"/>
      <c r="E2255" s="445"/>
      <c r="F2255" s="36">
        <v>31310.23</v>
      </c>
    </row>
    <row r="2256" spans="1:6" outlineLevel="1" x14ac:dyDescent="0.2">
      <c r="A2256" s="443" t="s">
        <v>1008</v>
      </c>
      <c r="B2256" s="444"/>
      <c r="C2256" s="444"/>
      <c r="D2256" s="444"/>
      <c r="E2256" s="445"/>
      <c r="F2256" s="36">
        <v>8021.07</v>
      </c>
    </row>
    <row r="2257" spans="1:6" outlineLevel="1" x14ac:dyDescent="0.2">
      <c r="A2257" s="443" t="s">
        <v>1009</v>
      </c>
      <c r="B2257" s="444"/>
      <c r="C2257" s="444"/>
      <c r="D2257" s="444"/>
      <c r="E2257" s="445"/>
      <c r="F2257" s="36">
        <v>4772.87</v>
      </c>
    </row>
    <row r="2258" spans="1:6" ht="11.25" customHeight="1" outlineLevel="1" x14ac:dyDescent="0.2">
      <c r="A2258" s="443" t="s">
        <v>1971</v>
      </c>
      <c r="B2258" s="444"/>
      <c r="C2258" s="444"/>
      <c r="D2258" s="444"/>
      <c r="E2258" s="445"/>
      <c r="F2258" s="36">
        <v>44104.17</v>
      </c>
    </row>
    <row r="2259" spans="1:6" ht="12.75" customHeight="1" outlineLevel="1" x14ac:dyDescent="0.2">
      <c r="A2259" s="456" t="s">
        <v>1972</v>
      </c>
      <c r="B2259" s="457"/>
      <c r="C2259" s="457"/>
      <c r="D2259" s="457"/>
      <c r="E2259" s="457"/>
      <c r="F2259" s="458"/>
    </row>
    <row r="2260" spans="1:6" ht="33.75" customHeight="1" outlineLevel="1" x14ac:dyDescent="0.2">
      <c r="A2260" s="21">
        <v>137</v>
      </c>
      <c r="B2260" s="22" t="s">
        <v>1973</v>
      </c>
      <c r="C2260" s="23" t="s">
        <v>1974</v>
      </c>
      <c r="D2260" s="30">
        <v>0.18</v>
      </c>
      <c r="E2260" s="25">
        <v>3492.06</v>
      </c>
      <c r="F2260" s="25">
        <v>26042.080000000002</v>
      </c>
    </row>
    <row r="2261" spans="1:6" outlineLevel="1" x14ac:dyDescent="0.2">
      <c r="A2261" s="26"/>
      <c r="B2261" s="27"/>
      <c r="C2261" s="28" t="s">
        <v>1975</v>
      </c>
      <c r="D2261" s="28"/>
      <c r="E2261" s="28"/>
      <c r="F2261" s="29">
        <v>30801.08</v>
      </c>
    </row>
    <row r="2262" spans="1:6" outlineLevel="1" x14ac:dyDescent="0.2">
      <c r="A2262" s="26"/>
      <c r="B2262" s="27"/>
      <c r="C2262" s="28" t="s">
        <v>1976</v>
      </c>
      <c r="D2262" s="28"/>
      <c r="E2262" s="28"/>
      <c r="F2262" s="29">
        <v>18327.919999999998</v>
      </c>
    </row>
    <row r="2263" spans="1:6" outlineLevel="1" x14ac:dyDescent="0.2">
      <c r="A2263" s="26"/>
      <c r="B2263" s="27"/>
      <c r="C2263" s="28" t="s">
        <v>917</v>
      </c>
      <c r="D2263" s="28"/>
      <c r="E2263" s="28"/>
      <c r="F2263" s="29">
        <v>75171.08</v>
      </c>
    </row>
    <row r="2264" spans="1:6" ht="33.75" customHeight="1" outlineLevel="1" x14ac:dyDescent="0.2">
      <c r="A2264" s="21">
        <v>138</v>
      </c>
      <c r="B2264" s="22" t="s">
        <v>1377</v>
      </c>
      <c r="C2264" s="23" t="s">
        <v>1977</v>
      </c>
      <c r="D2264" s="31">
        <v>1</v>
      </c>
      <c r="E2264" s="25">
        <v>1221.68</v>
      </c>
      <c r="F2264" s="25">
        <v>10249.870000000001</v>
      </c>
    </row>
    <row r="2265" spans="1:6" ht="33.75" customHeight="1" outlineLevel="1" x14ac:dyDescent="0.2">
      <c r="A2265" s="21">
        <v>139</v>
      </c>
      <c r="B2265" s="22" t="s">
        <v>1377</v>
      </c>
      <c r="C2265" s="23" t="s">
        <v>1978</v>
      </c>
      <c r="D2265" s="31">
        <v>4</v>
      </c>
      <c r="E2265" s="25">
        <v>2277.6999999999998</v>
      </c>
      <c r="F2265" s="25">
        <v>76439.7</v>
      </c>
    </row>
    <row r="2266" spans="1:6" ht="33.75" customHeight="1" outlineLevel="1" x14ac:dyDescent="0.2">
      <c r="A2266" s="21">
        <v>140</v>
      </c>
      <c r="B2266" s="22" t="s">
        <v>1377</v>
      </c>
      <c r="C2266" s="23" t="s">
        <v>1979</v>
      </c>
      <c r="D2266" s="31">
        <v>1</v>
      </c>
      <c r="E2266" s="25">
        <v>2350.1799999999998</v>
      </c>
      <c r="F2266" s="25">
        <v>19717.990000000002</v>
      </c>
    </row>
    <row r="2267" spans="1:6" ht="33.75" customHeight="1" outlineLevel="1" x14ac:dyDescent="0.2">
      <c r="A2267" s="21">
        <v>141</v>
      </c>
      <c r="B2267" s="22" t="s">
        <v>1377</v>
      </c>
      <c r="C2267" s="23" t="s">
        <v>1980</v>
      </c>
      <c r="D2267" s="31">
        <v>10</v>
      </c>
      <c r="E2267" s="25">
        <v>2919.6</v>
      </c>
      <c r="F2267" s="25">
        <v>244954.29</v>
      </c>
    </row>
    <row r="2268" spans="1:6" ht="33.75" customHeight="1" outlineLevel="1" x14ac:dyDescent="0.2">
      <c r="A2268" s="21">
        <v>142</v>
      </c>
      <c r="B2268" s="22" t="s">
        <v>1377</v>
      </c>
      <c r="C2268" s="23" t="s">
        <v>1981</v>
      </c>
      <c r="D2268" s="31">
        <v>2</v>
      </c>
      <c r="E2268" s="25">
        <v>3416.55</v>
      </c>
      <c r="F2268" s="25">
        <v>57329.77</v>
      </c>
    </row>
    <row r="2269" spans="1:6" ht="11.25" customHeight="1" outlineLevel="1" x14ac:dyDescent="0.2">
      <c r="A2269" s="443" t="s">
        <v>1007</v>
      </c>
      <c r="B2269" s="444"/>
      <c r="C2269" s="444"/>
      <c r="D2269" s="444"/>
      <c r="E2269" s="445"/>
      <c r="F2269" s="36">
        <v>434733.7</v>
      </c>
    </row>
    <row r="2270" spans="1:6" outlineLevel="1" x14ac:dyDescent="0.2">
      <c r="A2270" s="443" t="s">
        <v>1008</v>
      </c>
      <c r="B2270" s="444"/>
      <c r="C2270" s="444"/>
      <c r="D2270" s="444"/>
      <c r="E2270" s="445"/>
      <c r="F2270" s="36">
        <v>30801.08</v>
      </c>
    </row>
    <row r="2271" spans="1:6" outlineLevel="1" x14ac:dyDescent="0.2">
      <c r="A2271" s="443" t="s">
        <v>1009</v>
      </c>
      <c r="B2271" s="444"/>
      <c r="C2271" s="444"/>
      <c r="D2271" s="444"/>
      <c r="E2271" s="445"/>
      <c r="F2271" s="36">
        <v>18327.919999999998</v>
      </c>
    </row>
    <row r="2272" spans="1:6" ht="11.25" customHeight="1" outlineLevel="1" x14ac:dyDescent="0.2">
      <c r="A2272" s="443" t="s">
        <v>1982</v>
      </c>
      <c r="B2272" s="444"/>
      <c r="C2272" s="444"/>
      <c r="D2272" s="444"/>
      <c r="E2272" s="445"/>
      <c r="F2272" s="36">
        <v>483862.7</v>
      </c>
    </row>
    <row r="2273" spans="1:6" ht="12.75" customHeight="1" outlineLevel="1" x14ac:dyDescent="0.2">
      <c r="A2273" s="456" t="s">
        <v>1983</v>
      </c>
      <c r="B2273" s="457"/>
      <c r="C2273" s="457"/>
      <c r="D2273" s="457"/>
      <c r="E2273" s="457"/>
      <c r="F2273" s="458"/>
    </row>
    <row r="2274" spans="1:6" ht="12" customHeight="1" outlineLevel="1" x14ac:dyDescent="0.2">
      <c r="A2274" s="459" t="s">
        <v>1984</v>
      </c>
      <c r="B2274" s="460"/>
      <c r="C2274" s="460"/>
      <c r="D2274" s="460"/>
      <c r="E2274" s="460"/>
      <c r="F2274" s="461"/>
    </row>
    <row r="2275" spans="1:6" ht="33.75" customHeight="1" outlineLevel="1" x14ac:dyDescent="0.2">
      <c r="A2275" s="21">
        <v>143</v>
      </c>
      <c r="B2275" s="22" t="s">
        <v>1985</v>
      </c>
      <c r="C2275" s="23" t="s">
        <v>1986</v>
      </c>
      <c r="D2275" s="24">
        <v>3.3479999999999999</v>
      </c>
      <c r="E2275" s="25">
        <v>3018.82</v>
      </c>
      <c r="F2275" s="25">
        <v>266898.07</v>
      </c>
    </row>
    <row r="2276" spans="1:6" outlineLevel="1" x14ac:dyDescent="0.2">
      <c r="A2276" s="26"/>
      <c r="B2276" s="27"/>
      <c r="C2276" s="28" t="s">
        <v>1987</v>
      </c>
      <c r="D2276" s="28"/>
      <c r="E2276" s="28"/>
      <c r="F2276" s="29">
        <v>224706.54</v>
      </c>
    </row>
    <row r="2277" spans="1:6" outlineLevel="1" x14ac:dyDescent="0.2">
      <c r="A2277" s="26"/>
      <c r="B2277" s="27"/>
      <c r="C2277" s="28" t="s">
        <v>1988</v>
      </c>
      <c r="D2277" s="28"/>
      <c r="E2277" s="28"/>
      <c r="F2277" s="29">
        <v>110106.2</v>
      </c>
    </row>
    <row r="2278" spans="1:6" outlineLevel="1" x14ac:dyDescent="0.2">
      <c r="A2278" s="26"/>
      <c r="B2278" s="27"/>
      <c r="C2278" s="28" t="s">
        <v>917</v>
      </c>
      <c r="D2278" s="28"/>
      <c r="E2278" s="28"/>
      <c r="F2278" s="29">
        <v>601710.81000000006</v>
      </c>
    </row>
    <row r="2279" spans="1:6" ht="33.75" customHeight="1" outlineLevel="1" x14ac:dyDescent="0.2">
      <c r="A2279" s="21">
        <v>144</v>
      </c>
      <c r="B2279" s="22" t="s">
        <v>1989</v>
      </c>
      <c r="C2279" s="23" t="s">
        <v>1990</v>
      </c>
      <c r="D2279" s="24">
        <v>13.714</v>
      </c>
      <c r="E2279" s="25">
        <v>63.36</v>
      </c>
      <c r="F2279" s="25">
        <v>38659.25</v>
      </c>
    </row>
    <row r="2280" spans="1:6" outlineLevel="1" x14ac:dyDescent="0.2">
      <c r="A2280" s="26"/>
      <c r="B2280" s="27"/>
      <c r="C2280" s="28" t="s">
        <v>1991</v>
      </c>
      <c r="D2280" s="28"/>
      <c r="E2280" s="28"/>
      <c r="F2280" s="29">
        <v>38513.4</v>
      </c>
    </row>
    <row r="2281" spans="1:6" outlineLevel="1" x14ac:dyDescent="0.2">
      <c r="A2281" s="26"/>
      <c r="B2281" s="27"/>
      <c r="C2281" s="28" t="s">
        <v>1992</v>
      </c>
      <c r="D2281" s="28"/>
      <c r="E2281" s="28"/>
      <c r="F2281" s="29">
        <v>18871.57</v>
      </c>
    </row>
    <row r="2282" spans="1:6" outlineLevel="1" x14ac:dyDescent="0.2">
      <c r="A2282" s="26"/>
      <c r="B2282" s="27"/>
      <c r="C2282" s="28" t="s">
        <v>917</v>
      </c>
      <c r="D2282" s="28"/>
      <c r="E2282" s="28"/>
      <c r="F2282" s="29">
        <v>96044.22</v>
      </c>
    </row>
    <row r="2283" spans="1:6" ht="22.5" customHeight="1" outlineLevel="1" x14ac:dyDescent="0.2">
      <c r="A2283" s="21">
        <v>145</v>
      </c>
      <c r="B2283" s="22" t="s">
        <v>1549</v>
      </c>
      <c r="C2283" s="23" t="s">
        <v>1550</v>
      </c>
      <c r="D2283" s="24">
        <v>141.25399999999999</v>
      </c>
      <c r="E2283" s="25">
        <v>21.77</v>
      </c>
      <c r="F2283" s="25">
        <v>28075.66</v>
      </c>
    </row>
    <row r="2284" spans="1:6" ht="22.5" customHeight="1" outlineLevel="1" x14ac:dyDescent="0.2">
      <c r="A2284" s="21">
        <v>146</v>
      </c>
      <c r="B2284" s="22" t="s">
        <v>1993</v>
      </c>
      <c r="C2284" s="23" t="s">
        <v>1994</v>
      </c>
      <c r="D2284" s="24">
        <v>13.714</v>
      </c>
      <c r="E2284" s="25">
        <v>409</v>
      </c>
      <c r="F2284" s="25">
        <v>111578.39</v>
      </c>
    </row>
    <row r="2285" spans="1:6" outlineLevel="1" x14ac:dyDescent="0.2">
      <c r="A2285" s="26"/>
      <c r="B2285" s="27"/>
      <c r="C2285" s="28" t="s">
        <v>1995</v>
      </c>
      <c r="D2285" s="28"/>
      <c r="E2285" s="28"/>
      <c r="F2285" s="29">
        <v>89037.03</v>
      </c>
    </row>
    <row r="2286" spans="1:6" outlineLevel="1" x14ac:dyDescent="0.2">
      <c r="A2286" s="26"/>
      <c r="B2286" s="27"/>
      <c r="C2286" s="28" t="s">
        <v>1996</v>
      </c>
      <c r="D2286" s="28"/>
      <c r="E2286" s="28"/>
      <c r="F2286" s="29">
        <v>43628.14</v>
      </c>
    </row>
    <row r="2287" spans="1:6" outlineLevel="1" x14ac:dyDescent="0.2">
      <c r="A2287" s="26"/>
      <c r="B2287" s="27"/>
      <c r="C2287" s="28" t="s">
        <v>917</v>
      </c>
      <c r="D2287" s="28"/>
      <c r="E2287" s="28"/>
      <c r="F2287" s="29">
        <v>244243.56</v>
      </c>
    </row>
    <row r="2288" spans="1:6" ht="33.75" customHeight="1" outlineLevel="1" x14ac:dyDescent="0.2">
      <c r="A2288" s="21">
        <v>147</v>
      </c>
      <c r="B2288" s="22" t="s">
        <v>1699</v>
      </c>
      <c r="C2288" s="23" t="s">
        <v>1700</v>
      </c>
      <c r="D2288" s="24">
        <v>4.5439999999999996</v>
      </c>
      <c r="E2288" s="25">
        <v>528.76</v>
      </c>
      <c r="F2288" s="25">
        <v>86244.07</v>
      </c>
    </row>
    <row r="2289" spans="1:6" outlineLevel="1" x14ac:dyDescent="0.2">
      <c r="A2289" s="26"/>
      <c r="B2289" s="27"/>
      <c r="C2289" s="28" t="s">
        <v>1997</v>
      </c>
      <c r="D2289" s="28"/>
      <c r="E2289" s="28"/>
      <c r="F2289" s="29">
        <v>82606.38</v>
      </c>
    </row>
    <row r="2290" spans="1:6" outlineLevel="1" x14ac:dyDescent="0.2">
      <c r="A2290" s="26"/>
      <c r="B2290" s="27"/>
      <c r="C2290" s="28" t="s">
        <v>1998</v>
      </c>
      <c r="D2290" s="28"/>
      <c r="E2290" s="28"/>
      <c r="F2290" s="29">
        <v>40477.129999999997</v>
      </c>
    </row>
    <row r="2291" spans="1:6" outlineLevel="1" x14ac:dyDescent="0.2">
      <c r="A2291" s="26"/>
      <c r="B2291" s="27"/>
      <c r="C2291" s="28" t="s">
        <v>917</v>
      </c>
      <c r="D2291" s="28"/>
      <c r="E2291" s="28"/>
      <c r="F2291" s="29">
        <v>209327.58</v>
      </c>
    </row>
    <row r="2292" spans="1:6" ht="33.75" customHeight="1" outlineLevel="1" x14ac:dyDescent="0.2">
      <c r="A2292" s="21">
        <v>148</v>
      </c>
      <c r="B2292" s="22" t="s">
        <v>1703</v>
      </c>
      <c r="C2292" s="23" t="s">
        <v>1704</v>
      </c>
      <c r="D2292" s="24">
        <v>0.13600000000000001</v>
      </c>
      <c r="E2292" s="25">
        <v>17775.04</v>
      </c>
      <c r="F2292" s="25">
        <v>7687.35</v>
      </c>
    </row>
    <row r="2293" spans="1:6" ht="22.5" customHeight="1" outlineLevel="1" x14ac:dyDescent="0.2">
      <c r="A2293" s="21">
        <v>149</v>
      </c>
      <c r="B2293" s="22" t="s">
        <v>1549</v>
      </c>
      <c r="C2293" s="23" t="s">
        <v>1550</v>
      </c>
      <c r="D2293" s="30">
        <v>90.88</v>
      </c>
      <c r="E2293" s="25">
        <v>21.77</v>
      </c>
      <c r="F2293" s="25">
        <v>18063.32</v>
      </c>
    </row>
    <row r="2294" spans="1:6" ht="22.5" customHeight="1" outlineLevel="1" x14ac:dyDescent="0.2">
      <c r="A2294" s="21">
        <v>150</v>
      </c>
      <c r="B2294" s="22" t="s">
        <v>1689</v>
      </c>
      <c r="C2294" s="23" t="s">
        <v>1722</v>
      </c>
      <c r="D2294" s="32">
        <v>615.6</v>
      </c>
      <c r="E2294" s="25">
        <v>5.26</v>
      </c>
      <c r="F2294" s="25">
        <v>146281.19</v>
      </c>
    </row>
    <row r="2295" spans="1:6" outlineLevel="1" x14ac:dyDescent="0.2">
      <c r="A2295" s="26"/>
      <c r="B2295" s="27"/>
      <c r="C2295" s="28" t="s">
        <v>1999</v>
      </c>
      <c r="D2295" s="28"/>
      <c r="E2295" s="28"/>
      <c r="F2295" s="29">
        <v>131653.07</v>
      </c>
    </row>
    <row r="2296" spans="1:6" outlineLevel="1" x14ac:dyDescent="0.2">
      <c r="A2296" s="26"/>
      <c r="B2296" s="27"/>
      <c r="C2296" s="28" t="s">
        <v>2000</v>
      </c>
      <c r="D2296" s="28"/>
      <c r="E2296" s="28"/>
      <c r="F2296" s="29">
        <v>67289.350000000006</v>
      </c>
    </row>
    <row r="2297" spans="1:6" outlineLevel="1" x14ac:dyDescent="0.2">
      <c r="A2297" s="26"/>
      <c r="B2297" s="27"/>
      <c r="C2297" s="28" t="s">
        <v>917</v>
      </c>
      <c r="D2297" s="28"/>
      <c r="E2297" s="28"/>
      <c r="F2297" s="29">
        <v>345223.61</v>
      </c>
    </row>
    <row r="2298" spans="1:6" ht="33.75" customHeight="1" outlineLevel="1" x14ac:dyDescent="0.2">
      <c r="A2298" s="21">
        <v>151</v>
      </c>
      <c r="B2298" s="22" t="s">
        <v>1989</v>
      </c>
      <c r="C2298" s="23" t="s">
        <v>1990</v>
      </c>
      <c r="D2298" s="24">
        <v>6.1559999999999997</v>
      </c>
      <c r="E2298" s="25">
        <v>63.36</v>
      </c>
      <c r="F2298" s="25">
        <v>17353.53</v>
      </c>
    </row>
    <row r="2299" spans="1:6" outlineLevel="1" x14ac:dyDescent="0.2">
      <c r="A2299" s="26"/>
      <c r="B2299" s="27"/>
      <c r="C2299" s="28" t="s">
        <v>2001</v>
      </c>
      <c r="D2299" s="28"/>
      <c r="E2299" s="28"/>
      <c r="F2299" s="29">
        <v>17288.060000000001</v>
      </c>
    </row>
    <row r="2300" spans="1:6" outlineLevel="1" x14ac:dyDescent="0.2">
      <c r="A2300" s="26"/>
      <c r="B2300" s="27"/>
      <c r="C2300" s="28" t="s">
        <v>2002</v>
      </c>
      <c r="D2300" s="28"/>
      <c r="E2300" s="28"/>
      <c r="F2300" s="29">
        <v>8471.15</v>
      </c>
    </row>
    <row r="2301" spans="1:6" outlineLevel="1" x14ac:dyDescent="0.2">
      <c r="A2301" s="26"/>
      <c r="B2301" s="27"/>
      <c r="C2301" s="28" t="s">
        <v>917</v>
      </c>
      <c r="D2301" s="28"/>
      <c r="E2301" s="28"/>
      <c r="F2301" s="29">
        <v>43112.74</v>
      </c>
    </row>
    <row r="2302" spans="1:6" ht="22.5" customHeight="1" outlineLevel="1" x14ac:dyDescent="0.2">
      <c r="A2302" s="21">
        <v>152</v>
      </c>
      <c r="B2302" s="22" t="s">
        <v>1549</v>
      </c>
      <c r="C2302" s="23" t="s">
        <v>1550</v>
      </c>
      <c r="D2302" s="33">
        <v>63.406799999999997</v>
      </c>
      <c r="E2302" s="25">
        <v>21.77</v>
      </c>
      <c r="F2302" s="25">
        <v>12602.74</v>
      </c>
    </row>
    <row r="2303" spans="1:6" ht="33.75" customHeight="1" outlineLevel="1" x14ac:dyDescent="0.2">
      <c r="A2303" s="21">
        <v>153</v>
      </c>
      <c r="B2303" s="22" t="s">
        <v>1985</v>
      </c>
      <c r="C2303" s="23" t="s">
        <v>1986</v>
      </c>
      <c r="D2303" s="24">
        <v>6.1559999999999997</v>
      </c>
      <c r="E2303" s="25">
        <v>1807.67</v>
      </c>
      <c r="F2303" s="25">
        <v>293861.13</v>
      </c>
    </row>
    <row r="2304" spans="1:6" outlineLevel="1" x14ac:dyDescent="0.2">
      <c r="A2304" s="26"/>
      <c r="B2304" s="27"/>
      <c r="C2304" s="28" t="s">
        <v>2003</v>
      </c>
      <c r="D2304" s="28"/>
      <c r="E2304" s="28"/>
      <c r="F2304" s="29">
        <v>247407.24</v>
      </c>
    </row>
    <row r="2305" spans="1:6" outlineLevel="1" x14ac:dyDescent="0.2">
      <c r="A2305" s="26"/>
      <c r="B2305" s="27"/>
      <c r="C2305" s="28" t="s">
        <v>2004</v>
      </c>
      <c r="D2305" s="28"/>
      <c r="E2305" s="28"/>
      <c r="F2305" s="29">
        <v>121229.55</v>
      </c>
    </row>
    <row r="2306" spans="1:6" outlineLevel="1" x14ac:dyDescent="0.2">
      <c r="A2306" s="26"/>
      <c r="B2306" s="27"/>
      <c r="C2306" s="28" t="s">
        <v>917</v>
      </c>
      <c r="D2306" s="28"/>
      <c r="E2306" s="28"/>
      <c r="F2306" s="29">
        <v>662497.92000000004</v>
      </c>
    </row>
    <row r="2307" spans="1:6" ht="12" outlineLevel="1" x14ac:dyDescent="0.2">
      <c r="A2307" s="459" t="s">
        <v>1687</v>
      </c>
      <c r="B2307" s="460"/>
      <c r="C2307" s="460"/>
      <c r="D2307" s="460"/>
      <c r="E2307" s="460"/>
      <c r="F2307" s="461"/>
    </row>
    <row r="2308" spans="1:6" ht="12" outlineLevel="1" x14ac:dyDescent="0.2">
      <c r="A2308" s="459" t="s">
        <v>2005</v>
      </c>
      <c r="B2308" s="460"/>
      <c r="C2308" s="460"/>
      <c r="D2308" s="460"/>
      <c r="E2308" s="460"/>
      <c r="F2308" s="461"/>
    </row>
    <row r="2309" spans="1:6" ht="22.5" customHeight="1" outlineLevel="1" x14ac:dyDescent="0.2">
      <c r="A2309" s="21">
        <v>154</v>
      </c>
      <c r="B2309" s="22" t="s">
        <v>2006</v>
      </c>
      <c r="C2309" s="23" t="s">
        <v>2007</v>
      </c>
      <c r="D2309" s="24">
        <v>0.318</v>
      </c>
      <c r="E2309" s="25">
        <v>29879.09</v>
      </c>
      <c r="F2309" s="25">
        <v>75160.66</v>
      </c>
    </row>
    <row r="2310" spans="1:6" outlineLevel="1" x14ac:dyDescent="0.2">
      <c r="A2310" s="26"/>
      <c r="B2310" s="27"/>
      <c r="C2310" s="28" t="s">
        <v>2008</v>
      </c>
      <c r="D2310" s="28"/>
      <c r="E2310" s="28"/>
      <c r="F2310" s="29">
        <v>20316.41</v>
      </c>
    </row>
    <row r="2311" spans="1:6" outlineLevel="1" x14ac:dyDescent="0.2">
      <c r="A2311" s="26"/>
      <c r="B2311" s="27"/>
      <c r="C2311" s="28" t="s">
        <v>2009</v>
      </c>
      <c r="D2311" s="28"/>
      <c r="E2311" s="28"/>
      <c r="F2311" s="29">
        <v>9955.0400000000009</v>
      </c>
    </row>
    <row r="2312" spans="1:6" outlineLevel="1" x14ac:dyDescent="0.2">
      <c r="A2312" s="26"/>
      <c r="B2312" s="27"/>
      <c r="C2312" s="28" t="s">
        <v>917</v>
      </c>
      <c r="D2312" s="28"/>
      <c r="E2312" s="28"/>
      <c r="F2312" s="29">
        <v>105432.11</v>
      </c>
    </row>
    <row r="2313" spans="1:6" ht="33.75" customHeight="1" outlineLevel="1" x14ac:dyDescent="0.2">
      <c r="A2313" s="21">
        <v>155</v>
      </c>
      <c r="B2313" s="22" t="s">
        <v>2010</v>
      </c>
      <c r="C2313" s="23" t="s">
        <v>2011</v>
      </c>
      <c r="D2313" s="24">
        <v>2.7210000000000001</v>
      </c>
      <c r="E2313" s="25">
        <v>7151.57</v>
      </c>
      <c r="F2313" s="25">
        <v>442710.62</v>
      </c>
    </row>
    <row r="2314" spans="1:6" outlineLevel="1" x14ac:dyDescent="0.2">
      <c r="A2314" s="26"/>
      <c r="B2314" s="27"/>
      <c r="C2314" s="28" t="s">
        <v>2012</v>
      </c>
      <c r="D2314" s="28"/>
      <c r="E2314" s="28"/>
      <c r="F2314" s="29">
        <v>175198.82</v>
      </c>
    </row>
    <row r="2315" spans="1:6" outlineLevel="1" x14ac:dyDescent="0.2">
      <c r="A2315" s="26"/>
      <c r="B2315" s="27"/>
      <c r="C2315" s="28" t="s">
        <v>2013</v>
      </c>
      <c r="D2315" s="28"/>
      <c r="E2315" s="28"/>
      <c r="F2315" s="29">
        <v>85847.42</v>
      </c>
    </row>
    <row r="2316" spans="1:6" outlineLevel="1" x14ac:dyDescent="0.2">
      <c r="A2316" s="26"/>
      <c r="B2316" s="27"/>
      <c r="C2316" s="28" t="s">
        <v>917</v>
      </c>
      <c r="D2316" s="28"/>
      <c r="E2316" s="28"/>
      <c r="F2316" s="29">
        <v>703756.86</v>
      </c>
    </row>
    <row r="2317" spans="1:6" ht="12" outlineLevel="1" x14ac:dyDescent="0.2">
      <c r="A2317" s="459" t="s">
        <v>1706</v>
      </c>
      <c r="B2317" s="460"/>
      <c r="C2317" s="460"/>
      <c r="D2317" s="460"/>
      <c r="E2317" s="460"/>
      <c r="F2317" s="461"/>
    </row>
    <row r="2318" spans="1:6" ht="33.75" customHeight="1" outlineLevel="1" x14ac:dyDescent="0.2">
      <c r="A2318" s="21">
        <v>156</v>
      </c>
      <c r="B2318" s="22" t="s">
        <v>1699</v>
      </c>
      <c r="C2318" s="23" t="s">
        <v>1700</v>
      </c>
      <c r="D2318" s="24">
        <v>12.881</v>
      </c>
      <c r="E2318" s="25">
        <v>528.76</v>
      </c>
      <c r="F2318" s="25">
        <v>244478.38</v>
      </c>
    </row>
    <row r="2319" spans="1:6" outlineLevel="1" x14ac:dyDescent="0.2">
      <c r="A2319" s="26"/>
      <c r="B2319" s="27"/>
      <c r="C2319" s="28" t="s">
        <v>2014</v>
      </c>
      <c r="D2319" s="28"/>
      <c r="E2319" s="28"/>
      <c r="F2319" s="29">
        <v>234166.55</v>
      </c>
    </row>
    <row r="2320" spans="1:6" outlineLevel="1" x14ac:dyDescent="0.2">
      <c r="A2320" s="26"/>
      <c r="B2320" s="27"/>
      <c r="C2320" s="28" t="s">
        <v>2015</v>
      </c>
      <c r="D2320" s="28"/>
      <c r="E2320" s="28"/>
      <c r="F2320" s="29">
        <v>114741.61</v>
      </c>
    </row>
    <row r="2321" spans="1:6" outlineLevel="1" x14ac:dyDescent="0.2">
      <c r="A2321" s="26"/>
      <c r="B2321" s="27"/>
      <c r="C2321" s="28" t="s">
        <v>917</v>
      </c>
      <c r="D2321" s="28"/>
      <c r="E2321" s="28"/>
      <c r="F2321" s="29">
        <v>593386.54</v>
      </c>
    </row>
    <row r="2322" spans="1:6" ht="33.75" customHeight="1" outlineLevel="1" x14ac:dyDescent="0.2">
      <c r="A2322" s="21">
        <v>157</v>
      </c>
      <c r="B2322" s="22" t="s">
        <v>1703</v>
      </c>
      <c r="C2322" s="23" t="s">
        <v>1704</v>
      </c>
      <c r="D2322" s="24">
        <v>0.38600000000000001</v>
      </c>
      <c r="E2322" s="25">
        <v>17775.04</v>
      </c>
      <c r="F2322" s="25">
        <v>21818.51</v>
      </c>
    </row>
    <row r="2323" spans="1:6" ht="22.5" customHeight="1" outlineLevel="1" x14ac:dyDescent="0.2">
      <c r="A2323" s="21">
        <v>158</v>
      </c>
      <c r="B2323" s="22" t="s">
        <v>1549</v>
      </c>
      <c r="C2323" s="23" t="s">
        <v>1550</v>
      </c>
      <c r="D2323" s="30">
        <v>257.62</v>
      </c>
      <c r="E2323" s="25">
        <v>21.77</v>
      </c>
      <c r="F2323" s="25">
        <v>51204.58</v>
      </c>
    </row>
    <row r="2324" spans="1:6" ht="33.75" customHeight="1" outlineLevel="1" x14ac:dyDescent="0.2">
      <c r="A2324" s="21">
        <v>159</v>
      </c>
      <c r="B2324" s="22" t="s">
        <v>1699</v>
      </c>
      <c r="C2324" s="23" t="s">
        <v>1700</v>
      </c>
      <c r="D2324" s="24">
        <v>0.55300000000000005</v>
      </c>
      <c r="E2324" s="25">
        <v>528.76</v>
      </c>
      <c r="F2324" s="25">
        <v>10495.82</v>
      </c>
    </row>
    <row r="2325" spans="1:6" outlineLevel="1" x14ac:dyDescent="0.2">
      <c r="A2325" s="26"/>
      <c r="B2325" s="27"/>
      <c r="C2325" s="28" t="s">
        <v>2016</v>
      </c>
      <c r="D2325" s="28"/>
      <c r="E2325" s="28"/>
      <c r="F2325" s="29">
        <v>10053.11</v>
      </c>
    </row>
    <row r="2326" spans="1:6" outlineLevel="1" x14ac:dyDescent="0.2">
      <c r="A2326" s="26"/>
      <c r="B2326" s="27"/>
      <c r="C2326" s="28" t="s">
        <v>2017</v>
      </c>
      <c r="D2326" s="28"/>
      <c r="E2326" s="28"/>
      <c r="F2326" s="29">
        <v>4926.0200000000004</v>
      </c>
    </row>
    <row r="2327" spans="1:6" outlineLevel="1" x14ac:dyDescent="0.2">
      <c r="A2327" s="26"/>
      <c r="B2327" s="27"/>
      <c r="C2327" s="28" t="s">
        <v>917</v>
      </c>
      <c r="D2327" s="28"/>
      <c r="E2327" s="28"/>
      <c r="F2327" s="29">
        <v>25474.95</v>
      </c>
    </row>
    <row r="2328" spans="1:6" ht="33.75" customHeight="1" outlineLevel="1" x14ac:dyDescent="0.2">
      <c r="A2328" s="21">
        <v>160</v>
      </c>
      <c r="B2328" s="22" t="s">
        <v>2018</v>
      </c>
      <c r="C2328" s="23" t="s">
        <v>2019</v>
      </c>
      <c r="D2328" s="24">
        <v>1.7000000000000001E-2</v>
      </c>
      <c r="E2328" s="25">
        <v>14382.43</v>
      </c>
      <c r="F2328" s="25">
        <v>1234.73</v>
      </c>
    </row>
    <row r="2329" spans="1:6" ht="33.75" customHeight="1" outlineLevel="1" x14ac:dyDescent="0.2">
      <c r="A2329" s="21">
        <v>161</v>
      </c>
      <c r="B2329" s="22" t="s">
        <v>2020</v>
      </c>
      <c r="C2329" s="23" t="s">
        <v>2021</v>
      </c>
      <c r="D2329" s="30">
        <v>11.06</v>
      </c>
      <c r="E2329" s="25">
        <v>166.38</v>
      </c>
      <c r="F2329" s="25">
        <v>12365.89</v>
      </c>
    </row>
    <row r="2330" spans="1:6" ht="45" customHeight="1" outlineLevel="1" x14ac:dyDescent="0.2">
      <c r="A2330" s="21">
        <v>162</v>
      </c>
      <c r="B2330" s="22" t="s">
        <v>2022</v>
      </c>
      <c r="C2330" s="23" t="s">
        <v>2023</v>
      </c>
      <c r="D2330" s="24">
        <v>1.4930000000000001</v>
      </c>
      <c r="E2330" s="25">
        <v>3345.92</v>
      </c>
      <c r="F2330" s="25">
        <v>183159.32</v>
      </c>
    </row>
    <row r="2331" spans="1:6" outlineLevel="1" x14ac:dyDescent="0.2">
      <c r="A2331" s="26"/>
      <c r="B2331" s="27"/>
      <c r="C2331" s="28" t="s">
        <v>2024</v>
      </c>
      <c r="D2331" s="28"/>
      <c r="E2331" s="28"/>
      <c r="F2331" s="29">
        <v>172177.95</v>
      </c>
    </row>
    <row r="2332" spans="1:6" outlineLevel="1" x14ac:dyDescent="0.2">
      <c r="A2332" s="26"/>
      <c r="B2332" s="27"/>
      <c r="C2332" s="28" t="s">
        <v>2025</v>
      </c>
      <c r="D2332" s="28"/>
      <c r="E2332" s="28"/>
      <c r="F2332" s="29">
        <v>84367.2</v>
      </c>
    </row>
    <row r="2333" spans="1:6" outlineLevel="1" x14ac:dyDescent="0.2">
      <c r="A2333" s="26"/>
      <c r="B2333" s="27"/>
      <c r="C2333" s="28" t="s">
        <v>917</v>
      </c>
      <c r="D2333" s="28"/>
      <c r="E2333" s="28"/>
      <c r="F2333" s="29">
        <v>439704.47</v>
      </c>
    </row>
    <row r="2334" spans="1:6" ht="33.75" customHeight="1" outlineLevel="1" x14ac:dyDescent="0.2">
      <c r="A2334" s="21">
        <v>163</v>
      </c>
      <c r="B2334" s="22" t="s">
        <v>2026</v>
      </c>
      <c r="C2334" s="23" t="s">
        <v>2027</v>
      </c>
      <c r="D2334" s="32">
        <v>149.30000000000001</v>
      </c>
      <c r="E2334" s="25">
        <v>115.01</v>
      </c>
      <c r="F2334" s="25">
        <v>121570.63</v>
      </c>
    </row>
    <row r="2335" spans="1:6" ht="11.25" customHeight="1" outlineLevel="1" x14ac:dyDescent="0.2">
      <c r="A2335" s="443" t="s">
        <v>1007</v>
      </c>
      <c r="B2335" s="444"/>
      <c r="C2335" s="444"/>
      <c r="D2335" s="444"/>
      <c r="E2335" s="445"/>
      <c r="F2335" s="36">
        <v>2191503.84</v>
      </c>
    </row>
    <row r="2336" spans="1:6" outlineLevel="1" x14ac:dyDescent="0.2">
      <c r="A2336" s="443" t="s">
        <v>1008</v>
      </c>
      <c r="B2336" s="444"/>
      <c r="C2336" s="444"/>
      <c r="D2336" s="444"/>
      <c r="E2336" s="445"/>
      <c r="F2336" s="36">
        <v>1443124.56</v>
      </c>
    </row>
    <row r="2337" spans="1:6" outlineLevel="1" x14ac:dyDescent="0.2">
      <c r="A2337" s="443" t="s">
        <v>1009</v>
      </c>
      <c r="B2337" s="444"/>
      <c r="C2337" s="444"/>
      <c r="D2337" s="444"/>
      <c r="E2337" s="445"/>
      <c r="F2337" s="36">
        <v>709910.38</v>
      </c>
    </row>
    <row r="2338" spans="1:6" ht="11.25" customHeight="1" outlineLevel="1" x14ac:dyDescent="0.2">
      <c r="A2338" s="443" t="s">
        <v>2028</v>
      </c>
      <c r="B2338" s="444"/>
      <c r="C2338" s="444"/>
      <c r="D2338" s="444"/>
      <c r="E2338" s="445"/>
      <c r="F2338" s="36">
        <v>4344538.78</v>
      </c>
    </row>
    <row r="2339" spans="1:6" ht="12.75" customHeight="1" outlineLevel="1" x14ac:dyDescent="0.2">
      <c r="A2339" s="456" t="s">
        <v>2029</v>
      </c>
      <c r="B2339" s="457"/>
      <c r="C2339" s="457"/>
      <c r="D2339" s="457"/>
      <c r="E2339" s="457"/>
      <c r="F2339" s="458"/>
    </row>
    <row r="2340" spans="1:6" ht="12" outlineLevel="1" x14ac:dyDescent="0.2">
      <c r="A2340" s="459" t="s">
        <v>2030</v>
      </c>
      <c r="B2340" s="460"/>
      <c r="C2340" s="460"/>
      <c r="D2340" s="460"/>
      <c r="E2340" s="460"/>
      <c r="F2340" s="461"/>
    </row>
    <row r="2341" spans="1:6" ht="45" customHeight="1" outlineLevel="1" x14ac:dyDescent="0.2">
      <c r="A2341" s="21">
        <v>164</v>
      </c>
      <c r="B2341" s="22" t="s">
        <v>2031</v>
      </c>
      <c r="C2341" s="23" t="s">
        <v>2032</v>
      </c>
      <c r="D2341" s="33">
        <v>0.21840000000000001</v>
      </c>
      <c r="E2341" s="25">
        <v>5406.32</v>
      </c>
      <c r="F2341" s="25">
        <v>23835.43</v>
      </c>
    </row>
    <row r="2342" spans="1:6" outlineLevel="1" x14ac:dyDescent="0.2">
      <c r="A2342" s="26"/>
      <c r="B2342" s="27"/>
      <c r="C2342" s="28" t="s">
        <v>2033</v>
      </c>
      <c r="D2342" s="28"/>
      <c r="E2342" s="28"/>
      <c r="F2342" s="29">
        <v>21094.98</v>
      </c>
    </row>
    <row r="2343" spans="1:6" outlineLevel="1" x14ac:dyDescent="0.2">
      <c r="A2343" s="26"/>
      <c r="B2343" s="27"/>
      <c r="C2343" s="28" t="s">
        <v>2034</v>
      </c>
      <c r="D2343" s="28"/>
      <c r="E2343" s="28"/>
      <c r="F2343" s="29">
        <v>10742.81</v>
      </c>
    </row>
    <row r="2344" spans="1:6" outlineLevel="1" x14ac:dyDescent="0.2">
      <c r="A2344" s="26"/>
      <c r="B2344" s="27"/>
      <c r="C2344" s="28" t="s">
        <v>917</v>
      </c>
      <c r="D2344" s="28"/>
      <c r="E2344" s="28"/>
      <c r="F2344" s="29">
        <v>55673.22</v>
      </c>
    </row>
    <row r="2345" spans="1:6" ht="45" customHeight="1" outlineLevel="1" x14ac:dyDescent="0.2">
      <c r="A2345" s="21">
        <v>165</v>
      </c>
      <c r="B2345" s="22" t="s">
        <v>2035</v>
      </c>
      <c r="C2345" s="23" t="s">
        <v>2036</v>
      </c>
      <c r="D2345" s="32">
        <v>8.4</v>
      </c>
      <c r="E2345" s="25">
        <v>1500.1</v>
      </c>
      <c r="F2345" s="25">
        <v>79259.28</v>
      </c>
    </row>
    <row r="2346" spans="1:6" ht="45" customHeight="1" outlineLevel="1" x14ac:dyDescent="0.2">
      <c r="A2346" s="21">
        <v>166</v>
      </c>
      <c r="B2346" s="22" t="s">
        <v>2037</v>
      </c>
      <c r="C2346" s="23" t="s">
        <v>2038</v>
      </c>
      <c r="D2346" s="30">
        <v>13.44</v>
      </c>
      <c r="E2346" s="25">
        <v>1440.76</v>
      </c>
      <c r="F2346" s="25">
        <v>120830.2</v>
      </c>
    </row>
    <row r="2347" spans="1:6" ht="12" customHeight="1" outlineLevel="1" x14ac:dyDescent="0.2">
      <c r="A2347" s="459" t="s">
        <v>2039</v>
      </c>
      <c r="B2347" s="460"/>
      <c r="C2347" s="460"/>
      <c r="D2347" s="460"/>
      <c r="E2347" s="460"/>
      <c r="F2347" s="461"/>
    </row>
    <row r="2348" spans="1:6" ht="22.5" customHeight="1" outlineLevel="1" x14ac:dyDescent="0.2">
      <c r="A2348" s="21">
        <v>167</v>
      </c>
      <c r="B2348" s="22" t="s">
        <v>2040</v>
      </c>
      <c r="C2348" s="23" t="s">
        <v>2041</v>
      </c>
      <c r="D2348" s="30">
        <v>29.29</v>
      </c>
      <c r="E2348" s="25">
        <v>100.4</v>
      </c>
      <c r="F2348" s="25">
        <v>68486.45</v>
      </c>
    </row>
    <row r="2349" spans="1:6" outlineLevel="1" x14ac:dyDescent="0.2">
      <c r="A2349" s="26"/>
      <c r="B2349" s="27"/>
      <c r="C2349" s="28" t="s">
        <v>2042</v>
      </c>
      <c r="D2349" s="28"/>
      <c r="E2349" s="28"/>
      <c r="F2349" s="29">
        <v>36334.870000000003</v>
      </c>
    </row>
    <row r="2350" spans="1:6" outlineLevel="1" x14ac:dyDescent="0.2">
      <c r="A2350" s="26"/>
      <c r="B2350" s="27"/>
      <c r="C2350" s="28" t="s">
        <v>2043</v>
      </c>
      <c r="D2350" s="28"/>
      <c r="E2350" s="28"/>
      <c r="F2350" s="29">
        <v>24223.25</v>
      </c>
    </row>
    <row r="2351" spans="1:6" outlineLevel="1" x14ac:dyDescent="0.2">
      <c r="A2351" s="26"/>
      <c r="B2351" s="27"/>
      <c r="C2351" s="28" t="s">
        <v>917</v>
      </c>
      <c r="D2351" s="28"/>
      <c r="E2351" s="28"/>
      <c r="F2351" s="29">
        <v>129044.57</v>
      </c>
    </row>
    <row r="2352" spans="1:6" ht="33.75" customHeight="1" outlineLevel="1" x14ac:dyDescent="0.2">
      <c r="A2352" s="21">
        <v>168</v>
      </c>
      <c r="B2352" s="22" t="s">
        <v>2044</v>
      </c>
      <c r="C2352" s="23" t="s">
        <v>2045</v>
      </c>
      <c r="D2352" s="31">
        <v>12</v>
      </c>
      <c r="E2352" s="25">
        <v>2900.88</v>
      </c>
      <c r="F2352" s="25">
        <v>214433.05</v>
      </c>
    </row>
    <row r="2353" spans="1:7" ht="33.75" customHeight="1" outlineLevel="1" x14ac:dyDescent="0.2">
      <c r="A2353" s="21">
        <v>169</v>
      </c>
      <c r="B2353" s="22" t="s">
        <v>2044</v>
      </c>
      <c r="C2353" s="23" t="s">
        <v>2046</v>
      </c>
      <c r="D2353" s="31">
        <v>1</v>
      </c>
      <c r="E2353" s="25">
        <v>3037.22</v>
      </c>
      <c r="F2353" s="25">
        <v>18709.28</v>
      </c>
    </row>
    <row r="2354" spans="1:7" ht="33.75" customHeight="1" outlineLevel="1" x14ac:dyDescent="0.2">
      <c r="A2354" s="21">
        <v>170</v>
      </c>
      <c r="B2354" s="22" t="s">
        <v>2047</v>
      </c>
      <c r="C2354" s="23" t="s">
        <v>2048</v>
      </c>
      <c r="D2354" s="31">
        <v>1</v>
      </c>
      <c r="E2354" s="25">
        <v>2640.46</v>
      </c>
      <c r="F2354" s="25">
        <v>37917.01</v>
      </c>
    </row>
    <row r="2355" spans="1:7" ht="33.75" customHeight="1" outlineLevel="1" x14ac:dyDescent="0.2">
      <c r="A2355" s="21">
        <v>171</v>
      </c>
      <c r="B2355" s="22" t="s">
        <v>1294</v>
      </c>
      <c r="C2355" s="23" t="s">
        <v>1295</v>
      </c>
      <c r="D2355" s="31">
        <v>14</v>
      </c>
      <c r="E2355" s="25">
        <v>272.22000000000003</v>
      </c>
      <c r="F2355" s="25">
        <v>37691.58</v>
      </c>
    </row>
    <row r="2356" spans="1:7" ht="22.5" customHeight="1" outlineLevel="1" x14ac:dyDescent="0.2">
      <c r="A2356" s="21">
        <v>172</v>
      </c>
      <c r="B2356" s="22" t="s">
        <v>2049</v>
      </c>
      <c r="C2356" s="23" t="s">
        <v>2050</v>
      </c>
      <c r="D2356" s="30">
        <v>10.119999999999999</v>
      </c>
      <c r="E2356" s="25">
        <v>101.38</v>
      </c>
      <c r="F2356" s="25">
        <v>27493.31</v>
      </c>
    </row>
    <row r="2357" spans="1:7" outlineLevel="1" x14ac:dyDescent="0.2">
      <c r="A2357" s="26"/>
      <c r="B2357" s="27"/>
      <c r="C2357" s="28" t="s">
        <v>2051</v>
      </c>
      <c r="D2357" s="28"/>
      <c r="E2357" s="28"/>
      <c r="F2357" s="29">
        <v>16570.439999999999</v>
      </c>
    </row>
    <row r="2358" spans="1:7" outlineLevel="1" x14ac:dyDescent="0.2">
      <c r="A2358" s="26"/>
      <c r="B2358" s="27"/>
      <c r="C2358" s="28" t="s">
        <v>2052</v>
      </c>
      <c r="D2358" s="28"/>
      <c r="E2358" s="28"/>
      <c r="F2358" s="29">
        <v>11046.96</v>
      </c>
    </row>
    <row r="2359" spans="1:7" outlineLevel="1" x14ac:dyDescent="0.2">
      <c r="A2359" s="26"/>
      <c r="B2359" s="27"/>
      <c r="C2359" s="28" t="s">
        <v>917</v>
      </c>
      <c r="D2359" s="28"/>
      <c r="E2359" s="28"/>
      <c r="F2359" s="29">
        <v>55110.71</v>
      </c>
      <c r="G2359" s="194">
        <f>F2359/2*1.2*1.0224*1.0192</f>
        <v>34456.210530094082</v>
      </c>
    </row>
    <row r="2360" spans="1:7" ht="45" customHeight="1" outlineLevel="1" x14ac:dyDescent="0.2">
      <c r="A2360" s="21">
        <v>173</v>
      </c>
      <c r="B2360" s="22" t="s">
        <v>2053</v>
      </c>
      <c r="C2360" s="23" t="s">
        <v>2054</v>
      </c>
      <c r="D2360" s="31">
        <v>1</v>
      </c>
      <c r="E2360" s="25">
        <v>11003.95</v>
      </c>
      <c r="F2360" s="25">
        <v>63822.93</v>
      </c>
      <c r="G2360" s="194">
        <f>F2360*1.2*1.0224*1.0192</f>
        <v>79806.495424481283</v>
      </c>
    </row>
    <row r="2361" spans="1:7" ht="45" customHeight="1" outlineLevel="1" x14ac:dyDescent="0.2">
      <c r="A2361" s="21">
        <v>174</v>
      </c>
      <c r="B2361" s="22" t="s">
        <v>2053</v>
      </c>
      <c r="C2361" s="23" t="s">
        <v>2055</v>
      </c>
      <c r="D2361" s="31">
        <v>1</v>
      </c>
      <c r="E2361" s="25">
        <v>6925.11</v>
      </c>
      <c r="F2361" s="25">
        <v>40165.620000000003</v>
      </c>
      <c r="G2361" s="194">
        <f>F2361*1.2*1.0224*1.0192</f>
        <v>50224.541066219521</v>
      </c>
    </row>
    <row r="2362" spans="1:7" ht="33.75" customHeight="1" outlineLevel="1" x14ac:dyDescent="0.2">
      <c r="A2362" s="21">
        <v>175</v>
      </c>
      <c r="B2362" s="22" t="s">
        <v>1294</v>
      </c>
      <c r="C2362" s="23" t="s">
        <v>1295</v>
      </c>
      <c r="D2362" s="31">
        <v>2</v>
      </c>
      <c r="E2362" s="25">
        <v>272.22000000000003</v>
      </c>
      <c r="F2362" s="25">
        <v>5384.51</v>
      </c>
      <c r="G2362" s="194">
        <f>F2362/2*1.2*1.0224*1.0192</f>
        <v>3366.4928316364803</v>
      </c>
    </row>
    <row r="2363" spans="1:7" ht="12" outlineLevel="1" x14ac:dyDescent="0.2">
      <c r="A2363" s="459" t="s">
        <v>1560</v>
      </c>
      <c r="B2363" s="460"/>
      <c r="C2363" s="460"/>
      <c r="D2363" s="460"/>
      <c r="E2363" s="460"/>
      <c r="F2363" s="461"/>
    </row>
    <row r="2364" spans="1:7" ht="33.75" customHeight="1" outlineLevel="1" x14ac:dyDescent="0.2">
      <c r="A2364" s="21">
        <v>176</v>
      </c>
      <c r="B2364" s="22" t="s">
        <v>1561</v>
      </c>
      <c r="C2364" s="23" t="s">
        <v>1562</v>
      </c>
      <c r="D2364" s="33">
        <v>1.0800000000000001E-2</v>
      </c>
      <c r="E2364" s="25">
        <v>6064.11</v>
      </c>
      <c r="F2364" s="25">
        <v>2912.95</v>
      </c>
    </row>
    <row r="2365" spans="1:7" outlineLevel="1" x14ac:dyDescent="0.2">
      <c r="A2365" s="26"/>
      <c r="B2365" s="27"/>
      <c r="C2365" s="28" t="s">
        <v>2056</v>
      </c>
      <c r="D2365" s="28"/>
      <c r="E2365" s="28"/>
      <c r="F2365" s="29">
        <v>2699.15</v>
      </c>
    </row>
    <row r="2366" spans="1:7" outlineLevel="1" x14ac:dyDescent="0.2">
      <c r="A2366" s="26"/>
      <c r="B2366" s="27"/>
      <c r="C2366" s="28" t="s">
        <v>2057</v>
      </c>
      <c r="D2366" s="28"/>
      <c r="E2366" s="28"/>
      <c r="F2366" s="29">
        <v>1799.43</v>
      </c>
    </row>
    <row r="2367" spans="1:7" outlineLevel="1" x14ac:dyDescent="0.2">
      <c r="A2367" s="26"/>
      <c r="B2367" s="27"/>
      <c r="C2367" s="28" t="s">
        <v>917</v>
      </c>
      <c r="D2367" s="28"/>
      <c r="E2367" s="28"/>
      <c r="F2367" s="29">
        <v>7411.53</v>
      </c>
    </row>
    <row r="2368" spans="1:7" ht="22.5" customHeight="1" outlineLevel="1" x14ac:dyDescent="0.2">
      <c r="A2368" s="21">
        <v>177</v>
      </c>
      <c r="B2368" s="22" t="s">
        <v>1377</v>
      </c>
      <c r="C2368" s="23" t="s">
        <v>2058</v>
      </c>
      <c r="D2368" s="31">
        <v>3</v>
      </c>
      <c r="E2368" s="25">
        <v>460.71</v>
      </c>
      <c r="F2368" s="25">
        <v>11596.14</v>
      </c>
    </row>
    <row r="2369" spans="1:6" ht="11.25" customHeight="1" outlineLevel="1" x14ac:dyDescent="0.2">
      <c r="A2369" s="443" t="s">
        <v>1007</v>
      </c>
      <c r="B2369" s="444"/>
      <c r="C2369" s="444"/>
      <c r="D2369" s="444"/>
      <c r="E2369" s="445"/>
      <c r="F2369" s="36">
        <v>752537.74</v>
      </c>
    </row>
    <row r="2370" spans="1:6" outlineLevel="1" x14ac:dyDescent="0.2">
      <c r="A2370" s="443" t="s">
        <v>1008</v>
      </c>
      <c r="B2370" s="444"/>
      <c r="C2370" s="444"/>
      <c r="D2370" s="444"/>
      <c r="E2370" s="445"/>
      <c r="F2370" s="36">
        <v>76699.44</v>
      </c>
    </row>
    <row r="2371" spans="1:6" outlineLevel="1" x14ac:dyDescent="0.2">
      <c r="A2371" s="443" t="s">
        <v>1009</v>
      </c>
      <c r="B2371" s="444"/>
      <c r="C2371" s="444"/>
      <c r="D2371" s="444"/>
      <c r="E2371" s="445"/>
      <c r="F2371" s="36">
        <v>47812.45</v>
      </c>
    </row>
    <row r="2372" spans="1:6" ht="11.25" customHeight="1" outlineLevel="1" x14ac:dyDescent="0.2">
      <c r="A2372" s="443" t="s">
        <v>2059</v>
      </c>
      <c r="B2372" s="444"/>
      <c r="C2372" s="444"/>
      <c r="D2372" s="444"/>
      <c r="E2372" s="445"/>
      <c r="F2372" s="36">
        <v>877049.63</v>
      </c>
    </row>
    <row r="2373" spans="1:6" ht="12.75" customHeight="1" outlineLevel="1" x14ac:dyDescent="0.2">
      <c r="A2373" s="456" t="s">
        <v>2060</v>
      </c>
      <c r="B2373" s="457"/>
      <c r="C2373" s="457"/>
      <c r="D2373" s="457"/>
      <c r="E2373" s="457"/>
      <c r="F2373" s="458"/>
    </row>
    <row r="2374" spans="1:6" ht="33.75" customHeight="1" outlineLevel="1" x14ac:dyDescent="0.2">
      <c r="A2374" s="21">
        <v>178</v>
      </c>
      <c r="B2374" s="22" t="s">
        <v>2061</v>
      </c>
      <c r="C2374" s="23" t="s">
        <v>2062</v>
      </c>
      <c r="D2374" s="31">
        <v>3</v>
      </c>
      <c r="E2374" s="25">
        <v>270.74</v>
      </c>
      <c r="F2374" s="25">
        <v>22493.67</v>
      </c>
    </row>
    <row r="2375" spans="1:6" outlineLevel="1" x14ac:dyDescent="0.2">
      <c r="A2375" s="26"/>
      <c r="B2375" s="27"/>
      <c r="C2375" s="28" t="s">
        <v>2063</v>
      </c>
      <c r="D2375" s="28"/>
      <c r="E2375" s="28"/>
      <c r="F2375" s="29">
        <v>20037.849999999999</v>
      </c>
    </row>
    <row r="2376" spans="1:6" outlineLevel="1" x14ac:dyDescent="0.2">
      <c r="A2376" s="26"/>
      <c r="B2376" s="27"/>
      <c r="C2376" s="28" t="s">
        <v>2064</v>
      </c>
      <c r="D2376" s="28"/>
      <c r="E2376" s="28"/>
      <c r="F2376" s="29">
        <v>11477.99</v>
      </c>
    </row>
    <row r="2377" spans="1:6" outlineLevel="1" x14ac:dyDescent="0.2">
      <c r="A2377" s="26"/>
      <c r="B2377" s="27"/>
      <c r="C2377" s="28" t="s">
        <v>917</v>
      </c>
      <c r="D2377" s="28"/>
      <c r="E2377" s="28"/>
      <c r="F2377" s="29">
        <v>54009.51</v>
      </c>
    </row>
    <row r="2378" spans="1:6" ht="22.5" customHeight="1" outlineLevel="1" x14ac:dyDescent="0.2">
      <c r="A2378" s="21">
        <v>179</v>
      </c>
      <c r="B2378" s="22" t="s">
        <v>1317</v>
      </c>
      <c r="C2378" s="23" t="s">
        <v>1318</v>
      </c>
      <c r="D2378" s="32">
        <v>1.2</v>
      </c>
      <c r="E2378" s="25">
        <v>1752.6</v>
      </c>
      <c r="F2378" s="25">
        <v>17645.18</v>
      </c>
    </row>
    <row r="2379" spans="1:6" ht="22.5" customHeight="1" outlineLevel="1" x14ac:dyDescent="0.2">
      <c r="A2379" s="21">
        <v>180</v>
      </c>
      <c r="B2379" s="22" t="s">
        <v>1319</v>
      </c>
      <c r="C2379" s="23" t="s">
        <v>1320</v>
      </c>
      <c r="D2379" s="33">
        <v>1.9400000000000001E-2</v>
      </c>
      <c r="E2379" s="25">
        <v>675.4</v>
      </c>
      <c r="F2379" s="25">
        <v>556.26</v>
      </c>
    </row>
    <row r="2380" spans="1:6" outlineLevel="1" x14ac:dyDescent="0.2">
      <c r="A2380" s="26"/>
      <c r="B2380" s="27"/>
      <c r="C2380" s="28" t="s">
        <v>2065</v>
      </c>
      <c r="D2380" s="28"/>
      <c r="E2380" s="28"/>
      <c r="F2380" s="29">
        <v>605.42999999999995</v>
      </c>
    </row>
    <row r="2381" spans="1:6" outlineLevel="1" x14ac:dyDescent="0.2">
      <c r="A2381" s="26"/>
      <c r="B2381" s="27"/>
      <c r="C2381" s="28" t="s">
        <v>2066</v>
      </c>
      <c r="D2381" s="28"/>
      <c r="E2381" s="28"/>
      <c r="F2381" s="29">
        <v>379.77</v>
      </c>
    </row>
    <row r="2382" spans="1:6" outlineLevel="1" x14ac:dyDescent="0.2">
      <c r="A2382" s="26"/>
      <c r="B2382" s="27"/>
      <c r="C2382" s="28" t="s">
        <v>917</v>
      </c>
      <c r="D2382" s="28"/>
      <c r="E2382" s="28"/>
      <c r="F2382" s="29">
        <v>1541.46</v>
      </c>
    </row>
    <row r="2383" spans="1:6" ht="33.75" customHeight="1" outlineLevel="1" x14ac:dyDescent="0.2">
      <c r="A2383" s="21">
        <v>181</v>
      </c>
      <c r="B2383" s="22" t="s">
        <v>944</v>
      </c>
      <c r="C2383" s="23" t="s">
        <v>1544</v>
      </c>
      <c r="D2383" s="33">
        <v>1.9400000000000001E-2</v>
      </c>
      <c r="E2383" s="25">
        <v>8817.17</v>
      </c>
      <c r="F2383" s="25">
        <v>3328.69</v>
      </c>
    </row>
    <row r="2384" spans="1:6" ht="22.5" customHeight="1" outlineLevel="1" x14ac:dyDescent="0.2">
      <c r="A2384" s="21">
        <v>182</v>
      </c>
      <c r="B2384" s="22" t="s">
        <v>1311</v>
      </c>
      <c r="C2384" s="23" t="s">
        <v>1312</v>
      </c>
      <c r="D2384" s="24">
        <v>26.875</v>
      </c>
      <c r="E2384" s="25">
        <v>105.51</v>
      </c>
      <c r="F2384" s="25">
        <v>81492.55</v>
      </c>
    </row>
    <row r="2385" spans="1:6" outlineLevel="1" x14ac:dyDescent="0.2">
      <c r="A2385" s="26"/>
      <c r="B2385" s="27"/>
      <c r="C2385" s="28" t="s">
        <v>2067</v>
      </c>
      <c r="D2385" s="28"/>
      <c r="E2385" s="28"/>
      <c r="F2385" s="29">
        <v>80414.97</v>
      </c>
    </row>
    <row r="2386" spans="1:6" outlineLevel="1" x14ac:dyDescent="0.2">
      <c r="A2386" s="26"/>
      <c r="B2386" s="27"/>
      <c r="C2386" s="28" t="s">
        <v>2068</v>
      </c>
      <c r="D2386" s="28"/>
      <c r="E2386" s="28"/>
      <c r="F2386" s="29">
        <v>50442.12</v>
      </c>
    </row>
    <row r="2387" spans="1:6" outlineLevel="1" x14ac:dyDescent="0.2">
      <c r="A2387" s="26"/>
      <c r="B2387" s="27"/>
      <c r="C2387" s="28" t="s">
        <v>917</v>
      </c>
      <c r="D2387" s="28"/>
      <c r="E2387" s="28"/>
      <c r="F2387" s="29">
        <v>212349.64</v>
      </c>
    </row>
    <row r="2388" spans="1:6" ht="22.5" customHeight="1" outlineLevel="1" x14ac:dyDescent="0.2">
      <c r="A2388" s="21">
        <v>183</v>
      </c>
      <c r="B2388" s="22" t="s">
        <v>1315</v>
      </c>
      <c r="C2388" s="23" t="s">
        <v>1316</v>
      </c>
      <c r="D2388" s="30">
        <v>6.45</v>
      </c>
      <c r="E2388" s="25">
        <v>485.9</v>
      </c>
      <c r="F2388" s="25">
        <v>26670.81</v>
      </c>
    </row>
    <row r="2389" spans="1:6" ht="22.5" customHeight="1" outlineLevel="1" x14ac:dyDescent="0.2">
      <c r="A2389" s="21">
        <v>184</v>
      </c>
      <c r="B2389" s="22" t="s">
        <v>1317</v>
      </c>
      <c r="C2389" s="23" t="s">
        <v>1318</v>
      </c>
      <c r="D2389" s="33">
        <v>10.2125</v>
      </c>
      <c r="E2389" s="25">
        <v>1752.6</v>
      </c>
      <c r="F2389" s="25">
        <v>150167.81</v>
      </c>
    </row>
    <row r="2390" spans="1:6" ht="22.5" customHeight="1" outlineLevel="1" x14ac:dyDescent="0.2">
      <c r="A2390" s="21">
        <v>185</v>
      </c>
      <c r="B2390" s="22" t="s">
        <v>1319</v>
      </c>
      <c r="C2390" s="23" t="s">
        <v>1320</v>
      </c>
      <c r="D2390" s="33">
        <v>0.17419999999999999</v>
      </c>
      <c r="E2390" s="25">
        <v>675.4</v>
      </c>
      <c r="F2390" s="25">
        <v>4994.9399999999996</v>
      </c>
    </row>
    <row r="2391" spans="1:6" outlineLevel="1" x14ac:dyDescent="0.2">
      <c r="A2391" s="26"/>
      <c r="B2391" s="27"/>
      <c r="C2391" s="28" t="s">
        <v>2069</v>
      </c>
      <c r="D2391" s="28"/>
      <c r="E2391" s="28"/>
      <c r="F2391" s="29">
        <v>5436.39</v>
      </c>
    </row>
    <row r="2392" spans="1:6" outlineLevel="1" x14ac:dyDescent="0.2">
      <c r="A2392" s="26"/>
      <c r="B2392" s="27"/>
      <c r="C2392" s="28" t="s">
        <v>2070</v>
      </c>
      <c r="D2392" s="28"/>
      <c r="E2392" s="28"/>
      <c r="F2392" s="29">
        <v>3410.1</v>
      </c>
    </row>
    <row r="2393" spans="1:6" outlineLevel="1" x14ac:dyDescent="0.2">
      <c r="A2393" s="26"/>
      <c r="B2393" s="27"/>
      <c r="C2393" s="28" t="s">
        <v>917</v>
      </c>
      <c r="D2393" s="28"/>
      <c r="E2393" s="28"/>
      <c r="F2393" s="29">
        <v>13841.43</v>
      </c>
    </row>
    <row r="2394" spans="1:6" ht="33.75" customHeight="1" outlineLevel="1" x14ac:dyDescent="0.2">
      <c r="A2394" s="21">
        <v>186</v>
      </c>
      <c r="B2394" s="22" t="s">
        <v>944</v>
      </c>
      <c r="C2394" s="23" t="s">
        <v>1544</v>
      </c>
      <c r="D2394" s="33">
        <v>0.17419999999999999</v>
      </c>
      <c r="E2394" s="25">
        <v>8817.17</v>
      </c>
      <c r="F2394" s="25">
        <v>29889.61</v>
      </c>
    </row>
    <row r="2395" spans="1:6" ht="33.75" customHeight="1" outlineLevel="1" x14ac:dyDescent="0.2">
      <c r="A2395" s="21">
        <v>187</v>
      </c>
      <c r="B2395" s="22" t="s">
        <v>2071</v>
      </c>
      <c r="C2395" s="23" t="s">
        <v>2072</v>
      </c>
      <c r="D2395" s="24">
        <v>0.57199999999999995</v>
      </c>
      <c r="E2395" s="25">
        <v>3050.77</v>
      </c>
      <c r="F2395" s="25">
        <v>56456.26</v>
      </c>
    </row>
    <row r="2396" spans="1:6" outlineLevel="1" x14ac:dyDescent="0.2">
      <c r="A2396" s="26"/>
      <c r="B2396" s="27"/>
      <c r="C2396" s="28" t="s">
        <v>2073</v>
      </c>
      <c r="D2396" s="28"/>
      <c r="E2396" s="28"/>
      <c r="F2396" s="29">
        <v>50300.87</v>
      </c>
    </row>
    <row r="2397" spans="1:6" outlineLevel="1" x14ac:dyDescent="0.2">
      <c r="A2397" s="26"/>
      <c r="B2397" s="27"/>
      <c r="C2397" s="28" t="s">
        <v>2074</v>
      </c>
      <c r="D2397" s="28"/>
      <c r="E2397" s="28"/>
      <c r="F2397" s="29">
        <v>31552.36</v>
      </c>
    </row>
    <row r="2398" spans="1:6" outlineLevel="1" x14ac:dyDescent="0.2">
      <c r="A2398" s="26"/>
      <c r="B2398" s="27"/>
      <c r="C2398" s="28" t="s">
        <v>917</v>
      </c>
      <c r="D2398" s="28"/>
      <c r="E2398" s="28"/>
      <c r="F2398" s="29">
        <v>138309.49</v>
      </c>
    </row>
    <row r="2399" spans="1:6" ht="22.5" customHeight="1" outlineLevel="1" x14ac:dyDescent="0.2">
      <c r="A2399" s="21">
        <v>188</v>
      </c>
      <c r="B2399" s="22" t="s">
        <v>1315</v>
      </c>
      <c r="C2399" s="23" t="s">
        <v>1316</v>
      </c>
      <c r="D2399" s="33">
        <v>1.3156000000000001</v>
      </c>
      <c r="E2399" s="25">
        <v>485.9</v>
      </c>
      <c r="F2399" s="25">
        <v>5440.02</v>
      </c>
    </row>
    <row r="2400" spans="1:6" ht="22.5" customHeight="1" outlineLevel="1" x14ac:dyDescent="0.2">
      <c r="A2400" s="21">
        <v>189</v>
      </c>
      <c r="B2400" s="22" t="s">
        <v>1317</v>
      </c>
      <c r="C2400" s="23" t="s">
        <v>1318</v>
      </c>
      <c r="D2400" s="30">
        <v>2.86</v>
      </c>
      <c r="E2400" s="25">
        <v>1752.6</v>
      </c>
      <c r="F2400" s="25">
        <v>42054.34</v>
      </c>
    </row>
    <row r="2401" spans="1:6" ht="22.5" customHeight="1" outlineLevel="1" x14ac:dyDescent="0.2">
      <c r="A2401" s="21">
        <v>190</v>
      </c>
      <c r="B2401" s="22" t="s">
        <v>1311</v>
      </c>
      <c r="C2401" s="23" t="s">
        <v>1312</v>
      </c>
      <c r="D2401" s="24">
        <v>0.45600000000000002</v>
      </c>
      <c r="E2401" s="25">
        <v>105.51</v>
      </c>
      <c r="F2401" s="25">
        <v>1382.72</v>
      </c>
    </row>
    <row r="2402" spans="1:6" outlineLevel="1" x14ac:dyDescent="0.2">
      <c r="A2402" s="26"/>
      <c r="B2402" s="27"/>
      <c r="C2402" s="28" t="s">
        <v>2075</v>
      </c>
      <c r="D2402" s="28"/>
      <c r="E2402" s="28"/>
      <c r="F2402" s="29">
        <v>1364.44</v>
      </c>
    </row>
    <row r="2403" spans="1:6" outlineLevel="1" x14ac:dyDescent="0.2">
      <c r="A2403" s="26"/>
      <c r="B2403" s="27"/>
      <c r="C2403" s="28" t="s">
        <v>2076</v>
      </c>
      <c r="D2403" s="28"/>
      <c r="E2403" s="28"/>
      <c r="F2403" s="29">
        <v>855.88</v>
      </c>
    </row>
    <row r="2404" spans="1:6" outlineLevel="1" x14ac:dyDescent="0.2">
      <c r="A2404" s="26"/>
      <c r="B2404" s="27"/>
      <c r="C2404" s="28" t="s">
        <v>917</v>
      </c>
      <c r="D2404" s="28"/>
      <c r="E2404" s="28"/>
      <c r="F2404" s="29">
        <v>3603.04</v>
      </c>
    </row>
    <row r="2405" spans="1:6" ht="22.5" customHeight="1" outlineLevel="1" x14ac:dyDescent="0.2">
      <c r="A2405" s="21">
        <v>191</v>
      </c>
      <c r="B2405" s="22" t="s">
        <v>1315</v>
      </c>
      <c r="C2405" s="23" t="s">
        <v>1316</v>
      </c>
      <c r="D2405" s="24">
        <v>0.109</v>
      </c>
      <c r="E2405" s="25">
        <v>485.9</v>
      </c>
      <c r="F2405" s="25">
        <v>450.72</v>
      </c>
    </row>
    <row r="2406" spans="1:6" ht="22.5" customHeight="1" outlineLevel="1" x14ac:dyDescent="0.2">
      <c r="A2406" s="21">
        <v>192</v>
      </c>
      <c r="B2406" s="22" t="s">
        <v>1317</v>
      </c>
      <c r="C2406" s="23" t="s">
        <v>1318</v>
      </c>
      <c r="D2406" s="35">
        <v>0.17327999999999999</v>
      </c>
      <c r="E2406" s="25">
        <v>1752.6</v>
      </c>
      <c r="F2406" s="25">
        <v>2547.96</v>
      </c>
    </row>
    <row r="2407" spans="1:6" ht="22.5" customHeight="1" outlineLevel="1" x14ac:dyDescent="0.2">
      <c r="A2407" s="21">
        <v>193</v>
      </c>
      <c r="B2407" s="22" t="s">
        <v>1319</v>
      </c>
      <c r="C2407" s="23" t="s">
        <v>1320</v>
      </c>
      <c r="D2407" s="24">
        <v>3.0000000000000001E-3</v>
      </c>
      <c r="E2407" s="25">
        <v>675.4</v>
      </c>
      <c r="F2407" s="25">
        <v>86.02</v>
      </c>
    </row>
    <row r="2408" spans="1:6" outlineLevel="1" x14ac:dyDescent="0.2">
      <c r="A2408" s="26"/>
      <c r="B2408" s="27"/>
      <c r="C2408" s="28" t="s">
        <v>2077</v>
      </c>
      <c r="D2408" s="28"/>
      <c r="E2408" s="28"/>
      <c r="F2408" s="29">
        <v>93.62</v>
      </c>
    </row>
    <row r="2409" spans="1:6" outlineLevel="1" x14ac:dyDescent="0.2">
      <c r="A2409" s="26"/>
      <c r="B2409" s="27"/>
      <c r="C2409" s="28" t="s">
        <v>2078</v>
      </c>
      <c r="D2409" s="28"/>
      <c r="E2409" s="28"/>
      <c r="F2409" s="29">
        <v>58.73</v>
      </c>
    </row>
    <row r="2410" spans="1:6" outlineLevel="1" x14ac:dyDescent="0.2">
      <c r="A2410" s="26"/>
      <c r="B2410" s="27"/>
      <c r="C2410" s="28" t="s">
        <v>917</v>
      </c>
      <c r="D2410" s="28"/>
      <c r="E2410" s="28"/>
      <c r="F2410" s="29">
        <v>238.37</v>
      </c>
    </row>
    <row r="2411" spans="1:6" ht="33.75" customHeight="1" outlineLevel="1" x14ac:dyDescent="0.2">
      <c r="A2411" s="21">
        <v>194</v>
      </c>
      <c r="B2411" s="22" t="s">
        <v>944</v>
      </c>
      <c r="C2411" s="23" t="s">
        <v>1544</v>
      </c>
      <c r="D2411" s="24">
        <v>3.0000000000000001E-3</v>
      </c>
      <c r="E2411" s="25">
        <v>8817.17</v>
      </c>
      <c r="F2411" s="25">
        <v>514.75</v>
      </c>
    </row>
    <row r="2412" spans="1:6" ht="33.75" customHeight="1" outlineLevel="1" x14ac:dyDescent="0.2">
      <c r="A2412" s="21">
        <v>195</v>
      </c>
      <c r="B2412" s="22" t="s">
        <v>2079</v>
      </c>
      <c r="C2412" s="23" t="s">
        <v>2080</v>
      </c>
      <c r="D2412" s="32">
        <v>1.1000000000000001</v>
      </c>
      <c r="E2412" s="25">
        <v>76.86</v>
      </c>
      <c r="F2412" s="25">
        <v>3428.57</v>
      </c>
    </row>
    <row r="2413" spans="1:6" outlineLevel="1" x14ac:dyDescent="0.2">
      <c r="A2413" s="26"/>
      <c r="B2413" s="27"/>
      <c r="C2413" s="28" t="s">
        <v>2081</v>
      </c>
      <c r="D2413" s="28"/>
      <c r="E2413" s="28"/>
      <c r="F2413" s="29">
        <v>3497.5</v>
      </c>
    </row>
    <row r="2414" spans="1:6" outlineLevel="1" x14ac:dyDescent="0.2">
      <c r="A2414" s="26"/>
      <c r="B2414" s="27"/>
      <c r="C2414" s="28" t="s">
        <v>2082</v>
      </c>
      <c r="D2414" s="28"/>
      <c r="E2414" s="28"/>
      <c r="F2414" s="29">
        <v>2003.42</v>
      </c>
    </row>
    <row r="2415" spans="1:6" outlineLevel="1" x14ac:dyDescent="0.2">
      <c r="A2415" s="26"/>
      <c r="B2415" s="27"/>
      <c r="C2415" s="28" t="s">
        <v>917</v>
      </c>
      <c r="D2415" s="28"/>
      <c r="E2415" s="28"/>
      <c r="F2415" s="29">
        <v>8929.49</v>
      </c>
    </row>
    <row r="2416" spans="1:6" ht="22.5" customHeight="1" outlineLevel="1" x14ac:dyDescent="0.2">
      <c r="A2416" s="21">
        <v>196</v>
      </c>
      <c r="B2416" s="22" t="s">
        <v>2083</v>
      </c>
      <c r="C2416" s="23" t="s">
        <v>2084</v>
      </c>
      <c r="D2416" s="33">
        <v>2.1100000000000001E-2</v>
      </c>
      <c r="E2416" s="25">
        <v>7418.82</v>
      </c>
      <c r="F2416" s="25">
        <v>1324.3</v>
      </c>
    </row>
    <row r="2417" spans="1:7" ht="12" customHeight="1" outlineLevel="1" x14ac:dyDescent="0.2">
      <c r="A2417" s="459" t="s">
        <v>2085</v>
      </c>
      <c r="B2417" s="460"/>
      <c r="C2417" s="460"/>
      <c r="D2417" s="460"/>
      <c r="E2417" s="460"/>
      <c r="F2417" s="461"/>
    </row>
    <row r="2418" spans="1:7" ht="45" customHeight="1" outlineLevel="1" x14ac:dyDescent="0.2">
      <c r="A2418" s="21">
        <v>197</v>
      </c>
      <c r="B2418" s="22" t="s">
        <v>2086</v>
      </c>
      <c r="C2418" s="23" t="s">
        <v>2087</v>
      </c>
      <c r="D2418" s="24">
        <v>6.3570000000000002</v>
      </c>
      <c r="E2418" s="25">
        <v>8248.32</v>
      </c>
      <c r="F2418" s="25">
        <v>1156192.57</v>
      </c>
    </row>
    <row r="2419" spans="1:7" outlineLevel="1" x14ac:dyDescent="0.2">
      <c r="A2419" s="26"/>
      <c r="B2419" s="27"/>
      <c r="C2419" s="28" t="s">
        <v>2088</v>
      </c>
      <c r="D2419" s="28"/>
      <c r="E2419" s="28"/>
      <c r="F2419" s="29">
        <v>567371.25</v>
      </c>
    </row>
    <row r="2420" spans="1:7" outlineLevel="1" x14ac:dyDescent="0.2">
      <c r="A2420" s="26"/>
      <c r="B2420" s="27"/>
      <c r="C2420" s="28" t="s">
        <v>2089</v>
      </c>
      <c r="D2420" s="28"/>
      <c r="E2420" s="28"/>
      <c r="F2420" s="29">
        <v>288939.06</v>
      </c>
    </row>
    <row r="2421" spans="1:7" outlineLevel="1" x14ac:dyDescent="0.2">
      <c r="A2421" s="26"/>
      <c r="B2421" s="27"/>
      <c r="C2421" s="28" t="s">
        <v>917</v>
      </c>
      <c r="D2421" s="28"/>
      <c r="E2421" s="28"/>
      <c r="F2421" s="29">
        <v>2012502.88</v>
      </c>
      <c r="G2421" s="194">
        <f>F2421/D2418/100*1.2*1.0224*1.0192</f>
        <v>3958.6381067421053</v>
      </c>
    </row>
    <row r="2422" spans="1:7" ht="22.5" customHeight="1" outlineLevel="1" x14ac:dyDescent="0.2">
      <c r="A2422" s="21">
        <v>198</v>
      </c>
      <c r="B2422" s="22" t="s">
        <v>2090</v>
      </c>
      <c r="C2422" s="23" t="s">
        <v>2091</v>
      </c>
      <c r="D2422" s="32">
        <v>2619.1</v>
      </c>
      <c r="E2422" s="25">
        <v>189.55</v>
      </c>
      <c r="F2422" s="25">
        <v>1648215.34</v>
      </c>
      <c r="G2422" s="194">
        <f>F2422/D2418/100*1.2*1.0224*1.0192</f>
        <v>3242.0763805520101</v>
      </c>
    </row>
    <row r="2423" spans="1:7" ht="22.5" customHeight="1" outlineLevel="1" x14ac:dyDescent="0.2">
      <c r="A2423" s="21">
        <v>199</v>
      </c>
      <c r="B2423" s="22" t="s">
        <v>2092</v>
      </c>
      <c r="C2423" s="23" t="s">
        <v>2093</v>
      </c>
      <c r="D2423" s="32">
        <v>32.700000000000003</v>
      </c>
      <c r="E2423" s="25">
        <v>398.59</v>
      </c>
      <c r="F2423" s="25">
        <v>183647.55</v>
      </c>
      <c r="G2423" s="194">
        <f>F2423/D2418/100*1.2*1.0224*1.0192</f>
        <v>361.23883193639256</v>
      </c>
    </row>
    <row r="2424" spans="1:7" ht="45" customHeight="1" outlineLevel="1" x14ac:dyDescent="0.2">
      <c r="A2424" s="21">
        <v>200</v>
      </c>
      <c r="B2424" s="22" t="s">
        <v>2094</v>
      </c>
      <c r="C2424" s="23" t="s">
        <v>2095</v>
      </c>
      <c r="D2424" s="32">
        <v>0.5</v>
      </c>
      <c r="E2424" s="25">
        <v>5282.46</v>
      </c>
      <c r="F2424" s="25">
        <v>65080.05</v>
      </c>
    </row>
    <row r="2425" spans="1:7" outlineLevel="1" x14ac:dyDescent="0.2">
      <c r="A2425" s="26"/>
      <c r="B2425" s="27"/>
      <c r="C2425" s="28" t="s">
        <v>2096</v>
      </c>
      <c r="D2425" s="28"/>
      <c r="E2425" s="28"/>
      <c r="F2425" s="29">
        <v>25655.49</v>
      </c>
    </row>
    <row r="2426" spans="1:7" outlineLevel="1" x14ac:dyDescent="0.2">
      <c r="A2426" s="26"/>
      <c r="B2426" s="27"/>
      <c r="C2426" s="28" t="s">
        <v>2097</v>
      </c>
      <c r="D2426" s="28"/>
      <c r="E2426" s="28"/>
      <c r="F2426" s="29">
        <v>13065.29</v>
      </c>
    </row>
    <row r="2427" spans="1:7" outlineLevel="1" x14ac:dyDescent="0.2">
      <c r="A2427" s="26"/>
      <c r="B2427" s="27"/>
      <c r="C2427" s="28" t="s">
        <v>917</v>
      </c>
      <c r="D2427" s="28"/>
      <c r="E2427" s="28"/>
      <c r="F2427" s="29">
        <v>103800.83</v>
      </c>
    </row>
    <row r="2428" spans="1:7" ht="45" customHeight="1" outlineLevel="1" x14ac:dyDescent="0.2">
      <c r="A2428" s="21">
        <v>201</v>
      </c>
      <c r="B2428" s="22" t="s">
        <v>2098</v>
      </c>
      <c r="C2428" s="23" t="s">
        <v>2099</v>
      </c>
      <c r="D2428" s="32">
        <v>-35.5</v>
      </c>
      <c r="E2428" s="25">
        <v>6.16</v>
      </c>
      <c r="F2428" s="25">
        <v>-6079.3</v>
      </c>
    </row>
    <row r="2429" spans="1:7" ht="33.75" customHeight="1" outlineLevel="1" x14ac:dyDescent="0.2">
      <c r="A2429" s="21">
        <v>202</v>
      </c>
      <c r="B2429" s="22" t="s">
        <v>2100</v>
      </c>
      <c r="C2429" s="23" t="s">
        <v>2101</v>
      </c>
      <c r="D2429" s="31">
        <v>-101</v>
      </c>
      <c r="E2429" s="25">
        <v>6.86</v>
      </c>
      <c r="F2429" s="25">
        <v>-24243.17</v>
      </c>
    </row>
    <row r="2430" spans="1:7" ht="45" customHeight="1" outlineLevel="1" x14ac:dyDescent="0.2">
      <c r="A2430" s="21">
        <v>203</v>
      </c>
      <c r="B2430" s="22" t="s">
        <v>2102</v>
      </c>
      <c r="C2430" s="23" t="s">
        <v>2103</v>
      </c>
      <c r="D2430" s="32">
        <v>35.5</v>
      </c>
      <c r="E2430" s="25">
        <v>6.91</v>
      </c>
      <c r="F2430" s="25">
        <v>7182.53</v>
      </c>
    </row>
    <row r="2431" spans="1:7" ht="33.75" customHeight="1" outlineLevel="1" x14ac:dyDescent="0.2">
      <c r="A2431" s="21">
        <v>204</v>
      </c>
      <c r="B2431" s="22" t="s">
        <v>2104</v>
      </c>
      <c r="C2431" s="23" t="s">
        <v>2105</v>
      </c>
      <c r="D2431" s="31">
        <v>101</v>
      </c>
      <c r="E2431" s="25">
        <v>8.06</v>
      </c>
      <c r="F2431" s="25">
        <v>30608.66</v>
      </c>
    </row>
    <row r="2432" spans="1:7" ht="22.5" customHeight="1" outlineLevel="1" x14ac:dyDescent="0.2">
      <c r="A2432" s="21">
        <v>205</v>
      </c>
      <c r="B2432" s="22" t="s">
        <v>2106</v>
      </c>
      <c r="C2432" s="23" t="s">
        <v>2107</v>
      </c>
      <c r="D2432" s="31">
        <v>103</v>
      </c>
      <c r="E2432" s="25">
        <v>20.38</v>
      </c>
      <c r="F2432" s="25">
        <v>19731.919999999998</v>
      </c>
    </row>
    <row r="2433" spans="1:7" ht="12" customHeight="1" outlineLevel="1" x14ac:dyDescent="0.2">
      <c r="A2433" s="459" t="s">
        <v>2108</v>
      </c>
      <c r="B2433" s="460"/>
      <c r="C2433" s="460"/>
      <c r="D2433" s="460"/>
      <c r="E2433" s="460"/>
      <c r="F2433" s="461"/>
    </row>
    <row r="2434" spans="1:7" ht="33.75" customHeight="1" outlineLevel="1" x14ac:dyDescent="0.2">
      <c r="A2434" s="21">
        <v>206</v>
      </c>
      <c r="B2434" s="22" t="s">
        <v>2109</v>
      </c>
      <c r="C2434" s="23" t="s">
        <v>2110</v>
      </c>
      <c r="D2434" s="33">
        <v>1.2558</v>
      </c>
      <c r="E2434" s="25">
        <v>5275.74</v>
      </c>
      <c r="F2434" s="25">
        <v>248086.03</v>
      </c>
    </row>
    <row r="2435" spans="1:7" outlineLevel="1" x14ac:dyDescent="0.2">
      <c r="A2435" s="26"/>
      <c r="B2435" s="27"/>
      <c r="C2435" s="28" t="s">
        <v>2111</v>
      </c>
      <c r="D2435" s="28"/>
      <c r="E2435" s="28"/>
      <c r="F2435" s="29">
        <v>221049.21</v>
      </c>
    </row>
    <row r="2436" spans="1:7" outlineLevel="1" x14ac:dyDescent="0.2">
      <c r="A2436" s="26"/>
      <c r="B2436" s="27"/>
      <c r="C2436" s="28" t="s">
        <v>2112</v>
      </c>
      <c r="D2436" s="28"/>
      <c r="E2436" s="28"/>
      <c r="F2436" s="29">
        <v>147366.14000000001</v>
      </c>
    </row>
    <row r="2437" spans="1:7" outlineLevel="1" x14ac:dyDescent="0.2">
      <c r="A2437" s="26"/>
      <c r="B2437" s="27"/>
      <c r="C2437" s="28" t="s">
        <v>917</v>
      </c>
      <c r="D2437" s="28"/>
      <c r="E2437" s="28"/>
      <c r="F2437" s="29">
        <v>616501.38</v>
      </c>
    </row>
    <row r="2438" spans="1:7" ht="123.75" customHeight="1" outlineLevel="1" x14ac:dyDescent="0.2">
      <c r="A2438" s="21">
        <v>207</v>
      </c>
      <c r="B2438" s="22" t="s">
        <v>1377</v>
      </c>
      <c r="C2438" s="23" t="s">
        <v>2113</v>
      </c>
      <c r="D2438" s="31">
        <v>2</v>
      </c>
      <c r="E2438" s="25">
        <v>42414.98</v>
      </c>
      <c r="F2438" s="25">
        <v>711723.42</v>
      </c>
    </row>
    <row r="2439" spans="1:7" ht="78.75" customHeight="1" outlineLevel="1" x14ac:dyDescent="0.2">
      <c r="A2439" s="21">
        <v>208</v>
      </c>
      <c r="B2439" s="22" t="s">
        <v>1377</v>
      </c>
      <c r="C2439" s="23" t="s">
        <v>2114</v>
      </c>
      <c r="D2439" s="31">
        <v>1</v>
      </c>
      <c r="E2439" s="25">
        <v>61734.05</v>
      </c>
      <c r="F2439" s="25">
        <v>517948.7</v>
      </c>
    </row>
    <row r="2440" spans="1:7" ht="123.75" customHeight="1" outlineLevel="1" x14ac:dyDescent="0.2">
      <c r="A2440" s="21">
        <v>209</v>
      </c>
      <c r="B2440" s="22" t="s">
        <v>1377</v>
      </c>
      <c r="C2440" s="23" t="s">
        <v>2115</v>
      </c>
      <c r="D2440" s="31">
        <v>4</v>
      </c>
      <c r="E2440" s="25">
        <v>65995.429999999993</v>
      </c>
      <c r="F2440" s="25">
        <v>2214806.58</v>
      </c>
    </row>
    <row r="2441" spans="1:7" ht="123.75" customHeight="1" outlineLevel="1" x14ac:dyDescent="0.2">
      <c r="A2441" s="21">
        <v>210</v>
      </c>
      <c r="B2441" s="22" t="s">
        <v>1377</v>
      </c>
      <c r="C2441" s="23" t="s">
        <v>2116</v>
      </c>
      <c r="D2441" s="31">
        <v>1</v>
      </c>
      <c r="E2441" s="25">
        <v>63933.07</v>
      </c>
      <c r="F2441" s="25">
        <v>536398.43000000005</v>
      </c>
    </row>
    <row r="2442" spans="1:7" ht="78.75" customHeight="1" outlineLevel="1" x14ac:dyDescent="0.2">
      <c r="A2442" s="21">
        <v>211</v>
      </c>
      <c r="B2442" s="22" t="s">
        <v>1377</v>
      </c>
      <c r="C2442" s="23" t="s">
        <v>2117</v>
      </c>
      <c r="D2442" s="31">
        <v>1</v>
      </c>
      <c r="E2442" s="25">
        <v>74853.62</v>
      </c>
      <c r="F2442" s="25">
        <v>628021.89</v>
      </c>
    </row>
    <row r="2443" spans="1:7" ht="12" outlineLevel="1" x14ac:dyDescent="0.2">
      <c r="A2443" s="459" t="s">
        <v>2118</v>
      </c>
      <c r="B2443" s="460"/>
      <c r="C2443" s="460"/>
      <c r="D2443" s="460"/>
      <c r="E2443" s="460"/>
      <c r="F2443" s="461"/>
    </row>
    <row r="2444" spans="1:7" ht="22.5" customHeight="1" outlineLevel="1" x14ac:dyDescent="0.2">
      <c r="A2444" s="21">
        <v>212</v>
      </c>
      <c r="B2444" s="22" t="s">
        <v>1420</v>
      </c>
      <c r="C2444" s="23" t="s">
        <v>2119</v>
      </c>
      <c r="D2444" s="35">
        <v>0.16416</v>
      </c>
      <c r="E2444" s="25">
        <v>1416.03</v>
      </c>
      <c r="F2444" s="25">
        <v>5491.01</v>
      </c>
    </row>
    <row r="2445" spans="1:7" outlineLevel="1" x14ac:dyDescent="0.2">
      <c r="A2445" s="26"/>
      <c r="B2445" s="27"/>
      <c r="C2445" s="28" t="s">
        <v>2120</v>
      </c>
      <c r="D2445" s="28"/>
      <c r="E2445" s="28"/>
      <c r="F2445" s="29">
        <v>3095.87</v>
      </c>
    </row>
    <row r="2446" spans="1:7" outlineLevel="1" x14ac:dyDescent="0.2">
      <c r="A2446" s="26"/>
      <c r="B2446" s="27"/>
      <c r="C2446" s="28" t="s">
        <v>2121</v>
      </c>
      <c r="D2446" s="28"/>
      <c r="E2446" s="28"/>
      <c r="F2446" s="29">
        <v>2063.91</v>
      </c>
    </row>
    <row r="2447" spans="1:7" outlineLevel="1" x14ac:dyDescent="0.2">
      <c r="A2447" s="26"/>
      <c r="B2447" s="27"/>
      <c r="C2447" s="28" t="s">
        <v>917</v>
      </c>
      <c r="D2447" s="28"/>
      <c r="E2447" s="28"/>
      <c r="F2447" s="29">
        <v>10650.79</v>
      </c>
      <c r="G2447" s="194">
        <f>'ВСЕ СМЕТЫ КДС'!F2447/'ВСЕ СМЕТЫ КДС'!D2444*1.2*1.0224*1.0192</f>
        <v>81128.973360842108</v>
      </c>
    </row>
    <row r="2448" spans="1:7" ht="22.5" customHeight="1" outlineLevel="1" x14ac:dyDescent="0.2">
      <c r="A2448" s="21">
        <v>213</v>
      </c>
      <c r="B2448" s="22" t="s">
        <v>2122</v>
      </c>
      <c r="C2448" s="23" t="s">
        <v>2123</v>
      </c>
      <c r="D2448" s="33">
        <v>0.16420000000000001</v>
      </c>
      <c r="E2448" s="25">
        <v>6435</v>
      </c>
      <c r="F2448" s="25">
        <v>13398.03</v>
      </c>
      <c r="G2448" s="194">
        <f>F2448/D2448*1.2*1.0224*1.0192</f>
        <v>102030.33086048038</v>
      </c>
    </row>
    <row r="2449" spans="1:7" ht="22.5" customHeight="1" outlineLevel="1" x14ac:dyDescent="0.2">
      <c r="A2449" s="21">
        <v>214</v>
      </c>
      <c r="B2449" s="22" t="s">
        <v>2124</v>
      </c>
      <c r="C2449" s="23" t="s">
        <v>2125</v>
      </c>
      <c r="D2449" s="31">
        <v>6</v>
      </c>
      <c r="E2449" s="25">
        <v>42.49</v>
      </c>
      <c r="F2449" s="25">
        <v>2916.51</v>
      </c>
      <c r="G2449" s="194">
        <f>F2449/D2448*1.2*1.0224*1.0192</f>
        <v>22210.166737789037</v>
      </c>
    </row>
    <row r="2450" spans="1:7" ht="12" outlineLevel="1" x14ac:dyDescent="0.2">
      <c r="A2450" s="459" t="s">
        <v>2126</v>
      </c>
      <c r="B2450" s="460"/>
      <c r="C2450" s="460"/>
      <c r="D2450" s="460"/>
      <c r="E2450" s="460"/>
      <c r="F2450" s="461"/>
    </row>
    <row r="2451" spans="1:7" ht="33.75" customHeight="1" outlineLevel="1" x14ac:dyDescent="0.2">
      <c r="A2451" s="21">
        <v>215</v>
      </c>
      <c r="B2451" s="22" t="s">
        <v>1345</v>
      </c>
      <c r="C2451" s="23" t="s">
        <v>1346</v>
      </c>
      <c r="D2451" s="35">
        <v>0.14534</v>
      </c>
      <c r="E2451" s="25">
        <v>3160.06</v>
      </c>
      <c r="F2451" s="25">
        <v>13143.67</v>
      </c>
    </row>
    <row r="2452" spans="1:7" outlineLevel="1" x14ac:dyDescent="0.2">
      <c r="A2452" s="26"/>
      <c r="B2452" s="27"/>
      <c r="C2452" s="28" t="s">
        <v>2127</v>
      </c>
      <c r="D2452" s="28"/>
      <c r="E2452" s="28"/>
      <c r="F2452" s="29">
        <v>10447.84</v>
      </c>
    </row>
    <row r="2453" spans="1:7" outlineLevel="1" x14ac:dyDescent="0.2">
      <c r="A2453" s="26"/>
      <c r="B2453" s="27"/>
      <c r="C2453" s="28" t="s">
        <v>2128</v>
      </c>
      <c r="D2453" s="28"/>
      <c r="E2453" s="28"/>
      <c r="F2453" s="29">
        <v>5905.3</v>
      </c>
    </row>
    <row r="2454" spans="1:7" outlineLevel="1" x14ac:dyDescent="0.2">
      <c r="A2454" s="26"/>
      <c r="B2454" s="27"/>
      <c r="C2454" s="28" t="s">
        <v>917</v>
      </c>
      <c r="D2454" s="28"/>
      <c r="E2454" s="28"/>
      <c r="F2454" s="29">
        <v>29496.81</v>
      </c>
    </row>
    <row r="2455" spans="1:7" ht="33.75" customHeight="1" outlineLevel="1" x14ac:dyDescent="0.2">
      <c r="A2455" s="21">
        <v>216</v>
      </c>
      <c r="B2455" s="22" t="s">
        <v>926</v>
      </c>
      <c r="C2455" s="23" t="s">
        <v>927</v>
      </c>
      <c r="D2455" s="44">
        <v>0.1511536</v>
      </c>
      <c r="E2455" s="25">
        <v>12990.48</v>
      </c>
      <c r="F2455" s="25">
        <v>20499.54</v>
      </c>
    </row>
    <row r="2456" spans="1:7" ht="22.5" customHeight="1" outlineLevel="1" x14ac:dyDescent="0.2">
      <c r="A2456" s="21">
        <v>217</v>
      </c>
      <c r="B2456" s="22" t="s">
        <v>2129</v>
      </c>
      <c r="C2456" s="23" t="s">
        <v>2130</v>
      </c>
      <c r="D2456" s="30">
        <v>0.03</v>
      </c>
      <c r="E2456" s="25">
        <v>1485.22</v>
      </c>
      <c r="F2456" s="25">
        <v>717.18</v>
      </c>
    </row>
    <row r="2457" spans="1:7" outlineLevel="1" x14ac:dyDescent="0.2">
      <c r="A2457" s="26"/>
      <c r="B2457" s="27"/>
      <c r="C2457" s="28" t="s">
        <v>2131</v>
      </c>
      <c r="D2457" s="28"/>
      <c r="E2457" s="28"/>
      <c r="F2457" s="29">
        <v>570.12</v>
      </c>
    </row>
    <row r="2458" spans="1:7" outlineLevel="1" x14ac:dyDescent="0.2">
      <c r="A2458" s="26"/>
      <c r="B2458" s="27"/>
      <c r="C2458" s="28" t="s">
        <v>2132</v>
      </c>
      <c r="D2458" s="28"/>
      <c r="E2458" s="28"/>
      <c r="F2458" s="29">
        <v>393.18</v>
      </c>
    </row>
    <row r="2459" spans="1:7" outlineLevel="1" x14ac:dyDescent="0.2">
      <c r="A2459" s="26"/>
      <c r="B2459" s="27"/>
      <c r="C2459" s="28" t="s">
        <v>917</v>
      </c>
      <c r="D2459" s="28"/>
      <c r="E2459" s="28"/>
      <c r="F2459" s="29">
        <v>1680.48</v>
      </c>
    </row>
    <row r="2460" spans="1:7" ht="33.75" customHeight="1" outlineLevel="1" x14ac:dyDescent="0.2">
      <c r="A2460" s="21">
        <v>218</v>
      </c>
      <c r="B2460" s="22" t="s">
        <v>2133</v>
      </c>
      <c r="C2460" s="23" t="s">
        <v>2134</v>
      </c>
      <c r="D2460" s="31">
        <v>3</v>
      </c>
      <c r="E2460" s="25">
        <v>115.1</v>
      </c>
      <c r="F2460" s="25">
        <v>9744.3700000000008</v>
      </c>
    </row>
    <row r="2461" spans="1:7" ht="22.5" customHeight="1" outlineLevel="1" x14ac:dyDescent="0.2">
      <c r="A2461" s="21">
        <v>219</v>
      </c>
      <c r="B2461" s="22" t="s">
        <v>1351</v>
      </c>
      <c r="C2461" s="23" t="s">
        <v>1352</v>
      </c>
      <c r="D2461" s="24">
        <v>2.4E-2</v>
      </c>
      <c r="E2461" s="25">
        <v>6305.02</v>
      </c>
      <c r="F2461" s="25">
        <v>2409.2199999999998</v>
      </c>
    </row>
    <row r="2462" spans="1:7" outlineLevel="1" x14ac:dyDescent="0.2">
      <c r="A2462" s="26"/>
      <c r="B2462" s="27"/>
      <c r="C2462" s="28" t="s">
        <v>2135</v>
      </c>
      <c r="D2462" s="28"/>
      <c r="E2462" s="28"/>
      <c r="F2462" s="29">
        <v>1611.62</v>
      </c>
    </row>
    <row r="2463" spans="1:7" outlineLevel="1" x14ac:dyDescent="0.2">
      <c r="A2463" s="26"/>
      <c r="B2463" s="27"/>
      <c r="C2463" s="28" t="s">
        <v>2136</v>
      </c>
      <c r="D2463" s="28"/>
      <c r="E2463" s="28"/>
      <c r="F2463" s="29">
        <v>789.69</v>
      </c>
    </row>
    <row r="2464" spans="1:7" outlineLevel="1" x14ac:dyDescent="0.2">
      <c r="A2464" s="26"/>
      <c r="B2464" s="27"/>
      <c r="C2464" s="28" t="s">
        <v>917</v>
      </c>
      <c r="D2464" s="28"/>
      <c r="E2464" s="28"/>
      <c r="F2464" s="29">
        <v>4810.53</v>
      </c>
    </row>
    <row r="2465" spans="1:7" ht="11.25" customHeight="1" outlineLevel="1" x14ac:dyDescent="0.2">
      <c r="A2465" s="443" t="s">
        <v>1007</v>
      </c>
      <c r="B2465" s="444"/>
      <c r="C2465" s="444"/>
      <c r="D2465" s="444"/>
      <c r="E2465" s="445"/>
      <c r="F2465" s="36">
        <v>8456565.9100000001</v>
      </c>
    </row>
    <row r="2466" spans="1:7" outlineLevel="1" x14ac:dyDescent="0.2">
      <c r="A2466" s="443" t="s">
        <v>1008</v>
      </c>
      <c r="B2466" s="444"/>
      <c r="C2466" s="444"/>
      <c r="D2466" s="444"/>
      <c r="E2466" s="445"/>
      <c r="F2466" s="36">
        <v>991552.47</v>
      </c>
    </row>
    <row r="2467" spans="1:7" outlineLevel="1" x14ac:dyDescent="0.2">
      <c r="A2467" s="443" t="s">
        <v>1009</v>
      </c>
      <c r="B2467" s="444"/>
      <c r="C2467" s="444"/>
      <c r="D2467" s="444"/>
      <c r="E2467" s="445"/>
      <c r="F2467" s="36">
        <v>558702.93999999994</v>
      </c>
    </row>
    <row r="2468" spans="1:7" ht="11.25" customHeight="1" outlineLevel="1" x14ac:dyDescent="0.2">
      <c r="A2468" s="443" t="s">
        <v>2137</v>
      </c>
      <c r="B2468" s="444"/>
      <c r="C2468" s="444"/>
      <c r="D2468" s="444"/>
      <c r="E2468" s="445"/>
      <c r="F2468" s="36">
        <v>10006821.32</v>
      </c>
    </row>
    <row r="2469" spans="1:7" ht="12.75" customHeight="1" outlineLevel="1" x14ac:dyDescent="0.2">
      <c r="A2469" s="456" t="s">
        <v>2138</v>
      </c>
      <c r="B2469" s="457"/>
      <c r="C2469" s="457"/>
      <c r="D2469" s="457"/>
      <c r="E2469" s="457"/>
      <c r="F2469" s="458"/>
    </row>
    <row r="2470" spans="1:7" ht="33.75" customHeight="1" outlineLevel="1" x14ac:dyDescent="0.2">
      <c r="A2470" s="21">
        <v>220</v>
      </c>
      <c r="B2470" s="22" t="s">
        <v>1742</v>
      </c>
      <c r="C2470" s="23" t="s">
        <v>1743</v>
      </c>
      <c r="D2470" s="30">
        <v>709.04</v>
      </c>
      <c r="E2470" s="25">
        <v>222.17</v>
      </c>
      <c r="F2470" s="25">
        <v>2129495</v>
      </c>
    </row>
    <row r="2471" spans="1:7" outlineLevel="1" x14ac:dyDescent="0.2">
      <c r="A2471" s="26"/>
      <c r="B2471" s="27"/>
      <c r="C2471" s="28" t="s">
        <v>2139</v>
      </c>
      <c r="D2471" s="28"/>
      <c r="E2471" s="28"/>
      <c r="F2471" s="29">
        <v>1150895.67</v>
      </c>
    </row>
    <row r="2472" spans="1:7" outlineLevel="1" x14ac:dyDescent="0.2">
      <c r="A2472" s="26"/>
      <c r="B2472" s="27"/>
      <c r="C2472" s="28" t="s">
        <v>2140</v>
      </c>
      <c r="D2472" s="28"/>
      <c r="E2472" s="28"/>
      <c r="F2472" s="29">
        <v>652569.71</v>
      </c>
      <c r="G2472" s="176" t="s">
        <v>1797</v>
      </c>
    </row>
    <row r="2473" spans="1:7" outlineLevel="1" x14ac:dyDescent="0.2">
      <c r="A2473" s="26"/>
      <c r="B2473" s="27"/>
      <c r="C2473" s="28" t="s">
        <v>917</v>
      </c>
      <c r="D2473" s="28"/>
      <c r="E2473" s="28"/>
      <c r="F2473" s="29">
        <v>3932960.38</v>
      </c>
      <c r="G2473" s="194">
        <f>F2473/D2470*1.2*1.0224*1.0192</f>
        <v>6936.0200035116168</v>
      </c>
    </row>
    <row r="2474" spans="1:7" ht="33.75" customHeight="1" outlineLevel="1" x14ac:dyDescent="0.2">
      <c r="A2474" s="21">
        <v>221</v>
      </c>
      <c r="B2474" s="22" t="s">
        <v>1746</v>
      </c>
      <c r="C2474" s="23" t="s">
        <v>1747</v>
      </c>
      <c r="D2474" s="33">
        <v>7.0903999999999998</v>
      </c>
      <c r="E2474" s="25">
        <v>445.62</v>
      </c>
      <c r="F2474" s="25">
        <v>86670.45</v>
      </c>
    </row>
    <row r="2475" spans="1:7" outlineLevel="1" x14ac:dyDescent="0.2">
      <c r="A2475" s="26"/>
      <c r="B2475" s="27"/>
      <c r="C2475" s="28" t="s">
        <v>2141</v>
      </c>
      <c r="D2475" s="28"/>
      <c r="E2475" s="28"/>
      <c r="F2475" s="29">
        <v>44784.35</v>
      </c>
    </row>
    <row r="2476" spans="1:7" outlineLevel="1" x14ac:dyDescent="0.2">
      <c r="A2476" s="26"/>
      <c r="B2476" s="27"/>
      <c r="C2476" s="28" t="s">
        <v>2142</v>
      </c>
      <c r="D2476" s="28"/>
      <c r="E2476" s="28"/>
      <c r="F2476" s="29">
        <v>25393.19</v>
      </c>
    </row>
    <row r="2477" spans="1:7" outlineLevel="1" x14ac:dyDescent="0.2">
      <c r="A2477" s="26"/>
      <c r="B2477" s="27"/>
      <c r="C2477" s="28" t="s">
        <v>917</v>
      </c>
      <c r="D2477" s="28"/>
      <c r="E2477" s="28"/>
      <c r="F2477" s="29">
        <v>156847.99</v>
      </c>
      <c r="G2477" s="194">
        <f>F2477/D2470*1.2*1.0224*1.0192</f>
        <v>276.61117607052785</v>
      </c>
    </row>
    <row r="2478" spans="1:7" ht="22.5" customHeight="1" outlineLevel="1" x14ac:dyDescent="0.2">
      <c r="A2478" s="21">
        <v>222</v>
      </c>
      <c r="B2478" s="22" t="s">
        <v>1377</v>
      </c>
      <c r="C2478" s="23" t="s">
        <v>1750</v>
      </c>
      <c r="D2478" s="30">
        <v>644.41</v>
      </c>
      <c r="E2478" s="25">
        <v>61.08</v>
      </c>
      <c r="F2478" s="25">
        <v>330247.53999999998</v>
      </c>
      <c r="G2478" s="194">
        <f>F2478/D2470*1.2*1.0224*1.0192</f>
        <v>582.41205662755829</v>
      </c>
    </row>
    <row r="2479" spans="1:7" ht="33.75" customHeight="1" outlineLevel="1" x14ac:dyDescent="0.2">
      <c r="A2479" s="21">
        <v>223</v>
      </c>
      <c r="B2479" s="22" t="s">
        <v>1053</v>
      </c>
      <c r="C2479" s="23" t="s">
        <v>1751</v>
      </c>
      <c r="D2479" s="33">
        <v>7.0903999999999998</v>
      </c>
      <c r="E2479" s="25">
        <v>352.31</v>
      </c>
      <c r="F2479" s="25">
        <v>43725.81</v>
      </c>
    </row>
    <row r="2480" spans="1:7" outlineLevel="1" x14ac:dyDescent="0.2">
      <c r="A2480" s="26"/>
      <c r="B2480" s="27"/>
      <c r="C2480" s="28" t="s">
        <v>2143</v>
      </c>
      <c r="D2480" s="28"/>
      <c r="E2480" s="28"/>
      <c r="F2480" s="29">
        <v>17663.59</v>
      </c>
    </row>
    <row r="2481" spans="1:7" outlineLevel="1" x14ac:dyDescent="0.2">
      <c r="A2481" s="26"/>
      <c r="B2481" s="27"/>
      <c r="C2481" s="28" t="s">
        <v>2144</v>
      </c>
      <c r="D2481" s="28"/>
      <c r="E2481" s="28"/>
      <c r="F2481" s="29">
        <v>9583.44</v>
      </c>
    </row>
    <row r="2482" spans="1:7" outlineLevel="1" x14ac:dyDescent="0.2">
      <c r="A2482" s="26"/>
      <c r="B2482" s="27"/>
      <c r="C2482" s="28" t="s">
        <v>917</v>
      </c>
      <c r="D2482" s="28"/>
      <c r="E2482" s="28"/>
      <c r="F2482" s="29">
        <v>70972.84</v>
      </c>
      <c r="G2482" s="194">
        <f>F2482/D2479/100*1.2*1.0224*1.0192</f>
        <v>125.16501321735393</v>
      </c>
    </row>
    <row r="2483" spans="1:7" ht="22.5" customHeight="1" outlineLevel="1" x14ac:dyDescent="0.2">
      <c r="A2483" s="21">
        <v>224</v>
      </c>
      <c r="B2483" s="22" t="s">
        <v>1754</v>
      </c>
      <c r="C2483" s="23" t="s">
        <v>1755</v>
      </c>
      <c r="D2483" s="24">
        <v>-0.128</v>
      </c>
      <c r="E2483" s="25">
        <v>14312.87</v>
      </c>
      <c r="F2483" s="25">
        <v>-20885.34</v>
      </c>
      <c r="G2483" s="194">
        <f>F2483/D2479/100*1.2*1.0224*1.0192</f>
        <v>-36.832594794697961</v>
      </c>
    </row>
    <row r="2484" spans="1:7" ht="22.5" customHeight="1" outlineLevel="1" x14ac:dyDescent="0.2">
      <c r="A2484" s="21">
        <v>225</v>
      </c>
      <c r="B2484" s="22" t="s">
        <v>1377</v>
      </c>
      <c r="C2484" s="23" t="s">
        <v>1756</v>
      </c>
      <c r="D2484" s="30">
        <v>85.09</v>
      </c>
      <c r="E2484" s="25">
        <v>49.7</v>
      </c>
      <c r="F2484" s="25">
        <v>35480.89</v>
      </c>
      <c r="G2484" s="194">
        <f>F2484/D2470*1.2*1.0224*1.0192</f>
        <v>62.572754110071983</v>
      </c>
    </row>
    <row r="2485" spans="1:7" ht="11.25" customHeight="1" outlineLevel="1" x14ac:dyDescent="0.2">
      <c r="A2485" s="443" t="s">
        <v>1007</v>
      </c>
      <c r="B2485" s="444"/>
      <c r="C2485" s="444"/>
      <c r="D2485" s="444"/>
      <c r="E2485" s="445"/>
      <c r="F2485" s="36">
        <v>2604734.35</v>
      </c>
    </row>
    <row r="2486" spans="1:7" outlineLevel="1" x14ac:dyDescent="0.2">
      <c r="A2486" s="443" t="s">
        <v>1008</v>
      </c>
      <c r="B2486" s="444"/>
      <c r="C2486" s="444"/>
      <c r="D2486" s="444"/>
      <c r="E2486" s="445"/>
      <c r="F2486" s="36">
        <v>1213343.6100000001</v>
      </c>
    </row>
    <row r="2487" spans="1:7" outlineLevel="1" x14ac:dyDescent="0.2">
      <c r="A2487" s="443" t="s">
        <v>1009</v>
      </c>
      <c r="B2487" s="444"/>
      <c r="C2487" s="444"/>
      <c r="D2487" s="444"/>
      <c r="E2487" s="445"/>
      <c r="F2487" s="36">
        <v>687546.34</v>
      </c>
    </row>
    <row r="2488" spans="1:7" ht="11.25" customHeight="1" outlineLevel="1" x14ac:dyDescent="0.2">
      <c r="A2488" s="443" t="s">
        <v>2145</v>
      </c>
      <c r="B2488" s="444"/>
      <c r="C2488" s="444"/>
      <c r="D2488" s="444"/>
      <c r="E2488" s="445"/>
      <c r="F2488" s="36">
        <v>4505624.3</v>
      </c>
    </row>
    <row r="2489" spans="1:7" ht="12.75" customHeight="1" outlineLevel="1" x14ac:dyDescent="0.2">
      <c r="A2489" s="456" t="s">
        <v>2146</v>
      </c>
      <c r="B2489" s="457"/>
      <c r="C2489" s="457"/>
      <c r="D2489" s="457"/>
      <c r="E2489" s="457"/>
      <c r="F2489" s="458"/>
    </row>
    <row r="2490" spans="1:7" ht="22.5" customHeight="1" outlineLevel="1" x14ac:dyDescent="0.2">
      <c r="A2490" s="21">
        <v>226</v>
      </c>
      <c r="B2490" s="22" t="s">
        <v>1424</v>
      </c>
      <c r="C2490" s="23" t="s">
        <v>1425</v>
      </c>
      <c r="D2490" s="32">
        <v>47.5</v>
      </c>
      <c r="E2490" s="25">
        <v>147.07</v>
      </c>
      <c r="F2490" s="25">
        <v>173099.34</v>
      </c>
    </row>
    <row r="2491" spans="1:7" outlineLevel="1" x14ac:dyDescent="0.2">
      <c r="A2491" s="26"/>
      <c r="B2491" s="27"/>
      <c r="C2491" s="28" t="s">
        <v>2147</v>
      </c>
      <c r="D2491" s="28"/>
      <c r="E2491" s="28"/>
      <c r="F2491" s="29">
        <v>147526.63</v>
      </c>
    </row>
    <row r="2492" spans="1:7" outlineLevel="1" x14ac:dyDescent="0.2">
      <c r="A2492" s="26"/>
      <c r="B2492" s="27"/>
      <c r="C2492" s="28" t="s">
        <v>2148</v>
      </c>
      <c r="D2492" s="28"/>
      <c r="E2492" s="28"/>
      <c r="F2492" s="29">
        <v>84300.93</v>
      </c>
    </row>
    <row r="2493" spans="1:7" outlineLevel="1" x14ac:dyDescent="0.2">
      <c r="A2493" s="26"/>
      <c r="B2493" s="27"/>
      <c r="C2493" s="28" t="s">
        <v>917</v>
      </c>
      <c r="D2493" s="28"/>
      <c r="E2493" s="28"/>
      <c r="F2493" s="29">
        <v>404926.9</v>
      </c>
    </row>
    <row r="2494" spans="1:7" ht="33.75" customHeight="1" outlineLevel="1" x14ac:dyDescent="0.2">
      <c r="A2494" s="21">
        <v>227</v>
      </c>
      <c r="B2494" s="22" t="s">
        <v>2149</v>
      </c>
      <c r="C2494" s="23" t="s">
        <v>2150</v>
      </c>
      <c r="D2494" s="24">
        <v>2.5000000000000001E-2</v>
      </c>
      <c r="E2494" s="25">
        <v>1175.22</v>
      </c>
      <c r="F2494" s="25">
        <v>1147.56</v>
      </c>
    </row>
    <row r="2495" spans="1:7" outlineLevel="1" x14ac:dyDescent="0.2">
      <c r="A2495" s="26"/>
      <c r="B2495" s="27"/>
      <c r="C2495" s="28" t="s">
        <v>2151</v>
      </c>
      <c r="D2495" s="28"/>
      <c r="E2495" s="28"/>
      <c r="F2495" s="29">
        <v>1039.0899999999999</v>
      </c>
    </row>
    <row r="2496" spans="1:7" outlineLevel="1" x14ac:dyDescent="0.2">
      <c r="A2496" s="26"/>
      <c r="B2496" s="27"/>
      <c r="C2496" s="28" t="s">
        <v>2152</v>
      </c>
      <c r="D2496" s="28"/>
      <c r="E2496" s="28"/>
      <c r="F2496" s="29">
        <v>593.77</v>
      </c>
    </row>
    <row r="2497" spans="1:6" outlineLevel="1" x14ac:dyDescent="0.2">
      <c r="A2497" s="26"/>
      <c r="B2497" s="27"/>
      <c r="C2497" s="28" t="s">
        <v>917</v>
      </c>
      <c r="D2497" s="28"/>
      <c r="E2497" s="28"/>
      <c r="F2497" s="29">
        <v>2780.42</v>
      </c>
    </row>
    <row r="2498" spans="1:6" ht="33.75" customHeight="1" outlineLevel="1" x14ac:dyDescent="0.2">
      <c r="A2498" s="21">
        <v>228</v>
      </c>
      <c r="B2498" s="22" t="s">
        <v>1416</v>
      </c>
      <c r="C2498" s="23" t="s">
        <v>1436</v>
      </c>
      <c r="D2498" s="24">
        <v>0.375</v>
      </c>
      <c r="E2498" s="25">
        <v>2379.3000000000002</v>
      </c>
      <c r="F2498" s="25">
        <v>14858.22</v>
      </c>
    </row>
    <row r="2499" spans="1:6" outlineLevel="1" x14ac:dyDescent="0.2">
      <c r="A2499" s="26"/>
      <c r="B2499" s="27"/>
      <c r="C2499" s="28" t="s">
        <v>2153</v>
      </c>
      <c r="D2499" s="28"/>
      <c r="E2499" s="28"/>
      <c r="F2499" s="29">
        <v>7156.28</v>
      </c>
    </row>
    <row r="2500" spans="1:6" outlineLevel="1" x14ac:dyDescent="0.2">
      <c r="A2500" s="26"/>
      <c r="B2500" s="27"/>
      <c r="C2500" s="28" t="s">
        <v>2154</v>
      </c>
      <c r="D2500" s="28"/>
      <c r="E2500" s="28"/>
      <c r="F2500" s="29">
        <v>4770.8500000000004</v>
      </c>
    </row>
    <row r="2501" spans="1:6" outlineLevel="1" x14ac:dyDescent="0.2">
      <c r="A2501" s="26"/>
      <c r="B2501" s="27"/>
      <c r="C2501" s="28" t="s">
        <v>917</v>
      </c>
      <c r="D2501" s="28"/>
      <c r="E2501" s="28"/>
      <c r="F2501" s="29">
        <v>26785.35</v>
      </c>
    </row>
    <row r="2502" spans="1:6" ht="33.75" customHeight="1" outlineLevel="1" x14ac:dyDescent="0.2">
      <c r="A2502" s="21">
        <v>229</v>
      </c>
      <c r="B2502" s="22" t="s">
        <v>2155</v>
      </c>
      <c r="C2502" s="23" t="s">
        <v>2156</v>
      </c>
      <c r="D2502" s="30">
        <v>1.07</v>
      </c>
      <c r="E2502" s="25">
        <v>792.11</v>
      </c>
      <c r="F2502" s="25">
        <v>20125.91</v>
      </c>
    </row>
    <row r="2503" spans="1:6" outlineLevel="1" x14ac:dyDescent="0.2">
      <c r="A2503" s="26"/>
      <c r="B2503" s="27"/>
      <c r="C2503" s="28" t="s">
        <v>2157</v>
      </c>
      <c r="D2503" s="28"/>
      <c r="E2503" s="28"/>
      <c r="F2503" s="29">
        <v>13231.91</v>
      </c>
    </row>
    <row r="2504" spans="1:6" outlineLevel="1" x14ac:dyDescent="0.2">
      <c r="A2504" s="26"/>
      <c r="B2504" s="27"/>
      <c r="C2504" s="28" t="s">
        <v>2158</v>
      </c>
      <c r="D2504" s="28"/>
      <c r="E2504" s="28"/>
      <c r="F2504" s="29">
        <v>8821.27</v>
      </c>
    </row>
    <row r="2505" spans="1:6" outlineLevel="1" x14ac:dyDescent="0.2">
      <c r="A2505" s="26"/>
      <c r="B2505" s="27"/>
      <c r="C2505" s="28" t="s">
        <v>917</v>
      </c>
      <c r="D2505" s="28"/>
      <c r="E2505" s="28"/>
      <c r="F2505" s="29">
        <v>42179.09</v>
      </c>
    </row>
    <row r="2506" spans="1:6" ht="11.25" customHeight="1" outlineLevel="1" x14ac:dyDescent="0.2">
      <c r="A2506" s="443" t="s">
        <v>1007</v>
      </c>
      <c r="B2506" s="444"/>
      <c r="C2506" s="444"/>
      <c r="D2506" s="444"/>
      <c r="E2506" s="445"/>
      <c r="F2506" s="36">
        <v>209231.03</v>
      </c>
    </row>
    <row r="2507" spans="1:6" outlineLevel="1" x14ac:dyDescent="0.2">
      <c r="A2507" s="443" t="s">
        <v>1008</v>
      </c>
      <c r="B2507" s="444"/>
      <c r="C2507" s="444"/>
      <c r="D2507" s="444"/>
      <c r="E2507" s="445"/>
      <c r="F2507" s="36">
        <v>168953.92</v>
      </c>
    </row>
    <row r="2508" spans="1:6" outlineLevel="1" x14ac:dyDescent="0.2">
      <c r="A2508" s="443" t="s">
        <v>1009</v>
      </c>
      <c r="B2508" s="444"/>
      <c r="C2508" s="444"/>
      <c r="D2508" s="444"/>
      <c r="E2508" s="445"/>
      <c r="F2508" s="36">
        <v>98486.82</v>
      </c>
    </row>
    <row r="2509" spans="1:6" ht="11.25" customHeight="1" outlineLevel="1" x14ac:dyDescent="0.2">
      <c r="A2509" s="443" t="s">
        <v>2159</v>
      </c>
      <c r="B2509" s="444"/>
      <c r="C2509" s="444"/>
      <c r="D2509" s="444"/>
      <c r="E2509" s="445"/>
      <c r="F2509" s="36">
        <v>476671.77</v>
      </c>
    </row>
    <row r="2510" spans="1:6" ht="12.75" customHeight="1" outlineLevel="1" x14ac:dyDescent="0.2">
      <c r="A2510" s="456" t="s">
        <v>2160</v>
      </c>
      <c r="B2510" s="457"/>
      <c r="C2510" s="457"/>
      <c r="D2510" s="457"/>
      <c r="E2510" s="457"/>
      <c r="F2510" s="458"/>
    </row>
    <row r="2511" spans="1:6" ht="12" customHeight="1" outlineLevel="1" x14ac:dyDescent="0.2">
      <c r="A2511" s="459" t="s">
        <v>1012</v>
      </c>
      <c r="B2511" s="460"/>
      <c r="C2511" s="460"/>
      <c r="D2511" s="460"/>
      <c r="E2511" s="460"/>
      <c r="F2511" s="461"/>
    </row>
    <row r="2512" spans="1:6" ht="45" customHeight="1" outlineLevel="1" x14ac:dyDescent="0.2">
      <c r="A2512" s="21">
        <v>230</v>
      </c>
      <c r="B2512" s="22" t="s">
        <v>1013</v>
      </c>
      <c r="C2512" s="23" t="s">
        <v>1014</v>
      </c>
      <c r="D2512" s="33">
        <v>85.762500000000003</v>
      </c>
      <c r="E2512" s="25">
        <v>3.28</v>
      </c>
      <c r="F2512" s="25">
        <v>6343.34</v>
      </c>
    </row>
    <row r="2513" spans="1:6" ht="45" customHeight="1" outlineLevel="1" x14ac:dyDescent="0.2">
      <c r="A2513" s="21">
        <v>231</v>
      </c>
      <c r="B2513" s="22" t="s">
        <v>2161</v>
      </c>
      <c r="C2513" s="23" t="s">
        <v>2162</v>
      </c>
      <c r="D2513" s="33">
        <v>85.762500000000003</v>
      </c>
      <c r="E2513" s="25">
        <v>47.24</v>
      </c>
      <c r="F2513" s="25">
        <v>46186.19</v>
      </c>
    </row>
    <row r="2514" spans="1:6" ht="12" outlineLevel="1" x14ac:dyDescent="0.2">
      <c r="A2514" s="459" t="s">
        <v>1017</v>
      </c>
      <c r="B2514" s="460"/>
      <c r="C2514" s="460"/>
      <c r="D2514" s="460"/>
      <c r="E2514" s="460"/>
      <c r="F2514" s="461"/>
    </row>
    <row r="2515" spans="1:6" ht="33.75" customHeight="1" outlineLevel="1" x14ac:dyDescent="0.2">
      <c r="A2515" s="21">
        <v>232</v>
      </c>
      <c r="B2515" s="22" t="s">
        <v>1018</v>
      </c>
      <c r="C2515" s="23" t="s">
        <v>1019</v>
      </c>
      <c r="D2515" s="24">
        <v>1.4450000000000001</v>
      </c>
      <c r="E2515" s="25">
        <v>17.95</v>
      </c>
      <c r="F2515" s="25">
        <v>917.42</v>
      </c>
    </row>
    <row r="2516" spans="1:6" ht="45" customHeight="1" outlineLevel="1" x14ac:dyDescent="0.2">
      <c r="A2516" s="21">
        <v>233</v>
      </c>
      <c r="B2516" s="22" t="s">
        <v>1020</v>
      </c>
      <c r="C2516" s="23" t="s">
        <v>1021</v>
      </c>
      <c r="D2516" s="24">
        <v>1.4450000000000001</v>
      </c>
      <c r="E2516" s="25">
        <v>2.91</v>
      </c>
      <c r="F2516" s="25">
        <v>47.94</v>
      </c>
    </row>
    <row r="2517" spans="1:6" ht="11.25" customHeight="1" outlineLevel="1" x14ac:dyDescent="0.2">
      <c r="A2517" s="443" t="s">
        <v>1007</v>
      </c>
      <c r="B2517" s="444"/>
      <c r="C2517" s="444"/>
      <c r="D2517" s="444"/>
      <c r="E2517" s="445"/>
      <c r="F2517" s="36">
        <v>53494.89</v>
      </c>
    </row>
    <row r="2518" spans="1:6" ht="11.25" customHeight="1" outlineLevel="1" x14ac:dyDescent="0.2">
      <c r="A2518" s="443" t="s">
        <v>2163</v>
      </c>
      <c r="B2518" s="444"/>
      <c r="C2518" s="444"/>
      <c r="D2518" s="444"/>
      <c r="E2518" s="445"/>
      <c r="F2518" s="36">
        <v>53494.89</v>
      </c>
    </row>
    <row r="2519" spans="1:6" ht="11.25" customHeight="1" outlineLevel="1" x14ac:dyDescent="0.2">
      <c r="A2519" s="443" t="s">
        <v>1023</v>
      </c>
      <c r="B2519" s="444"/>
      <c r="C2519" s="444"/>
      <c r="D2519" s="444"/>
      <c r="E2519" s="445"/>
      <c r="F2519" s="36">
        <v>18008588.420000002</v>
      </c>
    </row>
    <row r="2520" spans="1:6" outlineLevel="1" x14ac:dyDescent="0.2">
      <c r="A2520" s="443" t="s">
        <v>1008</v>
      </c>
      <c r="B2520" s="444"/>
      <c r="C2520" s="444"/>
      <c r="D2520" s="444"/>
      <c r="E2520" s="445"/>
      <c r="F2520" s="36">
        <v>4475318.53</v>
      </c>
    </row>
    <row r="2521" spans="1:6" outlineLevel="1" x14ac:dyDescent="0.2">
      <c r="A2521" s="443" t="s">
        <v>1009</v>
      </c>
      <c r="B2521" s="444"/>
      <c r="C2521" s="444"/>
      <c r="D2521" s="444"/>
      <c r="E2521" s="445"/>
      <c r="F2521" s="36">
        <v>2440359.9</v>
      </c>
    </row>
    <row r="2522" spans="1:6" outlineLevel="1" x14ac:dyDescent="0.2">
      <c r="A2522" s="443" t="s">
        <v>1024</v>
      </c>
      <c r="B2522" s="444"/>
      <c r="C2522" s="444"/>
      <c r="D2522" s="444"/>
      <c r="E2522" s="445"/>
      <c r="F2522" s="36">
        <v>24924266.850000001</v>
      </c>
    </row>
    <row r="2523" spans="1:6" outlineLevel="1" x14ac:dyDescent="0.2">
      <c r="A2523" s="38"/>
      <c r="B2523" s="38"/>
      <c r="C2523" s="38"/>
      <c r="D2523" s="38"/>
      <c r="E2523" s="38"/>
      <c r="F2523" s="38"/>
    </row>
    <row r="2524" spans="1:6" ht="15" outlineLevel="1" x14ac:dyDescent="0.25">
      <c r="A2524" s="3"/>
      <c r="B2524" s="3"/>
      <c r="C2524" s="3"/>
      <c r="D2524" s="3"/>
      <c r="E2524" s="3"/>
      <c r="F2524" s="3"/>
    </row>
    <row r="2525" spans="1:6" outlineLevel="1" x14ac:dyDescent="0.2">
      <c r="A2525" s="41" t="s">
        <v>1025</v>
      </c>
      <c r="B2525" s="446"/>
      <c r="C2525" s="446"/>
      <c r="D2525" s="446"/>
      <c r="E2525" s="446"/>
      <c r="F2525" s="446"/>
    </row>
    <row r="2526" spans="1:6" outlineLevel="1" x14ac:dyDescent="0.2">
      <c r="A2526" s="4"/>
      <c r="B2526" s="447" t="s">
        <v>1027</v>
      </c>
      <c r="C2526" s="447"/>
      <c r="D2526" s="447"/>
      <c r="E2526" s="447"/>
      <c r="F2526" s="447"/>
    </row>
    <row r="2527" spans="1:6" outlineLevel="1" x14ac:dyDescent="0.2">
      <c r="A2527" s="41" t="s">
        <v>1028</v>
      </c>
      <c r="B2527" s="446"/>
      <c r="C2527" s="446"/>
      <c r="D2527" s="446"/>
      <c r="E2527" s="446"/>
      <c r="F2527" s="446"/>
    </row>
    <row r="2528" spans="1:6" outlineLevel="1" x14ac:dyDescent="0.2">
      <c r="A2528" s="10"/>
      <c r="B2528" s="447" t="s">
        <v>1027</v>
      </c>
      <c r="C2528" s="447"/>
      <c r="D2528" s="447"/>
      <c r="E2528" s="447"/>
      <c r="F2528" s="447"/>
    </row>
    <row r="2529" spans="1:6" ht="15" outlineLevel="1" x14ac:dyDescent="0.25">
      <c r="A2529" s="3"/>
      <c r="B2529" s="3"/>
      <c r="C2529" s="3"/>
      <c r="D2529" s="3"/>
      <c r="E2529" s="3"/>
      <c r="F2529" s="3"/>
    </row>
    <row r="2530" spans="1:6" ht="18" outlineLevel="1" x14ac:dyDescent="0.25">
      <c r="A2530" s="448" t="s">
        <v>1773</v>
      </c>
      <c r="B2530" s="448"/>
      <c r="C2530" s="448"/>
      <c r="D2530" s="448"/>
      <c r="E2530" s="448"/>
      <c r="F2530" s="448"/>
    </row>
    <row r="2531" spans="1:6" x14ac:dyDescent="0.2">
      <c r="A2531" s="6"/>
      <c r="B2531" s="6"/>
      <c r="C2531" s="6"/>
      <c r="D2531" s="6"/>
      <c r="E2531" s="6"/>
      <c r="F2531" s="6"/>
    </row>
    <row r="2532" spans="1:6" ht="12.75" customHeight="1" x14ac:dyDescent="0.2">
      <c r="A2532" s="449" t="s">
        <v>1774</v>
      </c>
      <c r="B2532" s="449"/>
      <c r="C2532" s="449"/>
      <c r="D2532" s="449"/>
      <c r="E2532" s="449"/>
      <c r="F2532" s="449"/>
    </row>
    <row r="2533" spans="1:6" x14ac:dyDescent="0.2">
      <c r="A2533" s="450" t="s">
        <v>903</v>
      </c>
      <c r="B2533" s="450"/>
      <c r="C2533" s="450"/>
      <c r="D2533" s="450"/>
      <c r="E2533" s="450"/>
      <c r="F2533" s="450"/>
    </row>
    <row r="2534" spans="1:6" outlineLevel="1" x14ac:dyDescent="0.2">
      <c r="A2534" s="9"/>
      <c r="B2534" s="9"/>
      <c r="C2534" s="9"/>
      <c r="D2534" s="9"/>
      <c r="E2534" s="9"/>
      <c r="F2534" s="9"/>
    </row>
    <row r="2535" spans="1:6" ht="15" outlineLevel="1" x14ac:dyDescent="0.25">
      <c r="A2535" s="10" t="s">
        <v>904</v>
      </c>
      <c r="B2535" s="10"/>
      <c r="C2535" s="11" t="s">
        <v>905</v>
      </c>
      <c r="D2535" s="12"/>
      <c r="E2535" s="12"/>
      <c r="F2535" s="3"/>
    </row>
    <row r="2536" spans="1:6" ht="15" outlineLevel="1" x14ac:dyDescent="0.25">
      <c r="A2536" s="10"/>
      <c r="B2536" s="10"/>
      <c r="C2536" s="3"/>
      <c r="D2536" s="15"/>
      <c r="E2536" s="16"/>
      <c r="F2536" s="3"/>
    </row>
    <row r="2537" spans="1:6" ht="15" outlineLevel="1" x14ac:dyDescent="0.25">
      <c r="A2537" s="18"/>
      <c r="B2537" s="3"/>
      <c r="C2537" s="3"/>
      <c r="D2537" s="3"/>
      <c r="E2537" s="3"/>
      <c r="F2537" s="3"/>
    </row>
    <row r="2538" spans="1:6" ht="11.25" customHeight="1" outlineLevel="1" x14ac:dyDescent="0.2">
      <c r="A2538" s="451" t="s">
        <v>906</v>
      </c>
      <c r="B2538" s="451" t="s">
        <v>907</v>
      </c>
      <c r="C2538" s="451" t="s">
        <v>908</v>
      </c>
      <c r="D2538" s="451" t="s">
        <v>909</v>
      </c>
      <c r="E2538" s="451" t="s">
        <v>910</v>
      </c>
      <c r="F2538" s="451" t="s">
        <v>911</v>
      </c>
    </row>
    <row r="2539" spans="1:6" ht="11.25" customHeight="1" outlineLevel="1" x14ac:dyDescent="0.2">
      <c r="A2539" s="452"/>
      <c r="B2539" s="452"/>
      <c r="C2539" s="452"/>
      <c r="D2539" s="452"/>
      <c r="E2539" s="452"/>
      <c r="F2539" s="452"/>
    </row>
    <row r="2540" spans="1:6" ht="12" outlineLevel="1" x14ac:dyDescent="0.2">
      <c r="A2540" s="19">
        <v>1</v>
      </c>
      <c r="B2540" s="19">
        <v>2</v>
      </c>
      <c r="C2540" s="453">
        <v>3</v>
      </c>
      <c r="D2540" s="454"/>
      <c r="E2540" s="455"/>
      <c r="F2540" s="19">
        <v>4</v>
      </c>
    </row>
    <row r="2541" spans="1:6" ht="12.75" customHeight="1" outlineLevel="1" x14ac:dyDescent="0.2">
      <c r="A2541" s="456" t="s">
        <v>1775</v>
      </c>
      <c r="B2541" s="457"/>
      <c r="C2541" s="457"/>
      <c r="D2541" s="457"/>
      <c r="E2541" s="457"/>
      <c r="F2541" s="458"/>
    </row>
    <row r="2542" spans="1:6" ht="12" outlineLevel="1" x14ac:dyDescent="0.2">
      <c r="A2542" s="459" t="s">
        <v>1776</v>
      </c>
      <c r="B2542" s="460"/>
      <c r="C2542" s="460"/>
      <c r="D2542" s="460"/>
      <c r="E2542" s="460"/>
      <c r="F2542" s="461"/>
    </row>
    <row r="2543" spans="1:6" ht="22.5" customHeight="1" outlineLevel="1" x14ac:dyDescent="0.2">
      <c r="A2543" s="21">
        <v>1</v>
      </c>
      <c r="B2543" s="22" t="s">
        <v>1777</v>
      </c>
      <c r="C2543" s="23" t="s">
        <v>1778</v>
      </c>
      <c r="D2543" s="24">
        <v>0.51600000000000001</v>
      </c>
      <c r="E2543" s="25">
        <v>735.95</v>
      </c>
      <c r="F2543" s="25">
        <v>14177.04</v>
      </c>
    </row>
    <row r="2544" spans="1:6" outlineLevel="1" x14ac:dyDescent="0.2">
      <c r="A2544" s="26"/>
      <c r="B2544" s="27"/>
      <c r="C2544" s="28" t="s">
        <v>1779</v>
      </c>
      <c r="D2544" s="28"/>
      <c r="E2544" s="28"/>
      <c r="F2544" s="29">
        <v>15519.93</v>
      </c>
    </row>
    <row r="2545" spans="1:9" outlineLevel="1" x14ac:dyDescent="0.2">
      <c r="A2545" s="26"/>
      <c r="B2545" s="27"/>
      <c r="C2545" s="28" t="s">
        <v>1780</v>
      </c>
      <c r="D2545" s="28"/>
      <c r="E2545" s="28"/>
      <c r="F2545" s="29">
        <v>9007.1</v>
      </c>
      <c r="H2545" s="1" t="s">
        <v>1798</v>
      </c>
      <c r="I2545" s="1" t="s">
        <v>1797</v>
      </c>
    </row>
    <row r="2546" spans="1:9" outlineLevel="1" x14ac:dyDescent="0.2">
      <c r="A2546" s="26"/>
      <c r="B2546" s="27"/>
      <c r="C2546" s="28" t="s">
        <v>917</v>
      </c>
      <c r="D2546" s="28"/>
      <c r="E2546" s="28"/>
      <c r="F2546" s="29">
        <v>38704.07</v>
      </c>
      <c r="H2546" s="178">
        <f>F2546/D2547*1.0224*1.0192*1.2</f>
        <v>9195.6994471044509</v>
      </c>
      <c r="I2546" s="157">
        <f>F2546/D2543/100*1.2*1.0416</f>
        <v>937.53858865116274</v>
      </c>
    </row>
    <row r="2547" spans="1:9" ht="22.5" customHeight="1" outlineLevel="1" x14ac:dyDescent="0.2">
      <c r="A2547" s="21">
        <v>2</v>
      </c>
      <c r="B2547" s="22" t="s">
        <v>1781</v>
      </c>
      <c r="C2547" s="23" t="s">
        <v>1782</v>
      </c>
      <c r="D2547" s="24">
        <v>5.2629999999999999</v>
      </c>
      <c r="E2547" s="25">
        <v>725.69</v>
      </c>
      <c r="F2547" s="25">
        <v>26926.11</v>
      </c>
      <c r="H2547" s="55">
        <f>F2547/D2547*1.2*1.0224*1.0192</f>
        <v>6397.374096307537</v>
      </c>
      <c r="I2547" s="1">
        <f>F2547/D2543/100</f>
        <v>521.82383720930227</v>
      </c>
    </row>
    <row r="2548" spans="1:9" ht="22.5" customHeight="1" outlineLevel="1" x14ac:dyDescent="0.2">
      <c r="A2548" s="21">
        <v>3</v>
      </c>
      <c r="B2548" s="22" t="s">
        <v>1389</v>
      </c>
      <c r="C2548" s="23" t="s">
        <v>1390</v>
      </c>
      <c r="D2548" s="30">
        <v>0.16</v>
      </c>
      <c r="E2548" s="25">
        <v>473.11</v>
      </c>
      <c r="F2548" s="25">
        <v>1518.15</v>
      </c>
      <c r="G2548" s="194">
        <v>1.5</v>
      </c>
      <c r="H2548" s="55">
        <f>F2548/D2547*1.2*1.0224*1.0192</f>
        <v>360.69723715417069</v>
      </c>
      <c r="I2548" s="1">
        <f>F2548/D2543/100</f>
        <v>29.42151162790698</v>
      </c>
    </row>
    <row r="2549" spans="1:9" outlineLevel="1" x14ac:dyDescent="0.2">
      <c r="A2549" s="26"/>
      <c r="B2549" s="27"/>
      <c r="C2549" s="28" t="s">
        <v>1783</v>
      </c>
      <c r="D2549" s="28"/>
      <c r="E2549" s="28"/>
      <c r="F2549" s="29">
        <v>1094.6500000000001</v>
      </c>
    </row>
    <row r="2550" spans="1:9" outlineLevel="1" x14ac:dyDescent="0.2">
      <c r="A2550" s="26"/>
      <c r="B2550" s="27"/>
      <c r="C2550" s="28" t="s">
        <v>1784</v>
      </c>
      <c r="D2550" s="28"/>
      <c r="E2550" s="28"/>
      <c r="F2550" s="29">
        <v>622.45000000000005</v>
      </c>
    </row>
    <row r="2551" spans="1:9" outlineLevel="1" x14ac:dyDescent="0.2">
      <c r="A2551" s="26"/>
      <c r="B2551" s="27"/>
      <c r="C2551" s="28" t="s">
        <v>917</v>
      </c>
      <c r="D2551" s="28"/>
      <c r="E2551" s="28"/>
      <c r="F2551" s="29">
        <v>3235.25</v>
      </c>
      <c r="H2551" s="179">
        <f>F2551/D2547*1.2*1.0224*1.0192</f>
        <v>768.66300201102024</v>
      </c>
      <c r="I2551" s="1">
        <f>F2551/D2543/100*1.2*1.0224*1.0192</f>
        <v>78.400646891162793</v>
      </c>
    </row>
    <row r="2552" spans="1:9" ht="45" customHeight="1" outlineLevel="1" x14ac:dyDescent="0.2">
      <c r="A2552" s="21">
        <v>4</v>
      </c>
      <c r="B2552" s="22" t="s">
        <v>944</v>
      </c>
      <c r="C2552" s="23" t="s">
        <v>1785</v>
      </c>
      <c r="D2552" s="30">
        <v>0.16</v>
      </c>
      <c r="E2552" s="25">
        <v>8817.17</v>
      </c>
      <c r="F2552" s="25">
        <v>27453.14</v>
      </c>
      <c r="H2552" s="1">
        <f>F2552/D2547*1.2*1.0224*1.0192</f>
        <v>6522.5911465972713</v>
      </c>
      <c r="I2552" s="1">
        <f>F2552/D2543/100*1.2*1.0224*1.0192</f>
        <v>665.27901559188842</v>
      </c>
    </row>
    <row r="2553" spans="1:9" ht="22.5" customHeight="1" outlineLevel="1" x14ac:dyDescent="0.2">
      <c r="A2553" s="21">
        <v>5</v>
      </c>
      <c r="B2553" s="22" t="s">
        <v>1786</v>
      </c>
      <c r="C2553" s="23" t="s">
        <v>1787</v>
      </c>
      <c r="D2553" s="24">
        <v>0.51600000000000001</v>
      </c>
      <c r="E2553" s="25">
        <v>4223.1099999999997</v>
      </c>
      <c r="F2553" s="25">
        <v>29523.78</v>
      </c>
    </row>
    <row r="2554" spans="1:9" outlineLevel="1" x14ac:dyDescent="0.2">
      <c r="A2554" s="26"/>
      <c r="B2554" s="27"/>
      <c r="C2554" s="28" t="s">
        <v>1788</v>
      </c>
      <c r="D2554" s="28"/>
      <c r="E2554" s="28"/>
      <c r="F2554" s="29">
        <v>7097.33</v>
      </c>
    </row>
    <row r="2555" spans="1:9" outlineLevel="1" x14ac:dyDescent="0.2">
      <c r="A2555" s="26"/>
      <c r="B2555" s="27"/>
      <c r="C2555" s="28" t="s">
        <v>1789</v>
      </c>
      <c r="D2555" s="28"/>
      <c r="E2555" s="28"/>
      <c r="F2555" s="29">
        <v>4118.99</v>
      </c>
    </row>
    <row r="2556" spans="1:9" outlineLevel="1" x14ac:dyDescent="0.2">
      <c r="A2556" s="26"/>
      <c r="B2556" s="27"/>
      <c r="C2556" s="28" t="s">
        <v>917</v>
      </c>
      <c r="D2556" s="28"/>
      <c r="E2556" s="28"/>
      <c r="F2556" s="29">
        <v>40740.1</v>
      </c>
    </row>
    <row r="2557" spans="1:9" ht="45" customHeight="1" outlineLevel="1" x14ac:dyDescent="0.2">
      <c r="A2557" s="21">
        <v>6</v>
      </c>
      <c r="B2557" s="22" t="s">
        <v>1790</v>
      </c>
      <c r="C2557" s="23" t="s">
        <v>1791</v>
      </c>
      <c r="D2557" s="30">
        <v>-265.74</v>
      </c>
      <c r="E2557" s="25">
        <v>3.67</v>
      </c>
      <c r="F2557" s="25">
        <v>-15867.57</v>
      </c>
    </row>
    <row r="2558" spans="1:9" ht="33.75" customHeight="1" outlineLevel="1" x14ac:dyDescent="0.2">
      <c r="A2558" s="21">
        <v>7</v>
      </c>
      <c r="B2558" s="22" t="s">
        <v>1792</v>
      </c>
      <c r="C2558" s="23" t="s">
        <v>1793</v>
      </c>
      <c r="D2558" s="24">
        <v>-6.7080000000000002</v>
      </c>
      <c r="E2558" s="25">
        <v>22.38</v>
      </c>
      <c r="F2558" s="25">
        <v>-1735.45</v>
      </c>
    </row>
    <row r="2559" spans="1:9" ht="22.5" customHeight="1" outlineLevel="1" x14ac:dyDescent="0.2">
      <c r="A2559" s="21">
        <v>8</v>
      </c>
      <c r="B2559" s="22" t="s">
        <v>1377</v>
      </c>
      <c r="C2559" s="23" t="s">
        <v>1794</v>
      </c>
      <c r="D2559" s="32">
        <v>412.8</v>
      </c>
      <c r="E2559" s="25">
        <v>10.35</v>
      </c>
      <c r="F2559" s="25">
        <v>35848.31</v>
      </c>
    </row>
    <row r="2560" spans="1:9" ht="22.5" customHeight="1" outlineLevel="1" x14ac:dyDescent="0.2">
      <c r="A2560" s="21">
        <v>9</v>
      </c>
      <c r="B2560" s="22" t="s">
        <v>1377</v>
      </c>
      <c r="C2560" s="23" t="s">
        <v>1795</v>
      </c>
      <c r="D2560" s="24">
        <v>6.1920000000000002</v>
      </c>
      <c r="E2560" s="25">
        <v>271.77</v>
      </c>
      <c r="F2560" s="25">
        <v>14118.93</v>
      </c>
    </row>
    <row r="2561" spans="1:6" ht="12" outlineLevel="1" x14ac:dyDescent="0.2">
      <c r="A2561" s="459" t="s">
        <v>1796</v>
      </c>
      <c r="B2561" s="460"/>
      <c r="C2561" s="460"/>
      <c r="D2561" s="460"/>
      <c r="E2561" s="460"/>
      <c r="F2561" s="461"/>
    </row>
    <row r="2562" spans="1:6" ht="22.5" customHeight="1" outlineLevel="1" x14ac:dyDescent="0.2">
      <c r="A2562" s="21">
        <v>10</v>
      </c>
      <c r="B2562" s="22" t="s">
        <v>1460</v>
      </c>
      <c r="C2562" s="23" t="s">
        <v>1461</v>
      </c>
      <c r="D2562" s="24">
        <v>1.075</v>
      </c>
      <c r="E2562" s="25">
        <v>465.1</v>
      </c>
      <c r="F2562" s="25">
        <v>20696.05</v>
      </c>
    </row>
    <row r="2563" spans="1:6" outlineLevel="1" x14ac:dyDescent="0.2">
      <c r="A2563" s="26"/>
      <c r="B2563" s="27"/>
      <c r="C2563" s="28" t="s">
        <v>1799</v>
      </c>
      <c r="D2563" s="28"/>
      <c r="E2563" s="28"/>
      <c r="F2563" s="29">
        <v>22844.77</v>
      </c>
    </row>
    <row r="2564" spans="1:6" outlineLevel="1" x14ac:dyDescent="0.2">
      <c r="A2564" s="26"/>
      <c r="B2564" s="27"/>
      <c r="C2564" s="28" t="s">
        <v>1800</v>
      </c>
      <c r="D2564" s="28"/>
      <c r="E2564" s="28"/>
      <c r="F2564" s="29">
        <v>13258.13</v>
      </c>
    </row>
    <row r="2565" spans="1:6" outlineLevel="1" x14ac:dyDescent="0.2">
      <c r="A2565" s="26"/>
      <c r="B2565" s="27"/>
      <c r="C2565" s="28" t="s">
        <v>917</v>
      </c>
      <c r="D2565" s="28"/>
      <c r="E2565" s="28"/>
      <c r="F2565" s="29">
        <v>56798.95</v>
      </c>
    </row>
    <row r="2566" spans="1:6" ht="22.5" customHeight="1" outlineLevel="1" x14ac:dyDescent="0.2">
      <c r="A2566" s="21">
        <v>11</v>
      </c>
      <c r="B2566" s="22" t="s">
        <v>1781</v>
      </c>
      <c r="C2566" s="23" t="s">
        <v>1782</v>
      </c>
      <c r="D2566" s="24">
        <v>2.1930000000000001</v>
      </c>
      <c r="E2566" s="25">
        <v>725.69</v>
      </c>
      <c r="F2566" s="25">
        <v>11219.64</v>
      </c>
    </row>
    <row r="2567" spans="1:6" ht="33.75" customHeight="1" outlineLevel="1" x14ac:dyDescent="0.2">
      <c r="A2567" s="21">
        <v>12</v>
      </c>
      <c r="B2567" s="22" t="s">
        <v>1801</v>
      </c>
      <c r="C2567" s="23" t="s">
        <v>1802</v>
      </c>
      <c r="D2567" s="24">
        <v>1.075</v>
      </c>
      <c r="E2567" s="25">
        <v>333.34</v>
      </c>
      <c r="F2567" s="25">
        <v>12211.72</v>
      </c>
    </row>
    <row r="2568" spans="1:6" outlineLevel="1" x14ac:dyDescent="0.2">
      <c r="A2568" s="26"/>
      <c r="B2568" s="27"/>
      <c r="C2568" s="28" t="s">
        <v>1803</v>
      </c>
      <c r="D2568" s="28"/>
      <c r="E2568" s="28"/>
      <c r="F2568" s="29">
        <v>13284.91</v>
      </c>
    </row>
    <row r="2569" spans="1:6" outlineLevel="1" x14ac:dyDescent="0.2">
      <c r="A2569" s="26"/>
      <c r="B2569" s="27"/>
      <c r="C2569" s="28" t="s">
        <v>1804</v>
      </c>
      <c r="D2569" s="28"/>
      <c r="E2569" s="28"/>
      <c r="F2569" s="29">
        <v>7709.99</v>
      </c>
    </row>
    <row r="2570" spans="1:6" outlineLevel="1" x14ac:dyDescent="0.2">
      <c r="A2570" s="26"/>
      <c r="B2570" s="27"/>
      <c r="C2570" s="28" t="s">
        <v>917</v>
      </c>
      <c r="D2570" s="28"/>
      <c r="E2570" s="28"/>
      <c r="F2570" s="29">
        <v>33206.620000000003</v>
      </c>
    </row>
    <row r="2571" spans="1:6" ht="22.5" customHeight="1" outlineLevel="1" x14ac:dyDescent="0.2">
      <c r="A2571" s="21">
        <v>13</v>
      </c>
      <c r="B2571" s="22" t="s">
        <v>1781</v>
      </c>
      <c r="C2571" s="23" t="s">
        <v>1782</v>
      </c>
      <c r="D2571" s="24">
        <v>8.7720000000000002</v>
      </c>
      <c r="E2571" s="25">
        <v>725.69</v>
      </c>
      <c r="F2571" s="25">
        <v>44878.559999999998</v>
      </c>
    </row>
    <row r="2572" spans="1:6" ht="22.5" customHeight="1" outlineLevel="1" x14ac:dyDescent="0.2">
      <c r="A2572" s="21">
        <v>14</v>
      </c>
      <c r="B2572" s="22" t="s">
        <v>1389</v>
      </c>
      <c r="C2572" s="23" t="s">
        <v>1390</v>
      </c>
      <c r="D2572" s="24">
        <v>0.33300000000000002</v>
      </c>
      <c r="E2572" s="25">
        <v>473.11</v>
      </c>
      <c r="F2572" s="25">
        <v>3159.64</v>
      </c>
    </row>
    <row r="2573" spans="1:6" outlineLevel="1" x14ac:dyDescent="0.2">
      <c r="A2573" s="26"/>
      <c r="B2573" s="27"/>
      <c r="C2573" s="28" t="s">
        <v>1805</v>
      </c>
      <c r="D2573" s="28"/>
      <c r="E2573" s="28"/>
      <c r="F2573" s="29">
        <v>2278.2399999999998</v>
      </c>
    </row>
    <row r="2574" spans="1:6" outlineLevel="1" x14ac:dyDescent="0.2">
      <c r="A2574" s="26"/>
      <c r="B2574" s="27"/>
      <c r="C2574" s="28" t="s">
        <v>1806</v>
      </c>
      <c r="D2574" s="28"/>
      <c r="E2574" s="28"/>
      <c r="F2574" s="29">
        <v>1295.47</v>
      </c>
    </row>
    <row r="2575" spans="1:6" outlineLevel="1" x14ac:dyDescent="0.2">
      <c r="A2575" s="26"/>
      <c r="B2575" s="27"/>
      <c r="C2575" s="28" t="s">
        <v>917</v>
      </c>
      <c r="D2575" s="28"/>
      <c r="E2575" s="28"/>
      <c r="F2575" s="29">
        <v>6733.35</v>
      </c>
    </row>
    <row r="2576" spans="1:6" ht="45" customHeight="1" outlineLevel="1" x14ac:dyDescent="0.2">
      <c r="A2576" s="21">
        <v>15</v>
      </c>
      <c r="B2576" s="22" t="s">
        <v>944</v>
      </c>
      <c r="C2576" s="23" t="s">
        <v>1785</v>
      </c>
      <c r="D2576" s="24">
        <v>0.33300000000000002</v>
      </c>
      <c r="E2576" s="25">
        <v>8817.17</v>
      </c>
      <c r="F2576" s="25">
        <v>57136.85</v>
      </c>
    </row>
    <row r="2577" spans="1:6" ht="33.75" customHeight="1" outlineLevel="1" x14ac:dyDescent="0.2">
      <c r="A2577" s="21">
        <v>16</v>
      </c>
      <c r="B2577" s="22" t="s">
        <v>1807</v>
      </c>
      <c r="C2577" s="23" t="s">
        <v>1808</v>
      </c>
      <c r="D2577" s="24">
        <v>1.075</v>
      </c>
      <c r="E2577" s="25">
        <v>1331.16</v>
      </c>
      <c r="F2577" s="25">
        <v>62559.47</v>
      </c>
    </row>
    <row r="2578" spans="1:6" outlineLevel="1" x14ac:dyDescent="0.2">
      <c r="A2578" s="26"/>
      <c r="B2578" s="27"/>
      <c r="C2578" s="28" t="s">
        <v>1809</v>
      </c>
      <c r="D2578" s="28"/>
      <c r="E2578" s="28"/>
      <c r="F2578" s="29">
        <v>67681.06</v>
      </c>
    </row>
    <row r="2579" spans="1:6" outlineLevel="1" x14ac:dyDescent="0.2">
      <c r="A2579" s="26"/>
      <c r="B2579" s="27"/>
      <c r="C2579" s="28" t="s">
        <v>1810</v>
      </c>
      <c r="D2579" s="28"/>
      <c r="E2579" s="28"/>
      <c r="F2579" s="29">
        <v>39279.19</v>
      </c>
    </row>
    <row r="2580" spans="1:6" outlineLevel="1" x14ac:dyDescent="0.2">
      <c r="A2580" s="26"/>
      <c r="B2580" s="27"/>
      <c r="C2580" s="28" t="s">
        <v>917</v>
      </c>
      <c r="D2580" s="28"/>
      <c r="E2580" s="28"/>
      <c r="F2580" s="29">
        <v>169519.72</v>
      </c>
    </row>
    <row r="2581" spans="1:6" ht="33.75" customHeight="1" outlineLevel="1" x14ac:dyDescent="0.2">
      <c r="A2581" s="21">
        <v>17</v>
      </c>
      <c r="B2581" s="22" t="s">
        <v>1811</v>
      </c>
      <c r="C2581" s="23" t="s">
        <v>1812</v>
      </c>
      <c r="D2581" s="24">
        <v>1.075</v>
      </c>
      <c r="E2581" s="25">
        <v>280.97000000000003</v>
      </c>
      <c r="F2581" s="25">
        <v>12700.27</v>
      </c>
    </row>
    <row r="2582" spans="1:6" outlineLevel="1" x14ac:dyDescent="0.2">
      <c r="A2582" s="26"/>
      <c r="B2582" s="27"/>
      <c r="C2582" s="28" t="s">
        <v>1813</v>
      </c>
      <c r="D2582" s="28"/>
      <c r="E2582" s="28"/>
      <c r="F2582" s="29">
        <v>13039.32</v>
      </c>
    </row>
    <row r="2583" spans="1:6" outlineLevel="1" x14ac:dyDescent="0.2">
      <c r="A2583" s="26"/>
      <c r="B2583" s="27"/>
      <c r="C2583" s="28" t="s">
        <v>1814</v>
      </c>
      <c r="D2583" s="28"/>
      <c r="E2583" s="28"/>
      <c r="F2583" s="29">
        <v>7567.46</v>
      </c>
    </row>
    <row r="2584" spans="1:6" outlineLevel="1" x14ac:dyDescent="0.2">
      <c r="A2584" s="26"/>
      <c r="B2584" s="27"/>
      <c r="C2584" s="28" t="s">
        <v>917</v>
      </c>
      <c r="D2584" s="28"/>
      <c r="E2584" s="28"/>
      <c r="F2584" s="29">
        <v>33307.050000000003</v>
      </c>
    </row>
    <row r="2585" spans="1:6" ht="22.5" customHeight="1" outlineLevel="1" x14ac:dyDescent="0.2">
      <c r="A2585" s="21">
        <v>18</v>
      </c>
      <c r="B2585" s="22" t="s">
        <v>1377</v>
      </c>
      <c r="C2585" s="23" t="s">
        <v>1815</v>
      </c>
      <c r="D2585" s="30">
        <v>483.75</v>
      </c>
      <c r="E2585" s="25">
        <v>159.86000000000001</v>
      </c>
      <c r="F2585" s="25">
        <v>648802.89</v>
      </c>
    </row>
    <row r="2586" spans="1:6" ht="12" outlineLevel="1" x14ac:dyDescent="0.2">
      <c r="A2586" s="459" t="s">
        <v>1816</v>
      </c>
      <c r="B2586" s="460"/>
      <c r="C2586" s="460"/>
      <c r="D2586" s="460"/>
      <c r="E2586" s="460"/>
      <c r="F2586" s="461"/>
    </row>
    <row r="2587" spans="1:6" ht="22.5" customHeight="1" outlineLevel="1" x14ac:dyDescent="0.2">
      <c r="A2587" s="21">
        <v>19</v>
      </c>
      <c r="B2587" s="22" t="s">
        <v>1532</v>
      </c>
      <c r="C2587" s="23" t="s">
        <v>1533</v>
      </c>
      <c r="D2587" s="24">
        <v>0.39500000000000002</v>
      </c>
      <c r="E2587" s="25">
        <v>464.03</v>
      </c>
      <c r="F2587" s="25">
        <v>7563.98</v>
      </c>
    </row>
    <row r="2588" spans="1:6" outlineLevel="1" x14ac:dyDescent="0.2">
      <c r="A2588" s="26"/>
      <c r="B2588" s="27"/>
      <c r="C2588" s="28" t="s">
        <v>1817</v>
      </c>
      <c r="D2588" s="28"/>
      <c r="E2588" s="28"/>
      <c r="F2588" s="29">
        <v>8316.2900000000009</v>
      </c>
    </row>
    <row r="2589" spans="1:6" outlineLevel="1" x14ac:dyDescent="0.2">
      <c r="A2589" s="26"/>
      <c r="B2589" s="27"/>
      <c r="C2589" s="28" t="s">
        <v>1818</v>
      </c>
      <c r="D2589" s="28"/>
      <c r="E2589" s="28"/>
      <c r="F2589" s="29">
        <v>4826.42</v>
      </c>
    </row>
    <row r="2590" spans="1:6" outlineLevel="1" x14ac:dyDescent="0.2">
      <c r="A2590" s="26"/>
      <c r="B2590" s="27"/>
      <c r="C2590" s="28" t="s">
        <v>917</v>
      </c>
      <c r="D2590" s="28"/>
      <c r="E2590" s="28"/>
      <c r="F2590" s="29">
        <v>20706.689999999999</v>
      </c>
    </row>
    <row r="2591" spans="1:6" ht="22.5" customHeight="1" outlineLevel="1" x14ac:dyDescent="0.2">
      <c r="A2591" s="21">
        <v>20</v>
      </c>
      <c r="B2591" s="22" t="s">
        <v>1536</v>
      </c>
      <c r="C2591" s="23" t="s">
        <v>1537</v>
      </c>
      <c r="D2591" s="24">
        <v>0.80600000000000005</v>
      </c>
      <c r="E2591" s="25">
        <v>600</v>
      </c>
      <c r="F2591" s="25">
        <v>4110.6000000000004</v>
      </c>
    </row>
    <row r="2592" spans="1:6" ht="33.75" customHeight="1" outlineLevel="1" x14ac:dyDescent="0.2">
      <c r="A2592" s="21">
        <v>21</v>
      </c>
      <c r="B2592" s="22" t="s">
        <v>1538</v>
      </c>
      <c r="C2592" s="23" t="s">
        <v>1819</v>
      </c>
      <c r="D2592" s="24">
        <v>0.39500000000000002</v>
      </c>
      <c r="E2592" s="25">
        <v>16.16</v>
      </c>
      <c r="F2592" s="25">
        <v>180.34</v>
      </c>
    </row>
    <row r="2593" spans="1:6" outlineLevel="1" x14ac:dyDescent="0.2">
      <c r="A2593" s="26"/>
      <c r="B2593" s="27"/>
      <c r="C2593" s="28" t="s">
        <v>1820</v>
      </c>
      <c r="D2593" s="28"/>
      <c r="E2593" s="28"/>
      <c r="F2593" s="29">
        <v>181.53</v>
      </c>
    </row>
    <row r="2594" spans="1:6" outlineLevel="1" x14ac:dyDescent="0.2">
      <c r="A2594" s="26"/>
      <c r="B2594" s="27"/>
      <c r="C2594" s="28" t="s">
        <v>1821</v>
      </c>
      <c r="D2594" s="28"/>
      <c r="E2594" s="28"/>
      <c r="F2594" s="29">
        <v>105.35</v>
      </c>
    </row>
    <row r="2595" spans="1:6" outlineLevel="1" x14ac:dyDescent="0.2">
      <c r="A2595" s="26"/>
      <c r="B2595" s="27"/>
      <c r="C2595" s="28" t="s">
        <v>917</v>
      </c>
      <c r="D2595" s="28"/>
      <c r="E2595" s="28"/>
      <c r="F2595" s="29">
        <v>467.22</v>
      </c>
    </row>
    <row r="2596" spans="1:6" ht="22.5" customHeight="1" outlineLevel="1" x14ac:dyDescent="0.2">
      <c r="A2596" s="21">
        <v>22</v>
      </c>
      <c r="B2596" s="22" t="s">
        <v>1536</v>
      </c>
      <c r="C2596" s="23" t="s">
        <v>1537</v>
      </c>
      <c r="D2596" s="24">
        <v>0.20100000000000001</v>
      </c>
      <c r="E2596" s="25">
        <v>600</v>
      </c>
      <c r="F2596" s="25">
        <v>1025.0999999999999</v>
      </c>
    </row>
    <row r="2597" spans="1:6" ht="33.75" customHeight="1" outlineLevel="1" x14ac:dyDescent="0.2">
      <c r="A2597" s="21">
        <v>23</v>
      </c>
      <c r="B2597" s="22" t="s">
        <v>1822</v>
      </c>
      <c r="C2597" s="23" t="s">
        <v>1823</v>
      </c>
      <c r="D2597" s="24">
        <v>0.39500000000000002</v>
      </c>
      <c r="E2597" s="25">
        <v>1490.34</v>
      </c>
      <c r="F2597" s="25">
        <v>17185.93</v>
      </c>
    </row>
    <row r="2598" spans="1:6" outlineLevel="1" x14ac:dyDescent="0.2">
      <c r="A2598" s="26"/>
      <c r="B2598" s="27"/>
      <c r="C2598" s="28" t="s">
        <v>1824</v>
      </c>
      <c r="D2598" s="28"/>
      <c r="E2598" s="28"/>
      <c r="F2598" s="29">
        <v>8427.31</v>
      </c>
    </row>
    <row r="2599" spans="1:6" outlineLevel="1" x14ac:dyDescent="0.2">
      <c r="A2599" s="26"/>
      <c r="B2599" s="27"/>
      <c r="C2599" s="28" t="s">
        <v>1825</v>
      </c>
      <c r="D2599" s="28"/>
      <c r="E2599" s="28"/>
      <c r="F2599" s="29">
        <v>4890.8500000000004</v>
      </c>
    </row>
    <row r="2600" spans="1:6" outlineLevel="1" x14ac:dyDescent="0.2">
      <c r="A2600" s="26"/>
      <c r="B2600" s="27"/>
      <c r="C2600" s="28" t="s">
        <v>917</v>
      </c>
      <c r="D2600" s="28"/>
      <c r="E2600" s="28"/>
      <c r="F2600" s="29">
        <v>30504.09</v>
      </c>
    </row>
    <row r="2601" spans="1:6" ht="22.5" customHeight="1" outlineLevel="1" x14ac:dyDescent="0.2">
      <c r="A2601" s="21">
        <v>24</v>
      </c>
      <c r="B2601" s="22" t="s">
        <v>1826</v>
      </c>
      <c r="C2601" s="23" t="s">
        <v>1827</v>
      </c>
      <c r="D2601" s="30">
        <v>44.24</v>
      </c>
      <c r="E2601" s="25">
        <v>16.77</v>
      </c>
      <c r="F2601" s="25">
        <v>3442.44</v>
      </c>
    </row>
    <row r="2602" spans="1:6" ht="33.75" customHeight="1" outlineLevel="1" x14ac:dyDescent="0.2">
      <c r="A2602" s="21">
        <v>25</v>
      </c>
      <c r="B2602" s="22" t="s">
        <v>1828</v>
      </c>
      <c r="C2602" s="23" t="s">
        <v>1829</v>
      </c>
      <c r="D2602" s="24">
        <v>0.39500000000000002</v>
      </c>
      <c r="E2602" s="25">
        <v>1118.54</v>
      </c>
      <c r="F2602" s="25">
        <v>11789.57</v>
      </c>
    </row>
    <row r="2603" spans="1:6" outlineLevel="1" x14ac:dyDescent="0.2">
      <c r="A2603" s="26"/>
      <c r="B2603" s="27"/>
      <c r="C2603" s="28" t="s">
        <v>1830</v>
      </c>
      <c r="D2603" s="28"/>
      <c r="E2603" s="28"/>
      <c r="F2603" s="29">
        <v>6055.71</v>
      </c>
    </row>
    <row r="2604" spans="1:6" outlineLevel="1" x14ac:dyDescent="0.2">
      <c r="A2604" s="26"/>
      <c r="B2604" s="27"/>
      <c r="C2604" s="28" t="s">
        <v>1831</v>
      </c>
      <c r="D2604" s="28"/>
      <c r="E2604" s="28"/>
      <c r="F2604" s="29">
        <v>3514.47</v>
      </c>
    </row>
    <row r="2605" spans="1:6" outlineLevel="1" x14ac:dyDescent="0.2">
      <c r="A2605" s="26"/>
      <c r="B2605" s="27"/>
      <c r="C2605" s="28" t="s">
        <v>917</v>
      </c>
      <c r="D2605" s="28"/>
      <c r="E2605" s="28"/>
      <c r="F2605" s="29">
        <v>21359.75</v>
      </c>
    </row>
    <row r="2606" spans="1:6" ht="22.5" customHeight="1" outlineLevel="1" x14ac:dyDescent="0.2">
      <c r="A2606" s="21">
        <v>26</v>
      </c>
      <c r="B2606" s="22" t="s">
        <v>1826</v>
      </c>
      <c r="C2606" s="23" t="s">
        <v>1827</v>
      </c>
      <c r="D2606" s="30">
        <v>44.24</v>
      </c>
      <c r="E2606" s="25">
        <v>16.77</v>
      </c>
      <c r="F2606" s="25">
        <v>3442.44</v>
      </c>
    </row>
    <row r="2607" spans="1:6" ht="22.5" customHeight="1" outlineLevel="1" x14ac:dyDescent="0.2">
      <c r="A2607" s="21">
        <v>27</v>
      </c>
      <c r="B2607" s="22" t="s">
        <v>1832</v>
      </c>
      <c r="C2607" s="23" t="s">
        <v>1833</v>
      </c>
      <c r="D2607" s="24">
        <v>0.39500000000000002</v>
      </c>
      <c r="E2607" s="25">
        <v>163.06</v>
      </c>
      <c r="F2607" s="25">
        <v>2787.86</v>
      </c>
    </row>
    <row r="2608" spans="1:6" outlineLevel="1" x14ac:dyDescent="0.2">
      <c r="A2608" s="26"/>
      <c r="B2608" s="27"/>
      <c r="C2608" s="28" t="s">
        <v>1834</v>
      </c>
      <c r="D2608" s="28"/>
      <c r="E2608" s="28"/>
      <c r="F2608" s="29">
        <v>3037.25</v>
      </c>
    </row>
    <row r="2609" spans="1:6" outlineLevel="1" x14ac:dyDescent="0.2">
      <c r="A2609" s="26"/>
      <c r="B2609" s="27"/>
      <c r="C2609" s="28" t="s">
        <v>1835</v>
      </c>
      <c r="D2609" s="28"/>
      <c r="E2609" s="28"/>
      <c r="F2609" s="29">
        <v>1762.69</v>
      </c>
    </row>
    <row r="2610" spans="1:6" outlineLevel="1" x14ac:dyDescent="0.2">
      <c r="A2610" s="26"/>
      <c r="B2610" s="27"/>
      <c r="C2610" s="28" t="s">
        <v>917</v>
      </c>
      <c r="D2610" s="28"/>
      <c r="E2610" s="28"/>
      <c r="F2610" s="29">
        <v>7587.8</v>
      </c>
    </row>
    <row r="2611" spans="1:6" ht="33.75" customHeight="1" outlineLevel="1" x14ac:dyDescent="0.2">
      <c r="A2611" s="21">
        <v>28</v>
      </c>
      <c r="B2611" s="22" t="s">
        <v>1836</v>
      </c>
      <c r="C2611" s="23" t="s">
        <v>1837</v>
      </c>
      <c r="D2611" s="24">
        <v>0.10299999999999999</v>
      </c>
      <c r="E2611" s="25">
        <v>45.92</v>
      </c>
      <c r="F2611" s="25">
        <v>189.76</v>
      </c>
    </row>
    <row r="2612" spans="1:6" ht="22.5" customHeight="1" outlineLevel="1" x14ac:dyDescent="0.2">
      <c r="A2612" s="21">
        <v>29</v>
      </c>
      <c r="B2612" s="22" t="s">
        <v>1532</v>
      </c>
      <c r="C2612" s="23" t="s">
        <v>1533</v>
      </c>
      <c r="D2612" s="24">
        <v>0.39500000000000002</v>
      </c>
      <c r="E2612" s="25">
        <v>464.03</v>
      </c>
      <c r="F2612" s="25">
        <v>7563.98</v>
      </c>
    </row>
    <row r="2613" spans="1:6" outlineLevel="1" x14ac:dyDescent="0.2">
      <c r="A2613" s="26"/>
      <c r="B2613" s="27"/>
      <c r="C2613" s="28" t="s">
        <v>1817</v>
      </c>
      <c r="D2613" s="28"/>
      <c r="E2613" s="28"/>
      <c r="F2613" s="29">
        <v>8316.2900000000009</v>
      </c>
    </row>
    <row r="2614" spans="1:6" outlineLevel="1" x14ac:dyDescent="0.2">
      <c r="A2614" s="26"/>
      <c r="B2614" s="27"/>
      <c r="C2614" s="28" t="s">
        <v>1818</v>
      </c>
      <c r="D2614" s="28"/>
      <c r="E2614" s="28"/>
      <c r="F2614" s="29">
        <v>4826.42</v>
      </c>
    </row>
    <row r="2615" spans="1:6" outlineLevel="1" x14ac:dyDescent="0.2">
      <c r="A2615" s="26"/>
      <c r="B2615" s="27"/>
      <c r="C2615" s="28" t="s">
        <v>917</v>
      </c>
      <c r="D2615" s="28"/>
      <c r="E2615" s="28"/>
      <c r="F2615" s="29">
        <v>20706.689999999999</v>
      </c>
    </row>
    <row r="2616" spans="1:6" ht="22.5" customHeight="1" outlineLevel="1" x14ac:dyDescent="0.2">
      <c r="A2616" s="21">
        <v>30</v>
      </c>
      <c r="B2616" s="22" t="s">
        <v>1536</v>
      </c>
      <c r="C2616" s="23" t="s">
        <v>1537</v>
      </c>
      <c r="D2616" s="24">
        <v>0.80600000000000005</v>
      </c>
      <c r="E2616" s="25">
        <v>600</v>
      </c>
      <c r="F2616" s="25">
        <v>4110.6000000000004</v>
      </c>
    </row>
    <row r="2617" spans="1:6" ht="33.75" customHeight="1" outlineLevel="1" x14ac:dyDescent="0.2">
      <c r="A2617" s="21">
        <v>31</v>
      </c>
      <c r="B2617" s="22" t="s">
        <v>1538</v>
      </c>
      <c r="C2617" s="23" t="s">
        <v>1838</v>
      </c>
      <c r="D2617" s="24">
        <v>0.39500000000000002</v>
      </c>
      <c r="E2617" s="25">
        <v>96.94</v>
      </c>
      <c r="F2617" s="25">
        <v>1082.04</v>
      </c>
    </row>
    <row r="2618" spans="1:6" outlineLevel="1" x14ac:dyDescent="0.2">
      <c r="A2618" s="26"/>
      <c r="B2618" s="27"/>
      <c r="C2618" s="28" t="s">
        <v>1839</v>
      </c>
      <c r="D2618" s="28"/>
      <c r="E2618" s="28"/>
      <c r="F2618" s="29">
        <v>1089.19</v>
      </c>
    </row>
    <row r="2619" spans="1:6" outlineLevel="1" x14ac:dyDescent="0.2">
      <c r="A2619" s="26"/>
      <c r="B2619" s="27"/>
      <c r="C2619" s="28" t="s">
        <v>1840</v>
      </c>
      <c r="D2619" s="28"/>
      <c r="E2619" s="28"/>
      <c r="F2619" s="29">
        <v>632.12</v>
      </c>
    </row>
    <row r="2620" spans="1:6" outlineLevel="1" x14ac:dyDescent="0.2">
      <c r="A2620" s="26"/>
      <c r="B2620" s="27"/>
      <c r="C2620" s="28" t="s">
        <v>917</v>
      </c>
      <c r="D2620" s="28"/>
      <c r="E2620" s="28"/>
      <c r="F2620" s="29">
        <v>2803.35</v>
      </c>
    </row>
    <row r="2621" spans="1:6" ht="22.5" customHeight="1" outlineLevel="1" x14ac:dyDescent="0.2">
      <c r="A2621" s="21">
        <v>32</v>
      </c>
      <c r="B2621" s="22" t="s">
        <v>1536</v>
      </c>
      <c r="C2621" s="23" t="s">
        <v>1537</v>
      </c>
      <c r="D2621" s="24">
        <v>1.2090000000000001</v>
      </c>
      <c r="E2621" s="25">
        <v>600</v>
      </c>
      <c r="F2621" s="25">
        <v>6165.9</v>
      </c>
    </row>
    <row r="2622" spans="1:6" ht="22.5" customHeight="1" outlineLevel="1" x14ac:dyDescent="0.2">
      <c r="A2622" s="21">
        <v>33</v>
      </c>
      <c r="B2622" s="22" t="s">
        <v>1389</v>
      </c>
      <c r="C2622" s="23" t="s">
        <v>1390</v>
      </c>
      <c r="D2622" s="24">
        <v>7.9000000000000001E-2</v>
      </c>
      <c r="E2622" s="25">
        <v>473.11</v>
      </c>
      <c r="F2622" s="25">
        <v>749.58</v>
      </c>
    </row>
    <row r="2623" spans="1:6" outlineLevel="1" x14ac:dyDescent="0.2">
      <c r="A2623" s="26"/>
      <c r="B2623" s="27"/>
      <c r="C2623" s="28" t="s">
        <v>1841</v>
      </c>
      <c r="D2623" s="28"/>
      <c r="E2623" s="28"/>
      <c r="F2623" s="29">
        <v>540.48</v>
      </c>
    </row>
    <row r="2624" spans="1:6" outlineLevel="1" x14ac:dyDescent="0.2">
      <c r="A2624" s="26"/>
      <c r="B2624" s="27"/>
      <c r="C2624" s="28" t="s">
        <v>1842</v>
      </c>
      <c r="D2624" s="28"/>
      <c r="E2624" s="28"/>
      <c r="F2624" s="29">
        <v>307.33</v>
      </c>
    </row>
    <row r="2625" spans="1:9" outlineLevel="1" x14ac:dyDescent="0.2">
      <c r="A2625" s="26"/>
      <c r="B2625" s="27"/>
      <c r="C2625" s="28" t="s">
        <v>917</v>
      </c>
      <c r="D2625" s="28"/>
      <c r="E2625" s="28"/>
      <c r="F2625" s="29">
        <v>1597.39</v>
      </c>
    </row>
    <row r="2626" spans="1:9" ht="33.75" customHeight="1" outlineLevel="1" x14ac:dyDescent="0.2">
      <c r="A2626" s="21">
        <v>34</v>
      </c>
      <c r="B2626" s="22" t="s">
        <v>944</v>
      </c>
      <c r="C2626" s="23" t="s">
        <v>1544</v>
      </c>
      <c r="D2626" s="24">
        <v>7.9000000000000001E-2</v>
      </c>
      <c r="E2626" s="25">
        <v>8817.17</v>
      </c>
      <c r="F2626" s="25">
        <v>13554.99</v>
      </c>
    </row>
    <row r="2627" spans="1:9" ht="22.5" customHeight="1" outlineLevel="1" x14ac:dyDescent="0.2">
      <c r="A2627" s="21">
        <v>35</v>
      </c>
      <c r="B2627" s="22" t="s">
        <v>1545</v>
      </c>
      <c r="C2627" s="23" t="s">
        <v>1546</v>
      </c>
      <c r="D2627" s="24">
        <v>0.39500000000000002</v>
      </c>
      <c r="E2627" s="25">
        <v>2929.74</v>
      </c>
      <c r="F2627" s="25">
        <v>51563.44</v>
      </c>
    </row>
    <row r="2628" spans="1:9" outlineLevel="1" x14ac:dyDescent="0.2">
      <c r="A2628" s="26"/>
      <c r="B2628" s="27"/>
      <c r="C2628" s="28" t="s">
        <v>1843</v>
      </c>
      <c r="D2628" s="28"/>
      <c r="E2628" s="28"/>
      <c r="F2628" s="29">
        <v>57196.800000000003</v>
      </c>
    </row>
    <row r="2629" spans="1:9" outlineLevel="1" x14ac:dyDescent="0.2">
      <c r="A2629" s="26"/>
      <c r="B2629" s="27"/>
      <c r="C2629" s="28" t="s">
        <v>1844</v>
      </c>
      <c r="D2629" s="28"/>
      <c r="E2629" s="28"/>
      <c r="F2629" s="29">
        <v>33194.57</v>
      </c>
    </row>
    <row r="2630" spans="1:9" outlineLevel="1" x14ac:dyDescent="0.2">
      <c r="A2630" s="26"/>
      <c r="B2630" s="27"/>
      <c r="C2630" s="28" t="s">
        <v>917</v>
      </c>
      <c r="D2630" s="28"/>
      <c r="E2630" s="28"/>
      <c r="F2630" s="29">
        <v>141954.81</v>
      </c>
      <c r="G2630" s="194">
        <f>F2630/D2627/100*1.2*1.0224*1.0192</f>
        <v>4493.8080613878928</v>
      </c>
      <c r="H2630" s="154">
        <f>F2630*1.2*1.0416</f>
        <v>177432.15611520002</v>
      </c>
      <c r="I2630" s="156">
        <f>G2630*D2627*100</f>
        <v>177505.41842482178</v>
      </c>
    </row>
    <row r="2631" spans="1:9" ht="33.75" customHeight="1" outlineLevel="1" x14ac:dyDescent="0.2">
      <c r="A2631" s="21">
        <v>36</v>
      </c>
      <c r="B2631" s="22" t="s">
        <v>1554</v>
      </c>
      <c r="C2631" s="23" t="s">
        <v>1555</v>
      </c>
      <c r="D2631" s="30">
        <v>40.29</v>
      </c>
      <c r="E2631" s="25">
        <v>201.9</v>
      </c>
      <c r="F2631" s="25">
        <v>43601.19</v>
      </c>
      <c r="G2631" s="194">
        <f>F2631/D2631*1.2*1.0224*1.0192</f>
        <v>1353.2018318330663</v>
      </c>
    </row>
    <row r="2632" spans="1:9" ht="33.75" customHeight="1" outlineLevel="1" x14ac:dyDescent="0.2">
      <c r="A2632" s="21">
        <v>37</v>
      </c>
      <c r="B2632" s="22" t="s">
        <v>1845</v>
      </c>
      <c r="C2632" s="23" t="s">
        <v>1846</v>
      </c>
      <c r="D2632" s="24">
        <v>0.47399999999999998</v>
      </c>
      <c r="E2632" s="25">
        <v>4655.9399999999996</v>
      </c>
      <c r="F2632" s="25">
        <v>16353.24</v>
      </c>
      <c r="G2632" s="194">
        <f>F2632/D2627/100*1.2*1.0224*1.0192</f>
        <v>517.6881413304061</v>
      </c>
    </row>
    <row r="2633" spans="1:9" ht="22.5" customHeight="1" outlineLevel="1" x14ac:dyDescent="0.2">
      <c r="A2633" s="21">
        <v>38</v>
      </c>
      <c r="B2633" s="22" t="s">
        <v>1558</v>
      </c>
      <c r="C2633" s="23" t="s">
        <v>1559</v>
      </c>
      <c r="D2633" s="24">
        <v>4.0000000000000001E-3</v>
      </c>
      <c r="E2633" s="25">
        <v>2500</v>
      </c>
      <c r="F2633" s="25">
        <v>73.7</v>
      </c>
      <c r="G2633" s="194">
        <f>F2633/D2627/100*1.2*1.0224*1.0192</f>
        <v>2.3330921588658229</v>
      </c>
    </row>
    <row r="2634" spans="1:9" ht="12" outlineLevel="1" x14ac:dyDescent="0.2">
      <c r="A2634" s="459" t="s">
        <v>1847</v>
      </c>
      <c r="B2634" s="460"/>
      <c r="C2634" s="460"/>
      <c r="D2634" s="460"/>
      <c r="E2634" s="460"/>
      <c r="F2634" s="461"/>
    </row>
    <row r="2635" spans="1:9" ht="22.5" customHeight="1" outlineLevel="1" x14ac:dyDescent="0.2">
      <c r="A2635" s="21">
        <v>39</v>
      </c>
      <c r="B2635" s="22" t="s">
        <v>1460</v>
      </c>
      <c r="C2635" s="23" t="s">
        <v>1461</v>
      </c>
      <c r="D2635" s="24">
        <v>1.7509999999999999</v>
      </c>
      <c r="E2635" s="25">
        <v>465.1</v>
      </c>
      <c r="F2635" s="25">
        <v>33710.49</v>
      </c>
    </row>
    <row r="2636" spans="1:9" outlineLevel="1" x14ac:dyDescent="0.2">
      <c r="A2636" s="26"/>
      <c r="B2636" s="27"/>
      <c r="C2636" s="28" t="s">
        <v>1848</v>
      </c>
      <c r="D2636" s="28"/>
      <c r="E2636" s="28"/>
      <c r="F2636" s="29">
        <v>37210.42</v>
      </c>
    </row>
    <row r="2637" spans="1:9" outlineLevel="1" x14ac:dyDescent="0.2">
      <c r="A2637" s="26"/>
      <c r="B2637" s="27"/>
      <c r="C2637" s="28" t="s">
        <v>1849</v>
      </c>
      <c r="D2637" s="28"/>
      <c r="E2637" s="28"/>
      <c r="F2637" s="29">
        <v>21595.33</v>
      </c>
    </row>
    <row r="2638" spans="1:9" outlineLevel="1" x14ac:dyDescent="0.2">
      <c r="A2638" s="26"/>
      <c r="B2638" s="27"/>
      <c r="C2638" s="28" t="s">
        <v>917</v>
      </c>
      <c r="D2638" s="28"/>
      <c r="E2638" s="28"/>
      <c r="F2638" s="29">
        <v>92516.24</v>
      </c>
    </row>
    <row r="2639" spans="1:9" ht="22.5" customHeight="1" outlineLevel="1" x14ac:dyDescent="0.2">
      <c r="A2639" s="21">
        <v>40</v>
      </c>
      <c r="B2639" s="22" t="s">
        <v>1781</v>
      </c>
      <c r="C2639" s="23" t="s">
        <v>1782</v>
      </c>
      <c r="D2639" s="24">
        <v>3.5720000000000001</v>
      </c>
      <c r="E2639" s="25">
        <v>725.69</v>
      </c>
      <c r="F2639" s="25">
        <v>18274.759999999998</v>
      </c>
    </row>
    <row r="2640" spans="1:9" ht="33.75" customHeight="1" outlineLevel="1" x14ac:dyDescent="0.2">
      <c r="A2640" s="21">
        <v>41</v>
      </c>
      <c r="B2640" s="22" t="s">
        <v>1801</v>
      </c>
      <c r="C2640" s="23" t="s">
        <v>1802</v>
      </c>
      <c r="D2640" s="24">
        <v>1.7509999999999999</v>
      </c>
      <c r="E2640" s="25">
        <v>333.34</v>
      </c>
      <c r="F2640" s="25">
        <v>19890.91</v>
      </c>
    </row>
    <row r="2641" spans="1:7" outlineLevel="1" x14ac:dyDescent="0.2">
      <c r="A2641" s="26"/>
      <c r="B2641" s="27"/>
      <c r="C2641" s="28" t="s">
        <v>1850</v>
      </c>
      <c r="D2641" s="28"/>
      <c r="E2641" s="28"/>
      <c r="F2641" s="29">
        <v>21638.98</v>
      </c>
    </row>
    <row r="2642" spans="1:7" outlineLevel="1" x14ac:dyDescent="0.2">
      <c r="A2642" s="26"/>
      <c r="B2642" s="27"/>
      <c r="C2642" s="28" t="s">
        <v>1851</v>
      </c>
      <c r="D2642" s="28"/>
      <c r="E2642" s="28"/>
      <c r="F2642" s="29">
        <v>12558.34</v>
      </c>
    </row>
    <row r="2643" spans="1:7" outlineLevel="1" x14ac:dyDescent="0.2">
      <c r="A2643" s="26"/>
      <c r="B2643" s="27"/>
      <c r="C2643" s="28" t="s">
        <v>917</v>
      </c>
      <c r="D2643" s="28"/>
      <c r="E2643" s="28"/>
      <c r="F2643" s="29">
        <v>54088.23</v>
      </c>
    </row>
    <row r="2644" spans="1:7" ht="22.5" customHeight="1" outlineLevel="1" x14ac:dyDescent="0.2">
      <c r="A2644" s="21">
        <v>42</v>
      </c>
      <c r="B2644" s="22" t="s">
        <v>1781</v>
      </c>
      <c r="C2644" s="23" t="s">
        <v>1782</v>
      </c>
      <c r="D2644" s="24">
        <v>14.288</v>
      </c>
      <c r="E2644" s="25">
        <v>725.69</v>
      </c>
      <c r="F2644" s="25">
        <v>73099.039999999994</v>
      </c>
    </row>
    <row r="2645" spans="1:7" ht="22.5" customHeight="1" outlineLevel="1" x14ac:dyDescent="0.2">
      <c r="A2645" s="21">
        <v>43</v>
      </c>
      <c r="B2645" s="22" t="s">
        <v>1389</v>
      </c>
      <c r="C2645" s="23" t="s">
        <v>1390</v>
      </c>
      <c r="D2645" s="24">
        <v>0.54300000000000004</v>
      </c>
      <c r="E2645" s="25">
        <v>473.11</v>
      </c>
      <c r="F2645" s="25">
        <v>5152.2</v>
      </c>
    </row>
    <row r="2646" spans="1:7" outlineLevel="1" x14ac:dyDescent="0.2">
      <c r="A2646" s="26"/>
      <c r="B2646" s="27"/>
      <c r="C2646" s="28" t="s">
        <v>1852</v>
      </c>
      <c r="D2646" s="28"/>
      <c r="E2646" s="28"/>
      <c r="F2646" s="29">
        <v>3714.97</v>
      </c>
    </row>
    <row r="2647" spans="1:7" outlineLevel="1" x14ac:dyDescent="0.2">
      <c r="A2647" s="26"/>
      <c r="B2647" s="27"/>
      <c r="C2647" s="28" t="s">
        <v>1853</v>
      </c>
      <c r="D2647" s="28"/>
      <c r="E2647" s="28"/>
      <c r="F2647" s="29">
        <v>2112.44</v>
      </c>
    </row>
    <row r="2648" spans="1:7" outlineLevel="1" x14ac:dyDescent="0.2">
      <c r="A2648" s="26"/>
      <c r="B2648" s="27"/>
      <c r="C2648" s="28" t="s">
        <v>917</v>
      </c>
      <c r="D2648" s="28"/>
      <c r="E2648" s="28"/>
      <c r="F2648" s="29">
        <v>10979.61</v>
      </c>
    </row>
    <row r="2649" spans="1:7" ht="45" customHeight="1" outlineLevel="1" x14ac:dyDescent="0.2">
      <c r="A2649" s="21">
        <v>44</v>
      </c>
      <c r="B2649" s="22" t="s">
        <v>944</v>
      </c>
      <c r="C2649" s="23" t="s">
        <v>1785</v>
      </c>
      <c r="D2649" s="24">
        <v>0.54300000000000004</v>
      </c>
      <c r="E2649" s="25">
        <v>8817.17</v>
      </c>
      <c r="F2649" s="25">
        <v>93169.1</v>
      </c>
    </row>
    <row r="2650" spans="1:7" ht="33.75" customHeight="1" outlineLevel="1" x14ac:dyDescent="0.2">
      <c r="A2650" s="21">
        <v>45</v>
      </c>
      <c r="B2650" s="22" t="s">
        <v>1807</v>
      </c>
      <c r="C2650" s="23" t="s">
        <v>1808</v>
      </c>
      <c r="D2650" s="24">
        <v>1.7509999999999999</v>
      </c>
      <c r="E2650" s="25">
        <v>1331.16</v>
      </c>
      <c r="F2650" s="25">
        <v>101899.19</v>
      </c>
    </row>
    <row r="2651" spans="1:7" outlineLevel="1" x14ac:dyDescent="0.2">
      <c r="A2651" s="26"/>
      <c r="B2651" s="27"/>
      <c r="C2651" s="28" t="s">
        <v>1854</v>
      </c>
      <c r="D2651" s="28"/>
      <c r="E2651" s="28"/>
      <c r="F2651" s="29">
        <v>110241.44</v>
      </c>
    </row>
    <row r="2652" spans="1:7" outlineLevel="1" x14ac:dyDescent="0.2">
      <c r="A2652" s="26"/>
      <c r="B2652" s="27"/>
      <c r="C2652" s="28" t="s">
        <v>1855</v>
      </c>
      <c r="D2652" s="28"/>
      <c r="E2652" s="28"/>
      <c r="F2652" s="29">
        <v>63979.41</v>
      </c>
    </row>
    <row r="2653" spans="1:7" outlineLevel="1" x14ac:dyDescent="0.2">
      <c r="A2653" s="26"/>
      <c r="B2653" s="27"/>
      <c r="C2653" s="28" t="s">
        <v>917</v>
      </c>
      <c r="D2653" s="28"/>
      <c r="E2653" s="28"/>
      <c r="F2653" s="29">
        <v>276120.03999999998</v>
      </c>
    </row>
    <row r="2654" spans="1:7" ht="22.5" customHeight="1" outlineLevel="1" x14ac:dyDescent="0.2">
      <c r="A2654" s="21">
        <v>46</v>
      </c>
      <c r="B2654" s="22" t="s">
        <v>1377</v>
      </c>
      <c r="C2654" s="23" t="s">
        <v>1815</v>
      </c>
      <c r="D2654" s="32">
        <v>525.29999999999995</v>
      </c>
      <c r="E2654" s="25">
        <v>159.86000000000001</v>
      </c>
      <c r="F2654" s="25">
        <v>704529.53</v>
      </c>
    </row>
    <row r="2655" spans="1:7" ht="12" outlineLevel="1" x14ac:dyDescent="0.2">
      <c r="A2655" s="459" t="s">
        <v>1856</v>
      </c>
      <c r="B2655" s="460"/>
      <c r="C2655" s="460"/>
      <c r="D2655" s="460"/>
      <c r="E2655" s="460"/>
      <c r="F2655" s="461"/>
    </row>
    <row r="2656" spans="1:7" ht="22.5" customHeight="1" outlineLevel="1" x14ac:dyDescent="0.2">
      <c r="A2656" s="21">
        <v>47</v>
      </c>
      <c r="B2656" s="22" t="s">
        <v>1460</v>
      </c>
      <c r="C2656" s="23" t="s">
        <v>1461</v>
      </c>
      <c r="D2656" s="24">
        <v>0.13600000000000001</v>
      </c>
      <c r="E2656" s="25">
        <v>465.1</v>
      </c>
      <c r="F2656" s="25">
        <v>2618.29</v>
      </c>
      <c r="G2656" s="194">
        <f>F2656/D2656/100*1.2*1.0224*1.0192</f>
        <v>240.7356121908706</v>
      </c>
    </row>
    <row r="2657" spans="1:7" outlineLevel="1" x14ac:dyDescent="0.2">
      <c r="A2657" s="26"/>
      <c r="B2657" s="27"/>
      <c r="C2657" s="28" t="s">
        <v>1857</v>
      </c>
      <c r="D2657" s="28"/>
      <c r="E2657" s="28"/>
      <c r="F2657" s="29">
        <v>2890.13</v>
      </c>
    </row>
    <row r="2658" spans="1:7" outlineLevel="1" x14ac:dyDescent="0.2">
      <c r="A2658" s="26"/>
      <c r="B2658" s="27"/>
      <c r="C2658" s="28" t="s">
        <v>1858</v>
      </c>
      <c r="D2658" s="28"/>
      <c r="E2658" s="28"/>
      <c r="F2658" s="29">
        <v>1677.31</v>
      </c>
    </row>
    <row r="2659" spans="1:7" outlineLevel="1" x14ac:dyDescent="0.2">
      <c r="A2659" s="26"/>
      <c r="B2659" s="27"/>
      <c r="C2659" s="28" t="s">
        <v>917</v>
      </c>
      <c r="D2659" s="28"/>
      <c r="E2659" s="28"/>
      <c r="F2659" s="29">
        <v>7185.73</v>
      </c>
    </row>
    <row r="2660" spans="1:7" ht="22.5" customHeight="1" outlineLevel="1" x14ac:dyDescent="0.2">
      <c r="A2660" s="21">
        <v>48</v>
      </c>
      <c r="B2660" s="22" t="s">
        <v>1781</v>
      </c>
      <c r="C2660" s="23" t="s">
        <v>1782</v>
      </c>
      <c r="D2660" s="24">
        <v>0.27700000000000002</v>
      </c>
      <c r="E2660" s="25">
        <v>725.69</v>
      </c>
      <c r="F2660" s="25">
        <v>1417.16</v>
      </c>
    </row>
    <row r="2661" spans="1:7" ht="33.75" customHeight="1" outlineLevel="1" x14ac:dyDescent="0.2">
      <c r="A2661" s="21">
        <v>49</v>
      </c>
      <c r="B2661" s="22" t="s">
        <v>1801</v>
      </c>
      <c r="C2661" s="23" t="s">
        <v>1859</v>
      </c>
      <c r="D2661" s="24">
        <v>0.13600000000000001</v>
      </c>
      <c r="E2661" s="25">
        <v>333.34</v>
      </c>
      <c r="F2661" s="25">
        <v>1544.93</v>
      </c>
      <c r="G2661" s="194">
        <f>F2661/D2661/100*5*1.2*1.0224*1.0192</f>
        <v>710.23391095341185</v>
      </c>
    </row>
    <row r="2662" spans="1:7" outlineLevel="1" x14ac:dyDescent="0.2">
      <c r="A2662" s="26"/>
      <c r="B2662" s="27"/>
      <c r="C2662" s="28" t="s">
        <v>1860</v>
      </c>
      <c r="D2662" s="28"/>
      <c r="E2662" s="28"/>
      <c r="F2662" s="29">
        <v>1680.69</v>
      </c>
    </row>
    <row r="2663" spans="1:7" outlineLevel="1" x14ac:dyDescent="0.2">
      <c r="A2663" s="26"/>
      <c r="B2663" s="27"/>
      <c r="C2663" s="28" t="s">
        <v>1861</v>
      </c>
      <c r="D2663" s="28"/>
      <c r="E2663" s="28"/>
      <c r="F2663" s="29">
        <v>975.4</v>
      </c>
    </row>
    <row r="2664" spans="1:7" outlineLevel="1" x14ac:dyDescent="0.2">
      <c r="A2664" s="26"/>
      <c r="B2664" s="27"/>
      <c r="C2664" s="28" t="s">
        <v>917</v>
      </c>
      <c r="D2664" s="28"/>
      <c r="E2664" s="28"/>
      <c r="F2664" s="29">
        <v>4201.0200000000004</v>
      </c>
    </row>
    <row r="2665" spans="1:7" ht="22.5" customHeight="1" outlineLevel="1" x14ac:dyDescent="0.2">
      <c r="A2665" s="21">
        <v>50</v>
      </c>
      <c r="B2665" s="22" t="s">
        <v>1781</v>
      </c>
      <c r="C2665" s="23" t="s">
        <v>1782</v>
      </c>
      <c r="D2665" s="30">
        <v>1.1100000000000001</v>
      </c>
      <c r="E2665" s="25">
        <v>725.69</v>
      </c>
      <c r="F2665" s="25">
        <v>5678.89</v>
      </c>
    </row>
    <row r="2666" spans="1:7" ht="22.5" customHeight="1" outlineLevel="1" x14ac:dyDescent="0.2">
      <c r="A2666" s="21">
        <v>51</v>
      </c>
      <c r="B2666" s="22" t="s">
        <v>1389</v>
      </c>
      <c r="C2666" s="23" t="s">
        <v>1390</v>
      </c>
      <c r="D2666" s="24">
        <v>4.2000000000000003E-2</v>
      </c>
      <c r="E2666" s="25">
        <v>473.11</v>
      </c>
      <c r="F2666" s="25">
        <v>398.51</v>
      </c>
    </row>
    <row r="2667" spans="1:7" outlineLevel="1" x14ac:dyDescent="0.2">
      <c r="A2667" s="26"/>
      <c r="B2667" s="27"/>
      <c r="C2667" s="28" t="s">
        <v>1862</v>
      </c>
      <c r="D2667" s="28"/>
      <c r="E2667" s="28"/>
      <c r="F2667" s="29">
        <v>287.33999999999997</v>
      </c>
    </row>
    <row r="2668" spans="1:7" outlineLevel="1" x14ac:dyDescent="0.2">
      <c r="A2668" s="26"/>
      <c r="B2668" s="27"/>
      <c r="C2668" s="28" t="s">
        <v>1863</v>
      </c>
      <c r="D2668" s="28"/>
      <c r="E2668" s="28"/>
      <c r="F2668" s="29">
        <v>163.38999999999999</v>
      </c>
    </row>
    <row r="2669" spans="1:7" outlineLevel="1" x14ac:dyDescent="0.2">
      <c r="A2669" s="26"/>
      <c r="B2669" s="27"/>
      <c r="C2669" s="28" t="s">
        <v>917</v>
      </c>
      <c r="D2669" s="28"/>
      <c r="E2669" s="28"/>
      <c r="F2669" s="29">
        <v>849.24</v>
      </c>
    </row>
    <row r="2670" spans="1:7" ht="45" customHeight="1" outlineLevel="1" x14ac:dyDescent="0.2">
      <c r="A2670" s="21">
        <v>52</v>
      </c>
      <c r="B2670" s="22" t="s">
        <v>944</v>
      </c>
      <c r="C2670" s="23" t="s">
        <v>1785</v>
      </c>
      <c r="D2670" s="24">
        <v>4.2000000000000003E-2</v>
      </c>
      <c r="E2670" s="25">
        <v>8817.17</v>
      </c>
      <c r="F2670" s="25">
        <v>7206.45</v>
      </c>
    </row>
    <row r="2671" spans="1:7" ht="33.75" customHeight="1" outlineLevel="1" x14ac:dyDescent="0.2">
      <c r="A2671" s="21">
        <v>53</v>
      </c>
      <c r="B2671" s="22" t="s">
        <v>1807</v>
      </c>
      <c r="C2671" s="23" t="s">
        <v>1808</v>
      </c>
      <c r="D2671" s="24">
        <v>0.13600000000000001</v>
      </c>
      <c r="E2671" s="25">
        <v>1331.16</v>
      </c>
      <c r="F2671" s="25">
        <v>7914.51</v>
      </c>
    </row>
    <row r="2672" spans="1:7" outlineLevel="1" x14ac:dyDescent="0.2">
      <c r="A2672" s="26"/>
      <c r="B2672" s="27"/>
      <c r="C2672" s="28" t="s">
        <v>1864</v>
      </c>
      <c r="D2672" s="28"/>
      <c r="E2672" s="28"/>
      <c r="F2672" s="29">
        <v>8562.44</v>
      </c>
    </row>
    <row r="2673" spans="1:6" outlineLevel="1" x14ac:dyDescent="0.2">
      <c r="A2673" s="26"/>
      <c r="B2673" s="27"/>
      <c r="C2673" s="28" t="s">
        <v>1865</v>
      </c>
      <c r="D2673" s="28"/>
      <c r="E2673" s="28"/>
      <c r="F2673" s="29">
        <v>4969.28</v>
      </c>
    </row>
    <row r="2674" spans="1:6" outlineLevel="1" x14ac:dyDescent="0.2">
      <c r="A2674" s="26"/>
      <c r="B2674" s="27"/>
      <c r="C2674" s="28" t="s">
        <v>917</v>
      </c>
      <c r="D2674" s="28"/>
      <c r="E2674" s="28"/>
      <c r="F2674" s="29">
        <v>21446.23</v>
      </c>
    </row>
    <row r="2675" spans="1:6" ht="33.75" customHeight="1" outlineLevel="1" x14ac:dyDescent="0.2">
      <c r="A2675" s="21">
        <v>54</v>
      </c>
      <c r="B2675" s="22" t="s">
        <v>1811</v>
      </c>
      <c r="C2675" s="23" t="s">
        <v>1866</v>
      </c>
      <c r="D2675" s="24">
        <v>-0.13600000000000001</v>
      </c>
      <c r="E2675" s="25">
        <v>140.47999999999999</v>
      </c>
      <c r="F2675" s="25">
        <v>-803.37</v>
      </c>
    </row>
    <row r="2676" spans="1:6" outlineLevel="1" x14ac:dyDescent="0.2">
      <c r="A2676" s="26"/>
      <c r="B2676" s="27"/>
      <c r="C2676" s="28" t="s">
        <v>1867</v>
      </c>
      <c r="D2676" s="28"/>
      <c r="E2676" s="28"/>
      <c r="F2676" s="29">
        <v>-824.81</v>
      </c>
    </row>
    <row r="2677" spans="1:6" outlineLevel="1" x14ac:dyDescent="0.2">
      <c r="A2677" s="26"/>
      <c r="B2677" s="27"/>
      <c r="C2677" s="28" t="s">
        <v>1868</v>
      </c>
      <c r="D2677" s="28"/>
      <c r="E2677" s="28"/>
      <c r="F2677" s="29">
        <v>-478.69</v>
      </c>
    </row>
    <row r="2678" spans="1:6" outlineLevel="1" x14ac:dyDescent="0.2">
      <c r="A2678" s="26"/>
      <c r="B2678" s="27"/>
      <c r="C2678" s="28" t="s">
        <v>917</v>
      </c>
      <c r="D2678" s="28"/>
      <c r="E2678" s="28"/>
      <c r="F2678" s="29">
        <v>-2106.87</v>
      </c>
    </row>
    <row r="2679" spans="1:6" ht="22.5" customHeight="1" outlineLevel="1" x14ac:dyDescent="0.2">
      <c r="A2679" s="21">
        <v>55</v>
      </c>
      <c r="B2679" s="22" t="s">
        <v>1377</v>
      </c>
      <c r="C2679" s="23" t="s">
        <v>1869</v>
      </c>
      <c r="D2679" s="30">
        <v>29.58</v>
      </c>
      <c r="E2679" s="25">
        <v>482.25</v>
      </c>
      <c r="F2679" s="25">
        <v>119682.44</v>
      </c>
    </row>
    <row r="2680" spans="1:6" ht="12" outlineLevel="1" x14ac:dyDescent="0.2">
      <c r="A2680" s="459" t="s">
        <v>1870</v>
      </c>
      <c r="B2680" s="460"/>
      <c r="C2680" s="460"/>
      <c r="D2680" s="460"/>
      <c r="E2680" s="460"/>
      <c r="F2680" s="461"/>
    </row>
    <row r="2681" spans="1:6" ht="22.5" customHeight="1" outlineLevel="1" x14ac:dyDescent="0.2">
      <c r="A2681" s="21">
        <v>56</v>
      </c>
      <c r="B2681" s="22" t="s">
        <v>1532</v>
      </c>
      <c r="C2681" s="23" t="s">
        <v>1533</v>
      </c>
      <c r="D2681" s="30">
        <v>1.26</v>
      </c>
      <c r="E2681" s="25">
        <v>464.03</v>
      </c>
      <c r="F2681" s="25">
        <v>24128.13</v>
      </c>
    </row>
    <row r="2682" spans="1:6" outlineLevel="1" x14ac:dyDescent="0.2">
      <c r="A2682" s="26"/>
      <c r="B2682" s="27"/>
      <c r="C2682" s="28" t="s">
        <v>1871</v>
      </c>
      <c r="D2682" s="28"/>
      <c r="E2682" s="28"/>
      <c r="F2682" s="29">
        <v>26527.919999999998</v>
      </c>
    </row>
    <row r="2683" spans="1:6" outlineLevel="1" x14ac:dyDescent="0.2">
      <c r="A2683" s="26"/>
      <c r="B2683" s="27"/>
      <c r="C2683" s="28" t="s">
        <v>1872</v>
      </c>
      <c r="D2683" s="28"/>
      <c r="E2683" s="28"/>
      <c r="F2683" s="29">
        <v>15395.67</v>
      </c>
    </row>
    <row r="2684" spans="1:6" outlineLevel="1" x14ac:dyDescent="0.2">
      <c r="A2684" s="26"/>
      <c r="B2684" s="27"/>
      <c r="C2684" s="28" t="s">
        <v>917</v>
      </c>
      <c r="D2684" s="28"/>
      <c r="E2684" s="28"/>
      <c r="F2684" s="29">
        <v>66051.72</v>
      </c>
    </row>
    <row r="2685" spans="1:6" ht="22.5" customHeight="1" outlineLevel="1" x14ac:dyDescent="0.2">
      <c r="A2685" s="21">
        <v>57</v>
      </c>
      <c r="B2685" s="22" t="s">
        <v>1536</v>
      </c>
      <c r="C2685" s="23" t="s">
        <v>1537</v>
      </c>
      <c r="D2685" s="30">
        <v>2.57</v>
      </c>
      <c r="E2685" s="25">
        <v>600</v>
      </c>
      <c r="F2685" s="25">
        <v>13107</v>
      </c>
    </row>
    <row r="2686" spans="1:6" ht="33.75" customHeight="1" outlineLevel="1" x14ac:dyDescent="0.2">
      <c r="A2686" s="21">
        <v>58</v>
      </c>
      <c r="B2686" s="22" t="s">
        <v>1538</v>
      </c>
      <c r="C2686" s="23" t="s">
        <v>1873</v>
      </c>
      <c r="D2686" s="30">
        <v>1.26</v>
      </c>
      <c r="E2686" s="25">
        <v>242.34</v>
      </c>
      <c r="F2686" s="25">
        <v>8629</v>
      </c>
    </row>
    <row r="2687" spans="1:6" outlineLevel="1" x14ac:dyDescent="0.2">
      <c r="A2687" s="26"/>
      <c r="B2687" s="27"/>
      <c r="C2687" s="28" t="s">
        <v>1874</v>
      </c>
      <c r="D2687" s="28"/>
      <c r="E2687" s="28"/>
      <c r="F2687" s="29">
        <v>8685.9699999999993</v>
      </c>
    </row>
    <row r="2688" spans="1:6" outlineLevel="1" x14ac:dyDescent="0.2">
      <c r="A2688" s="26"/>
      <c r="B2688" s="27"/>
      <c r="C2688" s="28" t="s">
        <v>1875</v>
      </c>
      <c r="D2688" s="28"/>
      <c r="E2688" s="28"/>
      <c r="F2688" s="29">
        <v>5040.96</v>
      </c>
    </row>
    <row r="2689" spans="1:6" outlineLevel="1" x14ac:dyDescent="0.2">
      <c r="A2689" s="26"/>
      <c r="B2689" s="27"/>
      <c r="C2689" s="28" t="s">
        <v>917</v>
      </c>
      <c r="D2689" s="28"/>
      <c r="E2689" s="28"/>
      <c r="F2689" s="29">
        <v>22355.93</v>
      </c>
    </row>
    <row r="2690" spans="1:6" ht="22.5" customHeight="1" outlineLevel="1" x14ac:dyDescent="0.2">
      <c r="A2690" s="21">
        <v>59</v>
      </c>
      <c r="B2690" s="22" t="s">
        <v>1536</v>
      </c>
      <c r="C2690" s="23" t="s">
        <v>1537</v>
      </c>
      <c r="D2690" s="24">
        <v>9.6389999999999993</v>
      </c>
      <c r="E2690" s="25">
        <v>600</v>
      </c>
      <c r="F2690" s="25">
        <v>49158.9</v>
      </c>
    </row>
    <row r="2691" spans="1:6" ht="22.5" customHeight="1" outlineLevel="1" x14ac:dyDescent="0.2">
      <c r="A2691" s="21">
        <v>60</v>
      </c>
      <c r="B2691" s="22" t="s">
        <v>1389</v>
      </c>
      <c r="C2691" s="23" t="s">
        <v>1390</v>
      </c>
      <c r="D2691" s="24">
        <v>0.252</v>
      </c>
      <c r="E2691" s="25">
        <v>473.11</v>
      </c>
      <c r="F2691" s="25">
        <v>2391.0700000000002</v>
      </c>
    </row>
    <row r="2692" spans="1:6" outlineLevel="1" x14ac:dyDescent="0.2">
      <c r="A2692" s="26"/>
      <c r="B2692" s="27"/>
      <c r="C2692" s="28" t="s">
        <v>1876</v>
      </c>
      <c r="D2692" s="28"/>
      <c r="E2692" s="28"/>
      <c r="F2692" s="29">
        <v>1724.08</v>
      </c>
    </row>
    <row r="2693" spans="1:6" outlineLevel="1" x14ac:dyDescent="0.2">
      <c r="A2693" s="26"/>
      <c r="B2693" s="27"/>
      <c r="C2693" s="28" t="s">
        <v>1877</v>
      </c>
      <c r="D2693" s="28"/>
      <c r="E2693" s="28"/>
      <c r="F2693" s="29">
        <v>980.36</v>
      </c>
    </row>
    <row r="2694" spans="1:6" outlineLevel="1" x14ac:dyDescent="0.2">
      <c r="A2694" s="26"/>
      <c r="B2694" s="27"/>
      <c r="C2694" s="28" t="s">
        <v>917</v>
      </c>
      <c r="D2694" s="28"/>
      <c r="E2694" s="28"/>
      <c r="F2694" s="29">
        <v>5095.51</v>
      </c>
    </row>
    <row r="2695" spans="1:6" ht="33.75" customHeight="1" outlineLevel="1" x14ac:dyDescent="0.2">
      <c r="A2695" s="21">
        <v>61</v>
      </c>
      <c r="B2695" s="22" t="s">
        <v>944</v>
      </c>
      <c r="C2695" s="23" t="s">
        <v>1544</v>
      </c>
      <c r="D2695" s="24">
        <v>0.252</v>
      </c>
      <c r="E2695" s="25">
        <v>8817.17</v>
      </c>
      <c r="F2695" s="25">
        <v>43238.7</v>
      </c>
    </row>
    <row r="2696" spans="1:6" ht="22.5" customHeight="1" outlineLevel="1" x14ac:dyDescent="0.2">
      <c r="A2696" s="21">
        <v>62</v>
      </c>
      <c r="B2696" s="22" t="s">
        <v>1878</v>
      </c>
      <c r="C2696" s="23" t="s">
        <v>1879</v>
      </c>
      <c r="D2696" s="30">
        <v>1.26</v>
      </c>
      <c r="E2696" s="25">
        <v>504.68</v>
      </c>
      <c r="F2696" s="25">
        <v>26217.47</v>
      </c>
    </row>
    <row r="2697" spans="1:6" outlineLevel="1" x14ac:dyDescent="0.2">
      <c r="A2697" s="26"/>
      <c r="B2697" s="27"/>
      <c r="C2697" s="28" t="s">
        <v>1880</v>
      </c>
      <c r="D2697" s="28"/>
      <c r="E2697" s="28"/>
      <c r="F2697" s="29">
        <v>28956.57</v>
      </c>
    </row>
    <row r="2698" spans="1:6" outlineLevel="1" x14ac:dyDescent="0.2">
      <c r="A2698" s="26"/>
      <c r="B2698" s="27"/>
      <c r="C2698" s="28" t="s">
        <v>1881</v>
      </c>
      <c r="D2698" s="28"/>
      <c r="E2698" s="28"/>
      <c r="F2698" s="29">
        <v>16805.150000000001</v>
      </c>
    </row>
    <row r="2699" spans="1:6" outlineLevel="1" x14ac:dyDescent="0.2">
      <c r="A2699" s="26"/>
      <c r="B2699" s="27"/>
      <c r="C2699" s="28" t="s">
        <v>917</v>
      </c>
      <c r="D2699" s="28"/>
      <c r="E2699" s="28"/>
      <c r="F2699" s="29">
        <v>71979.19</v>
      </c>
    </row>
    <row r="2700" spans="1:6" ht="45" customHeight="1" outlineLevel="1" x14ac:dyDescent="0.2">
      <c r="A2700" s="21">
        <v>63</v>
      </c>
      <c r="B2700" s="22" t="s">
        <v>1882</v>
      </c>
      <c r="C2700" s="23" t="s">
        <v>1883</v>
      </c>
      <c r="D2700" s="30">
        <v>128.52000000000001</v>
      </c>
      <c r="E2700" s="25">
        <v>224.43</v>
      </c>
      <c r="F2700" s="25">
        <v>343240.55</v>
      </c>
    </row>
    <row r="2701" spans="1:6" ht="22.5" customHeight="1" outlineLevel="1" x14ac:dyDescent="0.2">
      <c r="A2701" s="21">
        <v>64</v>
      </c>
      <c r="B2701" s="22" t="s">
        <v>1884</v>
      </c>
      <c r="C2701" s="23" t="s">
        <v>1885</v>
      </c>
      <c r="D2701" s="24">
        <v>6.3E-2</v>
      </c>
      <c r="E2701" s="25">
        <v>11300</v>
      </c>
      <c r="F2701" s="25">
        <v>6492.53</v>
      </c>
    </row>
    <row r="2702" spans="1:6" ht="11.25" customHeight="1" outlineLevel="1" x14ac:dyDescent="0.2">
      <c r="A2702" s="443" t="s">
        <v>1007</v>
      </c>
      <c r="B2702" s="444"/>
      <c r="C2702" s="444"/>
      <c r="D2702" s="444"/>
      <c r="E2702" s="445"/>
      <c r="F2702" s="36">
        <v>2913850.59</v>
      </c>
    </row>
    <row r="2703" spans="1:6" outlineLevel="1" x14ac:dyDescent="0.2">
      <c r="A2703" s="443" t="s">
        <v>1008</v>
      </c>
      <c r="B2703" s="444"/>
      <c r="C2703" s="444"/>
      <c r="D2703" s="444"/>
      <c r="E2703" s="445"/>
      <c r="F2703" s="36">
        <v>487297.21</v>
      </c>
    </row>
    <row r="2704" spans="1:6" outlineLevel="1" x14ac:dyDescent="0.2">
      <c r="A2704" s="443" t="s">
        <v>1009</v>
      </c>
      <c r="B2704" s="444"/>
      <c r="C2704" s="444"/>
      <c r="D2704" s="444"/>
      <c r="E2704" s="445"/>
      <c r="F2704" s="36">
        <v>282693.34999999998</v>
      </c>
    </row>
    <row r="2705" spans="1:6" ht="11.25" customHeight="1" outlineLevel="1" x14ac:dyDescent="0.2">
      <c r="A2705" s="443" t="s">
        <v>1886</v>
      </c>
      <c r="B2705" s="444"/>
      <c r="C2705" s="444"/>
      <c r="D2705" s="444"/>
      <c r="E2705" s="445"/>
      <c r="F2705" s="36">
        <v>3683841.15</v>
      </c>
    </row>
    <row r="2706" spans="1:6" ht="12.75" customHeight="1" outlineLevel="1" x14ac:dyDescent="0.2">
      <c r="A2706" s="456" t="s">
        <v>1887</v>
      </c>
      <c r="B2706" s="457"/>
      <c r="C2706" s="457"/>
      <c r="D2706" s="457"/>
      <c r="E2706" s="457"/>
      <c r="F2706" s="458"/>
    </row>
    <row r="2707" spans="1:6" ht="12" outlineLevel="1" x14ac:dyDescent="0.2">
      <c r="A2707" s="459" t="s">
        <v>1776</v>
      </c>
      <c r="B2707" s="460"/>
      <c r="C2707" s="460"/>
      <c r="D2707" s="460"/>
      <c r="E2707" s="460"/>
      <c r="F2707" s="461"/>
    </row>
    <row r="2708" spans="1:6" ht="33.75" customHeight="1" outlineLevel="1" x14ac:dyDescent="0.2">
      <c r="A2708" s="21">
        <v>65</v>
      </c>
      <c r="B2708" s="22" t="s">
        <v>1405</v>
      </c>
      <c r="C2708" s="23" t="s">
        <v>1406</v>
      </c>
      <c r="D2708" s="30">
        <v>0.88</v>
      </c>
      <c r="E2708" s="25">
        <v>110.98</v>
      </c>
      <c r="F2708" s="25">
        <v>4325.62</v>
      </c>
    </row>
    <row r="2709" spans="1:6" outlineLevel="1" x14ac:dyDescent="0.2">
      <c r="A2709" s="26"/>
      <c r="B2709" s="27"/>
      <c r="C2709" s="28" t="s">
        <v>1888</v>
      </c>
      <c r="D2709" s="28"/>
      <c r="E2709" s="28"/>
      <c r="F2709" s="29">
        <v>4440.91</v>
      </c>
    </row>
    <row r="2710" spans="1:6" outlineLevel="1" x14ac:dyDescent="0.2">
      <c r="A2710" s="26"/>
      <c r="B2710" s="27"/>
      <c r="C2710" s="28" t="s">
        <v>1889</v>
      </c>
      <c r="D2710" s="28"/>
      <c r="E2710" s="28"/>
      <c r="F2710" s="29">
        <v>2543.8200000000002</v>
      </c>
    </row>
    <row r="2711" spans="1:6" outlineLevel="1" x14ac:dyDescent="0.2">
      <c r="A2711" s="26"/>
      <c r="B2711" s="27"/>
      <c r="C2711" s="28" t="s">
        <v>917</v>
      </c>
      <c r="D2711" s="28"/>
      <c r="E2711" s="28"/>
      <c r="F2711" s="29">
        <v>11310.35</v>
      </c>
    </row>
    <row r="2712" spans="1:6" ht="22.5" customHeight="1" outlineLevel="1" x14ac:dyDescent="0.2">
      <c r="A2712" s="21">
        <v>66</v>
      </c>
      <c r="B2712" s="22" t="s">
        <v>1377</v>
      </c>
      <c r="C2712" s="23" t="s">
        <v>1890</v>
      </c>
      <c r="D2712" s="31">
        <v>8</v>
      </c>
      <c r="E2712" s="25">
        <v>186.87</v>
      </c>
      <c r="F2712" s="25">
        <v>12543</v>
      </c>
    </row>
    <row r="2713" spans="1:6" ht="22.5" customHeight="1" outlineLevel="1" x14ac:dyDescent="0.2">
      <c r="A2713" s="21">
        <v>67</v>
      </c>
      <c r="B2713" s="22" t="s">
        <v>1377</v>
      </c>
      <c r="C2713" s="23" t="s">
        <v>1891</v>
      </c>
      <c r="D2713" s="31">
        <v>88</v>
      </c>
      <c r="E2713" s="25">
        <v>1.03</v>
      </c>
      <c r="F2713" s="25">
        <v>761.9</v>
      </c>
    </row>
    <row r="2714" spans="1:6" ht="22.5" customHeight="1" outlineLevel="1" x14ac:dyDescent="0.2">
      <c r="A2714" s="21">
        <v>68</v>
      </c>
      <c r="B2714" s="22" t="s">
        <v>1622</v>
      </c>
      <c r="C2714" s="23" t="s">
        <v>1623</v>
      </c>
      <c r="D2714" s="30">
        <v>0.88</v>
      </c>
      <c r="E2714" s="25">
        <v>62.12</v>
      </c>
      <c r="F2714" s="25">
        <v>995.49</v>
      </c>
    </row>
    <row r="2715" spans="1:6" outlineLevel="1" x14ac:dyDescent="0.2">
      <c r="A2715" s="26"/>
      <c r="B2715" s="27"/>
      <c r="C2715" s="28" t="s">
        <v>1892</v>
      </c>
      <c r="D2715" s="28"/>
      <c r="E2715" s="28"/>
      <c r="F2715" s="29">
        <v>768.89</v>
      </c>
    </row>
    <row r="2716" spans="1:6" outlineLevel="1" x14ac:dyDescent="0.2">
      <c r="A2716" s="26"/>
      <c r="B2716" s="27"/>
      <c r="C2716" s="28" t="s">
        <v>1893</v>
      </c>
      <c r="D2716" s="28"/>
      <c r="E2716" s="28"/>
      <c r="F2716" s="29">
        <v>482.3</v>
      </c>
    </row>
    <row r="2717" spans="1:6" outlineLevel="1" x14ac:dyDescent="0.2">
      <c r="A2717" s="26"/>
      <c r="B2717" s="27"/>
      <c r="C2717" s="28" t="s">
        <v>917</v>
      </c>
      <c r="D2717" s="28"/>
      <c r="E2717" s="28"/>
      <c r="F2717" s="29">
        <v>2246.6799999999998</v>
      </c>
    </row>
    <row r="2718" spans="1:6" ht="22.5" customHeight="1" outlineLevel="1" x14ac:dyDescent="0.2">
      <c r="A2718" s="21">
        <v>69</v>
      </c>
      <c r="B2718" s="22" t="s">
        <v>1377</v>
      </c>
      <c r="C2718" s="23" t="s">
        <v>1626</v>
      </c>
      <c r="D2718" s="30">
        <v>90.64</v>
      </c>
      <c r="E2718" s="25">
        <v>3.31</v>
      </c>
      <c r="F2718" s="25">
        <v>2520.73</v>
      </c>
    </row>
    <row r="2719" spans="1:6" ht="12" outlineLevel="1" x14ac:dyDescent="0.2">
      <c r="A2719" s="459" t="s">
        <v>1796</v>
      </c>
      <c r="B2719" s="460"/>
      <c r="C2719" s="460"/>
      <c r="D2719" s="460"/>
      <c r="E2719" s="460"/>
      <c r="F2719" s="461"/>
    </row>
    <row r="2720" spans="1:6" ht="22.5" customHeight="1" outlineLevel="1" x14ac:dyDescent="0.2">
      <c r="A2720" s="21">
        <v>70</v>
      </c>
      <c r="B2720" s="22" t="s">
        <v>1622</v>
      </c>
      <c r="C2720" s="23" t="s">
        <v>1623</v>
      </c>
      <c r="D2720" s="30">
        <v>1.77</v>
      </c>
      <c r="E2720" s="25">
        <v>62.12</v>
      </c>
      <c r="F2720" s="25">
        <v>2002.3</v>
      </c>
    </row>
    <row r="2721" spans="1:6" outlineLevel="1" x14ac:dyDescent="0.2">
      <c r="A2721" s="26"/>
      <c r="B2721" s="27"/>
      <c r="C2721" s="28" t="s">
        <v>1894</v>
      </c>
      <c r="D2721" s="28"/>
      <c r="E2721" s="28"/>
      <c r="F2721" s="29">
        <v>1546.51</v>
      </c>
    </row>
    <row r="2722" spans="1:6" outlineLevel="1" x14ac:dyDescent="0.2">
      <c r="A2722" s="26"/>
      <c r="B2722" s="27"/>
      <c r="C2722" s="28" t="s">
        <v>1895</v>
      </c>
      <c r="D2722" s="28"/>
      <c r="E2722" s="28"/>
      <c r="F2722" s="29">
        <v>970.08</v>
      </c>
    </row>
    <row r="2723" spans="1:6" outlineLevel="1" x14ac:dyDescent="0.2">
      <c r="A2723" s="26"/>
      <c r="B2723" s="27"/>
      <c r="C2723" s="28" t="s">
        <v>917</v>
      </c>
      <c r="D2723" s="28"/>
      <c r="E2723" s="28"/>
      <c r="F2723" s="29">
        <v>4518.8900000000003</v>
      </c>
    </row>
    <row r="2724" spans="1:6" ht="22.5" customHeight="1" outlineLevel="1" x14ac:dyDescent="0.2">
      <c r="A2724" s="21">
        <v>71</v>
      </c>
      <c r="B2724" s="22" t="s">
        <v>1377</v>
      </c>
      <c r="C2724" s="23" t="s">
        <v>1626</v>
      </c>
      <c r="D2724" s="30">
        <v>182.31</v>
      </c>
      <c r="E2724" s="25">
        <v>3.31</v>
      </c>
      <c r="F2724" s="25">
        <v>5070.1099999999997</v>
      </c>
    </row>
    <row r="2725" spans="1:6" ht="33.75" customHeight="1" outlineLevel="1" x14ac:dyDescent="0.2">
      <c r="A2725" s="21">
        <v>72</v>
      </c>
      <c r="B2725" s="22" t="s">
        <v>1405</v>
      </c>
      <c r="C2725" s="23" t="s">
        <v>1406</v>
      </c>
      <c r="D2725" s="30">
        <v>0.12</v>
      </c>
      <c r="E2725" s="25">
        <v>110.98</v>
      </c>
      <c r="F2725" s="25">
        <v>589.86</v>
      </c>
    </row>
    <row r="2726" spans="1:6" outlineLevel="1" x14ac:dyDescent="0.2">
      <c r="A2726" s="26"/>
      <c r="B2726" s="27"/>
      <c r="C2726" s="28" t="s">
        <v>1896</v>
      </c>
      <c r="D2726" s="28"/>
      <c r="E2726" s="28"/>
      <c r="F2726" s="29">
        <v>605.58000000000004</v>
      </c>
    </row>
    <row r="2727" spans="1:6" outlineLevel="1" x14ac:dyDescent="0.2">
      <c r="A2727" s="26"/>
      <c r="B2727" s="27"/>
      <c r="C2727" s="28" t="s">
        <v>1897</v>
      </c>
      <c r="D2727" s="28"/>
      <c r="E2727" s="28"/>
      <c r="F2727" s="29">
        <v>346.88</v>
      </c>
    </row>
    <row r="2728" spans="1:6" outlineLevel="1" x14ac:dyDescent="0.2">
      <c r="A2728" s="26"/>
      <c r="B2728" s="27"/>
      <c r="C2728" s="28" t="s">
        <v>917</v>
      </c>
      <c r="D2728" s="28"/>
      <c r="E2728" s="28"/>
      <c r="F2728" s="29">
        <v>1542.32</v>
      </c>
    </row>
    <row r="2729" spans="1:6" ht="22.5" customHeight="1" outlineLevel="1" x14ac:dyDescent="0.2">
      <c r="A2729" s="21">
        <v>73</v>
      </c>
      <c r="B2729" s="22" t="s">
        <v>1377</v>
      </c>
      <c r="C2729" s="23" t="s">
        <v>1574</v>
      </c>
      <c r="D2729" s="31">
        <v>2</v>
      </c>
      <c r="E2729" s="25">
        <v>107.47</v>
      </c>
      <c r="F2729" s="25">
        <v>1803.3</v>
      </c>
    </row>
    <row r="2730" spans="1:6" ht="22.5" customHeight="1" outlineLevel="1" x14ac:dyDescent="0.2">
      <c r="A2730" s="21">
        <v>74</v>
      </c>
      <c r="B2730" s="22" t="s">
        <v>1377</v>
      </c>
      <c r="C2730" s="23" t="s">
        <v>1891</v>
      </c>
      <c r="D2730" s="31">
        <v>12</v>
      </c>
      <c r="E2730" s="25">
        <v>1.03</v>
      </c>
      <c r="F2730" s="25">
        <v>103.9</v>
      </c>
    </row>
    <row r="2731" spans="1:6" ht="33.75" customHeight="1" outlineLevel="1" x14ac:dyDescent="0.2">
      <c r="A2731" s="21">
        <v>75</v>
      </c>
      <c r="B2731" s="22" t="s">
        <v>1605</v>
      </c>
      <c r="C2731" s="23" t="s">
        <v>1606</v>
      </c>
      <c r="D2731" s="24">
        <v>6.2E-2</v>
      </c>
      <c r="E2731" s="25">
        <v>21799.18</v>
      </c>
      <c r="F2731" s="25">
        <v>11818.52</v>
      </c>
    </row>
    <row r="2732" spans="1:6" outlineLevel="1" x14ac:dyDescent="0.2">
      <c r="A2732" s="26"/>
      <c r="B2732" s="27"/>
      <c r="C2732" s="28" t="s">
        <v>1898</v>
      </c>
      <c r="D2732" s="28"/>
      <c r="E2732" s="28"/>
      <c r="F2732" s="29">
        <v>4050.31</v>
      </c>
    </row>
    <row r="2733" spans="1:6" outlineLevel="1" x14ac:dyDescent="0.2">
      <c r="A2733" s="26"/>
      <c r="B2733" s="27"/>
      <c r="C2733" s="28" t="s">
        <v>1899</v>
      </c>
      <c r="D2733" s="28"/>
      <c r="E2733" s="28"/>
      <c r="F2733" s="29">
        <v>2350.63</v>
      </c>
    </row>
    <row r="2734" spans="1:6" outlineLevel="1" x14ac:dyDescent="0.2">
      <c r="A2734" s="26"/>
      <c r="B2734" s="27"/>
      <c r="C2734" s="28" t="s">
        <v>917</v>
      </c>
      <c r="D2734" s="28"/>
      <c r="E2734" s="28"/>
      <c r="F2734" s="29">
        <v>18219.46</v>
      </c>
    </row>
    <row r="2735" spans="1:6" ht="33.75" customHeight="1" outlineLevel="1" x14ac:dyDescent="0.2">
      <c r="A2735" s="21">
        <v>76</v>
      </c>
      <c r="B2735" s="22" t="s">
        <v>1609</v>
      </c>
      <c r="C2735" s="23" t="s">
        <v>1610</v>
      </c>
      <c r="D2735" s="24">
        <v>-1.9E-2</v>
      </c>
      <c r="E2735" s="25">
        <v>59210</v>
      </c>
      <c r="F2735" s="25">
        <v>-6963.69</v>
      </c>
    </row>
    <row r="2736" spans="1:6" ht="33.75" customHeight="1" outlineLevel="1" x14ac:dyDescent="0.2">
      <c r="A2736" s="21">
        <v>77</v>
      </c>
      <c r="B2736" s="22" t="s">
        <v>1611</v>
      </c>
      <c r="C2736" s="23" t="s">
        <v>1612</v>
      </c>
      <c r="D2736" s="24">
        <v>-4.0000000000000001E-3</v>
      </c>
      <c r="E2736" s="25">
        <v>44408</v>
      </c>
      <c r="F2736" s="25">
        <v>-1440.6</v>
      </c>
    </row>
    <row r="2737" spans="1:6" ht="22.5" customHeight="1" outlineLevel="1" x14ac:dyDescent="0.2">
      <c r="A2737" s="21">
        <v>78</v>
      </c>
      <c r="B2737" s="22" t="s">
        <v>1377</v>
      </c>
      <c r="C2737" s="23" t="s">
        <v>1900</v>
      </c>
      <c r="D2737" s="30">
        <v>1.85</v>
      </c>
      <c r="E2737" s="25">
        <v>128.69</v>
      </c>
      <c r="F2737" s="25">
        <v>1997.46</v>
      </c>
    </row>
    <row r="2738" spans="1:6" ht="22.5" customHeight="1" outlineLevel="1" x14ac:dyDescent="0.2">
      <c r="A2738" s="21">
        <v>79</v>
      </c>
      <c r="B2738" s="22" t="s">
        <v>1377</v>
      </c>
      <c r="C2738" s="23" t="s">
        <v>1901</v>
      </c>
      <c r="D2738" s="30">
        <v>15.45</v>
      </c>
      <c r="E2738" s="25">
        <v>26.09</v>
      </c>
      <c r="F2738" s="25">
        <v>3381.96</v>
      </c>
    </row>
    <row r="2739" spans="1:6" ht="22.5" customHeight="1" outlineLevel="1" x14ac:dyDescent="0.2">
      <c r="A2739" s="21">
        <v>80</v>
      </c>
      <c r="B2739" s="22" t="s">
        <v>1369</v>
      </c>
      <c r="C2739" s="23" t="s">
        <v>1370</v>
      </c>
      <c r="D2739" s="24">
        <v>6.2E-2</v>
      </c>
      <c r="E2739" s="25">
        <v>578.79</v>
      </c>
      <c r="F2739" s="25">
        <v>1360.99</v>
      </c>
    </row>
    <row r="2740" spans="1:6" outlineLevel="1" x14ac:dyDescent="0.2">
      <c r="A2740" s="26"/>
      <c r="B2740" s="27"/>
      <c r="C2740" s="28" t="s">
        <v>1902</v>
      </c>
      <c r="D2740" s="28"/>
      <c r="E2740" s="28"/>
      <c r="F2740" s="29">
        <v>1282.3599999999999</v>
      </c>
    </row>
    <row r="2741" spans="1:6" outlineLevel="1" x14ac:dyDescent="0.2">
      <c r="A2741" s="26"/>
      <c r="B2741" s="27"/>
      <c r="C2741" s="28" t="s">
        <v>1903</v>
      </c>
      <c r="D2741" s="28"/>
      <c r="E2741" s="28"/>
      <c r="F2741" s="29">
        <v>744.22</v>
      </c>
    </row>
    <row r="2742" spans="1:6" outlineLevel="1" x14ac:dyDescent="0.2">
      <c r="A2742" s="26"/>
      <c r="B2742" s="27"/>
      <c r="C2742" s="28" t="s">
        <v>917</v>
      </c>
      <c r="D2742" s="28"/>
      <c r="E2742" s="28"/>
      <c r="F2742" s="29">
        <v>3387.57</v>
      </c>
    </row>
    <row r="2743" spans="1:6" ht="22.5" customHeight="1" outlineLevel="1" x14ac:dyDescent="0.2">
      <c r="A2743" s="21">
        <v>81</v>
      </c>
      <c r="B2743" s="22" t="s">
        <v>1618</v>
      </c>
      <c r="C2743" s="23" t="s">
        <v>1619</v>
      </c>
      <c r="D2743" s="24">
        <v>-1E-3</v>
      </c>
      <c r="E2743" s="25">
        <v>1383.1</v>
      </c>
      <c r="F2743" s="25">
        <v>-38.67</v>
      </c>
    </row>
    <row r="2744" spans="1:6" ht="22.5" customHeight="1" outlineLevel="1" x14ac:dyDescent="0.2">
      <c r="A2744" s="21">
        <v>82</v>
      </c>
      <c r="B2744" s="22" t="s">
        <v>1377</v>
      </c>
      <c r="C2744" s="23" t="s">
        <v>1904</v>
      </c>
      <c r="D2744" s="30">
        <v>3.71</v>
      </c>
      <c r="E2744" s="25">
        <v>140.80000000000001</v>
      </c>
      <c r="F2744" s="25">
        <v>4382.7299999999996</v>
      </c>
    </row>
    <row r="2745" spans="1:6" ht="12" outlineLevel="1" x14ac:dyDescent="0.2">
      <c r="A2745" s="459" t="s">
        <v>1816</v>
      </c>
      <c r="B2745" s="460"/>
      <c r="C2745" s="460"/>
      <c r="D2745" s="460"/>
      <c r="E2745" s="460"/>
      <c r="F2745" s="461"/>
    </row>
    <row r="2746" spans="1:6" ht="33.75" customHeight="1" outlineLevel="1" x14ac:dyDescent="0.2">
      <c r="A2746" s="21">
        <v>83</v>
      </c>
      <c r="B2746" s="22" t="s">
        <v>1822</v>
      </c>
      <c r="C2746" s="23" t="s">
        <v>1823</v>
      </c>
      <c r="D2746" s="24">
        <v>0.20799999999999999</v>
      </c>
      <c r="E2746" s="25">
        <v>1490.34</v>
      </c>
      <c r="F2746" s="25">
        <v>9049.7999999999993</v>
      </c>
    </row>
    <row r="2747" spans="1:6" outlineLevel="1" x14ac:dyDescent="0.2">
      <c r="A2747" s="26"/>
      <c r="B2747" s="27"/>
      <c r="C2747" s="28" t="s">
        <v>1905</v>
      </c>
      <c r="D2747" s="28"/>
      <c r="E2747" s="28"/>
      <c r="F2747" s="29">
        <v>4437.66</v>
      </c>
    </row>
    <row r="2748" spans="1:6" outlineLevel="1" x14ac:dyDescent="0.2">
      <c r="A2748" s="26"/>
      <c r="B2748" s="27"/>
      <c r="C2748" s="28" t="s">
        <v>1906</v>
      </c>
      <c r="D2748" s="28"/>
      <c r="E2748" s="28"/>
      <c r="F2748" s="29">
        <v>2575.4299999999998</v>
      </c>
    </row>
    <row r="2749" spans="1:6" outlineLevel="1" x14ac:dyDescent="0.2">
      <c r="A2749" s="26"/>
      <c r="B2749" s="27"/>
      <c r="C2749" s="28" t="s">
        <v>917</v>
      </c>
      <c r="D2749" s="28"/>
      <c r="E2749" s="28"/>
      <c r="F2749" s="29">
        <v>16062.89</v>
      </c>
    </row>
    <row r="2750" spans="1:6" ht="22.5" customHeight="1" outlineLevel="1" x14ac:dyDescent="0.2">
      <c r="A2750" s="21">
        <v>84</v>
      </c>
      <c r="B2750" s="22" t="s">
        <v>1826</v>
      </c>
      <c r="C2750" s="23" t="s">
        <v>1827</v>
      </c>
      <c r="D2750" s="24">
        <v>23.295999999999999</v>
      </c>
      <c r="E2750" s="25">
        <v>16.77</v>
      </c>
      <c r="F2750" s="25">
        <v>1812.73</v>
      </c>
    </row>
    <row r="2751" spans="1:6" ht="33.75" customHeight="1" outlineLevel="1" x14ac:dyDescent="0.2">
      <c r="A2751" s="21">
        <v>85</v>
      </c>
      <c r="B2751" s="22" t="s">
        <v>1828</v>
      </c>
      <c r="C2751" s="23" t="s">
        <v>1829</v>
      </c>
      <c r="D2751" s="24">
        <v>0.20799999999999999</v>
      </c>
      <c r="E2751" s="25">
        <v>1118.54</v>
      </c>
      <c r="F2751" s="25">
        <v>6208.18</v>
      </c>
    </row>
    <row r="2752" spans="1:6" outlineLevel="1" x14ac:dyDescent="0.2">
      <c r="A2752" s="26"/>
      <c r="B2752" s="27"/>
      <c r="C2752" s="28" t="s">
        <v>1907</v>
      </c>
      <c r="D2752" s="28"/>
      <c r="E2752" s="28"/>
      <c r="F2752" s="29">
        <v>3188.83</v>
      </c>
    </row>
    <row r="2753" spans="1:6" outlineLevel="1" x14ac:dyDescent="0.2">
      <c r="A2753" s="26"/>
      <c r="B2753" s="27"/>
      <c r="C2753" s="28" t="s">
        <v>1908</v>
      </c>
      <c r="D2753" s="28"/>
      <c r="E2753" s="28"/>
      <c r="F2753" s="29">
        <v>1850.66</v>
      </c>
    </row>
    <row r="2754" spans="1:6" outlineLevel="1" x14ac:dyDescent="0.2">
      <c r="A2754" s="26"/>
      <c r="B2754" s="27"/>
      <c r="C2754" s="28" t="s">
        <v>917</v>
      </c>
      <c r="D2754" s="28"/>
      <c r="E2754" s="28"/>
      <c r="F2754" s="29">
        <v>11247.67</v>
      </c>
    </row>
    <row r="2755" spans="1:6" ht="22.5" customHeight="1" outlineLevel="1" x14ac:dyDescent="0.2">
      <c r="A2755" s="21">
        <v>86</v>
      </c>
      <c r="B2755" s="22" t="s">
        <v>1826</v>
      </c>
      <c r="C2755" s="23" t="s">
        <v>1827</v>
      </c>
      <c r="D2755" s="24">
        <v>23.295999999999999</v>
      </c>
      <c r="E2755" s="25">
        <v>16.77</v>
      </c>
      <c r="F2755" s="25">
        <v>1812.73</v>
      </c>
    </row>
    <row r="2756" spans="1:6" ht="22.5" customHeight="1" outlineLevel="1" x14ac:dyDescent="0.2">
      <c r="A2756" s="21">
        <v>87</v>
      </c>
      <c r="B2756" s="22" t="s">
        <v>1622</v>
      </c>
      <c r="C2756" s="23" t="s">
        <v>1623</v>
      </c>
      <c r="D2756" s="30">
        <v>1.04</v>
      </c>
      <c r="E2756" s="25">
        <v>62.12</v>
      </c>
      <c r="F2756" s="25">
        <v>1176.49</v>
      </c>
    </row>
    <row r="2757" spans="1:6" outlineLevel="1" x14ac:dyDescent="0.2">
      <c r="A2757" s="26"/>
      <c r="B2757" s="27"/>
      <c r="C2757" s="28" t="s">
        <v>1909</v>
      </c>
      <c r="D2757" s="28"/>
      <c r="E2757" s="28"/>
      <c r="F2757" s="29">
        <v>908.69</v>
      </c>
    </row>
    <row r="2758" spans="1:6" outlineLevel="1" x14ac:dyDescent="0.2">
      <c r="A2758" s="26"/>
      <c r="B2758" s="27"/>
      <c r="C2758" s="28" t="s">
        <v>1910</v>
      </c>
      <c r="D2758" s="28"/>
      <c r="E2758" s="28"/>
      <c r="F2758" s="29">
        <v>570</v>
      </c>
    </row>
    <row r="2759" spans="1:6" outlineLevel="1" x14ac:dyDescent="0.2">
      <c r="A2759" s="26"/>
      <c r="B2759" s="27"/>
      <c r="C2759" s="28" t="s">
        <v>917</v>
      </c>
      <c r="D2759" s="28"/>
      <c r="E2759" s="28"/>
      <c r="F2759" s="29">
        <v>2655.18</v>
      </c>
    </row>
    <row r="2760" spans="1:6" ht="22.5" customHeight="1" outlineLevel="1" x14ac:dyDescent="0.2">
      <c r="A2760" s="21">
        <v>88</v>
      </c>
      <c r="B2760" s="22" t="s">
        <v>1377</v>
      </c>
      <c r="C2760" s="23" t="s">
        <v>1626</v>
      </c>
      <c r="D2760" s="30">
        <v>107.12</v>
      </c>
      <c r="E2760" s="25">
        <v>3.31</v>
      </c>
      <c r="F2760" s="25">
        <v>2979.05</v>
      </c>
    </row>
    <row r="2761" spans="1:6" ht="33.75" customHeight="1" outlineLevel="1" x14ac:dyDescent="0.2">
      <c r="A2761" s="21">
        <v>89</v>
      </c>
      <c r="B2761" s="22" t="s">
        <v>1570</v>
      </c>
      <c r="C2761" s="23" t="s">
        <v>1911</v>
      </c>
      <c r="D2761" s="30">
        <v>1.04</v>
      </c>
      <c r="E2761" s="25">
        <v>83.8</v>
      </c>
      <c r="F2761" s="25">
        <v>3913.4</v>
      </c>
    </row>
    <row r="2762" spans="1:6" outlineLevel="1" x14ac:dyDescent="0.2">
      <c r="A2762" s="26"/>
      <c r="B2762" s="27"/>
      <c r="C2762" s="28" t="s">
        <v>1912</v>
      </c>
      <c r="D2762" s="28"/>
      <c r="E2762" s="28"/>
      <c r="F2762" s="29">
        <v>4026.77</v>
      </c>
    </row>
    <row r="2763" spans="1:6" outlineLevel="1" x14ac:dyDescent="0.2">
      <c r="A2763" s="26"/>
      <c r="B2763" s="27"/>
      <c r="C2763" s="28" t="s">
        <v>1913</v>
      </c>
      <c r="D2763" s="28"/>
      <c r="E2763" s="28"/>
      <c r="F2763" s="29">
        <v>2306.6</v>
      </c>
    </row>
    <row r="2764" spans="1:6" outlineLevel="1" x14ac:dyDescent="0.2">
      <c r="A2764" s="26"/>
      <c r="B2764" s="27"/>
      <c r="C2764" s="28" t="s">
        <v>917</v>
      </c>
      <c r="D2764" s="28"/>
      <c r="E2764" s="28"/>
      <c r="F2764" s="29">
        <v>10246.77</v>
      </c>
    </row>
    <row r="2765" spans="1:6" ht="45" customHeight="1" outlineLevel="1" x14ac:dyDescent="0.2">
      <c r="A2765" s="21">
        <v>90</v>
      </c>
      <c r="B2765" s="22" t="s">
        <v>1664</v>
      </c>
      <c r="C2765" s="23" t="s">
        <v>1665</v>
      </c>
      <c r="D2765" s="32">
        <v>5.4</v>
      </c>
      <c r="E2765" s="25">
        <v>76.989999999999995</v>
      </c>
      <c r="F2765" s="25">
        <v>4311.29</v>
      </c>
    </row>
    <row r="2766" spans="1:6" ht="12" outlineLevel="1" x14ac:dyDescent="0.2">
      <c r="A2766" s="459" t="s">
        <v>1847</v>
      </c>
      <c r="B2766" s="460"/>
      <c r="C2766" s="460"/>
      <c r="D2766" s="460"/>
      <c r="E2766" s="460"/>
      <c r="F2766" s="461"/>
    </row>
    <row r="2767" spans="1:6" ht="33.75" customHeight="1" outlineLevel="1" x14ac:dyDescent="0.2">
      <c r="A2767" s="21">
        <v>91</v>
      </c>
      <c r="B2767" s="22" t="s">
        <v>1605</v>
      </c>
      <c r="C2767" s="23" t="s">
        <v>1606</v>
      </c>
      <c r="D2767" s="33">
        <v>9.3700000000000006E-2</v>
      </c>
      <c r="E2767" s="25">
        <v>21799.18</v>
      </c>
      <c r="F2767" s="25">
        <v>17861.21</v>
      </c>
    </row>
    <row r="2768" spans="1:6" outlineLevel="1" x14ac:dyDescent="0.2">
      <c r="A2768" s="26"/>
      <c r="B2768" s="27"/>
      <c r="C2768" s="28" t="s">
        <v>1914</v>
      </c>
      <c r="D2768" s="28"/>
      <c r="E2768" s="28"/>
      <c r="F2768" s="29">
        <v>6121.18</v>
      </c>
    </row>
    <row r="2769" spans="1:6" outlineLevel="1" x14ac:dyDescent="0.2">
      <c r="A2769" s="26"/>
      <c r="B2769" s="27"/>
      <c r="C2769" s="28" t="s">
        <v>1915</v>
      </c>
      <c r="D2769" s="28"/>
      <c r="E2769" s="28"/>
      <c r="F2769" s="29">
        <v>3552.47</v>
      </c>
    </row>
    <row r="2770" spans="1:6" outlineLevel="1" x14ac:dyDescent="0.2">
      <c r="A2770" s="26"/>
      <c r="B2770" s="27"/>
      <c r="C2770" s="28" t="s">
        <v>917</v>
      </c>
      <c r="D2770" s="28"/>
      <c r="E2770" s="28"/>
      <c r="F2770" s="29">
        <v>27534.86</v>
      </c>
    </row>
    <row r="2771" spans="1:6" ht="33.75" customHeight="1" outlineLevel="1" x14ac:dyDescent="0.2">
      <c r="A2771" s="21">
        <v>92</v>
      </c>
      <c r="B2771" s="22" t="s">
        <v>1609</v>
      </c>
      <c r="C2771" s="23" t="s">
        <v>1610</v>
      </c>
      <c r="D2771" s="24">
        <v>-2.8000000000000001E-2</v>
      </c>
      <c r="E2771" s="25">
        <v>59210</v>
      </c>
      <c r="F2771" s="25">
        <v>-10262.280000000001</v>
      </c>
    </row>
    <row r="2772" spans="1:6" ht="33.75" customHeight="1" outlineLevel="1" x14ac:dyDescent="0.2">
      <c r="A2772" s="21">
        <v>93</v>
      </c>
      <c r="B2772" s="22" t="s">
        <v>1611</v>
      </c>
      <c r="C2772" s="23" t="s">
        <v>1612</v>
      </c>
      <c r="D2772" s="24">
        <v>-6.0000000000000001E-3</v>
      </c>
      <c r="E2772" s="25">
        <v>44408</v>
      </c>
      <c r="F2772" s="25">
        <v>-2160.89</v>
      </c>
    </row>
    <row r="2773" spans="1:6" ht="22.5" customHeight="1" outlineLevel="1" x14ac:dyDescent="0.2">
      <c r="A2773" s="21">
        <v>94</v>
      </c>
      <c r="B2773" s="22" t="s">
        <v>1377</v>
      </c>
      <c r="C2773" s="23" t="s">
        <v>1900</v>
      </c>
      <c r="D2773" s="30">
        <v>2.81</v>
      </c>
      <c r="E2773" s="25">
        <v>128.69</v>
      </c>
      <c r="F2773" s="25">
        <v>3033.98</v>
      </c>
    </row>
    <row r="2774" spans="1:6" ht="22.5" customHeight="1" outlineLevel="1" x14ac:dyDescent="0.2">
      <c r="A2774" s="21">
        <v>95</v>
      </c>
      <c r="B2774" s="22" t="s">
        <v>1377</v>
      </c>
      <c r="C2774" s="23" t="s">
        <v>1901</v>
      </c>
      <c r="D2774" s="30">
        <v>23.43</v>
      </c>
      <c r="E2774" s="25">
        <v>26.09</v>
      </c>
      <c r="F2774" s="25">
        <v>5128.7700000000004</v>
      </c>
    </row>
    <row r="2775" spans="1:6" ht="22.5" customHeight="1" outlineLevel="1" x14ac:dyDescent="0.2">
      <c r="A2775" s="21">
        <v>96</v>
      </c>
      <c r="B2775" s="22" t="s">
        <v>1369</v>
      </c>
      <c r="C2775" s="23" t="s">
        <v>1370</v>
      </c>
      <c r="D2775" s="33">
        <v>9.3700000000000006E-2</v>
      </c>
      <c r="E2775" s="25">
        <v>578.79</v>
      </c>
      <c r="F2775" s="25">
        <v>2056.85</v>
      </c>
    </row>
    <row r="2776" spans="1:6" outlineLevel="1" x14ac:dyDescent="0.2">
      <c r="A2776" s="26"/>
      <c r="B2776" s="27"/>
      <c r="C2776" s="28" t="s">
        <v>1916</v>
      </c>
      <c r="D2776" s="28"/>
      <c r="E2776" s="28"/>
      <c r="F2776" s="29">
        <v>1938.01</v>
      </c>
    </row>
    <row r="2777" spans="1:6" outlineLevel="1" x14ac:dyDescent="0.2">
      <c r="A2777" s="26"/>
      <c r="B2777" s="27"/>
      <c r="C2777" s="28" t="s">
        <v>1917</v>
      </c>
      <c r="D2777" s="28"/>
      <c r="E2777" s="28"/>
      <c r="F2777" s="29">
        <v>1124.74</v>
      </c>
    </row>
    <row r="2778" spans="1:6" outlineLevel="1" x14ac:dyDescent="0.2">
      <c r="A2778" s="26"/>
      <c r="B2778" s="27"/>
      <c r="C2778" s="28" t="s">
        <v>917</v>
      </c>
      <c r="D2778" s="28"/>
      <c r="E2778" s="28"/>
      <c r="F2778" s="29">
        <v>5119.6000000000004</v>
      </c>
    </row>
    <row r="2779" spans="1:6" ht="22.5" customHeight="1" outlineLevel="1" x14ac:dyDescent="0.2">
      <c r="A2779" s="21">
        <v>97</v>
      </c>
      <c r="B2779" s="22" t="s">
        <v>1377</v>
      </c>
      <c r="C2779" s="23" t="s">
        <v>1904</v>
      </c>
      <c r="D2779" s="30">
        <v>5.62</v>
      </c>
      <c r="E2779" s="25">
        <v>140.80000000000001</v>
      </c>
      <c r="F2779" s="25">
        <v>6639.07</v>
      </c>
    </row>
    <row r="2780" spans="1:6" ht="33.75" customHeight="1" outlineLevel="1" x14ac:dyDescent="0.2">
      <c r="A2780" s="21">
        <v>98</v>
      </c>
      <c r="B2780" s="22" t="s">
        <v>1570</v>
      </c>
      <c r="C2780" s="23" t="s">
        <v>1911</v>
      </c>
      <c r="D2780" s="24">
        <v>0.85199999999999998</v>
      </c>
      <c r="E2780" s="25">
        <v>83.8</v>
      </c>
      <c r="F2780" s="25">
        <v>3205.97</v>
      </c>
    </row>
    <row r="2781" spans="1:6" outlineLevel="1" x14ac:dyDescent="0.2">
      <c r="A2781" s="26"/>
      <c r="B2781" s="27"/>
      <c r="C2781" s="28" t="s">
        <v>1918</v>
      </c>
      <c r="D2781" s="28"/>
      <c r="E2781" s="28"/>
      <c r="F2781" s="29">
        <v>3298.85</v>
      </c>
    </row>
    <row r="2782" spans="1:6" outlineLevel="1" x14ac:dyDescent="0.2">
      <c r="A2782" s="26"/>
      <c r="B2782" s="27"/>
      <c r="C2782" s="28" t="s">
        <v>1919</v>
      </c>
      <c r="D2782" s="28"/>
      <c r="E2782" s="28"/>
      <c r="F2782" s="29">
        <v>1889.63</v>
      </c>
    </row>
    <row r="2783" spans="1:6" outlineLevel="1" x14ac:dyDescent="0.2">
      <c r="A2783" s="26"/>
      <c r="B2783" s="27"/>
      <c r="C2783" s="28" t="s">
        <v>917</v>
      </c>
      <c r="D2783" s="28"/>
      <c r="E2783" s="28"/>
      <c r="F2783" s="29">
        <v>8394.4500000000007</v>
      </c>
    </row>
    <row r="2784" spans="1:6" ht="22.5" customHeight="1" outlineLevel="1" x14ac:dyDescent="0.2">
      <c r="A2784" s="21">
        <v>99</v>
      </c>
      <c r="B2784" s="22" t="s">
        <v>1377</v>
      </c>
      <c r="C2784" s="23" t="s">
        <v>1574</v>
      </c>
      <c r="D2784" s="31">
        <v>23</v>
      </c>
      <c r="E2784" s="25">
        <v>107.47</v>
      </c>
      <c r="F2784" s="25">
        <v>20737.97</v>
      </c>
    </row>
    <row r="2785" spans="1:6" ht="22.5" customHeight="1" outlineLevel="1" x14ac:dyDescent="0.2">
      <c r="A2785" s="21">
        <v>100</v>
      </c>
      <c r="B2785" s="22" t="s">
        <v>1622</v>
      </c>
      <c r="C2785" s="23" t="s">
        <v>1623</v>
      </c>
      <c r="D2785" s="24">
        <v>0.85199999999999998</v>
      </c>
      <c r="E2785" s="25">
        <v>62.12</v>
      </c>
      <c r="F2785" s="25">
        <v>963.81</v>
      </c>
    </row>
    <row r="2786" spans="1:6" outlineLevel="1" x14ac:dyDescent="0.2">
      <c r="A2786" s="26"/>
      <c r="B2786" s="27"/>
      <c r="C2786" s="28" t="s">
        <v>1920</v>
      </c>
      <c r="D2786" s="28"/>
      <c r="E2786" s="28"/>
      <c r="F2786" s="29">
        <v>744.43</v>
      </c>
    </row>
    <row r="2787" spans="1:6" outlineLevel="1" x14ac:dyDescent="0.2">
      <c r="A2787" s="26"/>
      <c r="B2787" s="27"/>
      <c r="C2787" s="28" t="s">
        <v>1921</v>
      </c>
      <c r="D2787" s="28"/>
      <c r="E2787" s="28"/>
      <c r="F2787" s="29">
        <v>466.96</v>
      </c>
    </row>
    <row r="2788" spans="1:6" outlineLevel="1" x14ac:dyDescent="0.2">
      <c r="A2788" s="26"/>
      <c r="B2788" s="27"/>
      <c r="C2788" s="28" t="s">
        <v>917</v>
      </c>
      <c r="D2788" s="28"/>
      <c r="E2788" s="28"/>
      <c r="F2788" s="29">
        <v>2175.1999999999998</v>
      </c>
    </row>
    <row r="2789" spans="1:6" ht="22.5" customHeight="1" outlineLevel="1" x14ac:dyDescent="0.2">
      <c r="A2789" s="21">
        <v>101</v>
      </c>
      <c r="B2789" s="22" t="s">
        <v>1377</v>
      </c>
      <c r="C2789" s="23" t="s">
        <v>1626</v>
      </c>
      <c r="D2789" s="24">
        <v>87.756</v>
      </c>
      <c r="E2789" s="25">
        <v>3.31</v>
      </c>
      <c r="F2789" s="25">
        <v>2440.5300000000002</v>
      </c>
    </row>
    <row r="2790" spans="1:6" ht="12" outlineLevel="1" x14ac:dyDescent="0.2">
      <c r="A2790" s="459" t="s">
        <v>1856</v>
      </c>
      <c r="B2790" s="460"/>
      <c r="C2790" s="460"/>
      <c r="D2790" s="460"/>
      <c r="E2790" s="460"/>
      <c r="F2790" s="461"/>
    </row>
    <row r="2791" spans="1:6" ht="22.5" customHeight="1" outlineLevel="1" x14ac:dyDescent="0.2">
      <c r="A2791" s="21">
        <v>102</v>
      </c>
      <c r="B2791" s="22" t="s">
        <v>1622</v>
      </c>
      <c r="C2791" s="23" t="s">
        <v>1623</v>
      </c>
      <c r="D2791" s="24">
        <v>0.33200000000000002</v>
      </c>
      <c r="E2791" s="25">
        <v>62.12</v>
      </c>
      <c r="F2791" s="25">
        <v>375.57</v>
      </c>
    </row>
    <row r="2792" spans="1:6" outlineLevel="1" x14ac:dyDescent="0.2">
      <c r="A2792" s="26"/>
      <c r="B2792" s="27"/>
      <c r="C2792" s="28" t="s">
        <v>1922</v>
      </c>
      <c r="D2792" s="28"/>
      <c r="E2792" s="28"/>
      <c r="F2792" s="29">
        <v>290.08</v>
      </c>
    </row>
    <row r="2793" spans="1:6" outlineLevel="1" x14ac:dyDescent="0.2">
      <c r="A2793" s="26"/>
      <c r="B2793" s="27"/>
      <c r="C2793" s="28" t="s">
        <v>1923</v>
      </c>
      <c r="D2793" s="28"/>
      <c r="E2793" s="28"/>
      <c r="F2793" s="29">
        <v>181.96</v>
      </c>
    </row>
    <row r="2794" spans="1:6" outlineLevel="1" x14ac:dyDescent="0.2">
      <c r="A2794" s="26"/>
      <c r="B2794" s="27"/>
      <c r="C2794" s="28" t="s">
        <v>917</v>
      </c>
      <c r="D2794" s="28"/>
      <c r="E2794" s="28"/>
      <c r="F2794" s="29">
        <v>847.61</v>
      </c>
    </row>
    <row r="2795" spans="1:6" ht="22.5" customHeight="1" outlineLevel="1" x14ac:dyDescent="0.2">
      <c r="A2795" s="21">
        <v>103</v>
      </c>
      <c r="B2795" s="22" t="s">
        <v>1377</v>
      </c>
      <c r="C2795" s="23" t="s">
        <v>1626</v>
      </c>
      <c r="D2795" s="24">
        <v>34.195999999999998</v>
      </c>
      <c r="E2795" s="25">
        <v>3.31</v>
      </c>
      <c r="F2795" s="25">
        <v>951</v>
      </c>
    </row>
    <row r="2796" spans="1:6" ht="33.75" customHeight="1" outlineLevel="1" x14ac:dyDescent="0.2">
      <c r="A2796" s="21">
        <v>104</v>
      </c>
      <c r="B2796" s="22" t="s">
        <v>1570</v>
      </c>
      <c r="C2796" s="23" t="s">
        <v>1911</v>
      </c>
      <c r="D2796" s="24">
        <v>0.26200000000000001</v>
      </c>
      <c r="E2796" s="25">
        <v>83.8</v>
      </c>
      <c r="F2796" s="25">
        <v>985.87</v>
      </c>
    </row>
    <row r="2797" spans="1:6" outlineLevel="1" x14ac:dyDescent="0.2">
      <c r="A2797" s="26"/>
      <c r="B2797" s="27"/>
      <c r="C2797" s="28" t="s">
        <v>1924</v>
      </c>
      <c r="D2797" s="28"/>
      <c r="E2797" s="28"/>
      <c r="F2797" s="29">
        <v>1014.44</v>
      </c>
    </row>
    <row r="2798" spans="1:6" outlineLevel="1" x14ac:dyDescent="0.2">
      <c r="A2798" s="26"/>
      <c r="B2798" s="27"/>
      <c r="C2798" s="28" t="s">
        <v>1925</v>
      </c>
      <c r="D2798" s="28"/>
      <c r="E2798" s="28"/>
      <c r="F2798" s="29">
        <v>581.09</v>
      </c>
    </row>
    <row r="2799" spans="1:6" outlineLevel="1" x14ac:dyDescent="0.2">
      <c r="A2799" s="26"/>
      <c r="B2799" s="27"/>
      <c r="C2799" s="28" t="s">
        <v>917</v>
      </c>
      <c r="D2799" s="28"/>
      <c r="E2799" s="28"/>
      <c r="F2799" s="29">
        <v>2581.4</v>
      </c>
    </row>
    <row r="2800" spans="1:6" ht="22.5" customHeight="1" outlineLevel="1" x14ac:dyDescent="0.2">
      <c r="A2800" s="21">
        <v>105</v>
      </c>
      <c r="B2800" s="22" t="s">
        <v>1377</v>
      </c>
      <c r="C2800" s="23" t="s">
        <v>1926</v>
      </c>
      <c r="D2800" s="31">
        <v>5</v>
      </c>
      <c r="E2800" s="25">
        <v>186.87</v>
      </c>
      <c r="F2800" s="25">
        <v>7839.38</v>
      </c>
    </row>
    <row r="2801" spans="1:6" ht="22.5" customHeight="1" outlineLevel="1" x14ac:dyDescent="0.2">
      <c r="A2801" s="21">
        <v>106</v>
      </c>
      <c r="B2801" s="22" t="s">
        <v>1579</v>
      </c>
      <c r="C2801" s="23" t="s">
        <v>1580</v>
      </c>
      <c r="D2801" s="24">
        <v>3.5000000000000003E-2</v>
      </c>
      <c r="E2801" s="25">
        <v>10577.18</v>
      </c>
      <c r="F2801" s="25">
        <v>4882.04</v>
      </c>
    </row>
    <row r="2802" spans="1:6" outlineLevel="1" x14ac:dyDescent="0.2">
      <c r="A2802" s="26"/>
      <c r="B2802" s="27"/>
      <c r="C2802" s="28" t="s">
        <v>1927</v>
      </c>
      <c r="D2802" s="28"/>
      <c r="E2802" s="28"/>
      <c r="F2802" s="29">
        <v>466.12</v>
      </c>
    </row>
    <row r="2803" spans="1:6" outlineLevel="1" x14ac:dyDescent="0.2">
      <c r="A2803" s="26"/>
      <c r="B2803" s="27"/>
      <c r="C2803" s="28" t="s">
        <v>1928</v>
      </c>
      <c r="D2803" s="28"/>
      <c r="E2803" s="28"/>
      <c r="F2803" s="29">
        <v>265.05</v>
      </c>
    </row>
    <row r="2804" spans="1:6" outlineLevel="1" x14ac:dyDescent="0.2">
      <c r="A2804" s="26"/>
      <c r="B2804" s="27"/>
      <c r="C2804" s="28" t="s">
        <v>917</v>
      </c>
      <c r="D2804" s="28"/>
      <c r="E2804" s="28"/>
      <c r="F2804" s="29">
        <v>5613.21</v>
      </c>
    </row>
    <row r="2805" spans="1:6" ht="22.5" customHeight="1" outlineLevel="1" x14ac:dyDescent="0.2">
      <c r="A2805" s="21">
        <v>107</v>
      </c>
      <c r="B2805" s="22" t="s">
        <v>1583</v>
      </c>
      <c r="C2805" s="23" t="s">
        <v>1584</v>
      </c>
      <c r="D2805" s="30">
        <v>-6.51</v>
      </c>
      <c r="E2805" s="25">
        <v>17.82</v>
      </c>
      <c r="F2805" s="25">
        <v>-1815.53</v>
      </c>
    </row>
    <row r="2806" spans="1:6" ht="56.25" customHeight="1" outlineLevel="1" x14ac:dyDescent="0.2">
      <c r="A2806" s="21">
        <v>108</v>
      </c>
      <c r="B2806" s="22" t="s">
        <v>1585</v>
      </c>
      <c r="C2806" s="23" t="s">
        <v>1586</v>
      </c>
      <c r="D2806" s="30">
        <v>-6.44</v>
      </c>
      <c r="E2806" s="25">
        <v>37.799999999999997</v>
      </c>
      <c r="F2806" s="25">
        <v>-2604.7199999999998</v>
      </c>
    </row>
    <row r="2807" spans="1:6" ht="22.5" customHeight="1" outlineLevel="1" x14ac:dyDescent="0.2">
      <c r="A2807" s="21">
        <v>109</v>
      </c>
      <c r="B2807" s="22" t="s">
        <v>989</v>
      </c>
      <c r="C2807" s="23" t="s">
        <v>990</v>
      </c>
      <c r="D2807" s="32">
        <v>0.1</v>
      </c>
      <c r="E2807" s="25">
        <v>200</v>
      </c>
      <c r="F2807" s="25">
        <v>380.6</v>
      </c>
    </row>
    <row r="2808" spans="1:6" ht="22.5" customHeight="1" outlineLevel="1" x14ac:dyDescent="0.2">
      <c r="A2808" s="21">
        <v>110</v>
      </c>
      <c r="B2808" s="22" t="s">
        <v>1377</v>
      </c>
      <c r="C2808" s="23" t="s">
        <v>1574</v>
      </c>
      <c r="D2808" s="31">
        <v>1</v>
      </c>
      <c r="E2808" s="25">
        <v>107.47</v>
      </c>
      <c r="F2808" s="25">
        <v>901.65</v>
      </c>
    </row>
    <row r="2809" spans="1:6" ht="22.5" customHeight="1" outlineLevel="1" x14ac:dyDescent="0.2">
      <c r="A2809" s="21">
        <v>111</v>
      </c>
      <c r="B2809" s="22" t="s">
        <v>1587</v>
      </c>
      <c r="C2809" s="23" t="s">
        <v>1588</v>
      </c>
      <c r="D2809" s="24">
        <v>3.5000000000000003E-2</v>
      </c>
      <c r="E2809" s="25">
        <v>276.27999999999997</v>
      </c>
      <c r="F2809" s="25">
        <v>316.06</v>
      </c>
    </row>
    <row r="2810" spans="1:6" outlineLevel="1" x14ac:dyDescent="0.2">
      <c r="A2810" s="26"/>
      <c r="B2810" s="27"/>
      <c r="C2810" s="28" t="s">
        <v>1929</v>
      </c>
      <c r="D2810" s="28"/>
      <c r="E2810" s="28"/>
      <c r="F2810" s="29">
        <v>347.14</v>
      </c>
    </row>
    <row r="2811" spans="1:6" outlineLevel="1" x14ac:dyDescent="0.2">
      <c r="A2811" s="26"/>
      <c r="B2811" s="27"/>
      <c r="C2811" s="28" t="s">
        <v>1930</v>
      </c>
      <c r="D2811" s="28"/>
      <c r="E2811" s="28"/>
      <c r="F2811" s="29">
        <v>201.47</v>
      </c>
    </row>
    <row r="2812" spans="1:6" outlineLevel="1" x14ac:dyDescent="0.2">
      <c r="A2812" s="26"/>
      <c r="B2812" s="27"/>
      <c r="C2812" s="28" t="s">
        <v>917</v>
      </c>
      <c r="D2812" s="28"/>
      <c r="E2812" s="28"/>
      <c r="F2812" s="29">
        <v>864.67</v>
      </c>
    </row>
    <row r="2813" spans="1:6" ht="33.75" customHeight="1" outlineLevel="1" x14ac:dyDescent="0.2">
      <c r="A2813" s="21">
        <v>112</v>
      </c>
      <c r="B2813" s="22" t="s">
        <v>1377</v>
      </c>
      <c r="C2813" s="23" t="s">
        <v>1591</v>
      </c>
      <c r="D2813" s="32">
        <v>3.5</v>
      </c>
      <c r="E2813" s="25">
        <v>496.96</v>
      </c>
      <c r="F2813" s="25">
        <v>14593.1</v>
      </c>
    </row>
    <row r="2814" spans="1:6" ht="33.75" customHeight="1" outlineLevel="1" x14ac:dyDescent="0.2">
      <c r="A2814" s="21">
        <v>113</v>
      </c>
      <c r="B2814" s="22" t="s">
        <v>1931</v>
      </c>
      <c r="C2814" s="23" t="s">
        <v>1932</v>
      </c>
      <c r="D2814" s="30">
        <v>0.04</v>
      </c>
      <c r="E2814" s="25">
        <v>227.63</v>
      </c>
      <c r="F2814" s="25">
        <v>395.28</v>
      </c>
    </row>
    <row r="2815" spans="1:6" outlineLevel="1" x14ac:dyDescent="0.2">
      <c r="A2815" s="26"/>
      <c r="B2815" s="27"/>
      <c r="C2815" s="28" t="s">
        <v>1933</v>
      </c>
      <c r="D2815" s="28"/>
      <c r="E2815" s="28"/>
      <c r="F2815" s="29">
        <v>400.82</v>
      </c>
    </row>
    <row r="2816" spans="1:6" outlineLevel="1" x14ac:dyDescent="0.2">
      <c r="A2816" s="26"/>
      <c r="B2816" s="27"/>
      <c r="C2816" s="28" t="s">
        <v>1934</v>
      </c>
      <c r="D2816" s="28"/>
      <c r="E2816" s="28"/>
      <c r="F2816" s="29">
        <v>227.92</v>
      </c>
    </row>
    <row r="2817" spans="1:6" outlineLevel="1" x14ac:dyDescent="0.2">
      <c r="A2817" s="26"/>
      <c r="B2817" s="27"/>
      <c r="C2817" s="28" t="s">
        <v>917</v>
      </c>
      <c r="D2817" s="28"/>
      <c r="E2817" s="28"/>
      <c r="F2817" s="29">
        <v>1024.02</v>
      </c>
    </row>
    <row r="2818" spans="1:6" ht="22.5" customHeight="1" outlineLevel="1" x14ac:dyDescent="0.2">
      <c r="A2818" s="21">
        <v>114</v>
      </c>
      <c r="B2818" s="22" t="s">
        <v>1377</v>
      </c>
      <c r="C2818" s="23" t="s">
        <v>1935</v>
      </c>
      <c r="D2818" s="31">
        <v>4</v>
      </c>
      <c r="E2818" s="25">
        <v>2355.4499999999998</v>
      </c>
      <c r="F2818" s="25">
        <v>79048.97</v>
      </c>
    </row>
    <row r="2819" spans="1:6" ht="12" outlineLevel="1" x14ac:dyDescent="0.2">
      <c r="A2819" s="459" t="s">
        <v>1936</v>
      </c>
      <c r="B2819" s="460"/>
      <c r="C2819" s="460"/>
      <c r="D2819" s="460"/>
      <c r="E2819" s="460"/>
      <c r="F2819" s="461"/>
    </row>
    <row r="2820" spans="1:6" ht="22.5" customHeight="1" outlineLevel="1" x14ac:dyDescent="0.2">
      <c r="A2820" s="21">
        <v>115</v>
      </c>
      <c r="B2820" s="22" t="s">
        <v>1622</v>
      </c>
      <c r="C2820" s="23" t="s">
        <v>1623</v>
      </c>
      <c r="D2820" s="30">
        <v>7.0000000000000007E-2</v>
      </c>
      <c r="E2820" s="25">
        <v>62.12</v>
      </c>
      <c r="F2820" s="25">
        <v>79.19</v>
      </c>
    </row>
    <row r="2821" spans="1:6" outlineLevel="1" x14ac:dyDescent="0.2">
      <c r="A2821" s="26"/>
      <c r="B2821" s="27"/>
      <c r="C2821" s="28" t="s">
        <v>1937</v>
      </c>
      <c r="D2821" s="28"/>
      <c r="E2821" s="28"/>
      <c r="F2821" s="29">
        <v>61.17</v>
      </c>
    </row>
    <row r="2822" spans="1:6" outlineLevel="1" x14ac:dyDescent="0.2">
      <c r="A2822" s="26"/>
      <c r="B2822" s="27"/>
      <c r="C2822" s="28" t="s">
        <v>1938</v>
      </c>
      <c r="D2822" s="28"/>
      <c r="E2822" s="28"/>
      <c r="F2822" s="29">
        <v>38.369999999999997</v>
      </c>
    </row>
    <row r="2823" spans="1:6" outlineLevel="1" x14ac:dyDescent="0.2">
      <c r="A2823" s="26"/>
      <c r="B2823" s="27"/>
      <c r="C2823" s="28" t="s">
        <v>917</v>
      </c>
      <c r="D2823" s="28"/>
      <c r="E2823" s="28"/>
      <c r="F2823" s="29">
        <v>178.73</v>
      </c>
    </row>
    <row r="2824" spans="1:6" ht="22.5" customHeight="1" outlineLevel="1" x14ac:dyDescent="0.2">
      <c r="A2824" s="21">
        <v>116</v>
      </c>
      <c r="B2824" s="22" t="s">
        <v>1377</v>
      </c>
      <c r="C2824" s="23" t="s">
        <v>1626</v>
      </c>
      <c r="D2824" s="30">
        <v>7.21</v>
      </c>
      <c r="E2824" s="25">
        <v>3.31</v>
      </c>
      <c r="F2824" s="25">
        <v>200.51</v>
      </c>
    </row>
    <row r="2825" spans="1:6" ht="22.5" customHeight="1" outlineLevel="1" x14ac:dyDescent="0.2">
      <c r="A2825" s="21">
        <v>117</v>
      </c>
      <c r="B2825" s="22" t="s">
        <v>1579</v>
      </c>
      <c r="C2825" s="23" t="s">
        <v>1580</v>
      </c>
      <c r="D2825" s="24">
        <v>3.5000000000000003E-2</v>
      </c>
      <c r="E2825" s="25">
        <v>10577.18</v>
      </c>
      <c r="F2825" s="25">
        <v>4882.04</v>
      </c>
    </row>
    <row r="2826" spans="1:6" outlineLevel="1" x14ac:dyDescent="0.2">
      <c r="A2826" s="26"/>
      <c r="B2826" s="27"/>
      <c r="C2826" s="28" t="s">
        <v>1927</v>
      </c>
      <c r="D2826" s="28"/>
      <c r="E2826" s="28"/>
      <c r="F2826" s="29">
        <v>466.12</v>
      </c>
    </row>
    <row r="2827" spans="1:6" outlineLevel="1" x14ac:dyDescent="0.2">
      <c r="A2827" s="26"/>
      <c r="B2827" s="27"/>
      <c r="C2827" s="28" t="s">
        <v>1928</v>
      </c>
      <c r="D2827" s="28"/>
      <c r="E2827" s="28"/>
      <c r="F2827" s="29">
        <v>265.05</v>
      </c>
    </row>
    <row r="2828" spans="1:6" outlineLevel="1" x14ac:dyDescent="0.2">
      <c r="A2828" s="26"/>
      <c r="B2828" s="27"/>
      <c r="C2828" s="28" t="s">
        <v>917</v>
      </c>
      <c r="D2828" s="28"/>
      <c r="E2828" s="28"/>
      <c r="F2828" s="29">
        <v>5613.21</v>
      </c>
    </row>
    <row r="2829" spans="1:6" ht="22.5" customHeight="1" outlineLevel="1" x14ac:dyDescent="0.2">
      <c r="A2829" s="21">
        <v>118</v>
      </c>
      <c r="B2829" s="22" t="s">
        <v>1583</v>
      </c>
      <c r="C2829" s="23" t="s">
        <v>1584</v>
      </c>
      <c r="D2829" s="30">
        <v>-6.51</v>
      </c>
      <c r="E2829" s="25">
        <v>17.82</v>
      </c>
      <c r="F2829" s="25">
        <v>-1815.53</v>
      </c>
    </row>
    <row r="2830" spans="1:6" ht="56.25" customHeight="1" outlineLevel="1" x14ac:dyDescent="0.2">
      <c r="A2830" s="21">
        <v>119</v>
      </c>
      <c r="B2830" s="22" t="s">
        <v>1585</v>
      </c>
      <c r="C2830" s="23" t="s">
        <v>1586</v>
      </c>
      <c r="D2830" s="30">
        <v>-6.44</v>
      </c>
      <c r="E2830" s="25">
        <v>37.799999999999997</v>
      </c>
      <c r="F2830" s="25">
        <v>-2604.7199999999998</v>
      </c>
    </row>
    <row r="2831" spans="1:6" ht="22.5" customHeight="1" outlineLevel="1" x14ac:dyDescent="0.2">
      <c r="A2831" s="21">
        <v>120</v>
      </c>
      <c r="B2831" s="22" t="s">
        <v>989</v>
      </c>
      <c r="C2831" s="23" t="s">
        <v>990</v>
      </c>
      <c r="D2831" s="32">
        <v>0.1</v>
      </c>
      <c r="E2831" s="25">
        <v>200</v>
      </c>
      <c r="F2831" s="25">
        <v>380.6</v>
      </c>
    </row>
    <row r="2832" spans="1:6" ht="22.5" customHeight="1" outlineLevel="1" x14ac:dyDescent="0.2">
      <c r="A2832" s="21">
        <v>121</v>
      </c>
      <c r="B2832" s="22" t="s">
        <v>1939</v>
      </c>
      <c r="C2832" s="23" t="s">
        <v>1940</v>
      </c>
      <c r="D2832" s="32">
        <v>0.7</v>
      </c>
      <c r="E2832" s="25">
        <v>77.41</v>
      </c>
      <c r="F2832" s="25">
        <v>809.55</v>
      </c>
    </row>
    <row r="2833" spans="1:6" ht="22.5" customHeight="1" outlineLevel="1" x14ac:dyDescent="0.2">
      <c r="A2833" s="21">
        <v>122</v>
      </c>
      <c r="B2833" s="22" t="s">
        <v>1587</v>
      </c>
      <c r="C2833" s="23" t="s">
        <v>1588</v>
      </c>
      <c r="D2833" s="24">
        <v>3.5000000000000003E-2</v>
      </c>
      <c r="E2833" s="25">
        <v>276.27999999999997</v>
      </c>
      <c r="F2833" s="25">
        <v>316.06</v>
      </c>
    </row>
    <row r="2834" spans="1:6" outlineLevel="1" x14ac:dyDescent="0.2">
      <c r="A2834" s="26"/>
      <c r="B2834" s="27"/>
      <c r="C2834" s="28" t="s">
        <v>1929</v>
      </c>
      <c r="D2834" s="28"/>
      <c r="E2834" s="28"/>
      <c r="F2834" s="29">
        <v>347.14</v>
      </c>
    </row>
    <row r="2835" spans="1:6" outlineLevel="1" x14ac:dyDescent="0.2">
      <c r="A2835" s="26"/>
      <c r="B2835" s="27"/>
      <c r="C2835" s="28" t="s">
        <v>1930</v>
      </c>
      <c r="D2835" s="28"/>
      <c r="E2835" s="28"/>
      <c r="F2835" s="29">
        <v>201.47</v>
      </c>
    </row>
    <row r="2836" spans="1:6" outlineLevel="1" x14ac:dyDescent="0.2">
      <c r="A2836" s="26"/>
      <c r="B2836" s="27"/>
      <c r="C2836" s="28" t="s">
        <v>917</v>
      </c>
      <c r="D2836" s="28"/>
      <c r="E2836" s="28"/>
      <c r="F2836" s="29">
        <v>864.67</v>
      </c>
    </row>
    <row r="2837" spans="1:6" ht="33.75" customHeight="1" outlineLevel="1" x14ac:dyDescent="0.2">
      <c r="A2837" s="21">
        <v>123</v>
      </c>
      <c r="B2837" s="22" t="s">
        <v>1377</v>
      </c>
      <c r="C2837" s="23" t="s">
        <v>1591</v>
      </c>
      <c r="D2837" s="32">
        <v>3.5</v>
      </c>
      <c r="E2837" s="25">
        <v>496.96</v>
      </c>
      <c r="F2837" s="25">
        <v>14593.1</v>
      </c>
    </row>
    <row r="2838" spans="1:6" ht="22.5" customHeight="1" outlineLevel="1" x14ac:dyDescent="0.2">
      <c r="A2838" s="21">
        <v>124</v>
      </c>
      <c r="B2838" s="22" t="s">
        <v>1941</v>
      </c>
      <c r="C2838" s="23" t="s">
        <v>1942</v>
      </c>
      <c r="D2838" s="24">
        <v>1.4710000000000001</v>
      </c>
      <c r="E2838" s="25">
        <v>167.6</v>
      </c>
      <c r="F2838" s="25">
        <v>10816.73</v>
      </c>
    </row>
    <row r="2839" spans="1:6" outlineLevel="1" x14ac:dyDescent="0.2">
      <c r="A2839" s="26"/>
      <c r="B2839" s="27"/>
      <c r="C2839" s="28" t="s">
        <v>1943</v>
      </c>
      <c r="D2839" s="28"/>
      <c r="E2839" s="28"/>
      <c r="F2839" s="29">
        <v>9086.15</v>
      </c>
    </row>
    <row r="2840" spans="1:6" outlineLevel="1" x14ac:dyDescent="0.2">
      <c r="A2840" s="26"/>
      <c r="B2840" s="27"/>
      <c r="C2840" s="28" t="s">
        <v>1944</v>
      </c>
      <c r="D2840" s="28"/>
      <c r="E2840" s="28"/>
      <c r="F2840" s="29">
        <v>5273.21</v>
      </c>
    </row>
    <row r="2841" spans="1:6" outlineLevel="1" x14ac:dyDescent="0.2">
      <c r="A2841" s="26"/>
      <c r="B2841" s="27"/>
      <c r="C2841" s="28" t="s">
        <v>917</v>
      </c>
      <c r="D2841" s="28"/>
      <c r="E2841" s="28"/>
      <c r="F2841" s="29">
        <v>25176.09</v>
      </c>
    </row>
    <row r="2842" spans="1:6" ht="22.5" customHeight="1" outlineLevel="1" x14ac:dyDescent="0.2">
      <c r="A2842" s="21">
        <v>125</v>
      </c>
      <c r="B2842" s="22" t="s">
        <v>1945</v>
      </c>
      <c r="C2842" s="23" t="s">
        <v>1946</v>
      </c>
      <c r="D2842" s="24">
        <v>148.571</v>
      </c>
      <c r="E2842" s="25">
        <v>20.5</v>
      </c>
      <c r="F2842" s="25">
        <v>14923.96</v>
      </c>
    </row>
    <row r="2843" spans="1:6" ht="22.5" customHeight="1" outlineLevel="1" x14ac:dyDescent="0.2">
      <c r="A2843" s="21">
        <v>126</v>
      </c>
      <c r="B2843" s="22" t="s">
        <v>1947</v>
      </c>
      <c r="C2843" s="23" t="s">
        <v>1948</v>
      </c>
      <c r="D2843" s="30">
        <v>0.22</v>
      </c>
      <c r="E2843" s="25">
        <v>63</v>
      </c>
      <c r="F2843" s="25">
        <v>169.37</v>
      </c>
    </row>
    <row r="2844" spans="1:6" ht="22.5" customHeight="1" outlineLevel="1" x14ac:dyDescent="0.2">
      <c r="A2844" s="21">
        <v>127</v>
      </c>
      <c r="B2844" s="22" t="s">
        <v>1949</v>
      </c>
      <c r="C2844" s="23" t="s">
        <v>1950</v>
      </c>
      <c r="D2844" s="30">
        <v>0.44</v>
      </c>
      <c r="E2844" s="25">
        <v>128</v>
      </c>
      <c r="F2844" s="25">
        <v>683.16</v>
      </c>
    </row>
    <row r="2845" spans="1:6" ht="22.5" customHeight="1" outlineLevel="1" x14ac:dyDescent="0.2">
      <c r="A2845" s="21">
        <v>128</v>
      </c>
      <c r="B2845" s="22" t="s">
        <v>1951</v>
      </c>
      <c r="C2845" s="23" t="s">
        <v>1952</v>
      </c>
      <c r="D2845" s="30">
        <v>0.99</v>
      </c>
      <c r="E2845" s="25">
        <v>128</v>
      </c>
      <c r="F2845" s="25">
        <v>1646.09</v>
      </c>
    </row>
    <row r="2846" spans="1:6" ht="22.5" customHeight="1" outlineLevel="1" x14ac:dyDescent="0.2">
      <c r="A2846" s="21">
        <v>129</v>
      </c>
      <c r="B2846" s="22" t="s">
        <v>1622</v>
      </c>
      <c r="C2846" s="23" t="s">
        <v>1623</v>
      </c>
      <c r="D2846" s="24">
        <v>1.4710000000000001</v>
      </c>
      <c r="E2846" s="25">
        <v>62.12</v>
      </c>
      <c r="F2846" s="25">
        <v>1664.04</v>
      </c>
    </row>
    <row r="2847" spans="1:6" outlineLevel="1" x14ac:dyDescent="0.2">
      <c r="A2847" s="26"/>
      <c r="B2847" s="27"/>
      <c r="C2847" s="28" t="s">
        <v>1953</v>
      </c>
      <c r="D2847" s="28"/>
      <c r="E2847" s="28"/>
      <c r="F2847" s="29">
        <v>1285.26</v>
      </c>
    </row>
    <row r="2848" spans="1:6" outlineLevel="1" x14ac:dyDescent="0.2">
      <c r="A2848" s="26"/>
      <c r="B2848" s="27"/>
      <c r="C2848" s="28" t="s">
        <v>1954</v>
      </c>
      <c r="D2848" s="28"/>
      <c r="E2848" s="28"/>
      <c r="F2848" s="29">
        <v>806.21</v>
      </c>
    </row>
    <row r="2849" spans="1:6" outlineLevel="1" x14ac:dyDescent="0.2">
      <c r="A2849" s="26"/>
      <c r="B2849" s="27"/>
      <c r="C2849" s="28" t="s">
        <v>917</v>
      </c>
      <c r="D2849" s="28"/>
      <c r="E2849" s="28"/>
      <c r="F2849" s="29">
        <v>3755.51</v>
      </c>
    </row>
    <row r="2850" spans="1:6" ht="22.5" customHeight="1" outlineLevel="1" x14ac:dyDescent="0.2">
      <c r="A2850" s="21">
        <v>130</v>
      </c>
      <c r="B2850" s="22" t="s">
        <v>1377</v>
      </c>
      <c r="C2850" s="23" t="s">
        <v>1626</v>
      </c>
      <c r="D2850" s="24">
        <v>151.51300000000001</v>
      </c>
      <c r="E2850" s="25">
        <v>3.31</v>
      </c>
      <c r="F2850" s="25">
        <v>4213.63</v>
      </c>
    </row>
    <row r="2851" spans="1:6" ht="11.25" customHeight="1" outlineLevel="1" x14ac:dyDescent="0.2">
      <c r="A2851" s="443" t="s">
        <v>1007</v>
      </c>
      <c r="B2851" s="444"/>
      <c r="C2851" s="444"/>
      <c r="D2851" s="444"/>
      <c r="E2851" s="445"/>
      <c r="F2851" s="36">
        <v>283330.62</v>
      </c>
    </row>
    <row r="2852" spans="1:6" outlineLevel="1" x14ac:dyDescent="0.2">
      <c r="A2852" s="443" t="s">
        <v>1008</v>
      </c>
      <c r="B2852" s="444"/>
      <c r="C2852" s="444"/>
      <c r="D2852" s="444"/>
      <c r="E2852" s="445"/>
      <c r="F2852" s="36">
        <v>51123.43</v>
      </c>
    </row>
    <row r="2853" spans="1:6" outlineLevel="1" x14ac:dyDescent="0.2">
      <c r="A2853" s="443" t="s">
        <v>1009</v>
      </c>
      <c r="B2853" s="444"/>
      <c r="C2853" s="444"/>
      <c r="D2853" s="444"/>
      <c r="E2853" s="445"/>
      <c r="F2853" s="36">
        <v>29816.21</v>
      </c>
    </row>
    <row r="2854" spans="1:6" ht="11.25" customHeight="1" outlineLevel="1" x14ac:dyDescent="0.2">
      <c r="A2854" s="443" t="s">
        <v>1955</v>
      </c>
      <c r="B2854" s="444"/>
      <c r="C2854" s="444"/>
      <c r="D2854" s="444"/>
      <c r="E2854" s="445"/>
      <c r="F2854" s="36">
        <v>364270.26</v>
      </c>
    </row>
    <row r="2855" spans="1:6" ht="12.75" customHeight="1" outlineLevel="1" x14ac:dyDescent="0.2">
      <c r="A2855" s="456" t="s">
        <v>1956</v>
      </c>
      <c r="B2855" s="457"/>
      <c r="C2855" s="457"/>
      <c r="D2855" s="457"/>
      <c r="E2855" s="457"/>
      <c r="F2855" s="458"/>
    </row>
    <row r="2856" spans="1:6" ht="33.75" customHeight="1" outlineLevel="1" x14ac:dyDescent="0.2">
      <c r="A2856" s="21">
        <v>131</v>
      </c>
      <c r="B2856" s="22" t="s">
        <v>1957</v>
      </c>
      <c r="C2856" s="23" t="s">
        <v>1958</v>
      </c>
      <c r="D2856" s="24">
        <v>5.3999999999999999E-2</v>
      </c>
      <c r="E2856" s="25">
        <v>70675.48</v>
      </c>
      <c r="F2856" s="25">
        <v>24506.15</v>
      </c>
    </row>
    <row r="2857" spans="1:6" outlineLevel="1" x14ac:dyDescent="0.2">
      <c r="A2857" s="26"/>
      <c r="B2857" s="27"/>
      <c r="C2857" s="28" t="s">
        <v>1959</v>
      </c>
      <c r="D2857" s="28"/>
      <c r="E2857" s="28"/>
      <c r="F2857" s="29">
        <v>1435.6</v>
      </c>
    </row>
    <row r="2858" spans="1:6" outlineLevel="1" x14ac:dyDescent="0.2">
      <c r="A2858" s="26"/>
      <c r="B2858" s="27"/>
      <c r="C2858" s="28" t="s">
        <v>1960</v>
      </c>
      <c r="D2858" s="28"/>
      <c r="E2858" s="28"/>
      <c r="F2858" s="29">
        <v>731.09</v>
      </c>
    </row>
    <row r="2859" spans="1:6" outlineLevel="1" x14ac:dyDescent="0.2">
      <c r="A2859" s="26"/>
      <c r="B2859" s="27"/>
      <c r="C2859" s="28" t="s">
        <v>917</v>
      </c>
      <c r="D2859" s="28"/>
      <c r="E2859" s="28"/>
      <c r="F2859" s="29">
        <v>26672.84</v>
      </c>
    </row>
    <row r="2860" spans="1:6" ht="22.5" customHeight="1" outlineLevel="1" x14ac:dyDescent="0.2">
      <c r="A2860" s="21">
        <v>132</v>
      </c>
      <c r="B2860" s="22" t="s">
        <v>1377</v>
      </c>
      <c r="C2860" s="23" t="s">
        <v>1961</v>
      </c>
      <c r="D2860" s="31">
        <v>3</v>
      </c>
      <c r="E2860" s="25">
        <v>434.83</v>
      </c>
      <c r="F2860" s="25">
        <v>10944.69</v>
      </c>
    </row>
    <row r="2861" spans="1:6" ht="22.5" customHeight="1" outlineLevel="1" x14ac:dyDescent="0.2">
      <c r="A2861" s="21">
        <v>133</v>
      </c>
      <c r="B2861" s="22" t="s">
        <v>1962</v>
      </c>
      <c r="C2861" s="23" t="s">
        <v>1963</v>
      </c>
      <c r="D2861" s="31">
        <v>5</v>
      </c>
      <c r="E2861" s="25">
        <v>18.36</v>
      </c>
      <c r="F2861" s="25">
        <v>3290.58</v>
      </c>
    </row>
    <row r="2862" spans="1:6" outlineLevel="1" x14ac:dyDescent="0.2">
      <c r="A2862" s="26"/>
      <c r="B2862" s="27"/>
      <c r="C2862" s="28" t="s">
        <v>1964</v>
      </c>
      <c r="D2862" s="28"/>
      <c r="E2862" s="28"/>
      <c r="F2862" s="29">
        <v>2966.17</v>
      </c>
    </row>
    <row r="2863" spans="1:6" outlineLevel="1" x14ac:dyDescent="0.2">
      <c r="A2863" s="26"/>
      <c r="B2863" s="27"/>
      <c r="C2863" s="28" t="s">
        <v>1965</v>
      </c>
      <c r="D2863" s="28"/>
      <c r="E2863" s="28"/>
      <c r="F2863" s="29">
        <v>1559.53</v>
      </c>
    </row>
    <row r="2864" spans="1:6" outlineLevel="1" x14ac:dyDescent="0.2">
      <c r="A2864" s="26"/>
      <c r="B2864" s="27"/>
      <c r="C2864" s="28" t="s">
        <v>917</v>
      </c>
      <c r="D2864" s="28"/>
      <c r="E2864" s="28"/>
      <c r="F2864" s="29">
        <v>7816.28</v>
      </c>
    </row>
    <row r="2865" spans="1:6" ht="22.5" customHeight="1" outlineLevel="1" x14ac:dyDescent="0.2">
      <c r="A2865" s="21">
        <v>134</v>
      </c>
      <c r="B2865" s="22" t="s">
        <v>1377</v>
      </c>
      <c r="C2865" s="23" t="s">
        <v>1966</v>
      </c>
      <c r="D2865" s="31">
        <v>5</v>
      </c>
      <c r="E2865" s="25">
        <v>919.05</v>
      </c>
      <c r="F2865" s="25">
        <v>38554.1</v>
      </c>
    </row>
    <row r="2866" spans="1:6" ht="11.25" customHeight="1" outlineLevel="1" x14ac:dyDescent="0.2">
      <c r="A2866" s="443" t="s">
        <v>1007</v>
      </c>
      <c r="B2866" s="444"/>
      <c r="C2866" s="444"/>
      <c r="D2866" s="444"/>
      <c r="E2866" s="445"/>
      <c r="F2866" s="36">
        <v>77295.520000000004</v>
      </c>
    </row>
    <row r="2867" spans="1:6" outlineLevel="1" x14ac:dyDescent="0.2">
      <c r="A2867" s="443" t="s">
        <v>1008</v>
      </c>
      <c r="B2867" s="444"/>
      <c r="C2867" s="444"/>
      <c r="D2867" s="444"/>
      <c r="E2867" s="445"/>
      <c r="F2867" s="36">
        <v>4401.7700000000004</v>
      </c>
    </row>
    <row r="2868" spans="1:6" outlineLevel="1" x14ac:dyDescent="0.2">
      <c r="A2868" s="443" t="s">
        <v>1009</v>
      </c>
      <c r="B2868" s="444"/>
      <c r="C2868" s="444"/>
      <c r="D2868" s="444"/>
      <c r="E2868" s="445"/>
      <c r="F2868" s="36">
        <v>2290.62</v>
      </c>
    </row>
    <row r="2869" spans="1:6" ht="11.25" customHeight="1" outlineLevel="1" x14ac:dyDescent="0.2">
      <c r="A2869" s="443" t="s">
        <v>1967</v>
      </c>
      <c r="B2869" s="444"/>
      <c r="C2869" s="444"/>
      <c r="D2869" s="444"/>
      <c r="E2869" s="445"/>
      <c r="F2869" s="36">
        <v>83987.91</v>
      </c>
    </row>
    <row r="2870" spans="1:6" ht="12.75" customHeight="1" outlineLevel="1" x14ac:dyDescent="0.2">
      <c r="A2870" s="456" t="s">
        <v>1968</v>
      </c>
      <c r="B2870" s="457"/>
      <c r="C2870" s="457"/>
      <c r="D2870" s="457"/>
      <c r="E2870" s="457"/>
      <c r="F2870" s="458"/>
    </row>
    <row r="2871" spans="1:6" ht="33.75" customHeight="1" outlineLevel="1" x14ac:dyDescent="0.2">
      <c r="A2871" s="21">
        <v>135</v>
      </c>
      <c r="B2871" s="22" t="s">
        <v>1679</v>
      </c>
      <c r="C2871" s="23" t="s">
        <v>1680</v>
      </c>
      <c r="D2871" s="30">
        <v>7.0000000000000007E-2</v>
      </c>
      <c r="E2871" s="25">
        <v>2341.6799999999998</v>
      </c>
      <c r="F2871" s="25">
        <v>6776</v>
      </c>
    </row>
    <row r="2872" spans="1:6" outlineLevel="1" x14ac:dyDescent="0.2">
      <c r="A2872" s="26"/>
      <c r="B2872" s="27"/>
      <c r="C2872" s="28" t="s">
        <v>1969</v>
      </c>
      <c r="D2872" s="28"/>
      <c r="E2872" s="28"/>
      <c r="F2872" s="29">
        <v>8021.07</v>
      </c>
    </row>
    <row r="2873" spans="1:6" outlineLevel="1" x14ac:dyDescent="0.2">
      <c r="A2873" s="26"/>
      <c r="B2873" s="27"/>
      <c r="C2873" s="28" t="s">
        <v>1970</v>
      </c>
      <c r="D2873" s="28"/>
      <c r="E2873" s="28"/>
      <c r="F2873" s="29">
        <v>4772.87</v>
      </c>
    </row>
    <row r="2874" spans="1:6" outlineLevel="1" x14ac:dyDescent="0.2">
      <c r="A2874" s="26"/>
      <c r="B2874" s="27"/>
      <c r="C2874" s="28" t="s">
        <v>917</v>
      </c>
      <c r="D2874" s="28"/>
      <c r="E2874" s="28"/>
      <c r="F2874" s="29">
        <v>19569.939999999999</v>
      </c>
    </row>
    <row r="2875" spans="1:6" ht="22.5" customHeight="1" outlineLevel="1" x14ac:dyDescent="0.2">
      <c r="A2875" s="21">
        <v>136</v>
      </c>
      <c r="B2875" s="22" t="s">
        <v>1683</v>
      </c>
      <c r="C2875" s="23" t="s">
        <v>1684</v>
      </c>
      <c r="D2875" s="31">
        <v>7</v>
      </c>
      <c r="E2875" s="25">
        <v>330.65</v>
      </c>
      <c r="F2875" s="25">
        <v>24534.23</v>
      </c>
    </row>
    <row r="2876" spans="1:6" ht="11.25" customHeight="1" outlineLevel="1" x14ac:dyDescent="0.2">
      <c r="A2876" s="443" t="s">
        <v>1007</v>
      </c>
      <c r="B2876" s="444"/>
      <c r="C2876" s="444"/>
      <c r="D2876" s="444"/>
      <c r="E2876" s="445"/>
      <c r="F2876" s="36">
        <v>31310.23</v>
      </c>
    </row>
    <row r="2877" spans="1:6" outlineLevel="1" x14ac:dyDescent="0.2">
      <c r="A2877" s="443" t="s">
        <v>1008</v>
      </c>
      <c r="B2877" s="444"/>
      <c r="C2877" s="444"/>
      <c r="D2877" s="444"/>
      <c r="E2877" s="445"/>
      <c r="F2877" s="36">
        <v>8021.07</v>
      </c>
    </row>
    <row r="2878" spans="1:6" outlineLevel="1" x14ac:dyDescent="0.2">
      <c r="A2878" s="443" t="s">
        <v>1009</v>
      </c>
      <c r="B2878" s="444"/>
      <c r="C2878" s="444"/>
      <c r="D2878" s="444"/>
      <c r="E2878" s="445"/>
      <c r="F2878" s="36">
        <v>4772.87</v>
      </c>
    </row>
    <row r="2879" spans="1:6" ht="11.25" customHeight="1" outlineLevel="1" x14ac:dyDescent="0.2">
      <c r="A2879" s="443" t="s">
        <v>1971</v>
      </c>
      <c r="B2879" s="444"/>
      <c r="C2879" s="444"/>
      <c r="D2879" s="444"/>
      <c r="E2879" s="445"/>
      <c r="F2879" s="36">
        <v>44104.17</v>
      </c>
    </row>
    <row r="2880" spans="1:6" ht="12.75" customHeight="1" outlineLevel="1" x14ac:dyDescent="0.2">
      <c r="A2880" s="456" t="s">
        <v>1972</v>
      </c>
      <c r="B2880" s="457"/>
      <c r="C2880" s="457"/>
      <c r="D2880" s="457"/>
      <c r="E2880" s="457"/>
      <c r="F2880" s="458"/>
    </row>
    <row r="2881" spans="1:6" ht="33.75" customHeight="1" outlineLevel="1" x14ac:dyDescent="0.2">
      <c r="A2881" s="21">
        <v>137</v>
      </c>
      <c r="B2881" s="22" t="s">
        <v>1973</v>
      </c>
      <c r="C2881" s="23" t="s">
        <v>1974</v>
      </c>
      <c r="D2881" s="30">
        <v>0.18</v>
      </c>
      <c r="E2881" s="25">
        <v>3492.06</v>
      </c>
      <c r="F2881" s="25">
        <v>26042.080000000002</v>
      </c>
    </row>
    <row r="2882" spans="1:6" outlineLevel="1" x14ac:dyDescent="0.2">
      <c r="A2882" s="26"/>
      <c r="B2882" s="27"/>
      <c r="C2882" s="28" t="s">
        <v>1975</v>
      </c>
      <c r="D2882" s="28"/>
      <c r="E2882" s="28"/>
      <c r="F2882" s="29">
        <v>30801.08</v>
      </c>
    </row>
    <row r="2883" spans="1:6" outlineLevel="1" x14ac:dyDescent="0.2">
      <c r="A2883" s="26"/>
      <c r="B2883" s="27"/>
      <c r="C2883" s="28" t="s">
        <v>1976</v>
      </c>
      <c r="D2883" s="28"/>
      <c r="E2883" s="28"/>
      <c r="F2883" s="29">
        <v>18327.919999999998</v>
      </c>
    </row>
    <row r="2884" spans="1:6" outlineLevel="1" x14ac:dyDescent="0.2">
      <c r="A2884" s="26"/>
      <c r="B2884" s="27"/>
      <c r="C2884" s="28" t="s">
        <v>917</v>
      </c>
      <c r="D2884" s="28"/>
      <c r="E2884" s="28"/>
      <c r="F2884" s="29">
        <v>75171.08</v>
      </c>
    </row>
    <row r="2885" spans="1:6" ht="33.75" customHeight="1" outlineLevel="1" x14ac:dyDescent="0.2">
      <c r="A2885" s="21">
        <v>138</v>
      </c>
      <c r="B2885" s="22" t="s">
        <v>1377</v>
      </c>
      <c r="C2885" s="23" t="s">
        <v>1977</v>
      </c>
      <c r="D2885" s="31">
        <v>1</v>
      </c>
      <c r="E2885" s="25">
        <v>1221.68</v>
      </c>
      <c r="F2885" s="25">
        <v>10249.870000000001</v>
      </c>
    </row>
    <row r="2886" spans="1:6" ht="33.75" customHeight="1" outlineLevel="1" x14ac:dyDescent="0.2">
      <c r="A2886" s="21">
        <v>139</v>
      </c>
      <c r="B2886" s="22" t="s">
        <v>1377</v>
      </c>
      <c r="C2886" s="23" t="s">
        <v>1978</v>
      </c>
      <c r="D2886" s="31">
        <v>4</v>
      </c>
      <c r="E2886" s="25">
        <v>2277.6999999999998</v>
      </c>
      <c r="F2886" s="25">
        <v>76439.7</v>
      </c>
    </row>
    <row r="2887" spans="1:6" ht="33.75" customHeight="1" outlineLevel="1" x14ac:dyDescent="0.2">
      <c r="A2887" s="21">
        <v>140</v>
      </c>
      <c r="B2887" s="22" t="s">
        <v>1377</v>
      </c>
      <c r="C2887" s="23" t="s">
        <v>1979</v>
      </c>
      <c r="D2887" s="31">
        <v>1</v>
      </c>
      <c r="E2887" s="25">
        <v>2350.1799999999998</v>
      </c>
      <c r="F2887" s="25">
        <v>19717.990000000002</v>
      </c>
    </row>
    <row r="2888" spans="1:6" ht="33.75" customHeight="1" outlineLevel="1" x14ac:dyDescent="0.2">
      <c r="A2888" s="21">
        <v>141</v>
      </c>
      <c r="B2888" s="22" t="s">
        <v>1377</v>
      </c>
      <c r="C2888" s="23" t="s">
        <v>1980</v>
      </c>
      <c r="D2888" s="31">
        <v>10</v>
      </c>
      <c r="E2888" s="25">
        <v>2919.6</v>
      </c>
      <c r="F2888" s="25">
        <v>244954.29</v>
      </c>
    </row>
    <row r="2889" spans="1:6" ht="33.75" customHeight="1" outlineLevel="1" x14ac:dyDescent="0.2">
      <c r="A2889" s="21">
        <v>142</v>
      </c>
      <c r="B2889" s="22" t="s">
        <v>1377</v>
      </c>
      <c r="C2889" s="23" t="s">
        <v>1981</v>
      </c>
      <c r="D2889" s="31">
        <v>2</v>
      </c>
      <c r="E2889" s="25">
        <v>3416.55</v>
      </c>
      <c r="F2889" s="25">
        <v>57329.77</v>
      </c>
    </row>
    <row r="2890" spans="1:6" ht="11.25" customHeight="1" outlineLevel="1" x14ac:dyDescent="0.2">
      <c r="A2890" s="443" t="s">
        <v>1007</v>
      </c>
      <c r="B2890" s="444"/>
      <c r="C2890" s="444"/>
      <c r="D2890" s="444"/>
      <c r="E2890" s="445"/>
      <c r="F2890" s="36">
        <v>434733.7</v>
      </c>
    </row>
    <row r="2891" spans="1:6" outlineLevel="1" x14ac:dyDescent="0.2">
      <c r="A2891" s="443" t="s">
        <v>1008</v>
      </c>
      <c r="B2891" s="444"/>
      <c r="C2891" s="444"/>
      <c r="D2891" s="444"/>
      <c r="E2891" s="445"/>
      <c r="F2891" s="36">
        <v>30801.08</v>
      </c>
    </row>
    <row r="2892" spans="1:6" outlineLevel="1" x14ac:dyDescent="0.2">
      <c r="A2892" s="443" t="s">
        <v>1009</v>
      </c>
      <c r="B2892" s="444"/>
      <c r="C2892" s="444"/>
      <c r="D2892" s="444"/>
      <c r="E2892" s="445"/>
      <c r="F2892" s="36">
        <v>18327.919999999998</v>
      </c>
    </row>
    <row r="2893" spans="1:6" ht="11.25" customHeight="1" outlineLevel="1" x14ac:dyDescent="0.2">
      <c r="A2893" s="443" t="s">
        <v>1982</v>
      </c>
      <c r="B2893" s="444"/>
      <c r="C2893" s="444"/>
      <c r="D2893" s="444"/>
      <c r="E2893" s="445"/>
      <c r="F2893" s="36">
        <v>483862.7</v>
      </c>
    </row>
    <row r="2894" spans="1:6" ht="12.75" customHeight="1" outlineLevel="1" x14ac:dyDescent="0.2">
      <c r="A2894" s="456" t="s">
        <v>1983</v>
      </c>
      <c r="B2894" s="457"/>
      <c r="C2894" s="457"/>
      <c r="D2894" s="457"/>
      <c r="E2894" s="457"/>
      <c r="F2894" s="458"/>
    </row>
    <row r="2895" spans="1:6" ht="12" customHeight="1" outlineLevel="1" x14ac:dyDescent="0.2">
      <c r="A2895" s="459" t="s">
        <v>1984</v>
      </c>
      <c r="B2895" s="460"/>
      <c r="C2895" s="460"/>
      <c r="D2895" s="460"/>
      <c r="E2895" s="460"/>
      <c r="F2895" s="461"/>
    </row>
    <row r="2896" spans="1:6" ht="33.75" customHeight="1" outlineLevel="1" x14ac:dyDescent="0.2">
      <c r="A2896" s="21">
        <v>143</v>
      </c>
      <c r="B2896" s="22" t="s">
        <v>1985</v>
      </c>
      <c r="C2896" s="23" t="s">
        <v>1986</v>
      </c>
      <c r="D2896" s="24">
        <v>3.3479999999999999</v>
      </c>
      <c r="E2896" s="25">
        <v>3018.82</v>
      </c>
      <c r="F2896" s="25">
        <v>266898.07</v>
      </c>
    </row>
    <row r="2897" spans="1:6" outlineLevel="1" x14ac:dyDescent="0.2">
      <c r="A2897" s="26"/>
      <c r="B2897" s="27"/>
      <c r="C2897" s="28" t="s">
        <v>1987</v>
      </c>
      <c r="D2897" s="28"/>
      <c r="E2897" s="28"/>
      <c r="F2897" s="29">
        <v>224706.54</v>
      </c>
    </row>
    <row r="2898" spans="1:6" outlineLevel="1" x14ac:dyDescent="0.2">
      <c r="A2898" s="26"/>
      <c r="B2898" s="27"/>
      <c r="C2898" s="28" t="s">
        <v>1988</v>
      </c>
      <c r="D2898" s="28"/>
      <c r="E2898" s="28"/>
      <c r="F2898" s="29">
        <v>110106.2</v>
      </c>
    </row>
    <row r="2899" spans="1:6" outlineLevel="1" x14ac:dyDescent="0.2">
      <c r="A2899" s="26"/>
      <c r="B2899" s="27"/>
      <c r="C2899" s="28" t="s">
        <v>917</v>
      </c>
      <c r="D2899" s="28"/>
      <c r="E2899" s="28"/>
      <c r="F2899" s="29">
        <v>601710.81000000006</v>
      </c>
    </row>
    <row r="2900" spans="1:6" ht="33.75" customHeight="1" outlineLevel="1" x14ac:dyDescent="0.2">
      <c r="A2900" s="21">
        <v>144</v>
      </c>
      <c r="B2900" s="22" t="s">
        <v>1989</v>
      </c>
      <c r="C2900" s="23" t="s">
        <v>1990</v>
      </c>
      <c r="D2900" s="24">
        <v>13.714</v>
      </c>
      <c r="E2900" s="25">
        <v>63.36</v>
      </c>
      <c r="F2900" s="25">
        <v>38659.25</v>
      </c>
    </row>
    <row r="2901" spans="1:6" outlineLevel="1" x14ac:dyDescent="0.2">
      <c r="A2901" s="26"/>
      <c r="B2901" s="27"/>
      <c r="C2901" s="28" t="s">
        <v>1991</v>
      </c>
      <c r="D2901" s="28"/>
      <c r="E2901" s="28"/>
      <c r="F2901" s="29">
        <v>38513.4</v>
      </c>
    </row>
    <row r="2902" spans="1:6" outlineLevel="1" x14ac:dyDescent="0.2">
      <c r="A2902" s="26"/>
      <c r="B2902" s="27"/>
      <c r="C2902" s="28" t="s">
        <v>1992</v>
      </c>
      <c r="D2902" s="28"/>
      <c r="E2902" s="28"/>
      <c r="F2902" s="29">
        <v>18871.57</v>
      </c>
    </row>
    <row r="2903" spans="1:6" outlineLevel="1" x14ac:dyDescent="0.2">
      <c r="A2903" s="26"/>
      <c r="B2903" s="27"/>
      <c r="C2903" s="28" t="s">
        <v>917</v>
      </c>
      <c r="D2903" s="28"/>
      <c r="E2903" s="28"/>
      <c r="F2903" s="29">
        <v>96044.22</v>
      </c>
    </row>
    <row r="2904" spans="1:6" ht="22.5" customHeight="1" outlineLevel="1" x14ac:dyDescent="0.2">
      <c r="A2904" s="21">
        <v>145</v>
      </c>
      <c r="B2904" s="22" t="s">
        <v>1549</v>
      </c>
      <c r="C2904" s="23" t="s">
        <v>1550</v>
      </c>
      <c r="D2904" s="24">
        <v>141.25399999999999</v>
      </c>
      <c r="E2904" s="25">
        <v>21.77</v>
      </c>
      <c r="F2904" s="25">
        <v>28075.66</v>
      </c>
    </row>
    <row r="2905" spans="1:6" ht="22.5" customHeight="1" outlineLevel="1" x14ac:dyDescent="0.2">
      <c r="A2905" s="21">
        <v>146</v>
      </c>
      <c r="B2905" s="22" t="s">
        <v>1993</v>
      </c>
      <c r="C2905" s="23" t="s">
        <v>1994</v>
      </c>
      <c r="D2905" s="24">
        <v>13.714</v>
      </c>
      <c r="E2905" s="25">
        <v>409</v>
      </c>
      <c r="F2905" s="25">
        <v>111578.39</v>
      </c>
    </row>
    <row r="2906" spans="1:6" outlineLevel="1" x14ac:dyDescent="0.2">
      <c r="A2906" s="26"/>
      <c r="B2906" s="27"/>
      <c r="C2906" s="28" t="s">
        <v>1995</v>
      </c>
      <c r="D2906" s="28"/>
      <c r="E2906" s="28"/>
      <c r="F2906" s="29">
        <v>89037.03</v>
      </c>
    </row>
    <row r="2907" spans="1:6" outlineLevel="1" x14ac:dyDescent="0.2">
      <c r="A2907" s="26"/>
      <c r="B2907" s="27"/>
      <c r="C2907" s="28" t="s">
        <v>1996</v>
      </c>
      <c r="D2907" s="28"/>
      <c r="E2907" s="28"/>
      <c r="F2907" s="29">
        <v>43628.14</v>
      </c>
    </row>
    <row r="2908" spans="1:6" outlineLevel="1" x14ac:dyDescent="0.2">
      <c r="A2908" s="26"/>
      <c r="B2908" s="27"/>
      <c r="C2908" s="28" t="s">
        <v>917</v>
      </c>
      <c r="D2908" s="28"/>
      <c r="E2908" s="28"/>
      <c r="F2908" s="29">
        <v>244243.56</v>
      </c>
    </row>
    <row r="2909" spans="1:6" ht="33.75" customHeight="1" outlineLevel="1" x14ac:dyDescent="0.2">
      <c r="A2909" s="21">
        <v>147</v>
      </c>
      <c r="B2909" s="22" t="s">
        <v>1699</v>
      </c>
      <c r="C2909" s="23" t="s">
        <v>1700</v>
      </c>
      <c r="D2909" s="24">
        <v>4.5439999999999996</v>
      </c>
      <c r="E2909" s="25">
        <v>528.76</v>
      </c>
      <c r="F2909" s="25">
        <v>86244.07</v>
      </c>
    </row>
    <row r="2910" spans="1:6" outlineLevel="1" x14ac:dyDescent="0.2">
      <c r="A2910" s="26"/>
      <c r="B2910" s="27"/>
      <c r="C2910" s="28" t="s">
        <v>1997</v>
      </c>
      <c r="D2910" s="28"/>
      <c r="E2910" s="28"/>
      <c r="F2910" s="29">
        <v>82606.38</v>
      </c>
    </row>
    <row r="2911" spans="1:6" outlineLevel="1" x14ac:dyDescent="0.2">
      <c r="A2911" s="26"/>
      <c r="B2911" s="27"/>
      <c r="C2911" s="28" t="s">
        <v>1998</v>
      </c>
      <c r="D2911" s="28"/>
      <c r="E2911" s="28"/>
      <c r="F2911" s="29">
        <v>40477.129999999997</v>
      </c>
    </row>
    <row r="2912" spans="1:6" outlineLevel="1" x14ac:dyDescent="0.2">
      <c r="A2912" s="26"/>
      <c r="B2912" s="27"/>
      <c r="C2912" s="28" t="s">
        <v>917</v>
      </c>
      <c r="D2912" s="28"/>
      <c r="E2912" s="28"/>
      <c r="F2912" s="29">
        <v>209327.58</v>
      </c>
    </row>
    <row r="2913" spans="1:6" ht="33.75" customHeight="1" outlineLevel="1" x14ac:dyDescent="0.2">
      <c r="A2913" s="21">
        <v>148</v>
      </c>
      <c r="B2913" s="22" t="s">
        <v>1703</v>
      </c>
      <c r="C2913" s="23" t="s">
        <v>1704</v>
      </c>
      <c r="D2913" s="24">
        <v>0.13600000000000001</v>
      </c>
      <c r="E2913" s="25">
        <v>17775.04</v>
      </c>
      <c r="F2913" s="25">
        <v>7687.35</v>
      </c>
    </row>
    <row r="2914" spans="1:6" ht="22.5" customHeight="1" outlineLevel="1" x14ac:dyDescent="0.2">
      <c r="A2914" s="21">
        <v>149</v>
      </c>
      <c r="B2914" s="22" t="s">
        <v>1549</v>
      </c>
      <c r="C2914" s="23" t="s">
        <v>1550</v>
      </c>
      <c r="D2914" s="30">
        <v>90.88</v>
      </c>
      <c r="E2914" s="25">
        <v>21.77</v>
      </c>
      <c r="F2914" s="25">
        <v>18063.32</v>
      </c>
    </row>
    <row r="2915" spans="1:6" ht="22.5" customHeight="1" outlineLevel="1" x14ac:dyDescent="0.2">
      <c r="A2915" s="21">
        <v>150</v>
      </c>
      <c r="B2915" s="22" t="s">
        <v>1689</v>
      </c>
      <c r="C2915" s="23" t="s">
        <v>1722</v>
      </c>
      <c r="D2915" s="32">
        <v>615.6</v>
      </c>
      <c r="E2915" s="25">
        <v>5.26</v>
      </c>
      <c r="F2915" s="25">
        <v>146281.19</v>
      </c>
    </row>
    <row r="2916" spans="1:6" outlineLevel="1" x14ac:dyDescent="0.2">
      <c r="A2916" s="26"/>
      <c r="B2916" s="27"/>
      <c r="C2916" s="28" t="s">
        <v>1999</v>
      </c>
      <c r="D2916" s="28"/>
      <c r="E2916" s="28"/>
      <c r="F2916" s="29">
        <v>131653.07</v>
      </c>
    </row>
    <row r="2917" spans="1:6" outlineLevel="1" x14ac:dyDescent="0.2">
      <c r="A2917" s="26"/>
      <c r="B2917" s="27"/>
      <c r="C2917" s="28" t="s">
        <v>2000</v>
      </c>
      <c r="D2917" s="28"/>
      <c r="E2917" s="28"/>
      <c r="F2917" s="29">
        <v>67289.350000000006</v>
      </c>
    </row>
    <row r="2918" spans="1:6" outlineLevel="1" x14ac:dyDescent="0.2">
      <c r="A2918" s="26"/>
      <c r="B2918" s="27"/>
      <c r="C2918" s="28" t="s">
        <v>917</v>
      </c>
      <c r="D2918" s="28"/>
      <c r="E2918" s="28"/>
      <c r="F2918" s="29">
        <v>345223.61</v>
      </c>
    </row>
    <row r="2919" spans="1:6" ht="33.75" customHeight="1" outlineLevel="1" x14ac:dyDescent="0.2">
      <c r="A2919" s="21">
        <v>151</v>
      </c>
      <c r="B2919" s="22" t="s">
        <v>1989</v>
      </c>
      <c r="C2919" s="23" t="s">
        <v>1990</v>
      </c>
      <c r="D2919" s="24">
        <v>6.1559999999999997</v>
      </c>
      <c r="E2919" s="25">
        <v>63.36</v>
      </c>
      <c r="F2919" s="25">
        <v>17353.53</v>
      </c>
    </row>
    <row r="2920" spans="1:6" outlineLevel="1" x14ac:dyDescent="0.2">
      <c r="A2920" s="26"/>
      <c r="B2920" s="27"/>
      <c r="C2920" s="28" t="s">
        <v>2001</v>
      </c>
      <c r="D2920" s="28"/>
      <c r="E2920" s="28"/>
      <c r="F2920" s="29">
        <v>17288.060000000001</v>
      </c>
    </row>
    <row r="2921" spans="1:6" outlineLevel="1" x14ac:dyDescent="0.2">
      <c r="A2921" s="26"/>
      <c r="B2921" s="27"/>
      <c r="C2921" s="28" t="s">
        <v>2002</v>
      </c>
      <c r="D2921" s="28"/>
      <c r="E2921" s="28"/>
      <c r="F2921" s="29">
        <v>8471.15</v>
      </c>
    </row>
    <row r="2922" spans="1:6" outlineLevel="1" x14ac:dyDescent="0.2">
      <c r="A2922" s="26"/>
      <c r="B2922" s="27"/>
      <c r="C2922" s="28" t="s">
        <v>917</v>
      </c>
      <c r="D2922" s="28"/>
      <c r="E2922" s="28"/>
      <c r="F2922" s="29">
        <v>43112.74</v>
      </c>
    </row>
    <row r="2923" spans="1:6" ht="22.5" customHeight="1" outlineLevel="1" x14ac:dyDescent="0.2">
      <c r="A2923" s="21">
        <v>152</v>
      </c>
      <c r="B2923" s="22" t="s">
        <v>1549</v>
      </c>
      <c r="C2923" s="23" t="s">
        <v>1550</v>
      </c>
      <c r="D2923" s="33">
        <v>63.406799999999997</v>
      </c>
      <c r="E2923" s="25">
        <v>21.77</v>
      </c>
      <c r="F2923" s="25">
        <v>12602.74</v>
      </c>
    </row>
    <row r="2924" spans="1:6" ht="33.75" customHeight="1" outlineLevel="1" x14ac:dyDescent="0.2">
      <c r="A2924" s="21">
        <v>153</v>
      </c>
      <c r="B2924" s="22" t="s">
        <v>1985</v>
      </c>
      <c r="C2924" s="23" t="s">
        <v>1986</v>
      </c>
      <c r="D2924" s="24">
        <v>6.1559999999999997</v>
      </c>
      <c r="E2924" s="25">
        <v>1807.67</v>
      </c>
      <c r="F2924" s="25">
        <v>293861.13</v>
      </c>
    </row>
    <row r="2925" spans="1:6" outlineLevel="1" x14ac:dyDescent="0.2">
      <c r="A2925" s="26"/>
      <c r="B2925" s="27"/>
      <c r="C2925" s="28" t="s">
        <v>2003</v>
      </c>
      <c r="D2925" s="28"/>
      <c r="E2925" s="28"/>
      <c r="F2925" s="29">
        <v>247407.24</v>
      </c>
    </row>
    <row r="2926" spans="1:6" outlineLevel="1" x14ac:dyDescent="0.2">
      <c r="A2926" s="26"/>
      <c r="B2926" s="27"/>
      <c r="C2926" s="28" t="s">
        <v>2004</v>
      </c>
      <c r="D2926" s="28"/>
      <c r="E2926" s="28"/>
      <c r="F2926" s="29">
        <v>121229.55</v>
      </c>
    </row>
    <row r="2927" spans="1:6" outlineLevel="1" x14ac:dyDescent="0.2">
      <c r="A2927" s="26"/>
      <c r="B2927" s="27"/>
      <c r="C2927" s="28" t="s">
        <v>917</v>
      </c>
      <c r="D2927" s="28"/>
      <c r="E2927" s="28"/>
      <c r="F2927" s="29">
        <v>662497.92000000004</v>
      </c>
    </row>
    <row r="2928" spans="1:6" ht="12" outlineLevel="1" x14ac:dyDescent="0.2">
      <c r="A2928" s="459" t="s">
        <v>1687</v>
      </c>
      <c r="B2928" s="460"/>
      <c r="C2928" s="460"/>
      <c r="D2928" s="460"/>
      <c r="E2928" s="460"/>
      <c r="F2928" s="461"/>
    </row>
    <row r="2929" spans="1:7" ht="12" outlineLevel="1" x14ac:dyDescent="0.2">
      <c r="A2929" s="459" t="s">
        <v>2005</v>
      </c>
      <c r="B2929" s="460"/>
      <c r="C2929" s="460"/>
      <c r="D2929" s="460"/>
      <c r="E2929" s="460"/>
      <c r="F2929" s="461"/>
    </row>
    <row r="2930" spans="1:7" ht="22.5" customHeight="1" outlineLevel="1" x14ac:dyDescent="0.2">
      <c r="A2930" s="21">
        <v>154</v>
      </c>
      <c r="B2930" s="22" t="s">
        <v>2006</v>
      </c>
      <c r="C2930" s="23" t="s">
        <v>2007</v>
      </c>
      <c r="D2930" s="24">
        <v>0.318</v>
      </c>
      <c r="E2930" s="25">
        <v>29879.09</v>
      </c>
      <c r="F2930" s="25">
        <v>75160.66</v>
      </c>
    </row>
    <row r="2931" spans="1:7" outlineLevel="1" x14ac:dyDescent="0.2">
      <c r="A2931" s="26"/>
      <c r="B2931" s="27"/>
      <c r="C2931" s="28" t="s">
        <v>2008</v>
      </c>
      <c r="D2931" s="28"/>
      <c r="E2931" s="28"/>
      <c r="F2931" s="29">
        <v>20316.41</v>
      </c>
    </row>
    <row r="2932" spans="1:7" outlineLevel="1" x14ac:dyDescent="0.2">
      <c r="A2932" s="26"/>
      <c r="B2932" s="27"/>
      <c r="C2932" s="28" t="s">
        <v>2009</v>
      </c>
      <c r="D2932" s="28"/>
      <c r="E2932" s="28"/>
      <c r="F2932" s="29">
        <v>9955.0400000000009</v>
      </c>
    </row>
    <row r="2933" spans="1:7" outlineLevel="1" x14ac:dyDescent="0.2">
      <c r="A2933" s="26"/>
      <c r="B2933" s="27"/>
      <c r="C2933" s="28" t="s">
        <v>917</v>
      </c>
      <c r="D2933" s="28"/>
      <c r="E2933" s="28"/>
      <c r="F2933" s="29">
        <v>105432.11</v>
      </c>
      <c r="G2933" s="194">
        <f>F2933/D2930/100*1.2*1.0224*1.0192</f>
        <v>4145.7898119950487</v>
      </c>
    </row>
    <row r="2934" spans="1:7" ht="33.75" customHeight="1" outlineLevel="1" x14ac:dyDescent="0.2">
      <c r="A2934" s="21">
        <v>155</v>
      </c>
      <c r="B2934" s="22" t="s">
        <v>2010</v>
      </c>
      <c r="C2934" s="23" t="s">
        <v>2011</v>
      </c>
      <c r="D2934" s="24">
        <v>2.7210000000000001</v>
      </c>
      <c r="E2934" s="25">
        <v>7151.57</v>
      </c>
      <c r="F2934" s="25">
        <v>442710.62</v>
      </c>
    </row>
    <row r="2935" spans="1:7" outlineLevel="1" x14ac:dyDescent="0.2">
      <c r="A2935" s="26"/>
      <c r="B2935" s="27"/>
      <c r="C2935" s="28" t="s">
        <v>2012</v>
      </c>
      <c r="D2935" s="28"/>
      <c r="E2935" s="28"/>
      <c r="F2935" s="29">
        <v>175198.82</v>
      </c>
    </row>
    <row r="2936" spans="1:7" outlineLevel="1" x14ac:dyDescent="0.2">
      <c r="A2936" s="26"/>
      <c r="B2936" s="27"/>
      <c r="C2936" s="28" t="s">
        <v>2013</v>
      </c>
      <c r="D2936" s="28"/>
      <c r="E2936" s="28"/>
      <c r="F2936" s="29">
        <v>85847.42</v>
      </c>
    </row>
    <row r="2937" spans="1:7" outlineLevel="1" x14ac:dyDescent="0.2">
      <c r="A2937" s="26"/>
      <c r="B2937" s="27"/>
      <c r="C2937" s="28" t="s">
        <v>917</v>
      </c>
      <c r="D2937" s="28"/>
      <c r="E2937" s="28"/>
      <c r="F2937" s="29">
        <v>703756.86</v>
      </c>
      <c r="G2937" s="194">
        <f>F2937/D2934/100*1.2*1.0224*1.0192</f>
        <v>3234.1160622992224</v>
      </c>
    </row>
    <row r="2938" spans="1:7" ht="12" outlineLevel="1" x14ac:dyDescent="0.2">
      <c r="A2938" s="459" t="s">
        <v>1706</v>
      </c>
      <c r="B2938" s="460"/>
      <c r="C2938" s="460"/>
      <c r="D2938" s="460"/>
      <c r="E2938" s="460"/>
      <c r="F2938" s="461"/>
    </row>
    <row r="2939" spans="1:7" ht="33.75" customHeight="1" outlineLevel="1" x14ac:dyDescent="0.2">
      <c r="A2939" s="21">
        <v>156</v>
      </c>
      <c r="B2939" s="22" t="s">
        <v>1699</v>
      </c>
      <c r="C2939" s="23" t="s">
        <v>1700</v>
      </c>
      <c r="D2939" s="24">
        <v>12.881</v>
      </c>
      <c r="E2939" s="25">
        <v>528.76</v>
      </c>
      <c r="F2939" s="25">
        <v>244478.38</v>
      </c>
    </row>
    <row r="2940" spans="1:7" outlineLevel="1" x14ac:dyDescent="0.2">
      <c r="A2940" s="26"/>
      <c r="B2940" s="27"/>
      <c r="C2940" s="28" t="s">
        <v>2014</v>
      </c>
      <c r="D2940" s="28"/>
      <c r="E2940" s="28"/>
      <c r="F2940" s="29">
        <v>234166.55</v>
      </c>
    </row>
    <row r="2941" spans="1:7" outlineLevel="1" x14ac:dyDescent="0.2">
      <c r="A2941" s="26"/>
      <c r="B2941" s="27"/>
      <c r="C2941" s="28" t="s">
        <v>2015</v>
      </c>
      <c r="D2941" s="28"/>
      <c r="E2941" s="28"/>
      <c r="F2941" s="29">
        <v>114741.61</v>
      </c>
    </row>
    <row r="2942" spans="1:7" outlineLevel="1" x14ac:dyDescent="0.2">
      <c r="A2942" s="26"/>
      <c r="B2942" s="27"/>
      <c r="C2942" s="28" t="s">
        <v>917</v>
      </c>
      <c r="D2942" s="28"/>
      <c r="E2942" s="28"/>
      <c r="F2942" s="29">
        <v>593386.54</v>
      </c>
    </row>
    <row r="2943" spans="1:7" ht="33.75" customHeight="1" outlineLevel="1" x14ac:dyDescent="0.2">
      <c r="A2943" s="21">
        <v>157</v>
      </c>
      <c r="B2943" s="22" t="s">
        <v>1703</v>
      </c>
      <c r="C2943" s="23" t="s">
        <v>1704</v>
      </c>
      <c r="D2943" s="24">
        <v>0.38600000000000001</v>
      </c>
      <c r="E2943" s="25">
        <v>17775.04</v>
      </c>
      <c r="F2943" s="25">
        <v>21818.51</v>
      </c>
    </row>
    <row r="2944" spans="1:7" ht="22.5" customHeight="1" outlineLevel="1" x14ac:dyDescent="0.2">
      <c r="A2944" s="21">
        <v>158</v>
      </c>
      <c r="B2944" s="22" t="s">
        <v>1549</v>
      </c>
      <c r="C2944" s="23" t="s">
        <v>1550</v>
      </c>
      <c r="D2944" s="30">
        <v>257.62</v>
      </c>
      <c r="E2944" s="25">
        <v>21.77</v>
      </c>
      <c r="F2944" s="25">
        <v>51204.58</v>
      </c>
    </row>
    <row r="2945" spans="1:6" ht="33.75" customHeight="1" outlineLevel="1" x14ac:dyDescent="0.2">
      <c r="A2945" s="21">
        <v>159</v>
      </c>
      <c r="B2945" s="22" t="s">
        <v>1699</v>
      </c>
      <c r="C2945" s="23" t="s">
        <v>1700</v>
      </c>
      <c r="D2945" s="24">
        <v>0.55300000000000005</v>
      </c>
      <c r="E2945" s="25">
        <v>528.76</v>
      </c>
      <c r="F2945" s="25">
        <v>10495.82</v>
      </c>
    </row>
    <row r="2946" spans="1:6" outlineLevel="1" x14ac:dyDescent="0.2">
      <c r="A2946" s="26"/>
      <c r="B2946" s="27"/>
      <c r="C2946" s="28" t="s">
        <v>2016</v>
      </c>
      <c r="D2946" s="28"/>
      <c r="E2946" s="28"/>
      <c r="F2946" s="29">
        <v>10053.11</v>
      </c>
    </row>
    <row r="2947" spans="1:6" outlineLevel="1" x14ac:dyDescent="0.2">
      <c r="A2947" s="26"/>
      <c r="B2947" s="27"/>
      <c r="C2947" s="28" t="s">
        <v>2017</v>
      </c>
      <c r="D2947" s="28"/>
      <c r="E2947" s="28"/>
      <c r="F2947" s="29">
        <v>4926.0200000000004</v>
      </c>
    </row>
    <row r="2948" spans="1:6" outlineLevel="1" x14ac:dyDescent="0.2">
      <c r="A2948" s="26"/>
      <c r="B2948" s="27"/>
      <c r="C2948" s="28" t="s">
        <v>917</v>
      </c>
      <c r="D2948" s="28"/>
      <c r="E2948" s="28"/>
      <c r="F2948" s="29">
        <v>25474.95</v>
      </c>
    </row>
    <row r="2949" spans="1:6" ht="33.75" customHeight="1" outlineLevel="1" x14ac:dyDescent="0.2">
      <c r="A2949" s="21">
        <v>160</v>
      </c>
      <c r="B2949" s="22" t="s">
        <v>2018</v>
      </c>
      <c r="C2949" s="23" t="s">
        <v>2019</v>
      </c>
      <c r="D2949" s="24">
        <v>1.7000000000000001E-2</v>
      </c>
      <c r="E2949" s="25">
        <v>14382.43</v>
      </c>
      <c r="F2949" s="25">
        <v>1234.73</v>
      </c>
    </row>
    <row r="2950" spans="1:6" ht="33.75" customHeight="1" outlineLevel="1" x14ac:dyDescent="0.2">
      <c r="A2950" s="21">
        <v>161</v>
      </c>
      <c r="B2950" s="22" t="s">
        <v>2020</v>
      </c>
      <c r="C2950" s="23" t="s">
        <v>2021</v>
      </c>
      <c r="D2950" s="30">
        <v>11.06</v>
      </c>
      <c r="E2950" s="25">
        <v>166.38</v>
      </c>
      <c r="F2950" s="25">
        <v>12365.89</v>
      </c>
    </row>
    <row r="2951" spans="1:6" ht="45" customHeight="1" outlineLevel="1" x14ac:dyDescent="0.2">
      <c r="A2951" s="21">
        <v>162</v>
      </c>
      <c r="B2951" s="22" t="s">
        <v>2022</v>
      </c>
      <c r="C2951" s="23" t="s">
        <v>2023</v>
      </c>
      <c r="D2951" s="24">
        <v>1.4930000000000001</v>
      </c>
      <c r="E2951" s="25">
        <v>3345.92</v>
      </c>
      <c r="F2951" s="25">
        <v>183159.32</v>
      </c>
    </row>
    <row r="2952" spans="1:6" outlineLevel="1" x14ac:dyDescent="0.2">
      <c r="A2952" s="26"/>
      <c r="B2952" s="27"/>
      <c r="C2952" s="28" t="s">
        <v>2024</v>
      </c>
      <c r="D2952" s="28"/>
      <c r="E2952" s="28"/>
      <c r="F2952" s="29">
        <v>172177.95</v>
      </c>
    </row>
    <row r="2953" spans="1:6" outlineLevel="1" x14ac:dyDescent="0.2">
      <c r="A2953" s="26"/>
      <c r="B2953" s="27"/>
      <c r="C2953" s="28" t="s">
        <v>2025</v>
      </c>
      <c r="D2953" s="28"/>
      <c r="E2953" s="28"/>
      <c r="F2953" s="29">
        <v>84367.2</v>
      </c>
    </row>
    <row r="2954" spans="1:6" outlineLevel="1" x14ac:dyDescent="0.2">
      <c r="A2954" s="26"/>
      <c r="B2954" s="27"/>
      <c r="C2954" s="28" t="s">
        <v>917</v>
      </c>
      <c r="D2954" s="28"/>
      <c r="E2954" s="28"/>
      <c r="F2954" s="29">
        <v>439704.47</v>
      </c>
    </row>
    <row r="2955" spans="1:6" ht="33.75" customHeight="1" outlineLevel="1" x14ac:dyDescent="0.2">
      <c r="A2955" s="21">
        <v>163</v>
      </c>
      <c r="B2955" s="22" t="s">
        <v>2026</v>
      </c>
      <c r="C2955" s="23" t="s">
        <v>2027</v>
      </c>
      <c r="D2955" s="32">
        <v>149.30000000000001</v>
      </c>
      <c r="E2955" s="25">
        <v>115.01</v>
      </c>
      <c r="F2955" s="25">
        <v>121570.63</v>
      </c>
    </row>
    <row r="2956" spans="1:6" ht="11.25" customHeight="1" outlineLevel="1" x14ac:dyDescent="0.2">
      <c r="A2956" s="443" t="s">
        <v>1007</v>
      </c>
      <c r="B2956" s="444"/>
      <c r="C2956" s="444"/>
      <c r="D2956" s="444"/>
      <c r="E2956" s="445"/>
      <c r="F2956" s="36">
        <v>2191503.84</v>
      </c>
    </row>
    <row r="2957" spans="1:6" outlineLevel="1" x14ac:dyDescent="0.2">
      <c r="A2957" s="443" t="s">
        <v>1008</v>
      </c>
      <c r="B2957" s="444"/>
      <c r="C2957" s="444"/>
      <c r="D2957" s="444"/>
      <c r="E2957" s="445"/>
      <c r="F2957" s="36">
        <v>1443124.56</v>
      </c>
    </row>
    <row r="2958" spans="1:6" outlineLevel="1" x14ac:dyDescent="0.2">
      <c r="A2958" s="443" t="s">
        <v>1009</v>
      </c>
      <c r="B2958" s="444"/>
      <c r="C2958" s="444"/>
      <c r="D2958" s="444"/>
      <c r="E2958" s="445"/>
      <c r="F2958" s="36">
        <v>709910.38</v>
      </c>
    </row>
    <row r="2959" spans="1:6" ht="11.25" customHeight="1" outlineLevel="1" x14ac:dyDescent="0.2">
      <c r="A2959" s="443" t="s">
        <v>2028</v>
      </c>
      <c r="B2959" s="444"/>
      <c r="C2959" s="444"/>
      <c r="D2959" s="444"/>
      <c r="E2959" s="445"/>
      <c r="F2959" s="36">
        <v>4344538.78</v>
      </c>
    </row>
    <row r="2960" spans="1:6" ht="12.75" customHeight="1" outlineLevel="1" x14ac:dyDescent="0.2">
      <c r="A2960" s="456" t="s">
        <v>2029</v>
      </c>
      <c r="B2960" s="457"/>
      <c r="C2960" s="457"/>
      <c r="D2960" s="457"/>
      <c r="E2960" s="457"/>
      <c r="F2960" s="458"/>
    </row>
    <row r="2961" spans="1:6" ht="12" outlineLevel="1" x14ac:dyDescent="0.2">
      <c r="A2961" s="459" t="s">
        <v>2030</v>
      </c>
      <c r="B2961" s="460"/>
      <c r="C2961" s="460"/>
      <c r="D2961" s="460"/>
      <c r="E2961" s="460"/>
      <c r="F2961" s="461"/>
    </row>
    <row r="2962" spans="1:6" ht="45" customHeight="1" outlineLevel="1" x14ac:dyDescent="0.2">
      <c r="A2962" s="21">
        <v>164</v>
      </c>
      <c r="B2962" s="22" t="s">
        <v>2031</v>
      </c>
      <c r="C2962" s="23" t="s">
        <v>2032</v>
      </c>
      <c r="D2962" s="33">
        <v>0.21840000000000001</v>
      </c>
      <c r="E2962" s="25">
        <v>5406.32</v>
      </c>
      <c r="F2962" s="25">
        <v>23835.43</v>
      </c>
    </row>
    <row r="2963" spans="1:6" outlineLevel="1" x14ac:dyDescent="0.2">
      <c r="A2963" s="26"/>
      <c r="B2963" s="27"/>
      <c r="C2963" s="28" t="s">
        <v>2033</v>
      </c>
      <c r="D2963" s="28"/>
      <c r="E2963" s="28"/>
      <c r="F2963" s="29">
        <v>21094.98</v>
      </c>
    </row>
    <row r="2964" spans="1:6" outlineLevel="1" x14ac:dyDescent="0.2">
      <c r="A2964" s="26"/>
      <c r="B2964" s="27"/>
      <c r="C2964" s="28" t="s">
        <v>2034</v>
      </c>
      <c r="D2964" s="28"/>
      <c r="E2964" s="28"/>
      <c r="F2964" s="29">
        <v>10742.81</v>
      </c>
    </row>
    <row r="2965" spans="1:6" outlineLevel="1" x14ac:dyDescent="0.2">
      <c r="A2965" s="26"/>
      <c r="B2965" s="27"/>
      <c r="C2965" s="28" t="s">
        <v>917</v>
      </c>
      <c r="D2965" s="28"/>
      <c r="E2965" s="28"/>
      <c r="F2965" s="29">
        <v>55673.22</v>
      </c>
    </row>
    <row r="2966" spans="1:6" ht="45" customHeight="1" outlineLevel="1" x14ac:dyDescent="0.2">
      <c r="A2966" s="21">
        <v>165</v>
      </c>
      <c r="B2966" s="22" t="s">
        <v>2035</v>
      </c>
      <c r="C2966" s="23" t="s">
        <v>2036</v>
      </c>
      <c r="D2966" s="32">
        <v>8.4</v>
      </c>
      <c r="E2966" s="25">
        <v>1500.1</v>
      </c>
      <c r="F2966" s="25">
        <v>79259.28</v>
      </c>
    </row>
    <row r="2967" spans="1:6" ht="45" customHeight="1" outlineLevel="1" x14ac:dyDescent="0.2">
      <c r="A2967" s="21">
        <v>166</v>
      </c>
      <c r="B2967" s="22" t="s">
        <v>2037</v>
      </c>
      <c r="C2967" s="23" t="s">
        <v>2038</v>
      </c>
      <c r="D2967" s="30">
        <v>13.44</v>
      </c>
      <c r="E2967" s="25">
        <v>1440.76</v>
      </c>
      <c r="F2967" s="25">
        <v>120830.2</v>
      </c>
    </row>
    <row r="2968" spans="1:6" ht="12" customHeight="1" outlineLevel="1" x14ac:dyDescent="0.2">
      <c r="A2968" s="459" t="s">
        <v>2039</v>
      </c>
      <c r="B2968" s="460"/>
      <c r="C2968" s="460"/>
      <c r="D2968" s="460"/>
      <c r="E2968" s="460"/>
      <c r="F2968" s="461"/>
    </row>
    <row r="2969" spans="1:6" ht="22.5" customHeight="1" outlineLevel="1" x14ac:dyDescent="0.2">
      <c r="A2969" s="21">
        <v>167</v>
      </c>
      <c r="B2969" s="22" t="s">
        <v>2040</v>
      </c>
      <c r="C2969" s="23" t="s">
        <v>2041</v>
      </c>
      <c r="D2969" s="30">
        <v>29.29</v>
      </c>
      <c r="E2969" s="25">
        <v>100.4</v>
      </c>
      <c r="F2969" s="25">
        <v>68486.45</v>
      </c>
    </row>
    <row r="2970" spans="1:6" outlineLevel="1" x14ac:dyDescent="0.2">
      <c r="A2970" s="26"/>
      <c r="B2970" s="27"/>
      <c r="C2970" s="28" t="s">
        <v>2042</v>
      </c>
      <c r="D2970" s="28"/>
      <c r="E2970" s="28"/>
      <c r="F2970" s="29">
        <v>36334.870000000003</v>
      </c>
    </row>
    <row r="2971" spans="1:6" outlineLevel="1" x14ac:dyDescent="0.2">
      <c r="A2971" s="26"/>
      <c r="B2971" s="27"/>
      <c r="C2971" s="28" t="s">
        <v>2043</v>
      </c>
      <c r="D2971" s="28"/>
      <c r="E2971" s="28"/>
      <c r="F2971" s="29">
        <v>24223.25</v>
      </c>
    </row>
    <row r="2972" spans="1:6" outlineLevel="1" x14ac:dyDescent="0.2">
      <c r="A2972" s="26"/>
      <c r="B2972" s="27"/>
      <c r="C2972" s="28" t="s">
        <v>917</v>
      </c>
      <c r="D2972" s="28"/>
      <c r="E2972" s="28"/>
      <c r="F2972" s="29">
        <v>129044.57</v>
      </c>
    </row>
    <row r="2973" spans="1:6" ht="33.75" customHeight="1" outlineLevel="1" x14ac:dyDescent="0.2">
      <c r="A2973" s="21">
        <v>168</v>
      </c>
      <c r="B2973" s="22" t="s">
        <v>2044</v>
      </c>
      <c r="C2973" s="23" t="s">
        <v>2045</v>
      </c>
      <c r="D2973" s="31">
        <v>12</v>
      </c>
      <c r="E2973" s="25">
        <v>2900.88</v>
      </c>
      <c r="F2973" s="25">
        <v>214433.05</v>
      </c>
    </row>
    <row r="2974" spans="1:6" ht="33.75" customHeight="1" outlineLevel="1" x14ac:dyDescent="0.2">
      <c r="A2974" s="21">
        <v>169</v>
      </c>
      <c r="B2974" s="22" t="s">
        <v>2044</v>
      </c>
      <c r="C2974" s="23" t="s">
        <v>2046</v>
      </c>
      <c r="D2974" s="31">
        <v>1</v>
      </c>
      <c r="E2974" s="25">
        <v>3037.22</v>
      </c>
      <c r="F2974" s="25">
        <v>18709.28</v>
      </c>
    </row>
    <row r="2975" spans="1:6" ht="33.75" customHeight="1" outlineLevel="1" x14ac:dyDescent="0.2">
      <c r="A2975" s="21">
        <v>170</v>
      </c>
      <c r="B2975" s="22" t="s">
        <v>2047</v>
      </c>
      <c r="C2975" s="23" t="s">
        <v>2048</v>
      </c>
      <c r="D2975" s="31">
        <v>1</v>
      </c>
      <c r="E2975" s="25">
        <v>2640.46</v>
      </c>
      <c r="F2975" s="25">
        <v>37917.01</v>
      </c>
    </row>
    <row r="2976" spans="1:6" ht="33.75" customHeight="1" outlineLevel="1" x14ac:dyDescent="0.2">
      <c r="A2976" s="21">
        <v>171</v>
      </c>
      <c r="B2976" s="22" t="s">
        <v>1294</v>
      </c>
      <c r="C2976" s="23" t="s">
        <v>1295</v>
      </c>
      <c r="D2976" s="31">
        <v>14</v>
      </c>
      <c r="E2976" s="25">
        <v>272.22000000000003</v>
      </c>
      <c r="F2976" s="25">
        <v>37691.58</v>
      </c>
    </row>
    <row r="2977" spans="1:6" ht="22.5" customHeight="1" outlineLevel="1" x14ac:dyDescent="0.2">
      <c r="A2977" s="21">
        <v>172</v>
      </c>
      <c r="B2977" s="22" t="s">
        <v>2049</v>
      </c>
      <c r="C2977" s="23" t="s">
        <v>2050</v>
      </c>
      <c r="D2977" s="30">
        <v>10.119999999999999</v>
      </c>
      <c r="E2977" s="25">
        <v>101.38</v>
      </c>
      <c r="F2977" s="25">
        <v>27493.31</v>
      </c>
    </row>
    <row r="2978" spans="1:6" outlineLevel="1" x14ac:dyDescent="0.2">
      <c r="A2978" s="26"/>
      <c r="B2978" s="27"/>
      <c r="C2978" s="28" t="s">
        <v>2051</v>
      </c>
      <c r="D2978" s="28"/>
      <c r="E2978" s="28"/>
      <c r="F2978" s="29">
        <v>16570.439999999999</v>
      </c>
    </row>
    <row r="2979" spans="1:6" outlineLevel="1" x14ac:dyDescent="0.2">
      <c r="A2979" s="26"/>
      <c r="B2979" s="27"/>
      <c r="C2979" s="28" t="s">
        <v>2052</v>
      </c>
      <c r="D2979" s="28"/>
      <c r="E2979" s="28"/>
      <c r="F2979" s="29">
        <v>11046.96</v>
      </c>
    </row>
    <row r="2980" spans="1:6" outlineLevel="1" x14ac:dyDescent="0.2">
      <c r="A2980" s="26"/>
      <c r="B2980" s="27"/>
      <c r="C2980" s="28" t="s">
        <v>917</v>
      </c>
      <c r="D2980" s="28"/>
      <c r="E2980" s="28"/>
      <c r="F2980" s="29">
        <v>55110.71</v>
      </c>
    </row>
    <row r="2981" spans="1:6" ht="45" customHeight="1" outlineLevel="1" x14ac:dyDescent="0.2">
      <c r="A2981" s="21">
        <v>173</v>
      </c>
      <c r="B2981" s="22" t="s">
        <v>2053</v>
      </c>
      <c r="C2981" s="23" t="s">
        <v>2054</v>
      </c>
      <c r="D2981" s="31">
        <v>1</v>
      </c>
      <c r="E2981" s="25">
        <v>11003.95</v>
      </c>
      <c r="F2981" s="25">
        <v>63822.93</v>
      </c>
    </row>
    <row r="2982" spans="1:6" ht="45" customHeight="1" outlineLevel="1" x14ac:dyDescent="0.2">
      <c r="A2982" s="21">
        <v>174</v>
      </c>
      <c r="B2982" s="22" t="s">
        <v>2053</v>
      </c>
      <c r="C2982" s="23" t="s">
        <v>2055</v>
      </c>
      <c r="D2982" s="31">
        <v>1</v>
      </c>
      <c r="E2982" s="25">
        <v>6925.11</v>
      </c>
      <c r="F2982" s="25">
        <v>40165.620000000003</v>
      </c>
    </row>
    <row r="2983" spans="1:6" ht="33.75" customHeight="1" outlineLevel="1" x14ac:dyDescent="0.2">
      <c r="A2983" s="21">
        <v>175</v>
      </c>
      <c r="B2983" s="22" t="s">
        <v>1294</v>
      </c>
      <c r="C2983" s="23" t="s">
        <v>1295</v>
      </c>
      <c r="D2983" s="31">
        <v>2</v>
      </c>
      <c r="E2983" s="25">
        <v>272.22000000000003</v>
      </c>
      <c r="F2983" s="25">
        <v>5384.51</v>
      </c>
    </row>
    <row r="2984" spans="1:6" ht="12" outlineLevel="1" x14ac:dyDescent="0.2">
      <c r="A2984" s="459" t="s">
        <v>1560</v>
      </c>
      <c r="B2984" s="460"/>
      <c r="C2984" s="460"/>
      <c r="D2984" s="460"/>
      <c r="E2984" s="460"/>
      <c r="F2984" s="461"/>
    </row>
    <row r="2985" spans="1:6" ht="33.75" customHeight="1" outlineLevel="1" x14ac:dyDescent="0.2">
      <c r="A2985" s="21">
        <v>176</v>
      </c>
      <c r="B2985" s="22" t="s">
        <v>1561</v>
      </c>
      <c r="C2985" s="23" t="s">
        <v>1562</v>
      </c>
      <c r="D2985" s="33">
        <v>1.0800000000000001E-2</v>
      </c>
      <c r="E2985" s="25">
        <v>6064.11</v>
      </c>
      <c r="F2985" s="25">
        <v>2912.95</v>
      </c>
    </row>
    <row r="2986" spans="1:6" outlineLevel="1" x14ac:dyDescent="0.2">
      <c r="A2986" s="26"/>
      <c r="B2986" s="27"/>
      <c r="C2986" s="28" t="s">
        <v>2056</v>
      </c>
      <c r="D2986" s="28"/>
      <c r="E2986" s="28"/>
      <c r="F2986" s="29">
        <v>2699.15</v>
      </c>
    </row>
    <row r="2987" spans="1:6" outlineLevel="1" x14ac:dyDescent="0.2">
      <c r="A2987" s="26"/>
      <c r="B2987" s="27"/>
      <c r="C2987" s="28" t="s">
        <v>2057</v>
      </c>
      <c r="D2987" s="28"/>
      <c r="E2987" s="28"/>
      <c r="F2987" s="29">
        <v>1799.43</v>
      </c>
    </row>
    <row r="2988" spans="1:6" outlineLevel="1" x14ac:dyDescent="0.2">
      <c r="A2988" s="26"/>
      <c r="B2988" s="27"/>
      <c r="C2988" s="28" t="s">
        <v>917</v>
      </c>
      <c r="D2988" s="28"/>
      <c r="E2988" s="28"/>
      <c r="F2988" s="29">
        <v>7411.53</v>
      </c>
    </row>
    <row r="2989" spans="1:6" ht="22.5" customHeight="1" outlineLevel="1" x14ac:dyDescent="0.2">
      <c r="A2989" s="21">
        <v>177</v>
      </c>
      <c r="B2989" s="22" t="s">
        <v>1377</v>
      </c>
      <c r="C2989" s="23" t="s">
        <v>2058</v>
      </c>
      <c r="D2989" s="31">
        <v>3</v>
      </c>
      <c r="E2989" s="25">
        <v>460.71</v>
      </c>
      <c r="F2989" s="25">
        <v>11596.14</v>
      </c>
    </row>
    <row r="2990" spans="1:6" ht="11.25" customHeight="1" outlineLevel="1" x14ac:dyDescent="0.2">
      <c r="A2990" s="443" t="s">
        <v>1007</v>
      </c>
      <c r="B2990" s="444"/>
      <c r="C2990" s="444"/>
      <c r="D2990" s="444"/>
      <c r="E2990" s="445"/>
      <c r="F2990" s="36">
        <v>752537.74</v>
      </c>
    </row>
    <row r="2991" spans="1:6" outlineLevel="1" x14ac:dyDescent="0.2">
      <c r="A2991" s="443" t="s">
        <v>1008</v>
      </c>
      <c r="B2991" s="444"/>
      <c r="C2991" s="444"/>
      <c r="D2991" s="444"/>
      <c r="E2991" s="445"/>
      <c r="F2991" s="36">
        <v>76699.44</v>
      </c>
    </row>
    <row r="2992" spans="1:6" outlineLevel="1" x14ac:dyDescent="0.2">
      <c r="A2992" s="443" t="s">
        <v>1009</v>
      </c>
      <c r="B2992" s="444"/>
      <c r="C2992" s="444"/>
      <c r="D2992" s="444"/>
      <c r="E2992" s="445"/>
      <c r="F2992" s="36">
        <v>47812.45</v>
      </c>
    </row>
    <row r="2993" spans="1:6" ht="11.25" customHeight="1" outlineLevel="1" x14ac:dyDescent="0.2">
      <c r="A2993" s="443" t="s">
        <v>2059</v>
      </c>
      <c r="B2993" s="444"/>
      <c r="C2993" s="444"/>
      <c r="D2993" s="444"/>
      <c r="E2993" s="445"/>
      <c r="F2993" s="36">
        <v>877049.63</v>
      </c>
    </row>
    <row r="2994" spans="1:6" ht="12.75" customHeight="1" outlineLevel="1" x14ac:dyDescent="0.2">
      <c r="A2994" s="456" t="s">
        <v>2060</v>
      </c>
      <c r="B2994" s="457"/>
      <c r="C2994" s="457"/>
      <c r="D2994" s="457"/>
      <c r="E2994" s="457"/>
      <c r="F2994" s="458"/>
    </row>
    <row r="2995" spans="1:6" ht="33.75" customHeight="1" outlineLevel="1" x14ac:dyDescent="0.2">
      <c r="A2995" s="21">
        <v>178</v>
      </c>
      <c r="B2995" s="22" t="s">
        <v>2061</v>
      </c>
      <c r="C2995" s="23" t="s">
        <v>2062</v>
      </c>
      <c r="D2995" s="31">
        <v>3</v>
      </c>
      <c r="E2995" s="25">
        <v>270.74</v>
      </c>
      <c r="F2995" s="25">
        <v>22493.67</v>
      </c>
    </row>
    <row r="2996" spans="1:6" outlineLevel="1" x14ac:dyDescent="0.2">
      <c r="A2996" s="26"/>
      <c r="B2996" s="27"/>
      <c r="C2996" s="28" t="s">
        <v>2063</v>
      </c>
      <c r="D2996" s="28"/>
      <c r="E2996" s="28"/>
      <c r="F2996" s="29">
        <v>20037.849999999999</v>
      </c>
    </row>
    <row r="2997" spans="1:6" outlineLevel="1" x14ac:dyDescent="0.2">
      <c r="A2997" s="26"/>
      <c r="B2997" s="27"/>
      <c r="C2997" s="28" t="s">
        <v>2064</v>
      </c>
      <c r="D2997" s="28"/>
      <c r="E2997" s="28"/>
      <c r="F2997" s="29">
        <v>11477.99</v>
      </c>
    </row>
    <row r="2998" spans="1:6" outlineLevel="1" x14ac:dyDescent="0.2">
      <c r="A2998" s="26"/>
      <c r="B2998" s="27"/>
      <c r="C2998" s="28" t="s">
        <v>917</v>
      </c>
      <c r="D2998" s="28"/>
      <c r="E2998" s="28"/>
      <c r="F2998" s="29">
        <v>54009.51</v>
      </c>
    </row>
    <row r="2999" spans="1:6" ht="22.5" customHeight="1" outlineLevel="1" x14ac:dyDescent="0.2">
      <c r="A2999" s="21">
        <v>179</v>
      </c>
      <c r="B2999" s="22" t="s">
        <v>1317</v>
      </c>
      <c r="C2999" s="23" t="s">
        <v>1318</v>
      </c>
      <c r="D2999" s="32">
        <v>1.2</v>
      </c>
      <c r="E2999" s="25">
        <v>1752.6</v>
      </c>
      <c r="F2999" s="25">
        <v>17645.18</v>
      </c>
    </row>
    <row r="3000" spans="1:6" ht="22.5" customHeight="1" outlineLevel="1" x14ac:dyDescent="0.2">
      <c r="A3000" s="21">
        <v>180</v>
      </c>
      <c r="B3000" s="22" t="s">
        <v>1319</v>
      </c>
      <c r="C3000" s="23" t="s">
        <v>1320</v>
      </c>
      <c r="D3000" s="33">
        <v>1.9400000000000001E-2</v>
      </c>
      <c r="E3000" s="25">
        <v>675.4</v>
      </c>
      <c r="F3000" s="25">
        <v>556.26</v>
      </c>
    </row>
    <row r="3001" spans="1:6" outlineLevel="1" x14ac:dyDescent="0.2">
      <c r="A3001" s="26"/>
      <c r="B3001" s="27"/>
      <c r="C3001" s="28" t="s">
        <v>2065</v>
      </c>
      <c r="D3001" s="28"/>
      <c r="E3001" s="28"/>
      <c r="F3001" s="29">
        <v>605.42999999999995</v>
      </c>
    </row>
    <row r="3002" spans="1:6" outlineLevel="1" x14ac:dyDescent="0.2">
      <c r="A3002" s="26"/>
      <c r="B3002" s="27"/>
      <c r="C3002" s="28" t="s">
        <v>2066</v>
      </c>
      <c r="D3002" s="28"/>
      <c r="E3002" s="28"/>
      <c r="F3002" s="29">
        <v>379.77</v>
      </c>
    </row>
    <row r="3003" spans="1:6" outlineLevel="1" x14ac:dyDescent="0.2">
      <c r="A3003" s="26"/>
      <c r="B3003" s="27"/>
      <c r="C3003" s="28" t="s">
        <v>917</v>
      </c>
      <c r="D3003" s="28"/>
      <c r="E3003" s="28"/>
      <c r="F3003" s="29">
        <v>1541.46</v>
      </c>
    </row>
    <row r="3004" spans="1:6" ht="33.75" customHeight="1" outlineLevel="1" x14ac:dyDescent="0.2">
      <c r="A3004" s="21">
        <v>181</v>
      </c>
      <c r="B3004" s="22" t="s">
        <v>944</v>
      </c>
      <c r="C3004" s="23" t="s">
        <v>1544</v>
      </c>
      <c r="D3004" s="33">
        <v>1.9400000000000001E-2</v>
      </c>
      <c r="E3004" s="25">
        <v>8817.17</v>
      </c>
      <c r="F3004" s="25">
        <v>3328.69</v>
      </c>
    </row>
    <row r="3005" spans="1:6" ht="22.5" customHeight="1" outlineLevel="1" x14ac:dyDescent="0.2">
      <c r="A3005" s="21">
        <v>182</v>
      </c>
      <c r="B3005" s="22" t="s">
        <v>1311</v>
      </c>
      <c r="C3005" s="23" t="s">
        <v>1312</v>
      </c>
      <c r="D3005" s="24">
        <v>26.875</v>
      </c>
      <c r="E3005" s="25">
        <v>105.51</v>
      </c>
      <c r="F3005" s="25">
        <v>81492.55</v>
      </c>
    </row>
    <row r="3006" spans="1:6" outlineLevel="1" x14ac:dyDescent="0.2">
      <c r="A3006" s="26"/>
      <c r="B3006" s="27"/>
      <c r="C3006" s="28" t="s">
        <v>2067</v>
      </c>
      <c r="D3006" s="28"/>
      <c r="E3006" s="28"/>
      <c r="F3006" s="29">
        <v>80414.97</v>
      </c>
    </row>
    <row r="3007" spans="1:6" outlineLevel="1" x14ac:dyDescent="0.2">
      <c r="A3007" s="26"/>
      <c r="B3007" s="27"/>
      <c r="C3007" s="28" t="s">
        <v>2068</v>
      </c>
      <c r="D3007" s="28"/>
      <c r="E3007" s="28"/>
      <c r="F3007" s="29">
        <v>50442.12</v>
      </c>
    </row>
    <row r="3008" spans="1:6" outlineLevel="1" x14ac:dyDescent="0.2">
      <c r="A3008" s="26"/>
      <c r="B3008" s="27"/>
      <c r="C3008" s="28" t="s">
        <v>917</v>
      </c>
      <c r="D3008" s="28"/>
      <c r="E3008" s="28"/>
      <c r="F3008" s="29">
        <v>212349.64</v>
      </c>
    </row>
    <row r="3009" spans="1:6" ht="22.5" customHeight="1" outlineLevel="1" x14ac:dyDescent="0.2">
      <c r="A3009" s="21">
        <v>183</v>
      </c>
      <c r="B3009" s="22" t="s">
        <v>1315</v>
      </c>
      <c r="C3009" s="23" t="s">
        <v>1316</v>
      </c>
      <c r="D3009" s="30">
        <v>6.45</v>
      </c>
      <c r="E3009" s="25">
        <v>485.9</v>
      </c>
      <c r="F3009" s="25">
        <v>26670.81</v>
      </c>
    </row>
    <row r="3010" spans="1:6" ht="22.5" customHeight="1" outlineLevel="1" x14ac:dyDescent="0.2">
      <c r="A3010" s="21">
        <v>184</v>
      </c>
      <c r="B3010" s="22" t="s">
        <v>1317</v>
      </c>
      <c r="C3010" s="23" t="s">
        <v>1318</v>
      </c>
      <c r="D3010" s="33">
        <v>10.2125</v>
      </c>
      <c r="E3010" s="25">
        <v>1752.6</v>
      </c>
      <c r="F3010" s="25">
        <v>150167.81</v>
      </c>
    </row>
    <row r="3011" spans="1:6" ht="22.5" customHeight="1" outlineLevel="1" x14ac:dyDescent="0.2">
      <c r="A3011" s="21">
        <v>185</v>
      </c>
      <c r="B3011" s="22" t="s">
        <v>1319</v>
      </c>
      <c r="C3011" s="23" t="s">
        <v>1320</v>
      </c>
      <c r="D3011" s="33">
        <v>0.17419999999999999</v>
      </c>
      <c r="E3011" s="25">
        <v>675.4</v>
      </c>
      <c r="F3011" s="25">
        <v>4994.9399999999996</v>
      </c>
    </row>
    <row r="3012" spans="1:6" outlineLevel="1" x14ac:dyDescent="0.2">
      <c r="A3012" s="26"/>
      <c r="B3012" s="27"/>
      <c r="C3012" s="28" t="s">
        <v>2069</v>
      </c>
      <c r="D3012" s="28"/>
      <c r="E3012" s="28"/>
      <c r="F3012" s="29">
        <v>5436.39</v>
      </c>
    </row>
    <row r="3013" spans="1:6" outlineLevel="1" x14ac:dyDescent="0.2">
      <c r="A3013" s="26"/>
      <c r="B3013" s="27"/>
      <c r="C3013" s="28" t="s">
        <v>2070</v>
      </c>
      <c r="D3013" s="28"/>
      <c r="E3013" s="28"/>
      <c r="F3013" s="29">
        <v>3410.1</v>
      </c>
    </row>
    <row r="3014" spans="1:6" outlineLevel="1" x14ac:dyDescent="0.2">
      <c r="A3014" s="26"/>
      <c r="B3014" s="27"/>
      <c r="C3014" s="28" t="s">
        <v>917</v>
      </c>
      <c r="D3014" s="28"/>
      <c r="E3014" s="28"/>
      <c r="F3014" s="29">
        <v>13841.43</v>
      </c>
    </row>
    <row r="3015" spans="1:6" ht="33.75" customHeight="1" outlineLevel="1" x14ac:dyDescent="0.2">
      <c r="A3015" s="21">
        <v>186</v>
      </c>
      <c r="B3015" s="22" t="s">
        <v>944</v>
      </c>
      <c r="C3015" s="23" t="s">
        <v>1544</v>
      </c>
      <c r="D3015" s="33">
        <v>0.17419999999999999</v>
      </c>
      <c r="E3015" s="25">
        <v>8817.17</v>
      </c>
      <c r="F3015" s="25">
        <v>29889.61</v>
      </c>
    </row>
    <row r="3016" spans="1:6" ht="33.75" customHeight="1" outlineLevel="1" x14ac:dyDescent="0.2">
      <c r="A3016" s="21">
        <v>187</v>
      </c>
      <c r="B3016" s="22" t="s">
        <v>2071</v>
      </c>
      <c r="C3016" s="23" t="s">
        <v>2072</v>
      </c>
      <c r="D3016" s="24">
        <v>0.57199999999999995</v>
      </c>
      <c r="E3016" s="25">
        <v>3050.77</v>
      </c>
      <c r="F3016" s="25">
        <v>56456.26</v>
      </c>
    </row>
    <row r="3017" spans="1:6" outlineLevel="1" x14ac:dyDescent="0.2">
      <c r="A3017" s="26"/>
      <c r="B3017" s="27"/>
      <c r="C3017" s="28" t="s">
        <v>2073</v>
      </c>
      <c r="D3017" s="28"/>
      <c r="E3017" s="28"/>
      <c r="F3017" s="29">
        <v>50300.87</v>
      </c>
    </row>
    <row r="3018" spans="1:6" outlineLevel="1" x14ac:dyDescent="0.2">
      <c r="A3018" s="26"/>
      <c r="B3018" s="27"/>
      <c r="C3018" s="28" t="s">
        <v>2074</v>
      </c>
      <c r="D3018" s="28"/>
      <c r="E3018" s="28"/>
      <c r="F3018" s="29">
        <v>31552.36</v>
      </c>
    </row>
    <row r="3019" spans="1:6" outlineLevel="1" x14ac:dyDescent="0.2">
      <c r="A3019" s="26"/>
      <c r="B3019" s="27"/>
      <c r="C3019" s="28" t="s">
        <v>917</v>
      </c>
      <c r="D3019" s="28"/>
      <c r="E3019" s="28"/>
      <c r="F3019" s="29">
        <v>138309.49</v>
      </c>
    </row>
    <row r="3020" spans="1:6" ht="22.5" customHeight="1" outlineLevel="1" x14ac:dyDescent="0.2">
      <c r="A3020" s="21">
        <v>188</v>
      </c>
      <c r="B3020" s="22" t="s">
        <v>1315</v>
      </c>
      <c r="C3020" s="23" t="s">
        <v>1316</v>
      </c>
      <c r="D3020" s="33">
        <v>1.3156000000000001</v>
      </c>
      <c r="E3020" s="25">
        <v>485.9</v>
      </c>
      <c r="F3020" s="25">
        <v>5440.02</v>
      </c>
    </row>
    <row r="3021" spans="1:6" ht="22.5" customHeight="1" outlineLevel="1" x14ac:dyDescent="0.2">
      <c r="A3021" s="21">
        <v>189</v>
      </c>
      <c r="B3021" s="22" t="s">
        <v>1317</v>
      </c>
      <c r="C3021" s="23" t="s">
        <v>1318</v>
      </c>
      <c r="D3021" s="30">
        <v>2.86</v>
      </c>
      <c r="E3021" s="25">
        <v>1752.6</v>
      </c>
      <c r="F3021" s="25">
        <v>42054.34</v>
      </c>
    </row>
    <row r="3022" spans="1:6" ht="22.5" customHeight="1" outlineLevel="1" x14ac:dyDescent="0.2">
      <c r="A3022" s="21">
        <v>190</v>
      </c>
      <c r="B3022" s="22" t="s">
        <v>1311</v>
      </c>
      <c r="C3022" s="23" t="s">
        <v>1312</v>
      </c>
      <c r="D3022" s="24">
        <v>0.45600000000000002</v>
      </c>
      <c r="E3022" s="25">
        <v>105.51</v>
      </c>
      <c r="F3022" s="25">
        <v>1382.72</v>
      </c>
    </row>
    <row r="3023" spans="1:6" outlineLevel="1" x14ac:dyDescent="0.2">
      <c r="A3023" s="26"/>
      <c r="B3023" s="27"/>
      <c r="C3023" s="28" t="s">
        <v>2075</v>
      </c>
      <c r="D3023" s="28"/>
      <c r="E3023" s="28"/>
      <c r="F3023" s="29">
        <v>1364.44</v>
      </c>
    </row>
    <row r="3024" spans="1:6" outlineLevel="1" x14ac:dyDescent="0.2">
      <c r="A3024" s="26"/>
      <c r="B3024" s="27"/>
      <c r="C3024" s="28" t="s">
        <v>2076</v>
      </c>
      <c r="D3024" s="28"/>
      <c r="E3024" s="28"/>
      <c r="F3024" s="29">
        <v>855.88</v>
      </c>
    </row>
    <row r="3025" spans="1:6" outlineLevel="1" x14ac:dyDescent="0.2">
      <c r="A3025" s="26"/>
      <c r="B3025" s="27"/>
      <c r="C3025" s="28" t="s">
        <v>917</v>
      </c>
      <c r="D3025" s="28"/>
      <c r="E3025" s="28"/>
      <c r="F3025" s="29">
        <v>3603.04</v>
      </c>
    </row>
    <row r="3026" spans="1:6" ht="22.5" customHeight="1" outlineLevel="1" x14ac:dyDescent="0.2">
      <c r="A3026" s="21">
        <v>191</v>
      </c>
      <c r="B3026" s="22" t="s">
        <v>1315</v>
      </c>
      <c r="C3026" s="23" t="s">
        <v>1316</v>
      </c>
      <c r="D3026" s="24">
        <v>0.109</v>
      </c>
      <c r="E3026" s="25">
        <v>485.9</v>
      </c>
      <c r="F3026" s="25">
        <v>450.72</v>
      </c>
    </row>
    <row r="3027" spans="1:6" ht="22.5" customHeight="1" outlineLevel="1" x14ac:dyDescent="0.2">
      <c r="A3027" s="21">
        <v>192</v>
      </c>
      <c r="B3027" s="22" t="s">
        <v>1317</v>
      </c>
      <c r="C3027" s="23" t="s">
        <v>1318</v>
      </c>
      <c r="D3027" s="35">
        <v>0.17327999999999999</v>
      </c>
      <c r="E3027" s="25">
        <v>1752.6</v>
      </c>
      <c r="F3027" s="25">
        <v>2547.96</v>
      </c>
    </row>
    <row r="3028" spans="1:6" ht="22.5" customHeight="1" outlineLevel="1" x14ac:dyDescent="0.2">
      <c r="A3028" s="21">
        <v>193</v>
      </c>
      <c r="B3028" s="22" t="s">
        <v>1319</v>
      </c>
      <c r="C3028" s="23" t="s">
        <v>1320</v>
      </c>
      <c r="D3028" s="24">
        <v>3.0000000000000001E-3</v>
      </c>
      <c r="E3028" s="25">
        <v>675.4</v>
      </c>
      <c r="F3028" s="25">
        <v>86.02</v>
      </c>
    </row>
    <row r="3029" spans="1:6" outlineLevel="1" x14ac:dyDescent="0.2">
      <c r="A3029" s="26"/>
      <c r="B3029" s="27"/>
      <c r="C3029" s="28" t="s">
        <v>2077</v>
      </c>
      <c r="D3029" s="28"/>
      <c r="E3029" s="28"/>
      <c r="F3029" s="29">
        <v>93.62</v>
      </c>
    </row>
    <row r="3030" spans="1:6" outlineLevel="1" x14ac:dyDescent="0.2">
      <c r="A3030" s="26"/>
      <c r="B3030" s="27"/>
      <c r="C3030" s="28" t="s">
        <v>2078</v>
      </c>
      <c r="D3030" s="28"/>
      <c r="E3030" s="28"/>
      <c r="F3030" s="29">
        <v>58.73</v>
      </c>
    </row>
    <row r="3031" spans="1:6" outlineLevel="1" x14ac:dyDescent="0.2">
      <c r="A3031" s="26"/>
      <c r="B3031" s="27"/>
      <c r="C3031" s="28" t="s">
        <v>917</v>
      </c>
      <c r="D3031" s="28"/>
      <c r="E3031" s="28"/>
      <c r="F3031" s="29">
        <v>238.37</v>
      </c>
    </row>
    <row r="3032" spans="1:6" ht="33.75" customHeight="1" outlineLevel="1" x14ac:dyDescent="0.2">
      <c r="A3032" s="21">
        <v>194</v>
      </c>
      <c r="B3032" s="22" t="s">
        <v>944</v>
      </c>
      <c r="C3032" s="23" t="s">
        <v>1544</v>
      </c>
      <c r="D3032" s="24">
        <v>3.0000000000000001E-3</v>
      </c>
      <c r="E3032" s="25">
        <v>8817.17</v>
      </c>
      <c r="F3032" s="25">
        <v>514.75</v>
      </c>
    </row>
    <row r="3033" spans="1:6" ht="33.75" customHeight="1" outlineLevel="1" x14ac:dyDescent="0.2">
      <c r="A3033" s="21">
        <v>195</v>
      </c>
      <c r="B3033" s="22" t="s">
        <v>2079</v>
      </c>
      <c r="C3033" s="23" t="s">
        <v>2080</v>
      </c>
      <c r="D3033" s="32">
        <v>1.1000000000000001</v>
      </c>
      <c r="E3033" s="25">
        <v>76.86</v>
      </c>
      <c r="F3033" s="25">
        <v>3428.57</v>
      </c>
    </row>
    <row r="3034" spans="1:6" outlineLevel="1" x14ac:dyDescent="0.2">
      <c r="A3034" s="26"/>
      <c r="B3034" s="27"/>
      <c r="C3034" s="28" t="s">
        <v>2081</v>
      </c>
      <c r="D3034" s="28"/>
      <c r="E3034" s="28"/>
      <c r="F3034" s="29">
        <v>3497.5</v>
      </c>
    </row>
    <row r="3035" spans="1:6" outlineLevel="1" x14ac:dyDescent="0.2">
      <c r="A3035" s="26"/>
      <c r="B3035" s="27"/>
      <c r="C3035" s="28" t="s">
        <v>2082</v>
      </c>
      <c r="D3035" s="28"/>
      <c r="E3035" s="28"/>
      <c r="F3035" s="29">
        <v>2003.42</v>
      </c>
    </row>
    <row r="3036" spans="1:6" outlineLevel="1" x14ac:dyDescent="0.2">
      <c r="A3036" s="26"/>
      <c r="B3036" s="27"/>
      <c r="C3036" s="28" t="s">
        <v>917</v>
      </c>
      <c r="D3036" s="28"/>
      <c r="E3036" s="28"/>
      <c r="F3036" s="29">
        <v>8929.49</v>
      </c>
    </row>
    <row r="3037" spans="1:6" ht="22.5" customHeight="1" outlineLevel="1" x14ac:dyDescent="0.2">
      <c r="A3037" s="21">
        <v>196</v>
      </c>
      <c r="B3037" s="22" t="s">
        <v>2083</v>
      </c>
      <c r="C3037" s="23" t="s">
        <v>2084</v>
      </c>
      <c r="D3037" s="33">
        <v>2.1100000000000001E-2</v>
      </c>
      <c r="E3037" s="25">
        <v>7418.82</v>
      </c>
      <c r="F3037" s="25">
        <v>1324.3</v>
      </c>
    </row>
    <row r="3038" spans="1:6" ht="12" customHeight="1" outlineLevel="1" x14ac:dyDescent="0.2">
      <c r="A3038" s="459" t="s">
        <v>2085</v>
      </c>
      <c r="B3038" s="460"/>
      <c r="C3038" s="460"/>
      <c r="D3038" s="460"/>
      <c r="E3038" s="460"/>
      <c r="F3038" s="461"/>
    </row>
    <row r="3039" spans="1:6" ht="45" customHeight="1" outlineLevel="1" x14ac:dyDescent="0.2">
      <c r="A3039" s="21">
        <v>197</v>
      </c>
      <c r="B3039" s="22" t="s">
        <v>2086</v>
      </c>
      <c r="C3039" s="23" t="s">
        <v>2087</v>
      </c>
      <c r="D3039" s="24">
        <v>6.3570000000000002</v>
      </c>
      <c r="E3039" s="25">
        <v>8248.32</v>
      </c>
      <c r="F3039" s="25">
        <v>1156192.57</v>
      </c>
    </row>
    <row r="3040" spans="1:6" outlineLevel="1" x14ac:dyDescent="0.2">
      <c r="A3040" s="26"/>
      <c r="B3040" s="27"/>
      <c r="C3040" s="28" t="s">
        <v>2088</v>
      </c>
      <c r="D3040" s="28"/>
      <c r="E3040" s="28"/>
      <c r="F3040" s="29">
        <v>567371.25</v>
      </c>
    </row>
    <row r="3041" spans="1:6" outlineLevel="1" x14ac:dyDescent="0.2">
      <c r="A3041" s="26"/>
      <c r="B3041" s="27"/>
      <c r="C3041" s="28" t="s">
        <v>2089</v>
      </c>
      <c r="D3041" s="28"/>
      <c r="E3041" s="28"/>
      <c r="F3041" s="29">
        <v>288939.06</v>
      </c>
    </row>
    <row r="3042" spans="1:6" outlineLevel="1" x14ac:dyDescent="0.2">
      <c r="A3042" s="26"/>
      <c r="B3042" s="27"/>
      <c r="C3042" s="28" t="s">
        <v>917</v>
      </c>
      <c r="D3042" s="28"/>
      <c r="E3042" s="28"/>
      <c r="F3042" s="29">
        <v>2012502.88</v>
      </c>
    </row>
    <row r="3043" spans="1:6" ht="22.5" customHeight="1" outlineLevel="1" x14ac:dyDescent="0.2">
      <c r="A3043" s="21">
        <v>198</v>
      </c>
      <c r="B3043" s="22" t="s">
        <v>2090</v>
      </c>
      <c r="C3043" s="23" t="s">
        <v>2091</v>
      </c>
      <c r="D3043" s="32">
        <v>2619.1</v>
      </c>
      <c r="E3043" s="25">
        <v>189.55</v>
      </c>
      <c r="F3043" s="25">
        <v>1648215.34</v>
      </c>
    </row>
    <row r="3044" spans="1:6" ht="22.5" customHeight="1" outlineLevel="1" x14ac:dyDescent="0.2">
      <c r="A3044" s="21">
        <v>199</v>
      </c>
      <c r="B3044" s="22" t="s">
        <v>2092</v>
      </c>
      <c r="C3044" s="23" t="s">
        <v>2093</v>
      </c>
      <c r="D3044" s="32">
        <v>32.700000000000003</v>
      </c>
      <c r="E3044" s="25">
        <v>398.59</v>
      </c>
      <c r="F3044" s="25">
        <v>183647.55</v>
      </c>
    </row>
    <row r="3045" spans="1:6" ht="45" customHeight="1" outlineLevel="1" x14ac:dyDescent="0.2">
      <c r="A3045" s="21">
        <v>200</v>
      </c>
      <c r="B3045" s="22" t="s">
        <v>2094</v>
      </c>
      <c r="C3045" s="23" t="s">
        <v>2095</v>
      </c>
      <c r="D3045" s="32">
        <v>0.5</v>
      </c>
      <c r="E3045" s="25">
        <v>5282.46</v>
      </c>
      <c r="F3045" s="25">
        <v>65080.05</v>
      </c>
    </row>
    <row r="3046" spans="1:6" outlineLevel="1" x14ac:dyDescent="0.2">
      <c r="A3046" s="26"/>
      <c r="B3046" s="27"/>
      <c r="C3046" s="28" t="s">
        <v>2096</v>
      </c>
      <c r="D3046" s="28"/>
      <c r="E3046" s="28"/>
      <c r="F3046" s="29">
        <v>25655.49</v>
      </c>
    </row>
    <row r="3047" spans="1:6" outlineLevel="1" x14ac:dyDescent="0.2">
      <c r="A3047" s="26"/>
      <c r="B3047" s="27"/>
      <c r="C3047" s="28" t="s">
        <v>2097</v>
      </c>
      <c r="D3047" s="28"/>
      <c r="E3047" s="28"/>
      <c r="F3047" s="29">
        <v>13065.29</v>
      </c>
    </row>
    <row r="3048" spans="1:6" outlineLevel="1" x14ac:dyDescent="0.2">
      <c r="A3048" s="26"/>
      <c r="B3048" s="27"/>
      <c r="C3048" s="28" t="s">
        <v>917</v>
      </c>
      <c r="D3048" s="28"/>
      <c r="E3048" s="28"/>
      <c r="F3048" s="29">
        <v>103800.83</v>
      </c>
    </row>
    <row r="3049" spans="1:6" ht="45" customHeight="1" outlineLevel="1" x14ac:dyDescent="0.2">
      <c r="A3049" s="21">
        <v>201</v>
      </c>
      <c r="B3049" s="22" t="s">
        <v>2098</v>
      </c>
      <c r="C3049" s="23" t="s">
        <v>2099</v>
      </c>
      <c r="D3049" s="32">
        <v>-35.5</v>
      </c>
      <c r="E3049" s="25">
        <v>6.16</v>
      </c>
      <c r="F3049" s="25">
        <v>-6079.3</v>
      </c>
    </row>
    <row r="3050" spans="1:6" ht="33.75" customHeight="1" outlineLevel="1" x14ac:dyDescent="0.2">
      <c r="A3050" s="21">
        <v>202</v>
      </c>
      <c r="B3050" s="22" t="s">
        <v>2100</v>
      </c>
      <c r="C3050" s="23" t="s">
        <v>2101</v>
      </c>
      <c r="D3050" s="31">
        <v>-101</v>
      </c>
      <c r="E3050" s="25">
        <v>6.86</v>
      </c>
      <c r="F3050" s="25">
        <v>-24243.17</v>
      </c>
    </row>
    <row r="3051" spans="1:6" ht="45" customHeight="1" outlineLevel="1" x14ac:dyDescent="0.2">
      <c r="A3051" s="21">
        <v>203</v>
      </c>
      <c r="B3051" s="22" t="s">
        <v>2102</v>
      </c>
      <c r="C3051" s="23" t="s">
        <v>2103</v>
      </c>
      <c r="D3051" s="32">
        <v>35.5</v>
      </c>
      <c r="E3051" s="25">
        <v>6.91</v>
      </c>
      <c r="F3051" s="25">
        <v>7182.53</v>
      </c>
    </row>
    <row r="3052" spans="1:6" ht="33.75" customHeight="1" outlineLevel="1" x14ac:dyDescent="0.2">
      <c r="A3052" s="21">
        <v>204</v>
      </c>
      <c r="B3052" s="22" t="s">
        <v>2104</v>
      </c>
      <c r="C3052" s="23" t="s">
        <v>2105</v>
      </c>
      <c r="D3052" s="31">
        <v>101</v>
      </c>
      <c r="E3052" s="25">
        <v>8.06</v>
      </c>
      <c r="F3052" s="25">
        <v>30608.66</v>
      </c>
    </row>
    <row r="3053" spans="1:6" ht="22.5" customHeight="1" outlineLevel="1" x14ac:dyDescent="0.2">
      <c r="A3053" s="21">
        <v>205</v>
      </c>
      <c r="B3053" s="22" t="s">
        <v>2106</v>
      </c>
      <c r="C3053" s="23" t="s">
        <v>2107</v>
      </c>
      <c r="D3053" s="31">
        <v>103</v>
      </c>
      <c r="E3053" s="25">
        <v>20.38</v>
      </c>
      <c r="F3053" s="25">
        <v>19731.919999999998</v>
      </c>
    </row>
    <row r="3054" spans="1:6" ht="12" customHeight="1" outlineLevel="1" x14ac:dyDescent="0.2">
      <c r="A3054" s="459" t="s">
        <v>2108</v>
      </c>
      <c r="B3054" s="460"/>
      <c r="C3054" s="460"/>
      <c r="D3054" s="460"/>
      <c r="E3054" s="460"/>
      <c r="F3054" s="461"/>
    </row>
    <row r="3055" spans="1:6" ht="33.75" customHeight="1" outlineLevel="1" x14ac:dyDescent="0.2">
      <c r="A3055" s="21">
        <v>206</v>
      </c>
      <c r="B3055" s="22" t="s">
        <v>2109</v>
      </c>
      <c r="C3055" s="23" t="s">
        <v>2110</v>
      </c>
      <c r="D3055" s="33">
        <v>1.2558</v>
      </c>
      <c r="E3055" s="25">
        <v>5275.74</v>
      </c>
      <c r="F3055" s="25">
        <v>248086.03</v>
      </c>
    </row>
    <row r="3056" spans="1:6" outlineLevel="1" x14ac:dyDescent="0.2">
      <c r="A3056" s="26"/>
      <c r="B3056" s="27"/>
      <c r="C3056" s="28" t="s">
        <v>2111</v>
      </c>
      <c r="D3056" s="28"/>
      <c r="E3056" s="28"/>
      <c r="F3056" s="29">
        <v>221049.21</v>
      </c>
    </row>
    <row r="3057" spans="1:6" outlineLevel="1" x14ac:dyDescent="0.2">
      <c r="A3057" s="26"/>
      <c r="B3057" s="27"/>
      <c r="C3057" s="28" t="s">
        <v>2112</v>
      </c>
      <c r="D3057" s="28"/>
      <c r="E3057" s="28"/>
      <c r="F3057" s="29">
        <v>147366.14000000001</v>
      </c>
    </row>
    <row r="3058" spans="1:6" outlineLevel="1" x14ac:dyDescent="0.2">
      <c r="A3058" s="26"/>
      <c r="B3058" s="27"/>
      <c r="C3058" s="28" t="s">
        <v>917</v>
      </c>
      <c r="D3058" s="28"/>
      <c r="E3058" s="28"/>
      <c r="F3058" s="29">
        <v>616501.38</v>
      </c>
    </row>
    <row r="3059" spans="1:6" ht="123.75" customHeight="1" outlineLevel="1" x14ac:dyDescent="0.2">
      <c r="A3059" s="21">
        <v>207</v>
      </c>
      <c r="B3059" s="22" t="s">
        <v>1377</v>
      </c>
      <c r="C3059" s="23" t="s">
        <v>2113</v>
      </c>
      <c r="D3059" s="31">
        <v>2</v>
      </c>
      <c r="E3059" s="25">
        <v>42414.98</v>
      </c>
      <c r="F3059" s="25">
        <v>711723.42</v>
      </c>
    </row>
    <row r="3060" spans="1:6" ht="78.75" customHeight="1" outlineLevel="1" x14ac:dyDescent="0.2">
      <c r="A3060" s="21">
        <v>208</v>
      </c>
      <c r="B3060" s="22" t="s">
        <v>1377</v>
      </c>
      <c r="C3060" s="23" t="s">
        <v>2114</v>
      </c>
      <c r="D3060" s="31">
        <v>1</v>
      </c>
      <c r="E3060" s="25">
        <v>61734.05</v>
      </c>
      <c r="F3060" s="25">
        <v>517948.7</v>
      </c>
    </row>
    <row r="3061" spans="1:6" ht="123.75" customHeight="1" outlineLevel="1" x14ac:dyDescent="0.2">
      <c r="A3061" s="21">
        <v>209</v>
      </c>
      <c r="B3061" s="22" t="s">
        <v>1377</v>
      </c>
      <c r="C3061" s="23" t="s">
        <v>2115</v>
      </c>
      <c r="D3061" s="31">
        <v>4</v>
      </c>
      <c r="E3061" s="25">
        <v>65995.429999999993</v>
      </c>
      <c r="F3061" s="25">
        <v>2214806.58</v>
      </c>
    </row>
    <row r="3062" spans="1:6" ht="123.75" customHeight="1" outlineLevel="1" x14ac:dyDescent="0.2">
      <c r="A3062" s="21">
        <v>210</v>
      </c>
      <c r="B3062" s="22" t="s">
        <v>1377</v>
      </c>
      <c r="C3062" s="23" t="s">
        <v>2116</v>
      </c>
      <c r="D3062" s="31">
        <v>1</v>
      </c>
      <c r="E3062" s="25">
        <v>63933.07</v>
      </c>
      <c r="F3062" s="25">
        <v>536398.43000000005</v>
      </c>
    </row>
    <row r="3063" spans="1:6" ht="78.75" customHeight="1" outlineLevel="1" x14ac:dyDescent="0.2">
      <c r="A3063" s="21">
        <v>211</v>
      </c>
      <c r="B3063" s="22" t="s">
        <v>1377</v>
      </c>
      <c r="C3063" s="23" t="s">
        <v>2117</v>
      </c>
      <c r="D3063" s="31">
        <v>1</v>
      </c>
      <c r="E3063" s="25">
        <v>74853.62</v>
      </c>
      <c r="F3063" s="25">
        <v>628021.89</v>
      </c>
    </row>
    <row r="3064" spans="1:6" ht="12" outlineLevel="1" x14ac:dyDescent="0.2">
      <c r="A3064" s="459" t="s">
        <v>2118</v>
      </c>
      <c r="B3064" s="460"/>
      <c r="C3064" s="460"/>
      <c r="D3064" s="460"/>
      <c r="E3064" s="460"/>
      <c r="F3064" s="461"/>
    </row>
    <row r="3065" spans="1:6" ht="22.5" customHeight="1" outlineLevel="1" x14ac:dyDescent="0.2">
      <c r="A3065" s="21">
        <v>212</v>
      </c>
      <c r="B3065" s="22" t="s">
        <v>1420</v>
      </c>
      <c r="C3065" s="23" t="s">
        <v>2119</v>
      </c>
      <c r="D3065" s="35">
        <v>0.16416</v>
      </c>
      <c r="E3065" s="25">
        <v>1416.03</v>
      </c>
      <c r="F3065" s="25">
        <v>5491.01</v>
      </c>
    </row>
    <row r="3066" spans="1:6" outlineLevel="1" x14ac:dyDescent="0.2">
      <c r="A3066" s="26"/>
      <c r="B3066" s="27"/>
      <c r="C3066" s="28" t="s">
        <v>2120</v>
      </c>
      <c r="D3066" s="28"/>
      <c r="E3066" s="28"/>
      <c r="F3066" s="29">
        <v>3095.87</v>
      </c>
    </row>
    <row r="3067" spans="1:6" outlineLevel="1" x14ac:dyDescent="0.2">
      <c r="A3067" s="26"/>
      <c r="B3067" s="27"/>
      <c r="C3067" s="28" t="s">
        <v>2121</v>
      </c>
      <c r="D3067" s="28"/>
      <c r="E3067" s="28"/>
      <c r="F3067" s="29">
        <v>2063.91</v>
      </c>
    </row>
    <row r="3068" spans="1:6" outlineLevel="1" x14ac:dyDescent="0.2">
      <c r="A3068" s="26"/>
      <c r="B3068" s="27"/>
      <c r="C3068" s="28" t="s">
        <v>917</v>
      </c>
      <c r="D3068" s="28"/>
      <c r="E3068" s="28"/>
      <c r="F3068" s="29">
        <v>10650.79</v>
      </c>
    </row>
    <row r="3069" spans="1:6" ht="22.5" customHeight="1" outlineLevel="1" x14ac:dyDescent="0.2">
      <c r="A3069" s="21">
        <v>213</v>
      </c>
      <c r="B3069" s="22" t="s">
        <v>2122</v>
      </c>
      <c r="C3069" s="23" t="s">
        <v>2123</v>
      </c>
      <c r="D3069" s="33">
        <v>0.16420000000000001</v>
      </c>
      <c r="E3069" s="25">
        <v>6435</v>
      </c>
      <c r="F3069" s="25">
        <v>13398.03</v>
      </c>
    </row>
    <row r="3070" spans="1:6" ht="22.5" customHeight="1" outlineLevel="1" x14ac:dyDescent="0.2">
      <c r="A3070" s="21">
        <v>214</v>
      </c>
      <c r="B3070" s="22" t="s">
        <v>2124</v>
      </c>
      <c r="C3070" s="23" t="s">
        <v>2125</v>
      </c>
      <c r="D3070" s="31">
        <v>6</v>
      </c>
      <c r="E3070" s="25">
        <v>42.49</v>
      </c>
      <c r="F3070" s="25">
        <v>2916.51</v>
      </c>
    </row>
    <row r="3071" spans="1:6" ht="12" outlineLevel="1" x14ac:dyDescent="0.2">
      <c r="A3071" s="459" t="s">
        <v>2126</v>
      </c>
      <c r="B3071" s="460"/>
      <c r="C3071" s="460"/>
      <c r="D3071" s="460"/>
      <c r="E3071" s="460"/>
      <c r="F3071" s="461"/>
    </row>
    <row r="3072" spans="1:6" ht="33.75" customHeight="1" outlineLevel="1" x14ac:dyDescent="0.2">
      <c r="A3072" s="21">
        <v>215</v>
      </c>
      <c r="B3072" s="22" t="s">
        <v>1345</v>
      </c>
      <c r="C3072" s="23" t="s">
        <v>1346</v>
      </c>
      <c r="D3072" s="35">
        <v>0.14534</v>
      </c>
      <c r="E3072" s="25">
        <v>3160.06</v>
      </c>
      <c r="F3072" s="25">
        <v>13143.67</v>
      </c>
    </row>
    <row r="3073" spans="1:6" outlineLevel="1" x14ac:dyDescent="0.2">
      <c r="A3073" s="26"/>
      <c r="B3073" s="27"/>
      <c r="C3073" s="28" t="s">
        <v>2127</v>
      </c>
      <c r="D3073" s="28"/>
      <c r="E3073" s="28"/>
      <c r="F3073" s="29">
        <v>10447.84</v>
      </c>
    </row>
    <row r="3074" spans="1:6" outlineLevel="1" x14ac:dyDescent="0.2">
      <c r="A3074" s="26"/>
      <c r="B3074" s="27"/>
      <c r="C3074" s="28" t="s">
        <v>2128</v>
      </c>
      <c r="D3074" s="28"/>
      <c r="E3074" s="28"/>
      <c r="F3074" s="29">
        <v>5905.3</v>
      </c>
    </row>
    <row r="3075" spans="1:6" outlineLevel="1" x14ac:dyDescent="0.2">
      <c r="A3075" s="26"/>
      <c r="B3075" s="27"/>
      <c r="C3075" s="28" t="s">
        <v>917</v>
      </c>
      <c r="D3075" s="28"/>
      <c r="E3075" s="28"/>
      <c r="F3075" s="29">
        <v>29496.81</v>
      </c>
    </row>
    <row r="3076" spans="1:6" ht="33.75" customHeight="1" outlineLevel="1" x14ac:dyDescent="0.2">
      <c r="A3076" s="21">
        <v>216</v>
      </c>
      <c r="B3076" s="22" t="s">
        <v>926</v>
      </c>
      <c r="C3076" s="23" t="s">
        <v>927</v>
      </c>
      <c r="D3076" s="44">
        <v>0.1511536</v>
      </c>
      <c r="E3076" s="25">
        <v>12990.48</v>
      </c>
      <c r="F3076" s="25">
        <v>20499.54</v>
      </c>
    </row>
    <row r="3077" spans="1:6" ht="22.5" customHeight="1" outlineLevel="1" x14ac:dyDescent="0.2">
      <c r="A3077" s="21">
        <v>217</v>
      </c>
      <c r="B3077" s="22" t="s">
        <v>2129</v>
      </c>
      <c r="C3077" s="23" t="s">
        <v>2130</v>
      </c>
      <c r="D3077" s="30">
        <v>0.03</v>
      </c>
      <c r="E3077" s="25">
        <v>1485.22</v>
      </c>
      <c r="F3077" s="25">
        <v>717.18</v>
      </c>
    </row>
    <row r="3078" spans="1:6" outlineLevel="1" x14ac:dyDescent="0.2">
      <c r="A3078" s="26"/>
      <c r="B3078" s="27"/>
      <c r="C3078" s="28" t="s">
        <v>2131</v>
      </c>
      <c r="D3078" s="28"/>
      <c r="E3078" s="28"/>
      <c r="F3078" s="29">
        <v>570.12</v>
      </c>
    </row>
    <row r="3079" spans="1:6" outlineLevel="1" x14ac:dyDescent="0.2">
      <c r="A3079" s="26"/>
      <c r="B3079" s="27"/>
      <c r="C3079" s="28" t="s">
        <v>2132</v>
      </c>
      <c r="D3079" s="28"/>
      <c r="E3079" s="28"/>
      <c r="F3079" s="29">
        <v>393.18</v>
      </c>
    </row>
    <row r="3080" spans="1:6" outlineLevel="1" x14ac:dyDescent="0.2">
      <c r="A3080" s="26"/>
      <c r="B3080" s="27"/>
      <c r="C3080" s="28" t="s">
        <v>917</v>
      </c>
      <c r="D3080" s="28"/>
      <c r="E3080" s="28"/>
      <c r="F3080" s="29">
        <v>1680.48</v>
      </c>
    </row>
    <row r="3081" spans="1:6" ht="33.75" customHeight="1" outlineLevel="1" x14ac:dyDescent="0.2">
      <c r="A3081" s="21">
        <v>218</v>
      </c>
      <c r="B3081" s="22" t="s">
        <v>2133</v>
      </c>
      <c r="C3081" s="23" t="s">
        <v>2134</v>
      </c>
      <c r="D3081" s="31">
        <v>3</v>
      </c>
      <c r="E3081" s="25">
        <v>115.1</v>
      </c>
      <c r="F3081" s="25">
        <v>9744.3700000000008</v>
      </c>
    </row>
    <row r="3082" spans="1:6" ht="22.5" customHeight="1" outlineLevel="1" x14ac:dyDescent="0.2">
      <c r="A3082" s="21">
        <v>219</v>
      </c>
      <c r="B3082" s="22" t="s">
        <v>1351</v>
      </c>
      <c r="C3082" s="23" t="s">
        <v>1352</v>
      </c>
      <c r="D3082" s="24">
        <v>2.4E-2</v>
      </c>
      <c r="E3082" s="25">
        <v>6305.02</v>
      </c>
      <c r="F3082" s="25">
        <v>2409.2199999999998</v>
      </c>
    </row>
    <row r="3083" spans="1:6" outlineLevel="1" x14ac:dyDescent="0.2">
      <c r="A3083" s="26"/>
      <c r="B3083" s="27"/>
      <c r="C3083" s="28" t="s">
        <v>2135</v>
      </c>
      <c r="D3083" s="28"/>
      <c r="E3083" s="28"/>
      <c r="F3083" s="29">
        <v>1611.62</v>
      </c>
    </row>
    <row r="3084" spans="1:6" outlineLevel="1" x14ac:dyDescent="0.2">
      <c r="A3084" s="26"/>
      <c r="B3084" s="27"/>
      <c r="C3084" s="28" t="s">
        <v>2136</v>
      </c>
      <c r="D3084" s="28"/>
      <c r="E3084" s="28"/>
      <c r="F3084" s="29">
        <v>789.69</v>
      </c>
    </row>
    <row r="3085" spans="1:6" outlineLevel="1" x14ac:dyDescent="0.2">
      <c r="A3085" s="26"/>
      <c r="B3085" s="27"/>
      <c r="C3085" s="28" t="s">
        <v>917</v>
      </c>
      <c r="D3085" s="28"/>
      <c r="E3085" s="28"/>
      <c r="F3085" s="29">
        <v>4810.53</v>
      </c>
    </row>
    <row r="3086" spans="1:6" ht="11.25" customHeight="1" outlineLevel="1" x14ac:dyDescent="0.2">
      <c r="A3086" s="443" t="s">
        <v>1007</v>
      </c>
      <c r="B3086" s="444"/>
      <c r="C3086" s="444"/>
      <c r="D3086" s="444"/>
      <c r="E3086" s="445"/>
      <c r="F3086" s="36">
        <v>8456565.9100000001</v>
      </c>
    </row>
    <row r="3087" spans="1:6" outlineLevel="1" x14ac:dyDescent="0.2">
      <c r="A3087" s="443" t="s">
        <v>1008</v>
      </c>
      <c r="B3087" s="444"/>
      <c r="C3087" s="444"/>
      <c r="D3087" s="444"/>
      <c r="E3087" s="445"/>
      <c r="F3087" s="36">
        <v>991552.47</v>
      </c>
    </row>
    <row r="3088" spans="1:6" outlineLevel="1" x14ac:dyDescent="0.2">
      <c r="A3088" s="443" t="s">
        <v>1009</v>
      </c>
      <c r="B3088" s="444"/>
      <c r="C3088" s="444"/>
      <c r="D3088" s="444"/>
      <c r="E3088" s="445"/>
      <c r="F3088" s="36">
        <v>558702.93999999994</v>
      </c>
    </row>
    <row r="3089" spans="1:7" ht="11.25" customHeight="1" outlineLevel="1" x14ac:dyDescent="0.2">
      <c r="A3089" s="443" t="s">
        <v>2137</v>
      </c>
      <c r="B3089" s="444"/>
      <c r="C3089" s="444"/>
      <c r="D3089" s="444"/>
      <c r="E3089" s="445"/>
      <c r="F3089" s="36">
        <v>10006821.32</v>
      </c>
    </row>
    <row r="3090" spans="1:7" ht="12.75" customHeight="1" outlineLevel="1" x14ac:dyDescent="0.2">
      <c r="A3090" s="456" t="s">
        <v>2138</v>
      </c>
      <c r="B3090" s="457"/>
      <c r="C3090" s="457"/>
      <c r="D3090" s="457"/>
      <c r="E3090" s="457"/>
      <c r="F3090" s="458"/>
    </row>
    <row r="3091" spans="1:7" ht="22.5" customHeight="1" outlineLevel="1" x14ac:dyDescent="0.2">
      <c r="A3091" s="21">
        <v>220</v>
      </c>
      <c r="B3091" s="22" t="s">
        <v>1763</v>
      </c>
      <c r="C3091" s="23" t="s">
        <v>1764</v>
      </c>
      <c r="D3091" s="30">
        <v>709.04</v>
      </c>
      <c r="E3091" s="25">
        <v>1.32</v>
      </c>
      <c r="F3091" s="25">
        <v>28391.759999999998</v>
      </c>
    </row>
    <row r="3092" spans="1:7" outlineLevel="1" x14ac:dyDescent="0.2">
      <c r="A3092" s="26"/>
      <c r="B3092" s="27"/>
      <c r="C3092" s="28" t="s">
        <v>2164</v>
      </c>
      <c r="D3092" s="28"/>
      <c r="E3092" s="28"/>
      <c r="F3092" s="29">
        <v>24949.59</v>
      </c>
    </row>
    <row r="3093" spans="1:7" outlineLevel="1" x14ac:dyDescent="0.2">
      <c r="A3093" s="26"/>
      <c r="B3093" s="27"/>
      <c r="C3093" s="28" t="s">
        <v>2165</v>
      </c>
      <c r="D3093" s="28"/>
      <c r="E3093" s="28"/>
      <c r="F3093" s="29">
        <v>13536.48</v>
      </c>
    </row>
    <row r="3094" spans="1:7" outlineLevel="1" x14ac:dyDescent="0.2">
      <c r="A3094" s="26"/>
      <c r="B3094" s="27"/>
      <c r="C3094" s="28" t="s">
        <v>917</v>
      </c>
      <c r="D3094" s="28"/>
      <c r="E3094" s="28"/>
      <c r="F3094" s="29">
        <v>66877.83</v>
      </c>
    </row>
    <row r="3095" spans="1:7" ht="33.75" customHeight="1" outlineLevel="1" x14ac:dyDescent="0.2">
      <c r="A3095" s="21">
        <v>221</v>
      </c>
      <c r="B3095" s="22" t="s">
        <v>1767</v>
      </c>
      <c r="C3095" s="23" t="s">
        <v>1768</v>
      </c>
      <c r="D3095" s="33">
        <v>7.0903999999999998</v>
      </c>
      <c r="E3095" s="25">
        <v>501.39</v>
      </c>
      <c r="F3095" s="25">
        <v>101924.31</v>
      </c>
    </row>
    <row r="3096" spans="1:7" outlineLevel="1" x14ac:dyDescent="0.2">
      <c r="A3096" s="26"/>
      <c r="B3096" s="27"/>
      <c r="C3096" s="28" t="s">
        <v>2166</v>
      </c>
      <c r="D3096" s="28"/>
      <c r="E3096" s="28"/>
      <c r="F3096" s="29">
        <v>51318.42</v>
      </c>
    </row>
    <row r="3097" spans="1:7" outlineLevel="1" x14ac:dyDescent="0.2">
      <c r="A3097" s="26"/>
      <c r="B3097" s="27"/>
      <c r="C3097" s="28" t="s">
        <v>2167</v>
      </c>
      <c r="D3097" s="28"/>
      <c r="E3097" s="28"/>
      <c r="F3097" s="29">
        <v>27842.97</v>
      </c>
    </row>
    <row r="3098" spans="1:7" outlineLevel="1" x14ac:dyDescent="0.2">
      <c r="A3098" s="26"/>
      <c r="B3098" s="27"/>
      <c r="C3098" s="28" t="s">
        <v>917</v>
      </c>
      <c r="D3098" s="28"/>
      <c r="E3098" s="28"/>
      <c r="F3098" s="29">
        <v>181085.7</v>
      </c>
    </row>
    <row r="3099" spans="1:7" ht="22.5" customHeight="1" outlineLevel="1" x14ac:dyDescent="0.2">
      <c r="A3099" s="21">
        <v>222</v>
      </c>
      <c r="B3099" s="22" t="s">
        <v>1771</v>
      </c>
      <c r="C3099" s="23" t="s">
        <v>1772</v>
      </c>
      <c r="D3099" s="24">
        <v>-0.128</v>
      </c>
      <c r="E3099" s="25">
        <v>15620</v>
      </c>
      <c r="F3099" s="25">
        <v>-42266.47</v>
      </c>
    </row>
    <row r="3100" spans="1:7" ht="22.5" customHeight="1" outlineLevel="1" x14ac:dyDescent="0.2">
      <c r="A3100" s="21">
        <v>223</v>
      </c>
      <c r="B3100" s="22" t="s">
        <v>1771</v>
      </c>
      <c r="C3100" s="23" t="s">
        <v>1772</v>
      </c>
      <c r="D3100" s="24">
        <v>8.5000000000000006E-2</v>
      </c>
      <c r="E3100" s="25">
        <v>15620</v>
      </c>
      <c r="F3100" s="25">
        <v>28067.58</v>
      </c>
    </row>
    <row r="3101" spans="1:7" ht="22.5" customHeight="1" outlineLevel="1" x14ac:dyDescent="0.2">
      <c r="A3101" s="21">
        <v>224</v>
      </c>
      <c r="B3101" s="22" t="s">
        <v>1759</v>
      </c>
      <c r="C3101" s="23" t="s">
        <v>1760</v>
      </c>
      <c r="D3101" s="30">
        <v>709.04</v>
      </c>
      <c r="E3101" s="25">
        <v>10.6</v>
      </c>
      <c r="F3101" s="25">
        <v>339739.11</v>
      </c>
    </row>
    <row r="3102" spans="1:7" outlineLevel="1" x14ac:dyDescent="0.2">
      <c r="A3102" s="26"/>
      <c r="B3102" s="27"/>
      <c r="C3102" s="28" t="s">
        <v>2168</v>
      </c>
      <c r="D3102" s="28"/>
      <c r="E3102" s="28"/>
      <c r="F3102" s="29">
        <v>319354.76</v>
      </c>
    </row>
    <row r="3103" spans="1:7" outlineLevel="1" x14ac:dyDescent="0.2">
      <c r="A3103" s="26"/>
      <c r="B3103" s="27"/>
      <c r="C3103" s="28" t="s">
        <v>2169</v>
      </c>
      <c r="D3103" s="28"/>
      <c r="E3103" s="28"/>
      <c r="F3103" s="29">
        <v>173266.95</v>
      </c>
    </row>
    <row r="3104" spans="1:7" outlineLevel="1" x14ac:dyDescent="0.2">
      <c r="A3104" s="26"/>
      <c r="B3104" s="27"/>
      <c r="C3104" s="28" t="s">
        <v>917</v>
      </c>
      <c r="D3104" s="28"/>
      <c r="E3104" s="28"/>
      <c r="F3104" s="29">
        <v>832360.82</v>
      </c>
      <c r="G3104" s="194">
        <f>F3104/D3101*1.2*1.0224*1.0192</f>
        <v>1467.9200245742959</v>
      </c>
    </row>
    <row r="3105" spans="1:6" ht="33.75" customHeight="1" outlineLevel="1" x14ac:dyDescent="0.2">
      <c r="A3105" s="21">
        <v>225</v>
      </c>
      <c r="B3105" s="22" t="s">
        <v>1746</v>
      </c>
      <c r="C3105" s="23" t="s">
        <v>1747</v>
      </c>
      <c r="D3105" s="33">
        <v>7.0903999999999998</v>
      </c>
      <c r="E3105" s="25">
        <v>445.62</v>
      </c>
      <c r="F3105" s="25">
        <v>86670.45</v>
      </c>
    </row>
    <row r="3106" spans="1:6" outlineLevel="1" x14ac:dyDescent="0.2">
      <c r="A3106" s="26"/>
      <c r="B3106" s="27"/>
      <c r="C3106" s="28" t="s">
        <v>2141</v>
      </c>
      <c r="D3106" s="28"/>
      <c r="E3106" s="28"/>
      <c r="F3106" s="29">
        <v>44784.35</v>
      </c>
    </row>
    <row r="3107" spans="1:6" outlineLevel="1" x14ac:dyDescent="0.2">
      <c r="A3107" s="26"/>
      <c r="B3107" s="27"/>
      <c r="C3107" s="28" t="s">
        <v>2142</v>
      </c>
      <c r="D3107" s="28"/>
      <c r="E3107" s="28"/>
      <c r="F3107" s="29">
        <v>25393.19</v>
      </c>
    </row>
    <row r="3108" spans="1:6" outlineLevel="1" x14ac:dyDescent="0.2">
      <c r="A3108" s="26"/>
      <c r="B3108" s="27"/>
      <c r="C3108" s="28" t="s">
        <v>917</v>
      </c>
      <c r="D3108" s="28"/>
      <c r="E3108" s="28"/>
      <c r="F3108" s="29">
        <v>156847.99</v>
      </c>
    </row>
    <row r="3109" spans="1:6" ht="22.5" customHeight="1" outlineLevel="1" x14ac:dyDescent="0.2">
      <c r="A3109" s="21">
        <v>226</v>
      </c>
      <c r="B3109" s="22" t="s">
        <v>1377</v>
      </c>
      <c r="C3109" s="23" t="s">
        <v>1750</v>
      </c>
      <c r="D3109" s="30">
        <v>644.41</v>
      </c>
      <c r="E3109" s="25">
        <v>61.08</v>
      </c>
      <c r="F3109" s="25">
        <v>330247.53999999998</v>
      </c>
    </row>
    <row r="3110" spans="1:6" ht="33.75" customHeight="1" outlineLevel="1" x14ac:dyDescent="0.2">
      <c r="A3110" s="21">
        <v>227</v>
      </c>
      <c r="B3110" s="22" t="s">
        <v>1053</v>
      </c>
      <c r="C3110" s="23" t="s">
        <v>1751</v>
      </c>
      <c r="D3110" s="33">
        <v>7.0903999999999998</v>
      </c>
      <c r="E3110" s="25">
        <v>352.31</v>
      </c>
      <c r="F3110" s="25">
        <v>43725.81</v>
      </c>
    </row>
    <row r="3111" spans="1:6" outlineLevel="1" x14ac:dyDescent="0.2">
      <c r="A3111" s="26"/>
      <c r="B3111" s="27"/>
      <c r="C3111" s="28" t="s">
        <v>2143</v>
      </c>
      <c r="D3111" s="28"/>
      <c r="E3111" s="28"/>
      <c r="F3111" s="29">
        <v>17663.59</v>
      </c>
    </row>
    <row r="3112" spans="1:6" outlineLevel="1" x14ac:dyDescent="0.2">
      <c r="A3112" s="26"/>
      <c r="B3112" s="27"/>
      <c r="C3112" s="28" t="s">
        <v>2144</v>
      </c>
      <c r="D3112" s="28"/>
      <c r="E3112" s="28"/>
      <c r="F3112" s="29">
        <v>9583.44</v>
      </c>
    </row>
    <row r="3113" spans="1:6" outlineLevel="1" x14ac:dyDescent="0.2">
      <c r="A3113" s="26"/>
      <c r="B3113" s="27"/>
      <c r="C3113" s="28" t="s">
        <v>917</v>
      </c>
      <c r="D3113" s="28"/>
      <c r="E3113" s="28"/>
      <c r="F3113" s="29">
        <v>70972.84</v>
      </c>
    </row>
    <row r="3114" spans="1:6" ht="22.5" customHeight="1" outlineLevel="1" x14ac:dyDescent="0.2">
      <c r="A3114" s="21">
        <v>228</v>
      </c>
      <c r="B3114" s="22" t="s">
        <v>1754</v>
      </c>
      <c r="C3114" s="23" t="s">
        <v>1755</v>
      </c>
      <c r="D3114" s="24">
        <v>-0.128</v>
      </c>
      <c r="E3114" s="25">
        <v>14312.87</v>
      </c>
      <c r="F3114" s="25">
        <v>-20885.34</v>
      </c>
    </row>
    <row r="3115" spans="1:6" ht="22.5" customHeight="1" outlineLevel="1" x14ac:dyDescent="0.2">
      <c r="A3115" s="21">
        <v>229</v>
      </c>
      <c r="B3115" s="22" t="s">
        <v>1377</v>
      </c>
      <c r="C3115" s="23" t="s">
        <v>1756</v>
      </c>
      <c r="D3115" s="30">
        <v>85.09</v>
      </c>
      <c r="E3115" s="25">
        <v>49.7</v>
      </c>
      <c r="F3115" s="25">
        <v>35480.89</v>
      </c>
    </row>
    <row r="3116" spans="1:6" ht="11.25" customHeight="1" outlineLevel="1" x14ac:dyDescent="0.2">
      <c r="A3116" s="443" t="s">
        <v>1007</v>
      </c>
      <c r="B3116" s="444"/>
      <c r="C3116" s="444"/>
      <c r="D3116" s="444"/>
      <c r="E3116" s="445"/>
      <c r="F3116" s="36">
        <v>931095.64</v>
      </c>
    </row>
    <row r="3117" spans="1:6" outlineLevel="1" x14ac:dyDescent="0.2">
      <c r="A3117" s="443" t="s">
        <v>1008</v>
      </c>
      <c r="B3117" s="444"/>
      <c r="C3117" s="444"/>
      <c r="D3117" s="444"/>
      <c r="E3117" s="445"/>
      <c r="F3117" s="36">
        <v>458070.71</v>
      </c>
    </row>
    <row r="3118" spans="1:6" outlineLevel="1" x14ac:dyDescent="0.2">
      <c r="A3118" s="443" t="s">
        <v>1009</v>
      </c>
      <c r="B3118" s="444"/>
      <c r="C3118" s="444"/>
      <c r="D3118" s="444"/>
      <c r="E3118" s="445"/>
      <c r="F3118" s="36">
        <v>249623.02</v>
      </c>
    </row>
    <row r="3119" spans="1:6" ht="11.25" customHeight="1" outlineLevel="1" x14ac:dyDescent="0.2">
      <c r="A3119" s="443" t="s">
        <v>2145</v>
      </c>
      <c r="B3119" s="444"/>
      <c r="C3119" s="444"/>
      <c r="D3119" s="444"/>
      <c r="E3119" s="445"/>
      <c r="F3119" s="36">
        <v>1638789.37</v>
      </c>
    </row>
    <row r="3120" spans="1:6" ht="12.75" customHeight="1" outlineLevel="1" x14ac:dyDescent="0.2">
      <c r="A3120" s="456" t="s">
        <v>2146</v>
      </c>
      <c r="B3120" s="457"/>
      <c r="C3120" s="457"/>
      <c r="D3120" s="457"/>
      <c r="E3120" s="457"/>
      <c r="F3120" s="458"/>
    </row>
    <row r="3121" spans="1:6" ht="22.5" customHeight="1" outlineLevel="1" x14ac:dyDescent="0.2">
      <c r="A3121" s="21">
        <v>230</v>
      </c>
      <c r="B3121" s="22" t="s">
        <v>1424</v>
      </c>
      <c r="C3121" s="23" t="s">
        <v>1425</v>
      </c>
      <c r="D3121" s="32">
        <v>47.5</v>
      </c>
      <c r="E3121" s="25">
        <v>147.07</v>
      </c>
      <c r="F3121" s="25">
        <v>173099.34</v>
      </c>
    </row>
    <row r="3122" spans="1:6" outlineLevel="1" x14ac:dyDescent="0.2">
      <c r="A3122" s="26"/>
      <c r="B3122" s="27"/>
      <c r="C3122" s="28" t="s">
        <v>2147</v>
      </c>
      <c r="D3122" s="28"/>
      <c r="E3122" s="28"/>
      <c r="F3122" s="29">
        <v>147526.63</v>
      </c>
    </row>
    <row r="3123" spans="1:6" outlineLevel="1" x14ac:dyDescent="0.2">
      <c r="A3123" s="26"/>
      <c r="B3123" s="27"/>
      <c r="C3123" s="28" t="s">
        <v>2148</v>
      </c>
      <c r="D3123" s="28"/>
      <c r="E3123" s="28"/>
      <c r="F3123" s="29">
        <v>84300.93</v>
      </c>
    </row>
    <row r="3124" spans="1:6" outlineLevel="1" x14ac:dyDescent="0.2">
      <c r="A3124" s="26"/>
      <c r="B3124" s="27"/>
      <c r="C3124" s="28" t="s">
        <v>917</v>
      </c>
      <c r="D3124" s="28"/>
      <c r="E3124" s="28"/>
      <c r="F3124" s="29">
        <v>404926.9</v>
      </c>
    </row>
    <row r="3125" spans="1:6" ht="33.75" customHeight="1" outlineLevel="1" x14ac:dyDescent="0.2">
      <c r="A3125" s="21">
        <v>231</v>
      </c>
      <c r="B3125" s="22" t="s">
        <v>2149</v>
      </c>
      <c r="C3125" s="23" t="s">
        <v>2150</v>
      </c>
      <c r="D3125" s="24">
        <v>2.5000000000000001E-2</v>
      </c>
      <c r="E3125" s="25">
        <v>1175.22</v>
      </c>
      <c r="F3125" s="25">
        <v>1147.56</v>
      </c>
    </row>
    <row r="3126" spans="1:6" outlineLevel="1" x14ac:dyDescent="0.2">
      <c r="A3126" s="26"/>
      <c r="B3126" s="27"/>
      <c r="C3126" s="28" t="s">
        <v>2151</v>
      </c>
      <c r="D3126" s="28"/>
      <c r="E3126" s="28"/>
      <c r="F3126" s="29">
        <v>1039.0899999999999</v>
      </c>
    </row>
    <row r="3127" spans="1:6" outlineLevel="1" x14ac:dyDescent="0.2">
      <c r="A3127" s="26"/>
      <c r="B3127" s="27"/>
      <c r="C3127" s="28" t="s">
        <v>2152</v>
      </c>
      <c r="D3127" s="28"/>
      <c r="E3127" s="28"/>
      <c r="F3127" s="29">
        <v>593.77</v>
      </c>
    </row>
    <row r="3128" spans="1:6" outlineLevel="1" x14ac:dyDescent="0.2">
      <c r="A3128" s="26"/>
      <c r="B3128" s="27"/>
      <c r="C3128" s="28" t="s">
        <v>917</v>
      </c>
      <c r="D3128" s="28"/>
      <c r="E3128" s="28"/>
      <c r="F3128" s="29">
        <v>2780.42</v>
      </c>
    </row>
    <row r="3129" spans="1:6" ht="33.75" customHeight="1" outlineLevel="1" x14ac:dyDescent="0.2">
      <c r="A3129" s="21">
        <v>232</v>
      </c>
      <c r="B3129" s="22" t="s">
        <v>1416</v>
      </c>
      <c r="C3129" s="23" t="s">
        <v>1436</v>
      </c>
      <c r="D3129" s="24">
        <v>0.375</v>
      </c>
      <c r="E3129" s="25">
        <v>2379.3000000000002</v>
      </c>
      <c r="F3129" s="25">
        <v>14858.22</v>
      </c>
    </row>
    <row r="3130" spans="1:6" outlineLevel="1" x14ac:dyDescent="0.2">
      <c r="A3130" s="26"/>
      <c r="B3130" s="27"/>
      <c r="C3130" s="28" t="s">
        <v>2153</v>
      </c>
      <c r="D3130" s="28"/>
      <c r="E3130" s="28"/>
      <c r="F3130" s="29">
        <v>7156.28</v>
      </c>
    </row>
    <row r="3131" spans="1:6" outlineLevel="1" x14ac:dyDescent="0.2">
      <c r="A3131" s="26"/>
      <c r="B3131" s="27"/>
      <c r="C3131" s="28" t="s">
        <v>2154</v>
      </c>
      <c r="D3131" s="28"/>
      <c r="E3131" s="28"/>
      <c r="F3131" s="29">
        <v>4770.8500000000004</v>
      </c>
    </row>
    <row r="3132" spans="1:6" outlineLevel="1" x14ac:dyDescent="0.2">
      <c r="A3132" s="26"/>
      <c r="B3132" s="27"/>
      <c r="C3132" s="28" t="s">
        <v>917</v>
      </c>
      <c r="D3132" s="28"/>
      <c r="E3132" s="28"/>
      <c r="F3132" s="29">
        <v>26785.35</v>
      </c>
    </row>
    <row r="3133" spans="1:6" ht="33.75" customHeight="1" outlineLevel="1" x14ac:dyDescent="0.2">
      <c r="A3133" s="21">
        <v>233</v>
      </c>
      <c r="B3133" s="22" t="s">
        <v>2155</v>
      </c>
      <c r="C3133" s="23" t="s">
        <v>2156</v>
      </c>
      <c r="D3133" s="30">
        <v>1.07</v>
      </c>
      <c r="E3133" s="25">
        <v>792.11</v>
      </c>
      <c r="F3133" s="25">
        <v>20125.91</v>
      </c>
    </row>
    <row r="3134" spans="1:6" outlineLevel="1" x14ac:dyDescent="0.2">
      <c r="A3134" s="26"/>
      <c r="B3134" s="27"/>
      <c r="C3134" s="28" t="s">
        <v>2157</v>
      </c>
      <c r="D3134" s="28"/>
      <c r="E3134" s="28"/>
      <c r="F3134" s="29">
        <v>13231.91</v>
      </c>
    </row>
    <row r="3135" spans="1:6" outlineLevel="1" x14ac:dyDescent="0.2">
      <c r="A3135" s="26"/>
      <c r="B3135" s="27"/>
      <c r="C3135" s="28" t="s">
        <v>2158</v>
      </c>
      <c r="D3135" s="28"/>
      <c r="E3135" s="28"/>
      <c r="F3135" s="29">
        <v>8821.27</v>
      </c>
    </row>
    <row r="3136" spans="1:6" outlineLevel="1" x14ac:dyDescent="0.2">
      <c r="A3136" s="26"/>
      <c r="B3136" s="27"/>
      <c r="C3136" s="28" t="s">
        <v>917</v>
      </c>
      <c r="D3136" s="28"/>
      <c r="E3136" s="28"/>
      <c r="F3136" s="29">
        <v>42179.09</v>
      </c>
    </row>
    <row r="3137" spans="1:6" ht="11.25" customHeight="1" outlineLevel="1" x14ac:dyDescent="0.2">
      <c r="A3137" s="443" t="s">
        <v>1007</v>
      </c>
      <c r="B3137" s="444"/>
      <c r="C3137" s="444"/>
      <c r="D3137" s="444"/>
      <c r="E3137" s="445"/>
      <c r="F3137" s="36">
        <v>209231.03</v>
      </c>
    </row>
    <row r="3138" spans="1:6" outlineLevel="1" x14ac:dyDescent="0.2">
      <c r="A3138" s="443" t="s">
        <v>1008</v>
      </c>
      <c r="B3138" s="444"/>
      <c r="C3138" s="444"/>
      <c r="D3138" s="444"/>
      <c r="E3138" s="445"/>
      <c r="F3138" s="36">
        <v>168953.92</v>
      </c>
    </row>
    <row r="3139" spans="1:6" outlineLevel="1" x14ac:dyDescent="0.2">
      <c r="A3139" s="443" t="s">
        <v>1009</v>
      </c>
      <c r="B3139" s="444"/>
      <c r="C3139" s="444"/>
      <c r="D3139" s="444"/>
      <c r="E3139" s="445"/>
      <c r="F3139" s="36">
        <v>98486.82</v>
      </c>
    </row>
    <row r="3140" spans="1:6" ht="11.25" customHeight="1" outlineLevel="1" x14ac:dyDescent="0.2">
      <c r="A3140" s="443" t="s">
        <v>2159</v>
      </c>
      <c r="B3140" s="444"/>
      <c r="C3140" s="444"/>
      <c r="D3140" s="444"/>
      <c r="E3140" s="445"/>
      <c r="F3140" s="36">
        <v>476671.77</v>
      </c>
    </row>
    <row r="3141" spans="1:6" ht="12.75" customHeight="1" outlineLevel="1" x14ac:dyDescent="0.2">
      <c r="A3141" s="456" t="s">
        <v>2160</v>
      </c>
      <c r="B3141" s="457"/>
      <c r="C3141" s="457"/>
      <c r="D3141" s="457"/>
      <c r="E3141" s="457"/>
      <c r="F3141" s="458"/>
    </row>
    <row r="3142" spans="1:6" ht="12" customHeight="1" outlineLevel="1" x14ac:dyDescent="0.2">
      <c r="A3142" s="459" t="s">
        <v>1012</v>
      </c>
      <c r="B3142" s="460"/>
      <c r="C3142" s="460"/>
      <c r="D3142" s="460"/>
      <c r="E3142" s="460"/>
      <c r="F3142" s="461"/>
    </row>
    <row r="3143" spans="1:6" ht="45" customHeight="1" outlineLevel="1" x14ac:dyDescent="0.2">
      <c r="A3143" s="21">
        <v>234</v>
      </c>
      <c r="B3143" s="22" t="s">
        <v>1013</v>
      </c>
      <c r="C3143" s="23" t="s">
        <v>1014</v>
      </c>
      <c r="D3143" s="33">
        <v>85.762500000000003</v>
      </c>
      <c r="E3143" s="25">
        <v>3.28</v>
      </c>
      <c r="F3143" s="25">
        <v>6343.34</v>
      </c>
    </row>
    <row r="3144" spans="1:6" ht="45" customHeight="1" outlineLevel="1" x14ac:dyDescent="0.2">
      <c r="A3144" s="21">
        <v>235</v>
      </c>
      <c r="B3144" s="22" t="s">
        <v>2161</v>
      </c>
      <c r="C3144" s="23" t="s">
        <v>2162</v>
      </c>
      <c r="D3144" s="33">
        <v>85.762500000000003</v>
      </c>
      <c r="E3144" s="25">
        <v>47.24</v>
      </c>
      <c r="F3144" s="25">
        <v>46186.19</v>
      </c>
    </row>
    <row r="3145" spans="1:6" ht="12" outlineLevel="1" x14ac:dyDescent="0.2">
      <c r="A3145" s="459" t="s">
        <v>1017</v>
      </c>
      <c r="B3145" s="460"/>
      <c r="C3145" s="460"/>
      <c r="D3145" s="460"/>
      <c r="E3145" s="460"/>
      <c r="F3145" s="461"/>
    </row>
    <row r="3146" spans="1:6" ht="33.75" customHeight="1" outlineLevel="1" x14ac:dyDescent="0.2">
      <c r="A3146" s="21">
        <v>236</v>
      </c>
      <c r="B3146" s="22" t="s">
        <v>1018</v>
      </c>
      <c r="C3146" s="23" t="s">
        <v>1019</v>
      </c>
      <c r="D3146" s="24">
        <v>1.4450000000000001</v>
      </c>
      <c r="E3146" s="25">
        <v>17.95</v>
      </c>
      <c r="F3146" s="25">
        <v>917.42</v>
      </c>
    </row>
    <row r="3147" spans="1:6" ht="45" customHeight="1" outlineLevel="1" x14ac:dyDescent="0.2">
      <c r="A3147" s="21">
        <v>237</v>
      </c>
      <c r="B3147" s="22" t="s">
        <v>1020</v>
      </c>
      <c r="C3147" s="23" t="s">
        <v>1021</v>
      </c>
      <c r="D3147" s="24">
        <v>1.4450000000000001</v>
      </c>
      <c r="E3147" s="25">
        <v>2.91</v>
      </c>
      <c r="F3147" s="25">
        <v>47.94</v>
      </c>
    </row>
    <row r="3148" spans="1:6" ht="11.25" customHeight="1" outlineLevel="1" x14ac:dyDescent="0.2">
      <c r="A3148" s="443" t="s">
        <v>1007</v>
      </c>
      <c r="B3148" s="444"/>
      <c r="C3148" s="444"/>
      <c r="D3148" s="444"/>
      <c r="E3148" s="445"/>
      <c r="F3148" s="36">
        <v>53494.89</v>
      </c>
    </row>
    <row r="3149" spans="1:6" ht="11.25" customHeight="1" outlineLevel="1" x14ac:dyDescent="0.2">
      <c r="A3149" s="443" t="s">
        <v>2163</v>
      </c>
      <c r="B3149" s="444"/>
      <c r="C3149" s="444"/>
      <c r="D3149" s="444"/>
      <c r="E3149" s="445"/>
      <c r="F3149" s="36">
        <v>53494.89</v>
      </c>
    </row>
    <row r="3150" spans="1:6" ht="11.25" customHeight="1" outlineLevel="1" x14ac:dyDescent="0.2">
      <c r="A3150" s="443" t="s">
        <v>1023</v>
      </c>
      <c r="B3150" s="444"/>
      <c r="C3150" s="444"/>
      <c r="D3150" s="444"/>
      <c r="E3150" s="445"/>
      <c r="F3150" s="36">
        <v>16334949.710000001</v>
      </c>
    </row>
    <row r="3151" spans="1:6" outlineLevel="1" x14ac:dyDescent="0.2">
      <c r="A3151" s="443" t="s">
        <v>1008</v>
      </c>
      <c r="B3151" s="444"/>
      <c r="C3151" s="444"/>
      <c r="D3151" s="444"/>
      <c r="E3151" s="445"/>
      <c r="F3151" s="36">
        <v>3720045.63</v>
      </c>
    </row>
    <row r="3152" spans="1:6" outlineLevel="1" x14ac:dyDescent="0.2">
      <c r="A3152" s="443" t="s">
        <v>1009</v>
      </c>
      <c r="B3152" s="444"/>
      <c r="C3152" s="444"/>
      <c r="D3152" s="444"/>
      <c r="E3152" s="445"/>
      <c r="F3152" s="36">
        <v>2002436.58</v>
      </c>
    </row>
    <row r="3153" spans="1:6" outlineLevel="1" x14ac:dyDescent="0.2">
      <c r="A3153" s="443" t="s">
        <v>1024</v>
      </c>
      <c r="B3153" s="444"/>
      <c r="C3153" s="444"/>
      <c r="D3153" s="444"/>
      <c r="E3153" s="445"/>
      <c r="F3153" s="36">
        <v>22983476.370000001</v>
      </c>
    </row>
    <row r="3154" spans="1:6" outlineLevel="1" x14ac:dyDescent="0.2">
      <c r="A3154" s="38"/>
      <c r="B3154" s="38"/>
      <c r="C3154" s="38"/>
      <c r="D3154" s="38"/>
      <c r="E3154" s="38"/>
      <c r="F3154" s="38"/>
    </row>
    <row r="3155" spans="1:6" ht="15" outlineLevel="1" x14ac:dyDescent="0.25">
      <c r="A3155" s="3"/>
      <c r="B3155" s="3"/>
      <c r="C3155" s="3"/>
      <c r="D3155" s="3"/>
      <c r="E3155" s="3"/>
      <c r="F3155" s="3"/>
    </row>
    <row r="3156" spans="1:6" outlineLevel="1" x14ac:dyDescent="0.2">
      <c r="A3156" s="41" t="s">
        <v>1025</v>
      </c>
      <c r="B3156" s="446" t="s">
        <v>1026</v>
      </c>
      <c r="C3156" s="446"/>
      <c r="D3156" s="446"/>
      <c r="E3156" s="446"/>
      <c r="F3156" s="446"/>
    </row>
    <row r="3157" spans="1:6" outlineLevel="1" x14ac:dyDescent="0.2">
      <c r="A3157" s="4"/>
      <c r="B3157" s="447" t="s">
        <v>1027</v>
      </c>
      <c r="C3157" s="447"/>
      <c r="D3157" s="447"/>
      <c r="E3157" s="447"/>
      <c r="F3157" s="447"/>
    </row>
    <row r="3158" spans="1:6" outlineLevel="1" x14ac:dyDescent="0.2">
      <c r="A3158" s="41" t="s">
        <v>1028</v>
      </c>
      <c r="B3158" s="446"/>
      <c r="C3158" s="446"/>
      <c r="D3158" s="446"/>
      <c r="E3158" s="446"/>
      <c r="F3158" s="446"/>
    </row>
    <row r="3159" spans="1:6" outlineLevel="1" x14ac:dyDescent="0.2">
      <c r="A3159" s="10"/>
      <c r="B3159" s="447" t="s">
        <v>1027</v>
      </c>
      <c r="C3159" s="447"/>
      <c r="D3159" s="447"/>
      <c r="E3159" s="447"/>
      <c r="F3159" s="447"/>
    </row>
    <row r="3160" spans="1:6" outlineLevel="1" x14ac:dyDescent="0.2"/>
    <row r="3161" spans="1:6" ht="15" outlineLevel="1" x14ac:dyDescent="0.25">
      <c r="A3161" s="3"/>
      <c r="B3161" s="3"/>
      <c r="C3161" s="3"/>
      <c r="D3161" s="3"/>
      <c r="E3161" s="3"/>
      <c r="F3161" s="3"/>
    </row>
    <row r="3162" spans="1:6" ht="18" x14ac:dyDescent="0.25">
      <c r="A3162" s="448" t="s">
        <v>2170</v>
      </c>
      <c r="B3162" s="448"/>
      <c r="C3162" s="448"/>
      <c r="D3162" s="448"/>
      <c r="E3162" s="448"/>
      <c r="F3162" s="448"/>
    </row>
    <row r="3163" spans="1:6" x14ac:dyDescent="0.2">
      <c r="A3163" s="6"/>
      <c r="B3163" s="6"/>
      <c r="C3163" s="6"/>
      <c r="D3163" s="6"/>
      <c r="E3163" s="6"/>
      <c r="F3163" s="6"/>
    </row>
    <row r="3164" spans="1:6" ht="12.75" customHeight="1" x14ac:dyDescent="0.2">
      <c r="A3164" s="449" t="s">
        <v>2171</v>
      </c>
      <c r="B3164" s="449"/>
      <c r="C3164" s="449"/>
      <c r="D3164" s="449"/>
      <c r="E3164" s="449"/>
      <c r="F3164" s="449"/>
    </row>
    <row r="3165" spans="1:6" x14ac:dyDescent="0.2">
      <c r="A3165" s="450" t="s">
        <v>903</v>
      </c>
      <c r="B3165" s="450"/>
      <c r="C3165" s="450"/>
      <c r="D3165" s="450"/>
      <c r="E3165" s="450"/>
      <c r="F3165" s="450"/>
    </row>
    <row r="3166" spans="1:6" outlineLevel="1" x14ac:dyDescent="0.2">
      <c r="A3166" s="9"/>
      <c r="B3166" s="9"/>
      <c r="C3166" s="9"/>
      <c r="D3166" s="9"/>
      <c r="E3166" s="9"/>
      <c r="F3166" s="9"/>
    </row>
    <row r="3167" spans="1:6" ht="15" outlineLevel="1" x14ac:dyDescent="0.25">
      <c r="A3167" s="10" t="s">
        <v>904</v>
      </c>
      <c r="B3167" s="10"/>
      <c r="C3167" s="11" t="s">
        <v>905</v>
      </c>
      <c r="D3167" s="12"/>
      <c r="E3167" s="12"/>
      <c r="F3167" s="3"/>
    </row>
    <row r="3168" spans="1:6" ht="15" outlineLevel="1" x14ac:dyDescent="0.25">
      <c r="A3168" s="10"/>
      <c r="B3168" s="10"/>
      <c r="C3168" s="3"/>
      <c r="D3168" s="15"/>
      <c r="E3168" s="16"/>
      <c r="F3168" s="3"/>
    </row>
    <row r="3169" spans="1:6" ht="15" outlineLevel="1" x14ac:dyDescent="0.25">
      <c r="A3169" s="18"/>
      <c r="B3169" s="3"/>
      <c r="C3169" s="3"/>
      <c r="D3169" s="3"/>
      <c r="E3169" s="3"/>
      <c r="F3169" s="3"/>
    </row>
    <row r="3170" spans="1:6" ht="11.25" customHeight="1" outlineLevel="1" x14ac:dyDescent="0.2">
      <c r="A3170" s="451" t="s">
        <v>906</v>
      </c>
      <c r="B3170" s="451" t="s">
        <v>907</v>
      </c>
      <c r="C3170" s="451" t="s">
        <v>908</v>
      </c>
      <c r="D3170" s="451" t="s">
        <v>909</v>
      </c>
      <c r="E3170" s="451" t="s">
        <v>910</v>
      </c>
      <c r="F3170" s="451" t="s">
        <v>911</v>
      </c>
    </row>
    <row r="3171" spans="1:6" ht="11.25" customHeight="1" outlineLevel="1" x14ac:dyDescent="0.2">
      <c r="A3171" s="452"/>
      <c r="B3171" s="452"/>
      <c r="C3171" s="452"/>
      <c r="D3171" s="452"/>
      <c r="E3171" s="452"/>
      <c r="F3171" s="452"/>
    </row>
    <row r="3172" spans="1:6" ht="12" outlineLevel="1" x14ac:dyDescent="0.2">
      <c r="A3172" s="19">
        <v>1</v>
      </c>
      <c r="B3172" s="19">
        <v>2</v>
      </c>
      <c r="C3172" s="453">
        <v>3</v>
      </c>
      <c r="D3172" s="454"/>
      <c r="E3172" s="455"/>
      <c r="F3172" s="19">
        <v>4</v>
      </c>
    </row>
    <row r="3173" spans="1:6" ht="12.75" customHeight="1" outlineLevel="1" x14ac:dyDescent="0.2">
      <c r="A3173" s="456" t="s">
        <v>2172</v>
      </c>
      <c r="B3173" s="457"/>
      <c r="C3173" s="457"/>
      <c r="D3173" s="457"/>
      <c r="E3173" s="457"/>
      <c r="F3173" s="458"/>
    </row>
    <row r="3174" spans="1:6" ht="12" outlineLevel="1" x14ac:dyDescent="0.2">
      <c r="A3174" s="459" t="s">
        <v>21</v>
      </c>
      <c r="B3174" s="460"/>
      <c r="C3174" s="460"/>
      <c r="D3174" s="460"/>
      <c r="E3174" s="460"/>
      <c r="F3174" s="461"/>
    </row>
    <row r="3175" spans="1:6" ht="22.5" customHeight="1" outlineLevel="1" x14ac:dyDescent="0.2">
      <c r="A3175" s="21">
        <v>1</v>
      </c>
      <c r="B3175" s="22" t="s">
        <v>2173</v>
      </c>
      <c r="C3175" s="23" t="s">
        <v>2174</v>
      </c>
      <c r="D3175" s="32">
        <v>83.9</v>
      </c>
      <c r="E3175" s="25">
        <v>224.48</v>
      </c>
      <c r="F3175" s="25">
        <v>356016.49</v>
      </c>
    </row>
    <row r="3176" spans="1:6" outlineLevel="1" x14ac:dyDescent="0.2">
      <c r="A3176" s="26"/>
      <c r="B3176" s="27"/>
      <c r="C3176" s="28" t="s">
        <v>2175</v>
      </c>
      <c r="D3176" s="28"/>
      <c r="E3176" s="28"/>
      <c r="F3176" s="29">
        <v>289283.28999999998</v>
      </c>
    </row>
    <row r="3177" spans="1:6" outlineLevel="1" x14ac:dyDescent="0.2">
      <c r="A3177" s="26"/>
      <c r="B3177" s="27"/>
      <c r="C3177" s="28" t="s">
        <v>2176</v>
      </c>
      <c r="D3177" s="28"/>
      <c r="E3177" s="28"/>
      <c r="F3177" s="29">
        <v>165304.73000000001</v>
      </c>
    </row>
    <row r="3178" spans="1:6" outlineLevel="1" x14ac:dyDescent="0.2">
      <c r="A3178" s="26"/>
      <c r="B3178" s="27"/>
      <c r="C3178" s="28" t="s">
        <v>917</v>
      </c>
      <c r="D3178" s="28"/>
      <c r="E3178" s="28"/>
      <c r="F3178" s="29">
        <v>810604.51</v>
      </c>
    </row>
    <row r="3179" spans="1:6" ht="45" customHeight="1" outlineLevel="1" x14ac:dyDescent="0.2">
      <c r="A3179" s="21">
        <v>2</v>
      </c>
      <c r="B3179" s="22" t="s">
        <v>2177</v>
      </c>
      <c r="C3179" s="23" t="s">
        <v>2178</v>
      </c>
      <c r="D3179" s="32">
        <v>167.8</v>
      </c>
      <c r="E3179" s="25">
        <v>611.12</v>
      </c>
      <c r="F3179" s="25">
        <v>1499465.89</v>
      </c>
    </row>
    <row r="3180" spans="1:6" outlineLevel="1" x14ac:dyDescent="0.2">
      <c r="A3180" s="26"/>
      <c r="B3180" s="27"/>
      <c r="C3180" s="28" t="s">
        <v>2179</v>
      </c>
      <c r="D3180" s="28"/>
      <c r="E3180" s="28"/>
      <c r="F3180" s="29">
        <v>686732.36</v>
      </c>
    </row>
    <row r="3181" spans="1:6" outlineLevel="1" x14ac:dyDescent="0.2">
      <c r="A3181" s="26"/>
      <c r="B3181" s="27"/>
      <c r="C3181" s="28" t="s">
        <v>2180</v>
      </c>
      <c r="D3181" s="28"/>
      <c r="E3181" s="28"/>
      <c r="F3181" s="29">
        <v>327015.40999999997</v>
      </c>
    </row>
    <row r="3182" spans="1:6" outlineLevel="1" x14ac:dyDescent="0.2">
      <c r="A3182" s="26"/>
      <c r="B3182" s="27"/>
      <c r="C3182" s="28" t="s">
        <v>917</v>
      </c>
      <c r="D3182" s="28"/>
      <c r="E3182" s="28"/>
      <c r="F3182" s="29">
        <v>2513213.66</v>
      </c>
    </row>
    <row r="3183" spans="1:6" ht="45" customHeight="1" outlineLevel="1" x14ac:dyDescent="0.2">
      <c r="A3183" s="21">
        <v>3</v>
      </c>
      <c r="B3183" s="22" t="s">
        <v>1013</v>
      </c>
      <c r="C3183" s="23" t="s">
        <v>1014</v>
      </c>
      <c r="D3183" s="30">
        <v>201.36</v>
      </c>
      <c r="E3183" s="25">
        <v>3.94</v>
      </c>
      <c r="F3183" s="25">
        <v>17872.07</v>
      </c>
    </row>
    <row r="3184" spans="1:6" ht="45" customHeight="1" outlineLevel="1" x14ac:dyDescent="0.2">
      <c r="A3184" s="21">
        <v>4</v>
      </c>
      <c r="B3184" s="22" t="s">
        <v>2181</v>
      </c>
      <c r="C3184" s="23" t="s">
        <v>1016</v>
      </c>
      <c r="D3184" s="30">
        <v>620.86</v>
      </c>
      <c r="E3184" s="25">
        <v>60.94</v>
      </c>
      <c r="F3184" s="25">
        <v>431293.06</v>
      </c>
    </row>
    <row r="3185" spans="1:7" ht="12" outlineLevel="1" x14ac:dyDescent="0.2">
      <c r="A3185" s="459" t="s">
        <v>2182</v>
      </c>
      <c r="B3185" s="460"/>
      <c r="C3185" s="460"/>
      <c r="D3185" s="460"/>
      <c r="E3185" s="460"/>
      <c r="F3185" s="461"/>
    </row>
    <row r="3186" spans="1:7" ht="22.5" customHeight="1" outlineLevel="1" x14ac:dyDescent="0.2">
      <c r="A3186" s="21">
        <v>5</v>
      </c>
      <c r="B3186" s="22" t="s">
        <v>1363</v>
      </c>
      <c r="C3186" s="23" t="s">
        <v>1364</v>
      </c>
      <c r="D3186" s="30">
        <v>2.85</v>
      </c>
      <c r="E3186" s="25">
        <v>4711.5</v>
      </c>
      <c r="F3186" s="25">
        <v>285597.38</v>
      </c>
    </row>
    <row r="3187" spans="1:7" outlineLevel="1" x14ac:dyDescent="0.2">
      <c r="A3187" s="26"/>
      <c r="B3187" s="27"/>
      <c r="C3187" s="28" t="s">
        <v>2183</v>
      </c>
      <c r="D3187" s="28"/>
      <c r="E3187" s="28"/>
      <c r="F3187" s="29">
        <v>239158.22</v>
      </c>
    </row>
    <row r="3188" spans="1:7" outlineLevel="1" x14ac:dyDescent="0.2">
      <c r="A3188" s="26"/>
      <c r="B3188" s="27"/>
      <c r="C3188" s="28" t="s">
        <v>2184</v>
      </c>
      <c r="D3188" s="28"/>
      <c r="E3188" s="28"/>
      <c r="F3188" s="29">
        <v>135991.93</v>
      </c>
    </row>
    <row r="3189" spans="1:7" outlineLevel="1" x14ac:dyDescent="0.2">
      <c r="A3189" s="26"/>
      <c r="B3189" s="27"/>
      <c r="C3189" s="28" t="s">
        <v>917</v>
      </c>
      <c r="D3189" s="28"/>
      <c r="E3189" s="28"/>
      <c r="F3189" s="29">
        <v>660747.53</v>
      </c>
      <c r="G3189" s="194">
        <f>F3189/D3191/100*1.2*1.0224*1.0192</f>
        <v>1109.0235729595208</v>
      </c>
    </row>
    <row r="3190" spans="1:7" ht="22.5" customHeight="1" outlineLevel="1" x14ac:dyDescent="0.2">
      <c r="A3190" s="21">
        <v>6</v>
      </c>
      <c r="B3190" s="22" t="s">
        <v>1367</v>
      </c>
      <c r="C3190" s="23" t="s">
        <v>2185</v>
      </c>
      <c r="D3190" s="32">
        <v>290.7</v>
      </c>
      <c r="E3190" s="25">
        <v>560</v>
      </c>
      <c r="F3190" s="25">
        <v>1238847.1200000001</v>
      </c>
    </row>
    <row r="3191" spans="1:7" ht="22.5" customHeight="1" outlineLevel="1" x14ac:dyDescent="0.2">
      <c r="A3191" s="21">
        <v>7</v>
      </c>
      <c r="B3191" s="22" t="s">
        <v>2186</v>
      </c>
      <c r="C3191" s="23" t="s">
        <v>2187</v>
      </c>
      <c r="D3191" s="30">
        <v>7.45</v>
      </c>
      <c r="E3191" s="25">
        <v>6373.37</v>
      </c>
      <c r="F3191" s="25">
        <v>1104500.77</v>
      </c>
    </row>
    <row r="3192" spans="1:7" outlineLevel="1" x14ac:dyDescent="0.2">
      <c r="A3192" s="26"/>
      <c r="B3192" s="27"/>
      <c r="C3192" s="28" t="s">
        <v>2188</v>
      </c>
      <c r="D3192" s="28"/>
      <c r="E3192" s="28"/>
      <c r="F3192" s="29">
        <v>920815.95</v>
      </c>
    </row>
    <row r="3193" spans="1:7" outlineLevel="1" x14ac:dyDescent="0.2">
      <c r="A3193" s="26"/>
      <c r="B3193" s="27"/>
      <c r="C3193" s="28" t="s">
        <v>2189</v>
      </c>
      <c r="D3193" s="28"/>
      <c r="E3193" s="28"/>
      <c r="F3193" s="29">
        <v>523601.23</v>
      </c>
      <c r="G3193" s="194" t="s">
        <v>1798</v>
      </c>
    </row>
    <row r="3194" spans="1:7" outlineLevel="1" x14ac:dyDescent="0.2">
      <c r="A3194" s="26"/>
      <c r="B3194" s="27"/>
      <c r="C3194" s="28" t="s">
        <v>917</v>
      </c>
      <c r="D3194" s="28"/>
      <c r="E3194" s="28"/>
      <c r="F3194" s="29">
        <v>2548917.9500000002</v>
      </c>
      <c r="G3194" s="194">
        <f>F3194/D3191/100*1.2*1.0224*1.0192</f>
        <v>4278.2000139896963</v>
      </c>
    </row>
    <row r="3195" spans="1:7" ht="33.75" customHeight="1" outlineLevel="1" x14ac:dyDescent="0.2">
      <c r="A3195" s="21">
        <v>8</v>
      </c>
      <c r="B3195" s="22" t="s">
        <v>2190</v>
      </c>
      <c r="C3195" s="23" t="s">
        <v>2191</v>
      </c>
      <c r="D3195" s="32">
        <v>756.2</v>
      </c>
      <c r="E3195" s="25">
        <v>745.24</v>
      </c>
      <c r="F3195" s="25">
        <v>4012479.47</v>
      </c>
      <c r="G3195" s="194">
        <f>F3195/D3195*1.2*1.0224*1.0192</f>
        <v>6634.9499652829263</v>
      </c>
    </row>
    <row r="3196" spans="1:7" ht="33.75" customHeight="1" outlineLevel="1" x14ac:dyDescent="0.2">
      <c r="A3196" s="21">
        <v>9</v>
      </c>
      <c r="B3196" s="22" t="s">
        <v>2192</v>
      </c>
      <c r="C3196" s="23" t="s">
        <v>2193</v>
      </c>
      <c r="D3196" s="24">
        <v>55.234000000000002</v>
      </c>
      <c r="E3196" s="25">
        <v>5584.58</v>
      </c>
      <c r="F3196" s="25">
        <v>2893342.53</v>
      </c>
      <c r="G3196" s="194">
        <f>F3196/D3195*1.2*1.0224*1.0192</f>
        <v>4784.3691319809077</v>
      </c>
    </row>
    <row r="3197" spans="1:7" ht="33.75" customHeight="1" outlineLevel="1" x14ac:dyDescent="0.2">
      <c r="A3197" s="21">
        <v>10</v>
      </c>
      <c r="B3197" s="22" t="s">
        <v>2192</v>
      </c>
      <c r="C3197" s="23" t="s">
        <v>2193</v>
      </c>
      <c r="D3197" s="24">
        <v>7.6749999999999998</v>
      </c>
      <c r="E3197" s="25">
        <v>5584.58</v>
      </c>
      <c r="F3197" s="25">
        <v>402042.29</v>
      </c>
      <c r="G3197" s="194">
        <f>F3197/D3195*1.2*1.0224*1.0192</f>
        <v>664.8085050707482</v>
      </c>
    </row>
    <row r="3198" spans="1:7" ht="22.5" customHeight="1" outlineLevel="1" x14ac:dyDescent="0.2">
      <c r="A3198" s="21">
        <v>11</v>
      </c>
      <c r="B3198" s="22" t="s">
        <v>2194</v>
      </c>
      <c r="C3198" s="23" t="s">
        <v>2195</v>
      </c>
      <c r="D3198" s="30">
        <v>7.17</v>
      </c>
      <c r="E3198" s="25">
        <v>6726.18</v>
      </c>
      <c r="F3198" s="25">
        <v>454295.61</v>
      </c>
      <c r="G3198" s="194">
        <f>F3198/D3195*1.2*1.0224*1.0192</f>
        <v>751.21347394649365</v>
      </c>
    </row>
    <row r="3199" spans="1:7" ht="22.5" customHeight="1" outlineLevel="1" x14ac:dyDescent="0.2">
      <c r="A3199" s="21">
        <v>12</v>
      </c>
      <c r="B3199" s="22" t="s">
        <v>946</v>
      </c>
      <c r="C3199" s="23" t="s">
        <v>947</v>
      </c>
      <c r="D3199" s="24">
        <v>4.1580000000000004</v>
      </c>
      <c r="E3199" s="25">
        <v>768.92</v>
      </c>
      <c r="F3199" s="25">
        <v>138890.99</v>
      </c>
    </row>
    <row r="3200" spans="1:7" outlineLevel="1" x14ac:dyDescent="0.2">
      <c r="A3200" s="26"/>
      <c r="B3200" s="27"/>
      <c r="C3200" s="28" t="s">
        <v>2196</v>
      </c>
      <c r="D3200" s="28"/>
      <c r="E3200" s="28"/>
      <c r="F3200" s="29">
        <v>140374.51999999999</v>
      </c>
    </row>
    <row r="3201" spans="1:6" outlineLevel="1" x14ac:dyDescent="0.2">
      <c r="A3201" s="26"/>
      <c r="B3201" s="27"/>
      <c r="C3201" s="28" t="s">
        <v>2197</v>
      </c>
      <c r="D3201" s="28"/>
      <c r="E3201" s="28"/>
      <c r="F3201" s="29">
        <v>79820.81</v>
      </c>
    </row>
    <row r="3202" spans="1:6" outlineLevel="1" x14ac:dyDescent="0.2">
      <c r="A3202" s="26"/>
      <c r="B3202" s="27"/>
      <c r="C3202" s="28" t="s">
        <v>917</v>
      </c>
      <c r="D3202" s="28"/>
      <c r="E3202" s="28"/>
      <c r="F3202" s="29">
        <v>359086.32</v>
      </c>
    </row>
    <row r="3203" spans="1:6" ht="56.25" customHeight="1" outlineLevel="1" x14ac:dyDescent="0.2">
      <c r="A3203" s="21">
        <v>13</v>
      </c>
      <c r="B3203" s="22" t="s">
        <v>950</v>
      </c>
      <c r="C3203" s="23" t="s">
        <v>951</v>
      </c>
      <c r="D3203" s="24">
        <v>4.1580000000000004</v>
      </c>
      <c r="E3203" s="25">
        <v>6800</v>
      </c>
      <c r="F3203" s="25">
        <v>285288.7</v>
      </c>
    </row>
    <row r="3204" spans="1:6" ht="22.5" customHeight="1" outlineLevel="1" x14ac:dyDescent="0.2">
      <c r="A3204" s="21">
        <v>14</v>
      </c>
      <c r="B3204" s="22" t="s">
        <v>1215</v>
      </c>
      <c r="C3204" s="23" t="s">
        <v>1216</v>
      </c>
      <c r="D3204" s="30">
        <v>0.38</v>
      </c>
      <c r="E3204" s="25">
        <v>1275.18</v>
      </c>
      <c r="F3204" s="25">
        <v>13089.87</v>
      </c>
    </row>
    <row r="3205" spans="1:6" outlineLevel="1" x14ac:dyDescent="0.2">
      <c r="A3205" s="26"/>
      <c r="B3205" s="27"/>
      <c r="C3205" s="28" t="s">
        <v>2198</v>
      </c>
      <c r="D3205" s="28"/>
      <c r="E3205" s="28"/>
      <c r="F3205" s="29">
        <v>11242.98</v>
      </c>
    </row>
    <row r="3206" spans="1:6" outlineLevel="1" x14ac:dyDescent="0.2">
      <c r="A3206" s="26"/>
      <c r="B3206" s="27"/>
      <c r="C3206" s="28" t="s">
        <v>2199</v>
      </c>
      <c r="D3206" s="28"/>
      <c r="E3206" s="28"/>
      <c r="F3206" s="29">
        <v>6393.07</v>
      </c>
    </row>
    <row r="3207" spans="1:6" outlineLevel="1" x14ac:dyDescent="0.2">
      <c r="A3207" s="26"/>
      <c r="B3207" s="27"/>
      <c r="C3207" s="28" t="s">
        <v>917</v>
      </c>
      <c r="D3207" s="28"/>
      <c r="E3207" s="28"/>
      <c r="F3207" s="29">
        <v>30725.919999999998</v>
      </c>
    </row>
    <row r="3208" spans="1:6" ht="45" customHeight="1" outlineLevel="1" x14ac:dyDescent="0.2">
      <c r="A3208" s="21">
        <v>15</v>
      </c>
      <c r="B3208" s="22" t="s">
        <v>2200</v>
      </c>
      <c r="C3208" s="23" t="s">
        <v>2201</v>
      </c>
      <c r="D3208" s="31">
        <v>60</v>
      </c>
      <c r="E3208" s="25">
        <v>66.22</v>
      </c>
      <c r="F3208" s="25">
        <v>26262.85</v>
      </c>
    </row>
    <row r="3209" spans="1:6" ht="45" customHeight="1" outlineLevel="1" x14ac:dyDescent="0.2">
      <c r="A3209" s="21">
        <v>16</v>
      </c>
      <c r="B3209" s="22" t="s">
        <v>2202</v>
      </c>
      <c r="C3209" s="23" t="s">
        <v>2203</v>
      </c>
      <c r="D3209" s="32">
        <v>13.9</v>
      </c>
      <c r="E3209" s="25">
        <v>38.24</v>
      </c>
      <c r="F3209" s="25">
        <v>4821.03</v>
      </c>
    </row>
    <row r="3210" spans="1:6" ht="22.5" customHeight="1" outlineLevel="1" x14ac:dyDescent="0.2">
      <c r="A3210" s="21">
        <v>17</v>
      </c>
      <c r="B3210" s="22" t="s">
        <v>1215</v>
      </c>
      <c r="C3210" s="23" t="s">
        <v>1216</v>
      </c>
      <c r="D3210" s="24">
        <v>0.22600000000000001</v>
      </c>
      <c r="E3210" s="25">
        <v>1275.18</v>
      </c>
      <c r="F3210" s="25">
        <v>7785.02</v>
      </c>
    </row>
    <row r="3211" spans="1:6" outlineLevel="1" x14ac:dyDescent="0.2">
      <c r="A3211" s="26"/>
      <c r="B3211" s="27"/>
      <c r="C3211" s="28" t="s">
        <v>2204</v>
      </c>
      <c r="D3211" s="28"/>
      <c r="E3211" s="28"/>
      <c r="F3211" s="29">
        <v>6686.61</v>
      </c>
    </row>
    <row r="3212" spans="1:6" outlineLevel="1" x14ac:dyDescent="0.2">
      <c r="A3212" s="26"/>
      <c r="B3212" s="27"/>
      <c r="C3212" s="28" t="s">
        <v>2205</v>
      </c>
      <c r="D3212" s="28"/>
      <c r="E3212" s="28"/>
      <c r="F3212" s="29">
        <v>3802.19</v>
      </c>
    </row>
    <row r="3213" spans="1:6" outlineLevel="1" x14ac:dyDescent="0.2">
      <c r="A3213" s="26"/>
      <c r="B3213" s="27"/>
      <c r="C3213" s="28" t="s">
        <v>917</v>
      </c>
      <c r="D3213" s="28"/>
      <c r="E3213" s="28"/>
      <c r="F3213" s="29">
        <v>18273.82</v>
      </c>
    </row>
    <row r="3214" spans="1:6" ht="45" customHeight="1" outlineLevel="1" x14ac:dyDescent="0.2">
      <c r="A3214" s="21">
        <v>18</v>
      </c>
      <c r="B3214" s="22" t="s">
        <v>2206</v>
      </c>
      <c r="C3214" s="23" t="s">
        <v>2207</v>
      </c>
      <c r="D3214" s="31">
        <v>25</v>
      </c>
      <c r="E3214" s="25">
        <v>67.650000000000006</v>
      </c>
      <c r="F3214" s="25">
        <v>14866.09</v>
      </c>
    </row>
    <row r="3215" spans="1:6" ht="33.75" customHeight="1" outlineLevel="1" x14ac:dyDescent="0.2">
      <c r="A3215" s="21">
        <v>19</v>
      </c>
      <c r="B3215" s="22" t="s">
        <v>2208</v>
      </c>
      <c r="C3215" s="23" t="s">
        <v>2209</v>
      </c>
      <c r="D3215" s="32">
        <v>6.5</v>
      </c>
      <c r="E3215" s="25">
        <v>97.59</v>
      </c>
      <c r="F3215" s="25">
        <v>4091.46</v>
      </c>
    </row>
    <row r="3216" spans="1:6" ht="22.5" customHeight="1" outlineLevel="1" x14ac:dyDescent="0.2">
      <c r="A3216" s="21">
        <v>20</v>
      </c>
      <c r="B3216" s="22" t="s">
        <v>2210</v>
      </c>
      <c r="C3216" s="23" t="s">
        <v>2211</v>
      </c>
      <c r="D3216" s="35">
        <v>2.1749999999999999E-2</v>
      </c>
      <c r="E3216" s="25">
        <v>13262.55</v>
      </c>
      <c r="F3216" s="25">
        <v>2518.2600000000002</v>
      </c>
    </row>
    <row r="3217" spans="1:6" ht="33.75" customHeight="1" outlineLevel="1" x14ac:dyDescent="0.2">
      <c r="A3217" s="21">
        <v>21</v>
      </c>
      <c r="B3217" s="22" t="s">
        <v>2212</v>
      </c>
      <c r="C3217" s="23" t="s">
        <v>2213</v>
      </c>
      <c r="D3217" s="30">
        <v>0.45</v>
      </c>
      <c r="E3217" s="25">
        <v>933.28</v>
      </c>
      <c r="F3217" s="25">
        <v>6474.5</v>
      </c>
    </row>
    <row r="3218" spans="1:6" outlineLevel="1" x14ac:dyDescent="0.2">
      <c r="A3218" s="26"/>
      <c r="B3218" s="27"/>
      <c r="C3218" s="28" t="s">
        <v>2214</v>
      </c>
      <c r="D3218" s="28"/>
      <c r="E3218" s="28"/>
      <c r="F3218" s="29">
        <v>1823.64</v>
      </c>
    </row>
    <row r="3219" spans="1:6" outlineLevel="1" x14ac:dyDescent="0.2">
      <c r="A3219" s="26"/>
      <c r="B3219" s="27"/>
      <c r="C3219" s="28" t="s">
        <v>2215</v>
      </c>
      <c r="D3219" s="28"/>
      <c r="E3219" s="28"/>
      <c r="F3219" s="29">
        <v>1210.23</v>
      </c>
    </row>
    <row r="3220" spans="1:6" outlineLevel="1" x14ac:dyDescent="0.2">
      <c r="A3220" s="26"/>
      <c r="B3220" s="27"/>
      <c r="C3220" s="28" t="s">
        <v>917</v>
      </c>
      <c r="D3220" s="28"/>
      <c r="E3220" s="28"/>
      <c r="F3220" s="29">
        <v>9508.3700000000008</v>
      </c>
    </row>
    <row r="3221" spans="1:6" ht="22.5" customHeight="1" outlineLevel="1" x14ac:dyDescent="0.2">
      <c r="A3221" s="21">
        <v>22</v>
      </c>
      <c r="B3221" s="22" t="s">
        <v>1583</v>
      </c>
      <c r="C3221" s="23" t="s">
        <v>1584</v>
      </c>
      <c r="D3221" s="30">
        <v>-15.59</v>
      </c>
      <c r="E3221" s="25">
        <v>17.82</v>
      </c>
      <c r="F3221" s="25">
        <v>-4347.79</v>
      </c>
    </row>
    <row r="3222" spans="1:6" ht="22.5" customHeight="1" outlineLevel="1" x14ac:dyDescent="0.2">
      <c r="A3222" s="21">
        <v>23</v>
      </c>
      <c r="B3222" s="22" t="s">
        <v>2216</v>
      </c>
      <c r="C3222" s="23" t="s">
        <v>2217</v>
      </c>
      <c r="D3222" s="31">
        <v>45</v>
      </c>
      <c r="E3222" s="25">
        <v>242.58</v>
      </c>
      <c r="F3222" s="25">
        <v>91585.33</v>
      </c>
    </row>
    <row r="3223" spans="1:6" ht="33.75" customHeight="1" outlineLevel="1" x14ac:dyDescent="0.2">
      <c r="A3223" s="21">
        <v>24</v>
      </c>
      <c r="B3223" s="22" t="s">
        <v>2212</v>
      </c>
      <c r="C3223" s="23" t="s">
        <v>2213</v>
      </c>
      <c r="D3223" s="30">
        <v>10.95</v>
      </c>
      <c r="E3223" s="25">
        <v>933.28</v>
      </c>
      <c r="F3223" s="25">
        <v>157546.32999999999</v>
      </c>
    </row>
    <row r="3224" spans="1:6" outlineLevel="1" x14ac:dyDescent="0.2">
      <c r="A3224" s="26"/>
      <c r="B3224" s="27"/>
      <c r="C3224" s="28" t="s">
        <v>2218</v>
      </c>
      <c r="D3224" s="28"/>
      <c r="E3224" s="28"/>
      <c r="F3224" s="29">
        <v>44375.199999999997</v>
      </c>
    </row>
    <row r="3225" spans="1:6" outlineLevel="1" x14ac:dyDescent="0.2">
      <c r="A3225" s="26"/>
      <c r="B3225" s="27"/>
      <c r="C3225" s="28" t="s">
        <v>2219</v>
      </c>
      <c r="D3225" s="28"/>
      <c r="E3225" s="28"/>
      <c r="F3225" s="29">
        <v>29449</v>
      </c>
    </row>
    <row r="3226" spans="1:6" outlineLevel="1" x14ac:dyDescent="0.2">
      <c r="A3226" s="26"/>
      <c r="B3226" s="27"/>
      <c r="C3226" s="28" t="s">
        <v>917</v>
      </c>
      <c r="D3226" s="28"/>
      <c r="E3226" s="28"/>
      <c r="F3226" s="29">
        <v>231370.53</v>
      </c>
    </row>
    <row r="3227" spans="1:6" ht="22.5" customHeight="1" outlineLevel="1" x14ac:dyDescent="0.2">
      <c r="A3227" s="21">
        <v>25</v>
      </c>
      <c r="B3227" s="22" t="s">
        <v>1583</v>
      </c>
      <c r="C3227" s="23" t="s">
        <v>1584</v>
      </c>
      <c r="D3227" s="32">
        <v>-379.4</v>
      </c>
      <c r="E3227" s="25">
        <v>17.82</v>
      </c>
      <c r="F3227" s="25">
        <v>-105808.21</v>
      </c>
    </row>
    <row r="3228" spans="1:6" ht="22.5" customHeight="1" outlineLevel="1" x14ac:dyDescent="0.2">
      <c r="A3228" s="21">
        <v>26</v>
      </c>
      <c r="B3228" s="22" t="s">
        <v>1377</v>
      </c>
      <c r="C3228" s="23" t="s">
        <v>2220</v>
      </c>
      <c r="D3228" s="31">
        <v>1095</v>
      </c>
      <c r="E3228" s="25">
        <v>51.15</v>
      </c>
      <c r="F3228" s="25">
        <v>469904.79</v>
      </c>
    </row>
    <row r="3229" spans="1:6" ht="33.75" customHeight="1" outlineLevel="1" x14ac:dyDescent="0.2">
      <c r="A3229" s="21">
        <v>27</v>
      </c>
      <c r="B3229" s="22" t="s">
        <v>2221</v>
      </c>
      <c r="C3229" s="23" t="s">
        <v>2222</v>
      </c>
      <c r="D3229" s="30">
        <v>0.45</v>
      </c>
      <c r="E3229" s="25">
        <v>157.12</v>
      </c>
      <c r="F3229" s="25">
        <v>1075.06</v>
      </c>
    </row>
    <row r="3230" spans="1:6" outlineLevel="1" x14ac:dyDescent="0.2">
      <c r="A3230" s="26"/>
      <c r="B3230" s="27"/>
      <c r="C3230" s="28" t="s">
        <v>2223</v>
      </c>
      <c r="D3230" s="28"/>
      <c r="E3230" s="28"/>
      <c r="F3230" s="29">
        <v>895.44</v>
      </c>
    </row>
    <row r="3231" spans="1:6" outlineLevel="1" x14ac:dyDescent="0.2">
      <c r="A3231" s="26"/>
      <c r="B3231" s="27"/>
      <c r="C3231" s="28" t="s">
        <v>2224</v>
      </c>
      <c r="D3231" s="28"/>
      <c r="E3231" s="28"/>
      <c r="F3231" s="29">
        <v>512.91999999999996</v>
      </c>
    </row>
    <row r="3232" spans="1:6" outlineLevel="1" x14ac:dyDescent="0.2">
      <c r="A3232" s="26"/>
      <c r="B3232" s="27"/>
      <c r="C3232" s="28" t="s">
        <v>917</v>
      </c>
      <c r="D3232" s="28"/>
      <c r="E3232" s="28"/>
      <c r="F3232" s="29">
        <v>2483.42</v>
      </c>
    </row>
    <row r="3233" spans="1:6" ht="22.5" customHeight="1" outlineLevel="1" x14ac:dyDescent="0.2">
      <c r="A3233" s="21">
        <v>28</v>
      </c>
      <c r="B3233" s="22" t="s">
        <v>2216</v>
      </c>
      <c r="C3233" s="23" t="s">
        <v>2225</v>
      </c>
      <c r="D3233" s="30">
        <v>45.81</v>
      </c>
      <c r="E3233" s="25">
        <v>14.59</v>
      </c>
      <c r="F3233" s="25">
        <v>5608.78</v>
      </c>
    </row>
    <row r="3234" spans="1:6" ht="45" customHeight="1" outlineLevel="1" x14ac:dyDescent="0.2">
      <c r="A3234" s="21">
        <v>29</v>
      </c>
      <c r="B3234" s="22" t="s">
        <v>985</v>
      </c>
      <c r="C3234" s="23" t="s">
        <v>2226</v>
      </c>
      <c r="D3234" s="32">
        <v>2.9</v>
      </c>
      <c r="E3234" s="25">
        <v>2703.52</v>
      </c>
      <c r="F3234" s="25">
        <v>183638.32</v>
      </c>
    </row>
    <row r="3235" spans="1:6" outlineLevel="1" x14ac:dyDescent="0.2">
      <c r="A3235" s="26"/>
      <c r="B3235" s="27"/>
      <c r="C3235" s="28" t="s">
        <v>2227</v>
      </c>
      <c r="D3235" s="28"/>
      <c r="E3235" s="28"/>
      <c r="F3235" s="29">
        <v>20376.919999999998</v>
      </c>
    </row>
    <row r="3236" spans="1:6" outlineLevel="1" x14ac:dyDescent="0.2">
      <c r="A3236" s="26"/>
      <c r="B3236" s="27"/>
      <c r="C3236" s="28" t="s">
        <v>2228</v>
      </c>
      <c r="D3236" s="28"/>
      <c r="E3236" s="28"/>
      <c r="F3236" s="29">
        <v>11553.92</v>
      </c>
    </row>
    <row r="3237" spans="1:6" outlineLevel="1" x14ac:dyDescent="0.2">
      <c r="A3237" s="26"/>
      <c r="B3237" s="27"/>
      <c r="C3237" s="28" t="s">
        <v>917</v>
      </c>
      <c r="D3237" s="28"/>
      <c r="E3237" s="28"/>
      <c r="F3237" s="29">
        <v>215569.16</v>
      </c>
    </row>
    <row r="3238" spans="1:6" ht="33.75" customHeight="1" outlineLevel="1" x14ac:dyDescent="0.2">
      <c r="A3238" s="21">
        <v>30</v>
      </c>
      <c r="B3238" s="22" t="s">
        <v>2229</v>
      </c>
      <c r="C3238" s="23" t="s">
        <v>2230</v>
      </c>
      <c r="D3238" s="30">
        <v>6.25</v>
      </c>
      <c r="E3238" s="25">
        <v>1208.43</v>
      </c>
      <c r="F3238" s="25">
        <v>52566.71</v>
      </c>
    </row>
    <row r="3239" spans="1:6" ht="33.75" customHeight="1" outlineLevel="1" x14ac:dyDescent="0.2">
      <c r="A3239" s="21">
        <v>31</v>
      </c>
      <c r="B3239" s="22" t="s">
        <v>2231</v>
      </c>
      <c r="C3239" s="23" t="s">
        <v>2232</v>
      </c>
      <c r="D3239" s="30">
        <v>10.95</v>
      </c>
      <c r="E3239" s="25">
        <v>113.98</v>
      </c>
      <c r="F3239" s="25">
        <v>55309.61</v>
      </c>
    </row>
    <row r="3240" spans="1:6" outlineLevel="1" x14ac:dyDescent="0.2">
      <c r="A3240" s="26"/>
      <c r="B3240" s="27"/>
      <c r="C3240" s="28" t="s">
        <v>2233</v>
      </c>
      <c r="D3240" s="28"/>
      <c r="E3240" s="28"/>
      <c r="F3240" s="29">
        <v>56788.7</v>
      </c>
    </row>
    <row r="3241" spans="1:6" outlineLevel="1" x14ac:dyDescent="0.2">
      <c r="A3241" s="26"/>
      <c r="B3241" s="27"/>
      <c r="C3241" s="28" t="s">
        <v>2234</v>
      </c>
      <c r="D3241" s="28"/>
      <c r="E3241" s="28"/>
      <c r="F3241" s="29">
        <v>32529.45</v>
      </c>
    </row>
    <row r="3242" spans="1:6" outlineLevel="1" x14ac:dyDescent="0.2">
      <c r="A3242" s="26"/>
      <c r="B3242" s="27"/>
      <c r="C3242" s="28" t="s">
        <v>917</v>
      </c>
      <c r="D3242" s="28"/>
      <c r="E3242" s="28"/>
      <c r="F3242" s="29">
        <v>144627.76</v>
      </c>
    </row>
    <row r="3243" spans="1:6" ht="33.75" customHeight="1" outlineLevel="1" x14ac:dyDescent="0.2">
      <c r="A3243" s="21">
        <v>32</v>
      </c>
      <c r="B3243" s="22" t="s">
        <v>2235</v>
      </c>
      <c r="C3243" s="23" t="s">
        <v>2236</v>
      </c>
      <c r="D3243" s="30">
        <v>10.95</v>
      </c>
      <c r="E3243" s="25">
        <v>204</v>
      </c>
      <c r="F3243" s="25">
        <v>20930.71</v>
      </c>
    </row>
    <row r="3244" spans="1:6" ht="33.75" customHeight="1" outlineLevel="1" x14ac:dyDescent="0.2">
      <c r="A3244" s="21">
        <v>33</v>
      </c>
      <c r="B3244" s="22" t="s">
        <v>2237</v>
      </c>
      <c r="C3244" s="23" t="s">
        <v>2238</v>
      </c>
      <c r="D3244" s="31">
        <v>330</v>
      </c>
      <c r="E3244" s="25">
        <v>25.59</v>
      </c>
      <c r="F3244" s="25">
        <v>95762.9</v>
      </c>
    </row>
    <row r="3245" spans="1:6" ht="33.75" customHeight="1" outlineLevel="1" x14ac:dyDescent="0.2">
      <c r="A3245" s="21">
        <v>34</v>
      </c>
      <c r="B3245" s="22" t="s">
        <v>2239</v>
      </c>
      <c r="C3245" s="23" t="s">
        <v>2240</v>
      </c>
      <c r="D3245" s="30">
        <v>28.15</v>
      </c>
      <c r="E3245" s="25">
        <v>448.43</v>
      </c>
      <c r="F3245" s="25">
        <v>414031.44</v>
      </c>
    </row>
    <row r="3246" spans="1:6" outlineLevel="1" x14ac:dyDescent="0.2">
      <c r="A3246" s="26"/>
      <c r="B3246" s="27"/>
      <c r="C3246" s="28" t="s">
        <v>2241</v>
      </c>
      <c r="D3246" s="28"/>
      <c r="E3246" s="28"/>
      <c r="F3246" s="29">
        <v>394362.13</v>
      </c>
    </row>
    <row r="3247" spans="1:6" outlineLevel="1" x14ac:dyDescent="0.2">
      <c r="A3247" s="26"/>
      <c r="B3247" s="27"/>
      <c r="C3247" s="28" t="s">
        <v>2242</v>
      </c>
      <c r="D3247" s="28"/>
      <c r="E3247" s="28"/>
      <c r="F3247" s="29">
        <v>247372.61</v>
      </c>
    </row>
    <row r="3248" spans="1:6" outlineLevel="1" x14ac:dyDescent="0.2">
      <c r="A3248" s="26"/>
      <c r="B3248" s="27"/>
      <c r="C3248" s="28" t="s">
        <v>917</v>
      </c>
      <c r="D3248" s="28"/>
      <c r="E3248" s="28"/>
      <c r="F3248" s="29">
        <v>1055766.18</v>
      </c>
    </row>
    <row r="3249" spans="1:6" ht="22.5" customHeight="1" outlineLevel="1" x14ac:dyDescent="0.2">
      <c r="A3249" s="21">
        <v>35</v>
      </c>
      <c r="B3249" s="22" t="s">
        <v>2243</v>
      </c>
      <c r="C3249" s="23" t="s">
        <v>2244</v>
      </c>
      <c r="D3249" s="30">
        <v>-65.87</v>
      </c>
      <c r="E3249" s="25">
        <v>45</v>
      </c>
      <c r="F3249" s="25">
        <v>-12093.73</v>
      </c>
    </row>
    <row r="3250" spans="1:6" outlineLevel="1" x14ac:dyDescent="0.2">
      <c r="A3250" s="26"/>
      <c r="B3250" s="27"/>
      <c r="C3250" s="28" t="s">
        <v>2245</v>
      </c>
      <c r="D3250" s="28"/>
      <c r="E3250" s="28"/>
      <c r="F3250" s="29"/>
    </row>
    <row r="3251" spans="1:6" outlineLevel="1" x14ac:dyDescent="0.2">
      <c r="A3251" s="26"/>
      <c r="B3251" s="27"/>
      <c r="C3251" s="28" t="s">
        <v>2246</v>
      </c>
      <c r="D3251" s="28"/>
      <c r="E3251" s="28"/>
      <c r="F3251" s="29"/>
    </row>
    <row r="3252" spans="1:6" outlineLevel="1" x14ac:dyDescent="0.2">
      <c r="A3252" s="26"/>
      <c r="B3252" s="27"/>
      <c r="C3252" s="28" t="s">
        <v>917</v>
      </c>
      <c r="D3252" s="28"/>
      <c r="E3252" s="28"/>
      <c r="F3252" s="29">
        <v>-12093.73</v>
      </c>
    </row>
    <row r="3253" spans="1:6" ht="22.5" customHeight="1" outlineLevel="1" x14ac:dyDescent="0.2">
      <c r="A3253" s="21">
        <v>36</v>
      </c>
      <c r="B3253" s="22" t="s">
        <v>2247</v>
      </c>
      <c r="C3253" s="23" t="s">
        <v>2248</v>
      </c>
      <c r="D3253" s="24">
        <v>-65.870999999999995</v>
      </c>
      <c r="E3253" s="25">
        <v>13.12</v>
      </c>
      <c r="F3253" s="25">
        <v>-39083.040000000001</v>
      </c>
    </row>
    <row r="3254" spans="1:6" outlineLevel="1" x14ac:dyDescent="0.2">
      <c r="A3254" s="26"/>
      <c r="B3254" s="27"/>
      <c r="C3254" s="28" t="s">
        <v>2249</v>
      </c>
      <c r="D3254" s="28"/>
      <c r="E3254" s="28"/>
      <c r="F3254" s="29">
        <v>-42991.34</v>
      </c>
    </row>
    <row r="3255" spans="1:6" outlineLevel="1" x14ac:dyDescent="0.2">
      <c r="A3255" s="26"/>
      <c r="B3255" s="27"/>
      <c r="C3255" s="28" t="s">
        <v>2250</v>
      </c>
      <c r="D3255" s="28"/>
      <c r="E3255" s="28"/>
      <c r="F3255" s="29">
        <v>-26967.3</v>
      </c>
    </row>
    <row r="3256" spans="1:6" outlineLevel="1" x14ac:dyDescent="0.2">
      <c r="A3256" s="26"/>
      <c r="B3256" s="27"/>
      <c r="C3256" s="28" t="s">
        <v>917</v>
      </c>
      <c r="D3256" s="28"/>
      <c r="E3256" s="28"/>
      <c r="F3256" s="29">
        <v>-109041.68</v>
      </c>
    </row>
    <row r="3257" spans="1:6" ht="33.75" customHeight="1" outlineLevel="1" x14ac:dyDescent="0.2">
      <c r="A3257" s="21">
        <v>37</v>
      </c>
      <c r="B3257" s="22" t="s">
        <v>2251</v>
      </c>
      <c r="C3257" s="23" t="s">
        <v>2252</v>
      </c>
      <c r="D3257" s="24">
        <v>0.70399999999999996</v>
      </c>
      <c r="E3257" s="25">
        <v>11885.47</v>
      </c>
      <c r="F3257" s="25">
        <v>138061.62</v>
      </c>
    </row>
    <row r="3258" spans="1:6" ht="78.75" customHeight="1" outlineLevel="1" x14ac:dyDescent="0.2">
      <c r="A3258" s="21">
        <v>38</v>
      </c>
      <c r="B3258" s="22" t="s">
        <v>2253</v>
      </c>
      <c r="C3258" s="23" t="s">
        <v>1146</v>
      </c>
      <c r="D3258" s="31">
        <v>8445</v>
      </c>
      <c r="E3258" s="25">
        <v>13.91</v>
      </c>
      <c r="F3258" s="25">
        <v>3182260.95</v>
      </c>
    </row>
    <row r="3259" spans="1:6" ht="22.5" customHeight="1" outlineLevel="1" x14ac:dyDescent="0.2">
      <c r="A3259" s="21">
        <v>39</v>
      </c>
      <c r="B3259" s="22" t="s">
        <v>2254</v>
      </c>
      <c r="C3259" s="23" t="s">
        <v>2255</v>
      </c>
      <c r="D3259" s="30">
        <v>1.95</v>
      </c>
      <c r="E3259" s="25">
        <v>1121.68</v>
      </c>
      <c r="F3259" s="25">
        <v>37255.03</v>
      </c>
    </row>
    <row r="3260" spans="1:6" outlineLevel="1" x14ac:dyDescent="0.2">
      <c r="A3260" s="26"/>
      <c r="B3260" s="27"/>
      <c r="C3260" s="28" t="s">
        <v>2256</v>
      </c>
      <c r="D3260" s="28"/>
      <c r="E3260" s="28"/>
      <c r="F3260" s="29">
        <v>26876</v>
      </c>
    </row>
    <row r="3261" spans="1:6" outlineLevel="1" x14ac:dyDescent="0.2">
      <c r="A3261" s="26"/>
      <c r="B3261" s="27"/>
      <c r="C3261" s="28" t="s">
        <v>2257</v>
      </c>
      <c r="D3261" s="28"/>
      <c r="E3261" s="28"/>
      <c r="F3261" s="29">
        <v>16858.580000000002</v>
      </c>
    </row>
    <row r="3262" spans="1:6" outlineLevel="1" x14ac:dyDescent="0.2">
      <c r="A3262" s="26"/>
      <c r="B3262" s="27"/>
      <c r="C3262" s="28" t="s">
        <v>917</v>
      </c>
      <c r="D3262" s="28"/>
      <c r="E3262" s="28"/>
      <c r="F3262" s="29">
        <v>80989.61</v>
      </c>
    </row>
    <row r="3263" spans="1:6" ht="22.5" customHeight="1" outlineLevel="1" x14ac:dyDescent="0.2">
      <c r="A3263" s="21">
        <v>40</v>
      </c>
      <c r="B3263" s="22" t="s">
        <v>2258</v>
      </c>
      <c r="C3263" s="23" t="s">
        <v>2259</v>
      </c>
      <c r="D3263" s="30">
        <v>-25.71</v>
      </c>
      <c r="E3263" s="25">
        <v>7.6</v>
      </c>
      <c r="F3263" s="25">
        <v>-1449.84</v>
      </c>
    </row>
    <row r="3264" spans="1:6" ht="22.5" customHeight="1" outlineLevel="1" x14ac:dyDescent="0.2">
      <c r="A3264" s="21">
        <v>41</v>
      </c>
      <c r="B3264" s="22" t="s">
        <v>1377</v>
      </c>
      <c r="C3264" s="23" t="s">
        <v>2260</v>
      </c>
      <c r="D3264" s="30">
        <v>224.25</v>
      </c>
      <c r="E3264" s="25">
        <v>22.88</v>
      </c>
      <c r="F3264" s="25">
        <v>43047.38</v>
      </c>
    </row>
    <row r="3265" spans="1:6" ht="22.5" customHeight="1" outlineLevel="1" x14ac:dyDescent="0.2">
      <c r="A3265" s="21">
        <v>42</v>
      </c>
      <c r="B3265" s="22" t="s">
        <v>1377</v>
      </c>
      <c r="C3265" s="23" t="s">
        <v>2261</v>
      </c>
      <c r="D3265" s="31">
        <v>640</v>
      </c>
      <c r="E3265" s="25">
        <v>0.82</v>
      </c>
      <c r="F3265" s="25">
        <v>4421.67</v>
      </c>
    </row>
    <row r="3266" spans="1:6" ht="22.5" customHeight="1" outlineLevel="1" x14ac:dyDescent="0.2">
      <c r="A3266" s="21">
        <v>43</v>
      </c>
      <c r="B3266" s="22" t="s">
        <v>1377</v>
      </c>
      <c r="C3266" s="23" t="s">
        <v>2262</v>
      </c>
      <c r="D3266" s="31">
        <v>1</v>
      </c>
      <c r="E3266" s="25">
        <v>90.59</v>
      </c>
      <c r="F3266" s="25">
        <v>760.06</v>
      </c>
    </row>
    <row r="3267" spans="1:6" ht="33.75" customHeight="1" outlineLevel="1" x14ac:dyDescent="0.2">
      <c r="A3267" s="21">
        <v>44</v>
      </c>
      <c r="B3267" s="22" t="s">
        <v>2263</v>
      </c>
      <c r="C3267" s="23" t="s">
        <v>2264</v>
      </c>
      <c r="D3267" s="32">
        <v>0.1</v>
      </c>
      <c r="E3267" s="25">
        <v>1354.42</v>
      </c>
      <c r="F3267" s="25">
        <v>3805.06</v>
      </c>
    </row>
    <row r="3268" spans="1:6" outlineLevel="1" x14ac:dyDescent="0.2">
      <c r="A3268" s="26"/>
      <c r="B3268" s="27"/>
      <c r="C3268" s="28" t="s">
        <v>2265</v>
      </c>
      <c r="D3268" s="28"/>
      <c r="E3268" s="28"/>
      <c r="F3268" s="29">
        <v>3426.37</v>
      </c>
    </row>
    <row r="3269" spans="1:6" outlineLevel="1" x14ac:dyDescent="0.2">
      <c r="A3269" s="26"/>
      <c r="B3269" s="27"/>
      <c r="C3269" s="28" t="s">
        <v>2266</v>
      </c>
      <c r="D3269" s="28"/>
      <c r="E3269" s="28"/>
      <c r="F3269" s="29">
        <v>1962.68</v>
      </c>
    </row>
    <row r="3270" spans="1:6" outlineLevel="1" x14ac:dyDescent="0.2">
      <c r="A3270" s="26"/>
      <c r="B3270" s="27"/>
      <c r="C3270" s="28" t="s">
        <v>917</v>
      </c>
      <c r="D3270" s="28"/>
      <c r="E3270" s="28"/>
      <c r="F3270" s="29">
        <v>9194.11</v>
      </c>
    </row>
    <row r="3271" spans="1:6" ht="22.5" customHeight="1" outlineLevel="1" x14ac:dyDescent="0.2">
      <c r="A3271" s="21">
        <v>45</v>
      </c>
      <c r="B3271" s="22" t="s">
        <v>1377</v>
      </c>
      <c r="C3271" s="23" t="s">
        <v>2267</v>
      </c>
      <c r="D3271" s="31">
        <v>185</v>
      </c>
      <c r="E3271" s="25">
        <v>6.84</v>
      </c>
      <c r="F3271" s="25">
        <v>10613.42</v>
      </c>
    </row>
    <row r="3272" spans="1:6" ht="33.75" customHeight="1" outlineLevel="1" x14ac:dyDescent="0.2">
      <c r="A3272" s="21">
        <v>46</v>
      </c>
      <c r="B3272" s="22" t="s">
        <v>2268</v>
      </c>
      <c r="C3272" s="23" t="s">
        <v>2269</v>
      </c>
      <c r="D3272" s="24">
        <v>0.27400000000000002</v>
      </c>
      <c r="E3272" s="25">
        <v>6149.21</v>
      </c>
      <c r="F3272" s="25">
        <v>74698.37</v>
      </c>
    </row>
    <row r="3273" spans="1:6" outlineLevel="1" x14ac:dyDescent="0.2">
      <c r="A3273" s="26"/>
      <c r="B3273" s="27"/>
      <c r="C3273" s="28" t="s">
        <v>2270</v>
      </c>
      <c r="D3273" s="28"/>
      <c r="E3273" s="28"/>
      <c r="F3273" s="29">
        <v>69162.490000000005</v>
      </c>
    </row>
    <row r="3274" spans="1:6" outlineLevel="1" x14ac:dyDescent="0.2">
      <c r="A3274" s="26"/>
      <c r="B3274" s="27"/>
      <c r="C3274" s="28" t="s">
        <v>2271</v>
      </c>
      <c r="D3274" s="28"/>
      <c r="E3274" s="28"/>
      <c r="F3274" s="29">
        <v>46108.33</v>
      </c>
    </row>
    <row r="3275" spans="1:6" outlineLevel="1" x14ac:dyDescent="0.2">
      <c r="A3275" s="26"/>
      <c r="B3275" s="27"/>
      <c r="C3275" s="28" t="s">
        <v>917</v>
      </c>
      <c r="D3275" s="28"/>
      <c r="E3275" s="28"/>
      <c r="F3275" s="29">
        <v>189969.19</v>
      </c>
    </row>
    <row r="3276" spans="1:6" ht="33.75" customHeight="1" outlineLevel="1" x14ac:dyDescent="0.2">
      <c r="A3276" s="21">
        <v>47</v>
      </c>
      <c r="B3276" s="22" t="s">
        <v>2272</v>
      </c>
      <c r="C3276" s="23" t="s">
        <v>2273</v>
      </c>
      <c r="D3276" s="24">
        <v>18.882000000000001</v>
      </c>
      <c r="E3276" s="25">
        <v>10154.75</v>
      </c>
      <c r="F3276" s="25">
        <v>1484083</v>
      </c>
    </row>
    <row r="3277" spans="1:6" ht="33.75" customHeight="1" outlineLevel="1" x14ac:dyDescent="0.2">
      <c r="A3277" s="21">
        <v>48</v>
      </c>
      <c r="B3277" s="22" t="s">
        <v>1767</v>
      </c>
      <c r="C3277" s="23" t="s">
        <v>1768</v>
      </c>
      <c r="D3277" s="30">
        <v>3.98</v>
      </c>
      <c r="E3277" s="25">
        <v>243.91</v>
      </c>
      <c r="F3277" s="25">
        <v>27385.15</v>
      </c>
    </row>
    <row r="3278" spans="1:6" outlineLevel="1" x14ac:dyDescent="0.2">
      <c r="A3278" s="26"/>
      <c r="B3278" s="27"/>
      <c r="C3278" s="28" t="s">
        <v>2274</v>
      </c>
      <c r="D3278" s="28"/>
      <c r="E3278" s="28"/>
      <c r="F3278" s="29">
        <v>13255.31</v>
      </c>
    </row>
    <row r="3279" spans="1:6" outlineLevel="1" x14ac:dyDescent="0.2">
      <c r="A3279" s="26"/>
      <c r="B3279" s="27"/>
      <c r="C3279" s="28" t="s">
        <v>2275</v>
      </c>
      <c r="D3279" s="28"/>
      <c r="E3279" s="28"/>
      <c r="F3279" s="29">
        <v>7191.71</v>
      </c>
    </row>
    <row r="3280" spans="1:6" outlineLevel="1" x14ac:dyDescent="0.2">
      <c r="A3280" s="26"/>
      <c r="B3280" s="27"/>
      <c r="C3280" s="28" t="s">
        <v>917</v>
      </c>
      <c r="D3280" s="28"/>
      <c r="E3280" s="28"/>
      <c r="F3280" s="29">
        <v>47832.17</v>
      </c>
    </row>
    <row r="3281" spans="1:6" ht="33.75" customHeight="1" outlineLevel="1" x14ac:dyDescent="0.2">
      <c r="A3281" s="21">
        <v>49</v>
      </c>
      <c r="B3281" s="22" t="s">
        <v>1053</v>
      </c>
      <c r="C3281" s="23" t="s">
        <v>2276</v>
      </c>
      <c r="D3281" s="30">
        <v>3.98</v>
      </c>
      <c r="E3281" s="25">
        <v>347.67</v>
      </c>
      <c r="F3281" s="25">
        <v>23709.95</v>
      </c>
    </row>
    <row r="3282" spans="1:6" outlineLevel="1" x14ac:dyDescent="0.2">
      <c r="A3282" s="26"/>
      <c r="B3282" s="27"/>
      <c r="C3282" s="28" t="s">
        <v>2277</v>
      </c>
      <c r="D3282" s="28"/>
      <c r="E3282" s="28"/>
      <c r="F3282" s="29">
        <v>9242.33</v>
      </c>
    </row>
    <row r="3283" spans="1:6" outlineLevel="1" x14ac:dyDescent="0.2">
      <c r="A3283" s="26"/>
      <c r="B3283" s="27"/>
      <c r="C3283" s="28" t="s">
        <v>2278</v>
      </c>
      <c r="D3283" s="28"/>
      <c r="E3283" s="28"/>
      <c r="F3283" s="29">
        <v>5014.46</v>
      </c>
    </row>
    <row r="3284" spans="1:6" outlineLevel="1" x14ac:dyDescent="0.2">
      <c r="A3284" s="26"/>
      <c r="B3284" s="27"/>
      <c r="C3284" s="28" t="s">
        <v>917</v>
      </c>
      <c r="D3284" s="28"/>
      <c r="E3284" s="28"/>
      <c r="F3284" s="29">
        <v>37966.74</v>
      </c>
    </row>
    <row r="3285" spans="1:6" ht="22.5" customHeight="1" outlineLevel="1" x14ac:dyDescent="0.2">
      <c r="A3285" s="21">
        <v>50</v>
      </c>
      <c r="B3285" s="22" t="s">
        <v>2279</v>
      </c>
      <c r="C3285" s="23" t="s">
        <v>2280</v>
      </c>
      <c r="D3285" s="30">
        <v>0.02</v>
      </c>
      <c r="E3285" s="25">
        <v>17849.419999999998</v>
      </c>
      <c r="F3285" s="25">
        <v>7672.65</v>
      </c>
    </row>
    <row r="3286" spans="1:6" outlineLevel="1" x14ac:dyDescent="0.2">
      <c r="A3286" s="26"/>
      <c r="B3286" s="27"/>
      <c r="C3286" s="28" t="s">
        <v>2281</v>
      </c>
      <c r="D3286" s="28"/>
      <c r="E3286" s="28"/>
      <c r="F3286" s="29">
        <v>5879.54</v>
      </c>
    </row>
    <row r="3287" spans="1:6" outlineLevel="1" x14ac:dyDescent="0.2">
      <c r="A3287" s="26"/>
      <c r="B3287" s="27"/>
      <c r="C3287" s="28" t="s">
        <v>2282</v>
      </c>
      <c r="D3287" s="28"/>
      <c r="E3287" s="28"/>
      <c r="F3287" s="29">
        <v>3343.27</v>
      </c>
    </row>
    <row r="3288" spans="1:6" outlineLevel="1" x14ac:dyDescent="0.2">
      <c r="A3288" s="26"/>
      <c r="B3288" s="27"/>
      <c r="C3288" s="28" t="s">
        <v>917</v>
      </c>
      <c r="D3288" s="28"/>
      <c r="E3288" s="28"/>
      <c r="F3288" s="29">
        <v>16895.46</v>
      </c>
    </row>
    <row r="3289" spans="1:6" ht="33.75" customHeight="1" outlineLevel="1" x14ac:dyDescent="0.2">
      <c r="A3289" s="21">
        <v>51</v>
      </c>
      <c r="B3289" s="22" t="s">
        <v>2190</v>
      </c>
      <c r="C3289" s="23" t="s">
        <v>2191</v>
      </c>
      <c r="D3289" s="30">
        <v>2.0299999999999998</v>
      </c>
      <c r="E3289" s="25">
        <v>745.24</v>
      </c>
      <c r="F3289" s="25">
        <v>10771.4</v>
      </c>
    </row>
    <row r="3290" spans="1:6" ht="11.25" customHeight="1" outlineLevel="1" x14ac:dyDescent="0.2">
      <c r="A3290" s="443" t="s">
        <v>1007</v>
      </c>
      <c r="B3290" s="444"/>
      <c r="C3290" s="444"/>
      <c r="D3290" s="444"/>
      <c r="E3290" s="445"/>
      <c r="F3290" s="36">
        <v>19633564.530000001</v>
      </c>
    </row>
    <row r="3291" spans="1:6" outlineLevel="1" x14ac:dyDescent="0.2">
      <c r="A3291" s="443" t="s">
        <v>1008</v>
      </c>
      <c r="B3291" s="444"/>
      <c r="C3291" s="444"/>
      <c r="D3291" s="444"/>
      <c r="E3291" s="445"/>
      <c r="F3291" s="36">
        <v>2897766.65</v>
      </c>
    </row>
    <row r="3292" spans="1:6" outlineLevel="1" x14ac:dyDescent="0.2">
      <c r="A3292" s="443" t="s">
        <v>1009</v>
      </c>
      <c r="B3292" s="444"/>
      <c r="C3292" s="444"/>
      <c r="D3292" s="444"/>
      <c r="E3292" s="445"/>
      <c r="F3292" s="36">
        <v>1618069.23</v>
      </c>
    </row>
    <row r="3293" spans="1:6" ht="11.25" customHeight="1" outlineLevel="1" x14ac:dyDescent="0.2">
      <c r="A3293" s="443" t="s">
        <v>2283</v>
      </c>
      <c r="B3293" s="444"/>
      <c r="C3293" s="444"/>
      <c r="D3293" s="444"/>
      <c r="E3293" s="445"/>
      <c r="F3293" s="36">
        <v>24149400.41</v>
      </c>
    </row>
    <row r="3294" spans="1:6" ht="12.75" customHeight="1" outlineLevel="1" x14ac:dyDescent="0.2">
      <c r="A3294" s="456" t="s">
        <v>2284</v>
      </c>
      <c r="B3294" s="457"/>
      <c r="C3294" s="457"/>
      <c r="D3294" s="457"/>
      <c r="E3294" s="457"/>
      <c r="F3294" s="458"/>
    </row>
    <row r="3295" spans="1:6" ht="22.5" customHeight="1" outlineLevel="1" x14ac:dyDescent="0.2">
      <c r="A3295" s="21">
        <v>52</v>
      </c>
      <c r="B3295" s="22" t="s">
        <v>1363</v>
      </c>
      <c r="C3295" s="23" t="s">
        <v>1364</v>
      </c>
      <c r="D3295" s="24">
        <v>0.125</v>
      </c>
      <c r="E3295" s="25">
        <v>4711.5</v>
      </c>
      <c r="F3295" s="25">
        <v>12526.2</v>
      </c>
    </row>
    <row r="3296" spans="1:6" outlineLevel="1" x14ac:dyDescent="0.2">
      <c r="A3296" s="26"/>
      <c r="B3296" s="27"/>
      <c r="C3296" s="28" t="s">
        <v>2285</v>
      </c>
      <c r="D3296" s="28"/>
      <c r="E3296" s="28"/>
      <c r="F3296" s="29">
        <v>10489.39</v>
      </c>
    </row>
    <row r="3297" spans="1:6" outlineLevel="1" x14ac:dyDescent="0.2">
      <c r="A3297" s="26"/>
      <c r="B3297" s="27"/>
      <c r="C3297" s="28" t="s">
        <v>2286</v>
      </c>
      <c r="D3297" s="28"/>
      <c r="E3297" s="28"/>
      <c r="F3297" s="29">
        <v>5964.56</v>
      </c>
    </row>
    <row r="3298" spans="1:6" outlineLevel="1" x14ac:dyDescent="0.2">
      <c r="A3298" s="26"/>
      <c r="B3298" s="27"/>
      <c r="C3298" s="28" t="s">
        <v>917</v>
      </c>
      <c r="D3298" s="28"/>
      <c r="E3298" s="28"/>
      <c r="F3298" s="29">
        <v>28980.15</v>
      </c>
    </row>
    <row r="3299" spans="1:6" ht="22.5" customHeight="1" outlineLevel="1" x14ac:dyDescent="0.2">
      <c r="A3299" s="21">
        <v>53</v>
      </c>
      <c r="B3299" s="22" t="s">
        <v>1367</v>
      </c>
      <c r="C3299" s="23" t="s">
        <v>2185</v>
      </c>
      <c r="D3299" s="30">
        <v>12.75</v>
      </c>
      <c r="E3299" s="25">
        <v>560</v>
      </c>
      <c r="F3299" s="25">
        <v>54335.4</v>
      </c>
    </row>
    <row r="3300" spans="1:6" ht="22.5" customHeight="1" outlineLevel="1" x14ac:dyDescent="0.2">
      <c r="A3300" s="21">
        <v>54</v>
      </c>
      <c r="B3300" s="22" t="s">
        <v>2186</v>
      </c>
      <c r="C3300" s="23" t="s">
        <v>2187</v>
      </c>
      <c r="D3300" s="30">
        <v>0.45</v>
      </c>
      <c r="E3300" s="25">
        <v>6373.37</v>
      </c>
      <c r="F3300" s="25">
        <v>66714.81</v>
      </c>
    </row>
    <row r="3301" spans="1:6" outlineLevel="1" x14ac:dyDescent="0.2">
      <c r="A3301" s="26"/>
      <c r="B3301" s="27"/>
      <c r="C3301" s="28" t="s">
        <v>2287</v>
      </c>
      <c r="D3301" s="28"/>
      <c r="E3301" s="28"/>
      <c r="F3301" s="29">
        <v>55619.75</v>
      </c>
    </row>
    <row r="3302" spans="1:6" outlineLevel="1" x14ac:dyDescent="0.2">
      <c r="A3302" s="26"/>
      <c r="B3302" s="27"/>
      <c r="C3302" s="28" t="s">
        <v>2288</v>
      </c>
      <c r="D3302" s="28"/>
      <c r="E3302" s="28"/>
      <c r="F3302" s="29">
        <v>31626.92</v>
      </c>
    </row>
    <row r="3303" spans="1:6" outlineLevel="1" x14ac:dyDescent="0.2">
      <c r="A3303" s="26"/>
      <c r="B3303" s="27"/>
      <c r="C3303" s="28" t="s">
        <v>917</v>
      </c>
      <c r="D3303" s="28"/>
      <c r="E3303" s="28"/>
      <c r="F3303" s="29">
        <v>153961.48000000001</v>
      </c>
    </row>
    <row r="3304" spans="1:6" ht="33.75" customHeight="1" outlineLevel="1" x14ac:dyDescent="0.2">
      <c r="A3304" s="21">
        <v>55</v>
      </c>
      <c r="B3304" s="22" t="s">
        <v>2190</v>
      </c>
      <c r="C3304" s="23" t="s">
        <v>2191</v>
      </c>
      <c r="D3304" s="30">
        <v>45.68</v>
      </c>
      <c r="E3304" s="25">
        <v>745.24</v>
      </c>
      <c r="F3304" s="25">
        <v>242383.05</v>
      </c>
    </row>
    <row r="3305" spans="1:6" ht="33.75" customHeight="1" outlineLevel="1" x14ac:dyDescent="0.2">
      <c r="A3305" s="21">
        <v>56</v>
      </c>
      <c r="B3305" s="22" t="s">
        <v>2192</v>
      </c>
      <c r="C3305" s="23" t="s">
        <v>2193</v>
      </c>
      <c r="D3305" s="24">
        <v>4.1289999999999996</v>
      </c>
      <c r="E3305" s="25">
        <v>5584.58</v>
      </c>
      <c r="F3305" s="25">
        <v>216290.9</v>
      </c>
    </row>
    <row r="3306" spans="1:6" ht="33.75" customHeight="1" outlineLevel="1" x14ac:dyDescent="0.2">
      <c r="A3306" s="21">
        <v>57</v>
      </c>
      <c r="B3306" s="22" t="s">
        <v>2192</v>
      </c>
      <c r="C3306" s="23" t="s">
        <v>2193</v>
      </c>
      <c r="D3306" s="24">
        <v>0.55700000000000005</v>
      </c>
      <c r="E3306" s="25">
        <v>5584.58</v>
      </c>
      <c r="F3306" s="25">
        <v>29177.53</v>
      </c>
    </row>
    <row r="3307" spans="1:6" ht="45" customHeight="1" outlineLevel="1" x14ac:dyDescent="0.2">
      <c r="A3307" s="21">
        <v>58</v>
      </c>
      <c r="B3307" s="22" t="s">
        <v>1393</v>
      </c>
      <c r="C3307" s="23" t="s">
        <v>2289</v>
      </c>
      <c r="D3307" s="33">
        <v>0.2175</v>
      </c>
      <c r="E3307" s="25">
        <v>8780.09</v>
      </c>
      <c r="F3307" s="25">
        <v>18199.150000000001</v>
      </c>
    </row>
    <row r="3308" spans="1:6" ht="22.5" customHeight="1" outlineLevel="1" x14ac:dyDescent="0.2">
      <c r="A3308" s="21">
        <v>59</v>
      </c>
      <c r="B3308" s="22" t="s">
        <v>2279</v>
      </c>
      <c r="C3308" s="23" t="s">
        <v>2290</v>
      </c>
      <c r="D3308" s="30">
        <v>0.24</v>
      </c>
      <c r="E3308" s="25">
        <v>17849.419999999998</v>
      </c>
      <c r="F3308" s="25">
        <v>92071.73</v>
      </c>
    </row>
    <row r="3309" spans="1:6" outlineLevel="1" x14ac:dyDescent="0.2">
      <c r="A3309" s="26"/>
      <c r="B3309" s="27"/>
      <c r="C3309" s="28" t="s">
        <v>2291</v>
      </c>
      <c r="D3309" s="28"/>
      <c r="E3309" s="28"/>
      <c r="F3309" s="29">
        <v>70554.5</v>
      </c>
    </row>
    <row r="3310" spans="1:6" outlineLevel="1" x14ac:dyDescent="0.2">
      <c r="A3310" s="26"/>
      <c r="B3310" s="27"/>
      <c r="C3310" s="28" t="s">
        <v>2292</v>
      </c>
      <c r="D3310" s="28"/>
      <c r="E3310" s="28"/>
      <c r="F3310" s="29">
        <v>40119.230000000003</v>
      </c>
    </row>
    <row r="3311" spans="1:6" outlineLevel="1" x14ac:dyDescent="0.2">
      <c r="A3311" s="26"/>
      <c r="B3311" s="27"/>
      <c r="C3311" s="28" t="s">
        <v>917</v>
      </c>
      <c r="D3311" s="28"/>
      <c r="E3311" s="28"/>
      <c r="F3311" s="29">
        <v>202745.46</v>
      </c>
    </row>
    <row r="3312" spans="1:6" ht="33.75" customHeight="1" outlineLevel="1" x14ac:dyDescent="0.2">
      <c r="A3312" s="21">
        <v>60</v>
      </c>
      <c r="B3312" s="22" t="s">
        <v>2190</v>
      </c>
      <c r="C3312" s="23" t="s">
        <v>2191</v>
      </c>
      <c r="D3312" s="30">
        <v>24.36</v>
      </c>
      <c r="E3312" s="25">
        <v>745.24</v>
      </c>
      <c r="F3312" s="25">
        <v>129256.81</v>
      </c>
    </row>
    <row r="3313" spans="1:6" ht="22.5" customHeight="1" outlineLevel="1" x14ac:dyDescent="0.2">
      <c r="A3313" s="21">
        <v>61</v>
      </c>
      <c r="B3313" s="22" t="s">
        <v>1215</v>
      </c>
      <c r="C3313" s="23" t="s">
        <v>1216</v>
      </c>
      <c r="D3313" s="24">
        <v>0.59299999999999997</v>
      </c>
      <c r="E3313" s="25">
        <v>1275.18</v>
      </c>
      <c r="F3313" s="25">
        <v>20427.09</v>
      </c>
    </row>
    <row r="3314" spans="1:6" outlineLevel="1" x14ac:dyDescent="0.2">
      <c r="A3314" s="26"/>
      <c r="B3314" s="27"/>
      <c r="C3314" s="28" t="s">
        <v>2293</v>
      </c>
      <c r="D3314" s="28"/>
      <c r="E3314" s="28"/>
      <c r="F3314" s="29">
        <v>17544.97</v>
      </c>
    </row>
    <row r="3315" spans="1:6" outlineLevel="1" x14ac:dyDescent="0.2">
      <c r="A3315" s="26"/>
      <c r="B3315" s="27"/>
      <c r="C3315" s="28" t="s">
        <v>2294</v>
      </c>
      <c r="D3315" s="28"/>
      <c r="E3315" s="28"/>
      <c r="F3315" s="29">
        <v>9976.5499999999993</v>
      </c>
    </row>
    <row r="3316" spans="1:6" outlineLevel="1" x14ac:dyDescent="0.2">
      <c r="A3316" s="26"/>
      <c r="B3316" s="27"/>
      <c r="C3316" s="28" t="s">
        <v>917</v>
      </c>
      <c r="D3316" s="28"/>
      <c r="E3316" s="28"/>
      <c r="F3316" s="29">
        <v>47948.61</v>
      </c>
    </row>
    <row r="3317" spans="1:6" ht="56.25" customHeight="1" outlineLevel="1" x14ac:dyDescent="0.2">
      <c r="A3317" s="21">
        <v>62</v>
      </c>
      <c r="B3317" s="22" t="s">
        <v>950</v>
      </c>
      <c r="C3317" s="23" t="s">
        <v>951</v>
      </c>
      <c r="D3317" s="24">
        <v>0.59299999999999997</v>
      </c>
      <c r="E3317" s="25">
        <v>6800</v>
      </c>
      <c r="F3317" s="25">
        <v>40686.92</v>
      </c>
    </row>
    <row r="3318" spans="1:6" ht="22.5" customHeight="1" outlineLevel="1" x14ac:dyDescent="0.2">
      <c r="A3318" s="21">
        <v>63</v>
      </c>
      <c r="B3318" s="22" t="s">
        <v>1215</v>
      </c>
      <c r="C3318" s="23" t="s">
        <v>2295</v>
      </c>
      <c r="D3318" s="33">
        <v>1.0336000000000001</v>
      </c>
      <c r="E3318" s="25">
        <v>1275.18</v>
      </c>
      <c r="F3318" s="25">
        <v>35604.44</v>
      </c>
    </row>
    <row r="3319" spans="1:6" outlineLevel="1" x14ac:dyDescent="0.2">
      <c r="A3319" s="26"/>
      <c r="B3319" s="27"/>
      <c r="C3319" s="28" t="s">
        <v>2296</v>
      </c>
      <c r="D3319" s="28"/>
      <c r="E3319" s="28"/>
      <c r="F3319" s="29">
        <v>30580.9</v>
      </c>
    </row>
    <row r="3320" spans="1:6" outlineLevel="1" x14ac:dyDescent="0.2">
      <c r="A3320" s="26"/>
      <c r="B3320" s="27"/>
      <c r="C3320" s="28" t="s">
        <v>2297</v>
      </c>
      <c r="D3320" s="28"/>
      <c r="E3320" s="28"/>
      <c r="F3320" s="29">
        <v>17389.14</v>
      </c>
    </row>
    <row r="3321" spans="1:6" outlineLevel="1" x14ac:dyDescent="0.2">
      <c r="A3321" s="26"/>
      <c r="B3321" s="27"/>
      <c r="C3321" s="28" t="s">
        <v>917</v>
      </c>
      <c r="D3321" s="28"/>
      <c r="E3321" s="28"/>
      <c r="F3321" s="29">
        <v>83574.48</v>
      </c>
    </row>
    <row r="3322" spans="1:6" ht="56.25" customHeight="1" outlineLevel="1" x14ac:dyDescent="0.2">
      <c r="A3322" s="21">
        <v>64</v>
      </c>
      <c r="B3322" s="22" t="s">
        <v>950</v>
      </c>
      <c r="C3322" s="23" t="s">
        <v>951</v>
      </c>
      <c r="D3322" s="24">
        <v>1.034</v>
      </c>
      <c r="E3322" s="25">
        <v>6800</v>
      </c>
      <c r="F3322" s="25">
        <v>70944.81</v>
      </c>
    </row>
    <row r="3323" spans="1:6" ht="33.75" customHeight="1" outlineLevel="1" x14ac:dyDescent="0.2">
      <c r="A3323" s="21">
        <v>65</v>
      </c>
      <c r="B3323" s="22" t="s">
        <v>2239</v>
      </c>
      <c r="C3323" s="23" t="s">
        <v>2240</v>
      </c>
      <c r="D3323" s="30">
        <v>1.91</v>
      </c>
      <c r="E3323" s="25">
        <v>448.43</v>
      </c>
      <c r="F3323" s="25">
        <v>28092.37</v>
      </c>
    </row>
    <row r="3324" spans="1:6" outlineLevel="1" x14ac:dyDescent="0.2">
      <c r="A3324" s="26"/>
      <c r="B3324" s="27"/>
      <c r="C3324" s="28" t="s">
        <v>2298</v>
      </c>
      <c r="D3324" s="28"/>
      <c r="E3324" s="28"/>
      <c r="F3324" s="29">
        <v>26757.79</v>
      </c>
    </row>
    <row r="3325" spans="1:6" outlineLevel="1" x14ac:dyDescent="0.2">
      <c r="A3325" s="26"/>
      <c r="B3325" s="27"/>
      <c r="C3325" s="28" t="s">
        <v>2299</v>
      </c>
      <c r="D3325" s="28"/>
      <c r="E3325" s="28"/>
      <c r="F3325" s="29">
        <v>16784.43</v>
      </c>
    </row>
    <row r="3326" spans="1:6" outlineLevel="1" x14ac:dyDescent="0.2">
      <c r="A3326" s="26"/>
      <c r="B3326" s="27"/>
      <c r="C3326" s="28" t="s">
        <v>917</v>
      </c>
      <c r="D3326" s="28"/>
      <c r="E3326" s="28"/>
      <c r="F3326" s="29">
        <v>71634.59</v>
      </c>
    </row>
    <row r="3327" spans="1:6" ht="22.5" customHeight="1" outlineLevel="1" x14ac:dyDescent="0.2">
      <c r="A3327" s="21">
        <v>66</v>
      </c>
      <c r="B3327" s="22" t="s">
        <v>2243</v>
      </c>
      <c r="C3327" s="23" t="s">
        <v>2244</v>
      </c>
      <c r="D3327" s="30">
        <v>-4.47</v>
      </c>
      <c r="E3327" s="25">
        <v>45</v>
      </c>
      <c r="F3327" s="25">
        <v>-820.69</v>
      </c>
    </row>
    <row r="3328" spans="1:6" outlineLevel="1" x14ac:dyDescent="0.2">
      <c r="A3328" s="26"/>
      <c r="B3328" s="27"/>
      <c r="C3328" s="28" t="s">
        <v>2245</v>
      </c>
      <c r="D3328" s="28"/>
      <c r="E3328" s="28"/>
      <c r="F3328" s="29"/>
    </row>
    <row r="3329" spans="1:6" outlineLevel="1" x14ac:dyDescent="0.2">
      <c r="A3329" s="26"/>
      <c r="B3329" s="27"/>
      <c r="C3329" s="28" t="s">
        <v>2246</v>
      </c>
      <c r="D3329" s="28"/>
      <c r="E3329" s="28"/>
      <c r="F3329" s="29"/>
    </row>
    <row r="3330" spans="1:6" outlineLevel="1" x14ac:dyDescent="0.2">
      <c r="A3330" s="26"/>
      <c r="B3330" s="27"/>
      <c r="C3330" s="28" t="s">
        <v>917</v>
      </c>
      <c r="D3330" s="28"/>
      <c r="E3330" s="28"/>
      <c r="F3330" s="29">
        <v>-820.69</v>
      </c>
    </row>
    <row r="3331" spans="1:6" ht="22.5" customHeight="1" outlineLevel="1" x14ac:dyDescent="0.2">
      <c r="A3331" s="21">
        <v>67</v>
      </c>
      <c r="B3331" s="22" t="s">
        <v>2247</v>
      </c>
      <c r="C3331" s="23" t="s">
        <v>2248</v>
      </c>
      <c r="D3331" s="33">
        <v>-4.4694000000000003</v>
      </c>
      <c r="E3331" s="25">
        <v>13.12</v>
      </c>
      <c r="F3331" s="25">
        <v>-2651.82</v>
      </c>
    </row>
    <row r="3332" spans="1:6" outlineLevel="1" x14ac:dyDescent="0.2">
      <c r="A3332" s="26"/>
      <c r="B3332" s="27"/>
      <c r="C3332" s="28" t="s">
        <v>2300</v>
      </c>
      <c r="D3332" s="28"/>
      <c r="E3332" s="28"/>
      <c r="F3332" s="29">
        <v>-2917</v>
      </c>
    </row>
    <row r="3333" spans="1:6" outlineLevel="1" x14ac:dyDescent="0.2">
      <c r="A3333" s="26"/>
      <c r="B3333" s="27"/>
      <c r="C3333" s="28" t="s">
        <v>2301</v>
      </c>
      <c r="D3333" s="28"/>
      <c r="E3333" s="28"/>
      <c r="F3333" s="29">
        <v>-1829.76</v>
      </c>
    </row>
    <row r="3334" spans="1:6" outlineLevel="1" x14ac:dyDescent="0.2">
      <c r="A3334" s="26"/>
      <c r="B3334" s="27"/>
      <c r="C3334" s="28" t="s">
        <v>917</v>
      </c>
      <c r="D3334" s="28"/>
      <c r="E3334" s="28"/>
      <c r="F3334" s="29">
        <v>-7398.58</v>
      </c>
    </row>
    <row r="3335" spans="1:6" ht="33.75" customHeight="1" outlineLevel="1" x14ac:dyDescent="0.2">
      <c r="A3335" s="21">
        <v>68</v>
      </c>
      <c r="B3335" s="22" t="s">
        <v>2251</v>
      </c>
      <c r="C3335" s="23" t="s">
        <v>2252</v>
      </c>
      <c r="D3335" s="24">
        <v>4.8000000000000001E-2</v>
      </c>
      <c r="E3335" s="25">
        <v>11885.47</v>
      </c>
      <c r="F3335" s="25">
        <v>9413.2900000000009</v>
      </c>
    </row>
    <row r="3336" spans="1:6" ht="78.75" customHeight="1" outlineLevel="1" x14ac:dyDescent="0.2">
      <c r="A3336" s="21">
        <v>69</v>
      </c>
      <c r="B3336" s="22" t="s">
        <v>2253</v>
      </c>
      <c r="C3336" s="23" t="s">
        <v>1146</v>
      </c>
      <c r="D3336" s="31">
        <v>573</v>
      </c>
      <c r="E3336" s="25">
        <v>13.91</v>
      </c>
      <c r="F3336" s="25">
        <v>215918.95</v>
      </c>
    </row>
    <row r="3337" spans="1:6" ht="11.25" customHeight="1" outlineLevel="1" x14ac:dyDescent="0.2">
      <c r="A3337" s="443" t="s">
        <v>1007</v>
      </c>
      <c r="B3337" s="444"/>
      <c r="C3337" s="444"/>
      <c r="D3337" s="444"/>
      <c r="E3337" s="445"/>
      <c r="F3337" s="36">
        <v>1278570.94</v>
      </c>
    </row>
    <row r="3338" spans="1:6" outlineLevel="1" x14ac:dyDescent="0.2">
      <c r="A3338" s="443" t="s">
        <v>1008</v>
      </c>
      <c r="B3338" s="444"/>
      <c r="C3338" s="444"/>
      <c r="D3338" s="444"/>
      <c r="E3338" s="445"/>
      <c r="F3338" s="36">
        <v>208630.29</v>
      </c>
    </row>
    <row r="3339" spans="1:6" outlineLevel="1" x14ac:dyDescent="0.2">
      <c r="A3339" s="443" t="s">
        <v>1009</v>
      </c>
      <c r="B3339" s="444"/>
      <c r="C3339" s="444"/>
      <c r="D3339" s="444"/>
      <c r="E3339" s="445"/>
      <c r="F3339" s="36">
        <v>120031.06</v>
      </c>
    </row>
    <row r="3340" spans="1:6" ht="11.25" customHeight="1" outlineLevel="1" x14ac:dyDescent="0.2">
      <c r="A3340" s="443" t="s">
        <v>2302</v>
      </c>
      <c r="B3340" s="444"/>
      <c r="C3340" s="444"/>
      <c r="D3340" s="444"/>
      <c r="E3340" s="445"/>
      <c r="F3340" s="36">
        <v>1607232.29</v>
      </c>
    </row>
    <row r="3341" spans="1:6" ht="12.75" customHeight="1" outlineLevel="1" x14ac:dyDescent="0.2">
      <c r="A3341" s="456" t="s">
        <v>2303</v>
      </c>
      <c r="B3341" s="457"/>
      <c r="C3341" s="457"/>
      <c r="D3341" s="457"/>
      <c r="E3341" s="457"/>
      <c r="F3341" s="458"/>
    </row>
    <row r="3342" spans="1:6" ht="12" outlineLevel="1" x14ac:dyDescent="0.2">
      <c r="A3342" s="459" t="s">
        <v>2304</v>
      </c>
      <c r="B3342" s="460"/>
      <c r="C3342" s="460"/>
      <c r="D3342" s="460"/>
      <c r="E3342" s="460"/>
      <c r="F3342" s="461"/>
    </row>
    <row r="3343" spans="1:6" ht="22.5" customHeight="1" outlineLevel="1" x14ac:dyDescent="0.2">
      <c r="A3343" s="21">
        <v>70</v>
      </c>
      <c r="B3343" s="22" t="s">
        <v>1363</v>
      </c>
      <c r="C3343" s="23" t="s">
        <v>1364</v>
      </c>
      <c r="D3343" s="33">
        <v>1.3599999999999999E-2</v>
      </c>
      <c r="E3343" s="25">
        <v>4711.5</v>
      </c>
      <c r="F3343" s="25">
        <v>1362.85</v>
      </c>
    </row>
    <row r="3344" spans="1:6" outlineLevel="1" x14ac:dyDescent="0.2">
      <c r="A3344" s="26"/>
      <c r="B3344" s="27"/>
      <c r="C3344" s="28" t="s">
        <v>2305</v>
      </c>
      <c r="D3344" s="28"/>
      <c r="E3344" s="28"/>
      <c r="F3344" s="29">
        <v>1141.25</v>
      </c>
    </row>
    <row r="3345" spans="1:6" outlineLevel="1" x14ac:dyDescent="0.2">
      <c r="A3345" s="26"/>
      <c r="B3345" s="27"/>
      <c r="C3345" s="28" t="s">
        <v>2306</v>
      </c>
      <c r="D3345" s="28"/>
      <c r="E3345" s="28"/>
      <c r="F3345" s="29">
        <v>648.94000000000005</v>
      </c>
    </row>
    <row r="3346" spans="1:6" outlineLevel="1" x14ac:dyDescent="0.2">
      <c r="A3346" s="26"/>
      <c r="B3346" s="27"/>
      <c r="C3346" s="28" t="s">
        <v>917</v>
      </c>
      <c r="D3346" s="28"/>
      <c r="E3346" s="28"/>
      <c r="F3346" s="29">
        <v>3153.04</v>
      </c>
    </row>
    <row r="3347" spans="1:6" ht="22.5" customHeight="1" outlineLevel="1" x14ac:dyDescent="0.2">
      <c r="A3347" s="21">
        <v>71</v>
      </c>
      <c r="B3347" s="22" t="s">
        <v>1367</v>
      </c>
      <c r="C3347" s="23" t="s">
        <v>2185</v>
      </c>
      <c r="D3347" s="24">
        <v>1.387</v>
      </c>
      <c r="E3347" s="25">
        <v>560</v>
      </c>
      <c r="F3347" s="25">
        <v>5910.84</v>
      </c>
    </row>
    <row r="3348" spans="1:6" ht="33.75" customHeight="1" outlineLevel="1" x14ac:dyDescent="0.2">
      <c r="A3348" s="21">
        <v>72</v>
      </c>
      <c r="B3348" s="22" t="s">
        <v>2307</v>
      </c>
      <c r="C3348" s="23" t="s">
        <v>2308</v>
      </c>
      <c r="D3348" s="30">
        <v>0.06</v>
      </c>
      <c r="E3348" s="25">
        <v>43564.23</v>
      </c>
      <c r="F3348" s="25">
        <v>68437.149999999994</v>
      </c>
    </row>
    <row r="3349" spans="1:6" outlineLevel="1" x14ac:dyDescent="0.2">
      <c r="A3349" s="26"/>
      <c r="B3349" s="27"/>
      <c r="C3349" s="28" t="s">
        <v>2309</v>
      </c>
      <c r="D3349" s="28"/>
      <c r="E3349" s="28"/>
      <c r="F3349" s="29">
        <v>52649.65</v>
      </c>
    </row>
    <row r="3350" spans="1:6" outlineLevel="1" x14ac:dyDescent="0.2">
      <c r="A3350" s="26"/>
      <c r="B3350" s="27"/>
      <c r="C3350" s="28" t="s">
        <v>2310</v>
      </c>
      <c r="D3350" s="28"/>
      <c r="E3350" s="28"/>
      <c r="F3350" s="29">
        <v>29938.03</v>
      </c>
    </row>
    <row r="3351" spans="1:6" outlineLevel="1" x14ac:dyDescent="0.2">
      <c r="A3351" s="26"/>
      <c r="B3351" s="27"/>
      <c r="C3351" s="28" t="s">
        <v>917</v>
      </c>
      <c r="D3351" s="28"/>
      <c r="E3351" s="28"/>
      <c r="F3351" s="29">
        <v>151024.82999999999</v>
      </c>
    </row>
    <row r="3352" spans="1:6" ht="33.75" customHeight="1" outlineLevel="1" x14ac:dyDescent="0.2">
      <c r="A3352" s="21">
        <v>73</v>
      </c>
      <c r="B3352" s="22" t="s">
        <v>2190</v>
      </c>
      <c r="C3352" s="23" t="s">
        <v>2191</v>
      </c>
      <c r="D3352" s="30">
        <v>6.09</v>
      </c>
      <c r="E3352" s="25">
        <v>745.24</v>
      </c>
      <c r="F3352" s="25">
        <v>32314.2</v>
      </c>
    </row>
    <row r="3353" spans="1:6" ht="33.75" customHeight="1" outlineLevel="1" x14ac:dyDescent="0.2">
      <c r="A3353" s="21">
        <v>74</v>
      </c>
      <c r="B3353" s="22" t="s">
        <v>2192</v>
      </c>
      <c r="C3353" s="23" t="s">
        <v>2193</v>
      </c>
      <c r="D3353" s="24">
        <v>0.46899999999999997</v>
      </c>
      <c r="E3353" s="25">
        <v>5584.58</v>
      </c>
      <c r="F3353" s="25">
        <v>24567.8</v>
      </c>
    </row>
    <row r="3354" spans="1:6" ht="33.75" customHeight="1" outlineLevel="1" x14ac:dyDescent="0.2">
      <c r="A3354" s="21">
        <v>75</v>
      </c>
      <c r="B3354" s="22" t="s">
        <v>2192</v>
      </c>
      <c r="C3354" s="23" t="s">
        <v>2193</v>
      </c>
      <c r="D3354" s="24">
        <v>0.151</v>
      </c>
      <c r="E3354" s="25">
        <v>5584.58</v>
      </c>
      <c r="F3354" s="25">
        <v>7909.89</v>
      </c>
    </row>
    <row r="3355" spans="1:6" ht="33.75" customHeight="1" outlineLevel="1" x14ac:dyDescent="0.2">
      <c r="A3355" s="21">
        <v>76</v>
      </c>
      <c r="B3355" s="22" t="s">
        <v>2239</v>
      </c>
      <c r="C3355" s="23" t="s">
        <v>2240</v>
      </c>
      <c r="D3355" s="30">
        <v>0.48</v>
      </c>
      <c r="E3355" s="25">
        <v>448.43</v>
      </c>
      <c r="F3355" s="25">
        <v>7059.87</v>
      </c>
    </row>
    <row r="3356" spans="1:6" outlineLevel="1" x14ac:dyDescent="0.2">
      <c r="A3356" s="26"/>
      <c r="B3356" s="27"/>
      <c r="C3356" s="28" t="s">
        <v>2311</v>
      </c>
      <c r="D3356" s="28"/>
      <c r="E3356" s="28"/>
      <c r="F3356" s="29">
        <v>6724.48</v>
      </c>
    </row>
    <row r="3357" spans="1:6" outlineLevel="1" x14ac:dyDescent="0.2">
      <c r="A3357" s="26"/>
      <c r="B3357" s="27"/>
      <c r="C3357" s="28" t="s">
        <v>2312</v>
      </c>
      <c r="D3357" s="28"/>
      <c r="E3357" s="28"/>
      <c r="F3357" s="29">
        <v>4218.08</v>
      </c>
    </row>
    <row r="3358" spans="1:6" outlineLevel="1" x14ac:dyDescent="0.2">
      <c r="A3358" s="26"/>
      <c r="B3358" s="27"/>
      <c r="C3358" s="28" t="s">
        <v>917</v>
      </c>
      <c r="D3358" s="28"/>
      <c r="E3358" s="28"/>
      <c r="F3358" s="29">
        <v>18002.43</v>
      </c>
    </row>
    <row r="3359" spans="1:6" ht="22.5" customHeight="1" outlineLevel="1" x14ac:dyDescent="0.2">
      <c r="A3359" s="21">
        <v>77</v>
      </c>
      <c r="B3359" s="22" t="s">
        <v>2243</v>
      </c>
      <c r="C3359" s="23" t="s">
        <v>2244</v>
      </c>
      <c r="D3359" s="30">
        <v>-1.1200000000000001</v>
      </c>
      <c r="E3359" s="25">
        <v>45</v>
      </c>
      <c r="F3359" s="25">
        <v>-205.63</v>
      </c>
    </row>
    <row r="3360" spans="1:6" outlineLevel="1" x14ac:dyDescent="0.2">
      <c r="A3360" s="26"/>
      <c r="B3360" s="27"/>
      <c r="C3360" s="28" t="s">
        <v>2245</v>
      </c>
      <c r="D3360" s="28"/>
      <c r="E3360" s="28"/>
      <c r="F3360" s="29"/>
    </row>
    <row r="3361" spans="1:6" outlineLevel="1" x14ac:dyDescent="0.2">
      <c r="A3361" s="26"/>
      <c r="B3361" s="27"/>
      <c r="C3361" s="28" t="s">
        <v>2246</v>
      </c>
      <c r="D3361" s="28"/>
      <c r="E3361" s="28"/>
      <c r="F3361" s="29"/>
    </row>
    <row r="3362" spans="1:6" outlineLevel="1" x14ac:dyDescent="0.2">
      <c r="A3362" s="26"/>
      <c r="B3362" s="27"/>
      <c r="C3362" s="28" t="s">
        <v>917</v>
      </c>
      <c r="D3362" s="28"/>
      <c r="E3362" s="28"/>
      <c r="F3362" s="29">
        <v>-205.63</v>
      </c>
    </row>
    <row r="3363" spans="1:6" ht="22.5" customHeight="1" outlineLevel="1" x14ac:dyDescent="0.2">
      <c r="A3363" s="21">
        <v>78</v>
      </c>
      <c r="B3363" s="22" t="s">
        <v>2247</v>
      </c>
      <c r="C3363" s="23" t="s">
        <v>2248</v>
      </c>
      <c r="D3363" s="33">
        <v>-1.1232</v>
      </c>
      <c r="E3363" s="25">
        <v>13.12</v>
      </c>
      <c r="F3363" s="25">
        <v>-666.42</v>
      </c>
    </row>
    <row r="3364" spans="1:6" outlineLevel="1" x14ac:dyDescent="0.2">
      <c r="A3364" s="26"/>
      <c r="B3364" s="27"/>
      <c r="C3364" s="28" t="s">
        <v>2313</v>
      </c>
      <c r="D3364" s="28"/>
      <c r="E3364" s="28"/>
      <c r="F3364" s="29">
        <v>-733.06</v>
      </c>
    </row>
    <row r="3365" spans="1:6" outlineLevel="1" x14ac:dyDescent="0.2">
      <c r="A3365" s="26"/>
      <c r="B3365" s="27"/>
      <c r="C3365" s="28" t="s">
        <v>2314</v>
      </c>
      <c r="D3365" s="28"/>
      <c r="E3365" s="28"/>
      <c r="F3365" s="29">
        <v>-459.83</v>
      </c>
    </row>
    <row r="3366" spans="1:6" outlineLevel="1" x14ac:dyDescent="0.2">
      <c r="A3366" s="26"/>
      <c r="B3366" s="27"/>
      <c r="C3366" s="28" t="s">
        <v>917</v>
      </c>
      <c r="D3366" s="28"/>
      <c r="E3366" s="28"/>
      <c r="F3366" s="29">
        <v>-1859.31</v>
      </c>
    </row>
    <row r="3367" spans="1:6" ht="33.75" customHeight="1" outlineLevel="1" x14ac:dyDescent="0.2">
      <c r="A3367" s="21">
        <v>79</v>
      </c>
      <c r="B3367" s="22" t="s">
        <v>2251</v>
      </c>
      <c r="C3367" s="23" t="s">
        <v>2252</v>
      </c>
      <c r="D3367" s="24">
        <v>1.2E-2</v>
      </c>
      <c r="E3367" s="25">
        <v>11885.47</v>
      </c>
      <c r="F3367" s="25">
        <v>2353.3200000000002</v>
      </c>
    </row>
    <row r="3368" spans="1:6" ht="78.75" customHeight="1" outlineLevel="1" x14ac:dyDescent="0.2">
      <c r="A3368" s="21">
        <v>80</v>
      </c>
      <c r="B3368" s="22" t="s">
        <v>2253</v>
      </c>
      <c r="C3368" s="23" t="s">
        <v>1146</v>
      </c>
      <c r="D3368" s="31">
        <v>144</v>
      </c>
      <c r="E3368" s="25">
        <v>13.91</v>
      </c>
      <c r="F3368" s="25">
        <v>54262.35</v>
      </c>
    </row>
    <row r="3369" spans="1:6" ht="33.75" customHeight="1" outlineLevel="1" x14ac:dyDescent="0.2">
      <c r="A3369" s="21">
        <v>81</v>
      </c>
      <c r="B3369" s="22" t="s">
        <v>2315</v>
      </c>
      <c r="C3369" s="23" t="s">
        <v>2316</v>
      </c>
      <c r="D3369" s="30">
        <v>0.08</v>
      </c>
      <c r="E3369" s="25">
        <v>10463.23</v>
      </c>
      <c r="F3369" s="25">
        <v>8602.32</v>
      </c>
    </row>
    <row r="3370" spans="1:6" outlineLevel="1" x14ac:dyDescent="0.2">
      <c r="A3370" s="26"/>
      <c r="B3370" s="27"/>
      <c r="C3370" s="28" t="s">
        <v>2317</v>
      </c>
      <c r="D3370" s="28"/>
      <c r="E3370" s="28"/>
      <c r="F3370" s="29">
        <v>3823.09</v>
      </c>
    </row>
    <row r="3371" spans="1:6" outlineLevel="1" x14ac:dyDescent="0.2">
      <c r="A3371" s="26"/>
      <c r="B3371" s="27"/>
      <c r="C3371" s="28" t="s">
        <v>2318</v>
      </c>
      <c r="D3371" s="28"/>
      <c r="E3371" s="28"/>
      <c r="F3371" s="29">
        <v>2173.92</v>
      </c>
    </row>
    <row r="3372" spans="1:6" outlineLevel="1" x14ac:dyDescent="0.2">
      <c r="A3372" s="26"/>
      <c r="B3372" s="27"/>
      <c r="C3372" s="28" t="s">
        <v>917</v>
      </c>
      <c r="D3372" s="28"/>
      <c r="E3372" s="28"/>
      <c r="F3372" s="29">
        <v>14599.33</v>
      </c>
    </row>
    <row r="3373" spans="1:6" ht="22.5" customHeight="1" outlineLevel="1" x14ac:dyDescent="0.2">
      <c r="A3373" s="21">
        <v>82</v>
      </c>
      <c r="B3373" s="22" t="s">
        <v>2319</v>
      </c>
      <c r="C3373" s="23" t="s">
        <v>2320</v>
      </c>
      <c r="D3373" s="32">
        <v>-28.8</v>
      </c>
      <c r="E3373" s="25">
        <v>23.09</v>
      </c>
      <c r="F3373" s="25">
        <v>-3537.76</v>
      </c>
    </row>
    <row r="3374" spans="1:6" ht="22.5" customHeight="1" outlineLevel="1" x14ac:dyDescent="0.2">
      <c r="A3374" s="21">
        <v>83</v>
      </c>
      <c r="B3374" s="22" t="s">
        <v>2216</v>
      </c>
      <c r="C3374" s="23" t="s">
        <v>2321</v>
      </c>
      <c r="D3374" s="31">
        <v>8</v>
      </c>
      <c r="E3374" s="25">
        <v>93.8</v>
      </c>
      <c r="F3374" s="25">
        <v>6295.99</v>
      </c>
    </row>
    <row r="3375" spans="1:6" ht="33.75" customHeight="1" outlineLevel="1" x14ac:dyDescent="0.2">
      <c r="A3375" s="21">
        <v>84</v>
      </c>
      <c r="B3375" s="22" t="s">
        <v>2263</v>
      </c>
      <c r="C3375" s="23" t="s">
        <v>2322</v>
      </c>
      <c r="D3375" s="30">
        <v>0.56000000000000005</v>
      </c>
      <c r="E3375" s="25">
        <v>1354.42</v>
      </c>
      <c r="F3375" s="25">
        <v>21308.35</v>
      </c>
    </row>
    <row r="3376" spans="1:6" outlineLevel="1" x14ac:dyDescent="0.2">
      <c r="A3376" s="26"/>
      <c r="B3376" s="27"/>
      <c r="C3376" s="28" t="s">
        <v>2323</v>
      </c>
      <c r="D3376" s="28"/>
      <c r="E3376" s="28"/>
      <c r="F3376" s="29">
        <v>19187.650000000001</v>
      </c>
    </row>
    <row r="3377" spans="1:6" outlineLevel="1" x14ac:dyDescent="0.2">
      <c r="A3377" s="26"/>
      <c r="B3377" s="27"/>
      <c r="C3377" s="28" t="s">
        <v>2324</v>
      </c>
      <c r="D3377" s="28"/>
      <c r="E3377" s="28"/>
      <c r="F3377" s="29">
        <v>10990.99</v>
      </c>
    </row>
    <row r="3378" spans="1:6" outlineLevel="1" x14ac:dyDescent="0.2">
      <c r="A3378" s="26"/>
      <c r="B3378" s="27"/>
      <c r="C3378" s="28" t="s">
        <v>917</v>
      </c>
      <c r="D3378" s="28"/>
      <c r="E3378" s="28"/>
      <c r="F3378" s="29">
        <v>51486.99</v>
      </c>
    </row>
    <row r="3379" spans="1:6" ht="22.5" customHeight="1" outlineLevel="1" x14ac:dyDescent="0.2">
      <c r="A3379" s="21">
        <v>85</v>
      </c>
      <c r="B3379" s="22" t="s">
        <v>2216</v>
      </c>
      <c r="C3379" s="23" t="s">
        <v>2267</v>
      </c>
      <c r="D3379" s="31">
        <v>1036</v>
      </c>
      <c r="E3379" s="25">
        <v>6.84</v>
      </c>
      <c r="F3379" s="25">
        <v>59435.14</v>
      </c>
    </row>
    <row r="3380" spans="1:6" ht="33.75" customHeight="1" outlineLevel="1" x14ac:dyDescent="0.2">
      <c r="A3380" s="21">
        <v>86</v>
      </c>
      <c r="B3380" s="22" t="s">
        <v>2268</v>
      </c>
      <c r="C3380" s="23" t="s">
        <v>2269</v>
      </c>
      <c r="D3380" s="24">
        <v>1.2999999999999999E-2</v>
      </c>
      <c r="E3380" s="25">
        <v>6149.21</v>
      </c>
      <c r="F3380" s="25">
        <v>3544.09</v>
      </c>
    </row>
    <row r="3381" spans="1:6" outlineLevel="1" x14ac:dyDescent="0.2">
      <c r="A3381" s="26"/>
      <c r="B3381" s="27"/>
      <c r="C3381" s="28" t="s">
        <v>2325</v>
      </c>
      <c r="D3381" s="28"/>
      <c r="E3381" s="28"/>
      <c r="F3381" s="29">
        <v>3281.44</v>
      </c>
    </row>
    <row r="3382" spans="1:6" outlineLevel="1" x14ac:dyDescent="0.2">
      <c r="A3382" s="26"/>
      <c r="B3382" s="27"/>
      <c r="C3382" s="28" t="s">
        <v>2326</v>
      </c>
      <c r="D3382" s="28"/>
      <c r="E3382" s="28"/>
      <c r="F3382" s="29">
        <v>2187.63</v>
      </c>
    </row>
    <row r="3383" spans="1:6" outlineLevel="1" x14ac:dyDescent="0.2">
      <c r="A3383" s="26"/>
      <c r="B3383" s="27"/>
      <c r="C3383" s="28" t="s">
        <v>917</v>
      </c>
      <c r="D3383" s="28"/>
      <c r="E3383" s="28"/>
      <c r="F3383" s="29">
        <v>9013.16</v>
      </c>
    </row>
    <row r="3384" spans="1:6" ht="33.75" customHeight="1" outlineLevel="1" x14ac:dyDescent="0.2">
      <c r="A3384" s="21">
        <v>87</v>
      </c>
      <c r="B3384" s="22" t="s">
        <v>2272</v>
      </c>
      <c r="C3384" s="23" t="s">
        <v>2327</v>
      </c>
      <c r="D3384" s="24">
        <v>0.432</v>
      </c>
      <c r="E3384" s="25">
        <v>10154.75</v>
      </c>
      <c r="F3384" s="25">
        <v>33954.230000000003</v>
      </c>
    </row>
    <row r="3385" spans="1:6" ht="33.75" customHeight="1" outlineLevel="1" x14ac:dyDescent="0.2">
      <c r="A3385" s="21">
        <v>88</v>
      </c>
      <c r="B3385" s="22" t="s">
        <v>1767</v>
      </c>
      <c r="C3385" s="23" t="s">
        <v>1768</v>
      </c>
      <c r="D3385" s="24">
        <v>9.0999999999999998E-2</v>
      </c>
      <c r="E3385" s="25">
        <v>243.91</v>
      </c>
      <c r="F3385" s="25">
        <v>626.14</v>
      </c>
    </row>
    <row r="3386" spans="1:6" outlineLevel="1" x14ac:dyDescent="0.2">
      <c r="A3386" s="26"/>
      <c r="B3386" s="27"/>
      <c r="C3386" s="28" t="s">
        <v>2328</v>
      </c>
      <c r="D3386" s="28"/>
      <c r="E3386" s="28"/>
      <c r="F3386" s="29">
        <v>303.07</v>
      </c>
    </row>
    <row r="3387" spans="1:6" outlineLevel="1" x14ac:dyDescent="0.2">
      <c r="A3387" s="26"/>
      <c r="B3387" s="27"/>
      <c r="C3387" s="28" t="s">
        <v>2329</v>
      </c>
      <c r="D3387" s="28"/>
      <c r="E3387" s="28"/>
      <c r="F3387" s="29">
        <v>164.43</v>
      </c>
    </row>
    <row r="3388" spans="1:6" outlineLevel="1" x14ac:dyDescent="0.2">
      <c r="A3388" s="26"/>
      <c r="B3388" s="27"/>
      <c r="C3388" s="28" t="s">
        <v>917</v>
      </c>
      <c r="D3388" s="28"/>
      <c r="E3388" s="28"/>
      <c r="F3388" s="29">
        <v>1093.6400000000001</v>
      </c>
    </row>
    <row r="3389" spans="1:6" ht="33.75" customHeight="1" outlineLevel="1" x14ac:dyDescent="0.2">
      <c r="A3389" s="21">
        <v>89</v>
      </c>
      <c r="B3389" s="22" t="s">
        <v>1053</v>
      </c>
      <c r="C3389" s="23" t="s">
        <v>2276</v>
      </c>
      <c r="D3389" s="24">
        <v>9.0999999999999998E-2</v>
      </c>
      <c r="E3389" s="25">
        <v>347.67</v>
      </c>
      <c r="F3389" s="25">
        <v>542.11</v>
      </c>
    </row>
    <row r="3390" spans="1:6" outlineLevel="1" x14ac:dyDescent="0.2">
      <c r="A3390" s="26"/>
      <c r="B3390" s="27"/>
      <c r="C3390" s="28" t="s">
        <v>2330</v>
      </c>
      <c r="D3390" s="28"/>
      <c r="E3390" s="28"/>
      <c r="F3390" s="29">
        <v>211.32</v>
      </c>
    </row>
    <row r="3391" spans="1:6" outlineLevel="1" x14ac:dyDescent="0.2">
      <c r="A3391" s="26"/>
      <c r="B3391" s="27"/>
      <c r="C3391" s="28" t="s">
        <v>2331</v>
      </c>
      <c r="D3391" s="28"/>
      <c r="E3391" s="28"/>
      <c r="F3391" s="29">
        <v>114.65</v>
      </c>
    </row>
    <row r="3392" spans="1:6" outlineLevel="1" x14ac:dyDescent="0.2">
      <c r="A3392" s="26"/>
      <c r="B3392" s="27"/>
      <c r="C3392" s="28" t="s">
        <v>917</v>
      </c>
      <c r="D3392" s="28"/>
      <c r="E3392" s="28"/>
      <c r="F3392" s="29">
        <v>868.08</v>
      </c>
    </row>
    <row r="3393" spans="1:6" ht="22.5" customHeight="1" outlineLevel="1" x14ac:dyDescent="0.2">
      <c r="A3393" s="21">
        <v>90</v>
      </c>
      <c r="B3393" s="22" t="s">
        <v>2186</v>
      </c>
      <c r="C3393" s="23" t="s">
        <v>2187</v>
      </c>
      <c r="D3393" s="33">
        <v>4.1999999999999997E-3</v>
      </c>
      <c r="E3393" s="25">
        <v>6373.37</v>
      </c>
      <c r="F3393" s="25">
        <v>622.67999999999995</v>
      </c>
    </row>
    <row r="3394" spans="1:6" outlineLevel="1" x14ac:dyDescent="0.2">
      <c r="A3394" s="26"/>
      <c r="B3394" s="27"/>
      <c r="C3394" s="28" t="s">
        <v>2332</v>
      </c>
      <c r="D3394" s="28"/>
      <c r="E3394" s="28"/>
      <c r="F3394" s="29">
        <v>519.12</v>
      </c>
    </row>
    <row r="3395" spans="1:6" outlineLevel="1" x14ac:dyDescent="0.2">
      <c r="A3395" s="26"/>
      <c r="B3395" s="27"/>
      <c r="C3395" s="28" t="s">
        <v>2333</v>
      </c>
      <c r="D3395" s="28"/>
      <c r="E3395" s="28"/>
      <c r="F3395" s="29">
        <v>295.19</v>
      </c>
    </row>
    <row r="3396" spans="1:6" outlineLevel="1" x14ac:dyDescent="0.2">
      <c r="A3396" s="26"/>
      <c r="B3396" s="27"/>
      <c r="C3396" s="28" t="s">
        <v>917</v>
      </c>
      <c r="D3396" s="28"/>
      <c r="E3396" s="28"/>
      <c r="F3396" s="29">
        <v>1436.99</v>
      </c>
    </row>
    <row r="3397" spans="1:6" ht="22.5" customHeight="1" outlineLevel="1" x14ac:dyDescent="0.2">
      <c r="A3397" s="21">
        <v>91</v>
      </c>
      <c r="B3397" s="22" t="s">
        <v>942</v>
      </c>
      <c r="C3397" s="23" t="s">
        <v>943</v>
      </c>
      <c r="D3397" s="33">
        <v>0.42630000000000001</v>
      </c>
      <c r="E3397" s="25">
        <v>665</v>
      </c>
      <c r="F3397" s="25">
        <v>2015.61</v>
      </c>
    </row>
    <row r="3398" spans="1:6" ht="33.75" customHeight="1" outlineLevel="1" x14ac:dyDescent="0.2">
      <c r="A3398" s="21">
        <v>92</v>
      </c>
      <c r="B3398" s="22" t="s">
        <v>2192</v>
      </c>
      <c r="C3398" s="23" t="s">
        <v>2193</v>
      </c>
      <c r="D3398" s="24">
        <v>0.128</v>
      </c>
      <c r="E3398" s="25">
        <v>5584.58</v>
      </c>
      <c r="F3398" s="25">
        <v>6705.07</v>
      </c>
    </row>
    <row r="3399" spans="1:6" ht="22.5" customHeight="1" outlineLevel="1" x14ac:dyDescent="0.2">
      <c r="A3399" s="21">
        <v>93</v>
      </c>
      <c r="B3399" s="22" t="s">
        <v>2334</v>
      </c>
      <c r="C3399" s="23" t="s">
        <v>2335</v>
      </c>
      <c r="D3399" s="24">
        <v>0.17100000000000001</v>
      </c>
      <c r="E3399" s="25">
        <v>2521.25</v>
      </c>
      <c r="F3399" s="25">
        <v>19259.02</v>
      </c>
    </row>
    <row r="3400" spans="1:6" outlineLevel="1" x14ac:dyDescent="0.2">
      <c r="A3400" s="26"/>
      <c r="B3400" s="27"/>
      <c r="C3400" s="28" t="s">
        <v>2336</v>
      </c>
      <c r="D3400" s="28"/>
      <c r="E3400" s="28"/>
      <c r="F3400" s="29">
        <v>19590.98</v>
      </c>
    </row>
    <row r="3401" spans="1:6" outlineLevel="1" x14ac:dyDescent="0.2">
      <c r="A3401" s="26"/>
      <c r="B3401" s="27"/>
      <c r="C3401" s="28" t="s">
        <v>2337</v>
      </c>
      <c r="D3401" s="28"/>
      <c r="E3401" s="28"/>
      <c r="F3401" s="29">
        <v>11139.97</v>
      </c>
    </row>
    <row r="3402" spans="1:6" outlineLevel="1" x14ac:dyDescent="0.2">
      <c r="A3402" s="26"/>
      <c r="B3402" s="27"/>
      <c r="C3402" s="28" t="s">
        <v>917</v>
      </c>
      <c r="D3402" s="28"/>
      <c r="E3402" s="28"/>
      <c r="F3402" s="29">
        <v>49989.97</v>
      </c>
    </row>
    <row r="3403" spans="1:6" ht="22.5" customHeight="1" outlineLevel="1" x14ac:dyDescent="0.2">
      <c r="A3403" s="21">
        <v>94</v>
      </c>
      <c r="B3403" s="22" t="s">
        <v>2338</v>
      </c>
      <c r="C3403" s="23" t="s">
        <v>2339</v>
      </c>
      <c r="D3403" s="24">
        <v>0.17100000000000001</v>
      </c>
      <c r="E3403" s="25">
        <v>11684</v>
      </c>
      <c r="F3403" s="25">
        <v>10649.15</v>
      </c>
    </row>
    <row r="3404" spans="1:6" ht="22.5" customHeight="1" outlineLevel="1" x14ac:dyDescent="0.2">
      <c r="A3404" s="21">
        <v>95</v>
      </c>
      <c r="B3404" s="22" t="s">
        <v>1215</v>
      </c>
      <c r="C3404" s="23" t="s">
        <v>1216</v>
      </c>
      <c r="D3404" s="24">
        <v>0.20399999999999999</v>
      </c>
      <c r="E3404" s="25">
        <v>1275.18</v>
      </c>
      <c r="F3404" s="25">
        <v>7027.19</v>
      </c>
    </row>
    <row r="3405" spans="1:6" outlineLevel="1" x14ac:dyDescent="0.2">
      <c r="A3405" s="26"/>
      <c r="B3405" s="27"/>
      <c r="C3405" s="28" t="s">
        <v>2340</v>
      </c>
      <c r="D3405" s="28"/>
      <c r="E3405" s="28"/>
      <c r="F3405" s="29">
        <v>6035.71</v>
      </c>
    </row>
    <row r="3406" spans="1:6" outlineLevel="1" x14ac:dyDescent="0.2">
      <c r="A3406" s="26"/>
      <c r="B3406" s="27"/>
      <c r="C3406" s="28" t="s">
        <v>2341</v>
      </c>
      <c r="D3406" s="28"/>
      <c r="E3406" s="28"/>
      <c r="F3406" s="29">
        <v>3432.07</v>
      </c>
    </row>
    <row r="3407" spans="1:6" outlineLevel="1" x14ac:dyDescent="0.2">
      <c r="A3407" s="26"/>
      <c r="B3407" s="27"/>
      <c r="C3407" s="28" t="s">
        <v>917</v>
      </c>
      <c r="D3407" s="28"/>
      <c r="E3407" s="28"/>
      <c r="F3407" s="29">
        <v>16494.97</v>
      </c>
    </row>
    <row r="3408" spans="1:6" ht="33.75" customHeight="1" outlineLevel="1" x14ac:dyDescent="0.2">
      <c r="A3408" s="21">
        <v>96</v>
      </c>
      <c r="B3408" s="22" t="s">
        <v>2342</v>
      </c>
      <c r="C3408" s="23" t="s">
        <v>2343</v>
      </c>
      <c r="D3408" s="24">
        <v>0.20399999999999999</v>
      </c>
      <c r="E3408" s="25">
        <v>12319.52</v>
      </c>
      <c r="F3408" s="25">
        <v>23799.83</v>
      </c>
    </row>
    <row r="3409" spans="1:6" ht="22.5" customHeight="1" outlineLevel="1" x14ac:dyDescent="0.2">
      <c r="A3409" s="21">
        <v>97</v>
      </c>
      <c r="B3409" s="22" t="s">
        <v>946</v>
      </c>
      <c r="C3409" s="23" t="s">
        <v>947</v>
      </c>
      <c r="D3409" s="24">
        <v>0.186</v>
      </c>
      <c r="E3409" s="25">
        <v>768.92</v>
      </c>
      <c r="F3409" s="25">
        <v>6213.01</v>
      </c>
    </row>
    <row r="3410" spans="1:6" outlineLevel="1" x14ac:dyDescent="0.2">
      <c r="A3410" s="26"/>
      <c r="B3410" s="27"/>
      <c r="C3410" s="28" t="s">
        <v>2344</v>
      </c>
      <c r="D3410" s="28"/>
      <c r="E3410" s="28"/>
      <c r="F3410" s="29">
        <v>6279.38</v>
      </c>
    </row>
    <row r="3411" spans="1:6" outlineLevel="1" x14ac:dyDescent="0.2">
      <c r="A3411" s="26"/>
      <c r="B3411" s="27"/>
      <c r="C3411" s="28" t="s">
        <v>2345</v>
      </c>
      <c r="D3411" s="28"/>
      <c r="E3411" s="28"/>
      <c r="F3411" s="29">
        <v>3570.63</v>
      </c>
    </row>
    <row r="3412" spans="1:6" outlineLevel="1" x14ac:dyDescent="0.2">
      <c r="A3412" s="26"/>
      <c r="B3412" s="27"/>
      <c r="C3412" s="28" t="s">
        <v>917</v>
      </c>
      <c r="D3412" s="28"/>
      <c r="E3412" s="28"/>
      <c r="F3412" s="29">
        <v>16063.02</v>
      </c>
    </row>
    <row r="3413" spans="1:6" ht="56.25" customHeight="1" outlineLevel="1" x14ac:dyDescent="0.2">
      <c r="A3413" s="21">
        <v>98</v>
      </c>
      <c r="B3413" s="22" t="s">
        <v>950</v>
      </c>
      <c r="C3413" s="23" t="s">
        <v>951</v>
      </c>
      <c r="D3413" s="24">
        <v>0.186</v>
      </c>
      <c r="E3413" s="25">
        <v>6800</v>
      </c>
      <c r="F3413" s="25">
        <v>12761.83</v>
      </c>
    </row>
    <row r="3414" spans="1:6" ht="12" outlineLevel="1" x14ac:dyDescent="0.2">
      <c r="A3414" s="459" t="s">
        <v>2346</v>
      </c>
      <c r="B3414" s="460"/>
      <c r="C3414" s="460"/>
      <c r="D3414" s="460"/>
      <c r="E3414" s="460"/>
      <c r="F3414" s="461"/>
    </row>
    <row r="3415" spans="1:6" ht="22.5" customHeight="1" outlineLevel="1" x14ac:dyDescent="0.2">
      <c r="A3415" s="21">
        <v>99</v>
      </c>
      <c r="B3415" s="22" t="s">
        <v>1363</v>
      </c>
      <c r="C3415" s="23" t="s">
        <v>1364</v>
      </c>
      <c r="D3415" s="33">
        <v>4.4999999999999997E-3</v>
      </c>
      <c r="E3415" s="25">
        <v>4711.5</v>
      </c>
      <c r="F3415" s="25">
        <v>450.94</v>
      </c>
    </row>
    <row r="3416" spans="1:6" outlineLevel="1" x14ac:dyDescent="0.2">
      <c r="A3416" s="26"/>
      <c r="B3416" s="27"/>
      <c r="C3416" s="28" t="s">
        <v>2347</v>
      </c>
      <c r="D3416" s="28"/>
      <c r="E3416" s="28"/>
      <c r="F3416" s="29">
        <v>377.61</v>
      </c>
    </row>
    <row r="3417" spans="1:6" outlineLevel="1" x14ac:dyDescent="0.2">
      <c r="A3417" s="26"/>
      <c r="B3417" s="27"/>
      <c r="C3417" s="28" t="s">
        <v>2348</v>
      </c>
      <c r="D3417" s="28"/>
      <c r="E3417" s="28"/>
      <c r="F3417" s="29">
        <v>214.72</v>
      </c>
    </row>
    <row r="3418" spans="1:6" outlineLevel="1" x14ac:dyDescent="0.2">
      <c r="A3418" s="26"/>
      <c r="B3418" s="27"/>
      <c r="C3418" s="28" t="s">
        <v>917</v>
      </c>
      <c r="D3418" s="28"/>
      <c r="E3418" s="28"/>
      <c r="F3418" s="29">
        <v>1043.27</v>
      </c>
    </row>
    <row r="3419" spans="1:6" ht="22.5" customHeight="1" outlineLevel="1" x14ac:dyDescent="0.2">
      <c r="A3419" s="21">
        <v>100</v>
      </c>
      <c r="B3419" s="22" t="s">
        <v>1367</v>
      </c>
      <c r="C3419" s="23" t="s">
        <v>2185</v>
      </c>
      <c r="D3419" s="24">
        <v>0.45900000000000002</v>
      </c>
      <c r="E3419" s="25">
        <v>560</v>
      </c>
      <c r="F3419" s="25">
        <v>1956.07</v>
      </c>
    </row>
    <row r="3420" spans="1:6" ht="33.75" customHeight="1" outlineLevel="1" x14ac:dyDescent="0.2">
      <c r="A3420" s="21">
        <v>101</v>
      </c>
      <c r="B3420" s="22" t="s">
        <v>2307</v>
      </c>
      <c r="C3420" s="23" t="s">
        <v>2308</v>
      </c>
      <c r="D3420" s="33">
        <v>2.5499999999999998E-2</v>
      </c>
      <c r="E3420" s="25">
        <v>43564.23</v>
      </c>
      <c r="F3420" s="25">
        <v>29085.79</v>
      </c>
    </row>
    <row r="3421" spans="1:6" outlineLevel="1" x14ac:dyDescent="0.2">
      <c r="A3421" s="26"/>
      <c r="B3421" s="27"/>
      <c r="C3421" s="28" t="s">
        <v>2349</v>
      </c>
      <c r="D3421" s="28"/>
      <c r="E3421" s="28"/>
      <c r="F3421" s="29">
        <v>22376.1</v>
      </c>
    </row>
    <row r="3422" spans="1:6" outlineLevel="1" x14ac:dyDescent="0.2">
      <c r="A3422" s="26"/>
      <c r="B3422" s="27"/>
      <c r="C3422" s="28" t="s">
        <v>2350</v>
      </c>
      <c r="D3422" s="28"/>
      <c r="E3422" s="28"/>
      <c r="F3422" s="29">
        <v>12723.66</v>
      </c>
    </row>
    <row r="3423" spans="1:6" outlineLevel="1" x14ac:dyDescent="0.2">
      <c r="A3423" s="26"/>
      <c r="B3423" s="27"/>
      <c r="C3423" s="28" t="s">
        <v>917</v>
      </c>
      <c r="D3423" s="28"/>
      <c r="E3423" s="28"/>
      <c r="F3423" s="29">
        <v>64185.55</v>
      </c>
    </row>
    <row r="3424" spans="1:6" ht="33.75" customHeight="1" outlineLevel="1" x14ac:dyDescent="0.2">
      <c r="A3424" s="21">
        <v>102</v>
      </c>
      <c r="B3424" s="22" t="s">
        <v>2190</v>
      </c>
      <c r="C3424" s="23" t="s">
        <v>2191</v>
      </c>
      <c r="D3424" s="24">
        <v>2.5880000000000001</v>
      </c>
      <c r="E3424" s="25">
        <v>745.24</v>
      </c>
      <c r="F3424" s="25">
        <v>13732.21</v>
      </c>
    </row>
    <row r="3425" spans="1:6" ht="33.75" customHeight="1" outlineLevel="1" x14ac:dyDescent="0.2">
      <c r="A3425" s="21">
        <v>103</v>
      </c>
      <c r="B3425" s="22" t="s">
        <v>2192</v>
      </c>
      <c r="C3425" s="23" t="s">
        <v>2193</v>
      </c>
      <c r="D3425" s="24">
        <v>0.253</v>
      </c>
      <c r="E3425" s="25">
        <v>5584.58</v>
      </c>
      <c r="F3425" s="25">
        <v>13252.99</v>
      </c>
    </row>
    <row r="3426" spans="1:6" ht="33.75" customHeight="1" outlineLevel="1" x14ac:dyDescent="0.2">
      <c r="A3426" s="21">
        <v>104</v>
      </c>
      <c r="B3426" s="22" t="s">
        <v>2239</v>
      </c>
      <c r="C3426" s="23" t="s">
        <v>2240</v>
      </c>
      <c r="D3426" s="24">
        <v>0.20399999999999999</v>
      </c>
      <c r="E3426" s="25">
        <v>448.43</v>
      </c>
      <c r="F3426" s="25">
        <v>3000.44</v>
      </c>
    </row>
    <row r="3427" spans="1:6" outlineLevel="1" x14ac:dyDescent="0.2">
      <c r="A3427" s="26"/>
      <c r="B3427" s="27"/>
      <c r="C3427" s="28" t="s">
        <v>2351</v>
      </c>
      <c r="D3427" s="28"/>
      <c r="E3427" s="28"/>
      <c r="F3427" s="29">
        <v>2857.91</v>
      </c>
    </row>
    <row r="3428" spans="1:6" outlineLevel="1" x14ac:dyDescent="0.2">
      <c r="A3428" s="26"/>
      <c r="B3428" s="27"/>
      <c r="C3428" s="28" t="s">
        <v>2352</v>
      </c>
      <c r="D3428" s="28"/>
      <c r="E3428" s="28"/>
      <c r="F3428" s="29">
        <v>1792.69</v>
      </c>
    </row>
    <row r="3429" spans="1:6" outlineLevel="1" x14ac:dyDescent="0.2">
      <c r="A3429" s="26"/>
      <c r="B3429" s="27"/>
      <c r="C3429" s="28" t="s">
        <v>917</v>
      </c>
      <c r="D3429" s="28"/>
      <c r="E3429" s="28"/>
      <c r="F3429" s="29">
        <v>7651.04</v>
      </c>
    </row>
    <row r="3430" spans="1:6" ht="22.5" customHeight="1" outlineLevel="1" x14ac:dyDescent="0.2">
      <c r="A3430" s="21">
        <v>105</v>
      </c>
      <c r="B3430" s="22" t="s">
        <v>2243</v>
      </c>
      <c r="C3430" s="23" t="s">
        <v>2244</v>
      </c>
      <c r="D3430" s="30">
        <v>-5.97</v>
      </c>
      <c r="E3430" s="25">
        <v>45</v>
      </c>
      <c r="F3430" s="25">
        <v>-1096.0899999999999</v>
      </c>
    </row>
    <row r="3431" spans="1:6" outlineLevel="1" x14ac:dyDescent="0.2">
      <c r="A3431" s="26"/>
      <c r="B3431" s="27"/>
      <c r="C3431" s="28" t="s">
        <v>2245</v>
      </c>
      <c r="D3431" s="28"/>
      <c r="E3431" s="28"/>
      <c r="F3431" s="29"/>
    </row>
    <row r="3432" spans="1:6" outlineLevel="1" x14ac:dyDescent="0.2">
      <c r="A3432" s="26"/>
      <c r="B3432" s="27"/>
      <c r="C3432" s="28" t="s">
        <v>2246</v>
      </c>
      <c r="D3432" s="28"/>
      <c r="E3432" s="28"/>
      <c r="F3432" s="29"/>
    </row>
    <row r="3433" spans="1:6" outlineLevel="1" x14ac:dyDescent="0.2">
      <c r="A3433" s="26"/>
      <c r="B3433" s="27"/>
      <c r="C3433" s="28" t="s">
        <v>917</v>
      </c>
      <c r="D3433" s="28"/>
      <c r="E3433" s="28"/>
      <c r="F3433" s="29">
        <v>-1096.0899999999999</v>
      </c>
    </row>
    <row r="3434" spans="1:6" ht="22.5" customHeight="1" outlineLevel="1" x14ac:dyDescent="0.2">
      <c r="A3434" s="21">
        <v>106</v>
      </c>
      <c r="B3434" s="22" t="s">
        <v>2247</v>
      </c>
      <c r="C3434" s="23" t="s">
        <v>2248</v>
      </c>
      <c r="D3434" s="24">
        <v>5.968</v>
      </c>
      <c r="E3434" s="25">
        <v>13.12</v>
      </c>
      <c r="F3434" s="25">
        <v>3540.98</v>
      </c>
    </row>
    <row r="3435" spans="1:6" outlineLevel="1" x14ac:dyDescent="0.2">
      <c r="A3435" s="26"/>
      <c r="B3435" s="27"/>
      <c r="C3435" s="28" t="s">
        <v>2353</v>
      </c>
      <c r="D3435" s="28"/>
      <c r="E3435" s="28"/>
      <c r="F3435" s="29">
        <v>3895.08</v>
      </c>
    </row>
    <row r="3436" spans="1:6" outlineLevel="1" x14ac:dyDescent="0.2">
      <c r="A3436" s="26"/>
      <c r="B3436" s="27"/>
      <c r="C3436" s="28" t="s">
        <v>2354</v>
      </c>
      <c r="D3436" s="28"/>
      <c r="E3436" s="28"/>
      <c r="F3436" s="29">
        <v>2443.2800000000002</v>
      </c>
    </row>
    <row r="3437" spans="1:6" outlineLevel="1" x14ac:dyDescent="0.2">
      <c r="A3437" s="26"/>
      <c r="B3437" s="27"/>
      <c r="C3437" s="28" t="s">
        <v>917</v>
      </c>
      <c r="D3437" s="28"/>
      <c r="E3437" s="28"/>
      <c r="F3437" s="29">
        <v>9879.34</v>
      </c>
    </row>
    <row r="3438" spans="1:6" ht="33.75" customHeight="1" outlineLevel="1" x14ac:dyDescent="0.2">
      <c r="A3438" s="21">
        <v>107</v>
      </c>
      <c r="B3438" s="22" t="s">
        <v>2251</v>
      </c>
      <c r="C3438" s="23" t="s">
        <v>2252</v>
      </c>
      <c r="D3438" s="24">
        <v>5.0000000000000001E-3</v>
      </c>
      <c r="E3438" s="25">
        <v>11885.47</v>
      </c>
      <c r="F3438" s="25">
        <v>980.55</v>
      </c>
    </row>
    <row r="3439" spans="1:6" ht="78.75" customHeight="1" outlineLevel="1" x14ac:dyDescent="0.2">
      <c r="A3439" s="21">
        <v>108</v>
      </c>
      <c r="B3439" s="22" t="s">
        <v>2253</v>
      </c>
      <c r="C3439" s="23" t="s">
        <v>1146</v>
      </c>
      <c r="D3439" s="32">
        <v>61.2</v>
      </c>
      <c r="E3439" s="25">
        <v>13.91</v>
      </c>
      <c r="F3439" s="25">
        <v>23061.5</v>
      </c>
    </row>
    <row r="3440" spans="1:6" ht="33.75" customHeight="1" outlineLevel="1" x14ac:dyDescent="0.2">
      <c r="A3440" s="21">
        <v>109</v>
      </c>
      <c r="B3440" s="22" t="s">
        <v>2315</v>
      </c>
      <c r="C3440" s="23" t="s">
        <v>2316</v>
      </c>
      <c r="D3440" s="30">
        <v>0.03</v>
      </c>
      <c r="E3440" s="25">
        <v>10463.23</v>
      </c>
      <c r="F3440" s="25">
        <v>3225.87</v>
      </c>
    </row>
    <row r="3441" spans="1:6" outlineLevel="1" x14ac:dyDescent="0.2">
      <c r="A3441" s="26"/>
      <c r="B3441" s="27"/>
      <c r="C3441" s="28" t="s">
        <v>2355</v>
      </c>
      <c r="D3441" s="28"/>
      <c r="E3441" s="28"/>
      <c r="F3441" s="29">
        <v>1433.66</v>
      </c>
    </row>
    <row r="3442" spans="1:6" outlineLevel="1" x14ac:dyDescent="0.2">
      <c r="A3442" s="26"/>
      <c r="B3442" s="27"/>
      <c r="C3442" s="28" t="s">
        <v>2356</v>
      </c>
      <c r="D3442" s="28"/>
      <c r="E3442" s="28"/>
      <c r="F3442" s="29">
        <v>815.22</v>
      </c>
    </row>
    <row r="3443" spans="1:6" outlineLevel="1" x14ac:dyDescent="0.2">
      <c r="A3443" s="26"/>
      <c r="B3443" s="27"/>
      <c r="C3443" s="28" t="s">
        <v>917</v>
      </c>
      <c r="D3443" s="28"/>
      <c r="E3443" s="28"/>
      <c r="F3443" s="29">
        <v>5474.75</v>
      </c>
    </row>
    <row r="3444" spans="1:6" ht="22.5" customHeight="1" outlineLevel="1" x14ac:dyDescent="0.2">
      <c r="A3444" s="21">
        <v>110</v>
      </c>
      <c r="B3444" s="22" t="s">
        <v>2319</v>
      </c>
      <c r="C3444" s="23" t="s">
        <v>2320</v>
      </c>
      <c r="D3444" s="32">
        <v>-10.8</v>
      </c>
      <c r="E3444" s="25">
        <v>23.09</v>
      </c>
      <c r="F3444" s="25">
        <v>-1326.66</v>
      </c>
    </row>
    <row r="3445" spans="1:6" ht="22.5" customHeight="1" outlineLevel="1" x14ac:dyDescent="0.2">
      <c r="A3445" s="21">
        <v>111</v>
      </c>
      <c r="B3445" s="22" t="s">
        <v>2216</v>
      </c>
      <c r="C3445" s="23" t="s">
        <v>2321</v>
      </c>
      <c r="D3445" s="31">
        <v>3</v>
      </c>
      <c r="E3445" s="25">
        <v>93.8</v>
      </c>
      <c r="F3445" s="25">
        <v>2361</v>
      </c>
    </row>
    <row r="3446" spans="1:6" ht="33.75" customHeight="1" outlineLevel="1" x14ac:dyDescent="0.2">
      <c r="A3446" s="21">
        <v>112</v>
      </c>
      <c r="B3446" s="22" t="s">
        <v>2263</v>
      </c>
      <c r="C3446" s="23" t="s">
        <v>2322</v>
      </c>
      <c r="D3446" s="30">
        <v>0.21</v>
      </c>
      <c r="E3446" s="25">
        <v>1354.42</v>
      </c>
      <c r="F3446" s="25">
        <v>7990.63</v>
      </c>
    </row>
    <row r="3447" spans="1:6" outlineLevel="1" x14ac:dyDescent="0.2">
      <c r="A3447" s="26"/>
      <c r="B3447" s="27"/>
      <c r="C3447" s="28" t="s">
        <v>2357</v>
      </c>
      <c r="D3447" s="28"/>
      <c r="E3447" s="28"/>
      <c r="F3447" s="29">
        <v>7195.36</v>
      </c>
    </row>
    <row r="3448" spans="1:6" outlineLevel="1" x14ac:dyDescent="0.2">
      <c r="A3448" s="26"/>
      <c r="B3448" s="27"/>
      <c r="C3448" s="28" t="s">
        <v>2358</v>
      </c>
      <c r="D3448" s="28"/>
      <c r="E3448" s="28"/>
      <c r="F3448" s="29">
        <v>4121.62</v>
      </c>
    </row>
    <row r="3449" spans="1:6" outlineLevel="1" x14ac:dyDescent="0.2">
      <c r="A3449" s="26"/>
      <c r="B3449" s="27"/>
      <c r="C3449" s="28" t="s">
        <v>917</v>
      </c>
      <c r="D3449" s="28"/>
      <c r="E3449" s="28"/>
      <c r="F3449" s="29">
        <v>19307.61</v>
      </c>
    </row>
    <row r="3450" spans="1:6" ht="22.5" customHeight="1" outlineLevel="1" x14ac:dyDescent="0.2">
      <c r="A3450" s="21">
        <v>113</v>
      </c>
      <c r="B3450" s="22" t="s">
        <v>2216</v>
      </c>
      <c r="C3450" s="23" t="s">
        <v>2267</v>
      </c>
      <c r="D3450" s="32">
        <v>388.5</v>
      </c>
      <c r="E3450" s="25">
        <v>6.84</v>
      </c>
      <c r="F3450" s="25">
        <v>22288.18</v>
      </c>
    </row>
    <row r="3451" spans="1:6" ht="22.5" customHeight="1" outlineLevel="1" x14ac:dyDescent="0.2">
      <c r="A3451" s="21">
        <v>114</v>
      </c>
      <c r="B3451" s="22" t="s">
        <v>2186</v>
      </c>
      <c r="C3451" s="23" t="s">
        <v>2187</v>
      </c>
      <c r="D3451" s="33">
        <v>2.7000000000000001E-3</v>
      </c>
      <c r="E3451" s="25">
        <v>6373.37</v>
      </c>
      <c r="F3451" s="25">
        <v>400.3</v>
      </c>
    </row>
    <row r="3452" spans="1:6" outlineLevel="1" x14ac:dyDescent="0.2">
      <c r="A3452" s="26"/>
      <c r="B3452" s="27"/>
      <c r="C3452" s="28" t="s">
        <v>2359</v>
      </c>
      <c r="D3452" s="28"/>
      <c r="E3452" s="28"/>
      <c r="F3452" s="29">
        <v>333.72</v>
      </c>
    </row>
    <row r="3453" spans="1:6" outlineLevel="1" x14ac:dyDescent="0.2">
      <c r="A3453" s="26"/>
      <c r="B3453" s="27"/>
      <c r="C3453" s="28" t="s">
        <v>2360</v>
      </c>
      <c r="D3453" s="28"/>
      <c r="E3453" s="28"/>
      <c r="F3453" s="29">
        <v>189.76</v>
      </c>
    </row>
    <row r="3454" spans="1:6" outlineLevel="1" x14ac:dyDescent="0.2">
      <c r="A3454" s="26"/>
      <c r="B3454" s="27"/>
      <c r="C3454" s="28" t="s">
        <v>917</v>
      </c>
      <c r="D3454" s="28"/>
      <c r="E3454" s="28"/>
      <c r="F3454" s="29">
        <v>923.78</v>
      </c>
    </row>
    <row r="3455" spans="1:6" ht="22.5" customHeight="1" outlineLevel="1" x14ac:dyDescent="0.2">
      <c r="A3455" s="21">
        <v>115</v>
      </c>
      <c r="B3455" s="22" t="s">
        <v>942</v>
      </c>
      <c r="C3455" s="23" t="s">
        <v>1052</v>
      </c>
      <c r="D3455" s="24">
        <v>0.27400000000000002</v>
      </c>
      <c r="E3455" s="25">
        <v>665</v>
      </c>
      <c r="F3455" s="25">
        <v>1295.51</v>
      </c>
    </row>
    <row r="3456" spans="1:6" ht="33.75" customHeight="1" outlineLevel="1" x14ac:dyDescent="0.2">
      <c r="A3456" s="21">
        <v>116</v>
      </c>
      <c r="B3456" s="22" t="s">
        <v>2192</v>
      </c>
      <c r="C3456" s="23" t="s">
        <v>2193</v>
      </c>
      <c r="D3456" s="24">
        <v>8.0000000000000002E-3</v>
      </c>
      <c r="E3456" s="25">
        <v>5584.58</v>
      </c>
      <c r="F3456" s="25">
        <v>419.07</v>
      </c>
    </row>
    <row r="3457" spans="1:6" ht="22.5" customHeight="1" outlineLevel="1" x14ac:dyDescent="0.2">
      <c r="A3457" s="21">
        <v>117</v>
      </c>
      <c r="B3457" s="22" t="s">
        <v>2334</v>
      </c>
      <c r="C3457" s="23" t="s">
        <v>2335</v>
      </c>
      <c r="D3457" s="24">
        <v>0.10299999999999999</v>
      </c>
      <c r="E3457" s="25">
        <v>2521.25</v>
      </c>
      <c r="F3457" s="25">
        <v>11600.46</v>
      </c>
    </row>
    <row r="3458" spans="1:6" outlineLevel="1" x14ac:dyDescent="0.2">
      <c r="A3458" s="26"/>
      <c r="B3458" s="27"/>
      <c r="C3458" s="28" t="s">
        <v>2361</v>
      </c>
      <c r="D3458" s="28"/>
      <c r="E3458" s="28"/>
      <c r="F3458" s="29">
        <v>11800.41</v>
      </c>
    </row>
    <row r="3459" spans="1:6" outlineLevel="1" x14ac:dyDescent="0.2">
      <c r="A3459" s="26"/>
      <c r="B3459" s="27"/>
      <c r="C3459" s="28" t="s">
        <v>2362</v>
      </c>
      <c r="D3459" s="28"/>
      <c r="E3459" s="28"/>
      <c r="F3459" s="29">
        <v>6710.04</v>
      </c>
    </row>
    <row r="3460" spans="1:6" outlineLevel="1" x14ac:dyDescent="0.2">
      <c r="A3460" s="26"/>
      <c r="B3460" s="27"/>
      <c r="C3460" s="28" t="s">
        <v>917</v>
      </c>
      <c r="D3460" s="28"/>
      <c r="E3460" s="28"/>
      <c r="F3460" s="29">
        <v>30110.91</v>
      </c>
    </row>
    <row r="3461" spans="1:6" ht="22.5" customHeight="1" outlineLevel="1" x14ac:dyDescent="0.2">
      <c r="A3461" s="21">
        <v>118</v>
      </c>
      <c r="B3461" s="22" t="s">
        <v>2338</v>
      </c>
      <c r="C3461" s="23" t="s">
        <v>2339</v>
      </c>
      <c r="D3461" s="24">
        <v>0.10299999999999999</v>
      </c>
      <c r="E3461" s="25">
        <v>11684</v>
      </c>
      <c r="F3461" s="25">
        <v>6414.4</v>
      </c>
    </row>
    <row r="3462" spans="1:6" ht="22.5" customHeight="1" outlineLevel="1" x14ac:dyDescent="0.2">
      <c r="A3462" s="21">
        <v>119</v>
      </c>
      <c r="B3462" s="22" t="s">
        <v>1215</v>
      </c>
      <c r="C3462" s="23" t="s">
        <v>1216</v>
      </c>
      <c r="D3462" s="33">
        <v>0.1236</v>
      </c>
      <c r="E3462" s="25">
        <v>1275.18</v>
      </c>
      <c r="F3462" s="25">
        <v>4257.6499999999996</v>
      </c>
    </row>
    <row r="3463" spans="1:6" outlineLevel="1" x14ac:dyDescent="0.2">
      <c r="A3463" s="26"/>
      <c r="B3463" s="27"/>
      <c r="C3463" s="28" t="s">
        <v>2363</v>
      </c>
      <c r="D3463" s="28"/>
      <c r="E3463" s="28"/>
      <c r="F3463" s="29">
        <v>3656.92</v>
      </c>
    </row>
    <row r="3464" spans="1:6" outlineLevel="1" x14ac:dyDescent="0.2">
      <c r="A3464" s="26"/>
      <c r="B3464" s="27"/>
      <c r="C3464" s="28" t="s">
        <v>2364</v>
      </c>
      <c r="D3464" s="28"/>
      <c r="E3464" s="28"/>
      <c r="F3464" s="29">
        <v>2079.4299999999998</v>
      </c>
    </row>
    <row r="3465" spans="1:6" outlineLevel="1" x14ac:dyDescent="0.2">
      <c r="A3465" s="26"/>
      <c r="B3465" s="27"/>
      <c r="C3465" s="28" t="s">
        <v>917</v>
      </c>
      <c r="D3465" s="28"/>
      <c r="E3465" s="28"/>
      <c r="F3465" s="29">
        <v>9994</v>
      </c>
    </row>
    <row r="3466" spans="1:6" ht="33.75" customHeight="1" outlineLevel="1" x14ac:dyDescent="0.2">
      <c r="A3466" s="21">
        <v>120</v>
      </c>
      <c r="B3466" s="22" t="s">
        <v>2342</v>
      </c>
      <c r="C3466" s="23" t="s">
        <v>2343</v>
      </c>
      <c r="D3466" s="33">
        <v>0.1236</v>
      </c>
      <c r="E3466" s="25">
        <v>12319.52</v>
      </c>
      <c r="F3466" s="25">
        <v>14419.9</v>
      </c>
    </row>
    <row r="3467" spans="1:6" ht="22.5" customHeight="1" outlineLevel="1" x14ac:dyDescent="0.2">
      <c r="A3467" s="21">
        <v>121</v>
      </c>
      <c r="B3467" s="22" t="s">
        <v>946</v>
      </c>
      <c r="C3467" s="23" t="s">
        <v>947</v>
      </c>
      <c r="D3467" s="24">
        <v>9.8000000000000004E-2</v>
      </c>
      <c r="E3467" s="25">
        <v>768.92</v>
      </c>
      <c r="F3467" s="25">
        <v>3273.53</v>
      </c>
    </row>
    <row r="3468" spans="1:6" outlineLevel="1" x14ac:dyDescent="0.2">
      <c r="A3468" s="26"/>
      <c r="B3468" s="27"/>
      <c r="C3468" s="28" t="s">
        <v>2365</v>
      </c>
      <c r="D3468" s="28"/>
      <c r="E3468" s="28"/>
      <c r="F3468" s="29">
        <v>3308.49</v>
      </c>
    </row>
    <row r="3469" spans="1:6" outlineLevel="1" x14ac:dyDescent="0.2">
      <c r="A3469" s="26"/>
      <c r="B3469" s="27"/>
      <c r="C3469" s="28" t="s">
        <v>2366</v>
      </c>
      <c r="D3469" s="28"/>
      <c r="E3469" s="28"/>
      <c r="F3469" s="29">
        <v>1881.3</v>
      </c>
    </row>
    <row r="3470" spans="1:6" outlineLevel="1" x14ac:dyDescent="0.2">
      <c r="A3470" s="26"/>
      <c r="B3470" s="27"/>
      <c r="C3470" s="28" t="s">
        <v>917</v>
      </c>
      <c r="D3470" s="28"/>
      <c r="E3470" s="28"/>
      <c r="F3470" s="29">
        <v>8463.32</v>
      </c>
    </row>
    <row r="3471" spans="1:6" ht="56.25" customHeight="1" outlineLevel="1" x14ac:dyDescent="0.2">
      <c r="A3471" s="21">
        <v>122</v>
      </c>
      <c r="B3471" s="22" t="s">
        <v>950</v>
      </c>
      <c r="C3471" s="23" t="s">
        <v>951</v>
      </c>
      <c r="D3471" s="24">
        <v>9.8000000000000004E-2</v>
      </c>
      <c r="E3471" s="25">
        <v>6800</v>
      </c>
      <c r="F3471" s="25">
        <v>6723.98</v>
      </c>
    </row>
    <row r="3472" spans="1:6" ht="12" outlineLevel="1" x14ac:dyDescent="0.2">
      <c r="A3472" s="459" t="s">
        <v>2367</v>
      </c>
      <c r="B3472" s="460"/>
      <c r="C3472" s="460"/>
      <c r="D3472" s="460"/>
      <c r="E3472" s="460"/>
      <c r="F3472" s="461"/>
    </row>
    <row r="3473" spans="1:6" ht="22.5" customHeight="1" outlineLevel="1" x14ac:dyDescent="0.2">
      <c r="A3473" s="21">
        <v>123</v>
      </c>
      <c r="B3473" s="22" t="s">
        <v>1363</v>
      </c>
      <c r="C3473" s="23" t="s">
        <v>1364</v>
      </c>
      <c r="D3473" s="30">
        <v>0.02</v>
      </c>
      <c r="E3473" s="25">
        <v>4711.5</v>
      </c>
      <c r="F3473" s="25">
        <v>2004.19</v>
      </c>
    </row>
    <row r="3474" spans="1:6" outlineLevel="1" x14ac:dyDescent="0.2">
      <c r="A3474" s="26"/>
      <c r="B3474" s="27"/>
      <c r="C3474" s="28" t="s">
        <v>2368</v>
      </c>
      <c r="D3474" s="28"/>
      <c r="E3474" s="28"/>
      <c r="F3474" s="29">
        <v>1678.31</v>
      </c>
    </row>
    <row r="3475" spans="1:6" outlineLevel="1" x14ac:dyDescent="0.2">
      <c r="A3475" s="26"/>
      <c r="B3475" s="27"/>
      <c r="C3475" s="28" t="s">
        <v>2369</v>
      </c>
      <c r="D3475" s="28"/>
      <c r="E3475" s="28"/>
      <c r="F3475" s="29">
        <v>954.33</v>
      </c>
    </row>
    <row r="3476" spans="1:6" outlineLevel="1" x14ac:dyDescent="0.2">
      <c r="A3476" s="26"/>
      <c r="B3476" s="27"/>
      <c r="C3476" s="28" t="s">
        <v>917</v>
      </c>
      <c r="D3476" s="28"/>
      <c r="E3476" s="28"/>
      <c r="F3476" s="29">
        <v>4636.83</v>
      </c>
    </row>
    <row r="3477" spans="1:6" ht="22.5" customHeight="1" outlineLevel="1" x14ac:dyDescent="0.2">
      <c r="A3477" s="21">
        <v>124</v>
      </c>
      <c r="B3477" s="22" t="s">
        <v>1367</v>
      </c>
      <c r="C3477" s="23" t="s">
        <v>2185</v>
      </c>
      <c r="D3477" s="30">
        <v>2.04</v>
      </c>
      <c r="E3477" s="25">
        <v>560</v>
      </c>
      <c r="F3477" s="25">
        <v>8693.66</v>
      </c>
    </row>
    <row r="3478" spans="1:6" ht="33.75" customHeight="1" outlineLevel="1" x14ac:dyDescent="0.2">
      <c r="A3478" s="21">
        <v>125</v>
      </c>
      <c r="B3478" s="22" t="s">
        <v>2307</v>
      </c>
      <c r="C3478" s="23" t="s">
        <v>2308</v>
      </c>
      <c r="D3478" s="24">
        <v>8.7999999999999995E-2</v>
      </c>
      <c r="E3478" s="25">
        <v>43564.23</v>
      </c>
      <c r="F3478" s="25">
        <v>100374.48</v>
      </c>
    </row>
    <row r="3479" spans="1:6" outlineLevel="1" x14ac:dyDescent="0.2">
      <c r="A3479" s="26"/>
      <c r="B3479" s="27"/>
      <c r="C3479" s="28" t="s">
        <v>2370</v>
      </c>
      <c r="D3479" s="28"/>
      <c r="E3479" s="28"/>
      <c r="F3479" s="29">
        <v>77219.48</v>
      </c>
    </row>
    <row r="3480" spans="1:6" outlineLevel="1" x14ac:dyDescent="0.2">
      <c r="A3480" s="26"/>
      <c r="B3480" s="27"/>
      <c r="C3480" s="28" t="s">
        <v>2371</v>
      </c>
      <c r="D3480" s="28"/>
      <c r="E3480" s="28"/>
      <c r="F3480" s="29">
        <v>43909.11</v>
      </c>
    </row>
    <row r="3481" spans="1:6" outlineLevel="1" x14ac:dyDescent="0.2">
      <c r="A3481" s="26"/>
      <c r="B3481" s="27"/>
      <c r="C3481" s="28" t="s">
        <v>917</v>
      </c>
      <c r="D3481" s="28"/>
      <c r="E3481" s="28"/>
      <c r="F3481" s="29">
        <v>221503.07</v>
      </c>
    </row>
    <row r="3482" spans="1:6" ht="33.75" customHeight="1" outlineLevel="1" x14ac:dyDescent="0.2">
      <c r="A3482" s="21">
        <v>126</v>
      </c>
      <c r="B3482" s="22" t="s">
        <v>2190</v>
      </c>
      <c r="C3482" s="23" t="s">
        <v>2191</v>
      </c>
      <c r="D3482" s="24">
        <v>8.9320000000000004</v>
      </c>
      <c r="E3482" s="25">
        <v>745.24</v>
      </c>
      <c r="F3482" s="25">
        <v>47394.16</v>
      </c>
    </row>
    <row r="3483" spans="1:6" ht="33.75" customHeight="1" outlineLevel="1" x14ac:dyDescent="0.2">
      <c r="A3483" s="21">
        <v>127</v>
      </c>
      <c r="B3483" s="22" t="s">
        <v>2192</v>
      </c>
      <c r="C3483" s="23" t="s">
        <v>2193</v>
      </c>
      <c r="D3483" s="30">
        <v>0.71</v>
      </c>
      <c r="E3483" s="25">
        <v>5584.58</v>
      </c>
      <c r="F3483" s="25">
        <v>37192.19</v>
      </c>
    </row>
    <row r="3484" spans="1:6" ht="33.75" customHeight="1" outlineLevel="1" x14ac:dyDescent="0.2">
      <c r="A3484" s="21">
        <v>128</v>
      </c>
      <c r="B3484" s="22" t="s">
        <v>2192</v>
      </c>
      <c r="C3484" s="23" t="s">
        <v>2193</v>
      </c>
      <c r="D3484" s="24">
        <v>0.151</v>
      </c>
      <c r="E3484" s="25">
        <v>5584.58</v>
      </c>
      <c r="F3484" s="25">
        <v>7909.89</v>
      </c>
    </row>
    <row r="3485" spans="1:6" ht="33.75" customHeight="1" outlineLevel="1" x14ac:dyDescent="0.2">
      <c r="A3485" s="21">
        <v>129</v>
      </c>
      <c r="B3485" s="22" t="s">
        <v>2239</v>
      </c>
      <c r="C3485" s="23" t="s">
        <v>2240</v>
      </c>
      <c r="D3485" s="30">
        <v>0.68</v>
      </c>
      <c r="E3485" s="25">
        <v>448.43</v>
      </c>
      <c r="F3485" s="25">
        <v>10001.48</v>
      </c>
    </row>
    <row r="3486" spans="1:6" outlineLevel="1" x14ac:dyDescent="0.2">
      <c r="A3486" s="26"/>
      <c r="B3486" s="27"/>
      <c r="C3486" s="28" t="s">
        <v>2372</v>
      </c>
      <c r="D3486" s="28"/>
      <c r="E3486" s="28"/>
      <c r="F3486" s="29">
        <v>9526.33</v>
      </c>
    </row>
    <row r="3487" spans="1:6" outlineLevel="1" x14ac:dyDescent="0.2">
      <c r="A3487" s="26"/>
      <c r="B3487" s="27"/>
      <c r="C3487" s="28" t="s">
        <v>2373</v>
      </c>
      <c r="D3487" s="28"/>
      <c r="E3487" s="28"/>
      <c r="F3487" s="29">
        <v>5975.61</v>
      </c>
    </row>
    <row r="3488" spans="1:6" outlineLevel="1" x14ac:dyDescent="0.2">
      <c r="A3488" s="26"/>
      <c r="B3488" s="27"/>
      <c r="C3488" s="28" t="s">
        <v>917</v>
      </c>
      <c r="D3488" s="28"/>
      <c r="E3488" s="28"/>
      <c r="F3488" s="29">
        <v>25503.42</v>
      </c>
    </row>
    <row r="3489" spans="1:6" ht="22.5" customHeight="1" outlineLevel="1" x14ac:dyDescent="0.2">
      <c r="A3489" s="21">
        <v>130</v>
      </c>
      <c r="B3489" s="22" t="s">
        <v>2243</v>
      </c>
      <c r="C3489" s="23" t="s">
        <v>2244</v>
      </c>
      <c r="D3489" s="30">
        <v>-1.59</v>
      </c>
      <c r="E3489" s="25">
        <v>45</v>
      </c>
      <c r="F3489" s="25">
        <v>-291.92</v>
      </c>
    </row>
    <row r="3490" spans="1:6" outlineLevel="1" x14ac:dyDescent="0.2">
      <c r="A3490" s="26"/>
      <c r="B3490" s="27"/>
      <c r="C3490" s="28" t="s">
        <v>2245</v>
      </c>
      <c r="D3490" s="28"/>
      <c r="E3490" s="28"/>
      <c r="F3490" s="29"/>
    </row>
    <row r="3491" spans="1:6" outlineLevel="1" x14ac:dyDescent="0.2">
      <c r="A3491" s="26"/>
      <c r="B3491" s="27"/>
      <c r="C3491" s="28" t="s">
        <v>2246</v>
      </c>
      <c r="D3491" s="28"/>
      <c r="E3491" s="28"/>
      <c r="F3491" s="29"/>
    </row>
    <row r="3492" spans="1:6" outlineLevel="1" x14ac:dyDescent="0.2">
      <c r="A3492" s="26"/>
      <c r="B3492" s="27"/>
      <c r="C3492" s="28" t="s">
        <v>917</v>
      </c>
      <c r="D3492" s="28"/>
      <c r="E3492" s="28"/>
      <c r="F3492" s="29">
        <v>-291.92</v>
      </c>
    </row>
    <row r="3493" spans="1:6" ht="22.5" customHeight="1" outlineLevel="1" x14ac:dyDescent="0.2">
      <c r="A3493" s="21">
        <v>131</v>
      </c>
      <c r="B3493" s="22" t="s">
        <v>2247</v>
      </c>
      <c r="C3493" s="23" t="s">
        <v>2248</v>
      </c>
      <c r="D3493" s="33">
        <v>-1.5911999999999999</v>
      </c>
      <c r="E3493" s="25">
        <v>13.12</v>
      </c>
      <c r="F3493" s="25">
        <v>-944.1</v>
      </c>
    </row>
    <row r="3494" spans="1:6" outlineLevel="1" x14ac:dyDescent="0.2">
      <c r="A3494" s="26"/>
      <c r="B3494" s="27"/>
      <c r="C3494" s="28" t="s">
        <v>2374</v>
      </c>
      <c r="D3494" s="28"/>
      <c r="E3494" s="28"/>
      <c r="F3494" s="29">
        <v>-1038.51</v>
      </c>
    </row>
    <row r="3495" spans="1:6" outlineLevel="1" x14ac:dyDescent="0.2">
      <c r="A3495" s="26"/>
      <c r="B3495" s="27"/>
      <c r="C3495" s="28" t="s">
        <v>2375</v>
      </c>
      <c r="D3495" s="28"/>
      <c r="E3495" s="28"/>
      <c r="F3495" s="29">
        <v>-651.42999999999995</v>
      </c>
    </row>
    <row r="3496" spans="1:6" outlineLevel="1" x14ac:dyDescent="0.2">
      <c r="A3496" s="26"/>
      <c r="B3496" s="27"/>
      <c r="C3496" s="28" t="s">
        <v>917</v>
      </c>
      <c r="D3496" s="28"/>
      <c r="E3496" s="28"/>
      <c r="F3496" s="29">
        <v>-2634.04</v>
      </c>
    </row>
    <row r="3497" spans="1:6" ht="33.75" customHeight="1" outlineLevel="1" x14ac:dyDescent="0.2">
      <c r="A3497" s="21">
        <v>132</v>
      </c>
      <c r="B3497" s="22" t="s">
        <v>2251</v>
      </c>
      <c r="C3497" s="23" t="s">
        <v>2252</v>
      </c>
      <c r="D3497" s="24">
        <v>1.7000000000000001E-2</v>
      </c>
      <c r="E3497" s="25">
        <v>11885.47</v>
      </c>
      <c r="F3497" s="25">
        <v>3333.87</v>
      </c>
    </row>
    <row r="3498" spans="1:6" ht="78.75" customHeight="1" outlineLevel="1" x14ac:dyDescent="0.2">
      <c r="A3498" s="21">
        <v>133</v>
      </c>
      <c r="B3498" s="22" t="s">
        <v>2253</v>
      </c>
      <c r="C3498" s="23" t="s">
        <v>1146</v>
      </c>
      <c r="D3498" s="31">
        <v>204</v>
      </c>
      <c r="E3498" s="25">
        <v>13.91</v>
      </c>
      <c r="F3498" s="25">
        <v>76871.67</v>
      </c>
    </row>
    <row r="3499" spans="1:6" ht="33.75" customHeight="1" outlineLevel="1" x14ac:dyDescent="0.2">
      <c r="A3499" s="21">
        <v>134</v>
      </c>
      <c r="B3499" s="22" t="s">
        <v>2315</v>
      </c>
      <c r="C3499" s="23" t="s">
        <v>2316</v>
      </c>
      <c r="D3499" s="30">
        <v>0.08</v>
      </c>
      <c r="E3499" s="25">
        <v>10463.23</v>
      </c>
      <c r="F3499" s="25">
        <v>8602.32</v>
      </c>
    </row>
    <row r="3500" spans="1:6" outlineLevel="1" x14ac:dyDescent="0.2">
      <c r="A3500" s="26"/>
      <c r="B3500" s="27"/>
      <c r="C3500" s="28" t="s">
        <v>2317</v>
      </c>
      <c r="D3500" s="28"/>
      <c r="E3500" s="28"/>
      <c r="F3500" s="29">
        <v>3823.09</v>
      </c>
    </row>
    <row r="3501" spans="1:6" outlineLevel="1" x14ac:dyDescent="0.2">
      <c r="A3501" s="26"/>
      <c r="B3501" s="27"/>
      <c r="C3501" s="28" t="s">
        <v>2318</v>
      </c>
      <c r="D3501" s="28"/>
      <c r="E3501" s="28"/>
      <c r="F3501" s="29">
        <v>2173.92</v>
      </c>
    </row>
    <row r="3502" spans="1:6" outlineLevel="1" x14ac:dyDescent="0.2">
      <c r="A3502" s="26"/>
      <c r="B3502" s="27"/>
      <c r="C3502" s="28" t="s">
        <v>917</v>
      </c>
      <c r="D3502" s="28"/>
      <c r="E3502" s="28"/>
      <c r="F3502" s="29">
        <v>14599.33</v>
      </c>
    </row>
    <row r="3503" spans="1:6" ht="22.5" customHeight="1" outlineLevel="1" x14ac:dyDescent="0.2">
      <c r="A3503" s="21">
        <v>135</v>
      </c>
      <c r="B3503" s="22" t="s">
        <v>2319</v>
      </c>
      <c r="C3503" s="23" t="s">
        <v>2320</v>
      </c>
      <c r="D3503" s="32">
        <v>-28.8</v>
      </c>
      <c r="E3503" s="25">
        <v>23.09</v>
      </c>
      <c r="F3503" s="25">
        <v>-3537.76</v>
      </c>
    </row>
    <row r="3504" spans="1:6" ht="22.5" customHeight="1" outlineLevel="1" x14ac:dyDescent="0.2">
      <c r="A3504" s="21">
        <v>136</v>
      </c>
      <c r="B3504" s="22" t="s">
        <v>2216</v>
      </c>
      <c r="C3504" s="23" t="s">
        <v>2321</v>
      </c>
      <c r="D3504" s="31">
        <v>8</v>
      </c>
      <c r="E3504" s="25">
        <v>93.8</v>
      </c>
      <c r="F3504" s="25">
        <v>6295.99</v>
      </c>
    </row>
    <row r="3505" spans="1:6" ht="33.75" customHeight="1" outlineLevel="1" x14ac:dyDescent="0.2">
      <c r="A3505" s="21">
        <v>137</v>
      </c>
      <c r="B3505" s="22" t="s">
        <v>2263</v>
      </c>
      <c r="C3505" s="23" t="s">
        <v>2322</v>
      </c>
      <c r="D3505" s="30">
        <v>0.56000000000000005</v>
      </c>
      <c r="E3505" s="25">
        <v>1354.42</v>
      </c>
      <c r="F3505" s="25">
        <v>21308.35</v>
      </c>
    </row>
    <row r="3506" spans="1:6" outlineLevel="1" x14ac:dyDescent="0.2">
      <c r="A3506" s="26"/>
      <c r="B3506" s="27"/>
      <c r="C3506" s="28" t="s">
        <v>2323</v>
      </c>
      <c r="D3506" s="28"/>
      <c r="E3506" s="28"/>
      <c r="F3506" s="29">
        <v>19187.650000000001</v>
      </c>
    </row>
    <row r="3507" spans="1:6" outlineLevel="1" x14ac:dyDescent="0.2">
      <c r="A3507" s="26"/>
      <c r="B3507" s="27"/>
      <c r="C3507" s="28" t="s">
        <v>2324</v>
      </c>
      <c r="D3507" s="28"/>
      <c r="E3507" s="28"/>
      <c r="F3507" s="29">
        <v>10990.99</v>
      </c>
    </row>
    <row r="3508" spans="1:6" outlineLevel="1" x14ac:dyDescent="0.2">
      <c r="A3508" s="26"/>
      <c r="B3508" s="27"/>
      <c r="C3508" s="28" t="s">
        <v>917</v>
      </c>
      <c r="D3508" s="28"/>
      <c r="E3508" s="28"/>
      <c r="F3508" s="29">
        <v>51486.99</v>
      </c>
    </row>
    <row r="3509" spans="1:6" ht="22.5" customHeight="1" outlineLevel="1" x14ac:dyDescent="0.2">
      <c r="A3509" s="21">
        <v>138</v>
      </c>
      <c r="B3509" s="22" t="s">
        <v>2216</v>
      </c>
      <c r="C3509" s="23" t="s">
        <v>2267</v>
      </c>
      <c r="D3509" s="31">
        <v>1036</v>
      </c>
      <c r="E3509" s="25">
        <v>6.84</v>
      </c>
      <c r="F3509" s="25">
        <v>59435.14</v>
      </c>
    </row>
    <row r="3510" spans="1:6" ht="22.5" customHeight="1" outlineLevel="1" x14ac:dyDescent="0.2">
      <c r="A3510" s="21">
        <v>139</v>
      </c>
      <c r="B3510" s="22" t="s">
        <v>2186</v>
      </c>
      <c r="C3510" s="23" t="s">
        <v>2187</v>
      </c>
      <c r="D3510" s="33">
        <v>6.4000000000000003E-3</v>
      </c>
      <c r="E3510" s="25">
        <v>6373.37</v>
      </c>
      <c r="F3510" s="25">
        <v>948.83</v>
      </c>
    </row>
    <row r="3511" spans="1:6" outlineLevel="1" x14ac:dyDescent="0.2">
      <c r="A3511" s="26"/>
      <c r="B3511" s="27"/>
      <c r="C3511" s="28" t="s">
        <v>2376</v>
      </c>
      <c r="D3511" s="28"/>
      <c r="E3511" s="28"/>
      <c r="F3511" s="29">
        <v>791.03</v>
      </c>
    </row>
    <row r="3512" spans="1:6" outlineLevel="1" x14ac:dyDescent="0.2">
      <c r="A3512" s="26"/>
      <c r="B3512" s="27"/>
      <c r="C3512" s="28" t="s">
        <v>2377</v>
      </c>
      <c r="D3512" s="28"/>
      <c r="E3512" s="28"/>
      <c r="F3512" s="29">
        <v>449.8</v>
      </c>
    </row>
    <row r="3513" spans="1:6" outlineLevel="1" x14ac:dyDescent="0.2">
      <c r="A3513" s="26"/>
      <c r="B3513" s="27"/>
      <c r="C3513" s="28" t="s">
        <v>917</v>
      </c>
      <c r="D3513" s="28"/>
      <c r="E3513" s="28"/>
      <c r="F3513" s="29">
        <v>2189.66</v>
      </c>
    </row>
    <row r="3514" spans="1:6" ht="22.5" customHeight="1" outlineLevel="1" x14ac:dyDescent="0.2">
      <c r="A3514" s="21">
        <v>140</v>
      </c>
      <c r="B3514" s="22" t="s">
        <v>942</v>
      </c>
      <c r="C3514" s="23" t="s">
        <v>1052</v>
      </c>
      <c r="D3514" s="33">
        <v>0.64959999999999996</v>
      </c>
      <c r="E3514" s="25">
        <v>665</v>
      </c>
      <c r="F3514" s="25">
        <v>3071.41</v>
      </c>
    </row>
    <row r="3515" spans="1:6" ht="33.75" customHeight="1" outlineLevel="1" x14ac:dyDescent="0.2">
      <c r="A3515" s="21">
        <v>141</v>
      </c>
      <c r="B3515" s="22" t="s">
        <v>2192</v>
      </c>
      <c r="C3515" s="23" t="s">
        <v>2193</v>
      </c>
      <c r="D3515" s="30">
        <v>0.18</v>
      </c>
      <c r="E3515" s="25">
        <v>5584.58</v>
      </c>
      <c r="F3515" s="25">
        <v>9429</v>
      </c>
    </row>
    <row r="3516" spans="1:6" ht="22.5" customHeight="1" outlineLevel="1" x14ac:dyDescent="0.2">
      <c r="A3516" s="21">
        <v>142</v>
      </c>
      <c r="B3516" s="22" t="s">
        <v>2334</v>
      </c>
      <c r="C3516" s="23" t="s">
        <v>2335</v>
      </c>
      <c r="D3516" s="24">
        <v>0.23100000000000001</v>
      </c>
      <c r="E3516" s="25">
        <v>2521.25</v>
      </c>
      <c r="F3516" s="25">
        <v>26016.58</v>
      </c>
    </row>
    <row r="3517" spans="1:6" outlineLevel="1" x14ac:dyDescent="0.2">
      <c r="A3517" s="26"/>
      <c r="B3517" s="27"/>
      <c r="C3517" s="28" t="s">
        <v>2378</v>
      </c>
      <c r="D3517" s="28"/>
      <c r="E3517" s="28"/>
      <c r="F3517" s="29">
        <v>26465</v>
      </c>
    </row>
    <row r="3518" spans="1:6" outlineLevel="1" x14ac:dyDescent="0.2">
      <c r="A3518" s="26"/>
      <c r="B3518" s="27"/>
      <c r="C3518" s="28" t="s">
        <v>2379</v>
      </c>
      <c r="D3518" s="28"/>
      <c r="E3518" s="28"/>
      <c r="F3518" s="29">
        <v>15048.73</v>
      </c>
    </row>
    <row r="3519" spans="1:6" outlineLevel="1" x14ac:dyDescent="0.2">
      <c r="A3519" s="26"/>
      <c r="B3519" s="27"/>
      <c r="C3519" s="28" t="s">
        <v>917</v>
      </c>
      <c r="D3519" s="28"/>
      <c r="E3519" s="28"/>
      <c r="F3519" s="29">
        <v>67530.31</v>
      </c>
    </row>
    <row r="3520" spans="1:6" ht="22.5" customHeight="1" outlineLevel="1" x14ac:dyDescent="0.2">
      <c r="A3520" s="21">
        <v>143</v>
      </c>
      <c r="B3520" s="22" t="s">
        <v>2338</v>
      </c>
      <c r="C3520" s="23" t="s">
        <v>2339</v>
      </c>
      <c r="D3520" s="24">
        <v>0.23100000000000001</v>
      </c>
      <c r="E3520" s="25">
        <v>11684</v>
      </c>
      <c r="F3520" s="25">
        <v>14385.69</v>
      </c>
    </row>
    <row r="3521" spans="1:6" ht="22.5" customHeight="1" outlineLevel="1" x14ac:dyDescent="0.2">
      <c r="A3521" s="21">
        <v>144</v>
      </c>
      <c r="B3521" s="22" t="s">
        <v>1215</v>
      </c>
      <c r="C3521" s="23" t="s">
        <v>1216</v>
      </c>
      <c r="D3521" s="24">
        <v>0.27200000000000002</v>
      </c>
      <c r="E3521" s="25">
        <v>1275.18</v>
      </c>
      <c r="F3521" s="25">
        <v>9369.58</v>
      </c>
    </row>
    <row r="3522" spans="1:6" outlineLevel="1" x14ac:dyDescent="0.2">
      <c r="A3522" s="26"/>
      <c r="B3522" s="27"/>
      <c r="C3522" s="28" t="s">
        <v>2380</v>
      </c>
      <c r="D3522" s="28"/>
      <c r="E3522" s="28"/>
      <c r="F3522" s="29">
        <v>8047.6</v>
      </c>
    </row>
    <row r="3523" spans="1:6" outlineLevel="1" x14ac:dyDescent="0.2">
      <c r="A3523" s="26"/>
      <c r="B3523" s="27"/>
      <c r="C3523" s="28" t="s">
        <v>2381</v>
      </c>
      <c r="D3523" s="28"/>
      <c r="E3523" s="28"/>
      <c r="F3523" s="29">
        <v>4576.08</v>
      </c>
    </row>
    <row r="3524" spans="1:6" outlineLevel="1" x14ac:dyDescent="0.2">
      <c r="A3524" s="26"/>
      <c r="B3524" s="27"/>
      <c r="C3524" s="28" t="s">
        <v>917</v>
      </c>
      <c r="D3524" s="28"/>
      <c r="E3524" s="28"/>
      <c r="F3524" s="29">
        <v>21993.26</v>
      </c>
    </row>
    <row r="3525" spans="1:6" ht="33.75" customHeight="1" outlineLevel="1" x14ac:dyDescent="0.2">
      <c r="A3525" s="21">
        <v>145</v>
      </c>
      <c r="B3525" s="22" t="s">
        <v>2342</v>
      </c>
      <c r="C3525" s="23" t="s">
        <v>2343</v>
      </c>
      <c r="D3525" s="24">
        <v>0.27200000000000002</v>
      </c>
      <c r="E3525" s="25">
        <v>12319.52</v>
      </c>
      <c r="F3525" s="25">
        <v>31733.11</v>
      </c>
    </row>
    <row r="3526" spans="1:6" ht="22.5" customHeight="1" outlineLevel="1" x14ac:dyDescent="0.2">
      <c r="A3526" s="21">
        <v>146</v>
      </c>
      <c r="B3526" s="22" t="s">
        <v>946</v>
      </c>
      <c r="C3526" s="23" t="s">
        <v>947</v>
      </c>
      <c r="D3526" s="24">
        <v>0.30199999999999999</v>
      </c>
      <c r="E3526" s="25">
        <v>768.92</v>
      </c>
      <c r="F3526" s="25">
        <v>10087.81</v>
      </c>
    </row>
    <row r="3527" spans="1:6" outlineLevel="1" x14ac:dyDescent="0.2">
      <c r="A3527" s="26"/>
      <c r="B3527" s="27"/>
      <c r="C3527" s="28" t="s">
        <v>2382</v>
      </c>
      <c r="D3527" s="28"/>
      <c r="E3527" s="28"/>
      <c r="F3527" s="29">
        <v>10195.549999999999</v>
      </c>
    </row>
    <row r="3528" spans="1:6" outlineLevel="1" x14ac:dyDescent="0.2">
      <c r="A3528" s="26"/>
      <c r="B3528" s="27"/>
      <c r="C3528" s="28" t="s">
        <v>2383</v>
      </c>
      <c r="D3528" s="28"/>
      <c r="E3528" s="28"/>
      <c r="F3528" s="29">
        <v>5797.47</v>
      </c>
    </row>
    <row r="3529" spans="1:6" outlineLevel="1" x14ac:dyDescent="0.2">
      <c r="A3529" s="26"/>
      <c r="B3529" s="27"/>
      <c r="C3529" s="28" t="s">
        <v>917</v>
      </c>
      <c r="D3529" s="28"/>
      <c r="E3529" s="28"/>
      <c r="F3529" s="29">
        <v>26080.83</v>
      </c>
    </row>
    <row r="3530" spans="1:6" ht="56.25" customHeight="1" outlineLevel="1" x14ac:dyDescent="0.2">
      <c r="A3530" s="21">
        <v>147</v>
      </c>
      <c r="B3530" s="22" t="s">
        <v>950</v>
      </c>
      <c r="C3530" s="23" t="s">
        <v>951</v>
      </c>
      <c r="D3530" s="24">
        <v>0.30199999999999999</v>
      </c>
      <c r="E3530" s="25">
        <v>6800</v>
      </c>
      <c r="F3530" s="25">
        <v>20720.82</v>
      </c>
    </row>
    <row r="3531" spans="1:6" ht="12" outlineLevel="1" x14ac:dyDescent="0.2">
      <c r="A3531" s="459" t="s">
        <v>2384</v>
      </c>
      <c r="B3531" s="460"/>
      <c r="C3531" s="460"/>
      <c r="D3531" s="460"/>
      <c r="E3531" s="460"/>
      <c r="F3531" s="461"/>
    </row>
    <row r="3532" spans="1:6" ht="22.5" customHeight="1" outlineLevel="1" x14ac:dyDescent="0.2">
      <c r="A3532" s="21">
        <v>148</v>
      </c>
      <c r="B3532" s="22" t="s">
        <v>1363</v>
      </c>
      <c r="C3532" s="23" t="s">
        <v>1364</v>
      </c>
      <c r="D3532" s="24">
        <v>4.0000000000000001E-3</v>
      </c>
      <c r="E3532" s="25">
        <v>4711.5</v>
      </c>
      <c r="F3532" s="25">
        <v>400.84</v>
      </c>
    </row>
    <row r="3533" spans="1:6" outlineLevel="1" x14ac:dyDescent="0.2">
      <c r="A3533" s="26"/>
      <c r="B3533" s="27"/>
      <c r="C3533" s="28" t="s">
        <v>2385</v>
      </c>
      <c r="D3533" s="28"/>
      <c r="E3533" s="28"/>
      <c r="F3533" s="29">
        <v>335.66</v>
      </c>
    </row>
    <row r="3534" spans="1:6" outlineLevel="1" x14ac:dyDescent="0.2">
      <c r="A3534" s="26"/>
      <c r="B3534" s="27"/>
      <c r="C3534" s="28" t="s">
        <v>2386</v>
      </c>
      <c r="D3534" s="28"/>
      <c r="E3534" s="28"/>
      <c r="F3534" s="29">
        <v>190.87</v>
      </c>
    </row>
    <row r="3535" spans="1:6" outlineLevel="1" x14ac:dyDescent="0.2">
      <c r="A3535" s="26"/>
      <c r="B3535" s="27"/>
      <c r="C3535" s="28" t="s">
        <v>917</v>
      </c>
      <c r="D3535" s="28"/>
      <c r="E3535" s="28"/>
      <c r="F3535" s="29">
        <v>927.37</v>
      </c>
    </row>
    <row r="3536" spans="1:6" ht="22.5" customHeight="1" outlineLevel="1" x14ac:dyDescent="0.2">
      <c r="A3536" s="21">
        <v>149</v>
      </c>
      <c r="B3536" s="22" t="s">
        <v>1367</v>
      </c>
      <c r="C3536" s="23" t="s">
        <v>2185</v>
      </c>
      <c r="D3536" s="24">
        <v>0.40799999999999997</v>
      </c>
      <c r="E3536" s="25">
        <v>560</v>
      </c>
      <c r="F3536" s="25">
        <v>1738.73</v>
      </c>
    </row>
    <row r="3537" spans="1:6" ht="33.75" customHeight="1" outlineLevel="1" x14ac:dyDescent="0.2">
      <c r="A3537" s="21">
        <v>150</v>
      </c>
      <c r="B3537" s="22" t="s">
        <v>2307</v>
      </c>
      <c r="C3537" s="23" t="s">
        <v>2308</v>
      </c>
      <c r="D3537" s="24">
        <v>1.4999999999999999E-2</v>
      </c>
      <c r="E3537" s="25">
        <v>43564.23</v>
      </c>
      <c r="F3537" s="25">
        <v>17109.3</v>
      </c>
    </row>
    <row r="3538" spans="1:6" outlineLevel="1" x14ac:dyDescent="0.2">
      <c r="A3538" s="26"/>
      <c r="B3538" s="27"/>
      <c r="C3538" s="28" t="s">
        <v>2387</v>
      </c>
      <c r="D3538" s="28"/>
      <c r="E3538" s="28"/>
      <c r="F3538" s="29">
        <v>13162.42</v>
      </c>
    </row>
    <row r="3539" spans="1:6" outlineLevel="1" x14ac:dyDescent="0.2">
      <c r="A3539" s="26"/>
      <c r="B3539" s="27"/>
      <c r="C3539" s="28" t="s">
        <v>2388</v>
      </c>
      <c r="D3539" s="28"/>
      <c r="E3539" s="28"/>
      <c r="F3539" s="29">
        <v>7484.51</v>
      </c>
    </row>
    <row r="3540" spans="1:6" outlineLevel="1" x14ac:dyDescent="0.2">
      <c r="A3540" s="26"/>
      <c r="B3540" s="27"/>
      <c r="C3540" s="28" t="s">
        <v>917</v>
      </c>
      <c r="D3540" s="28"/>
      <c r="E3540" s="28"/>
      <c r="F3540" s="29">
        <v>37756.230000000003</v>
      </c>
    </row>
    <row r="3541" spans="1:6" ht="33.75" customHeight="1" outlineLevel="1" x14ac:dyDescent="0.2">
      <c r="A3541" s="21">
        <v>151</v>
      </c>
      <c r="B3541" s="22" t="s">
        <v>2190</v>
      </c>
      <c r="C3541" s="23" t="s">
        <v>2191</v>
      </c>
      <c r="D3541" s="24">
        <v>1.5229999999999999</v>
      </c>
      <c r="E3541" s="25">
        <v>745.24</v>
      </c>
      <c r="F3541" s="25">
        <v>8081.2</v>
      </c>
    </row>
    <row r="3542" spans="1:6" ht="33.75" customHeight="1" outlineLevel="1" x14ac:dyDescent="0.2">
      <c r="A3542" s="21">
        <v>152</v>
      </c>
      <c r="B3542" s="22" t="s">
        <v>2192</v>
      </c>
      <c r="C3542" s="23" t="s">
        <v>2193</v>
      </c>
      <c r="D3542" s="24">
        <v>0.124</v>
      </c>
      <c r="E3542" s="25">
        <v>5584.58</v>
      </c>
      <c r="F3542" s="25">
        <v>6495.54</v>
      </c>
    </row>
    <row r="3543" spans="1:6" ht="33.75" customHeight="1" outlineLevel="1" x14ac:dyDescent="0.2">
      <c r="A3543" s="21">
        <v>153</v>
      </c>
      <c r="B3543" s="22" t="s">
        <v>2192</v>
      </c>
      <c r="C3543" s="23" t="s">
        <v>2193</v>
      </c>
      <c r="D3543" s="24">
        <v>1.9E-2</v>
      </c>
      <c r="E3543" s="25">
        <v>5584.58</v>
      </c>
      <c r="F3543" s="25">
        <v>995.28</v>
      </c>
    </row>
    <row r="3544" spans="1:6" ht="33.75" customHeight="1" outlineLevel="1" x14ac:dyDescent="0.2">
      <c r="A3544" s="21">
        <v>154</v>
      </c>
      <c r="B3544" s="22" t="s">
        <v>2239</v>
      </c>
      <c r="C3544" s="23" t="s">
        <v>2240</v>
      </c>
      <c r="D3544" s="30">
        <v>0.13</v>
      </c>
      <c r="E3544" s="25">
        <v>448.43</v>
      </c>
      <c r="F3544" s="25">
        <v>1912.05</v>
      </c>
    </row>
    <row r="3545" spans="1:6" outlineLevel="1" x14ac:dyDescent="0.2">
      <c r="A3545" s="26"/>
      <c r="B3545" s="27"/>
      <c r="C3545" s="28" t="s">
        <v>2389</v>
      </c>
      <c r="D3545" s="28"/>
      <c r="E3545" s="28"/>
      <c r="F3545" s="29">
        <v>1821.2</v>
      </c>
    </row>
    <row r="3546" spans="1:6" outlineLevel="1" x14ac:dyDescent="0.2">
      <c r="A3546" s="26"/>
      <c r="B3546" s="27"/>
      <c r="C3546" s="28" t="s">
        <v>2390</v>
      </c>
      <c r="D3546" s="28"/>
      <c r="E3546" s="28"/>
      <c r="F3546" s="29">
        <v>1142.3900000000001</v>
      </c>
    </row>
    <row r="3547" spans="1:6" outlineLevel="1" x14ac:dyDescent="0.2">
      <c r="A3547" s="26"/>
      <c r="B3547" s="27"/>
      <c r="C3547" s="28" t="s">
        <v>917</v>
      </c>
      <c r="D3547" s="28"/>
      <c r="E3547" s="28"/>
      <c r="F3547" s="29">
        <v>4875.6400000000003</v>
      </c>
    </row>
    <row r="3548" spans="1:6" ht="22.5" customHeight="1" outlineLevel="1" x14ac:dyDescent="0.2">
      <c r="A3548" s="21">
        <v>155</v>
      </c>
      <c r="B3548" s="22" t="s">
        <v>2243</v>
      </c>
      <c r="C3548" s="23" t="s">
        <v>2244</v>
      </c>
      <c r="D3548" s="32">
        <v>-0.3</v>
      </c>
      <c r="E3548" s="25">
        <v>45</v>
      </c>
      <c r="F3548" s="25">
        <v>-55.08</v>
      </c>
    </row>
    <row r="3549" spans="1:6" outlineLevel="1" x14ac:dyDescent="0.2">
      <c r="A3549" s="26"/>
      <c r="B3549" s="27"/>
      <c r="C3549" s="28" t="s">
        <v>2245</v>
      </c>
      <c r="D3549" s="28"/>
      <c r="E3549" s="28"/>
      <c r="F3549" s="29"/>
    </row>
    <row r="3550" spans="1:6" outlineLevel="1" x14ac:dyDescent="0.2">
      <c r="A3550" s="26"/>
      <c r="B3550" s="27"/>
      <c r="C3550" s="28" t="s">
        <v>2246</v>
      </c>
      <c r="D3550" s="28"/>
      <c r="E3550" s="28"/>
      <c r="F3550" s="29"/>
    </row>
    <row r="3551" spans="1:6" outlineLevel="1" x14ac:dyDescent="0.2">
      <c r="A3551" s="26"/>
      <c r="B3551" s="27"/>
      <c r="C3551" s="28" t="s">
        <v>917</v>
      </c>
      <c r="D3551" s="28"/>
      <c r="E3551" s="28"/>
      <c r="F3551" s="29">
        <v>-55.08</v>
      </c>
    </row>
    <row r="3552" spans="1:6" ht="22.5" customHeight="1" outlineLevel="1" x14ac:dyDescent="0.2">
      <c r="A3552" s="21">
        <v>156</v>
      </c>
      <c r="B3552" s="22" t="s">
        <v>2247</v>
      </c>
      <c r="C3552" s="23" t="s">
        <v>2248</v>
      </c>
      <c r="D3552" s="33">
        <v>-0.30420000000000003</v>
      </c>
      <c r="E3552" s="25">
        <v>13.12</v>
      </c>
      <c r="F3552" s="25">
        <v>-180.49</v>
      </c>
    </row>
    <row r="3553" spans="1:6" outlineLevel="1" x14ac:dyDescent="0.2">
      <c r="A3553" s="26"/>
      <c r="B3553" s="27"/>
      <c r="C3553" s="28" t="s">
        <v>2391</v>
      </c>
      <c r="D3553" s="28"/>
      <c r="E3553" s="28"/>
      <c r="F3553" s="29">
        <v>-198.54</v>
      </c>
    </row>
    <row r="3554" spans="1:6" outlineLevel="1" x14ac:dyDescent="0.2">
      <c r="A3554" s="26"/>
      <c r="B3554" s="27"/>
      <c r="C3554" s="28" t="s">
        <v>2392</v>
      </c>
      <c r="D3554" s="28"/>
      <c r="E3554" s="28"/>
      <c r="F3554" s="29">
        <v>-124.54</v>
      </c>
    </row>
    <row r="3555" spans="1:6" outlineLevel="1" x14ac:dyDescent="0.2">
      <c r="A3555" s="26"/>
      <c r="B3555" s="27"/>
      <c r="C3555" s="28" t="s">
        <v>917</v>
      </c>
      <c r="D3555" s="28"/>
      <c r="E3555" s="28"/>
      <c r="F3555" s="29">
        <v>-503.57</v>
      </c>
    </row>
    <row r="3556" spans="1:6" ht="33.75" customHeight="1" outlineLevel="1" x14ac:dyDescent="0.2">
      <c r="A3556" s="21">
        <v>157</v>
      </c>
      <c r="B3556" s="22" t="s">
        <v>2251</v>
      </c>
      <c r="C3556" s="23" t="s">
        <v>2252</v>
      </c>
      <c r="D3556" s="24">
        <v>3.0000000000000001E-3</v>
      </c>
      <c r="E3556" s="25">
        <v>11885.47</v>
      </c>
      <c r="F3556" s="25">
        <v>588.33000000000004</v>
      </c>
    </row>
    <row r="3557" spans="1:6" ht="78.75" customHeight="1" outlineLevel="1" x14ac:dyDescent="0.2">
      <c r="A3557" s="21">
        <v>158</v>
      </c>
      <c r="B3557" s="22" t="s">
        <v>2253</v>
      </c>
      <c r="C3557" s="23" t="s">
        <v>1146</v>
      </c>
      <c r="D3557" s="31">
        <v>39</v>
      </c>
      <c r="E3557" s="25">
        <v>13.91</v>
      </c>
      <c r="F3557" s="25">
        <v>14696.05</v>
      </c>
    </row>
    <row r="3558" spans="1:6" ht="33.75" customHeight="1" outlineLevel="1" x14ac:dyDescent="0.2">
      <c r="A3558" s="21">
        <v>159</v>
      </c>
      <c r="B3558" s="22" t="s">
        <v>2315</v>
      </c>
      <c r="C3558" s="23" t="s">
        <v>2316</v>
      </c>
      <c r="D3558" s="30">
        <v>0.01</v>
      </c>
      <c r="E3558" s="25">
        <v>10463.23</v>
      </c>
      <c r="F3558" s="25">
        <v>1075.29</v>
      </c>
    </row>
    <row r="3559" spans="1:6" outlineLevel="1" x14ac:dyDescent="0.2">
      <c r="A3559" s="26"/>
      <c r="B3559" s="27"/>
      <c r="C3559" s="28" t="s">
        <v>2393</v>
      </c>
      <c r="D3559" s="28"/>
      <c r="E3559" s="28"/>
      <c r="F3559" s="29">
        <v>477.89</v>
      </c>
    </row>
    <row r="3560" spans="1:6" outlineLevel="1" x14ac:dyDescent="0.2">
      <c r="A3560" s="26"/>
      <c r="B3560" s="27"/>
      <c r="C3560" s="28" t="s">
        <v>2394</v>
      </c>
      <c r="D3560" s="28"/>
      <c r="E3560" s="28"/>
      <c r="F3560" s="29">
        <v>271.74</v>
      </c>
    </row>
    <row r="3561" spans="1:6" outlineLevel="1" x14ac:dyDescent="0.2">
      <c r="A3561" s="26"/>
      <c r="B3561" s="27"/>
      <c r="C3561" s="28" t="s">
        <v>917</v>
      </c>
      <c r="D3561" s="28"/>
      <c r="E3561" s="28"/>
      <c r="F3561" s="29">
        <v>1824.92</v>
      </c>
    </row>
    <row r="3562" spans="1:6" ht="22.5" customHeight="1" outlineLevel="1" x14ac:dyDescent="0.2">
      <c r="A3562" s="21">
        <v>160</v>
      </c>
      <c r="B3562" s="22" t="s">
        <v>2319</v>
      </c>
      <c r="C3562" s="23" t="s">
        <v>2320</v>
      </c>
      <c r="D3562" s="32">
        <v>-3.6</v>
      </c>
      <c r="E3562" s="25">
        <v>23.09</v>
      </c>
      <c r="F3562" s="25">
        <v>-442.22</v>
      </c>
    </row>
    <row r="3563" spans="1:6" ht="22.5" customHeight="1" outlineLevel="1" x14ac:dyDescent="0.2">
      <c r="A3563" s="21">
        <v>161</v>
      </c>
      <c r="B3563" s="22" t="s">
        <v>1377</v>
      </c>
      <c r="C3563" s="23" t="s">
        <v>2321</v>
      </c>
      <c r="D3563" s="31">
        <v>1</v>
      </c>
      <c r="E3563" s="25">
        <v>93.8</v>
      </c>
      <c r="F3563" s="25">
        <v>787</v>
      </c>
    </row>
    <row r="3564" spans="1:6" ht="33.75" customHeight="1" outlineLevel="1" x14ac:dyDescent="0.2">
      <c r="A3564" s="21">
        <v>162</v>
      </c>
      <c r="B3564" s="22" t="s">
        <v>2263</v>
      </c>
      <c r="C3564" s="23" t="s">
        <v>2322</v>
      </c>
      <c r="D3564" s="30">
        <v>7.0000000000000007E-2</v>
      </c>
      <c r="E3564" s="25">
        <v>1354.42</v>
      </c>
      <c r="F3564" s="25">
        <v>2663.55</v>
      </c>
    </row>
    <row r="3565" spans="1:6" outlineLevel="1" x14ac:dyDescent="0.2">
      <c r="A3565" s="26"/>
      <c r="B3565" s="27"/>
      <c r="C3565" s="28" t="s">
        <v>2395</v>
      </c>
      <c r="D3565" s="28"/>
      <c r="E3565" s="28"/>
      <c r="F3565" s="29">
        <v>2398.46</v>
      </c>
    </row>
    <row r="3566" spans="1:6" outlineLevel="1" x14ac:dyDescent="0.2">
      <c r="A3566" s="26"/>
      <c r="B3566" s="27"/>
      <c r="C3566" s="28" t="s">
        <v>2396</v>
      </c>
      <c r="D3566" s="28"/>
      <c r="E3566" s="28"/>
      <c r="F3566" s="29">
        <v>1373.87</v>
      </c>
    </row>
    <row r="3567" spans="1:6" outlineLevel="1" x14ac:dyDescent="0.2">
      <c r="A3567" s="26"/>
      <c r="B3567" s="27"/>
      <c r="C3567" s="28" t="s">
        <v>917</v>
      </c>
      <c r="D3567" s="28"/>
      <c r="E3567" s="28"/>
      <c r="F3567" s="29">
        <v>6435.88</v>
      </c>
    </row>
    <row r="3568" spans="1:6" ht="22.5" customHeight="1" outlineLevel="1" x14ac:dyDescent="0.2">
      <c r="A3568" s="21">
        <v>163</v>
      </c>
      <c r="B3568" s="22" t="s">
        <v>1377</v>
      </c>
      <c r="C3568" s="23" t="s">
        <v>2267</v>
      </c>
      <c r="D3568" s="32">
        <v>129.5</v>
      </c>
      <c r="E3568" s="25">
        <v>6.84</v>
      </c>
      <c r="F3568" s="25">
        <v>7429.39</v>
      </c>
    </row>
    <row r="3569" spans="1:6" ht="22.5" customHeight="1" outlineLevel="1" x14ac:dyDescent="0.2">
      <c r="A3569" s="21">
        <v>164</v>
      </c>
      <c r="B3569" s="22" t="s">
        <v>2186</v>
      </c>
      <c r="C3569" s="23" t="s">
        <v>2187</v>
      </c>
      <c r="D3569" s="33">
        <v>1.8E-3</v>
      </c>
      <c r="E3569" s="25">
        <v>6373.37</v>
      </c>
      <c r="F3569" s="25">
        <v>266.86</v>
      </c>
    </row>
    <row r="3570" spans="1:6" outlineLevel="1" x14ac:dyDescent="0.2">
      <c r="A3570" s="26"/>
      <c r="B3570" s="27"/>
      <c r="C3570" s="28" t="s">
        <v>2397</v>
      </c>
      <c r="D3570" s="28"/>
      <c r="E3570" s="28"/>
      <c r="F3570" s="29">
        <v>222.48</v>
      </c>
    </row>
    <row r="3571" spans="1:6" outlineLevel="1" x14ac:dyDescent="0.2">
      <c r="A3571" s="26"/>
      <c r="B3571" s="27"/>
      <c r="C3571" s="28" t="s">
        <v>2398</v>
      </c>
      <c r="D3571" s="28"/>
      <c r="E3571" s="28"/>
      <c r="F3571" s="29">
        <v>126.51</v>
      </c>
    </row>
    <row r="3572" spans="1:6" outlineLevel="1" x14ac:dyDescent="0.2">
      <c r="A3572" s="26"/>
      <c r="B3572" s="27"/>
      <c r="C3572" s="28" t="s">
        <v>917</v>
      </c>
      <c r="D3572" s="28"/>
      <c r="E3572" s="28"/>
      <c r="F3572" s="29">
        <v>615.85</v>
      </c>
    </row>
    <row r="3573" spans="1:6" ht="22.5" customHeight="1" outlineLevel="1" x14ac:dyDescent="0.2">
      <c r="A3573" s="21">
        <v>165</v>
      </c>
      <c r="B3573" s="22" t="s">
        <v>942</v>
      </c>
      <c r="C3573" s="23" t="s">
        <v>1052</v>
      </c>
      <c r="D3573" s="33">
        <v>0.1827</v>
      </c>
      <c r="E3573" s="25">
        <v>665</v>
      </c>
      <c r="F3573" s="25">
        <v>863.83</v>
      </c>
    </row>
    <row r="3574" spans="1:6" ht="33.75" customHeight="1" outlineLevel="1" x14ac:dyDescent="0.2">
      <c r="A3574" s="21">
        <v>166</v>
      </c>
      <c r="B3574" s="22" t="s">
        <v>2192</v>
      </c>
      <c r="C3574" s="23" t="s">
        <v>2193</v>
      </c>
      <c r="D3574" s="24">
        <v>5.2999999999999999E-2</v>
      </c>
      <c r="E3574" s="25">
        <v>5584.58</v>
      </c>
      <c r="F3574" s="25">
        <v>2776.32</v>
      </c>
    </row>
    <row r="3575" spans="1:6" ht="22.5" customHeight="1" outlineLevel="1" x14ac:dyDescent="0.2">
      <c r="A3575" s="21">
        <v>167</v>
      </c>
      <c r="B3575" s="22" t="s">
        <v>2334</v>
      </c>
      <c r="C3575" s="23" t="s">
        <v>2335</v>
      </c>
      <c r="D3575" s="24">
        <v>7.5999999999999998E-2</v>
      </c>
      <c r="E3575" s="25">
        <v>2521.25</v>
      </c>
      <c r="F3575" s="25">
        <v>8559.56</v>
      </c>
    </row>
    <row r="3576" spans="1:6" outlineLevel="1" x14ac:dyDescent="0.2">
      <c r="A3576" s="26"/>
      <c r="B3576" s="27"/>
      <c r="C3576" s="28" t="s">
        <v>2399</v>
      </c>
      <c r="D3576" s="28"/>
      <c r="E3576" s="28"/>
      <c r="F3576" s="29">
        <v>8707.1</v>
      </c>
    </row>
    <row r="3577" spans="1:6" outlineLevel="1" x14ac:dyDescent="0.2">
      <c r="A3577" s="26"/>
      <c r="B3577" s="27"/>
      <c r="C3577" s="28" t="s">
        <v>2400</v>
      </c>
      <c r="D3577" s="28"/>
      <c r="E3577" s="28"/>
      <c r="F3577" s="29">
        <v>4951.09</v>
      </c>
    </row>
    <row r="3578" spans="1:6" outlineLevel="1" x14ac:dyDescent="0.2">
      <c r="A3578" s="26"/>
      <c r="B3578" s="27"/>
      <c r="C3578" s="28" t="s">
        <v>917</v>
      </c>
      <c r="D3578" s="28"/>
      <c r="E3578" s="28"/>
      <c r="F3578" s="29">
        <v>22217.75</v>
      </c>
    </row>
    <row r="3579" spans="1:6" ht="22.5" customHeight="1" outlineLevel="1" x14ac:dyDescent="0.2">
      <c r="A3579" s="21">
        <v>168</v>
      </c>
      <c r="B3579" s="22" t="s">
        <v>2338</v>
      </c>
      <c r="C3579" s="23" t="s">
        <v>2339</v>
      </c>
      <c r="D3579" s="24">
        <v>7.5999999999999998E-2</v>
      </c>
      <c r="E3579" s="25">
        <v>11684</v>
      </c>
      <c r="F3579" s="25">
        <v>4732.95</v>
      </c>
    </row>
    <row r="3580" spans="1:6" ht="22.5" customHeight="1" outlineLevel="1" x14ac:dyDescent="0.2">
      <c r="A3580" s="21">
        <v>169</v>
      </c>
      <c r="B3580" s="22" t="s">
        <v>1215</v>
      </c>
      <c r="C3580" s="23" t="s">
        <v>1216</v>
      </c>
      <c r="D3580" s="33">
        <v>7.6399999999999996E-2</v>
      </c>
      <c r="E3580" s="25">
        <v>1275.18</v>
      </c>
      <c r="F3580" s="25">
        <v>2631.75</v>
      </c>
    </row>
    <row r="3581" spans="1:6" outlineLevel="1" x14ac:dyDescent="0.2">
      <c r="A3581" s="26"/>
      <c r="B3581" s="27"/>
      <c r="C3581" s="28" t="s">
        <v>2401</v>
      </c>
      <c r="D3581" s="28"/>
      <c r="E3581" s="28"/>
      <c r="F3581" s="29">
        <v>2260.4299999999998</v>
      </c>
    </row>
    <row r="3582" spans="1:6" outlineLevel="1" x14ac:dyDescent="0.2">
      <c r="A3582" s="26"/>
      <c r="B3582" s="27"/>
      <c r="C3582" s="28" t="s">
        <v>2402</v>
      </c>
      <c r="D3582" s="28"/>
      <c r="E3582" s="28"/>
      <c r="F3582" s="29">
        <v>1285.3399999999999</v>
      </c>
    </row>
    <row r="3583" spans="1:6" outlineLevel="1" x14ac:dyDescent="0.2">
      <c r="A3583" s="26"/>
      <c r="B3583" s="27"/>
      <c r="C3583" s="28" t="s">
        <v>917</v>
      </c>
      <c r="D3583" s="28"/>
      <c r="E3583" s="28"/>
      <c r="F3583" s="29">
        <v>6177.52</v>
      </c>
    </row>
    <row r="3584" spans="1:6" ht="33.75" customHeight="1" outlineLevel="1" x14ac:dyDescent="0.2">
      <c r="A3584" s="21">
        <v>170</v>
      </c>
      <c r="B3584" s="22" t="s">
        <v>2342</v>
      </c>
      <c r="C3584" s="23" t="s">
        <v>2343</v>
      </c>
      <c r="D3584" s="33">
        <v>7.6399999999999996E-2</v>
      </c>
      <c r="E3584" s="25">
        <v>12319.52</v>
      </c>
      <c r="F3584" s="25">
        <v>8913.27</v>
      </c>
    </row>
    <row r="3585" spans="1:6" ht="22.5" customHeight="1" outlineLevel="1" x14ac:dyDescent="0.2">
      <c r="A3585" s="21">
        <v>171</v>
      </c>
      <c r="B3585" s="22" t="s">
        <v>946</v>
      </c>
      <c r="C3585" s="23" t="s">
        <v>947</v>
      </c>
      <c r="D3585" s="24">
        <v>5.7000000000000002E-2</v>
      </c>
      <c r="E3585" s="25">
        <v>768.92</v>
      </c>
      <c r="F3585" s="25">
        <v>1903.98</v>
      </c>
    </row>
    <row r="3586" spans="1:6" outlineLevel="1" x14ac:dyDescent="0.2">
      <c r="A3586" s="26"/>
      <c r="B3586" s="27"/>
      <c r="C3586" s="28" t="s">
        <v>2403</v>
      </c>
      <c r="D3586" s="28"/>
      <c r="E3586" s="28"/>
      <c r="F3586" s="29">
        <v>1924.32</v>
      </c>
    </row>
    <row r="3587" spans="1:6" outlineLevel="1" x14ac:dyDescent="0.2">
      <c r="A3587" s="26"/>
      <c r="B3587" s="27"/>
      <c r="C3587" s="28" t="s">
        <v>2404</v>
      </c>
      <c r="D3587" s="28"/>
      <c r="E3587" s="28"/>
      <c r="F3587" s="29">
        <v>1094.22</v>
      </c>
    </row>
    <row r="3588" spans="1:6" outlineLevel="1" x14ac:dyDescent="0.2">
      <c r="A3588" s="26"/>
      <c r="B3588" s="27"/>
      <c r="C3588" s="28" t="s">
        <v>917</v>
      </c>
      <c r="D3588" s="28"/>
      <c r="E3588" s="28"/>
      <c r="F3588" s="29">
        <v>4922.5200000000004</v>
      </c>
    </row>
    <row r="3589" spans="1:6" ht="56.25" customHeight="1" outlineLevel="1" x14ac:dyDescent="0.2">
      <c r="A3589" s="21">
        <v>172</v>
      </c>
      <c r="B3589" s="22" t="s">
        <v>950</v>
      </c>
      <c r="C3589" s="23" t="s">
        <v>951</v>
      </c>
      <c r="D3589" s="24">
        <v>5.7000000000000002E-2</v>
      </c>
      <c r="E3589" s="25">
        <v>6800</v>
      </c>
      <c r="F3589" s="25">
        <v>3910.88</v>
      </c>
    </row>
    <row r="3590" spans="1:6" ht="11.25" customHeight="1" outlineLevel="1" x14ac:dyDescent="0.2">
      <c r="A3590" s="443" t="s">
        <v>1007</v>
      </c>
      <c r="B3590" s="444"/>
      <c r="C3590" s="444"/>
      <c r="D3590" s="444"/>
      <c r="E3590" s="445"/>
      <c r="F3590" s="36">
        <v>1202700.02</v>
      </c>
    </row>
    <row r="3591" spans="1:6" outlineLevel="1" x14ac:dyDescent="0.2">
      <c r="A3591" s="443" t="s">
        <v>1008</v>
      </c>
      <c r="B3591" s="444"/>
      <c r="C3591" s="444"/>
      <c r="D3591" s="444"/>
      <c r="E3591" s="445"/>
      <c r="F3591" s="36">
        <v>363256.31</v>
      </c>
    </row>
    <row r="3592" spans="1:6" outlineLevel="1" x14ac:dyDescent="0.2">
      <c r="A3592" s="443" t="s">
        <v>1009</v>
      </c>
      <c r="B3592" s="444"/>
      <c r="C3592" s="444"/>
      <c r="D3592" s="444"/>
      <c r="E3592" s="445"/>
      <c r="F3592" s="36">
        <v>208407.04000000001</v>
      </c>
    </row>
    <row r="3593" spans="1:6" ht="11.25" customHeight="1" outlineLevel="1" x14ac:dyDescent="0.2">
      <c r="A3593" s="443" t="s">
        <v>2405</v>
      </c>
      <c r="B3593" s="444"/>
      <c r="C3593" s="444"/>
      <c r="D3593" s="444"/>
      <c r="E3593" s="445"/>
      <c r="F3593" s="36">
        <v>1774363.37</v>
      </c>
    </row>
    <row r="3594" spans="1:6" ht="12.75" customHeight="1" outlineLevel="1" x14ac:dyDescent="0.2">
      <c r="A3594" s="456" t="s">
        <v>2406</v>
      </c>
      <c r="B3594" s="457"/>
      <c r="C3594" s="457"/>
      <c r="D3594" s="457"/>
      <c r="E3594" s="457"/>
      <c r="F3594" s="458"/>
    </row>
    <row r="3595" spans="1:6" ht="45" customHeight="1" outlineLevel="1" x14ac:dyDescent="0.2">
      <c r="A3595" s="21">
        <v>173</v>
      </c>
      <c r="B3595" s="22" t="s">
        <v>2407</v>
      </c>
      <c r="C3595" s="23" t="s">
        <v>2408</v>
      </c>
      <c r="D3595" s="30">
        <v>2.66</v>
      </c>
      <c r="E3595" s="25">
        <v>5175</v>
      </c>
      <c r="F3595" s="25">
        <v>224790.62</v>
      </c>
    </row>
    <row r="3596" spans="1:6" outlineLevel="1" x14ac:dyDescent="0.2">
      <c r="A3596" s="26"/>
      <c r="B3596" s="27"/>
      <c r="C3596" s="28" t="s">
        <v>2409</v>
      </c>
      <c r="D3596" s="28"/>
      <c r="E3596" s="28"/>
      <c r="F3596" s="29">
        <v>77294.41</v>
      </c>
    </row>
    <row r="3597" spans="1:6" outlineLevel="1" x14ac:dyDescent="0.2">
      <c r="A3597" s="26"/>
      <c r="B3597" s="27"/>
      <c r="C3597" s="28" t="s">
        <v>2410</v>
      </c>
      <c r="D3597" s="28"/>
      <c r="E3597" s="28"/>
      <c r="F3597" s="29">
        <v>38647.199999999997</v>
      </c>
    </row>
    <row r="3598" spans="1:6" outlineLevel="1" x14ac:dyDescent="0.2">
      <c r="A3598" s="26"/>
      <c r="B3598" s="27"/>
      <c r="C3598" s="28" t="s">
        <v>917</v>
      </c>
      <c r="D3598" s="28"/>
      <c r="E3598" s="28"/>
      <c r="F3598" s="29">
        <v>340732.23</v>
      </c>
    </row>
    <row r="3599" spans="1:6" ht="33.75" customHeight="1" outlineLevel="1" x14ac:dyDescent="0.2">
      <c r="A3599" s="21">
        <v>174</v>
      </c>
      <c r="B3599" s="22" t="s">
        <v>2411</v>
      </c>
      <c r="C3599" s="23" t="s">
        <v>2412</v>
      </c>
      <c r="D3599" s="32">
        <v>1.4</v>
      </c>
      <c r="E3599" s="25">
        <v>2622.81</v>
      </c>
      <c r="F3599" s="25">
        <v>166007.88</v>
      </c>
    </row>
    <row r="3600" spans="1:6" outlineLevel="1" x14ac:dyDescent="0.2">
      <c r="A3600" s="26"/>
      <c r="B3600" s="27"/>
      <c r="C3600" s="28" t="s">
        <v>2413</v>
      </c>
      <c r="D3600" s="28"/>
      <c r="E3600" s="28"/>
      <c r="F3600" s="29">
        <v>147747.01</v>
      </c>
    </row>
    <row r="3601" spans="1:6" outlineLevel="1" x14ac:dyDescent="0.2">
      <c r="A3601" s="26"/>
      <c r="B3601" s="27"/>
      <c r="C3601" s="28" t="s">
        <v>2414</v>
      </c>
      <c r="D3601" s="28"/>
      <c r="E3601" s="28"/>
      <c r="F3601" s="29">
        <v>66403.149999999994</v>
      </c>
    </row>
    <row r="3602" spans="1:6" outlineLevel="1" x14ac:dyDescent="0.2">
      <c r="A3602" s="26"/>
      <c r="B3602" s="27"/>
      <c r="C3602" s="28" t="s">
        <v>917</v>
      </c>
      <c r="D3602" s="28"/>
      <c r="E3602" s="28"/>
      <c r="F3602" s="29">
        <v>380158.04</v>
      </c>
    </row>
    <row r="3603" spans="1:6" ht="33.75" customHeight="1" outlineLevel="1" x14ac:dyDescent="0.2">
      <c r="A3603" s="21">
        <v>175</v>
      </c>
      <c r="B3603" s="22" t="s">
        <v>2415</v>
      </c>
      <c r="C3603" s="23" t="s">
        <v>2416</v>
      </c>
      <c r="D3603" s="31">
        <v>1</v>
      </c>
      <c r="E3603" s="25">
        <v>616.41</v>
      </c>
      <c r="F3603" s="25">
        <v>13413.08</v>
      </c>
    </row>
    <row r="3604" spans="1:6" outlineLevel="1" x14ac:dyDescent="0.2">
      <c r="A3604" s="26"/>
      <c r="B3604" s="27"/>
      <c r="C3604" s="28" t="s">
        <v>2417</v>
      </c>
      <c r="D3604" s="28"/>
      <c r="E3604" s="28"/>
      <c r="F3604" s="29">
        <v>5001.17</v>
      </c>
    </row>
    <row r="3605" spans="1:6" outlineLevel="1" x14ac:dyDescent="0.2">
      <c r="A3605" s="26"/>
      <c r="B3605" s="27"/>
      <c r="C3605" s="28" t="s">
        <v>2418</v>
      </c>
      <c r="D3605" s="28"/>
      <c r="E3605" s="28"/>
      <c r="F3605" s="29">
        <v>2500.58</v>
      </c>
    </row>
    <row r="3606" spans="1:6" outlineLevel="1" x14ac:dyDescent="0.2">
      <c r="A3606" s="26"/>
      <c r="B3606" s="27"/>
      <c r="C3606" s="28" t="s">
        <v>917</v>
      </c>
      <c r="D3606" s="28"/>
      <c r="E3606" s="28"/>
      <c r="F3606" s="29">
        <v>20914.830000000002</v>
      </c>
    </row>
    <row r="3607" spans="1:6" ht="22.5" customHeight="1" outlineLevel="1" x14ac:dyDescent="0.2">
      <c r="A3607" s="21">
        <v>176</v>
      </c>
      <c r="B3607" s="22" t="s">
        <v>2419</v>
      </c>
      <c r="C3607" s="23" t="s">
        <v>2420</v>
      </c>
      <c r="D3607" s="32">
        <v>2.5</v>
      </c>
      <c r="E3607" s="25">
        <v>915.98</v>
      </c>
      <c r="F3607" s="25">
        <v>103528.07</v>
      </c>
    </row>
    <row r="3608" spans="1:6" outlineLevel="1" x14ac:dyDescent="0.2">
      <c r="A3608" s="26"/>
      <c r="B3608" s="27"/>
      <c r="C3608" s="28" t="s">
        <v>2421</v>
      </c>
      <c r="D3608" s="28"/>
      <c r="E3608" s="28"/>
      <c r="F3608" s="29">
        <v>92139.98</v>
      </c>
    </row>
    <row r="3609" spans="1:6" outlineLevel="1" x14ac:dyDescent="0.2">
      <c r="A3609" s="26"/>
      <c r="B3609" s="27"/>
      <c r="C3609" s="28" t="s">
        <v>2422</v>
      </c>
      <c r="D3609" s="28"/>
      <c r="E3609" s="28"/>
      <c r="F3609" s="29">
        <v>41411.230000000003</v>
      </c>
    </row>
    <row r="3610" spans="1:6" outlineLevel="1" x14ac:dyDescent="0.2">
      <c r="A3610" s="26"/>
      <c r="B3610" s="27"/>
      <c r="C3610" s="28" t="s">
        <v>917</v>
      </c>
      <c r="D3610" s="28"/>
      <c r="E3610" s="28"/>
      <c r="F3610" s="29">
        <v>237079.28</v>
      </c>
    </row>
    <row r="3611" spans="1:6" ht="22.5" customHeight="1" outlineLevel="1" x14ac:dyDescent="0.2">
      <c r="A3611" s="21">
        <v>177</v>
      </c>
      <c r="B3611" s="22" t="s">
        <v>2423</v>
      </c>
      <c r="C3611" s="23" t="s">
        <v>2424</v>
      </c>
      <c r="D3611" s="31">
        <v>1375</v>
      </c>
      <c r="E3611" s="25">
        <v>59.99</v>
      </c>
      <c r="F3611" s="25">
        <v>1022829.5</v>
      </c>
    </row>
    <row r="3612" spans="1:6" ht="33.75" customHeight="1" outlineLevel="1" x14ac:dyDescent="0.2">
      <c r="A3612" s="21">
        <v>178</v>
      </c>
      <c r="B3612" s="22" t="s">
        <v>1013</v>
      </c>
      <c r="C3612" s="23" t="s">
        <v>2425</v>
      </c>
      <c r="D3612" s="31">
        <v>238</v>
      </c>
      <c r="E3612" s="25">
        <v>3.94</v>
      </c>
      <c r="F3612" s="25">
        <v>21124.12</v>
      </c>
    </row>
    <row r="3613" spans="1:6" ht="45" customHeight="1" outlineLevel="1" x14ac:dyDescent="0.2">
      <c r="A3613" s="21">
        <v>179</v>
      </c>
      <c r="B3613" s="22" t="s">
        <v>2181</v>
      </c>
      <c r="C3613" s="23" t="s">
        <v>1016</v>
      </c>
      <c r="D3613" s="31">
        <v>4760</v>
      </c>
      <c r="E3613" s="25">
        <v>60.94</v>
      </c>
      <c r="F3613" s="25">
        <v>3306631.1</v>
      </c>
    </row>
    <row r="3614" spans="1:6" ht="11.25" customHeight="1" outlineLevel="1" x14ac:dyDescent="0.2">
      <c r="A3614" s="443" t="s">
        <v>1007</v>
      </c>
      <c r="B3614" s="444"/>
      <c r="C3614" s="444"/>
      <c r="D3614" s="444"/>
      <c r="E3614" s="445"/>
      <c r="F3614" s="36">
        <v>4858324.37</v>
      </c>
    </row>
    <row r="3615" spans="1:6" outlineLevel="1" x14ac:dyDescent="0.2">
      <c r="A3615" s="443" t="s">
        <v>1008</v>
      </c>
      <c r="B3615" s="444"/>
      <c r="C3615" s="444"/>
      <c r="D3615" s="444"/>
      <c r="E3615" s="445"/>
      <c r="F3615" s="36">
        <v>322182.57</v>
      </c>
    </row>
    <row r="3616" spans="1:6" outlineLevel="1" x14ac:dyDescent="0.2">
      <c r="A3616" s="443" t="s">
        <v>1009</v>
      </c>
      <c r="B3616" s="444"/>
      <c r="C3616" s="444"/>
      <c r="D3616" s="444"/>
      <c r="E3616" s="445"/>
      <c r="F3616" s="36">
        <v>148962.17000000001</v>
      </c>
    </row>
    <row r="3617" spans="1:6" ht="11.25" customHeight="1" outlineLevel="1" x14ac:dyDescent="0.2">
      <c r="A3617" s="443" t="s">
        <v>2426</v>
      </c>
      <c r="B3617" s="444"/>
      <c r="C3617" s="444"/>
      <c r="D3617" s="444"/>
      <c r="E3617" s="445"/>
      <c r="F3617" s="36">
        <v>5329469.1100000003</v>
      </c>
    </row>
    <row r="3618" spans="1:6" ht="12.75" customHeight="1" outlineLevel="1" x14ac:dyDescent="0.2">
      <c r="A3618" s="456" t="s">
        <v>2427</v>
      </c>
      <c r="B3618" s="457"/>
      <c r="C3618" s="457"/>
      <c r="D3618" s="457"/>
      <c r="E3618" s="457"/>
      <c r="F3618" s="458"/>
    </row>
    <row r="3619" spans="1:6" ht="12" outlineLevel="1" x14ac:dyDescent="0.2">
      <c r="A3619" s="459" t="s">
        <v>2428</v>
      </c>
      <c r="B3619" s="460"/>
      <c r="C3619" s="460"/>
      <c r="D3619" s="460"/>
      <c r="E3619" s="460"/>
      <c r="F3619" s="461"/>
    </row>
    <row r="3620" spans="1:6" ht="22.5" customHeight="1" outlineLevel="1" x14ac:dyDescent="0.2">
      <c r="A3620" s="21">
        <v>180</v>
      </c>
      <c r="B3620" s="22" t="s">
        <v>1363</v>
      </c>
      <c r="C3620" s="23" t="s">
        <v>1364</v>
      </c>
      <c r="D3620" s="24">
        <v>0.187</v>
      </c>
      <c r="E3620" s="25">
        <v>4711.5</v>
      </c>
      <c r="F3620" s="25">
        <v>18739.2</v>
      </c>
    </row>
    <row r="3621" spans="1:6" outlineLevel="1" x14ac:dyDescent="0.2">
      <c r="A3621" s="26"/>
      <c r="B3621" s="27"/>
      <c r="C3621" s="28" t="s">
        <v>2429</v>
      </c>
      <c r="D3621" s="28"/>
      <c r="E3621" s="28"/>
      <c r="F3621" s="29">
        <v>15692.14</v>
      </c>
    </row>
    <row r="3622" spans="1:6" outlineLevel="1" x14ac:dyDescent="0.2">
      <c r="A3622" s="26"/>
      <c r="B3622" s="27"/>
      <c r="C3622" s="28" t="s">
        <v>2430</v>
      </c>
      <c r="D3622" s="28"/>
      <c r="E3622" s="28"/>
      <c r="F3622" s="29">
        <v>8922.98</v>
      </c>
    </row>
    <row r="3623" spans="1:6" outlineLevel="1" x14ac:dyDescent="0.2">
      <c r="A3623" s="26"/>
      <c r="B3623" s="27"/>
      <c r="C3623" s="28" t="s">
        <v>917</v>
      </c>
      <c r="D3623" s="28"/>
      <c r="E3623" s="28"/>
      <c r="F3623" s="29">
        <v>43354.32</v>
      </c>
    </row>
    <row r="3624" spans="1:6" ht="22.5" customHeight="1" outlineLevel="1" x14ac:dyDescent="0.2">
      <c r="A3624" s="21">
        <v>181</v>
      </c>
      <c r="B3624" s="22" t="s">
        <v>1367</v>
      </c>
      <c r="C3624" s="23" t="s">
        <v>2185</v>
      </c>
      <c r="D3624" s="30">
        <v>19.07</v>
      </c>
      <c r="E3624" s="25">
        <v>560</v>
      </c>
      <c r="F3624" s="25">
        <v>81268.710000000006</v>
      </c>
    </row>
    <row r="3625" spans="1:6" ht="22.5" customHeight="1" outlineLevel="1" x14ac:dyDescent="0.2">
      <c r="A3625" s="21">
        <v>182</v>
      </c>
      <c r="B3625" s="22" t="s">
        <v>2431</v>
      </c>
      <c r="C3625" s="23" t="s">
        <v>2432</v>
      </c>
      <c r="D3625" s="30">
        <v>1.36</v>
      </c>
      <c r="E3625" s="25">
        <v>9266.6200000000008</v>
      </c>
      <c r="F3625" s="25">
        <v>386974.29</v>
      </c>
    </row>
    <row r="3626" spans="1:6" outlineLevel="1" x14ac:dyDescent="0.2">
      <c r="A3626" s="26"/>
      <c r="B3626" s="27"/>
      <c r="C3626" s="28" t="s">
        <v>2433</v>
      </c>
      <c r="D3626" s="28"/>
      <c r="E3626" s="28"/>
      <c r="F3626" s="29">
        <v>421083.92</v>
      </c>
    </row>
    <row r="3627" spans="1:6" outlineLevel="1" x14ac:dyDescent="0.2">
      <c r="A3627" s="26"/>
      <c r="B3627" s="27"/>
      <c r="C3627" s="28" t="s">
        <v>2434</v>
      </c>
      <c r="D3627" s="28"/>
      <c r="E3627" s="28"/>
      <c r="F3627" s="29">
        <v>200516.15</v>
      </c>
    </row>
    <row r="3628" spans="1:6" outlineLevel="1" x14ac:dyDescent="0.2">
      <c r="A3628" s="26"/>
      <c r="B3628" s="27"/>
      <c r="C3628" s="28" t="s">
        <v>917</v>
      </c>
      <c r="D3628" s="28"/>
      <c r="E3628" s="28"/>
      <c r="F3628" s="29">
        <v>1008574.36</v>
      </c>
    </row>
    <row r="3629" spans="1:6" ht="33.75" customHeight="1" outlineLevel="1" x14ac:dyDescent="0.2">
      <c r="A3629" s="21">
        <v>183</v>
      </c>
      <c r="B3629" s="22" t="s">
        <v>2190</v>
      </c>
      <c r="C3629" s="23" t="s">
        <v>2191</v>
      </c>
      <c r="D3629" s="31">
        <v>138</v>
      </c>
      <c r="E3629" s="25">
        <v>745.24</v>
      </c>
      <c r="F3629" s="25">
        <v>732243.01</v>
      </c>
    </row>
    <row r="3630" spans="1:6" ht="33.75" customHeight="1" outlineLevel="1" x14ac:dyDescent="0.2">
      <c r="A3630" s="21">
        <v>184</v>
      </c>
      <c r="B3630" s="22" t="s">
        <v>2435</v>
      </c>
      <c r="C3630" s="23" t="s">
        <v>2436</v>
      </c>
      <c r="D3630" s="33">
        <v>1.3563000000000001</v>
      </c>
      <c r="E3630" s="25">
        <v>5488.69</v>
      </c>
      <c r="F3630" s="25">
        <v>61117.79</v>
      </c>
    </row>
    <row r="3631" spans="1:6" ht="33.75" customHeight="1" outlineLevel="1" x14ac:dyDescent="0.2">
      <c r="A3631" s="21">
        <v>185</v>
      </c>
      <c r="B3631" s="22" t="s">
        <v>2192</v>
      </c>
      <c r="C3631" s="23" t="s">
        <v>2193</v>
      </c>
      <c r="D3631" s="24">
        <v>4.9020000000000001</v>
      </c>
      <c r="E3631" s="25">
        <v>5584.58</v>
      </c>
      <c r="F3631" s="25">
        <v>256783.23</v>
      </c>
    </row>
    <row r="3632" spans="1:6" ht="33.75" customHeight="1" outlineLevel="1" x14ac:dyDescent="0.2">
      <c r="A3632" s="21">
        <v>186</v>
      </c>
      <c r="B3632" s="22" t="s">
        <v>2192</v>
      </c>
      <c r="C3632" s="23" t="s">
        <v>2193</v>
      </c>
      <c r="D3632" s="24">
        <v>5.8819999999999997</v>
      </c>
      <c r="E3632" s="25">
        <v>5584.58</v>
      </c>
      <c r="F3632" s="25">
        <v>308118.93</v>
      </c>
    </row>
    <row r="3633" spans="1:6" ht="22.5" customHeight="1" outlineLevel="1" x14ac:dyDescent="0.2">
      <c r="A3633" s="21">
        <v>187</v>
      </c>
      <c r="B3633" s="22" t="s">
        <v>1213</v>
      </c>
      <c r="C3633" s="23" t="s">
        <v>1214</v>
      </c>
      <c r="D3633" s="24">
        <v>0.46800000000000003</v>
      </c>
      <c r="E3633" s="25">
        <v>6780</v>
      </c>
      <c r="F3633" s="25">
        <v>28557.360000000001</v>
      </c>
    </row>
    <row r="3634" spans="1:6" ht="22.5" customHeight="1" outlineLevel="1" x14ac:dyDescent="0.2">
      <c r="A3634" s="21">
        <v>188</v>
      </c>
      <c r="B3634" s="22" t="s">
        <v>2194</v>
      </c>
      <c r="C3634" s="23" t="s">
        <v>2195</v>
      </c>
      <c r="D3634" s="30">
        <v>0.16</v>
      </c>
      <c r="E3634" s="25">
        <v>6726.18</v>
      </c>
      <c r="F3634" s="25">
        <v>10137.700000000001</v>
      </c>
    </row>
    <row r="3635" spans="1:6" ht="22.5" customHeight="1" outlineLevel="1" x14ac:dyDescent="0.2">
      <c r="A3635" s="21">
        <v>189</v>
      </c>
      <c r="B3635" s="22" t="s">
        <v>946</v>
      </c>
      <c r="C3635" s="23" t="s">
        <v>947</v>
      </c>
      <c r="D3635" s="24">
        <v>2.3759999999999999</v>
      </c>
      <c r="E3635" s="25">
        <v>768.92</v>
      </c>
      <c r="F3635" s="25">
        <v>79366.28</v>
      </c>
    </row>
    <row r="3636" spans="1:6" outlineLevel="1" x14ac:dyDescent="0.2">
      <c r="A3636" s="26"/>
      <c r="B3636" s="27"/>
      <c r="C3636" s="28" t="s">
        <v>2437</v>
      </c>
      <c r="D3636" s="28"/>
      <c r="E3636" s="28"/>
      <c r="F3636" s="29">
        <v>80214.009999999995</v>
      </c>
    </row>
    <row r="3637" spans="1:6" outlineLevel="1" x14ac:dyDescent="0.2">
      <c r="A3637" s="26"/>
      <c r="B3637" s="27"/>
      <c r="C3637" s="28" t="s">
        <v>2438</v>
      </c>
      <c r="D3637" s="28"/>
      <c r="E3637" s="28"/>
      <c r="F3637" s="29">
        <v>45611.89</v>
      </c>
    </row>
    <row r="3638" spans="1:6" outlineLevel="1" x14ac:dyDescent="0.2">
      <c r="A3638" s="26"/>
      <c r="B3638" s="27"/>
      <c r="C3638" s="28" t="s">
        <v>917</v>
      </c>
      <c r="D3638" s="28"/>
      <c r="E3638" s="28"/>
      <c r="F3638" s="29">
        <v>205192.18</v>
      </c>
    </row>
    <row r="3639" spans="1:6" ht="56.25" customHeight="1" outlineLevel="1" x14ac:dyDescent="0.2">
      <c r="A3639" s="21">
        <v>190</v>
      </c>
      <c r="B3639" s="22" t="s">
        <v>950</v>
      </c>
      <c r="C3639" s="23" t="s">
        <v>951</v>
      </c>
      <c r="D3639" s="24">
        <v>2.3759999999999999</v>
      </c>
      <c r="E3639" s="25">
        <v>6800</v>
      </c>
      <c r="F3639" s="25">
        <v>163022.10999999999</v>
      </c>
    </row>
    <row r="3640" spans="1:6" ht="22.5" customHeight="1" outlineLevel="1" x14ac:dyDescent="0.2">
      <c r="A3640" s="21">
        <v>191</v>
      </c>
      <c r="B3640" s="22" t="s">
        <v>1215</v>
      </c>
      <c r="C3640" s="23" t="s">
        <v>1216</v>
      </c>
      <c r="D3640" s="24">
        <v>0.50700000000000001</v>
      </c>
      <c r="E3640" s="25">
        <v>1275.18</v>
      </c>
      <c r="F3640" s="25">
        <v>17464.64</v>
      </c>
    </row>
    <row r="3641" spans="1:6" outlineLevel="1" x14ac:dyDescent="0.2">
      <c r="A3641" s="26"/>
      <c r="B3641" s="27"/>
      <c r="C3641" s="28" t="s">
        <v>2439</v>
      </c>
      <c r="D3641" s="28"/>
      <c r="E3641" s="28"/>
      <c r="F3641" s="29">
        <v>15000.5</v>
      </c>
    </row>
    <row r="3642" spans="1:6" outlineLevel="1" x14ac:dyDescent="0.2">
      <c r="A3642" s="26"/>
      <c r="B3642" s="27"/>
      <c r="C3642" s="28" t="s">
        <v>2440</v>
      </c>
      <c r="D3642" s="28"/>
      <c r="E3642" s="28"/>
      <c r="F3642" s="29">
        <v>8529.69</v>
      </c>
    </row>
    <row r="3643" spans="1:6" outlineLevel="1" x14ac:dyDescent="0.2">
      <c r="A3643" s="26"/>
      <c r="B3643" s="27"/>
      <c r="C3643" s="28" t="s">
        <v>917</v>
      </c>
      <c r="D3643" s="28"/>
      <c r="E3643" s="28"/>
      <c r="F3643" s="29">
        <v>40994.83</v>
      </c>
    </row>
    <row r="3644" spans="1:6" ht="45" customHeight="1" outlineLevel="1" x14ac:dyDescent="0.2">
      <c r="A3644" s="21">
        <v>192</v>
      </c>
      <c r="B3644" s="22" t="s">
        <v>2441</v>
      </c>
      <c r="C3644" s="23" t="s">
        <v>2442</v>
      </c>
      <c r="D3644" s="31">
        <v>185</v>
      </c>
      <c r="E3644" s="25">
        <v>18.739999999999998</v>
      </c>
      <c r="F3644" s="25">
        <v>31722.14</v>
      </c>
    </row>
    <row r="3645" spans="1:6" ht="33.75" customHeight="1" outlineLevel="1" x14ac:dyDescent="0.2">
      <c r="A3645" s="21">
        <v>193</v>
      </c>
      <c r="B3645" s="22" t="s">
        <v>2212</v>
      </c>
      <c r="C3645" s="23" t="s">
        <v>2213</v>
      </c>
      <c r="D3645" s="32">
        <v>1.3</v>
      </c>
      <c r="E3645" s="25">
        <v>933.28</v>
      </c>
      <c r="F3645" s="25">
        <v>18704.12</v>
      </c>
    </row>
    <row r="3646" spans="1:6" outlineLevel="1" x14ac:dyDescent="0.2">
      <c r="A3646" s="26"/>
      <c r="B3646" s="27"/>
      <c r="C3646" s="28" t="s">
        <v>2443</v>
      </c>
      <c r="D3646" s="28"/>
      <c r="E3646" s="28"/>
      <c r="F3646" s="29">
        <v>5268.29</v>
      </c>
    </row>
    <row r="3647" spans="1:6" outlineLevel="1" x14ac:dyDescent="0.2">
      <c r="A3647" s="26"/>
      <c r="B3647" s="27"/>
      <c r="C3647" s="28" t="s">
        <v>2444</v>
      </c>
      <c r="D3647" s="28"/>
      <c r="E3647" s="28"/>
      <c r="F3647" s="29">
        <v>3496.23</v>
      </c>
    </row>
    <row r="3648" spans="1:6" outlineLevel="1" x14ac:dyDescent="0.2">
      <c r="A3648" s="26"/>
      <c r="B3648" s="27"/>
      <c r="C3648" s="28" t="s">
        <v>917</v>
      </c>
      <c r="D3648" s="28"/>
      <c r="E3648" s="28"/>
      <c r="F3648" s="29">
        <v>27468.639999999999</v>
      </c>
    </row>
    <row r="3649" spans="1:6" ht="22.5" customHeight="1" outlineLevel="1" x14ac:dyDescent="0.2">
      <c r="A3649" s="21">
        <v>194</v>
      </c>
      <c r="B3649" s="22" t="s">
        <v>1583</v>
      </c>
      <c r="C3649" s="23" t="s">
        <v>1584</v>
      </c>
      <c r="D3649" s="30">
        <v>-45.05</v>
      </c>
      <c r="E3649" s="25">
        <v>17.82</v>
      </c>
      <c r="F3649" s="25">
        <v>-12563.68</v>
      </c>
    </row>
    <row r="3650" spans="1:6" ht="22.5" customHeight="1" outlineLevel="1" x14ac:dyDescent="0.2">
      <c r="A3650" s="21">
        <v>195</v>
      </c>
      <c r="B3650" s="22" t="s">
        <v>1377</v>
      </c>
      <c r="C3650" s="23" t="s">
        <v>2445</v>
      </c>
      <c r="D3650" s="31">
        <v>130</v>
      </c>
      <c r="E3650" s="25">
        <v>95.25</v>
      </c>
      <c r="F3650" s="25">
        <v>103890.11</v>
      </c>
    </row>
    <row r="3651" spans="1:6" ht="33.75" customHeight="1" outlineLevel="1" x14ac:dyDescent="0.2">
      <c r="A3651" s="21">
        <v>196</v>
      </c>
      <c r="B3651" s="22" t="s">
        <v>2315</v>
      </c>
      <c r="C3651" s="23" t="s">
        <v>2316</v>
      </c>
      <c r="D3651" s="30">
        <v>0.01</v>
      </c>
      <c r="E3651" s="25">
        <v>10463.23</v>
      </c>
      <c r="F3651" s="25">
        <v>1075.29</v>
      </c>
    </row>
    <row r="3652" spans="1:6" outlineLevel="1" x14ac:dyDescent="0.2">
      <c r="A3652" s="26"/>
      <c r="B3652" s="27"/>
      <c r="C3652" s="28" t="s">
        <v>2393</v>
      </c>
      <c r="D3652" s="28"/>
      <c r="E3652" s="28"/>
      <c r="F3652" s="29">
        <v>477.89</v>
      </c>
    </row>
    <row r="3653" spans="1:6" outlineLevel="1" x14ac:dyDescent="0.2">
      <c r="A3653" s="26"/>
      <c r="B3653" s="27"/>
      <c r="C3653" s="28" t="s">
        <v>2394</v>
      </c>
      <c r="D3653" s="28"/>
      <c r="E3653" s="28"/>
      <c r="F3653" s="29">
        <v>271.74</v>
      </c>
    </row>
    <row r="3654" spans="1:6" outlineLevel="1" x14ac:dyDescent="0.2">
      <c r="A3654" s="26"/>
      <c r="B3654" s="27"/>
      <c r="C3654" s="28" t="s">
        <v>917</v>
      </c>
      <c r="D3654" s="28"/>
      <c r="E3654" s="28"/>
      <c r="F3654" s="29">
        <v>1824.92</v>
      </c>
    </row>
    <row r="3655" spans="1:6" ht="22.5" customHeight="1" outlineLevel="1" x14ac:dyDescent="0.2">
      <c r="A3655" s="21">
        <v>197</v>
      </c>
      <c r="B3655" s="22" t="s">
        <v>2319</v>
      </c>
      <c r="C3655" s="23" t="s">
        <v>2320</v>
      </c>
      <c r="D3655" s="32">
        <v>-3.6</v>
      </c>
      <c r="E3655" s="25">
        <v>23.09</v>
      </c>
      <c r="F3655" s="25">
        <v>-442.22</v>
      </c>
    </row>
    <row r="3656" spans="1:6" ht="22.5" customHeight="1" outlineLevel="1" x14ac:dyDescent="0.2">
      <c r="A3656" s="21">
        <v>198</v>
      </c>
      <c r="B3656" s="22" t="s">
        <v>1377</v>
      </c>
      <c r="C3656" s="23" t="s">
        <v>2321</v>
      </c>
      <c r="D3656" s="31">
        <v>1</v>
      </c>
      <c r="E3656" s="25">
        <v>93.8</v>
      </c>
      <c r="F3656" s="25">
        <v>787</v>
      </c>
    </row>
    <row r="3657" spans="1:6" ht="22.5" customHeight="1" outlineLevel="1" x14ac:dyDescent="0.2">
      <c r="A3657" s="21">
        <v>199</v>
      </c>
      <c r="B3657" s="22" t="s">
        <v>2446</v>
      </c>
      <c r="C3657" s="23" t="s">
        <v>2447</v>
      </c>
      <c r="D3657" s="30">
        <v>0.03</v>
      </c>
      <c r="E3657" s="25">
        <v>50.21</v>
      </c>
      <c r="F3657" s="25">
        <v>59.93</v>
      </c>
    </row>
    <row r="3658" spans="1:6" outlineLevel="1" x14ac:dyDescent="0.2">
      <c r="A3658" s="26"/>
      <c r="B3658" s="27"/>
      <c r="C3658" s="28" t="s">
        <v>2448</v>
      </c>
      <c r="D3658" s="28"/>
      <c r="E3658" s="28"/>
      <c r="F3658" s="29">
        <v>64.290000000000006</v>
      </c>
    </row>
    <row r="3659" spans="1:6" outlineLevel="1" x14ac:dyDescent="0.2">
      <c r="A3659" s="26"/>
      <c r="B3659" s="27"/>
      <c r="C3659" s="28" t="s">
        <v>2449</v>
      </c>
      <c r="D3659" s="28"/>
      <c r="E3659" s="28"/>
      <c r="F3659" s="29">
        <v>37.31</v>
      </c>
    </row>
    <row r="3660" spans="1:6" outlineLevel="1" x14ac:dyDescent="0.2">
      <c r="A3660" s="26"/>
      <c r="B3660" s="27"/>
      <c r="C3660" s="28" t="s">
        <v>917</v>
      </c>
      <c r="D3660" s="28"/>
      <c r="E3660" s="28"/>
      <c r="F3660" s="29">
        <v>161.53</v>
      </c>
    </row>
    <row r="3661" spans="1:6" ht="22.5" customHeight="1" outlineLevel="1" x14ac:dyDescent="0.2">
      <c r="A3661" s="21">
        <v>200</v>
      </c>
      <c r="B3661" s="22" t="s">
        <v>1536</v>
      </c>
      <c r="C3661" s="23" t="s">
        <v>1537</v>
      </c>
      <c r="D3661" s="33">
        <v>3.0599999999999999E-2</v>
      </c>
      <c r="E3661" s="25">
        <v>600</v>
      </c>
      <c r="F3661" s="25">
        <v>156.06</v>
      </c>
    </row>
    <row r="3662" spans="1:6" ht="33.75" customHeight="1" outlineLevel="1" x14ac:dyDescent="0.2">
      <c r="A3662" s="21">
        <v>201</v>
      </c>
      <c r="B3662" s="22" t="s">
        <v>2239</v>
      </c>
      <c r="C3662" s="23" t="s">
        <v>2240</v>
      </c>
      <c r="D3662" s="30">
        <v>4.45</v>
      </c>
      <c r="E3662" s="25">
        <v>448.43</v>
      </c>
      <c r="F3662" s="25">
        <v>65450.79</v>
      </c>
    </row>
    <row r="3663" spans="1:6" outlineLevel="1" x14ac:dyDescent="0.2">
      <c r="A3663" s="26"/>
      <c r="B3663" s="27"/>
      <c r="C3663" s="28" t="s">
        <v>2450</v>
      </c>
      <c r="D3663" s="28"/>
      <c r="E3663" s="28"/>
      <c r="F3663" s="29">
        <v>62341.43</v>
      </c>
    </row>
    <row r="3664" spans="1:6" outlineLevel="1" x14ac:dyDescent="0.2">
      <c r="A3664" s="26"/>
      <c r="B3664" s="27"/>
      <c r="C3664" s="28" t="s">
        <v>2451</v>
      </c>
      <c r="D3664" s="28"/>
      <c r="E3664" s="28"/>
      <c r="F3664" s="29">
        <v>39105.08</v>
      </c>
    </row>
    <row r="3665" spans="1:6" outlineLevel="1" x14ac:dyDescent="0.2">
      <c r="A3665" s="26"/>
      <c r="B3665" s="27"/>
      <c r="C3665" s="28" t="s">
        <v>917</v>
      </c>
      <c r="D3665" s="28"/>
      <c r="E3665" s="28"/>
      <c r="F3665" s="29">
        <v>166897.29999999999</v>
      </c>
    </row>
    <row r="3666" spans="1:6" ht="22.5" customHeight="1" outlineLevel="1" x14ac:dyDescent="0.2">
      <c r="A3666" s="21">
        <v>202</v>
      </c>
      <c r="B3666" s="22" t="s">
        <v>2243</v>
      </c>
      <c r="C3666" s="23" t="s">
        <v>2244</v>
      </c>
      <c r="D3666" s="30">
        <v>-10.41</v>
      </c>
      <c r="E3666" s="25">
        <v>45</v>
      </c>
      <c r="F3666" s="25">
        <v>-1911.28</v>
      </c>
    </row>
    <row r="3667" spans="1:6" outlineLevel="1" x14ac:dyDescent="0.2">
      <c r="A3667" s="26"/>
      <c r="B3667" s="27"/>
      <c r="C3667" s="28" t="s">
        <v>2245</v>
      </c>
      <c r="D3667" s="28"/>
      <c r="E3667" s="28"/>
      <c r="F3667" s="29"/>
    </row>
    <row r="3668" spans="1:6" outlineLevel="1" x14ac:dyDescent="0.2">
      <c r="A3668" s="26"/>
      <c r="B3668" s="27"/>
      <c r="C3668" s="28" t="s">
        <v>2246</v>
      </c>
      <c r="D3668" s="28"/>
      <c r="E3668" s="28"/>
      <c r="F3668" s="29"/>
    </row>
    <row r="3669" spans="1:6" outlineLevel="1" x14ac:dyDescent="0.2">
      <c r="A3669" s="26"/>
      <c r="B3669" s="27"/>
      <c r="C3669" s="28" t="s">
        <v>917</v>
      </c>
      <c r="D3669" s="28"/>
      <c r="E3669" s="28"/>
      <c r="F3669" s="29">
        <v>-1911.28</v>
      </c>
    </row>
    <row r="3670" spans="1:6" ht="22.5" customHeight="1" outlineLevel="1" x14ac:dyDescent="0.2">
      <c r="A3670" s="21">
        <v>203</v>
      </c>
      <c r="B3670" s="22" t="s">
        <v>2247</v>
      </c>
      <c r="C3670" s="23" t="s">
        <v>2248</v>
      </c>
      <c r="D3670" s="24">
        <v>-10.413</v>
      </c>
      <c r="E3670" s="25">
        <v>13.12</v>
      </c>
      <c r="F3670" s="25">
        <v>-6178.31</v>
      </c>
    </row>
    <row r="3671" spans="1:6" outlineLevel="1" x14ac:dyDescent="0.2">
      <c r="A3671" s="26"/>
      <c r="B3671" s="27"/>
      <c r="C3671" s="28" t="s">
        <v>2452</v>
      </c>
      <c r="D3671" s="28"/>
      <c r="E3671" s="28"/>
      <c r="F3671" s="29">
        <v>-6796.14</v>
      </c>
    </row>
    <row r="3672" spans="1:6" outlineLevel="1" x14ac:dyDescent="0.2">
      <c r="A3672" s="26"/>
      <c r="B3672" s="27"/>
      <c r="C3672" s="28" t="s">
        <v>2453</v>
      </c>
      <c r="D3672" s="28"/>
      <c r="E3672" s="28"/>
      <c r="F3672" s="29">
        <v>-4263.03</v>
      </c>
    </row>
    <row r="3673" spans="1:6" outlineLevel="1" x14ac:dyDescent="0.2">
      <c r="A3673" s="26"/>
      <c r="B3673" s="27"/>
      <c r="C3673" s="28" t="s">
        <v>917</v>
      </c>
      <c r="D3673" s="28"/>
      <c r="E3673" s="28"/>
      <c r="F3673" s="29">
        <v>-17237.48</v>
      </c>
    </row>
    <row r="3674" spans="1:6" ht="33.75" customHeight="1" outlineLevel="1" x14ac:dyDescent="0.2">
      <c r="A3674" s="21">
        <v>204</v>
      </c>
      <c r="B3674" s="22" t="s">
        <v>2251</v>
      </c>
      <c r="C3674" s="23" t="s">
        <v>2252</v>
      </c>
      <c r="D3674" s="24">
        <v>0.111</v>
      </c>
      <c r="E3674" s="25">
        <v>11885.47</v>
      </c>
      <c r="F3674" s="25">
        <v>21768.240000000002</v>
      </c>
    </row>
    <row r="3675" spans="1:6" ht="78.75" customHeight="1" outlineLevel="1" x14ac:dyDescent="0.2">
      <c r="A3675" s="21">
        <v>205</v>
      </c>
      <c r="B3675" s="22" t="s">
        <v>2253</v>
      </c>
      <c r="C3675" s="23" t="s">
        <v>1146</v>
      </c>
      <c r="D3675" s="31">
        <v>1335</v>
      </c>
      <c r="E3675" s="25">
        <v>13.91</v>
      </c>
      <c r="F3675" s="25">
        <v>503057.24</v>
      </c>
    </row>
    <row r="3676" spans="1:6" ht="33.75" customHeight="1" outlineLevel="1" x14ac:dyDescent="0.2">
      <c r="A3676" s="21">
        <v>206</v>
      </c>
      <c r="B3676" s="22" t="s">
        <v>2212</v>
      </c>
      <c r="C3676" s="23" t="s">
        <v>2213</v>
      </c>
      <c r="D3676" s="30">
        <v>0.08</v>
      </c>
      <c r="E3676" s="25">
        <v>933.28</v>
      </c>
      <c r="F3676" s="25">
        <v>1151.02</v>
      </c>
    </row>
    <row r="3677" spans="1:6" outlineLevel="1" x14ac:dyDescent="0.2">
      <c r="A3677" s="26"/>
      <c r="B3677" s="27"/>
      <c r="C3677" s="28" t="s">
        <v>2454</v>
      </c>
      <c r="D3677" s="28"/>
      <c r="E3677" s="28"/>
      <c r="F3677" s="29">
        <v>324.2</v>
      </c>
    </row>
    <row r="3678" spans="1:6" outlineLevel="1" x14ac:dyDescent="0.2">
      <c r="A3678" s="26"/>
      <c r="B3678" s="27"/>
      <c r="C3678" s="28" t="s">
        <v>2455</v>
      </c>
      <c r="D3678" s="28"/>
      <c r="E3678" s="28"/>
      <c r="F3678" s="29">
        <v>215.15</v>
      </c>
    </row>
    <row r="3679" spans="1:6" outlineLevel="1" x14ac:dyDescent="0.2">
      <c r="A3679" s="26"/>
      <c r="B3679" s="27"/>
      <c r="C3679" s="28" t="s">
        <v>917</v>
      </c>
      <c r="D3679" s="28"/>
      <c r="E3679" s="28"/>
      <c r="F3679" s="29">
        <v>1690.37</v>
      </c>
    </row>
    <row r="3680" spans="1:6" ht="22.5" customHeight="1" outlineLevel="1" x14ac:dyDescent="0.2">
      <c r="A3680" s="21">
        <v>207</v>
      </c>
      <c r="B3680" s="22" t="s">
        <v>1583</v>
      </c>
      <c r="C3680" s="23" t="s">
        <v>1584</v>
      </c>
      <c r="D3680" s="24">
        <v>-2.7719999999999998</v>
      </c>
      <c r="E3680" s="25">
        <v>17.82</v>
      </c>
      <c r="F3680" s="25">
        <v>-773.06</v>
      </c>
    </row>
    <row r="3681" spans="1:6" ht="22.5" customHeight="1" outlineLevel="1" x14ac:dyDescent="0.2">
      <c r="A3681" s="21">
        <v>208</v>
      </c>
      <c r="B3681" s="22" t="s">
        <v>1377</v>
      </c>
      <c r="C3681" s="23" t="s">
        <v>2217</v>
      </c>
      <c r="D3681" s="31">
        <v>8</v>
      </c>
      <c r="E3681" s="25">
        <v>242.58</v>
      </c>
      <c r="F3681" s="25">
        <v>16281.84</v>
      </c>
    </row>
    <row r="3682" spans="1:6" ht="33.75" customHeight="1" outlineLevel="1" x14ac:dyDescent="0.2">
      <c r="A3682" s="21">
        <v>209</v>
      </c>
      <c r="B3682" s="22" t="s">
        <v>2221</v>
      </c>
      <c r="C3682" s="23" t="s">
        <v>2222</v>
      </c>
      <c r="D3682" s="30">
        <v>0.08</v>
      </c>
      <c r="E3682" s="25">
        <v>157.12</v>
      </c>
      <c r="F3682" s="25">
        <v>191.12</v>
      </c>
    </row>
    <row r="3683" spans="1:6" outlineLevel="1" x14ac:dyDescent="0.2">
      <c r="A3683" s="26"/>
      <c r="B3683" s="27"/>
      <c r="C3683" s="28" t="s">
        <v>2456</v>
      </c>
      <c r="D3683" s="28"/>
      <c r="E3683" s="28"/>
      <c r="F3683" s="29">
        <v>159.19</v>
      </c>
    </row>
    <row r="3684" spans="1:6" outlineLevel="1" x14ac:dyDescent="0.2">
      <c r="A3684" s="26"/>
      <c r="B3684" s="27"/>
      <c r="C3684" s="28" t="s">
        <v>2457</v>
      </c>
      <c r="D3684" s="28"/>
      <c r="E3684" s="28"/>
      <c r="F3684" s="29">
        <v>91.18</v>
      </c>
    </row>
    <row r="3685" spans="1:6" outlineLevel="1" x14ac:dyDescent="0.2">
      <c r="A3685" s="26"/>
      <c r="B3685" s="27"/>
      <c r="C3685" s="28" t="s">
        <v>917</v>
      </c>
      <c r="D3685" s="28"/>
      <c r="E3685" s="28"/>
      <c r="F3685" s="29">
        <v>441.49</v>
      </c>
    </row>
    <row r="3686" spans="1:6" ht="22.5" customHeight="1" outlineLevel="1" x14ac:dyDescent="0.2">
      <c r="A3686" s="21">
        <v>210</v>
      </c>
      <c r="B3686" s="22" t="s">
        <v>1377</v>
      </c>
      <c r="C3686" s="23" t="s">
        <v>2225</v>
      </c>
      <c r="D3686" s="24">
        <v>1.1439999999999999</v>
      </c>
      <c r="E3686" s="25">
        <v>14.59</v>
      </c>
      <c r="F3686" s="25">
        <v>140.07</v>
      </c>
    </row>
    <row r="3687" spans="1:6" ht="45" customHeight="1" outlineLevel="1" x14ac:dyDescent="0.2">
      <c r="A3687" s="21">
        <v>211</v>
      </c>
      <c r="B3687" s="22" t="s">
        <v>985</v>
      </c>
      <c r="C3687" s="23" t="s">
        <v>2226</v>
      </c>
      <c r="D3687" s="30">
        <v>0.06</v>
      </c>
      <c r="E3687" s="25">
        <v>2703.52</v>
      </c>
      <c r="F3687" s="25">
        <v>3799.42</v>
      </c>
    </row>
    <row r="3688" spans="1:6" outlineLevel="1" x14ac:dyDescent="0.2">
      <c r="A3688" s="26"/>
      <c r="B3688" s="27"/>
      <c r="C3688" s="28" t="s">
        <v>2458</v>
      </c>
      <c r="D3688" s="28"/>
      <c r="E3688" s="28"/>
      <c r="F3688" s="29">
        <v>421.59</v>
      </c>
    </row>
    <row r="3689" spans="1:6" outlineLevel="1" x14ac:dyDescent="0.2">
      <c r="A3689" s="26"/>
      <c r="B3689" s="27"/>
      <c r="C3689" s="28" t="s">
        <v>2459</v>
      </c>
      <c r="D3689" s="28"/>
      <c r="E3689" s="28"/>
      <c r="F3689" s="29">
        <v>239.05</v>
      </c>
    </row>
    <row r="3690" spans="1:6" outlineLevel="1" x14ac:dyDescent="0.2">
      <c r="A3690" s="26"/>
      <c r="B3690" s="27"/>
      <c r="C3690" s="28" t="s">
        <v>917</v>
      </c>
      <c r="D3690" s="28"/>
      <c r="E3690" s="28"/>
      <c r="F3690" s="29">
        <v>4460.0600000000004</v>
      </c>
    </row>
    <row r="3691" spans="1:6" ht="22.5" customHeight="1" outlineLevel="1" x14ac:dyDescent="0.2">
      <c r="A3691" s="21">
        <v>212</v>
      </c>
      <c r="B3691" s="22" t="s">
        <v>2460</v>
      </c>
      <c r="C3691" s="23" t="s">
        <v>2461</v>
      </c>
      <c r="D3691" s="30">
        <v>-24.54</v>
      </c>
      <c r="E3691" s="25">
        <v>6.2</v>
      </c>
      <c r="F3691" s="25">
        <v>-3362.47</v>
      </c>
    </row>
    <row r="3692" spans="1:6" ht="33.75" customHeight="1" outlineLevel="1" x14ac:dyDescent="0.2">
      <c r="A3692" s="21">
        <v>213</v>
      </c>
      <c r="B3692" s="22" t="s">
        <v>2229</v>
      </c>
      <c r="C3692" s="23" t="s">
        <v>2230</v>
      </c>
      <c r="D3692" s="32">
        <v>0.3</v>
      </c>
      <c r="E3692" s="25">
        <v>1208.43</v>
      </c>
      <c r="F3692" s="25">
        <v>2523.1999999999998</v>
      </c>
    </row>
    <row r="3693" spans="1:6" ht="22.5" customHeight="1" outlineLevel="1" x14ac:dyDescent="0.2">
      <c r="A3693" s="21">
        <v>214</v>
      </c>
      <c r="B3693" s="22" t="s">
        <v>1282</v>
      </c>
      <c r="C3693" s="23" t="s">
        <v>1283</v>
      </c>
      <c r="D3693" s="31">
        <v>2</v>
      </c>
      <c r="E3693" s="25">
        <v>80.19</v>
      </c>
      <c r="F3693" s="25">
        <v>3954.95</v>
      </c>
    </row>
    <row r="3694" spans="1:6" outlineLevel="1" x14ac:dyDescent="0.2">
      <c r="A3694" s="26"/>
      <c r="B3694" s="27"/>
      <c r="C3694" s="28" t="s">
        <v>2462</v>
      </c>
      <c r="D3694" s="28"/>
      <c r="E3694" s="28"/>
      <c r="F3694" s="29">
        <v>3011.52</v>
      </c>
    </row>
    <row r="3695" spans="1:6" outlineLevel="1" x14ac:dyDescent="0.2">
      <c r="A3695" s="26"/>
      <c r="B3695" s="27"/>
      <c r="C3695" s="28" t="s">
        <v>2463</v>
      </c>
      <c r="D3695" s="28"/>
      <c r="E3695" s="28"/>
      <c r="F3695" s="29">
        <v>2007.68</v>
      </c>
    </row>
    <row r="3696" spans="1:6" outlineLevel="1" x14ac:dyDescent="0.2">
      <c r="A3696" s="26"/>
      <c r="B3696" s="27"/>
      <c r="C3696" s="28" t="s">
        <v>917</v>
      </c>
      <c r="D3696" s="28"/>
      <c r="E3696" s="28"/>
      <c r="F3696" s="29">
        <v>8974.15</v>
      </c>
    </row>
    <row r="3697" spans="1:6" ht="33.75" customHeight="1" outlineLevel="1" x14ac:dyDescent="0.2">
      <c r="A3697" s="21">
        <v>215</v>
      </c>
      <c r="B3697" s="22" t="s">
        <v>1377</v>
      </c>
      <c r="C3697" s="23" t="s">
        <v>2464</v>
      </c>
      <c r="D3697" s="31">
        <v>2</v>
      </c>
      <c r="E3697" s="25">
        <v>1766.57</v>
      </c>
      <c r="F3697" s="25">
        <v>29643.06</v>
      </c>
    </row>
    <row r="3698" spans="1:6" ht="22.5" customHeight="1" outlineLevel="1" x14ac:dyDescent="0.2">
      <c r="A3698" s="21">
        <v>216</v>
      </c>
      <c r="B3698" s="22" t="s">
        <v>2465</v>
      </c>
      <c r="C3698" s="23" t="s">
        <v>2466</v>
      </c>
      <c r="D3698" s="30">
        <v>0.02</v>
      </c>
      <c r="E3698" s="25">
        <v>1540.48</v>
      </c>
      <c r="F3698" s="25">
        <v>690.84</v>
      </c>
    </row>
    <row r="3699" spans="1:6" outlineLevel="1" x14ac:dyDescent="0.2">
      <c r="A3699" s="26"/>
      <c r="B3699" s="27"/>
      <c r="C3699" s="28" t="s">
        <v>2467</v>
      </c>
      <c r="D3699" s="28"/>
      <c r="E3699" s="28"/>
      <c r="F3699" s="29">
        <v>556.88</v>
      </c>
    </row>
    <row r="3700" spans="1:6" outlineLevel="1" x14ac:dyDescent="0.2">
      <c r="A3700" s="26"/>
      <c r="B3700" s="27"/>
      <c r="C3700" s="28" t="s">
        <v>2468</v>
      </c>
      <c r="D3700" s="28"/>
      <c r="E3700" s="28"/>
      <c r="F3700" s="29">
        <v>349.31</v>
      </c>
    </row>
    <row r="3701" spans="1:6" outlineLevel="1" x14ac:dyDescent="0.2">
      <c r="A3701" s="26"/>
      <c r="B3701" s="27"/>
      <c r="C3701" s="28" t="s">
        <v>917</v>
      </c>
      <c r="D3701" s="28"/>
      <c r="E3701" s="28"/>
      <c r="F3701" s="29">
        <v>1597.03</v>
      </c>
    </row>
    <row r="3702" spans="1:6" ht="22.5" customHeight="1" outlineLevel="1" x14ac:dyDescent="0.2">
      <c r="A3702" s="21">
        <v>217</v>
      </c>
      <c r="B3702" s="22" t="s">
        <v>1377</v>
      </c>
      <c r="C3702" s="23" t="s">
        <v>2469</v>
      </c>
      <c r="D3702" s="31">
        <v>1</v>
      </c>
      <c r="E3702" s="25">
        <v>744.19</v>
      </c>
      <c r="F3702" s="25">
        <v>6243.78</v>
      </c>
    </row>
    <row r="3703" spans="1:6" ht="12" outlineLevel="1" x14ac:dyDescent="0.2">
      <c r="A3703" s="459" t="s">
        <v>2470</v>
      </c>
      <c r="B3703" s="460"/>
      <c r="C3703" s="460"/>
      <c r="D3703" s="460"/>
      <c r="E3703" s="460"/>
      <c r="F3703" s="461"/>
    </row>
    <row r="3704" spans="1:6" ht="22.5" customHeight="1" outlineLevel="1" x14ac:dyDescent="0.2">
      <c r="A3704" s="21">
        <v>218</v>
      </c>
      <c r="B3704" s="22" t="s">
        <v>946</v>
      </c>
      <c r="C3704" s="23" t="s">
        <v>947</v>
      </c>
      <c r="D3704" s="24">
        <v>4.7E-2</v>
      </c>
      <c r="E3704" s="25">
        <v>768.92</v>
      </c>
      <c r="F3704" s="25">
        <v>1569.96</v>
      </c>
    </row>
    <row r="3705" spans="1:6" outlineLevel="1" x14ac:dyDescent="0.2">
      <c r="A3705" s="26"/>
      <c r="B3705" s="27"/>
      <c r="C3705" s="28" t="s">
        <v>2471</v>
      </c>
      <c r="D3705" s="28"/>
      <c r="E3705" s="28"/>
      <c r="F3705" s="29">
        <v>1586.73</v>
      </c>
    </row>
    <row r="3706" spans="1:6" outlineLevel="1" x14ac:dyDescent="0.2">
      <c r="A3706" s="26"/>
      <c r="B3706" s="27"/>
      <c r="C3706" s="28" t="s">
        <v>2472</v>
      </c>
      <c r="D3706" s="28"/>
      <c r="E3706" s="28"/>
      <c r="F3706" s="29">
        <v>902.26</v>
      </c>
    </row>
    <row r="3707" spans="1:6" outlineLevel="1" x14ac:dyDescent="0.2">
      <c r="A3707" s="26"/>
      <c r="B3707" s="27"/>
      <c r="C3707" s="28" t="s">
        <v>917</v>
      </c>
      <c r="D3707" s="28"/>
      <c r="E3707" s="28"/>
      <c r="F3707" s="29">
        <v>4058.95</v>
      </c>
    </row>
    <row r="3708" spans="1:6" ht="56.25" customHeight="1" outlineLevel="1" x14ac:dyDescent="0.2">
      <c r="A3708" s="21">
        <v>219</v>
      </c>
      <c r="B3708" s="22" t="s">
        <v>950</v>
      </c>
      <c r="C3708" s="23" t="s">
        <v>951</v>
      </c>
      <c r="D3708" s="24">
        <v>4.7E-2</v>
      </c>
      <c r="E3708" s="25">
        <v>6800</v>
      </c>
      <c r="F3708" s="25">
        <v>3224.76</v>
      </c>
    </row>
    <row r="3709" spans="1:6" ht="22.5" customHeight="1" outlineLevel="1" x14ac:dyDescent="0.2">
      <c r="A3709" s="21">
        <v>220</v>
      </c>
      <c r="B3709" s="22" t="s">
        <v>2473</v>
      </c>
      <c r="C3709" s="23" t="s">
        <v>2474</v>
      </c>
      <c r="D3709" s="31">
        <v>3</v>
      </c>
      <c r="E3709" s="25">
        <v>597.15</v>
      </c>
      <c r="F3709" s="25">
        <v>29825.81</v>
      </c>
    </row>
    <row r="3710" spans="1:6" outlineLevel="1" x14ac:dyDescent="0.2">
      <c r="A3710" s="26"/>
      <c r="B3710" s="27"/>
      <c r="C3710" s="28" t="s">
        <v>2475</v>
      </c>
      <c r="D3710" s="28"/>
      <c r="E3710" s="28"/>
      <c r="F3710" s="29">
        <v>19483.400000000001</v>
      </c>
    </row>
    <row r="3711" spans="1:6" outlineLevel="1" x14ac:dyDescent="0.2">
      <c r="A3711" s="26"/>
      <c r="B3711" s="27"/>
      <c r="C3711" s="28" t="s">
        <v>2476</v>
      </c>
      <c r="D3711" s="28"/>
      <c r="E3711" s="28"/>
      <c r="F3711" s="29">
        <v>11078.79</v>
      </c>
    </row>
    <row r="3712" spans="1:6" outlineLevel="1" x14ac:dyDescent="0.2">
      <c r="A3712" s="26"/>
      <c r="B3712" s="27"/>
      <c r="C3712" s="28" t="s">
        <v>917</v>
      </c>
      <c r="D3712" s="28"/>
      <c r="E3712" s="28"/>
      <c r="F3712" s="29">
        <v>60388</v>
      </c>
    </row>
    <row r="3713" spans="1:6" ht="33.75" customHeight="1" outlineLevel="1" x14ac:dyDescent="0.2">
      <c r="A3713" s="21">
        <v>221</v>
      </c>
      <c r="B3713" s="22" t="s">
        <v>2190</v>
      </c>
      <c r="C3713" s="23" t="s">
        <v>2191</v>
      </c>
      <c r="D3713" s="30">
        <v>3.06</v>
      </c>
      <c r="E3713" s="25">
        <v>745.24</v>
      </c>
      <c r="F3713" s="25">
        <v>16236.69</v>
      </c>
    </row>
    <row r="3714" spans="1:6" ht="12" outlineLevel="1" x14ac:dyDescent="0.2">
      <c r="A3714" s="459"/>
      <c r="B3714" s="460"/>
      <c r="C3714" s="460"/>
      <c r="D3714" s="460"/>
      <c r="E3714" s="460"/>
      <c r="F3714" s="461"/>
    </row>
    <row r="3715" spans="1:6" ht="12" customHeight="1" outlineLevel="1" x14ac:dyDescent="0.2">
      <c r="A3715" s="459" t="s">
        <v>2477</v>
      </c>
      <c r="B3715" s="460"/>
      <c r="C3715" s="460"/>
      <c r="D3715" s="460"/>
      <c r="E3715" s="460"/>
      <c r="F3715" s="461"/>
    </row>
    <row r="3716" spans="1:6" ht="22.5" customHeight="1" outlineLevel="1" x14ac:dyDescent="0.2">
      <c r="A3716" s="21">
        <v>222</v>
      </c>
      <c r="B3716" s="22" t="s">
        <v>1363</v>
      </c>
      <c r="C3716" s="23" t="s">
        <v>1364</v>
      </c>
      <c r="D3716" s="30">
        <v>0.01</v>
      </c>
      <c r="E3716" s="25">
        <v>4711.5</v>
      </c>
      <c r="F3716" s="25">
        <v>1002.09</v>
      </c>
    </row>
    <row r="3717" spans="1:6" outlineLevel="1" x14ac:dyDescent="0.2">
      <c r="A3717" s="26"/>
      <c r="B3717" s="27"/>
      <c r="C3717" s="28" t="s">
        <v>2478</v>
      </c>
      <c r="D3717" s="28"/>
      <c r="E3717" s="28"/>
      <c r="F3717" s="29">
        <v>839.14</v>
      </c>
    </row>
    <row r="3718" spans="1:6" outlineLevel="1" x14ac:dyDescent="0.2">
      <c r="A3718" s="26"/>
      <c r="B3718" s="27"/>
      <c r="C3718" s="28" t="s">
        <v>2479</v>
      </c>
      <c r="D3718" s="28"/>
      <c r="E3718" s="28"/>
      <c r="F3718" s="29">
        <v>477.16</v>
      </c>
    </row>
    <row r="3719" spans="1:6" outlineLevel="1" x14ac:dyDescent="0.2">
      <c r="A3719" s="26"/>
      <c r="B3719" s="27"/>
      <c r="C3719" s="28" t="s">
        <v>917</v>
      </c>
      <c r="D3719" s="28"/>
      <c r="E3719" s="28"/>
      <c r="F3719" s="29">
        <v>2318.39</v>
      </c>
    </row>
    <row r="3720" spans="1:6" ht="22.5" customHeight="1" outlineLevel="1" x14ac:dyDescent="0.2">
      <c r="A3720" s="21">
        <v>223</v>
      </c>
      <c r="B3720" s="22" t="s">
        <v>1367</v>
      </c>
      <c r="C3720" s="23" t="s">
        <v>2185</v>
      </c>
      <c r="D3720" s="30">
        <v>1.02</v>
      </c>
      <c r="E3720" s="25">
        <v>560</v>
      </c>
      <c r="F3720" s="25">
        <v>4346.83</v>
      </c>
    </row>
    <row r="3721" spans="1:6" ht="22.5" customHeight="1" outlineLevel="1" x14ac:dyDescent="0.2">
      <c r="A3721" s="21">
        <v>224</v>
      </c>
      <c r="B3721" s="22" t="s">
        <v>2480</v>
      </c>
      <c r="C3721" s="23" t="s">
        <v>2481</v>
      </c>
      <c r="D3721" s="31">
        <v>8</v>
      </c>
      <c r="E3721" s="25">
        <v>609.37</v>
      </c>
      <c r="F3721" s="25">
        <v>82907.649999999994</v>
      </c>
    </row>
    <row r="3722" spans="1:6" outlineLevel="1" x14ac:dyDescent="0.2">
      <c r="A3722" s="26"/>
      <c r="B3722" s="27"/>
      <c r="C3722" s="28" t="s">
        <v>2482</v>
      </c>
      <c r="D3722" s="28"/>
      <c r="E3722" s="28"/>
      <c r="F3722" s="29">
        <v>55142.48</v>
      </c>
    </row>
    <row r="3723" spans="1:6" outlineLevel="1" x14ac:dyDescent="0.2">
      <c r="A3723" s="26"/>
      <c r="B3723" s="27"/>
      <c r="C3723" s="28" t="s">
        <v>2483</v>
      </c>
      <c r="D3723" s="28"/>
      <c r="E3723" s="28"/>
      <c r="F3723" s="29">
        <v>31355.53</v>
      </c>
    </row>
    <row r="3724" spans="1:6" outlineLevel="1" x14ac:dyDescent="0.2">
      <c r="A3724" s="26"/>
      <c r="B3724" s="27"/>
      <c r="C3724" s="28" t="s">
        <v>917</v>
      </c>
      <c r="D3724" s="28"/>
      <c r="E3724" s="28"/>
      <c r="F3724" s="29">
        <v>169405.66</v>
      </c>
    </row>
    <row r="3725" spans="1:6" ht="33.75" customHeight="1" outlineLevel="1" x14ac:dyDescent="0.2">
      <c r="A3725" s="21">
        <v>225</v>
      </c>
      <c r="B3725" s="22" t="s">
        <v>2190</v>
      </c>
      <c r="C3725" s="23" t="s">
        <v>2191</v>
      </c>
      <c r="D3725" s="30">
        <v>8.1199999999999992</v>
      </c>
      <c r="E3725" s="25">
        <v>745.24</v>
      </c>
      <c r="F3725" s="25">
        <v>43085.599999999999</v>
      </c>
    </row>
    <row r="3726" spans="1:6" ht="33.75" customHeight="1" outlineLevel="1" x14ac:dyDescent="0.2">
      <c r="A3726" s="21">
        <v>226</v>
      </c>
      <c r="B3726" s="22" t="s">
        <v>2484</v>
      </c>
      <c r="C3726" s="23" t="s">
        <v>2485</v>
      </c>
      <c r="D3726" s="33">
        <v>3.2099999999999997E-2</v>
      </c>
      <c r="E3726" s="25">
        <v>5520</v>
      </c>
      <c r="F3726" s="25">
        <v>1881.78</v>
      </c>
    </row>
    <row r="3727" spans="1:6" ht="22.5" customHeight="1" outlineLevel="1" x14ac:dyDescent="0.2">
      <c r="A3727" s="21">
        <v>227</v>
      </c>
      <c r="B3727" s="22" t="s">
        <v>1213</v>
      </c>
      <c r="C3727" s="23" t="s">
        <v>1214</v>
      </c>
      <c r="D3727" s="35">
        <v>1.592E-2</v>
      </c>
      <c r="E3727" s="25">
        <v>6780</v>
      </c>
      <c r="F3727" s="25">
        <v>971.44</v>
      </c>
    </row>
    <row r="3728" spans="1:6" ht="33.75" customHeight="1" outlineLevel="1" x14ac:dyDescent="0.2">
      <c r="A3728" s="21">
        <v>228</v>
      </c>
      <c r="B3728" s="22" t="s">
        <v>2192</v>
      </c>
      <c r="C3728" s="23" t="s">
        <v>2193</v>
      </c>
      <c r="D3728" s="24">
        <v>0.34599999999999997</v>
      </c>
      <c r="E3728" s="25">
        <v>5584.58</v>
      </c>
      <c r="F3728" s="25">
        <v>18124.64</v>
      </c>
    </row>
    <row r="3729" spans="1:6" ht="33.75" customHeight="1" outlineLevel="1" x14ac:dyDescent="0.2">
      <c r="A3729" s="21">
        <v>229</v>
      </c>
      <c r="B3729" s="22" t="s">
        <v>2192</v>
      </c>
      <c r="C3729" s="23" t="s">
        <v>2193</v>
      </c>
      <c r="D3729" s="24">
        <v>0.35399999999999998</v>
      </c>
      <c r="E3729" s="25">
        <v>5584.58</v>
      </c>
      <c r="F3729" s="25">
        <v>18543.71</v>
      </c>
    </row>
    <row r="3730" spans="1:6" ht="22.5" customHeight="1" outlineLevel="1" x14ac:dyDescent="0.2">
      <c r="A3730" s="21">
        <v>230</v>
      </c>
      <c r="B3730" s="22" t="s">
        <v>946</v>
      </c>
      <c r="C3730" s="23" t="s">
        <v>947</v>
      </c>
      <c r="D3730" s="24">
        <v>8.2000000000000003E-2</v>
      </c>
      <c r="E3730" s="25">
        <v>768.92</v>
      </c>
      <c r="F3730" s="25">
        <v>2739.07</v>
      </c>
    </row>
    <row r="3731" spans="1:6" outlineLevel="1" x14ac:dyDescent="0.2">
      <c r="A3731" s="26"/>
      <c r="B3731" s="27"/>
      <c r="C3731" s="28" t="s">
        <v>2486</v>
      </c>
      <c r="D3731" s="28"/>
      <c r="E3731" s="28"/>
      <c r="F3731" s="29">
        <v>2768.32</v>
      </c>
    </row>
    <row r="3732" spans="1:6" outlineLevel="1" x14ac:dyDescent="0.2">
      <c r="A3732" s="26"/>
      <c r="B3732" s="27"/>
      <c r="C3732" s="28" t="s">
        <v>2487</v>
      </c>
      <c r="D3732" s="28"/>
      <c r="E3732" s="28"/>
      <c r="F3732" s="29">
        <v>1574.14</v>
      </c>
    </row>
    <row r="3733" spans="1:6" outlineLevel="1" x14ac:dyDescent="0.2">
      <c r="A3733" s="26"/>
      <c r="B3733" s="27"/>
      <c r="C3733" s="28" t="s">
        <v>917</v>
      </c>
      <c r="D3733" s="28"/>
      <c r="E3733" s="28"/>
      <c r="F3733" s="29">
        <v>7081.53</v>
      </c>
    </row>
    <row r="3734" spans="1:6" ht="56.25" customHeight="1" outlineLevel="1" x14ac:dyDescent="0.2">
      <c r="A3734" s="21">
        <v>231</v>
      </c>
      <c r="B3734" s="22" t="s">
        <v>950</v>
      </c>
      <c r="C3734" s="23" t="s">
        <v>951</v>
      </c>
      <c r="D3734" s="24">
        <v>8.2000000000000003E-2</v>
      </c>
      <c r="E3734" s="25">
        <v>6800</v>
      </c>
      <c r="F3734" s="25">
        <v>5626.18</v>
      </c>
    </row>
    <row r="3735" spans="1:6" ht="33.75" customHeight="1" outlineLevel="1" x14ac:dyDescent="0.2">
      <c r="A3735" s="21">
        <v>232</v>
      </c>
      <c r="B3735" s="22" t="s">
        <v>1077</v>
      </c>
      <c r="C3735" s="23" t="s">
        <v>1270</v>
      </c>
      <c r="D3735" s="24">
        <v>2.8000000000000001E-2</v>
      </c>
      <c r="E3735" s="25">
        <v>1027.6500000000001</v>
      </c>
      <c r="F3735" s="25">
        <v>589.25</v>
      </c>
    </row>
    <row r="3736" spans="1:6" outlineLevel="1" x14ac:dyDescent="0.2">
      <c r="A3736" s="26"/>
      <c r="B3736" s="27"/>
      <c r="C3736" s="28" t="s">
        <v>2488</v>
      </c>
      <c r="D3736" s="28"/>
      <c r="E3736" s="28"/>
      <c r="F3736" s="29">
        <v>334.43</v>
      </c>
    </row>
    <row r="3737" spans="1:6" outlineLevel="1" x14ac:dyDescent="0.2">
      <c r="A3737" s="26"/>
      <c r="B3737" s="27"/>
      <c r="C3737" s="28" t="s">
        <v>2489</v>
      </c>
      <c r="D3737" s="28"/>
      <c r="E3737" s="28"/>
      <c r="F3737" s="29">
        <v>222.95</v>
      </c>
    </row>
    <row r="3738" spans="1:6" outlineLevel="1" x14ac:dyDescent="0.2">
      <c r="A3738" s="26"/>
      <c r="B3738" s="27"/>
      <c r="C3738" s="28" t="s">
        <v>917</v>
      </c>
      <c r="D3738" s="28"/>
      <c r="E3738" s="28"/>
      <c r="F3738" s="29">
        <v>1146.6300000000001</v>
      </c>
    </row>
    <row r="3739" spans="1:6" ht="33.75" customHeight="1" outlineLevel="1" x14ac:dyDescent="0.2">
      <c r="A3739" s="21">
        <v>233</v>
      </c>
      <c r="B3739" s="22" t="s">
        <v>2490</v>
      </c>
      <c r="C3739" s="23" t="s">
        <v>2491</v>
      </c>
      <c r="D3739" s="24">
        <v>2.8000000000000001E-2</v>
      </c>
      <c r="E3739" s="25">
        <v>8060</v>
      </c>
      <c r="F3739" s="25">
        <v>2593.06</v>
      </c>
    </row>
    <row r="3740" spans="1:6" ht="33.75" customHeight="1" outlineLevel="1" x14ac:dyDescent="0.2">
      <c r="A3740" s="21">
        <v>234</v>
      </c>
      <c r="B3740" s="22" t="s">
        <v>2212</v>
      </c>
      <c r="C3740" s="23" t="s">
        <v>2213</v>
      </c>
      <c r="D3740" s="32">
        <v>0.1</v>
      </c>
      <c r="E3740" s="25">
        <v>933.28</v>
      </c>
      <c r="F3740" s="25">
        <v>1438.77</v>
      </c>
    </row>
    <row r="3741" spans="1:6" outlineLevel="1" x14ac:dyDescent="0.2">
      <c r="A3741" s="26"/>
      <c r="B3741" s="27"/>
      <c r="C3741" s="28" t="s">
        <v>2492</v>
      </c>
      <c r="D3741" s="28"/>
      <c r="E3741" s="28"/>
      <c r="F3741" s="29">
        <v>405.25</v>
      </c>
    </row>
    <row r="3742" spans="1:6" outlineLevel="1" x14ac:dyDescent="0.2">
      <c r="A3742" s="26"/>
      <c r="B3742" s="27"/>
      <c r="C3742" s="28" t="s">
        <v>2493</v>
      </c>
      <c r="D3742" s="28"/>
      <c r="E3742" s="28"/>
      <c r="F3742" s="29">
        <v>268.94</v>
      </c>
    </row>
    <row r="3743" spans="1:6" outlineLevel="1" x14ac:dyDescent="0.2">
      <c r="A3743" s="26"/>
      <c r="B3743" s="27"/>
      <c r="C3743" s="28" t="s">
        <v>917</v>
      </c>
      <c r="D3743" s="28"/>
      <c r="E3743" s="28"/>
      <c r="F3743" s="29">
        <v>2112.96</v>
      </c>
    </row>
    <row r="3744" spans="1:6" ht="22.5" customHeight="1" outlineLevel="1" x14ac:dyDescent="0.2">
      <c r="A3744" s="21">
        <v>235</v>
      </c>
      <c r="B3744" s="22" t="s">
        <v>1583</v>
      </c>
      <c r="C3744" s="23" t="s">
        <v>1584</v>
      </c>
      <c r="D3744" s="24">
        <v>-3.4649999999999999</v>
      </c>
      <c r="E3744" s="25">
        <v>17.82</v>
      </c>
      <c r="F3744" s="25">
        <v>-966.33</v>
      </c>
    </row>
    <row r="3745" spans="1:6" ht="22.5" customHeight="1" outlineLevel="1" x14ac:dyDescent="0.2">
      <c r="A3745" s="21">
        <v>236</v>
      </c>
      <c r="B3745" s="22" t="s">
        <v>1377</v>
      </c>
      <c r="C3745" s="23" t="s">
        <v>2445</v>
      </c>
      <c r="D3745" s="31">
        <v>10</v>
      </c>
      <c r="E3745" s="25">
        <v>95.25</v>
      </c>
      <c r="F3745" s="25">
        <v>7991.55</v>
      </c>
    </row>
    <row r="3746" spans="1:6" ht="33.75" customHeight="1" outlineLevel="1" x14ac:dyDescent="0.2">
      <c r="A3746" s="21">
        <v>237</v>
      </c>
      <c r="B3746" s="22" t="s">
        <v>2268</v>
      </c>
      <c r="C3746" s="23" t="s">
        <v>2269</v>
      </c>
      <c r="D3746" s="43">
        <v>1.0812E-2</v>
      </c>
      <c r="E3746" s="25">
        <v>6149.21</v>
      </c>
      <c r="F3746" s="25">
        <v>2947.59</v>
      </c>
    </row>
    <row r="3747" spans="1:6" outlineLevel="1" x14ac:dyDescent="0.2">
      <c r="A3747" s="26"/>
      <c r="B3747" s="27"/>
      <c r="C3747" s="28" t="s">
        <v>2494</v>
      </c>
      <c r="D3747" s="28"/>
      <c r="E3747" s="28"/>
      <c r="F3747" s="29">
        <v>2729.14</v>
      </c>
    </row>
    <row r="3748" spans="1:6" outlineLevel="1" x14ac:dyDescent="0.2">
      <c r="A3748" s="26"/>
      <c r="B3748" s="27"/>
      <c r="C3748" s="28" t="s">
        <v>2495</v>
      </c>
      <c r="D3748" s="28"/>
      <c r="E3748" s="28"/>
      <c r="F3748" s="29">
        <v>1819.43</v>
      </c>
    </row>
    <row r="3749" spans="1:6" outlineLevel="1" x14ac:dyDescent="0.2">
      <c r="A3749" s="26"/>
      <c r="B3749" s="27"/>
      <c r="C3749" s="28" t="s">
        <v>917</v>
      </c>
      <c r="D3749" s="28"/>
      <c r="E3749" s="28"/>
      <c r="F3749" s="29">
        <v>7496.16</v>
      </c>
    </row>
    <row r="3750" spans="1:6" ht="33.75" customHeight="1" outlineLevel="1" x14ac:dyDescent="0.2">
      <c r="A3750" s="21">
        <v>238</v>
      </c>
      <c r="B3750" s="22" t="s">
        <v>2272</v>
      </c>
      <c r="C3750" s="23" t="s">
        <v>2496</v>
      </c>
      <c r="D3750" s="24">
        <v>0.33700000000000002</v>
      </c>
      <c r="E3750" s="25">
        <v>10154.75</v>
      </c>
      <c r="F3750" s="25">
        <v>26487.45</v>
      </c>
    </row>
    <row r="3751" spans="1:6" ht="33.75" customHeight="1" outlineLevel="1" x14ac:dyDescent="0.2">
      <c r="A3751" s="21">
        <v>239</v>
      </c>
      <c r="B3751" s="22" t="s">
        <v>1767</v>
      </c>
      <c r="C3751" s="23" t="s">
        <v>1768</v>
      </c>
      <c r="D3751" s="24">
        <v>3.5000000000000003E-2</v>
      </c>
      <c r="E3751" s="25">
        <v>243.91</v>
      </c>
      <c r="F3751" s="25">
        <v>240.83</v>
      </c>
    </row>
    <row r="3752" spans="1:6" outlineLevel="1" x14ac:dyDescent="0.2">
      <c r="A3752" s="26"/>
      <c r="B3752" s="27"/>
      <c r="C3752" s="28" t="s">
        <v>2497</v>
      </c>
      <c r="D3752" s="28"/>
      <c r="E3752" s="28"/>
      <c r="F3752" s="29">
        <v>116.57</v>
      </c>
    </row>
    <row r="3753" spans="1:6" outlineLevel="1" x14ac:dyDescent="0.2">
      <c r="A3753" s="26"/>
      <c r="B3753" s="27"/>
      <c r="C3753" s="28" t="s">
        <v>2498</v>
      </c>
      <c r="D3753" s="28"/>
      <c r="E3753" s="28"/>
      <c r="F3753" s="29">
        <v>63.25</v>
      </c>
    </row>
    <row r="3754" spans="1:6" outlineLevel="1" x14ac:dyDescent="0.2">
      <c r="A3754" s="26"/>
      <c r="B3754" s="27"/>
      <c r="C3754" s="28" t="s">
        <v>917</v>
      </c>
      <c r="D3754" s="28"/>
      <c r="E3754" s="28"/>
      <c r="F3754" s="29">
        <v>420.65</v>
      </c>
    </row>
    <row r="3755" spans="1:6" ht="33.75" customHeight="1" outlineLevel="1" x14ac:dyDescent="0.2">
      <c r="A3755" s="21">
        <v>240</v>
      </c>
      <c r="B3755" s="22" t="s">
        <v>1053</v>
      </c>
      <c r="C3755" s="23" t="s">
        <v>2276</v>
      </c>
      <c r="D3755" s="24">
        <v>3.5000000000000003E-2</v>
      </c>
      <c r="E3755" s="25">
        <v>347.67</v>
      </c>
      <c r="F3755" s="25">
        <v>208.51</v>
      </c>
    </row>
    <row r="3756" spans="1:6" outlineLevel="1" x14ac:dyDescent="0.2">
      <c r="A3756" s="26"/>
      <c r="B3756" s="27"/>
      <c r="C3756" s="28" t="s">
        <v>2499</v>
      </c>
      <c r="D3756" s="28"/>
      <c r="E3756" s="28"/>
      <c r="F3756" s="29">
        <v>81.28</v>
      </c>
    </row>
    <row r="3757" spans="1:6" outlineLevel="1" x14ac:dyDescent="0.2">
      <c r="A3757" s="26"/>
      <c r="B3757" s="27"/>
      <c r="C3757" s="28" t="s">
        <v>2500</v>
      </c>
      <c r="D3757" s="28"/>
      <c r="E3757" s="28"/>
      <c r="F3757" s="29">
        <v>44.1</v>
      </c>
    </row>
    <row r="3758" spans="1:6" outlineLevel="1" x14ac:dyDescent="0.2">
      <c r="A3758" s="26"/>
      <c r="B3758" s="27"/>
      <c r="C3758" s="28" t="s">
        <v>917</v>
      </c>
      <c r="D3758" s="28"/>
      <c r="E3758" s="28"/>
      <c r="F3758" s="29">
        <v>333.89</v>
      </c>
    </row>
    <row r="3759" spans="1:6" ht="22.5" customHeight="1" outlineLevel="1" x14ac:dyDescent="0.2">
      <c r="A3759" s="21">
        <v>241</v>
      </c>
      <c r="B3759" s="22" t="s">
        <v>2186</v>
      </c>
      <c r="C3759" s="23" t="s">
        <v>2187</v>
      </c>
      <c r="D3759" s="24">
        <v>1E-3</v>
      </c>
      <c r="E3759" s="25">
        <v>6373.37</v>
      </c>
      <c r="F3759" s="25">
        <v>148.26</v>
      </c>
    </row>
    <row r="3760" spans="1:6" outlineLevel="1" x14ac:dyDescent="0.2">
      <c r="A3760" s="26"/>
      <c r="B3760" s="27"/>
      <c r="C3760" s="28" t="s">
        <v>2501</v>
      </c>
      <c r="D3760" s="28"/>
      <c r="E3760" s="28"/>
      <c r="F3760" s="29">
        <v>123.59</v>
      </c>
    </row>
    <row r="3761" spans="1:6" outlineLevel="1" x14ac:dyDescent="0.2">
      <c r="A3761" s="26"/>
      <c r="B3761" s="27"/>
      <c r="C3761" s="28" t="s">
        <v>2502</v>
      </c>
      <c r="D3761" s="28"/>
      <c r="E3761" s="28"/>
      <c r="F3761" s="29">
        <v>70.28</v>
      </c>
    </row>
    <row r="3762" spans="1:6" outlineLevel="1" x14ac:dyDescent="0.2">
      <c r="A3762" s="26"/>
      <c r="B3762" s="27"/>
      <c r="C3762" s="28" t="s">
        <v>917</v>
      </c>
      <c r="D3762" s="28"/>
      <c r="E3762" s="28"/>
      <c r="F3762" s="29">
        <v>342.13</v>
      </c>
    </row>
    <row r="3763" spans="1:6" ht="22.5" customHeight="1" outlineLevel="1" x14ac:dyDescent="0.2">
      <c r="A3763" s="21">
        <v>242</v>
      </c>
      <c r="B3763" s="22" t="s">
        <v>942</v>
      </c>
      <c r="C3763" s="23" t="s">
        <v>1052</v>
      </c>
      <c r="D3763" s="33">
        <v>0.10150000000000001</v>
      </c>
      <c r="E3763" s="25">
        <v>665</v>
      </c>
      <c r="F3763" s="25">
        <v>479.91</v>
      </c>
    </row>
    <row r="3764" spans="1:6" ht="33.75" customHeight="1" outlineLevel="1" x14ac:dyDescent="0.2">
      <c r="A3764" s="21">
        <v>243</v>
      </c>
      <c r="B3764" s="22" t="s">
        <v>2192</v>
      </c>
      <c r="C3764" s="23" t="s">
        <v>2193</v>
      </c>
      <c r="D3764" s="24">
        <v>3.1E-2</v>
      </c>
      <c r="E3764" s="25">
        <v>5584.58</v>
      </c>
      <c r="F3764" s="25">
        <v>1623.88</v>
      </c>
    </row>
    <row r="3765" spans="1:6" ht="22.5" customHeight="1" outlineLevel="1" x14ac:dyDescent="0.2">
      <c r="A3765" s="21">
        <v>244</v>
      </c>
      <c r="B3765" s="22" t="s">
        <v>2334</v>
      </c>
      <c r="C3765" s="23" t="s">
        <v>2335</v>
      </c>
      <c r="D3765" s="24">
        <v>4.9000000000000002E-2</v>
      </c>
      <c r="E3765" s="25">
        <v>2521.25</v>
      </c>
      <c r="F3765" s="25">
        <v>5518.66</v>
      </c>
    </row>
    <row r="3766" spans="1:6" outlineLevel="1" x14ac:dyDescent="0.2">
      <c r="A3766" s="26"/>
      <c r="B3766" s="27"/>
      <c r="C3766" s="28" t="s">
        <v>2503</v>
      </c>
      <c r="D3766" s="28"/>
      <c r="E3766" s="28"/>
      <c r="F3766" s="29">
        <v>5613.78</v>
      </c>
    </row>
    <row r="3767" spans="1:6" outlineLevel="1" x14ac:dyDescent="0.2">
      <c r="A3767" s="26"/>
      <c r="B3767" s="27"/>
      <c r="C3767" s="28" t="s">
        <v>2504</v>
      </c>
      <c r="D3767" s="28"/>
      <c r="E3767" s="28"/>
      <c r="F3767" s="29">
        <v>3192.15</v>
      </c>
    </row>
    <row r="3768" spans="1:6" outlineLevel="1" x14ac:dyDescent="0.2">
      <c r="A3768" s="26"/>
      <c r="B3768" s="27"/>
      <c r="C3768" s="28" t="s">
        <v>917</v>
      </c>
      <c r="D3768" s="28"/>
      <c r="E3768" s="28"/>
      <c r="F3768" s="29">
        <v>14324.59</v>
      </c>
    </row>
    <row r="3769" spans="1:6" ht="22.5" customHeight="1" outlineLevel="1" x14ac:dyDescent="0.2">
      <c r="A3769" s="21">
        <v>245</v>
      </c>
      <c r="B3769" s="22" t="s">
        <v>2338</v>
      </c>
      <c r="C3769" s="23" t="s">
        <v>2339</v>
      </c>
      <c r="D3769" s="24">
        <v>4.9000000000000002E-2</v>
      </c>
      <c r="E3769" s="25">
        <v>11684</v>
      </c>
      <c r="F3769" s="25">
        <v>3051.51</v>
      </c>
    </row>
    <row r="3770" spans="1:6" ht="22.5" customHeight="1" outlineLevel="1" x14ac:dyDescent="0.2">
      <c r="A3770" s="21">
        <v>246</v>
      </c>
      <c r="B3770" s="22" t="s">
        <v>1215</v>
      </c>
      <c r="C3770" s="23" t="s">
        <v>1216</v>
      </c>
      <c r="D3770" s="33">
        <v>4.5199999999999997E-2</v>
      </c>
      <c r="E3770" s="25">
        <v>1275.18</v>
      </c>
      <c r="F3770" s="25">
        <v>1557</v>
      </c>
    </row>
    <row r="3771" spans="1:6" outlineLevel="1" x14ac:dyDescent="0.2">
      <c r="A3771" s="26"/>
      <c r="B3771" s="27"/>
      <c r="C3771" s="28" t="s">
        <v>2505</v>
      </c>
      <c r="D3771" s="28"/>
      <c r="E3771" s="28"/>
      <c r="F3771" s="29">
        <v>1337.32</v>
      </c>
    </row>
    <row r="3772" spans="1:6" outlineLevel="1" x14ac:dyDescent="0.2">
      <c r="A3772" s="26"/>
      <c r="B3772" s="27"/>
      <c r="C3772" s="28" t="s">
        <v>2506</v>
      </c>
      <c r="D3772" s="28"/>
      <c r="E3772" s="28"/>
      <c r="F3772" s="29">
        <v>760.44</v>
      </c>
    </row>
    <row r="3773" spans="1:6" outlineLevel="1" x14ac:dyDescent="0.2">
      <c r="A3773" s="26"/>
      <c r="B3773" s="27"/>
      <c r="C3773" s="28" t="s">
        <v>917</v>
      </c>
      <c r="D3773" s="28"/>
      <c r="E3773" s="28"/>
      <c r="F3773" s="29">
        <v>3654.76</v>
      </c>
    </row>
    <row r="3774" spans="1:6" ht="33.75" customHeight="1" outlineLevel="1" x14ac:dyDescent="0.2">
      <c r="A3774" s="21">
        <v>247</v>
      </c>
      <c r="B3774" s="22" t="s">
        <v>2342</v>
      </c>
      <c r="C3774" s="23" t="s">
        <v>2343</v>
      </c>
      <c r="D3774" s="33">
        <v>4.5199999999999997E-2</v>
      </c>
      <c r="E3774" s="25">
        <v>12319.52</v>
      </c>
      <c r="F3774" s="25">
        <v>5273.3</v>
      </c>
    </row>
    <row r="3775" spans="1:6" ht="33.75" customHeight="1" outlineLevel="1" x14ac:dyDescent="0.2">
      <c r="A3775" s="21">
        <v>248</v>
      </c>
      <c r="B3775" s="22" t="s">
        <v>2239</v>
      </c>
      <c r="C3775" s="23" t="s">
        <v>2240</v>
      </c>
      <c r="D3775" s="24">
        <v>0.35599999999999998</v>
      </c>
      <c r="E3775" s="25">
        <v>448.43</v>
      </c>
      <c r="F3775" s="25">
        <v>5236.0600000000004</v>
      </c>
    </row>
    <row r="3776" spans="1:6" outlineLevel="1" x14ac:dyDescent="0.2">
      <c r="A3776" s="26"/>
      <c r="B3776" s="27"/>
      <c r="C3776" s="28" t="s">
        <v>2507</v>
      </c>
      <c r="D3776" s="28"/>
      <c r="E3776" s="28"/>
      <c r="F3776" s="29">
        <v>4987.3100000000004</v>
      </c>
    </row>
    <row r="3777" spans="1:6" outlineLevel="1" x14ac:dyDescent="0.2">
      <c r="A3777" s="26"/>
      <c r="B3777" s="27"/>
      <c r="C3777" s="28" t="s">
        <v>2508</v>
      </c>
      <c r="D3777" s="28"/>
      <c r="E3777" s="28"/>
      <c r="F3777" s="29">
        <v>3128.4</v>
      </c>
    </row>
    <row r="3778" spans="1:6" outlineLevel="1" x14ac:dyDescent="0.2">
      <c r="A3778" s="26"/>
      <c r="B3778" s="27"/>
      <c r="C3778" s="28" t="s">
        <v>917</v>
      </c>
      <c r="D3778" s="28"/>
      <c r="E3778" s="28"/>
      <c r="F3778" s="29">
        <v>13351.77</v>
      </c>
    </row>
    <row r="3779" spans="1:6" ht="22.5" customHeight="1" outlineLevel="1" x14ac:dyDescent="0.2">
      <c r="A3779" s="21">
        <v>249</v>
      </c>
      <c r="B3779" s="22" t="s">
        <v>2243</v>
      </c>
      <c r="C3779" s="23" t="s">
        <v>2244</v>
      </c>
      <c r="D3779" s="30">
        <v>-0.83</v>
      </c>
      <c r="E3779" s="25">
        <v>45</v>
      </c>
      <c r="F3779" s="25">
        <v>-152.38999999999999</v>
      </c>
    </row>
    <row r="3780" spans="1:6" outlineLevel="1" x14ac:dyDescent="0.2">
      <c r="A3780" s="26"/>
      <c r="B3780" s="27"/>
      <c r="C3780" s="28" t="s">
        <v>2245</v>
      </c>
      <c r="D3780" s="28"/>
      <c r="E3780" s="28"/>
      <c r="F3780" s="29"/>
    </row>
    <row r="3781" spans="1:6" outlineLevel="1" x14ac:dyDescent="0.2">
      <c r="A3781" s="26"/>
      <c r="B3781" s="27"/>
      <c r="C3781" s="28" t="s">
        <v>2246</v>
      </c>
      <c r="D3781" s="28"/>
      <c r="E3781" s="28"/>
      <c r="F3781" s="29"/>
    </row>
    <row r="3782" spans="1:6" outlineLevel="1" x14ac:dyDescent="0.2">
      <c r="A3782" s="26"/>
      <c r="B3782" s="27"/>
      <c r="C3782" s="28" t="s">
        <v>917</v>
      </c>
      <c r="D3782" s="28"/>
      <c r="E3782" s="28"/>
      <c r="F3782" s="29">
        <v>-152.38999999999999</v>
      </c>
    </row>
    <row r="3783" spans="1:6" ht="22.5" customHeight="1" outlineLevel="1" x14ac:dyDescent="0.2">
      <c r="A3783" s="21">
        <v>250</v>
      </c>
      <c r="B3783" s="22" t="s">
        <v>2247</v>
      </c>
      <c r="C3783" s="23" t="s">
        <v>2248</v>
      </c>
      <c r="D3783" s="24">
        <v>-0.83299999999999996</v>
      </c>
      <c r="E3783" s="25">
        <v>13.12</v>
      </c>
      <c r="F3783" s="25">
        <v>-494.24</v>
      </c>
    </row>
    <row r="3784" spans="1:6" outlineLevel="1" x14ac:dyDescent="0.2">
      <c r="A3784" s="26"/>
      <c r="B3784" s="27"/>
      <c r="C3784" s="28" t="s">
        <v>2509</v>
      </c>
      <c r="D3784" s="28"/>
      <c r="E3784" s="28"/>
      <c r="F3784" s="29">
        <v>-543.66</v>
      </c>
    </row>
    <row r="3785" spans="1:6" outlineLevel="1" x14ac:dyDescent="0.2">
      <c r="A3785" s="26"/>
      <c r="B3785" s="27"/>
      <c r="C3785" s="28" t="s">
        <v>2510</v>
      </c>
      <c r="D3785" s="28"/>
      <c r="E3785" s="28"/>
      <c r="F3785" s="29">
        <v>-341.03</v>
      </c>
    </row>
    <row r="3786" spans="1:6" outlineLevel="1" x14ac:dyDescent="0.2">
      <c r="A3786" s="26"/>
      <c r="B3786" s="27"/>
      <c r="C3786" s="28" t="s">
        <v>917</v>
      </c>
      <c r="D3786" s="28"/>
      <c r="E3786" s="28"/>
      <c r="F3786" s="29">
        <v>-1378.93</v>
      </c>
    </row>
    <row r="3787" spans="1:6" ht="33.75" customHeight="1" outlineLevel="1" x14ac:dyDescent="0.2">
      <c r="A3787" s="21">
        <v>251</v>
      </c>
      <c r="B3787" s="22" t="s">
        <v>2251</v>
      </c>
      <c r="C3787" s="23" t="s">
        <v>2252</v>
      </c>
      <c r="D3787" s="24">
        <v>8.9999999999999993E-3</v>
      </c>
      <c r="E3787" s="25">
        <v>11885.47</v>
      </c>
      <c r="F3787" s="25">
        <v>1764.99</v>
      </c>
    </row>
    <row r="3788" spans="1:6" ht="78.75" customHeight="1" outlineLevel="1" x14ac:dyDescent="0.2">
      <c r="A3788" s="21">
        <v>252</v>
      </c>
      <c r="B3788" s="22" t="s">
        <v>2253</v>
      </c>
      <c r="C3788" s="23" t="s">
        <v>1146</v>
      </c>
      <c r="D3788" s="32">
        <v>106.8</v>
      </c>
      <c r="E3788" s="25">
        <v>13.91</v>
      </c>
      <c r="F3788" s="25">
        <v>40244.58</v>
      </c>
    </row>
    <row r="3789" spans="1:6" ht="11.25" customHeight="1" outlineLevel="1" x14ac:dyDescent="0.2">
      <c r="A3789" s="443" t="s">
        <v>1007</v>
      </c>
      <c r="B3789" s="444"/>
      <c r="C3789" s="444"/>
      <c r="D3789" s="444"/>
      <c r="E3789" s="445"/>
      <c r="F3789" s="36">
        <v>3265720.86</v>
      </c>
    </row>
    <row r="3790" spans="1:6" outlineLevel="1" x14ac:dyDescent="0.2">
      <c r="A3790" s="443" t="s">
        <v>1008</v>
      </c>
      <c r="B3790" s="444"/>
      <c r="C3790" s="444"/>
      <c r="D3790" s="444"/>
      <c r="E3790" s="445"/>
      <c r="F3790" s="36">
        <v>692824.8</v>
      </c>
    </row>
    <row r="3791" spans="1:6" outlineLevel="1" x14ac:dyDescent="0.2">
      <c r="A3791" s="443" t="s">
        <v>1009</v>
      </c>
      <c r="B3791" s="444"/>
      <c r="C3791" s="444"/>
      <c r="D3791" s="444"/>
      <c r="E3791" s="445"/>
      <c r="F3791" s="36">
        <v>359747.21</v>
      </c>
    </row>
    <row r="3792" spans="1:6" ht="11.25" customHeight="1" outlineLevel="1" x14ac:dyDescent="0.2">
      <c r="A3792" s="443" t="s">
        <v>2511</v>
      </c>
      <c r="B3792" s="444"/>
      <c r="C3792" s="444"/>
      <c r="D3792" s="444"/>
      <c r="E3792" s="445"/>
      <c r="F3792" s="36">
        <v>4318292.87</v>
      </c>
    </row>
    <row r="3793" spans="1:6" ht="12.75" customHeight="1" outlineLevel="1" x14ac:dyDescent="0.2">
      <c r="A3793" s="456" t="s">
        <v>2512</v>
      </c>
      <c r="B3793" s="457"/>
      <c r="C3793" s="457"/>
      <c r="D3793" s="457"/>
      <c r="E3793" s="457"/>
      <c r="F3793" s="458"/>
    </row>
    <row r="3794" spans="1:6" ht="12" outlineLevel="1" x14ac:dyDescent="0.2">
      <c r="A3794" s="459" t="s">
        <v>2428</v>
      </c>
      <c r="B3794" s="460"/>
      <c r="C3794" s="460"/>
      <c r="D3794" s="460"/>
      <c r="E3794" s="460"/>
      <c r="F3794" s="461"/>
    </row>
    <row r="3795" spans="1:6" ht="22.5" customHeight="1" outlineLevel="1" x14ac:dyDescent="0.2">
      <c r="A3795" s="21">
        <v>253</v>
      </c>
      <c r="B3795" s="22" t="s">
        <v>1363</v>
      </c>
      <c r="C3795" s="23" t="s">
        <v>1364</v>
      </c>
      <c r="D3795" s="32">
        <v>0.3</v>
      </c>
      <c r="E3795" s="25">
        <v>4711.5</v>
      </c>
      <c r="F3795" s="25">
        <v>30062.880000000001</v>
      </c>
    </row>
    <row r="3796" spans="1:6" outlineLevel="1" x14ac:dyDescent="0.2">
      <c r="A3796" s="26"/>
      <c r="B3796" s="27"/>
      <c r="C3796" s="28" t="s">
        <v>2513</v>
      </c>
      <c r="D3796" s="28"/>
      <c r="E3796" s="28"/>
      <c r="F3796" s="29">
        <v>25174.55</v>
      </c>
    </row>
    <row r="3797" spans="1:6" outlineLevel="1" x14ac:dyDescent="0.2">
      <c r="A3797" s="26"/>
      <c r="B3797" s="27"/>
      <c r="C3797" s="28" t="s">
        <v>2514</v>
      </c>
      <c r="D3797" s="28"/>
      <c r="E3797" s="28"/>
      <c r="F3797" s="29">
        <v>14314.94</v>
      </c>
    </row>
    <row r="3798" spans="1:6" outlineLevel="1" x14ac:dyDescent="0.2">
      <c r="A3798" s="26"/>
      <c r="B3798" s="27"/>
      <c r="C3798" s="28" t="s">
        <v>917</v>
      </c>
      <c r="D3798" s="28"/>
      <c r="E3798" s="28"/>
      <c r="F3798" s="29">
        <v>69552.37</v>
      </c>
    </row>
    <row r="3799" spans="1:6" ht="22.5" customHeight="1" outlineLevel="1" x14ac:dyDescent="0.2">
      <c r="A3799" s="21">
        <v>254</v>
      </c>
      <c r="B3799" s="22" t="s">
        <v>1367</v>
      </c>
      <c r="C3799" s="23" t="s">
        <v>2185</v>
      </c>
      <c r="D3799" s="32">
        <v>30.6</v>
      </c>
      <c r="E3799" s="25">
        <v>560</v>
      </c>
      <c r="F3799" s="25">
        <v>130404.96</v>
      </c>
    </row>
    <row r="3800" spans="1:6" ht="22.5" customHeight="1" outlineLevel="1" x14ac:dyDescent="0.2">
      <c r="A3800" s="21">
        <v>255</v>
      </c>
      <c r="B3800" s="22" t="s">
        <v>2431</v>
      </c>
      <c r="C3800" s="23" t="s">
        <v>2432</v>
      </c>
      <c r="D3800" s="30">
        <v>1.95</v>
      </c>
      <c r="E3800" s="25">
        <v>9266.6200000000008</v>
      </c>
      <c r="F3800" s="25">
        <v>554852.84</v>
      </c>
    </row>
    <row r="3801" spans="1:6" outlineLevel="1" x14ac:dyDescent="0.2">
      <c r="A3801" s="26"/>
      <c r="B3801" s="27"/>
      <c r="C3801" s="28" t="s">
        <v>2515</v>
      </c>
      <c r="D3801" s="28"/>
      <c r="E3801" s="28"/>
      <c r="F3801" s="29">
        <v>603760.05000000005</v>
      </c>
    </row>
    <row r="3802" spans="1:6" outlineLevel="1" x14ac:dyDescent="0.2">
      <c r="A3802" s="26"/>
      <c r="B3802" s="27"/>
      <c r="C3802" s="28" t="s">
        <v>2516</v>
      </c>
      <c r="D3802" s="28"/>
      <c r="E3802" s="28"/>
      <c r="F3802" s="29">
        <v>287504.78000000003</v>
      </c>
    </row>
    <row r="3803" spans="1:6" outlineLevel="1" x14ac:dyDescent="0.2">
      <c r="A3803" s="26"/>
      <c r="B3803" s="27"/>
      <c r="C3803" s="28" t="s">
        <v>917</v>
      </c>
      <c r="D3803" s="28"/>
      <c r="E3803" s="28"/>
      <c r="F3803" s="29">
        <v>1446117.67</v>
      </c>
    </row>
    <row r="3804" spans="1:6" ht="33.75" customHeight="1" outlineLevel="1" x14ac:dyDescent="0.2">
      <c r="A3804" s="21">
        <v>256</v>
      </c>
      <c r="B3804" s="22" t="s">
        <v>2190</v>
      </c>
      <c r="C3804" s="23" t="s">
        <v>2191</v>
      </c>
      <c r="D3804" s="32">
        <v>197.9</v>
      </c>
      <c r="E3804" s="25">
        <v>745.24</v>
      </c>
      <c r="F3804" s="25">
        <v>1050078.93</v>
      </c>
    </row>
    <row r="3805" spans="1:6" ht="33.75" customHeight="1" outlineLevel="1" x14ac:dyDescent="0.2">
      <c r="A3805" s="21">
        <v>257</v>
      </c>
      <c r="B3805" s="22" t="s">
        <v>2435</v>
      </c>
      <c r="C3805" s="23" t="s">
        <v>2436</v>
      </c>
      <c r="D3805" s="33">
        <v>2.2193999999999998</v>
      </c>
      <c r="E3805" s="25">
        <v>5488.69</v>
      </c>
      <c r="F3805" s="25">
        <v>100010.92</v>
      </c>
    </row>
    <row r="3806" spans="1:6" ht="33.75" customHeight="1" outlineLevel="1" x14ac:dyDescent="0.2">
      <c r="A3806" s="21">
        <v>258</v>
      </c>
      <c r="B3806" s="22" t="s">
        <v>2192</v>
      </c>
      <c r="C3806" s="23" t="s">
        <v>2193</v>
      </c>
      <c r="D3806" s="24">
        <v>8.0809999999999995</v>
      </c>
      <c r="E3806" s="25">
        <v>5584.58</v>
      </c>
      <c r="F3806" s="25">
        <v>423309.94</v>
      </c>
    </row>
    <row r="3807" spans="1:6" ht="33.75" customHeight="1" outlineLevel="1" x14ac:dyDescent="0.2">
      <c r="A3807" s="21">
        <v>259</v>
      </c>
      <c r="B3807" s="22" t="s">
        <v>2192</v>
      </c>
      <c r="C3807" s="23" t="s">
        <v>2193</v>
      </c>
      <c r="D3807" s="24">
        <v>8.6890000000000001</v>
      </c>
      <c r="E3807" s="25">
        <v>5584.58</v>
      </c>
      <c r="F3807" s="25">
        <v>455159.02</v>
      </c>
    </row>
    <row r="3808" spans="1:6" ht="22.5" customHeight="1" outlineLevel="1" x14ac:dyDescent="0.2">
      <c r="A3808" s="21">
        <v>260</v>
      </c>
      <c r="B3808" s="22" t="s">
        <v>1213</v>
      </c>
      <c r="C3808" s="23" t="s">
        <v>1214</v>
      </c>
      <c r="D3808" s="24">
        <v>0.47699999999999998</v>
      </c>
      <c r="E3808" s="25">
        <v>6780</v>
      </c>
      <c r="F3808" s="25">
        <v>29106.54</v>
      </c>
    </row>
    <row r="3809" spans="1:6" ht="22.5" customHeight="1" outlineLevel="1" x14ac:dyDescent="0.2">
      <c r="A3809" s="21">
        <v>261</v>
      </c>
      <c r="B3809" s="22" t="s">
        <v>2194</v>
      </c>
      <c r="C3809" s="23" t="s">
        <v>2195</v>
      </c>
      <c r="D3809" s="35">
        <v>0.26530999999999999</v>
      </c>
      <c r="E3809" s="25">
        <v>6726.18</v>
      </c>
      <c r="F3809" s="25">
        <v>16810.2</v>
      </c>
    </row>
    <row r="3810" spans="1:6" ht="22.5" customHeight="1" outlineLevel="1" x14ac:dyDescent="0.2">
      <c r="A3810" s="21">
        <v>262</v>
      </c>
      <c r="B3810" s="22" t="s">
        <v>946</v>
      </c>
      <c r="C3810" s="23" t="s">
        <v>947</v>
      </c>
      <c r="D3810" s="24">
        <v>2.903</v>
      </c>
      <c r="E3810" s="25">
        <v>768.92</v>
      </c>
      <c r="F3810" s="25">
        <v>96969.83</v>
      </c>
    </row>
    <row r="3811" spans="1:6" outlineLevel="1" x14ac:dyDescent="0.2">
      <c r="A3811" s="26"/>
      <c r="B3811" s="27"/>
      <c r="C3811" s="28" t="s">
        <v>2517</v>
      </c>
      <c r="D3811" s="28"/>
      <c r="E3811" s="28"/>
      <c r="F3811" s="29">
        <v>98005.59</v>
      </c>
    </row>
    <row r="3812" spans="1:6" outlineLevel="1" x14ac:dyDescent="0.2">
      <c r="A3812" s="26"/>
      <c r="B3812" s="27"/>
      <c r="C3812" s="28" t="s">
        <v>2518</v>
      </c>
      <c r="D3812" s="28"/>
      <c r="E3812" s="28"/>
      <c r="F3812" s="29">
        <v>55728.67</v>
      </c>
    </row>
    <row r="3813" spans="1:6" outlineLevel="1" x14ac:dyDescent="0.2">
      <c r="A3813" s="26"/>
      <c r="B3813" s="27"/>
      <c r="C3813" s="28" t="s">
        <v>917</v>
      </c>
      <c r="D3813" s="28"/>
      <c r="E3813" s="28"/>
      <c r="F3813" s="29">
        <v>250704.09</v>
      </c>
    </row>
    <row r="3814" spans="1:6" ht="56.25" customHeight="1" outlineLevel="1" x14ac:dyDescent="0.2">
      <c r="A3814" s="21">
        <v>263</v>
      </c>
      <c r="B3814" s="22" t="s">
        <v>950</v>
      </c>
      <c r="C3814" s="23" t="s">
        <v>951</v>
      </c>
      <c r="D3814" s="24">
        <v>2.903</v>
      </c>
      <c r="E3814" s="25">
        <v>6800</v>
      </c>
      <c r="F3814" s="25">
        <v>199180.64</v>
      </c>
    </row>
    <row r="3815" spans="1:6" ht="22.5" customHeight="1" outlineLevel="1" x14ac:dyDescent="0.2">
      <c r="A3815" s="21">
        <v>264</v>
      </c>
      <c r="B3815" s="22" t="s">
        <v>1215</v>
      </c>
      <c r="C3815" s="23" t="s">
        <v>1216</v>
      </c>
      <c r="D3815" s="24">
        <v>0.85699999999999998</v>
      </c>
      <c r="E3815" s="25">
        <v>1275.18</v>
      </c>
      <c r="F3815" s="25">
        <v>29521.1</v>
      </c>
    </row>
    <row r="3816" spans="1:6" outlineLevel="1" x14ac:dyDescent="0.2">
      <c r="A3816" s="26"/>
      <c r="B3816" s="27"/>
      <c r="C3816" s="28" t="s">
        <v>2519</v>
      </c>
      <c r="D3816" s="28"/>
      <c r="E3816" s="28"/>
      <c r="F3816" s="29">
        <v>25355.87</v>
      </c>
    </row>
    <row r="3817" spans="1:6" outlineLevel="1" x14ac:dyDescent="0.2">
      <c r="A3817" s="26"/>
      <c r="B3817" s="27"/>
      <c r="C3817" s="28" t="s">
        <v>2520</v>
      </c>
      <c r="D3817" s="28"/>
      <c r="E3817" s="28"/>
      <c r="F3817" s="29">
        <v>14418.05</v>
      </c>
    </row>
    <row r="3818" spans="1:6" outlineLevel="1" x14ac:dyDescent="0.2">
      <c r="A3818" s="26"/>
      <c r="B3818" s="27"/>
      <c r="C3818" s="28" t="s">
        <v>917</v>
      </c>
      <c r="D3818" s="28"/>
      <c r="E3818" s="28"/>
      <c r="F3818" s="29">
        <v>69295.02</v>
      </c>
    </row>
    <row r="3819" spans="1:6" ht="45" customHeight="1" outlineLevel="1" x14ac:dyDescent="0.2">
      <c r="A3819" s="21">
        <v>265</v>
      </c>
      <c r="B3819" s="22" t="s">
        <v>2441</v>
      </c>
      <c r="C3819" s="23" t="s">
        <v>2442</v>
      </c>
      <c r="D3819" s="31">
        <v>310</v>
      </c>
      <c r="E3819" s="25">
        <v>18.739999999999998</v>
      </c>
      <c r="F3819" s="25">
        <v>53156.01</v>
      </c>
    </row>
    <row r="3820" spans="1:6" ht="45" customHeight="1" outlineLevel="1" x14ac:dyDescent="0.2">
      <c r="A3820" s="21">
        <v>266</v>
      </c>
      <c r="B3820" s="22" t="s">
        <v>2521</v>
      </c>
      <c r="C3820" s="23" t="s">
        <v>2522</v>
      </c>
      <c r="D3820" s="32">
        <v>0.9</v>
      </c>
      <c r="E3820" s="25">
        <v>40.47</v>
      </c>
      <c r="F3820" s="25">
        <v>307.41000000000003</v>
      </c>
    </row>
    <row r="3821" spans="1:6" ht="33.75" customHeight="1" outlineLevel="1" x14ac:dyDescent="0.2">
      <c r="A3821" s="21">
        <v>267</v>
      </c>
      <c r="B3821" s="22" t="s">
        <v>2212</v>
      </c>
      <c r="C3821" s="23" t="s">
        <v>2213</v>
      </c>
      <c r="D3821" s="32">
        <v>2.1</v>
      </c>
      <c r="E3821" s="25">
        <v>933.28</v>
      </c>
      <c r="F3821" s="25">
        <v>30214.36</v>
      </c>
    </row>
    <row r="3822" spans="1:6" outlineLevel="1" x14ac:dyDescent="0.2">
      <c r="A3822" s="26"/>
      <c r="B3822" s="27"/>
      <c r="C3822" s="28" t="s">
        <v>2523</v>
      </c>
      <c r="D3822" s="28"/>
      <c r="E3822" s="28"/>
      <c r="F3822" s="29">
        <v>8510.32</v>
      </c>
    </row>
    <row r="3823" spans="1:6" outlineLevel="1" x14ac:dyDescent="0.2">
      <c r="A3823" s="26"/>
      <c r="B3823" s="27"/>
      <c r="C3823" s="28" t="s">
        <v>2524</v>
      </c>
      <c r="D3823" s="28"/>
      <c r="E3823" s="28"/>
      <c r="F3823" s="29">
        <v>5647.75</v>
      </c>
    </row>
    <row r="3824" spans="1:6" outlineLevel="1" x14ac:dyDescent="0.2">
      <c r="A3824" s="26"/>
      <c r="B3824" s="27"/>
      <c r="C3824" s="28" t="s">
        <v>917</v>
      </c>
      <c r="D3824" s="28"/>
      <c r="E3824" s="28"/>
      <c r="F3824" s="29">
        <v>44372.43</v>
      </c>
    </row>
    <row r="3825" spans="1:6" ht="22.5" customHeight="1" outlineLevel="1" x14ac:dyDescent="0.2">
      <c r="A3825" s="21">
        <v>268</v>
      </c>
      <c r="B3825" s="22" t="s">
        <v>1583</v>
      </c>
      <c r="C3825" s="23" t="s">
        <v>1584</v>
      </c>
      <c r="D3825" s="30">
        <v>-72.77</v>
      </c>
      <c r="E3825" s="25">
        <v>17.82</v>
      </c>
      <c r="F3825" s="25">
        <v>-20294.32</v>
      </c>
    </row>
    <row r="3826" spans="1:6" ht="22.5" customHeight="1" outlineLevel="1" x14ac:dyDescent="0.2">
      <c r="A3826" s="21">
        <v>269</v>
      </c>
      <c r="B3826" s="22" t="s">
        <v>1377</v>
      </c>
      <c r="C3826" s="23" t="s">
        <v>2445</v>
      </c>
      <c r="D3826" s="31">
        <v>210</v>
      </c>
      <c r="E3826" s="25">
        <v>95.25</v>
      </c>
      <c r="F3826" s="25">
        <v>167822.48</v>
      </c>
    </row>
    <row r="3827" spans="1:6" ht="33.75" customHeight="1" outlineLevel="1" x14ac:dyDescent="0.2">
      <c r="A3827" s="21">
        <v>270</v>
      </c>
      <c r="B3827" s="22" t="s">
        <v>2315</v>
      </c>
      <c r="C3827" s="23" t="s">
        <v>2316</v>
      </c>
      <c r="D3827" s="30">
        <v>0.01</v>
      </c>
      <c r="E3827" s="25">
        <v>10463.23</v>
      </c>
      <c r="F3827" s="25">
        <v>1075.29</v>
      </c>
    </row>
    <row r="3828" spans="1:6" outlineLevel="1" x14ac:dyDescent="0.2">
      <c r="A3828" s="26"/>
      <c r="B3828" s="27"/>
      <c r="C3828" s="28" t="s">
        <v>2393</v>
      </c>
      <c r="D3828" s="28"/>
      <c r="E3828" s="28"/>
      <c r="F3828" s="29">
        <v>477.89</v>
      </c>
    </row>
    <row r="3829" spans="1:6" outlineLevel="1" x14ac:dyDescent="0.2">
      <c r="A3829" s="26"/>
      <c r="B3829" s="27"/>
      <c r="C3829" s="28" t="s">
        <v>2394</v>
      </c>
      <c r="D3829" s="28"/>
      <c r="E3829" s="28"/>
      <c r="F3829" s="29">
        <v>271.74</v>
      </c>
    </row>
    <row r="3830" spans="1:6" outlineLevel="1" x14ac:dyDescent="0.2">
      <c r="A3830" s="26"/>
      <c r="B3830" s="27"/>
      <c r="C3830" s="28" t="s">
        <v>917</v>
      </c>
      <c r="D3830" s="28"/>
      <c r="E3830" s="28"/>
      <c r="F3830" s="29">
        <v>1824.92</v>
      </c>
    </row>
    <row r="3831" spans="1:6" ht="22.5" customHeight="1" outlineLevel="1" x14ac:dyDescent="0.2">
      <c r="A3831" s="21">
        <v>271</v>
      </c>
      <c r="B3831" s="22" t="s">
        <v>2319</v>
      </c>
      <c r="C3831" s="23" t="s">
        <v>2320</v>
      </c>
      <c r="D3831" s="32">
        <v>-3.6</v>
      </c>
      <c r="E3831" s="25">
        <v>23.09</v>
      </c>
      <c r="F3831" s="25">
        <v>-442.22</v>
      </c>
    </row>
    <row r="3832" spans="1:6" ht="22.5" customHeight="1" outlineLevel="1" x14ac:dyDescent="0.2">
      <c r="A3832" s="21">
        <v>272</v>
      </c>
      <c r="B3832" s="22" t="s">
        <v>1377</v>
      </c>
      <c r="C3832" s="23" t="s">
        <v>2321</v>
      </c>
      <c r="D3832" s="31">
        <v>1</v>
      </c>
      <c r="E3832" s="25">
        <v>93.8</v>
      </c>
      <c r="F3832" s="25">
        <v>787</v>
      </c>
    </row>
    <row r="3833" spans="1:6" ht="22.5" customHeight="1" outlineLevel="1" x14ac:dyDescent="0.2">
      <c r="A3833" s="21">
        <v>273</v>
      </c>
      <c r="B3833" s="22" t="s">
        <v>2446</v>
      </c>
      <c r="C3833" s="23" t="s">
        <v>2447</v>
      </c>
      <c r="D3833" s="30">
        <v>0.03</v>
      </c>
      <c r="E3833" s="25">
        <v>50.21</v>
      </c>
      <c r="F3833" s="25">
        <v>59.93</v>
      </c>
    </row>
    <row r="3834" spans="1:6" outlineLevel="1" x14ac:dyDescent="0.2">
      <c r="A3834" s="26"/>
      <c r="B3834" s="27"/>
      <c r="C3834" s="28" t="s">
        <v>2448</v>
      </c>
      <c r="D3834" s="28"/>
      <c r="E3834" s="28"/>
      <c r="F3834" s="29">
        <v>64.290000000000006</v>
      </c>
    </row>
    <row r="3835" spans="1:6" outlineLevel="1" x14ac:dyDescent="0.2">
      <c r="A3835" s="26"/>
      <c r="B3835" s="27"/>
      <c r="C3835" s="28" t="s">
        <v>2449</v>
      </c>
      <c r="D3835" s="28"/>
      <c r="E3835" s="28"/>
      <c r="F3835" s="29">
        <v>37.31</v>
      </c>
    </row>
    <row r="3836" spans="1:6" outlineLevel="1" x14ac:dyDescent="0.2">
      <c r="A3836" s="26"/>
      <c r="B3836" s="27"/>
      <c r="C3836" s="28" t="s">
        <v>917</v>
      </c>
      <c r="D3836" s="28"/>
      <c r="E3836" s="28"/>
      <c r="F3836" s="29">
        <v>161.53</v>
      </c>
    </row>
    <row r="3837" spans="1:6" ht="22.5" customHeight="1" outlineLevel="1" x14ac:dyDescent="0.2">
      <c r="A3837" s="21">
        <v>274</v>
      </c>
      <c r="B3837" s="22" t="s">
        <v>1536</v>
      </c>
      <c r="C3837" s="23" t="s">
        <v>1537</v>
      </c>
      <c r="D3837" s="24">
        <v>3.1E-2</v>
      </c>
      <c r="E3837" s="25">
        <v>600</v>
      </c>
      <c r="F3837" s="25">
        <v>158.1</v>
      </c>
    </row>
    <row r="3838" spans="1:6" ht="33.75" customHeight="1" outlineLevel="1" x14ac:dyDescent="0.2">
      <c r="A3838" s="21">
        <v>275</v>
      </c>
      <c r="B3838" s="22" t="s">
        <v>2239</v>
      </c>
      <c r="C3838" s="23" t="s">
        <v>2240</v>
      </c>
      <c r="D3838" s="31">
        <v>7</v>
      </c>
      <c r="E3838" s="25">
        <v>448.43</v>
      </c>
      <c r="F3838" s="25">
        <v>102956.31</v>
      </c>
    </row>
    <row r="3839" spans="1:6" outlineLevel="1" x14ac:dyDescent="0.2">
      <c r="A3839" s="26"/>
      <c r="B3839" s="27"/>
      <c r="C3839" s="28" t="s">
        <v>2525</v>
      </c>
      <c r="D3839" s="28"/>
      <c r="E3839" s="28"/>
      <c r="F3839" s="29">
        <v>98065.19</v>
      </c>
    </row>
    <row r="3840" spans="1:6" outlineLevel="1" x14ac:dyDescent="0.2">
      <c r="A3840" s="26"/>
      <c r="B3840" s="27"/>
      <c r="C3840" s="28" t="s">
        <v>2526</v>
      </c>
      <c r="D3840" s="28"/>
      <c r="E3840" s="28"/>
      <c r="F3840" s="29">
        <v>61513.62</v>
      </c>
    </row>
    <row r="3841" spans="1:6" outlineLevel="1" x14ac:dyDescent="0.2">
      <c r="A3841" s="26"/>
      <c r="B3841" s="27"/>
      <c r="C3841" s="28" t="s">
        <v>917</v>
      </c>
      <c r="D3841" s="28"/>
      <c r="E3841" s="28"/>
      <c r="F3841" s="29">
        <v>262535.12</v>
      </c>
    </row>
    <row r="3842" spans="1:6" ht="22.5" customHeight="1" outlineLevel="1" x14ac:dyDescent="0.2">
      <c r="A3842" s="21">
        <v>276</v>
      </c>
      <c r="B3842" s="22" t="s">
        <v>2243</v>
      </c>
      <c r="C3842" s="23" t="s">
        <v>2244</v>
      </c>
      <c r="D3842" s="30">
        <v>-16.38</v>
      </c>
      <c r="E3842" s="25">
        <v>45</v>
      </c>
      <c r="F3842" s="25">
        <v>-3007.37</v>
      </c>
    </row>
    <row r="3843" spans="1:6" outlineLevel="1" x14ac:dyDescent="0.2">
      <c r="A3843" s="26"/>
      <c r="B3843" s="27"/>
      <c r="C3843" s="28" t="s">
        <v>2245</v>
      </c>
      <c r="D3843" s="28"/>
      <c r="E3843" s="28"/>
      <c r="F3843" s="29"/>
    </row>
    <row r="3844" spans="1:6" outlineLevel="1" x14ac:dyDescent="0.2">
      <c r="A3844" s="26"/>
      <c r="B3844" s="27"/>
      <c r="C3844" s="28" t="s">
        <v>2246</v>
      </c>
      <c r="D3844" s="28"/>
      <c r="E3844" s="28"/>
      <c r="F3844" s="29"/>
    </row>
    <row r="3845" spans="1:6" outlineLevel="1" x14ac:dyDescent="0.2">
      <c r="A3845" s="26"/>
      <c r="B3845" s="27"/>
      <c r="C3845" s="28" t="s">
        <v>917</v>
      </c>
      <c r="D3845" s="28"/>
      <c r="E3845" s="28"/>
      <c r="F3845" s="29">
        <v>-3007.37</v>
      </c>
    </row>
    <row r="3846" spans="1:6" ht="22.5" customHeight="1" outlineLevel="1" x14ac:dyDescent="0.2">
      <c r="A3846" s="21">
        <v>277</v>
      </c>
      <c r="B3846" s="22" t="s">
        <v>2247</v>
      </c>
      <c r="C3846" s="23" t="s">
        <v>2248</v>
      </c>
      <c r="D3846" s="30">
        <v>-16.38</v>
      </c>
      <c r="E3846" s="25">
        <v>13.12</v>
      </c>
      <c r="F3846" s="25">
        <v>-9718.7000000000007</v>
      </c>
    </row>
    <row r="3847" spans="1:6" outlineLevel="1" x14ac:dyDescent="0.2">
      <c r="A3847" s="26"/>
      <c r="B3847" s="27"/>
      <c r="C3847" s="28" t="s">
        <v>2527</v>
      </c>
      <c r="D3847" s="28"/>
      <c r="E3847" s="28"/>
      <c r="F3847" s="29">
        <v>-10690.57</v>
      </c>
    </row>
    <row r="3848" spans="1:6" outlineLevel="1" x14ac:dyDescent="0.2">
      <c r="A3848" s="26"/>
      <c r="B3848" s="27"/>
      <c r="C3848" s="28" t="s">
        <v>2528</v>
      </c>
      <c r="D3848" s="28"/>
      <c r="E3848" s="28"/>
      <c r="F3848" s="29">
        <v>-6705.9</v>
      </c>
    </row>
    <row r="3849" spans="1:6" outlineLevel="1" x14ac:dyDescent="0.2">
      <c r="A3849" s="26"/>
      <c r="B3849" s="27"/>
      <c r="C3849" s="28" t="s">
        <v>917</v>
      </c>
      <c r="D3849" s="28"/>
      <c r="E3849" s="28"/>
      <c r="F3849" s="29">
        <v>-27115.17</v>
      </c>
    </row>
    <row r="3850" spans="1:6" ht="33.75" customHeight="1" outlineLevel="1" x14ac:dyDescent="0.2">
      <c r="A3850" s="21">
        <v>278</v>
      </c>
      <c r="B3850" s="22" t="s">
        <v>2251</v>
      </c>
      <c r="C3850" s="23" t="s">
        <v>2252</v>
      </c>
      <c r="D3850" s="24">
        <v>0.17499999999999999</v>
      </c>
      <c r="E3850" s="25">
        <v>11885.47</v>
      </c>
      <c r="F3850" s="25">
        <v>34319.29</v>
      </c>
    </row>
    <row r="3851" spans="1:6" ht="78.75" customHeight="1" outlineLevel="1" x14ac:dyDescent="0.2">
      <c r="A3851" s="21">
        <v>279</v>
      </c>
      <c r="B3851" s="22" t="s">
        <v>2253</v>
      </c>
      <c r="C3851" s="23" t="s">
        <v>1146</v>
      </c>
      <c r="D3851" s="31">
        <v>2100</v>
      </c>
      <c r="E3851" s="25">
        <v>13.91</v>
      </c>
      <c r="F3851" s="25">
        <v>791325.99</v>
      </c>
    </row>
    <row r="3852" spans="1:6" ht="33.75" customHeight="1" outlineLevel="1" x14ac:dyDescent="0.2">
      <c r="A3852" s="21">
        <v>280</v>
      </c>
      <c r="B3852" s="22" t="s">
        <v>2212</v>
      </c>
      <c r="C3852" s="23" t="s">
        <v>2213</v>
      </c>
      <c r="D3852" s="30">
        <v>0.04</v>
      </c>
      <c r="E3852" s="25">
        <v>933.28</v>
      </c>
      <c r="F3852" s="25">
        <v>575.51</v>
      </c>
    </row>
    <row r="3853" spans="1:6" outlineLevel="1" x14ac:dyDescent="0.2">
      <c r="A3853" s="26"/>
      <c r="B3853" s="27"/>
      <c r="C3853" s="28" t="s">
        <v>2529</v>
      </c>
      <c r="D3853" s="28"/>
      <c r="E3853" s="28"/>
      <c r="F3853" s="29">
        <v>162.1</v>
      </c>
    </row>
    <row r="3854" spans="1:6" outlineLevel="1" x14ac:dyDescent="0.2">
      <c r="A3854" s="26"/>
      <c r="B3854" s="27"/>
      <c r="C3854" s="28" t="s">
        <v>2530</v>
      </c>
      <c r="D3854" s="28"/>
      <c r="E3854" s="28"/>
      <c r="F3854" s="29">
        <v>107.57</v>
      </c>
    </row>
    <row r="3855" spans="1:6" outlineLevel="1" x14ac:dyDescent="0.2">
      <c r="A3855" s="26"/>
      <c r="B3855" s="27"/>
      <c r="C3855" s="28" t="s">
        <v>917</v>
      </c>
      <c r="D3855" s="28"/>
      <c r="E3855" s="28"/>
      <c r="F3855" s="29">
        <v>845.18</v>
      </c>
    </row>
    <row r="3856" spans="1:6" ht="22.5" customHeight="1" outlineLevel="1" x14ac:dyDescent="0.2">
      <c r="A3856" s="21">
        <v>281</v>
      </c>
      <c r="B3856" s="22" t="s">
        <v>1583</v>
      </c>
      <c r="C3856" s="23" t="s">
        <v>1584</v>
      </c>
      <c r="D3856" s="24">
        <v>-1.3859999999999999</v>
      </c>
      <c r="E3856" s="25">
        <v>17.82</v>
      </c>
      <c r="F3856" s="25">
        <v>-386.53</v>
      </c>
    </row>
    <row r="3857" spans="1:6" ht="22.5" customHeight="1" outlineLevel="1" x14ac:dyDescent="0.2">
      <c r="A3857" s="21">
        <v>282</v>
      </c>
      <c r="B3857" s="22" t="s">
        <v>1377</v>
      </c>
      <c r="C3857" s="23" t="s">
        <v>2217</v>
      </c>
      <c r="D3857" s="31">
        <v>4</v>
      </c>
      <c r="E3857" s="25">
        <v>242.58</v>
      </c>
      <c r="F3857" s="25">
        <v>8140.92</v>
      </c>
    </row>
    <row r="3858" spans="1:6" ht="33.75" customHeight="1" outlineLevel="1" x14ac:dyDescent="0.2">
      <c r="A3858" s="21">
        <v>283</v>
      </c>
      <c r="B3858" s="22" t="s">
        <v>2221</v>
      </c>
      <c r="C3858" s="23" t="s">
        <v>2222</v>
      </c>
      <c r="D3858" s="30">
        <v>0.04</v>
      </c>
      <c r="E3858" s="25">
        <v>157.12</v>
      </c>
      <c r="F3858" s="25">
        <v>95.56</v>
      </c>
    </row>
    <row r="3859" spans="1:6" outlineLevel="1" x14ac:dyDescent="0.2">
      <c r="A3859" s="26"/>
      <c r="B3859" s="27"/>
      <c r="C3859" s="28" t="s">
        <v>2531</v>
      </c>
      <c r="D3859" s="28"/>
      <c r="E3859" s="28"/>
      <c r="F3859" s="29">
        <v>79.599999999999994</v>
      </c>
    </row>
    <row r="3860" spans="1:6" outlineLevel="1" x14ac:dyDescent="0.2">
      <c r="A3860" s="26"/>
      <c r="B3860" s="27"/>
      <c r="C3860" s="28" t="s">
        <v>2532</v>
      </c>
      <c r="D3860" s="28"/>
      <c r="E3860" s="28"/>
      <c r="F3860" s="29">
        <v>45.6</v>
      </c>
    </row>
    <row r="3861" spans="1:6" outlineLevel="1" x14ac:dyDescent="0.2">
      <c r="A3861" s="26"/>
      <c r="B3861" s="27"/>
      <c r="C3861" s="28" t="s">
        <v>917</v>
      </c>
      <c r="D3861" s="28"/>
      <c r="E3861" s="28"/>
      <c r="F3861" s="29">
        <v>220.76</v>
      </c>
    </row>
    <row r="3862" spans="1:6" ht="22.5" customHeight="1" outlineLevel="1" x14ac:dyDescent="0.2">
      <c r="A3862" s="21">
        <v>284</v>
      </c>
      <c r="B3862" s="22" t="s">
        <v>1377</v>
      </c>
      <c r="C3862" s="23" t="s">
        <v>2225</v>
      </c>
      <c r="D3862" s="24">
        <v>4.0720000000000001</v>
      </c>
      <c r="E3862" s="25">
        <v>14.59</v>
      </c>
      <c r="F3862" s="25">
        <v>498.56</v>
      </c>
    </row>
    <row r="3863" spans="1:6" ht="45" customHeight="1" outlineLevel="1" x14ac:dyDescent="0.2">
      <c r="A3863" s="21">
        <v>285</v>
      </c>
      <c r="B3863" s="22" t="s">
        <v>985</v>
      </c>
      <c r="C3863" s="23" t="s">
        <v>2226</v>
      </c>
      <c r="D3863" s="30">
        <v>0.03</v>
      </c>
      <c r="E3863" s="25">
        <v>2703.52</v>
      </c>
      <c r="F3863" s="25">
        <v>1899.71</v>
      </c>
    </row>
    <row r="3864" spans="1:6" outlineLevel="1" x14ac:dyDescent="0.2">
      <c r="A3864" s="26"/>
      <c r="B3864" s="27"/>
      <c r="C3864" s="28" t="s">
        <v>2533</v>
      </c>
      <c r="D3864" s="28"/>
      <c r="E3864" s="28"/>
      <c r="F3864" s="29">
        <v>210.79</v>
      </c>
    </row>
    <row r="3865" spans="1:6" outlineLevel="1" x14ac:dyDescent="0.2">
      <c r="A3865" s="26"/>
      <c r="B3865" s="27"/>
      <c r="C3865" s="28" t="s">
        <v>2534</v>
      </c>
      <c r="D3865" s="28"/>
      <c r="E3865" s="28"/>
      <c r="F3865" s="29">
        <v>119.52</v>
      </c>
    </row>
    <row r="3866" spans="1:6" outlineLevel="1" x14ac:dyDescent="0.2">
      <c r="A3866" s="26"/>
      <c r="B3866" s="27"/>
      <c r="C3866" s="28" t="s">
        <v>917</v>
      </c>
      <c r="D3866" s="28"/>
      <c r="E3866" s="28"/>
      <c r="F3866" s="29">
        <v>2230.02</v>
      </c>
    </row>
    <row r="3867" spans="1:6" ht="22.5" customHeight="1" outlineLevel="1" x14ac:dyDescent="0.2">
      <c r="A3867" s="21">
        <v>286</v>
      </c>
      <c r="B3867" s="22" t="s">
        <v>2460</v>
      </c>
      <c r="C3867" s="23" t="s">
        <v>2461</v>
      </c>
      <c r="D3867" s="30">
        <v>-12.27</v>
      </c>
      <c r="E3867" s="25">
        <v>6.2</v>
      </c>
      <c r="F3867" s="25">
        <v>-1681.24</v>
      </c>
    </row>
    <row r="3868" spans="1:6" ht="33.75" customHeight="1" outlineLevel="1" x14ac:dyDescent="0.2">
      <c r="A3868" s="21">
        <v>287</v>
      </c>
      <c r="B3868" s="22" t="s">
        <v>2229</v>
      </c>
      <c r="C3868" s="23" t="s">
        <v>2230</v>
      </c>
      <c r="D3868" s="30">
        <v>0.15</v>
      </c>
      <c r="E3868" s="25">
        <v>1208.43</v>
      </c>
      <c r="F3868" s="25">
        <v>1261.5999999999999</v>
      </c>
    </row>
    <row r="3869" spans="1:6" ht="33.75" customHeight="1" outlineLevel="1" x14ac:dyDescent="0.2">
      <c r="A3869" s="21">
        <v>288</v>
      </c>
      <c r="B3869" s="22" t="s">
        <v>2535</v>
      </c>
      <c r="C3869" s="23" t="s">
        <v>2536</v>
      </c>
      <c r="D3869" s="24">
        <v>2E-3</v>
      </c>
      <c r="E3869" s="25">
        <v>1646.83</v>
      </c>
      <c r="F3869" s="25">
        <v>86.1</v>
      </c>
    </row>
    <row r="3870" spans="1:6" outlineLevel="1" x14ac:dyDescent="0.2">
      <c r="A3870" s="26"/>
      <c r="B3870" s="27"/>
      <c r="C3870" s="28" t="s">
        <v>2537</v>
      </c>
      <c r="D3870" s="28"/>
      <c r="E3870" s="28"/>
      <c r="F3870" s="29">
        <v>46.73</v>
      </c>
    </row>
    <row r="3871" spans="1:6" outlineLevel="1" x14ac:dyDescent="0.2">
      <c r="A3871" s="26"/>
      <c r="B3871" s="27"/>
      <c r="C3871" s="28" t="s">
        <v>2538</v>
      </c>
      <c r="D3871" s="28"/>
      <c r="E3871" s="28"/>
      <c r="F3871" s="29">
        <v>26.5</v>
      </c>
    </row>
    <row r="3872" spans="1:6" outlineLevel="1" x14ac:dyDescent="0.2">
      <c r="A3872" s="26"/>
      <c r="B3872" s="27"/>
      <c r="C3872" s="28" t="s">
        <v>917</v>
      </c>
      <c r="D3872" s="28"/>
      <c r="E3872" s="28"/>
      <c r="F3872" s="29">
        <v>159.33000000000001</v>
      </c>
    </row>
    <row r="3873" spans="1:6" ht="22.5" customHeight="1" outlineLevel="1" x14ac:dyDescent="0.2">
      <c r="A3873" s="21">
        <v>289</v>
      </c>
      <c r="B3873" s="22" t="s">
        <v>2539</v>
      </c>
      <c r="C3873" s="23" t="s">
        <v>2540</v>
      </c>
      <c r="D3873" s="33">
        <v>-4.0000000000000002E-4</v>
      </c>
      <c r="E3873" s="25">
        <v>3960</v>
      </c>
      <c r="F3873" s="25">
        <v>-34.04</v>
      </c>
    </row>
    <row r="3874" spans="1:6" ht="22.5" customHeight="1" outlineLevel="1" x14ac:dyDescent="0.2">
      <c r="A3874" s="21">
        <v>290</v>
      </c>
      <c r="B3874" s="22" t="s">
        <v>1377</v>
      </c>
      <c r="C3874" s="23" t="s">
        <v>2541</v>
      </c>
      <c r="D3874" s="30">
        <v>1.03</v>
      </c>
      <c r="E3874" s="25">
        <v>251.06</v>
      </c>
      <c r="F3874" s="25">
        <v>2169.61</v>
      </c>
    </row>
    <row r="3875" spans="1:6" ht="22.5" customHeight="1" outlineLevel="1" x14ac:dyDescent="0.2">
      <c r="A3875" s="21">
        <v>291</v>
      </c>
      <c r="B3875" s="22" t="s">
        <v>2542</v>
      </c>
      <c r="C3875" s="23" t="s">
        <v>2543</v>
      </c>
      <c r="D3875" s="32">
        <v>0.2</v>
      </c>
      <c r="E3875" s="25">
        <v>184.38</v>
      </c>
      <c r="F3875" s="25">
        <v>358.07</v>
      </c>
    </row>
    <row r="3876" spans="1:6" ht="33.75" customHeight="1" outlineLevel="1" x14ac:dyDescent="0.2">
      <c r="A3876" s="21">
        <v>292</v>
      </c>
      <c r="B3876" s="22" t="s">
        <v>2231</v>
      </c>
      <c r="C3876" s="23" t="s">
        <v>2232</v>
      </c>
      <c r="D3876" s="30">
        <v>0.02</v>
      </c>
      <c r="E3876" s="25">
        <v>113.98</v>
      </c>
      <c r="F3876" s="25">
        <v>101.02</v>
      </c>
    </row>
    <row r="3877" spans="1:6" outlineLevel="1" x14ac:dyDescent="0.2">
      <c r="A3877" s="26"/>
      <c r="B3877" s="27"/>
      <c r="C3877" s="28" t="s">
        <v>2544</v>
      </c>
      <c r="D3877" s="28"/>
      <c r="E3877" s="28"/>
      <c r="F3877" s="29">
        <v>103.72</v>
      </c>
    </row>
    <row r="3878" spans="1:6" outlineLevel="1" x14ac:dyDescent="0.2">
      <c r="A3878" s="26"/>
      <c r="B3878" s="27"/>
      <c r="C3878" s="28" t="s">
        <v>2545</v>
      </c>
      <c r="D3878" s="28"/>
      <c r="E3878" s="28"/>
      <c r="F3878" s="29">
        <v>59.41</v>
      </c>
    </row>
    <row r="3879" spans="1:6" outlineLevel="1" x14ac:dyDescent="0.2">
      <c r="A3879" s="26"/>
      <c r="B3879" s="27"/>
      <c r="C3879" s="28" t="s">
        <v>917</v>
      </c>
      <c r="D3879" s="28"/>
      <c r="E3879" s="28"/>
      <c r="F3879" s="29">
        <v>264.14999999999998</v>
      </c>
    </row>
    <row r="3880" spans="1:6" ht="33.75" customHeight="1" outlineLevel="1" x14ac:dyDescent="0.2">
      <c r="A3880" s="21">
        <v>293</v>
      </c>
      <c r="B3880" s="22" t="s">
        <v>2235</v>
      </c>
      <c r="C3880" s="23" t="s">
        <v>2546</v>
      </c>
      <c r="D3880" s="35">
        <v>2.036E-2</v>
      </c>
      <c r="E3880" s="25">
        <v>204</v>
      </c>
      <c r="F3880" s="25">
        <v>38.92</v>
      </c>
    </row>
    <row r="3881" spans="1:6" ht="22.5" customHeight="1" outlineLevel="1" x14ac:dyDescent="0.2">
      <c r="A3881" s="21">
        <v>294</v>
      </c>
      <c r="B3881" s="22" t="s">
        <v>1282</v>
      </c>
      <c r="C3881" s="23" t="s">
        <v>1283</v>
      </c>
      <c r="D3881" s="31">
        <v>3</v>
      </c>
      <c r="E3881" s="25">
        <v>80.19</v>
      </c>
      <c r="F3881" s="25">
        <v>5932.42</v>
      </c>
    </row>
    <row r="3882" spans="1:6" outlineLevel="1" x14ac:dyDescent="0.2">
      <c r="A3882" s="26"/>
      <c r="B3882" s="27"/>
      <c r="C3882" s="28" t="s">
        <v>2547</v>
      </c>
      <c r="D3882" s="28"/>
      <c r="E3882" s="28"/>
      <c r="F3882" s="29">
        <v>4517.28</v>
      </c>
    </row>
    <row r="3883" spans="1:6" outlineLevel="1" x14ac:dyDescent="0.2">
      <c r="A3883" s="26"/>
      <c r="B3883" s="27"/>
      <c r="C3883" s="28" t="s">
        <v>2548</v>
      </c>
      <c r="D3883" s="28"/>
      <c r="E3883" s="28"/>
      <c r="F3883" s="29">
        <v>3011.52</v>
      </c>
    </row>
    <row r="3884" spans="1:6" outlineLevel="1" x14ac:dyDescent="0.2">
      <c r="A3884" s="26"/>
      <c r="B3884" s="27"/>
      <c r="C3884" s="28" t="s">
        <v>917</v>
      </c>
      <c r="D3884" s="28"/>
      <c r="E3884" s="28"/>
      <c r="F3884" s="29">
        <v>13461.22</v>
      </c>
    </row>
    <row r="3885" spans="1:6" ht="33.75" customHeight="1" outlineLevel="1" x14ac:dyDescent="0.2">
      <c r="A3885" s="21">
        <v>295</v>
      </c>
      <c r="B3885" s="22" t="s">
        <v>1377</v>
      </c>
      <c r="C3885" s="23" t="s">
        <v>2464</v>
      </c>
      <c r="D3885" s="31">
        <v>3</v>
      </c>
      <c r="E3885" s="25">
        <v>1766.57</v>
      </c>
      <c r="F3885" s="25">
        <v>44464.59</v>
      </c>
    </row>
    <row r="3886" spans="1:6" ht="22.5" customHeight="1" outlineLevel="1" x14ac:dyDescent="0.2">
      <c r="A3886" s="21">
        <v>296</v>
      </c>
      <c r="B3886" s="22" t="s">
        <v>2465</v>
      </c>
      <c r="C3886" s="23" t="s">
        <v>2466</v>
      </c>
      <c r="D3886" s="30">
        <v>0.02</v>
      </c>
      <c r="E3886" s="25">
        <v>1540.48</v>
      </c>
      <c r="F3886" s="25">
        <v>690.84</v>
      </c>
    </row>
    <row r="3887" spans="1:6" outlineLevel="1" x14ac:dyDescent="0.2">
      <c r="A3887" s="26"/>
      <c r="B3887" s="27"/>
      <c r="C3887" s="28" t="s">
        <v>2467</v>
      </c>
      <c r="D3887" s="28"/>
      <c r="E3887" s="28"/>
      <c r="F3887" s="29">
        <v>556.88</v>
      </c>
    </row>
    <row r="3888" spans="1:6" outlineLevel="1" x14ac:dyDescent="0.2">
      <c r="A3888" s="26"/>
      <c r="B3888" s="27"/>
      <c r="C3888" s="28" t="s">
        <v>2468</v>
      </c>
      <c r="D3888" s="28"/>
      <c r="E3888" s="28"/>
      <c r="F3888" s="29">
        <v>349.31</v>
      </c>
    </row>
    <row r="3889" spans="1:6" outlineLevel="1" x14ac:dyDescent="0.2">
      <c r="A3889" s="26"/>
      <c r="B3889" s="27"/>
      <c r="C3889" s="28" t="s">
        <v>917</v>
      </c>
      <c r="D3889" s="28"/>
      <c r="E3889" s="28"/>
      <c r="F3889" s="29">
        <v>1597.03</v>
      </c>
    </row>
    <row r="3890" spans="1:6" ht="22.5" customHeight="1" outlineLevel="1" x14ac:dyDescent="0.2">
      <c r="A3890" s="21">
        <v>297</v>
      </c>
      <c r="B3890" s="22" t="s">
        <v>1377</v>
      </c>
      <c r="C3890" s="23" t="s">
        <v>2469</v>
      </c>
      <c r="D3890" s="31">
        <v>1</v>
      </c>
      <c r="E3890" s="25">
        <v>744.19</v>
      </c>
      <c r="F3890" s="25">
        <v>6243.78</v>
      </c>
    </row>
    <row r="3891" spans="1:6" ht="12" outlineLevel="1" x14ac:dyDescent="0.2">
      <c r="A3891" s="459" t="s">
        <v>2470</v>
      </c>
      <c r="B3891" s="460"/>
      <c r="C3891" s="460"/>
      <c r="D3891" s="460"/>
      <c r="E3891" s="460"/>
      <c r="F3891" s="461"/>
    </row>
    <row r="3892" spans="1:6" ht="22.5" customHeight="1" outlineLevel="1" x14ac:dyDescent="0.2">
      <c r="A3892" s="21">
        <v>298</v>
      </c>
      <c r="B3892" s="22" t="s">
        <v>946</v>
      </c>
      <c r="C3892" s="23" t="s">
        <v>947</v>
      </c>
      <c r="D3892" s="24">
        <v>4.7E-2</v>
      </c>
      <c r="E3892" s="25">
        <v>768.92</v>
      </c>
      <c r="F3892" s="25">
        <v>1569.96</v>
      </c>
    </row>
    <row r="3893" spans="1:6" outlineLevel="1" x14ac:dyDescent="0.2">
      <c r="A3893" s="26"/>
      <c r="B3893" s="27"/>
      <c r="C3893" s="28" t="s">
        <v>2471</v>
      </c>
      <c r="D3893" s="28"/>
      <c r="E3893" s="28"/>
      <c r="F3893" s="29">
        <v>1586.73</v>
      </c>
    </row>
    <row r="3894" spans="1:6" outlineLevel="1" x14ac:dyDescent="0.2">
      <c r="A3894" s="26"/>
      <c r="B3894" s="27"/>
      <c r="C3894" s="28" t="s">
        <v>2472</v>
      </c>
      <c r="D3894" s="28"/>
      <c r="E3894" s="28"/>
      <c r="F3894" s="29">
        <v>902.26</v>
      </c>
    </row>
    <row r="3895" spans="1:6" outlineLevel="1" x14ac:dyDescent="0.2">
      <c r="A3895" s="26"/>
      <c r="B3895" s="27"/>
      <c r="C3895" s="28" t="s">
        <v>917</v>
      </c>
      <c r="D3895" s="28"/>
      <c r="E3895" s="28"/>
      <c r="F3895" s="29">
        <v>4058.95</v>
      </c>
    </row>
    <row r="3896" spans="1:6" ht="56.25" customHeight="1" outlineLevel="1" x14ac:dyDescent="0.2">
      <c r="A3896" s="21">
        <v>299</v>
      </c>
      <c r="B3896" s="22" t="s">
        <v>950</v>
      </c>
      <c r="C3896" s="23" t="s">
        <v>951</v>
      </c>
      <c r="D3896" s="24">
        <v>4.7E-2</v>
      </c>
      <c r="E3896" s="25">
        <v>6800</v>
      </c>
      <c r="F3896" s="25">
        <v>3224.76</v>
      </c>
    </row>
    <row r="3897" spans="1:6" ht="22.5" customHeight="1" outlineLevel="1" x14ac:dyDescent="0.2">
      <c r="A3897" s="21">
        <v>300</v>
      </c>
      <c r="B3897" s="22" t="s">
        <v>2473</v>
      </c>
      <c r="C3897" s="23" t="s">
        <v>2474</v>
      </c>
      <c r="D3897" s="31">
        <v>3</v>
      </c>
      <c r="E3897" s="25">
        <v>597.15</v>
      </c>
      <c r="F3897" s="25">
        <v>29825.81</v>
      </c>
    </row>
    <row r="3898" spans="1:6" outlineLevel="1" x14ac:dyDescent="0.2">
      <c r="A3898" s="26"/>
      <c r="B3898" s="27"/>
      <c r="C3898" s="28" t="s">
        <v>2475</v>
      </c>
      <c r="D3898" s="28"/>
      <c r="E3898" s="28"/>
      <c r="F3898" s="29">
        <v>19483.400000000001</v>
      </c>
    </row>
    <row r="3899" spans="1:6" outlineLevel="1" x14ac:dyDescent="0.2">
      <c r="A3899" s="26"/>
      <c r="B3899" s="27"/>
      <c r="C3899" s="28" t="s">
        <v>2476</v>
      </c>
      <c r="D3899" s="28"/>
      <c r="E3899" s="28"/>
      <c r="F3899" s="29">
        <v>11078.79</v>
      </c>
    </row>
    <row r="3900" spans="1:6" outlineLevel="1" x14ac:dyDescent="0.2">
      <c r="A3900" s="26"/>
      <c r="B3900" s="27"/>
      <c r="C3900" s="28" t="s">
        <v>917</v>
      </c>
      <c r="D3900" s="28"/>
      <c r="E3900" s="28"/>
      <c r="F3900" s="29">
        <v>60388</v>
      </c>
    </row>
    <row r="3901" spans="1:6" ht="33.75" customHeight="1" outlineLevel="1" x14ac:dyDescent="0.2">
      <c r="A3901" s="21">
        <v>301</v>
      </c>
      <c r="B3901" s="22" t="s">
        <v>2190</v>
      </c>
      <c r="C3901" s="23" t="s">
        <v>2191</v>
      </c>
      <c r="D3901" s="30">
        <v>3.06</v>
      </c>
      <c r="E3901" s="25">
        <v>745.24</v>
      </c>
      <c r="F3901" s="25">
        <v>16236.69</v>
      </c>
    </row>
    <row r="3902" spans="1:6" ht="12" outlineLevel="1" x14ac:dyDescent="0.2">
      <c r="A3902" s="459"/>
      <c r="B3902" s="460"/>
      <c r="C3902" s="460"/>
      <c r="D3902" s="460"/>
      <c r="E3902" s="460"/>
      <c r="F3902" s="461"/>
    </row>
    <row r="3903" spans="1:6" ht="12" customHeight="1" outlineLevel="1" x14ac:dyDescent="0.2">
      <c r="A3903" s="459" t="s">
        <v>2477</v>
      </c>
      <c r="B3903" s="460"/>
      <c r="C3903" s="460"/>
      <c r="D3903" s="460"/>
      <c r="E3903" s="460"/>
      <c r="F3903" s="461"/>
    </row>
    <row r="3904" spans="1:6" ht="22.5" customHeight="1" outlineLevel="1" x14ac:dyDescent="0.2">
      <c r="A3904" s="21">
        <v>302</v>
      </c>
      <c r="B3904" s="22" t="s">
        <v>1363</v>
      </c>
      <c r="C3904" s="23" t="s">
        <v>1364</v>
      </c>
      <c r="D3904" s="24">
        <v>1.4999999999999999E-2</v>
      </c>
      <c r="E3904" s="25">
        <v>4711.5</v>
      </c>
      <c r="F3904" s="25">
        <v>1503.15</v>
      </c>
    </row>
    <row r="3905" spans="1:6" outlineLevel="1" x14ac:dyDescent="0.2">
      <c r="A3905" s="26"/>
      <c r="B3905" s="27"/>
      <c r="C3905" s="28" t="s">
        <v>2549</v>
      </c>
      <c r="D3905" s="28"/>
      <c r="E3905" s="28"/>
      <c r="F3905" s="29">
        <v>1258.73</v>
      </c>
    </row>
    <row r="3906" spans="1:6" outlineLevel="1" x14ac:dyDescent="0.2">
      <c r="A3906" s="26"/>
      <c r="B3906" s="27"/>
      <c r="C3906" s="28" t="s">
        <v>2550</v>
      </c>
      <c r="D3906" s="28"/>
      <c r="E3906" s="28"/>
      <c r="F3906" s="29">
        <v>715.75</v>
      </c>
    </row>
    <row r="3907" spans="1:6" outlineLevel="1" x14ac:dyDescent="0.2">
      <c r="A3907" s="26"/>
      <c r="B3907" s="27"/>
      <c r="C3907" s="28" t="s">
        <v>917</v>
      </c>
      <c r="D3907" s="28"/>
      <c r="E3907" s="28"/>
      <c r="F3907" s="29">
        <v>3477.63</v>
      </c>
    </row>
    <row r="3908" spans="1:6" ht="22.5" customHeight="1" outlineLevel="1" x14ac:dyDescent="0.2">
      <c r="A3908" s="21">
        <v>303</v>
      </c>
      <c r="B3908" s="22" t="s">
        <v>1367</v>
      </c>
      <c r="C3908" s="23" t="s">
        <v>2185</v>
      </c>
      <c r="D3908" s="30">
        <v>1.53</v>
      </c>
      <c r="E3908" s="25">
        <v>560</v>
      </c>
      <c r="F3908" s="25">
        <v>6520.25</v>
      </c>
    </row>
    <row r="3909" spans="1:6" ht="22.5" customHeight="1" outlineLevel="1" x14ac:dyDescent="0.2">
      <c r="A3909" s="21">
        <v>304</v>
      </c>
      <c r="B3909" s="22" t="s">
        <v>2480</v>
      </c>
      <c r="C3909" s="23" t="s">
        <v>2481</v>
      </c>
      <c r="D3909" s="31">
        <v>12</v>
      </c>
      <c r="E3909" s="25">
        <v>609.37</v>
      </c>
      <c r="F3909" s="25">
        <v>124361.48</v>
      </c>
    </row>
    <row r="3910" spans="1:6" outlineLevel="1" x14ac:dyDescent="0.2">
      <c r="A3910" s="26"/>
      <c r="B3910" s="27"/>
      <c r="C3910" s="28" t="s">
        <v>2551</v>
      </c>
      <c r="D3910" s="28"/>
      <c r="E3910" s="28"/>
      <c r="F3910" s="29">
        <v>82713.72</v>
      </c>
    </row>
    <row r="3911" spans="1:6" outlineLevel="1" x14ac:dyDescent="0.2">
      <c r="A3911" s="26"/>
      <c r="B3911" s="27"/>
      <c r="C3911" s="28" t="s">
        <v>2552</v>
      </c>
      <c r="D3911" s="28"/>
      <c r="E3911" s="28"/>
      <c r="F3911" s="29">
        <v>47033.29</v>
      </c>
    </row>
    <row r="3912" spans="1:6" outlineLevel="1" x14ac:dyDescent="0.2">
      <c r="A3912" s="26"/>
      <c r="B3912" s="27"/>
      <c r="C3912" s="28" t="s">
        <v>917</v>
      </c>
      <c r="D3912" s="28"/>
      <c r="E3912" s="28"/>
      <c r="F3912" s="29">
        <v>254108.49</v>
      </c>
    </row>
    <row r="3913" spans="1:6" ht="33.75" customHeight="1" outlineLevel="1" x14ac:dyDescent="0.2">
      <c r="A3913" s="21">
        <v>305</v>
      </c>
      <c r="B3913" s="22" t="s">
        <v>2190</v>
      </c>
      <c r="C3913" s="23" t="s">
        <v>2191</v>
      </c>
      <c r="D3913" s="30">
        <v>12.18</v>
      </c>
      <c r="E3913" s="25">
        <v>745.24</v>
      </c>
      <c r="F3913" s="25">
        <v>64628.41</v>
      </c>
    </row>
    <row r="3914" spans="1:6" ht="33.75" customHeight="1" outlineLevel="1" x14ac:dyDescent="0.2">
      <c r="A3914" s="21">
        <v>306</v>
      </c>
      <c r="B3914" s="22" t="s">
        <v>2484</v>
      </c>
      <c r="C3914" s="23" t="s">
        <v>2485</v>
      </c>
      <c r="D3914" s="24">
        <v>4.8000000000000001E-2</v>
      </c>
      <c r="E3914" s="25">
        <v>5520</v>
      </c>
      <c r="F3914" s="25">
        <v>2813.88</v>
      </c>
    </row>
    <row r="3915" spans="1:6" ht="33.75" customHeight="1" outlineLevel="1" x14ac:dyDescent="0.2">
      <c r="A3915" s="21">
        <v>307</v>
      </c>
      <c r="B3915" s="22" t="s">
        <v>2192</v>
      </c>
      <c r="C3915" s="23" t="s">
        <v>2193</v>
      </c>
      <c r="D3915" s="24">
        <v>0.51900000000000002</v>
      </c>
      <c r="E3915" s="25">
        <v>5584.58</v>
      </c>
      <c r="F3915" s="25">
        <v>27186.959999999999</v>
      </c>
    </row>
    <row r="3916" spans="1:6" ht="33.75" customHeight="1" outlineLevel="1" x14ac:dyDescent="0.2">
      <c r="A3916" s="21">
        <v>308</v>
      </c>
      <c r="B3916" s="22" t="s">
        <v>2192</v>
      </c>
      <c r="C3916" s="23" t="s">
        <v>2193</v>
      </c>
      <c r="D3916" s="24">
        <v>0.501</v>
      </c>
      <c r="E3916" s="25">
        <v>5584.58</v>
      </c>
      <c r="F3916" s="25">
        <v>26244.06</v>
      </c>
    </row>
    <row r="3917" spans="1:6" ht="22.5" customHeight="1" outlineLevel="1" x14ac:dyDescent="0.2">
      <c r="A3917" s="21">
        <v>309</v>
      </c>
      <c r="B3917" s="22" t="s">
        <v>1213</v>
      </c>
      <c r="C3917" s="23" t="s">
        <v>1214</v>
      </c>
      <c r="D3917" s="24">
        <v>2.5000000000000001E-2</v>
      </c>
      <c r="E3917" s="25">
        <v>6780</v>
      </c>
      <c r="F3917" s="25">
        <v>1525.5</v>
      </c>
    </row>
    <row r="3918" spans="1:6" ht="22.5" customHeight="1" outlineLevel="1" x14ac:dyDescent="0.2">
      <c r="A3918" s="21">
        <v>310</v>
      </c>
      <c r="B3918" s="22" t="s">
        <v>946</v>
      </c>
      <c r="C3918" s="23" t="s">
        <v>947</v>
      </c>
      <c r="D3918" s="24">
        <v>0.124</v>
      </c>
      <c r="E3918" s="25">
        <v>768.92</v>
      </c>
      <c r="F3918" s="25">
        <v>4142.01</v>
      </c>
    </row>
    <row r="3919" spans="1:6" outlineLevel="1" x14ac:dyDescent="0.2">
      <c r="A3919" s="26"/>
      <c r="B3919" s="27"/>
      <c r="C3919" s="28" t="s">
        <v>2553</v>
      </c>
      <c r="D3919" s="28"/>
      <c r="E3919" s="28"/>
      <c r="F3919" s="29">
        <v>4186.25</v>
      </c>
    </row>
    <row r="3920" spans="1:6" outlineLevel="1" x14ac:dyDescent="0.2">
      <c r="A3920" s="26"/>
      <c r="B3920" s="27"/>
      <c r="C3920" s="28" t="s">
        <v>2554</v>
      </c>
      <c r="D3920" s="28"/>
      <c r="E3920" s="28"/>
      <c r="F3920" s="29">
        <v>2380.42</v>
      </c>
    </row>
    <row r="3921" spans="1:6" outlineLevel="1" x14ac:dyDescent="0.2">
      <c r="A3921" s="26"/>
      <c r="B3921" s="27"/>
      <c r="C3921" s="28" t="s">
        <v>917</v>
      </c>
      <c r="D3921" s="28"/>
      <c r="E3921" s="28"/>
      <c r="F3921" s="29">
        <v>10708.68</v>
      </c>
    </row>
    <row r="3922" spans="1:6" ht="56.25" customHeight="1" outlineLevel="1" x14ac:dyDescent="0.2">
      <c r="A3922" s="21">
        <v>311</v>
      </c>
      <c r="B3922" s="22" t="s">
        <v>950</v>
      </c>
      <c r="C3922" s="23" t="s">
        <v>951</v>
      </c>
      <c r="D3922" s="24">
        <v>0.124</v>
      </c>
      <c r="E3922" s="25">
        <v>6800</v>
      </c>
      <c r="F3922" s="25">
        <v>8507.89</v>
      </c>
    </row>
    <row r="3923" spans="1:6" ht="33.75" customHeight="1" outlineLevel="1" x14ac:dyDescent="0.2">
      <c r="A3923" s="21">
        <v>312</v>
      </c>
      <c r="B3923" s="22" t="s">
        <v>1077</v>
      </c>
      <c r="C3923" s="23" t="s">
        <v>1270</v>
      </c>
      <c r="D3923" s="24">
        <v>4.2999999999999997E-2</v>
      </c>
      <c r="E3923" s="25">
        <v>1027.6500000000001</v>
      </c>
      <c r="F3923" s="25">
        <v>904.91</v>
      </c>
    </row>
    <row r="3924" spans="1:6" outlineLevel="1" x14ac:dyDescent="0.2">
      <c r="A3924" s="26"/>
      <c r="B3924" s="27"/>
      <c r="C3924" s="28" t="s">
        <v>2555</v>
      </c>
      <c r="D3924" s="28"/>
      <c r="E3924" s="28"/>
      <c r="F3924" s="29">
        <v>513.57000000000005</v>
      </c>
    </row>
    <row r="3925" spans="1:6" outlineLevel="1" x14ac:dyDescent="0.2">
      <c r="A3925" s="26"/>
      <c r="B3925" s="27"/>
      <c r="C3925" s="28" t="s">
        <v>2556</v>
      </c>
      <c r="D3925" s="28"/>
      <c r="E3925" s="28"/>
      <c r="F3925" s="29">
        <v>342.38</v>
      </c>
    </row>
    <row r="3926" spans="1:6" outlineLevel="1" x14ac:dyDescent="0.2">
      <c r="A3926" s="26"/>
      <c r="B3926" s="27"/>
      <c r="C3926" s="28" t="s">
        <v>917</v>
      </c>
      <c r="D3926" s="28"/>
      <c r="E3926" s="28"/>
      <c r="F3926" s="29">
        <v>1760.86</v>
      </c>
    </row>
    <row r="3927" spans="1:6" ht="33.75" customHeight="1" outlineLevel="1" x14ac:dyDescent="0.2">
      <c r="A3927" s="21">
        <v>313</v>
      </c>
      <c r="B3927" s="22" t="s">
        <v>2490</v>
      </c>
      <c r="C3927" s="23" t="s">
        <v>2491</v>
      </c>
      <c r="D3927" s="24">
        <v>4.4999999999999998E-2</v>
      </c>
      <c r="E3927" s="25">
        <v>8060</v>
      </c>
      <c r="F3927" s="25">
        <v>4167.42</v>
      </c>
    </row>
    <row r="3928" spans="1:6" ht="33.75" customHeight="1" outlineLevel="1" x14ac:dyDescent="0.2">
      <c r="A3928" s="21">
        <v>314</v>
      </c>
      <c r="B3928" s="22" t="s">
        <v>2212</v>
      </c>
      <c r="C3928" s="23" t="s">
        <v>2213</v>
      </c>
      <c r="D3928" s="30">
        <v>0.15</v>
      </c>
      <c r="E3928" s="25">
        <v>933.28</v>
      </c>
      <c r="F3928" s="25">
        <v>2158.17</v>
      </c>
    </row>
    <row r="3929" spans="1:6" outlineLevel="1" x14ac:dyDescent="0.2">
      <c r="A3929" s="26"/>
      <c r="B3929" s="27"/>
      <c r="C3929" s="28" t="s">
        <v>2557</v>
      </c>
      <c r="D3929" s="28"/>
      <c r="E3929" s="28"/>
      <c r="F3929" s="29">
        <v>607.88</v>
      </c>
    </row>
    <row r="3930" spans="1:6" outlineLevel="1" x14ac:dyDescent="0.2">
      <c r="A3930" s="26"/>
      <c r="B3930" s="27"/>
      <c r="C3930" s="28" t="s">
        <v>2558</v>
      </c>
      <c r="D3930" s="28"/>
      <c r="E3930" s="28"/>
      <c r="F3930" s="29">
        <v>403.41</v>
      </c>
    </row>
    <row r="3931" spans="1:6" outlineLevel="1" x14ac:dyDescent="0.2">
      <c r="A3931" s="26"/>
      <c r="B3931" s="27"/>
      <c r="C3931" s="28" t="s">
        <v>917</v>
      </c>
      <c r="D3931" s="28"/>
      <c r="E3931" s="28"/>
      <c r="F3931" s="29">
        <v>3169.46</v>
      </c>
    </row>
    <row r="3932" spans="1:6" ht="22.5" customHeight="1" outlineLevel="1" x14ac:dyDescent="0.2">
      <c r="A3932" s="21">
        <v>315</v>
      </c>
      <c r="B3932" s="22" t="s">
        <v>1583</v>
      </c>
      <c r="C3932" s="23" t="s">
        <v>1584</v>
      </c>
      <c r="D3932" s="24">
        <v>-5.1980000000000004</v>
      </c>
      <c r="E3932" s="25">
        <v>17.82</v>
      </c>
      <c r="F3932" s="25">
        <v>-1449.63</v>
      </c>
    </row>
    <row r="3933" spans="1:6" ht="22.5" customHeight="1" outlineLevel="1" x14ac:dyDescent="0.2">
      <c r="A3933" s="21">
        <v>316</v>
      </c>
      <c r="B3933" s="22" t="s">
        <v>1377</v>
      </c>
      <c r="C3933" s="23" t="s">
        <v>2445</v>
      </c>
      <c r="D3933" s="31">
        <v>15</v>
      </c>
      <c r="E3933" s="25">
        <v>95.25</v>
      </c>
      <c r="F3933" s="25">
        <v>11987.32</v>
      </c>
    </row>
    <row r="3934" spans="1:6" ht="33.75" customHeight="1" outlineLevel="1" x14ac:dyDescent="0.2">
      <c r="A3934" s="21">
        <v>317</v>
      </c>
      <c r="B3934" s="22" t="s">
        <v>2268</v>
      </c>
      <c r="C3934" s="23" t="s">
        <v>2269</v>
      </c>
      <c r="D3934" s="43">
        <v>1.8443999999999999E-2</v>
      </c>
      <c r="E3934" s="25">
        <v>6149.21</v>
      </c>
      <c r="F3934" s="25">
        <v>5028.24</v>
      </c>
    </row>
    <row r="3935" spans="1:6" outlineLevel="1" x14ac:dyDescent="0.2">
      <c r="A3935" s="26"/>
      <c r="B3935" s="27"/>
      <c r="C3935" s="28" t="s">
        <v>2559</v>
      </c>
      <c r="D3935" s="28"/>
      <c r="E3935" s="28"/>
      <c r="F3935" s="29">
        <v>4655.6000000000004</v>
      </c>
    </row>
    <row r="3936" spans="1:6" outlineLevel="1" x14ac:dyDescent="0.2">
      <c r="A3936" s="26"/>
      <c r="B3936" s="27"/>
      <c r="C3936" s="28" t="s">
        <v>2560</v>
      </c>
      <c r="D3936" s="28"/>
      <c r="E3936" s="28"/>
      <c r="F3936" s="29">
        <v>3103.73</v>
      </c>
    </row>
    <row r="3937" spans="1:6" outlineLevel="1" x14ac:dyDescent="0.2">
      <c r="A3937" s="26"/>
      <c r="B3937" s="27"/>
      <c r="C3937" s="28" t="s">
        <v>917</v>
      </c>
      <c r="D3937" s="28"/>
      <c r="E3937" s="28"/>
      <c r="F3937" s="29">
        <v>12787.57</v>
      </c>
    </row>
    <row r="3938" spans="1:6" ht="33.75" customHeight="1" outlineLevel="1" x14ac:dyDescent="0.2">
      <c r="A3938" s="21">
        <v>318</v>
      </c>
      <c r="B3938" s="22" t="s">
        <v>2272</v>
      </c>
      <c r="C3938" s="23" t="s">
        <v>2561</v>
      </c>
      <c r="D3938" s="35">
        <v>0.54425999999999997</v>
      </c>
      <c r="E3938" s="25">
        <v>10154.75</v>
      </c>
      <c r="F3938" s="25">
        <v>42777.62</v>
      </c>
    </row>
    <row r="3939" spans="1:6" ht="33.75" customHeight="1" outlineLevel="1" x14ac:dyDescent="0.2">
      <c r="A3939" s="21">
        <v>319</v>
      </c>
      <c r="B3939" s="22" t="s">
        <v>1767</v>
      </c>
      <c r="C3939" s="23" t="s">
        <v>1768</v>
      </c>
      <c r="D3939" s="24">
        <v>0.114</v>
      </c>
      <c r="E3939" s="25">
        <v>243.91</v>
      </c>
      <c r="F3939" s="25">
        <v>784.4</v>
      </c>
    </row>
    <row r="3940" spans="1:6" outlineLevel="1" x14ac:dyDescent="0.2">
      <c r="A3940" s="26"/>
      <c r="B3940" s="27"/>
      <c r="C3940" s="28" t="s">
        <v>2562</v>
      </c>
      <c r="D3940" s="28"/>
      <c r="E3940" s="28"/>
      <c r="F3940" s="29">
        <v>379.68</v>
      </c>
    </row>
    <row r="3941" spans="1:6" outlineLevel="1" x14ac:dyDescent="0.2">
      <c r="A3941" s="26"/>
      <c r="B3941" s="27"/>
      <c r="C3941" s="28" t="s">
        <v>2563</v>
      </c>
      <c r="D3941" s="28"/>
      <c r="E3941" s="28"/>
      <c r="F3941" s="29">
        <v>205.99</v>
      </c>
    </row>
    <row r="3942" spans="1:6" outlineLevel="1" x14ac:dyDescent="0.2">
      <c r="A3942" s="26"/>
      <c r="B3942" s="27"/>
      <c r="C3942" s="28" t="s">
        <v>917</v>
      </c>
      <c r="D3942" s="28"/>
      <c r="E3942" s="28"/>
      <c r="F3942" s="29">
        <v>1370.07</v>
      </c>
    </row>
    <row r="3943" spans="1:6" ht="33.75" customHeight="1" outlineLevel="1" x14ac:dyDescent="0.2">
      <c r="A3943" s="21">
        <v>320</v>
      </c>
      <c r="B3943" s="22" t="s">
        <v>1053</v>
      </c>
      <c r="C3943" s="23" t="s">
        <v>2276</v>
      </c>
      <c r="D3943" s="24">
        <v>0.114</v>
      </c>
      <c r="E3943" s="25">
        <v>347.67</v>
      </c>
      <c r="F3943" s="25">
        <v>679.12</v>
      </c>
    </row>
    <row r="3944" spans="1:6" outlineLevel="1" x14ac:dyDescent="0.2">
      <c r="A3944" s="26"/>
      <c r="B3944" s="27"/>
      <c r="C3944" s="28" t="s">
        <v>2564</v>
      </c>
      <c r="D3944" s="28"/>
      <c r="E3944" s="28"/>
      <c r="F3944" s="29">
        <v>264.72000000000003</v>
      </c>
    </row>
    <row r="3945" spans="1:6" outlineLevel="1" x14ac:dyDescent="0.2">
      <c r="A3945" s="26"/>
      <c r="B3945" s="27"/>
      <c r="C3945" s="28" t="s">
        <v>2565</v>
      </c>
      <c r="D3945" s="28"/>
      <c r="E3945" s="28"/>
      <c r="F3945" s="29">
        <v>143.63</v>
      </c>
    </row>
    <row r="3946" spans="1:6" outlineLevel="1" x14ac:dyDescent="0.2">
      <c r="A3946" s="26"/>
      <c r="B3946" s="27"/>
      <c r="C3946" s="28" t="s">
        <v>917</v>
      </c>
      <c r="D3946" s="28"/>
      <c r="E3946" s="28"/>
      <c r="F3946" s="29">
        <v>1087.47</v>
      </c>
    </row>
    <row r="3947" spans="1:6" ht="22.5" customHeight="1" outlineLevel="1" x14ac:dyDescent="0.2">
      <c r="A3947" s="21">
        <v>321</v>
      </c>
      <c r="B3947" s="22" t="s">
        <v>2186</v>
      </c>
      <c r="C3947" s="23" t="s">
        <v>2187</v>
      </c>
      <c r="D3947" s="24">
        <v>3.0000000000000001E-3</v>
      </c>
      <c r="E3947" s="25">
        <v>6373.37</v>
      </c>
      <c r="F3947" s="25">
        <v>444.77</v>
      </c>
    </row>
    <row r="3948" spans="1:6" outlineLevel="1" x14ac:dyDescent="0.2">
      <c r="A3948" s="26"/>
      <c r="B3948" s="27"/>
      <c r="C3948" s="28" t="s">
        <v>2566</v>
      </c>
      <c r="D3948" s="28"/>
      <c r="E3948" s="28"/>
      <c r="F3948" s="29">
        <v>370.79</v>
      </c>
    </row>
    <row r="3949" spans="1:6" outlineLevel="1" x14ac:dyDescent="0.2">
      <c r="A3949" s="26"/>
      <c r="B3949" s="27"/>
      <c r="C3949" s="28" t="s">
        <v>2567</v>
      </c>
      <c r="D3949" s="28"/>
      <c r="E3949" s="28"/>
      <c r="F3949" s="29">
        <v>210.84</v>
      </c>
    </row>
    <row r="3950" spans="1:6" outlineLevel="1" x14ac:dyDescent="0.2">
      <c r="A3950" s="26"/>
      <c r="B3950" s="27"/>
      <c r="C3950" s="28" t="s">
        <v>917</v>
      </c>
      <c r="D3950" s="28"/>
      <c r="E3950" s="28"/>
      <c r="F3950" s="29">
        <v>1026.4000000000001</v>
      </c>
    </row>
    <row r="3951" spans="1:6" ht="22.5" customHeight="1" outlineLevel="1" x14ac:dyDescent="0.2">
      <c r="A3951" s="21">
        <v>322</v>
      </c>
      <c r="B3951" s="22" t="s">
        <v>942</v>
      </c>
      <c r="C3951" s="23" t="s">
        <v>1052</v>
      </c>
      <c r="D3951" s="33">
        <v>0.30449999999999999</v>
      </c>
      <c r="E3951" s="25">
        <v>665</v>
      </c>
      <c r="F3951" s="25">
        <v>1439.72</v>
      </c>
    </row>
    <row r="3952" spans="1:6" ht="33.75" customHeight="1" outlineLevel="1" x14ac:dyDescent="0.2">
      <c r="A3952" s="21">
        <v>323</v>
      </c>
      <c r="B3952" s="22" t="s">
        <v>2192</v>
      </c>
      <c r="C3952" s="23" t="s">
        <v>2193</v>
      </c>
      <c r="D3952" s="24">
        <v>9.4E-2</v>
      </c>
      <c r="E3952" s="25">
        <v>5584.58</v>
      </c>
      <c r="F3952" s="25">
        <v>4924.04</v>
      </c>
    </row>
    <row r="3953" spans="1:6" ht="22.5" customHeight="1" outlineLevel="1" x14ac:dyDescent="0.2">
      <c r="A3953" s="21">
        <v>324</v>
      </c>
      <c r="B3953" s="22" t="s">
        <v>2334</v>
      </c>
      <c r="C3953" s="23" t="s">
        <v>2335</v>
      </c>
      <c r="D3953" s="24">
        <v>0.14699999999999999</v>
      </c>
      <c r="E3953" s="25">
        <v>2521.25</v>
      </c>
      <c r="F3953" s="25">
        <v>16556</v>
      </c>
    </row>
    <row r="3954" spans="1:6" outlineLevel="1" x14ac:dyDescent="0.2">
      <c r="A3954" s="26"/>
      <c r="B3954" s="27"/>
      <c r="C3954" s="28" t="s">
        <v>2568</v>
      </c>
      <c r="D3954" s="28"/>
      <c r="E3954" s="28"/>
      <c r="F3954" s="29">
        <v>16841.36</v>
      </c>
    </row>
    <row r="3955" spans="1:6" outlineLevel="1" x14ac:dyDescent="0.2">
      <c r="A3955" s="26"/>
      <c r="B3955" s="27"/>
      <c r="C3955" s="28" t="s">
        <v>2569</v>
      </c>
      <c r="D3955" s="28"/>
      <c r="E3955" s="28"/>
      <c r="F3955" s="29">
        <v>9576.4599999999991</v>
      </c>
    </row>
    <row r="3956" spans="1:6" outlineLevel="1" x14ac:dyDescent="0.2">
      <c r="A3956" s="26"/>
      <c r="B3956" s="27"/>
      <c r="C3956" s="28" t="s">
        <v>917</v>
      </c>
      <c r="D3956" s="28"/>
      <c r="E3956" s="28"/>
      <c r="F3956" s="29">
        <v>42973.82</v>
      </c>
    </row>
    <row r="3957" spans="1:6" ht="22.5" customHeight="1" outlineLevel="1" x14ac:dyDescent="0.2">
      <c r="A3957" s="21">
        <v>325</v>
      </c>
      <c r="B3957" s="22" t="s">
        <v>2338</v>
      </c>
      <c r="C3957" s="23" t="s">
        <v>2339</v>
      </c>
      <c r="D3957" s="24">
        <v>0.14699999999999999</v>
      </c>
      <c r="E3957" s="25">
        <v>11684</v>
      </c>
      <c r="F3957" s="25">
        <v>9154.5300000000007</v>
      </c>
    </row>
    <row r="3958" spans="1:6" ht="22.5" customHeight="1" outlineLevel="1" x14ac:dyDescent="0.2">
      <c r="A3958" s="21">
        <v>326</v>
      </c>
      <c r="B3958" s="22" t="s">
        <v>1215</v>
      </c>
      <c r="C3958" s="23" t="s">
        <v>1216</v>
      </c>
      <c r="D3958" s="33">
        <v>0.1356</v>
      </c>
      <c r="E3958" s="25">
        <v>1275.18</v>
      </c>
      <c r="F3958" s="25">
        <v>4671.01</v>
      </c>
    </row>
    <row r="3959" spans="1:6" outlineLevel="1" x14ac:dyDescent="0.2">
      <c r="A3959" s="26"/>
      <c r="B3959" s="27"/>
      <c r="C3959" s="28" t="s">
        <v>2570</v>
      </c>
      <c r="D3959" s="28"/>
      <c r="E3959" s="28"/>
      <c r="F3959" s="29">
        <v>4011.97</v>
      </c>
    </row>
    <row r="3960" spans="1:6" outlineLevel="1" x14ac:dyDescent="0.2">
      <c r="A3960" s="26"/>
      <c r="B3960" s="27"/>
      <c r="C3960" s="28" t="s">
        <v>2571</v>
      </c>
      <c r="D3960" s="28"/>
      <c r="E3960" s="28"/>
      <c r="F3960" s="29">
        <v>2281.31</v>
      </c>
    </row>
    <row r="3961" spans="1:6" outlineLevel="1" x14ac:dyDescent="0.2">
      <c r="A3961" s="26"/>
      <c r="B3961" s="27"/>
      <c r="C3961" s="28" t="s">
        <v>917</v>
      </c>
      <c r="D3961" s="28"/>
      <c r="E3961" s="28"/>
      <c r="F3961" s="29">
        <v>10964.29</v>
      </c>
    </row>
    <row r="3962" spans="1:6" ht="33.75" customHeight="1" outlineLevel="1" x14ac:dyDescent="0.2">
      <c r="A3962" s="21">
        <v>327</v>
      </c>
      <c r="B3962" s="22" t="s">
        <v>2342</v>
      </c>
      <c r="C3962" s="23" t="s">
        <v>2343</v>
      </c>
      <c r="D3962" s="33">
        <v>0.1356</v>
      </c>
      <c r="E3962" s="25">
        <v>12319.52</v>
      </c>
      <c r="F3962" s="25">
        <v>15819.89</v>
      </c>
    </row>
    <row r="3963" spans="1:6" ht="33.75" customHeight="1" outlineLevel="1" x14ac:dyDescent="0.2">
      <c r="A3963" s="21">
        <v>328</v>
      </c>
      <c r="B3963" s="22" t="s">
        <v>2239</v>
      </c>
      <c r="C3963" s="23" t="s">
        <v>2240</v>
      </c>
      <c r="D3963" s="30">
        <v>0.51</v>
      </c>
      <c r="E3963" s="25">
        <v>448.43</v>
      </c>
      <c r="F3963" s="25">
        <v>7501.1</v>
      </c>
    </row>
    <row r="3964" spans="1:6" outlineLevel="1" x14ac:dyDescent="0.2">
      <c r="A3964" s="26"/>
      <c r="B3964" s="27"/>
      <c r="C3964" s="28" t="s">
        <v>2572</v>
      </c>
      <c r="D3964" s="28"/>
      <c r="E3964" s="28"/>
      <c r="F3964" s="29">
        <v>7144.75</v>
      </c>
    </row>
    <row r="3965" spans="1:6" outlineLevel="1" x14ac:dyDescent="0.2">
      <c r="A3965" s="26"/>
      <c r="B3965" s="27"/>
      <c r="C3965" s="28" t="s">
        <v>2573</v>
      </c>
      <c r="D3965" s="28"/>
      <c r="E3965" s="28"/>
      <c r="F3965" s="29">
        <v>4481.71</v>
      </c>
    </row>
    <row r="3966" spans="1:6" outlineLevel="1" x14ac:dyDescent="0.2">
      <c r="A3966" s="26"/>
      <c r="B3966" s="27"/>
      <c r="C3966" s="28" t="s">
        <v>917</v>
      </c>
      <c r="D3966" s="28"/>
      <c r="E3966" s="28"/>
      <c r="F3966" s="29">
        <v>19127.560000000001</v>
      </c>
    </row>
    <row r="3967" spans="1:6" ht="22.5" customHeight="1" outlineLevel="1" x14ac:dyDescent="0.2">
      <c r="A3967" s="21">
        <v>329</v>
      </c>
      <c r="B3967" s="22" t="s">
        <v>2243</v>
      </c>
      <c r="C3967" s="23" t="s">
        <v>2244</v>
      </c>
      <c r="D3967" s="30">
        <v>-1.19</v>
      </c>
      <c r="E3967" s="25">
        <v>45</v>
      </c>
      <c r="F3967" s="25">
        <v>-218.48</v>
      </c>
    </row>
    <row r="3968" spans="1:6" outlineLevel="1" x14ac:dyDescent="0.2">
      <c r="A3968" s="26"/>
      <c r="B3968" s="27"/>
      <c r="C3968" s="28" t="s">
        <v>2245</v>
      </c>
      <c r="D3968" s="28"/>
      <c r="E3968" s="28"/>
      <c r="F3968" s="29"/>
    </row>
    <row r="3969" spans="1:6" outlineLevel="1" x14ac:dyDescent="0.2">
      <c r="A3969" s="26"/>
      <c r="B3969" s="27"/>
      <c r="C3969" s="28" t="s">
        <v>2246</v>
      </c>
      <c r="D3969" s="28"/>
      <c r="E3969" s="28"/>
      <c r="F3969" s="29"/>
    </row>
    <row r="3970" spans="1:6" outlineLevel="1" x14ac:dyDescent="0.2">
      <c r="A3970" s="26"/>
      <c r="B3970" s="27"/>
      <c r="C3970" s="28" t="s">
        <v>917</v>
      </c>
      <c r="D3970" s="28"/>
      <c r="E3970" s="28"/>
      <c r="F3970" s="29">
        <v>-218.48</v>
      </c>
    </row>
    <row r="3971" spans="1:6" ht="22.5" customHeight="1" outlineLevel="1" x14ac:dyDescent="0.2">
      <c r="A3971" s="21">
        <v>330</v>
      </c>
      <c r="B3971" s="22" t="s">
        <v>2247</v>
      </c>
      <c r="C3971" s="23" t="s">
        <v>2248</v>
      </c>
      <c r="D3971" s="33">
        <v>-1.1934</v>
      </c>
      <c r="E3971" s="25">
        <v>13.12</v>
      </c>
      <c r="F3971" s="25">
        <v>-708.08</v>
      </c>
    </row>
    <row r="3972" spans="1:6" outlineLevel="1" x14ac:dyDescent="0.2">
      <c r="A3972" s="26"/>
      <c r="B3972" s="27"/>
      <c r="C3972" s="28" t="s">
        <v>2574</v>
      </c>
      <c r="D3972" s="28"/>
      <c r="E3972" s="28"/>
      <c r="F3972" s="29">
        <v>-778.89</v>
      </c>
    </row>
    <row r="3973" spans="1:6" outlineLevel="1" x14ac:dyDescent="0.2">
      <c r="A3973" s="26"/>
      <c r="B3973" s="27"/>
      <c r="C3973" s="28" t="s">
        <v>2575</v>
      </c>
      <c r="D3973" s="28"/>
      <c r="E3973" s="28"/>
      <c r="F3973" s="29">
        <v>-488.58</v>
      </c>
    </row>
    <row r="3974" spans="1:6" outlineLevel="1" x14ac:dyDescent="0.2">
      <c r="A3974" s="26"/>
      <c r="B3974" s="27"/>
      <c r="C3974" s="28" t="s">
        <v>917</v>
      </c>
      <c r="D3974" s="28"/>
      <c r="E3974" s="28"/>
      <c r="F3974" s="29">
        <v>-1975.55</v>
      </c>
    </row>
    <row r="3975" spans="1:6" ht="33.75" customHeight="1" outlineLevel="1" x14ac:dyDescent="0.2">
      <c r="A3975" s="21">
        <v>331</v>
      </c>
      <c r="B3975" s="22" t="s">
        <v>2251</v>
      </c>
      <c r="C3975" s="23" t="s">
        <v>2252</v>
      </c>
      <c r="D3975" s="24">
        <v>1.2999999999999999E-2</v>
      </c>
      <c r="E3975" s="25">
        <v>11885.47</v>
      </c>
      <c r="F3975" s="25">
        <v>2549.4299999999998</v>
      </c>
    </row>
    <row r="3976" spans="1:6" ht="78.75" customHeight="1" outlineLevel="1" x14ac:dyDescent="0.2">
      <c r="A3976" s="21">
        <v>332</v>
      </c>
      <c r="B3976" s="22" t="s">
        <v>2253</v>
      </c>
      <c r="C3976" s="23" t="s">
        <v>1146</v>
      </c>
      <c r="D3976" s="31">
        <v>153</v>
      </c>
      <c r="E3976" s="25">
        <v>13.91</v>
      </c>
      <c r="F3976" s="25">
        <v>57653.75</v>
      </c>
    </row>
    <row r="3977" spans="1:6" ht="11.25" customHeight="1" outlineLevel="1" x14ac:dyDescent="0.2">
      <c r="A3977" s="443" t="s">
        <v>1007</v>
      </c>
      <c r="B3977" s="444"/>
      <c r="C3977" s="444"/>
      <c r="D3977" s="444"/>
      <c r="E3977" s="445"/>
      <c r="F3977" s="36">
        <v>4839758.82</v>
      </c>
    </row>
    <row r="3978" spans="1:6" outlineLevel="1" x14ac:dyDescent="0.2">
      <c r="A3978" s="443" t="s">
        <v>1008</v>
      </c>
      <c r="B3978" s="444"/>
      <c r="C3978" s="444"/>
      <c r="D3978" s="444"/>
      <c r="E3978" s="445"/>
      <c r="F3978" s="36">
        <v>997640.54</v>
      </c>
    </row>
    <row r="3979" spans="1:6" outlineLevel="1" x14ac:dyDescent="0.2">
      <c r="A3979" s="443" t="s">
        <v>1009</v>
      </c>
      <c r="B3979" s="444"/>
      <c r="C3979" s="444"/>
      <c r="D3979" s="444"/>
      <c r="E3979" s="445"/>
      <c r="F3979" s="36">
        <v>518821.79</v>
      </c>
    </row>
    <row r="3980" spans="1:6" ht="11.25" customHeight="1" outlineLevel="1" x14ac:dyDescent="0.2">
      <c r="A3980" s="443" t="s">
        <v>2576</v>
      </c>
      <c r="B3980" s="444"/>
      <c r="C3980" s="444"/>
      <c r="D3980" s="444"/>
      <c r="E3980" s="445"/>
      <c r="F3980" s="36">
        <v>6356221.1500000004</v>
      </c>
    </row>
    <row r="3981" spans="1:6" ht="12.75" customHeight="1" outlineLevel="1" x14ac:dyDescent="0.2">
      <c r="A3981" s="456" t="s">
        <v>2577</v>
      </c>
      <c r="B3981" s="457"/>
      <c r="C3981" s="457"/>
      <c r="D3981" s="457"/>
      <c r="E3981" s="457"/>
      <c r="F3981" s="458"/>
    </row>
    <row r="3982" spans="1:6" ht="12" outlineLevel="1" x14ac:dyDescent="0.2">
      <c r="A3982" s="459" t="s">
        <v>2428</v>
      </c>
      <c r="B3982" s="460"/>
      <c r="C3982" s="460"/>
      <c r="D3982" s="460"/>
      <c r="E3982" s="460"/>
      <c r="F3982" s="461"/>
    </row>
    <row r="3983" spans="1:6" ht="22.5" customHeight="1" outlineLevel="1" x14ac:dyDescent="0.2">
      <c r="A3983" s="21">
        <v>333</v>
      </c>
      <c r="B3983" s="22" t="s">
        <v>1363</v>
      </c>
      <c r="C3983" s="23" t="s">
        <v>1364</v>
      </c>
      <c r="D3983" s="24">
        <v>0.187</v>
      </c>
      <c r="E3983" s="25">
        <v>4711.5</v>
      </c>
      <c r="F3983" s="25">
        <v>18739.2</v>
      </c>
    </row>
    <row r="3984" spans="1:6" outlineLevel="1" x14ac:dyDescent="0.2">
      <c r="A3984" s="26"/>
      <c r="B3984" s="27"/>
      <c r="C3984" s="28" t="s">
        <v>2429</v>
      </c>
      <c r="D3984" s="28"/>
      <c r="E3984" s="28"/>
      <c r="F3984" s="29">
        <v>15692.14</v>
      </c>
    </row>
    <row r="3985" spans="1:6" outlineLevel="1" x14ac:dyDescent="0.2">
      <c r="A3985" s="26"/>
      <c r="B3985" s="27"/>
      <c r="C3985" s="28" t="s">
        <v>2430</v>
      </c>
      <c r="D3985" s="28"/>
      <c r="E3985" s="28"/>
      <c r="F3985" s="29">
        <v>8922.98</v>
      </c>
    </row>
    <row r="3986" spans="1:6" outlineLevel="1" x14ac:dyDescent="0.2">
      <c r="A3986" s="26"/>
      <c r="B3986" s="27"/>
      <c r="C3986" s="28" t="s">
        <v>917</v>
      </c>
      <c r="D3986" s="28"/>
      <c r="E3986" s="28"/>
      <c r="F3986" s="29">
        <v>43354.32</v>
      </c>
    </row>
    <row r="3987" spans="1:6" ht="22.5" customHeight="1" outlineLevel="1" x14ac:dyDescent="0.2">
      <c r="A3987" s="21">
        <v>334</v>
      </c>
      <c r="B3987" s="22" t="s">
        <v>1367</v>
      </c>
      <c r="C3987" s="23" t="s">
        <v>2185</v>
      </c>
      <c r="D3987" s="30">
        <v>19.07</v>
      </c>
      <c r="E3987" s="25">
        <v>560</v>
      </c>
      <c r="F3987" s="25">
        <v>81268.710000000006</v>
      </c>
    </row>
    <row r="3988" spans="1:6" ht="22.5" customHeight="1" outlineLevel="1" x14ac:dyDescent="0.2">
      <c r="A3988" s="21">
        <v>335</v>
      </c>
      <c r="B3988" s="22" t="s">
        <v>2431</v>
      </c>
      <c r="C3988" s="23" t="s">
        <v>2432</v>
      </c>
      <c r="D3988" s="30">
        <v>1.36</v>
      </c>
      <c r="E3988" s="25">
        <v>9266.6200000000008</v>
      </c>
      <c r="F3988" s="25">
        <v>386974.29</v>
      </c>
    </row>
    <row r="3989" spans="1:6" outlineLevel="1" x14ac:dyDescent="0.2">
      <c r="A3989" s="26"/>
      <c r="B3989" s="27"/>
      <c r="C3989" s="28" t="s">
        <v>2433</v>
      </c>
      <c r="D3989" s="28"/>
      <c r="E3989" s="28"/>
      <c r="F3989" s="29">
        <v>421083.92</v>
      </c>
    </row>
    <row r="3990" spans="1:6" outlineLevel="1" x14ac:dyDescent="0.2">
      <c r="A3990" s="26"/>
      <c r="B3990" s="27"/>
      <c r="C3990" s="28" t="s">
        <v>2434</v>
      </c>
      <c r="D3990" s="28"/>
      <c r="E3990" s="28"/>
      <c r="F3990" s="29">
        <v>200516.15</v>
      </c>
    </row>
    <row r="3991" spans="1:6" outlineLevel="1" x14ac:dyDescent="0.2">
      <c r="A3991" s="26"/>
      <c r="B3991" s="27"/>
      <c r="C3991" s="28" t="s">
        <v>917</v>
      </c>
      <c r="D3991" s="28"/>
      <c r="E3991" s="28"/>
      <c r="F3991" s="29">
        <v>1008574.36</v>
      </c>
    </row>
    <row r="3992" spans="1:6" ht="33.75" customHeight="1" outlineLevel="1" x14ac:dyDescent="0.2">
      <c r="A3992" s="21">
        <v>336</v>
      </c>
      <c r="B3992" s="22" t="s">
        <v>2190</v>
      </c>
      <c r="C3992" s="23" t="s">
        <v>2191</v>
      </c>
      <c r="D3992" s="31">
        <v>138</v>
      </c>
      <c r="E3992" s="25">
        <v>745.24</v>
      </c>
      <c r="F3992" s="25">
        <v>725044</v>
      </c>
    </row>
    <row r="3993" spans="1:6" ht="33.75" customHeight="1" outlineLevel="1" x14ac:dyDescent="0.2">
      <c r="A3993" s="21">
        <v>337</v>
      </c>
      <c r="B3993" s="22" t="s">
        <v>2435</v>
      </c>
      <c r="C3993" s="23" t="s">
        <v>2436</v>
      </c>
      <c r="D3993" s="24">
        <v>1.3560000000000001</v>
      </c>
      <c r="E3993" s="25">
        <v>5488.69</v>
      </c>
      <c r="F3993" s="25">
        <v>61104.27</v>
      </c>
    </row>
    <row r="3994" spans="1:6" ht="33.75" customHeight="1" outlineLevel="1" x14ac:dyDescent="0.2">
      <c r="A3994" s="21">
        <v>338</v>
      </c>
      <c r="B3994" s="22" t="s">
        <v>2192</v>
      </c>
      <c r="C3994" s="23" t="s">
        <v>2193</v>
      </c>
      <c r="D3994" s="24">
        <v>4.9020000000000001</v>
      </c>
      <c r="E3994" s="25">
        <v>5584.58</v>
      </c>
      <c r="F3994" s="25">
        <v>256783.23</v>
      </c>
    </row>
    <row r="3995" spans="1:6" ht="33.75" customHeight="1" outlineLevel="1" x14ac:dyDescent="0.2">
      <c r="A3995" s="21">
        <v>339</v>
      </c>
      <c r="B3995" s="22" t="s">
        <v>2192</v>
      </c>
      <c r="C3995" s="23" t="s">
        <v>2193</v>
      </c>
      <c r="D3995" s="24">
        <v>5.8920000000000003</v>
      </c>
      <c r="E3995" s="25">
        <v>5584.58</v>
      </c>
      <c r="F3995" s="25">
        <v>308642.76</v>
      </c>
    </row>
    <row r="3996" spans="1:6" ht="22.5" customHeight="1" outlineLevel="1" x14ac:dyDescent="0.2">
      <c r="A3996" s="21">
        <v>340</v>
      </c>
      <c r="B3996" s="22" t="s">
        <v>1213</v>
      </c>
      <c r="C3996" s="23" t="s">
        <v>1214</v>
      </c>
      <c r="D3996" s="24">
        <v>0.46800000000000003</v>
      </c>
      <c r="E3996" s="25">
        <v>6780</v>
      </c>
      <c r="F3996" s="25">
        <v>28557.360000000001</v>
      </c>
    </row>
    <row r="3997" spans="1:6" ht="22.5" customHeight="1" outlineLevel="1" x14ac:dyDescent="0.2">
      <c r="A3997" s="21">
        <v>341</v>
      </c>
      <c r="B3997" s="22" t="s">
        <v>2194</v>
      </c>
      <c r="C3997" s="23" t="s">
        <v>2195</v>
      </c>
      <c r="D3997" s="30">
        <v>0.16</v>
      </c>
      <c r="E3997" s="25">
        <v>6726.18</v>
      </c>
      <c r="F3997" s="25">
        <v>10137.700000000001</v>
      </c>
    </row>
    <row r="3998" spans="1:6" ht="22.5" customHeight="1" outlineLevel="1" x14ac:dyDescent="0.2">
      <c r="A3998" s="21">
        <v>342</v>
      </c>
      <c r="B3998" s="22" t="s">
        <v>946</v>
      </c>
      <c r="C3998" s="23" t="s">
        <v>947</v>
      </c>
      <c r="D3998" s="24">
        <v>2.3759999999999999</v>
      </c>
      <c r="E3998" s="25">
        <v>768.92</v>
      </c>
      <c r="F3998" s="25">
        <v>79366.28</v>
      </c>
    </row>
    <row r="3999" spans="1:6" outlineLevel="1" x14ac:dyDescent="0.2">
      <c r="A3999" s="26"/>
      <c r="B3999" s="27"/>
      <c r="C3999" s="28" t="s">
        <v>2437</v>
      </c>
      <c r="D3999" s="28"/>
      <c r="E3999" s="28"/>
      <c r="F3999" s="29">
        <v>80214.009999999995</v>
      </c>
    </row>
    <row r="4000" spans="1:6" outlineLevel="1" x14ac:dyDescent="0.2">
      <c r="A4000" s="26"/>
      <c r="B4000" s="27"/>
      <c r="C4000" s="28" t="s">
        <v>2438</v>
      </c>
      <c r="D4000" s="28"/>
      <c r="E4000" s="28"/>
      <c r="F4000" s="29">
        <v>45611.89</v>
      </c>
    </row>
    <row r="4001" spans="1:6" outlineLevel="1" x14ac:dyDescent="0.2">
      <c r="A4001" s="26"/>
      <c r="B4001" s="27"/>
      <c r="C4001" s="28" t="s">
        <v>917</v>
      </c>
      <c r="D4001" s="28"/>
      <c r="E4001" s="28"/>
      <c r="F4001" s="29">
        <v>205192.18</v>
      </c>
    </row>
    <row r="4002" spans="1:6" ht="56.25" customHeight="1" outlineLevel="1" x14ac:dyDescent="0.2">
      <c r="A4002" s="21">
        <v>343</v>
      </c>
      <c r="B4002" s="22" t="s">
        <v>950</v>
      </c>
      <c r="C4002" s="23" t="s">
        <v>951</v>
      </c>
      <c r="D4002" s="24">
        <v>2.3759999999999999</v>
      </c>
      <c r="E4002" s="25">
        <v>6800</v>
      </c>
      <c r="F4002" s="25">
        <v>163022.10999999999</v>
      </c>
    </row>
    <row r="4003" spans="1:6" ht="22.5" customHeight="1" outlineLevel="1" x14ac:dyDescent="0.2">
      <c r="A4003" s="21">
        <v>344</v>
      </c>
      <c r="B4003" s="22" t="s">
        <v>1215</v>
      </c>
      <c r="C4003" s="23" t="s">
        <v>1216</v>
      </c>
      <c r="D4003" s="24">
        <v>0.51600000000000001</v>
      </c>
      <c r="E4003" s="25">
        <v>1275.18</v>
      </c>
      <c r="F4003" s="25">
        <v>17774.66</v>
      </c>
    </row>
    <row r="4004" spans="1:6" outlineLevel="1" x14ac:dyDescent="0.2">
      <c r="A4004" s="26"/>
      <c r="B4004" s="27"/>
      <c r="C4004" s="28" t="s">
        <v>2578</v>
      </c>
      <c r="D4004" s="28"/>
      <c r="E4004" s="28"/>
      <c r="F4004" s="29">
        <v>15266.78</v>
      </c>
    </row>
    <row r="4005" spans="1:6" outlineLevel="1" x14ac:dyDescent="0.2">
      <c r="A4005" s="26"/>
      <c r="B4005" s="27"/>
      <c r="C4005" s="28" t="s">
        <v>2579</v>
      </c>
      <c r="D4005" s="28"/>
      <c r="E4005" s="28"/>
      <c r="F4005" s="29">
        <v>8681.11</v>
      </c>
    </row>
    <row r="4006" spans="1:6" outlineLevel="1" x14ac:dyDescent="0.2">
      <c r="A4006" s="26"/>
      <c r="B4006" s="27"/>
      <c r="C4006" s="28" t="s">
        <v>917</v>
      </c>
      <c r="D4006" s="28"/>
      <c r="E4006" s="28"/>
      <c r="F4006" s="29">
        <v>41722.550000000003</v>
      </c>
    </row>
    <row r="4007" spans="1:6" ht="45" customHeight="1" outlineLevel="1" x14ac:dyDescent="0.2">
      <c r="A4007" s="21">
        <v>345</v>
      </c>
      <c r="B4007" s="22" t="s">
        <v>2441</v>
      </c>
      <c r="C4007" s="23" t="s">
        <v>2442</v>
      </c>
      <c r="D4007" s="31">
        <v>185</v>
      </c>
      <c r="E4007" s="25">
        <v>18.739999999999998</v>
      </c>
      <c r="F4007" s="25">
        <v>31722.14</v>
      </c>
    </row>
    <row r="4008" spans="1:6" ht="45" customHeight="1" outlineLevel="1" x14ac:dyDescent="0.2">
      <c r="A4008" s="21">
        <v>346</v>
      </c>
      <c r="B4008" s="22" t="s">
        <v>2521</v>
      </c>
      <c r="C4008" s="23" t="s">
        <v>2580</v>
      </c>
      <c r="D4008" s="31">
        <v>1</v>
      </c>
      <c r="E4008" s="25">
        <v>40.47</v>
      </c>
      <c r="F4008" s="25">
        <v>341.57</v>
      </c>
    </row>
    <row r="4009" spans="1:6" ht="33.75" customHeight="1" outlineLevel="1" x14ac:dyDescent="0.2">
      <c r="A4009" s="21">
        <v>347</v>
      </c>
      <c r="B4009" s="22" t="s">
        <v>2212</v>
      </c>
      <c r="C4009" s="23" t="s">
        <v>2213</v>
      </c>
      <c r="D4009" s="32">
        <v>1.3</v>
      </c>
      <c r="E4009" s="25">
        <v>933.28</v>
      </c>
      <c r="F4009" s="25">
        <v>18704.12</v>
      </c>
    </row>
    <row r="4010" spans="1:6" outlineLevel="1" x14ac:dyDescent="0.2">
      <c r="A4010" s="26"/>
      <c r="B4010" s="27"/>
      <c r="C4010" s="28" t="s">
        <v>2443</v>
      </c>
      <c r="D4010" s="28"/>
      <c r="E4010" s="28"/>
      <c r="F4010" s="29">
        <v>5268.29</v>
      </c>
    </row>
    <row r="4011" spans="1:6" outlineLevel="1" x14ac:dyDescent="0.2">
      <c r="A4011" s="26"/>
      <c r="B4011" s="27"/>
      <c r="C4011" s="28" t="s">
        <v>2444</v>
      </c>
      <c r="D4011" s="28"/>
      <c r="E4011" s="28"/>
      <c r="F4011" s="29">
        <v>3496.23</v>
      </c>
    </row>
    <row r="4012" spans="1:6" outlineLevel="1" x14ac:dyDescent="0.2">
      <c r="A4012" s="26"/>
      <c r="B4012" s="27"/>
      <c r="C4012" s="28" t="s">
        <v>917</v>
      </c>
      <c r="D4012" s="28"/>
      <c r="E4012" s="28"/>
      <c r="F4012" s="29">
        <v>27468.639999999999</v>
      </c>
    </row>
    <row r="4013" spans="1:6" ht="22.5" customHeight="1" outlineLevel="1" x14ac:dyDescent="0.2">
      <c r="A4013" s="21">
        <v>348</v>
      </c>
      <c r="B4013" s="22" t="s">
        <v>1583</v>
      </c>
      <c r="C4013" s="23" t="s">
        <v>1584</v>
      </c>
      <c r="D4013" s="30">
        <v>-45.05</v>
      </c>
      <c r="E4013" s="25">
        <v>17.82</v>
      </c>
      <c r="F4013" s="25">
        <v>-12563.68</v>
      </c>
    </row>
    <row r="4014" spans="1:6" ht="22.5" customHeight="1" outlineLevel="1" x14ac:dyDescent="0.2">
      <c r="A4014" s="21">
        <v>349</v>
      </c>
      <c r="B4014" s="22" t="s">
        <v>1377</v>
      </c>
      <c r="C4014" s="23" t="s">
        <v>2445</v>
      </c>
      <c r="D4014" s="31">
        <v>130</v>
      </c>
      <c r="E4014" s="25">
        <v>95.25</v>
      </c>
      <c r="F4014" s="25">
        <v>103890.11</v>
      </c>
    </row>
    <row r="4015" spans="1:6" ht="33.75" customHeight="1" outlineLevel="1" x14ac:dyDescent="0.2">
      <c r="A4015" s="21">
        <v>350</v>
      </c>
      <c r="B4015" s="22" t="s">
        <v>2315</v>
      </c>
      <c r="C4015" s="23" t="s">
        <v>2316</v>
      </c>
      <c r="D4015" s="30">
        <v>0.01</v>
      </c>
      <c r="E4015" s="25">
        <v>10463.23</v>
      </c>
      <c r="F4015" s="25">
        <v>1075.29</v>
      </c>
    </row>
    <row r="4016" spans="1:6" outlineLevel="1" x14ac:dyDescent="0.2">
      <c r="A4016" s="26"/>
      <c r="B4016" s="27"/>
      <c r="C4016" s="28" t="s">
        <v>2393</v>
      </c>
      <c r="D4016" s="28"/>
      <c r="E4016" s="28"/>
      <c r="F4016" s="29">
        <v>477.89</v>
      </c>
    </row>
    <row r="4017" spans="1:6" outlineLevel="1" x14ac:dyDescent="0.2">
      <c r="A4017" s="26"/>
      <c r="B4017" s="27"/>
      <c r="C4017" s="28" t="s">
        <v>2394</v>
      </c>
      <c r="D4017" s="28"/>
      <c r="E4017" s="28"/>
      <c r="F4017" s="29">
        <v>271.74</v>
      </c>
    </row>
    <row r="4018" spans="1:6" outlineLevel="1" x14ac:dyDescent="0.2">
      <c r="A4018" s="26"/>
      <c r="B4018" s="27"/>
      <c r="C4018" s="28" t="s">
        <v>917</v>
      </c>
      <c r="D4018" s="28"/>
      <c r="E4018" s="28"/>
      <c r="F4018" s="29">
        <v>1824.92</v>
      </c>
    </row>
    <row r="4019" spans="1:6" ht="22.5" customHeight="1" outlineLevel="1" x14ac:dyDescent="0.2">
      <c r="A4019" s="21">
        <v>351</v>
      </c>
      <c r="B4019" s="22" t="s">
        <v>2319</v>
      </c>
      <c r="C4019" s="23" t="s">
        <v>2320</v>
      </c>
      <c r="D4019" s="32">
        <v>-3.6</v>
      </c>
      <c r="E4019" s="25">
        <v>23.09</v>
      </c>
      <c r="F4019" s="25">
        <v>-442.22</v>
      </c>
    </row>
    <row r="4020" spans="1:6" ht="22.5" customHeight="1" outlineLevel="1" x14ac:dyDescent="0.2">
      <c r="A4020" s="21">
        <v>352</v>
      </c>
      <c r="B4020" s="22" t="s">
        <v>1377</v>
      </c>
      <c r="C4020" s="23" t="s">
        <v>2321</v>
      </c>
      <c r="D4020" s="31">
        <v>1</v>
      </c>
      <c r="E4020" s="25">
        <v>93.8</v>
      </c>
      <c r="F4020" s="25">
        <v>787</v>
      </c>
    </row>
    <row r="4021" spans="1:6" ht="22.5" customHeight="1" outlineLevel="1" x14ac:dyDescent="0.2">
      <c r="A4021" s="21">
        <v>353</v>
      </c>
      <c r="B4021" s="22" t="s">
        <v>2446</v>
      </c>
      <c r="C4021" s="23" t="s">
        <v>2447</v>
      </c>
      <c r="D4021" s="30">
        <v>0.03</v>
      </c>
      <c r="E4021" s="25">
        <v>50.21</v>
      </c>
      <c r="F4021" s="25">
        <v>59.93</v>
      </c>
    </row>
    <row r="4022" spans="1:6" outlineLevel="1" x14ac:dyDescent="0.2">
      <c r="A4022" s="26"/>
      <c r="B4022" s="27"/>
      <c r="C4022" s="28" t="s">
        <v>2448</v>
      </c>
      <c r="D4022" s="28"/>
      <c r="E4022" s="28"/>
      <c r="F4022" s="29">
        <v>64.290000000000006</v>
      </c>
    </row>
    <row r="4023" spans="1:6" outlineLevel="1" x14ac:dyDescent="0.2">
      <c r="A4023" s="26"/>
      <c r="B4023" s="27"/>
      <c r="C4023" s="28" t="s">
        <v>2449</v>
      </c>
      <c r="D4023" s="28"/>
      <c r="E4023" s="28"/>
      <c r="F4023" s="29">
        <v>37.31</v>
      </c>
    </row>
    <row r="4024" spans="1:6" outlineLevel="1" x14ac:dyDescent="0.2">
      <c r="A4024" s="26"/>
      <c r="B4024" s="27"/>
      <c r="C4024" s="28" t="s">
        <v>917</v>
      </c>
      <c r="D4024" s="28"/>
      <c r="E4024" s="28"/>
      <c r="F4024" s="29">
        <v>161.53</v>
      </c>
    </row>
    <row r="4025" spans="1:6" ht="22.5" customHeight="1" outlineLevel="1" x14ac:dyDescent="0.2">
      <c r="A4025" s="21">
        <v>354</v>
      </c>
      <c r="B4025" s="22" t="s">
        <v>1536</v>
      </c>
      <c r="C4025" s="23" t="s">
        <v>1537</v>
      </c>
      <c r="D4025" s="24">
        <v>3.1E-2</v>
      </c>
      <c r="E4025" s="25">
        <v>600</v>
      </c>
      <c r="F4025" s="25">
        <v>158.1</v>
      </c>
    </row>
    <row r="4026" spans="1:6" ht="33.75" customHeight="1" outlineLevel="1" x14ac:dyDescent="0.2">
      <c r="A4026" s="21">
        <v>355</v>
      </c>
      <c r="B4026" s="22" t="s">
        <v>2239</v>
      </c>
      <c r="C4026" s="23" t="s">
        <v>2240</v>
      </c>
      <c r="D4026" s="30">
        <v>4.45</v>
      </c>
      <c r="E4026" s="25">
        <v>448.43</v>
      </c>
      <c r="F4026" s="25">
        <v>65450.79</v>
      </c>
    </row>
    <row r="4027" spans="1:6" outlineLevel="1" x14ac:dyDescent="0.2">
      <c r="A4027" s="26"/>
      <c r="B4027" s="27"/>
      <c r="C4027" s="28" t="s">
        <v>2450</v>
      </c>
      <c r="D4027" s="28"/>
      <c r="E4027" s="28"/>
      <c r="F4027" s="29">
        <v>62341.43</v>
      </c>
    </row>
    <row r="4028" spans="1:6" outlineLevel="1" x14ac:dyDescent="0.2">
      <c r="A4028" s="26"/>
      <c r="B4028" s="27"/>
      <c r="C4028" s="28" t="s">
        <v>2451</v>
      </c>
      <c r="D4028" s="28"/>
      <c r="E4028" s="28"/>
      <c r="F4028" s="29">
        <v>39105.08</v>
      </c>
    </row>
    <row r="4029" spans="1:6" outlineLevel="1" x14ac:dyDescent="0.2">
      <c r="A4029" s="26"/>
      <c r="B4029" s="27"/>
      <c r="C4029" s="28" t="s">
        <v>917</v>
      </c>
      <c r="D4029" s="28"/>
      <c r="E4029" s="28"/>
      <c r="F4029" s="29">
        <v>166897.29999999999</v>
      </c>
    </row>
    <row r="4030" spans="1:6" ht="22.5" customHeight="1" outlineLevel="1" x14ac:dyDescent="0.2">
      <c r="A4030" s="21">
        <v>356</v>
      </c>
      <c r="B4030" s="22" t="s">
        <v>2243</v>
      </c>
      <c r="C4030" s="23" t="s">
        <v>2244</v>
      </c>
      <c r="D4030" s="30">
        <v>-10.41</v>
      </c>
      <c r="E4030" s="25">
        <v>45</v>
      </c>
      <c r="F4030" s="25">
        <v>-1911.28</v>
      </c>
    </row>
    <row r="4031" spans="1:6" outlineLevel="1" x14ac:dyDescent="0.2">
      <c r="A4031" s="26"/>
      <c r="B4031" s="27"/>
      <c r="C4031" s="28" t="s">
        <v>2245</v>
      </c>
      <c r="D4031" s="28"/>
      <c r="E4031" s="28"/>
      <c r="F4031" s="29"/>
    </row>
    <row r="4032" spans="1:6" outlineLevel="1" x14ac:dyDescent="0.2">
      <c r="A4032" s="26"/>
      <c r="B4032" s="27"/>
      <c r="C4032" s="28" t="s">
        <v>2246</v>
      </c>
      <c r="D4032" s="28"/>
      <c r="E4032" s="28"/>
      <c r="F4032" s="29"/>
    </row>
    <row r="4033" spans="1:6" outlineLevel="1" x14ac:dyDescent="0.2">
      <c r="A4033" s="26"/>
      <c r="B4033" s="27"/>
      <c r="C4033" s="28" t="s">
        <v>917</v>
      </c>
      <c r="D4033" s="28"/>
      <c r="E4033" s="28"/>
      <c r="F4033" s="29">
        <v>-1911.28</v>
      </c>
    </row>
    <row r="4034" spans="1:6" ht="22.5" customHeight="1" outlineLevel="1" x14ac:dyDescent="0.2">
      <c r="A4034" s="21">
        <v>357</v>
      </c>
      <c r="B4034" s="22" t="s">
        <v>2247</v>
      </c>
      <c r="C4034" s="23" t="s">
        <v>2248</v>
      </c>
      <c r="D4034" s="24">
        <v>-10.413</v>
      </c>
      <c r="E4034" s="25">
        <v>13.12</v>
      </c>
      <c r="F4034" s="25">
        <v>-6178.31</v>
      </c>
    </row>
    <row r="4035" spans="1:6" outlineLevel="1" x14ac:dyDescent="0.2">
      <c r="A4035" s="26"/>
      <c r="B4035" s="27"/>
      <c r="C4035" s="28" t="s">
        <v>2452</v>
      </c>
      <c r="D4035" s="28"/>
      <c r="E4035" s="28"/>
      <c r="F4035" s="29">
        <v>-6796.14</v>
      </c>
    </row>
    <row r="4036" spans="1:6" outlineLevel="1" x14ac:dyDescent="0.2">
      <c r="A4036" s="26"/>
      <c r="B4036" s="27"/>
      <c r="C4036" s="28" t="s">
        <v>2453</v>
      </c>
      <c r="D4036" s="28"/>
      <c r="E4036" s="28"/>
      <c r="F4036" s="29">
        <v>-4263.03</v>
      </c>
    </row>
    <row r="4037" spans="1:6" outlineLevel="1" x14ac:dyDescent="0.2">
      <c r="A4037" s="26"/>
      <c r="B4037" s="27"/>
      <c r="C4037" s="28" t="s">
        <v>917</v>
      </c>
      <c r="D4037" s="28"/>
      <c r="E4037" s="28"/>
      <c r="F4037" s="29">
        <v>-17237.48</v>
      </c>
    </row>
    <row r="4038" spans="1:6" ht="33.75" customHeight="1" outlineLevel="1" x14ac:dyDescent="0.2">
      <c r="A4038" s="21">
        <v>358</v>
      </c>
      <c r="B4038" s="22" t="s">
        <v>2251</v>
      </c>
      <c r="C4038" s="23" t="s">
        <v>2252</v>
      </c>
      <c r="D4038" s="24">
        <v>0.111</v>
      </c>
      <c r="E4038" s="25">
        <v>11885.47</v>
      </c>
      <c r="F4038" s="25">
        <v>21768.240000000002</v>
      </c>
    </row>
    <row r="4039" spans="1:6" ht="78.75" customHeight="1" outlineLevel="1" x14ac:dyDescent="0.2">
      <c r="A4039" s="21">
        <v>359</v>
      </c>
      <c r="B4039" s="22" t="s">
        <v>2253</v>
      </c>
      <c r="C4039" s="23" t="s">
        <v>1146</v>
      </c>
      <c r="D4039" s="31">
        <v>1335</v>
      </c>
      <c r="E4039" s="25">
        <v>13.91</v>
      </c>
      <c r="F4039" s="25">
        <v>503057.24</v>
      </c>
    </row>
    <row r="4040" spans="1:6" ht="33.75" customHeight="1" outlineLevel="1" x14ac:dyDescent="0.2">
      <c r="A4040" s="21">
        <v>360</v>
      </c>
      <c r="B4040" s="22" t="s">
        <v>2212</v>
      </c>
      <c r="C4040" s="23" t="s">
        <v>2213</v>
      </c>
      <c r="D4040" s="30">
        <v>0.08</v>
      </c>
      <c r="E4040" s="25">
        <v>933.28</v>
      </c>
      <c r="F4040" s="25">
        <v>1151.02</v>
      </c>
    </row>
    <row r="4041" spans="1:6" outlineLevel="1" x14ac:dyDescent="0.2">
      <c r="A4041" s="26"/>
      <c r="B4041" s="27"/>
      <c r="C4041" s="28" t="s">
        <v>2454</v>
      </c>
      <c r="D4041" s="28"/>
      <c r="E4041" s="28"/>
      <c r="F4041" s="29">
        <v>324.2</v>
      </c>
    </row>
    <row r="4042" spans="1:6" outlineLevel="1" x14ac:dyDescent="0.2">
      <c r="A4042" s="26"/>
      <c r="B4042" s="27"/>
      <c r="C4042" s="28" t="s">
        <v>2455</v>
      </c>
      <c r="D4042" s="28"/>
      <c r="E4042" s="28"/>
      <c r="F4042" s="29">
        <v>215.15</v>
      </c>
    </row>
    <row r="4043" spans="1:6" outlineLevel="1" x14ac:dyDescent="0.2">
      <c r="A4043" s="26"/>
      <c r="B4043" s="27"/>
      <c r="C4043" s="28" t="s">
        <v>917</v>
      </c>
      <c r="D4043" s="28"/>
      <c r="E4043" s="28"/>
      <c r="F4043" s="29">
        <v>1690.37</v>
      </c>
    </row>
    <row r="4044" spans="1:6" ht="22.5" customHeight="1" outlineLevel="1" x14ac:dyDescent="0.2">
      <c r="A4044" s="21">
        <v>361</v>
      </c>
      <c r="B4044" s="22" t="s">
        <v>1583</v>
      </c>
      <c r="C4044" s="23" t="s">
        <v>1584</v>
      </c>
      <c r="D4044" s="24">
        <v>-2.7719999999999998</v>
      </c>
      <c r="E4044" s="25">
        <v>17.82</v>
      </c>
      <c r="F4044" s="25">
        <v>-773.06</v>
      </c>
    </row>
    <row r="4045" spans="1:6" ht="22.5" customHeight="1" outlineLevel="1" x14ac:dyDescent="0.2">
      <c r="A4045" s="21">
        <v>362</v>
      </c>
      <c r="B4045" s="22" t="s">
        <v>1377</v>
      </c>
      <c r="C4045" s="23" t="s">
        <v>2217</v>
      </c>
      <c r="D4045" s="31">
        <v>8</v>
      </c>
      <c r="E4045" s="25">
        <v>242.58</v>
      </c>
      <c r="F4045" s="25">
        <v>16281.84</v>
      </c>
    </row>
    <row r="4046" spans="1:6" ht="33.75" customHeight="1" outlineLevel="1" x14ac:dyDescent="0.2">
      <c r="A4046" s="21">
        <v>363</v>
      </c>
      <c r="B4046" s="22" t="s">
        <v>2221</v>
      </c>
      <c r="C4046" s="23" t="s">
        <v>2222</v>
      </c>
      <c r="D4046" s="30">
        <v>0.08</v>
      </c>
      <c r="E4046" s="25">
        <v>157.12</v>
      </c>
      <c r="F4046" s="25">
        <v>191.12</v>
      </c>
    </row>
    <row r="4047" spans="1:6" outlineLevel="1" x14ac:dyDescent="0.2">
      <c r="A4047" s="26"/>
      <c r="B4047" s="27"/>
      <c r="C4047" s="28" t="s">
        <v>2456</v>
      </c>
      <c r="D4047" s="28"/>
      <c r="E4047" s="28"/>
      <c r="F4047" s="29">
        <v>159.19</v>
      </c>
    </row>
    <row r="4048" spans="1:6" outlineLevel="1" x14ac:dyDescent="0.2">
      <c r="A4048" s="26"/>
      <c r="B4048" s="27"/>
      <c r="C4048" s="28" t="s">
        <v>2457</v>
      </c>
      <c r="D4048" s="28"/>
      <c r="E4048" s="28"/>
      <c r="F4048" s="29">
        <v>91.18</v>
      </c>
    </row>
    <row r="4049" spans="1:6" outlineLevel="1" x14ac:dyDescent="0.2">
      <c r="A4049" s="26"/>
      <c r="B4049" s="27"/>
      <c r="C4049" s="28" t="s">
        <v>917</v>
      </c>
      <c r="D4049" s="28"/>
      <c r="E4049" s="28"/>
      <c r="F4049" s="29">
        <v>441.49</v>
      </c>
    </row>
    <row r="4050" spans="1:6" ht="22.5" customHeight="1" outlineLevel="1" x14ac:dyDescent="0.2">
      <c r="A4050" s="21">
        <v>364</v>
      </c>
      <c r="B4050" s="22" t="s">
        <v>1377</v>
      </c>
      <c r="C4050" s="23" t="s">
        <v>2225</v>
      </c>
      <c r="D4050" s="24">
        <v>8.1440000000000001</v>
      </c>
      <c r="E4050" s="25">
        <v>14.59</v>
      </c>
      <c r="F4050" s="25">
        <v>997.12</v>
      </c>
    </row>
    <row r="4051" spans="1:6" ht="45" customHeight="1" outlineLevel="1" x14ac:dyDescent="0.2">
      <c r="A4051" s="21">
        <v>365</v>
      </c>
      <c r="B4051" s="22" t="s">
        <v>985</v>
      </c>
      <c r="C4051" s="23" t="s">
        <v>2226</v>
      </c>
      <c r="D4051" s="30">
        <v>0.06</v>
      </c>
      <c r="E4051" s="25">
        <v>2703.52</v>
      </c>
      <c r="F4051" s="25">
        <v>3799.42</v>
      </c>
    </row>
    <row r="4052" spans="1:6" outlineLevel="1" x14ac:dyDescent="0.2">
      <c r="A4052" s="26"/>
      <c r="B4052" s="27"/>
      <c r="C4052" s="28" t="s">
        <v>2458</v>
      </c>
      <c r="D4052" s="28"/>
      <c r="E4052" s="28"/>
      <c r="F4052" s="29">
        <v>421.59</v>
      </c>
    </row>
    <row r="4053" spans="1:6" outlineLevel="1" x14ac:dyDescent="0.2">
      <c r="A4053" s="26"/>
      <c r="B4053" s="27"/>
      <c r="C4053" s="28" t="s">
        <v>2459</v>
      </c>
      <c r="D4053" s="28"/>
      <c r="E4053" s="28"/>
      <c r="F4053" s="29">
        <v>239.05</v>
      </c>
    </row>
    <row r="4054" spans="1:6" outlineLevel="1" x14ac:dyDescent="0.2">
      <c r="A4054" s="26"/>
      <c r="B4054" s="27"/>
      <c r="C4054" s="28" t="s">
        <v>917</v>
      </c>
      <c r="D4054" s="28"/>
      <c r="E4054" s="28"/>
      <c r="F4054" s="29">
        <v>4460.0600000000004</v>
      </c>
    </row>
    <row r="4055" spans="1:6" ht="22.5" customHeight="1" outlineLevel="1" x14ac:dyDescent="0.2">
      <c r="A4055" s="21">
        <v>366</v>
      </c>
      <c r="B4055" s="22" t="s">
        <v>2460</v>
      </c>
      <c r="C4055" s="23" t="s">
        <v>2461</v>
      </c>
      <c r="D4055" s="30">
        <v>-24.54</v>
      </c>
      <c r="E4055" s="25">
        <v>6.2</v>
      </c>
      <c r="F4055" s="25">
        <v>-3362.47</v>
      </c>
    </row>
    <row r="4056" spans="1:6" ht="33.75" customHeight="1" outlineLevel="1" x14ac:dyDescent="0.2">
      <c r="A4056" s="21">
        <v>367</v>
      </c>
      <c r="B4056" s="22" t="s">
        <v>2229</v>
      </c>
      <c r="C4056" s="23" t="s">
        <v>2230</v>
      </c>
      <c r="D4056" s="32">
        <v>0.3</v>
      </c>
      <c r="E4056" s="25">
        <v>1208.43</v>
      </c>
      <c r="F4056" s="25">
        <v>2523.1999999999998</v>
      </c>
    </row>
    <row r="4057" spans="1:6" ht="33.75" customHeight="1" outlineLevel="1" x14ac:dyDescent="0.2">
      <c r="A4057" s="21">
        <v>368</v>
      </c>
      <c r="B4057" s="22" t="s">
        <v>2535</v>
      </c>
      <c r="C4057" s="23" t="s">
        <v>2536</v>
      </c>
      <c r="D4057" s="24">
        <v>2E-3</v>
      </c>
      <c r="E4057" s="25">
        <v>1646.83</v>
      </c>
      <c r="F4057" s="25">
        <v>86.1</v>
      </c>
    </row>
    <row r="4058" spans="1:6" outlineLevel="1" x14ac:dyDescent="0.2">
      <c r="A4058" s="26"/>
      <c r="B4058" s="27"/>
      <c r="C4058" s="28" t="s">
        <v>2537</v>
      </c>
      <c r="D4058" s="28"/>
      <c r="E4058" s="28"/>
      <c r="F4058" s="29">
        <v>46.73</v>
      </c>
    </row>
    <row r="4059" spans="1:6" outlineLevel="1" x14ac:dyDescent="0.2">
      <c r="A4059" s="26"/>
      <c r="B4059" s="27"/>
      <c r="C4059" s="28" t="s">
        <v>2538</v>
      </c>
      <c r="D4059" s="28"/>
      <c r="E4059" s="28"/>
      <c r="F4059" s="29">
        <v>26.5</v>
      </c>
    </row>
    <row r="4060" spans="1:6" outlineLevel="1" x14ac:dyDescent="0.2">
      <c r="A4060" s="26"/>
      <c r="B4060" s="27"/>
      <c r="C4060" s="28" t="s">
        <v>917</v>
      </c>
      <c r="D4060" s="28"/>
      <c r="E4060" s="28"/>
      <c r="F4060" s="29">
        <v>159.33000000000001</v>
      </c>
    </row>
    <row r="4061" spans="1:6" ht="22.5" customHeight="1" outlineLevel="1" x14ac:dyDescent="0.2">
      <c r="A4061" s="21">
        <v>369</v>
      </c>
      <c r="B4061" s="22" t="s">
        <v>2539</v>
      </c>
      <c r="C4061" s="23" t="s">
        <v>2540</v>
      </c>
      <c r="D4061" s="33">
        <v>-4.0000000000000002E-4</v>
      </c>
      <c r="E4061" s="25">
        <v>3960</v>
      </c>
      <c r="F4061" s="25">
        <v>-34.04</v>
      </c>
    </row>
    <row r="4062" spans="1:6" ht="22.5" customHeight="1" outlineLevel="1" x14ac:dyDescent="0.2">
      <c r="A4062" s="21">
        <v>370</v>
      </c>
      <c r="B4062" s="22" t="s">
        <v>1377</v>
      </c>
      <c r="C4062" s="23" t="s">
        <v>2541</v>
      </c>
      <c r="D4062" s="30">
        <v>1.03</v>
      </c>
      <c r="E4062" s="25">
        <v>251.06</v>
      </c>
      <c r="F4062" s="25">
        <v>2169.61</v>
      </c>
    </row>
    <row r="4063" spans="1:6" ht="22.5" customHeight="1" outlineLevel="1" x14ac:dyDescent="0.2">
      <c r="A4063" s="21">
        <v>371</v>
      </c>
      <c r="B4063" s="22" t="s">
        <v>2542</v>
      </c>
      <c r="C4063" s="23" t="s">
        <v>2543</v>
      </c>
      <c r="D4063" s="32">
        <v>0.2</v>
      </c>
      <c r="E4063" s="25">
        <v>184.38</v>
      </c>
      <c r="F4063" s="25">
        <v>358.07</v>
      </c>
    </row>
    <row r="4064" spans="1:6" ht="33.75" customHeight="1" outlineLevel="1" x14ac:dyDescent="0.2">
      <c r="A4064" s="21">
        <v>372</v>
      </c>
      <c r="B4064" s="22" t="s">
        <v>2231</v>
      </c>
      <c r="C4064" s="23" t="s">
        <v>2232</v>
      </c>
      <c r="D4064" s="30">
        <v>0.02</v>
      </c>
      <c r="E4064" s="25">
        <v>113.98</v>
      </c>
      <c r="F4064" s="25">
        <v>101.02</v>
      </c>
    </row>
    <row r="4065" spans="1:6" outlineLevel="1" x14ac:dyDescent="0.2">
      <c r="A4065" s="26"/>
      <c r="B4065" s="27"/>
      <c r="C4065" s="28" t="s">
        <v>2544</v>
      </c>
      <c r="D4065" s="28"/>
      <c r="E4065" s="28"/>
      <c r="F4065" s="29">
        <v>103.72</v>
      </c>
    </row>
    <row r="4066" spans="1:6" outlineLevel="1" x14ac:dyDescent="0.2">
      <c r="A4066" s="26"/>
      <c r="B4066" s="27"/>
      <c r="C4066" s="28" t="s">
        <v>2545</v>
      </c>
      <c r="D4066" s="28"/>
      <c r="E4066" s="28"/>
      <c r="F4066" s="29">
        <v>59.41</v>
      </c>
    </row>
    <row r="4067" spans="1:6" outlineLevel="1" x14ac:dyDescent="0.2">
      <c r="A4067" s="26"/>
      <c r="B4067" s="27"/>
      <c r="C4067" s="28" t="s">
        <v>917</v>
      </c>
      <c r="D4067" s="28"/>
      <c r="E4067" s="28"/>
      <c r="F4067" s="29">
        <v>264.14999999999998</v>
      </c>
    </row>
    <row r="4068" spans="1:6" ht="33.75" customHeight="1" outlineLevel="1" x14ac:dyDescent="0.2">
      <c r="A4068" s="21">
        <v>373</v>
      </c>
      <c r="B4068" s="22" t="s">
        <v>2235</v>
      </c>
      <c r="C4068" s="23" t="s">
        <v>2581</v>
      </c>
      <c r="D4068" s="35">
        <v>2.036E-2</v>
      </c>
      <c r="E4068" s="25">
        <v>204</v>
      </c>
      <c r="F4068" s="25">
        <v>38.92</v>
      </c>
    </row>
    <row r="4069" spans="1:6" ht="22.5" customHeight="1" outlineLevel="1" x14ac:dyDescent="0.2">
      <c r="A4069" s="21">
        <v>374</v>
      </c>
      <c r="B4069" s="22" t="s">
        <v>1282</v>
      </c>
      <c r="C4069" s="23" t="s">
        <v>1283</v>
      </c>
      <c r="D4069" s="31">
        <v>2</v>
      </c>
      <c r="E4069" s="25">
        <v>80.19</v>
      </c>
      <c r="F4069" s="25">
        <v>3954.95</v>
      </c>
    </row>
    <row r="4070" spans="1:6" outlineLevel="1" x14ac:dyDescent="0.2">
      <c r="A4070" s="26"/>
      <c r="B4070" s="27"/>
      <c r="C4070" s="28" t="s">
        <v>2462</v>
      </c>
      <c r="D4070" s="28"/>
      <c r="E4070" s="28"/>
      <c r="F4070" s="29">
        <v>3011.52</v>
      </c>
    </row>
    <row r="4071" spans="1:6" outlineLevel="1" x14ac:dyDescent="0.2">
      <c r="A4071" s="26"/>
      <c r="B4071" s="27"/>
      <c r="C4071" s="28" t="s">
        <v>2463</v>
      </c>
      <c r="D4071" s="28"/>
      <c r="E4071" s="28"/>
      <c r="F4071" s="29">
        <v>2007.68</v>
      </c>
    </row>
    <row r="4072" spans="1:6" outlineLevel="1" x14ac:dyDescent="0.2">
      <c r="A4072" s="26"/>
      <c r="B4072" s="27"/>
      <c r="C4072" s="28" t="s">
        <v>917</v>
      </c>
      <c r="D4072" s="28"/>
      <c r="E4072" s="28"/>
      <c r="F4072" s="29">
        <v>8974.15</v>
      </c>
    </row>
    <row r="4073" spans="1:6" ht="33.75" customHeight="1" outlineLevel="1" x14ac:dyDescent="0.2">
      <c r="A4073" s="21">
        <v>375</v>
      </c>
      <c r="B4073" s="22" t="s">
        <v>1377</v>
      </c>
      <c r="C4073" s="23" t="s">
        <v>2464</v>
      </c>
      <c r="D4073" s="31">
        <v>2</v>
      </c>
      <c r="E4073" s="25">
        <v>1766.57</v>
      </c>
      <c r="F4073" s="25">
        <v>29643.06</v>
      </c>
    </row>
    <row r="4074" spans="1:6" ht="22.5" customHeight="1" outlineLevel="1" x14ac:dyDescent="0.2">
      <c r="A4074" s="21">
        <v>376</v>
      </c>
      <c r="B4074" s="22" t="s">
        <v>2465</v>
      </c>
      <c r="C4074" s="23" t="s">
        <v>2466</v>
      </c>
      <c r="D4074" s="30">
        <v>0.02</v>
      </c>
      <c r="E4074" s="25">
        <v>1540.48</v>
      </c>
      <c r="F4074" s="25">
        <v>690.84</v>
      </c>
    </row>
    <row r="4075" spans="1:6" outlineLevel="1" x14ac:dyDescent="0.2">
      <c r="A4075" s="26"/>
      <c r="B4075" s="27"/>
      <c r="C4075" s="28" t="s">
        <v>2467</v>
      </c>
      <c r="D4075" s="28"/>
      <c r="E4075" s="28"/>
      <c r="F4075" s="29">
        <v>556.88</v>
      </c>
    </row>
    <row r="4076" spans="1:6" outlineLevel="1" x14ac:dyDescent="0.2">
      <c r="A4076" s="26"/>
      <c r="B4076" s="27"/>
      <c r="C4076" s="28" t="s">
        <v>2468</v>
      </c>
      <c r="D4076" s="28"/>
      <c r="E4076" s="28"/>
      <c r="F4076" s="29">
        <v>349.31</v>
      </c>
    </row>
    <row r="4077" spans="1:6" outlineLevel="1" x14ac:dyDescent="0.2">
      <c r="A4077" s="26"/>
      <c r="B4077" s="27"/>
      <c r="C4077" s="28" t="s">
        <v>917</v>
      </c>
      <c r="D4077" s="28"/>
      <c r="E4077" s="28"/>
      <c r="F4077" s="29">
        <v>1597.03</v>
      </c>
    </row>
    <row r="4078" spans="1:6" ht="22.5" customHeight="1" outlineLevel="1" x14ac:dyDescent="0.2">
      <c r="A4078" s="21">
        <v>377</v>
      </c>
      <c r="B4078" s="22" t="s">
        <v>1377</v>
      </c>
      <c r="C4078" s="23" t="s">
        <v>2582</v>
      </c>
      <c r="D4078" s="31">
        <v>1</v>
      </c>
      <c r="E4078" s="25">
        <v>744.19</v>
      </c>
      <c r="F4078" s="25">
        <v>6243.78</v>
      </c>
    </row>
    <row r="4079" spans="1:6" ht="12" outlineLevel="1" x14ac:dyDescent="0.2">
      <c r="A4079" s="459" t="s">
        <v>2470</v>
      </c>
      <c r="B4079" s="460"/>
      <c r="C4079" s="460"/>
      <c r="D4079" s="460"/>
      <c r="E4079" s="460"/>
      <c r="F4079" s="461"/>
    </row>
    <row r="4080" spans="1:6" ht="22.5" customHeight="1" outlineLevel="1" x14ac:dyDescent="0.2">
      <c r="A4080" s="21">
        <v>378</v>
      </c>
      <c r="B4080" s="22" t="s">
        <v>946</v>
      </c>
      <c r="C4080" s="23" t="s">
        <v>947</v>
      </c>
      <c r="D4080" s="24">
        <v>4.7E-2</v>
      </c>
      <c r="E4080" s="25">
        <v>768.92</v>
      </c>
      <c r="F4080" s="25">
        <v>1569.96</v>
      </c>
    </row>
    <row r="4081" spans="1:6" outlineLevel="1" x14ac:dyDescent="0.2">
      <c r="A4081" s="26"/>
      <c r="B4081" s="27"/>
      <c r="C4081" s="28" t="s">
        <v>2471</v>
      </c>
      <c r="D4081" s="28"/>
      <c r="E4081" s="28"/>
      <c r="F4081" s="29">
        <v>1586.73</v>
      </c>
    </row>
    <row r="4082" spans="1:6" outlineLevel="1" x14ac:dyDescent="0.2">
      <c r="A4082" s="26"/>
      <c r="B4082" s="27"/>
      <c r="C4082" s="28" t="s">
        <v>2472</v>
      </c>
      <c r="D4082" s="28"/>
      <c r="E4082" s="28"/>
      <c r="F4082" s="29">
        <v>902.26</v>
      </c>
    </row>
    <row r="4083" spans="1:6" outlineLevel="1" x14ac:dyDescent="0.2">
      <c r="A4083" s="26"/>
      <c r="B4083" s="27"/>
      <c r="C4083" s="28" t="s">
        <v>917</v>
      </c>
      <c r="D4083" s="28"/>
      <c r="E4083" s="28"/>
      <c r="F4083" s="29">
        <v>4058.95</v>
      </c>
    </row>
    <row r="4084" spans="1:6" ht="56.25" customHeight="1" outlineLevel="1" x14ac:dyDescent="0.2">
      <c r="A4084" s="21">
        <v>379</v>
      </c>
      <c r="B4084" s="22" t="s">
        <v>950</v>
      </c>
      <c r="C4084" s="23" t="s">
        <v>951</v>
      </c>
      <c r="D4084" s="24">
        <v>4.7E-2</v>
      </c>
      <c r="E4084" s="25">
        <v>6800</v>
      </c>
      <c r="F4084" s="25">
        <v>3224.76</v>
      </c>
    </row>
    <row r="4085" spans="1:6" ht="22.5" customHeight="1" outlineLevel="1" x14ac:dyDescent="0.2">
      <c r="A4085" s="21">
        <v>380</v>
      </c>
      <c r="B4085" s="22" t="s">
        <v>2473</v>
      </c>
      <c r="C4085" s="23" t="s">
        <v>2474</v>
      </c>
      <c r="D4085" s="31">
        <v>3</v>
      </c>
      <c r="E4085" s="25">
        <v>597.15</v>
      </c>
      <c r="F4085" s="25">
        <v>29825.81</v>
      </c>
    </row>
    <row r="4086" spans="1:6" outlineLevel="1" x14ac:dyDescent="0.2">
      <c r="A4086" s="26"/>
      <c r="B4086" s="27"/>
      <c r="C4086" s="28" t="s">
        <v>2475</v>
      </c>
      <c r="D4086" s="28"/>
      <c r="E4086" s="28"/>
      <c r="F4086" s="29">
        <v>19483.400000000001</v>
      </c>
    </row>
    <row r="4087" spans="1:6" outlineLevel="1" x14ac:dyDescent="0.2">
      <c r="A4087" s="26"/>
      <c r="B4087" s="27"/>
      <c r="C4087" s="28" t="s">
        <v>2476</v>
      </c>
      <c r="D4087" s="28"/>
      <c r="E4087" s="28"/>
      <c r="F4087" s="29">
        <v>11078.79</v>
      </c>
    </row>
    <row r="4088" spans="1:6" outlineLevel="1" x14ac:dyDescent="0.2">
      <c r="A4088" s="26"/>
      <c r="B4088" s="27"/>
      <c r="C4088" s="28" t="s">
        <v>917</v>
      </c>
      <c r="D4088" s="28"/>
      <c r="E4088" s="28"/>
      <c r="F4088" s="29">
        <v>60388</v>
      </c>
    </row>
    <row r="4089" spans="1:6" ht="33.75" customHeight="1" outlineLevel="1" x14ac:dyDescent="0.2">
      <c r="A4089" s="21">
        <v>381</v>
      </c>
      <c r="B4089" s="22" t="s">
        <v>2190</v>
      </c>
      <c r="C4089" s="23" t="s">
        <v>2191</v>
      </c>
      <c r="D4089" s="30">
        <v>3.06</v>
      </c>
      <c r="E4089" s="25">
        <v>745.24</v>
      </c>
      <c r="F4089" s="25">
        <v>16077.06</v>
      </c>
    </row>
    <row r="4090" spans="1:6" ht="12" outlineLevel="1" x14ac:dyDescent="0.2">
      <c r="A4090" s="459"/>
      <c r="B4090" s="460"/>
      <c r="C4090" s="460"/>
      <c r="D4090" s="460"/>
      <c r="E4090" s="460"/>
      <c r="F4090" s="461"/>
    </row>
    <row r="4091" spans="1:6" ht="12" customHeight="1" outlineLevel="1" x14ac:dyDescent="0.2">
      <c r="A4091" s="459" t="s">
        <v>2477</v>
      </c>
      <c r="B4091" s="460"/>
      <c r="C4091" s="460"/>
      <c r="D4091" s="460"/>
      <c r="E4091" s="460"/>
      <c r="F4091" s="461"/>
    </row>
    <row r="4092" spans="1:6" ht="22.5" customHeight="1" outlineLevel="1" x14ac:dyDescent="0.2">
      <c r="A4092" s="21">
        <v>382</v>
      </c>
      <c r="B4092" s="22" t="s">
        <v>1363</v>
      </c>
      <c r="C4092" s="23" t="s">
        <v>1364</v>
      </c>
      <c r="D4092" s="24">
        <v>5.0000000000000001E-3</v>
      </c>
      <c r="E4092" s="25">
        <v>4711.5</v>
      </c>
      <c r="F4092" s="25">
        <v>501.05</v>
      </c>
    </row>
    <row r="4093" spans="1:6" outlineLevel="1" x14ac:dyDescent="0.2">
      <c r="A4093" s="26"/>
      <c r="B4093" s="27"/>
      <c r="C4093" s="28" t="s">
        <v>2583</v>
      </c>
      <c r="D4093" s="28"/>
      <c r="E4093" s="28"/>
      <c r="F4093" s="29">
        <v>419.58</v>
      </c>
    </row>
    <row r="4094" spans="1:6" outlineLevel="1" x14ac:dyDescent="0.2">
      <c r="A4094" s="26"/>
      <c r="B4094" s="27"/>
      <c r="C4094" s="28" t="s">
        <v>2584</v>
      </c>
      <c r="D4094" s="28"/>
      <c r="E4094" s="28"/>
      <c r="F4094" s="29">
        <v>238.58</v>
      </c>
    </row>
    <row r="4095" spans="1:6" outlineLevel="1" x14ac:dyDescent="0.2">
      <c r="A4095" s="26"/>
      <c r="B4095" s="27"/>
      <c r="C4095" s="28" t="s">
        <v>917</v>
      </c>
      <c r="D4095" s="28"/>
      <c r="E4095" s="28"/>
      <c r="F4095" s="29">
        <v>1159.21</v>
      </c>
    </row>
    <row r="4096" spans="1:6" ht="22.5" customHeight="1" outlineLevel="1" x14ac:dyDescent="0.2">
      <c r="A4096" s="21">
        <v>383</v>
      </c>
      <c r="B4096" s="22" t="s">
        <v>1367</v>
      </c>
      <c r="C4096" s="23" t="s">
        <v>2185</v>
      </c>
      <c r="D4096" s="30">
        <v>0.51</v>
      </c>
      <c r="E4096" s="25">
        <v>560</v>
      </c>
      <c r="F4096" s="25">
        <v>2173.42</v>
      </c>
    </row>
    <row r="4097" spans="1:6" ht="22.5" customHeight="1" outlineLevel="1" x14ac:dyDescent="0.2">
      <c r="A4097" s="21">
        <v>384</v>
      </c>
      <c r="B4097" s="22" t="s">
        <v>2480</v>
      </c>
      <c r="C4097" s="23" t="s">
        <v>2481</v>
      </c>
      <c r="D4097" s="31">
        <v>4</v>
      </c>
      <c r="E4097" s="25">
        <v>609.37</v>
      </c>
      <c r="F4097" s="25">
        <v>41453.83</v>
      </c>
    </row>
    <row r="4098" spans="1:6" outlineLevel="1" x14ac:dyDescent="0.2">
      <c r="A4098" s="26"/>
      <c r="B4098" s="27"/>
      <c r="C4098" s="28" t="s">
        <v>2585</v>
      </c>
      <c r="D4098" s="28"/>
      <c r="E4098" s="28"/>
      <c r="F4098" s="29">
        <v>27571.24</v>
      </c>
    </row>
    <row r="4099" spans="1:6" outlineLevel="1" x14ac:dyDescent="0.2">
      <c r="A4099" s="26"/>
      <c r="B4099" s="27"/>
      <c r="C4099" s="28" t="s">
        <v>2586</v>
      </c>
      <c r="D4099" s="28"/>
      <c r="E4099" s="28"/>
      <c r="F4099" s="29">
        <v>15677.77</v>
      </c>
    </row>
    <row r="4100" spans="1:6" outlineLevel="1" x14ac:dyDescent="0.2">
      <c r="A4100" s="26"/>
      <c r="B4100" s="27"/>
      <c r="C4100" s="28" t="s">
        <v>917</v>
      </c>
      <c r="D4100" s="28"/>
      <c r="E4100" s="28"/>
      <c r="F4100" s="29">
        <v>84702.84</v>
      </c>
    </row>
    <row r="4101" spans="1:6" ht="33.75" customHeight="1" outlineLevel="1" x14ac:dyDescent="0.2">
      <c r="A4101" s="21">
        <v>385</v>
      </c>
      <c r="B4101" s="22" t="s">
        <v>2190</v>
      </c>
      <c r="C4101" s="23" t="s">
        <v>2191</v>
      </c>
      <c r="D4101" s="30">
        <v>4.0599999999999996</v>
      </c>
      <c r="E4101" s="25">
        <v>745.24</v>
      </c>
      <c r="F4101" s="25">
        <v>21331</v>
      </c>
    </row>
    <row r="4102" spans="1:6" ht="33.75" customHeight="1" outlineLevel="1" x14ac:dyDescent="0.2">
      <c r="A4102" s="21">
        <v>386</v>
      </c>
      <c r="B4102" s="22" t="s">
        <v>2484</v>
      </c>
      <c r="C4102" s="23" t="s">
        <v>2485</v>
      </c>
      <c r="D4102" s="35">
        <v>1.6049999999999998E-2</v>
      </c>
      <c r="E4102" s="25">
        <v>5520</v>
      </c>
      <c r="F4102" s="25">
        <v>940.89</v>
      </c>
    </row>
    <row r="4103" spans="1:6" ht="33.75" customHeight="1" outlineLevel="1" x14ac:dyDescent="0.2">
      <c r="A4103" s="21">
        <v>387</v>
      </c>
      <c r="B4103" s="22" t="s">
        <v>2192</v>
      </c>
      <c r="C4103" s="23" t="s">
        <v>2193</v>
      </c>
      <c r="D4103" s="24">
        <v>0.17299999999999999</v>
      </c>
      <c r="E4103" s="25">
        <v>5584.58</v>
      </c>
      <c r="F4103" s="25">
        <v>9062.32</v>
      </c>
    </row>
    <row r="4104" spans="1:6" ht="33.75" customHeight="1" outlineLevel="1" x14ac:dyDescent="0.2">
      <c r="A4104" s="21">
        <v>388</v>
      </c>
      <c r="B4104" s="22" t="s">
        <v>2192</v>
      </c>
      <c r="C4104" s="23" t="s">
        <v>2193</v>
      </c>
      <c r="D4104" s="24">
        <v>0.17699999999999999</v>
      </c>
      <c r="E4104" s="25">
        <v>5584.58</v>
      </c>
      <c r="F4104" s="25">
        <v>9271.85</v>
      </c>
    </row>
    <row r="4105" spans="1:6" ht="22.5" customHeight="1" outlineLevel="1" x14ac:dyDescent="0.2">
      <c r="A4105" s="21">
        <v>389</v>
      </c>
      <c r="B4105" s="22" t="s">
        <v>1213</v>
      </c>
      <c r="C4105" s="23" t="s">
        <v>1214</v>
      </c>
      <c r="D4105" s="24">
        <v>8.0000000000000002E-3</v>
      </c>
      <c r="E4105" s="25">
        <v>6780</v>
      </c>
      <c r="F4105" s="25">
        <v>488.16</v>
      </c>
    </row>
    <row r="4106" spans="1:6" ht="22.5" customHeight="1" outlineLevel="1" x14ac:dyDescent="0.2">
      <c r="A4106" s="21">
        <v>390</v>
      </c>
      <c r="B4106" s="22" t="s">
        <v>946</v>
      </c>
      <c r="C4106" s="23" t="s">
        <v>947</v>
      </c>
      <c r="D4106" s="24">
        <v>4.1000000000000002E-2</v>
      </c>
      <c r="E4106" s="25">
        <v>768.92</v>
      </c>
      <c r="F4106" s="25">
        <v>1369.53</v>
      </c>
    </row>
    <row r="4107" spans="1:6" outlineLevel="1" x14ac:dyDescent="0.2">
      <c r="A4107" s="26"/>
      <c r="B4107" s="27"/>
      <c r="C4107" s="28" t="s">
        <v>2587</v>
      </c>
      <c r="D4107" s="28"/>
      <c r="E4107" s="28"/>
      <c r="F4107" s="29">
        <v>1384.16</v>
      </c>
    </row>
    <row r="4108" spans="1:6" outlineLevel="1" x14ac:dyDescent="0.2">
      <c r="A4108" s="26"/>
      <c r="B4108" s="27"/>
      <c r="C4108" s="28" t="s">
        <v>2588</v>
      </c>
      <c r="D4108" s="28"/>
      <c r="E4108" s="28"/>
      <c r="F4108" s="29">
        <v>787.07</v>
      </c>
    </row>
    <row r="4109" spans="1:6" outlineLevel="1" x14ac:dyDescent="0.2">
      <c r="A4109" s="26"/>
      <c r="B4109" s="27"/>
      <c r="C4109" s="28" t="s">
        <v>917</v>
      </c>
      <c r="D4109" s="28"/>
      <c r="E4109" s="28"/>
      <c r="F4109" s="29">
        <v>3540.76</v>
      </c>
    </row>
    <row r="4110" spans="1:6" ht="56.25" customHeight="1" outlineLevel="1" x14ac:dyDescent="0.2">
      <c r="A4110" s="21">
        <v>391</v>
      </c>
      <c r="B4110" s="22" t="s">
        <v>950</v>
      </c>
      <c r="C4110" s="23" t="s">
        <v>951</v>
      </c>
      <c r="D4110" s="24">
        <v>4.1000000000000002E-2</v>
      </c>
      <c r="E4110" s="25">
        <v>6800</v>
      </c>
      <c r="F4110" s="25">
        <v>2813.09</v>
      </c>
    </row>
    <row r="4111" spans="1:6" ht="33.75" customHeight="1" outlineLevel="1" x14ac:dyDescent="0.2">
      <c r="A4111" s="21">
        <v>392</v>
      </c>
      <c r="B4111" s="22" t="s">
        <v>1077</v>
      </c>
      <c r="C4111" s="23" t="s">
        <v>1270</v>
      </c>
      <c r="D4111" s="24">
        <v>1.4E-2</v>
      </c>
      <c r="E4111" s="25">
        <v>1027.6500000000001</v>
      </c>
      <c r="F4111" s="25">
        <v>294.62</v>
      </c>
    </row>
    <row r="4112" spans="1:6" outlineLevel="1" x14ac:dyDescent="0.2">
      <c r="A4112" s="26"/>
      <c r="B4112" s="27"/>
      <c r="C4112" s="28" t="s">
        <v>2589</v>
      </c>
      <c r="D4112" s="28"/>
      <c r="E4112" s="28"/>
      <c r="F4112" s="29">
        <v>167.2</v>
      </c>
    </row>
    <row r="4113" spans="1:6" outlineLevel="1" x14ac:dyDescent="0.2">
      <c r="A4113" s="26"/>
      <c r="B4113" s="27"/>
      <c r="C4113" s="28" t="s">
        <v>2590</v>
      </c>
      <c r="D4113" s="28"/>
      <c r="E4113" s="28"/>
      <c r="F4113" s="29">
        <v>111.47</v>
      </c>
    </row>
    <row r="4114" spans="1:6" outlineLevel="1" x14ac:dyDescent="0.2">
      <c r="A4114" s="26"/>
      <c r="B4114" s="27"/>
      <c r="C4114" s="28" t="s">
        <v>917</v>
      </c>
      <c r="D4114" s="28"/>
      <c r="E4114" s="28"/>
      <c r="F4114" s="29">
        <v>573.29</v>
      </c>
    </row>
    <row r="4115" spans="1:6" ht="33.75" customHeight="1" outlineLevel="1" x14ac:dyDescent="0.2">
      <c r="A4115" s="21">
        <v>393</v>
      </c>
      <c r="B4115" s="22" t="s">
        <v>2490</v>
      </c>
      <c r="C4115" s="23" t="s">
        <v>2491</v>
      </c>
      <c r="D4115" s="24">
        <v>1.4E-2</v>
      </c>
      <c r="E4115" s="25">
        <v>8060</v>
      </c>
      <c r="F4115" s="25">
        <v>1296.53</v>
      </c>
    </row>
    <row r="4116" spans="1:6" ht="33.75" customHeight="1" outlineLevel="1" x14ac:dyDescent="0.2">
      <c r="A4116" s="21">
        <v>394</v>
      </c>
      <c r="B4116" s="22" t="s">
        <v>2212</v>
      </c>
      <c r="C4116" s="23" t="s">
        <v>2213</v>
      </c>
      <c r="D4116" s="30">
        <v>0.05</v>
      </c>
      <c r="E4116" s="25">
        <v>933.28</v>
      </c>
      <c r="F4116" s="25">
        <v>719.39</v>
      </c>
    </row>
    <row r="4117" spans="1:6" outlineLevel="1" x14ac:dyDescent="0.2">
      <c r="A4117" s="26"/>
      <c r="B4117" s="27"/>
      <c r="C4117" s="28" t="s">
        <v>2591</v>
      </c>
      <c r="D4117" s="28"/>
      <c r="E4117" s="28"/>
      <c r="F4117" s="29">
        <v>202.63</v>
      </c>
    </row>
    <row r="4118" spans="1:6" outlineLevel="1" x14ac:dyDescent="0.2">
      <c r="A4118" s="26"/>
      <c r="B4118" s="27"/>
      <c r="C4118" s="28" t="s">
        <v>2592</v>
      </c>
      <c r="D4118" s="28"/>
      <c r="E4118" s="28"/>
      <c r="F4118" s="29">
        <v>134.47</v>
      </c>
    </row>
    <row r="4119" spans="1:6" outlineLevel="1" x14ac:dyDescent="0.2">
      <c r="A4119" s="26"/>
      <c r="B4119" s="27"/>
      <c r="C4119" s="28" t="s">
        <v>917</v>
      </c>
      <c r="D4119" s="28"/>
      <c r="E4119" s="28"/>
      <c r="F4119" s="29">
        <v>1056.49</v>
      </c>
    </row>
    <row r="4120" spans="1:6" ht="22.5" customHeight="1" outlineLevel="1" x14ac:dyDescent="0.2">
      <c r="A4120" s="21">
        <v>395</v>
      </c>
      <c r="B4120" s="22" t="s">
        <v>1583</v>
      </c>
      <c r="C4120" s="23" t="s">
        <v>1584</v>
      </c>
      <c r="D4120" s="24">
        <v>-1.7330000000000001</v>
      </c>
      <c r="E4120" s="25">
        <v>17.82</v>
      </c>
      <c r="F4120" s="25">
        <v>-483.3</v>
      </c>
    </row>
    <row r="4121" spans="1:6" ht="22.5" customHeight="1" outlineLevel="1" x14ac:dyDescent="0.2">
      <c r="A4121" s="21">
        <v>396</v>
      </c>
      <c r="B4121" s="22" t="s">
        <v>1377</v>
      </c>
      <c r="C4121" s="23" t="s">
        <v>2445</v>
      </c>
      <c r="D4121" s="31">
        <v>5</v>
      </c>
      <c r="E4121" s="25">
        <v>95.25</v>
      </c>
      <c r="F4121" s="25">
        <v>3995.77</v>
      </c>
    </row>
    <row r="4122" spans="1:6" ht="33.75" customHeight="1" outlineLevel="1" x14ac:dyDescent="0.2">
      <c r="A4122" s="21">
        <v>397</v>
      </c>
      <c r="B4122" s="22" t="s">
        <v>2239</v>
      </c>
      <c r="C4122" s="23" t="s">
        <v>2240</v>
      </c>
      <c r="D4122" s="30">
        <v>0.17</v>
      </c>
      <c r="E4122" s="25">
        <v>448.43</v>
      </c>
      <c r="F4122" s="25">
        <v>2500.37</v>
      </c>
    </row>
    <row r="4123" spans="1:6" outlineLevel="1" x14ac:dyDescent="0.2">
      <c r="A4123" s="26"/>
      <c r="B4123" s="27"/>
      <c r="C4123" s="28" t="s">
        <v>2593</v>
      </c>
      <c r="D4123" s="28"/>
      <c r="E4123" s="28"/>
      <c r="F4123" s="29">
        <v>2381.59</v>
      </c>
    </row>
    <row r="4124" spans="1:6" outlineLevel="1" x14ac:dyDescent="0.2">
      <c r="A4124" s="26"/>
      <c r="B4124" s="27"/>
      <c r="C4124" s="28" t="s">
        <v>2594</v>
      </c>
      <c r="D4124" s="28"/>
      <c r="E4124" s="28"/>
      <c r="F4124" s="29">
        <v>1493.91</v>
      </c>
    </row>
    <row r="4125" spans="1:6" outlineLevel="1" x14ac:dyDescent="0.2">
      <c r="A4125" s="26"/>
      <c r="B4125" s="27"/>
      <c r="C4125" s="28" t="s">
        <v>917</v>
      </c>
      <c r="D4125" s="28"/>
      <c r="E4125" s="28"/>
      <c r="F4125" s="29">
        <v>6375.87</v>
      </c>
    </row>
    <row r="4126" spans="1:6" ht="22.5" customHeight="1" outlineLevel="1" x14ac:dyDescent="0.2">
      <c r="A4126" s="21">
        <v>398</v>
      </c>
      <c r="B4126" s="22" t="s">
        <v>2243</v>
      </c>
      <c r="C4126" s="23" t="s">
        <v>2244</v>
      </c>
      <c r="D4126" s="32">
        <v>-0.4</v>
      </c>
      <c r="E4126" s="25">
        <v>45</v>
      </c>
      <c r="F4126" s="25">
        <v>-73.44</v>
      </c>
    </row>
    <row r="4127" spans="1:6" outlineLevel="1" x14ac:dyDescent="0.2">
      <c r="A4127" s="26"/>
      <c r="B4127" s="27"/>
      <c r="C4127" s="28" t="s">
        <v>2245</v>
      </c>
      <c r="D4127" s="28"/>
      <c r="E4127" s="28"/>
      <c r="F4127" s="29"/>
    </row>
    <row r="4128" spans="1:6" outlineLevel="1" x14ac:dyDescent="0.2">
      <c r="A4128" s="26"/>
      <c r="B4128" s="27"/>
      <c r="C4128" s="28" t="s">
        <v>2246</v>
      </c>
      <c r="D4128" s="28"/>
      <c r="E4128" s="28"/>
      <c r="F4128" s="29"/>
    </row>
    <row r="4129" spans="1:6" outlineLevel="1" x14ac:dyDescent="0.2">
      <c r="A4129" s="26"/>
      <c r="B4129" s="27"/>
      <c r="C4129" s="28" t="s">
        <v>917</v>
      </c>
      <c r="D4129" s="28"/>
      <c r="E4129" s="28"/>
      <c r="F4129" s="29">
        <v>-73.44</v>
      </c>
    </row>
    <row r="4130" spans="1:6" ht="22.5" customHeight="1" outlineLevel="1" x14ac:dyDescent="0.2">
      <c r="A4130" s="21">
        <v>399</v>
      </c>
      <c r="B4130" s="22" t="s">
        <v>2247</v>
      </c>
      <c r="C4130" s="23" t="s">
        <v>2248</v>
      </c>
      <c r="D4130" s="33">
        <v>-0.39779999999999999</v>
      </c>
      <c r="E4130" s="25">
        <v>13.12</v>
      </c>
      <c r="F4130" s="25">
        <v>-236.03</v>
      </c>
    </row>
    <row r="4131" spans="1:6" outlineLevel="1" x14ac:dyDescent="0.2">
      <c r="A4131" s="26"/>
      <c r="B4131" s="27"/>
      <c r="C4131" s="28" t="s">
        <v>2595</v>
      </c>
      <c r="D4131" s="28"/>
      <c r="E4131" s="28"/>
      <c r="F4131" s="29">
        <v>-259.63</v>
      </c>
    </row>
    <row r="4132" spans="1:6" outlineLevel="1" x14ac:dyDescent="0.2">
      <c r="A4132" s="26"/>
      <c r="B4132" s="27"/>
      <c r="C4132" s="28" t="s">
        <v>2596</v>
      </c>
      <c r="D4132" s="28"/>
      <c r="E4132" s="28"/>
      <c r="F4132" s="29">
        <v>-162.86000000000001</v>
      </c>
    </row>
    <row r="4133" spans="1:6" outlineLevel="1" x14ac:dyDescent="0.2">
      <c r="A4133" s="26"/>
      <c r="B4133" s="27"/>
      <c r="C4133" s="28" t="s">
        <v>917</v>
      </c>
      <c r="D4133" s="28"/>
      <c r="E4133" s="28"/>
      <c r="F4133" s="29">
        <v>-658.52</v>
      </c>
    </row>
    <row r="4134" spans="1:6" ht="33.75" customHeight="1" outlineLevel="1" x14ac:dyDescent="0.2">
      <c r="A4134" s="21">
        <v>400</v>
      </c>
      <c r="B4134" s="22" t="s">
        <v>2251</v>
      </c>
      <c r="C4134" s="23" t="s">
        <v>2252</v>
      </c>
      <c r="D4134" s="24">
        <v>4.0000000000000001E-3</v>
      </c>
      <c r="E4134" s="25">
        <v>11885.47</v>
      </c>
      <c r="F4134" s="25">
        <v>784.44</v>
      </c>
    </row>
    <row r="4135" spans="1:6" ht="78.75" customHeight="1" outlineLevel="1" x14ac:dyDescent="0.2">
      <c r="A4135" s="21">
        <v>401</v>
      </c>
      <c r="B4135" s="22" t="s">
        <v>2253</v>
      </c>
      <c r="C4135" s="23" t="s">
        <v>1146</v>
      </c>
      <c r="D4135" s="31">
        <v>51</v>
      </c>
      <c r="E4135" s="25">
        <v>13.91</v>
      </c>
      <c r="F4135" s="25">
        <v>19217.919999999998</v>
      </c>
    </row>
    <row r="4136" spans="1:6" ht="33.75" customHeight="1" outlineLevel="1" x14ac:dyDescent="0.2">
      <c r="A4136" s="21">
        <v>402</v>
      </c>
      <c r="B4136" s="22" t="s">
        <v>2268</v>
      </c>
      <c r="C4136" s="23" t="s">
        <v>2269</v>
      </c>
      <c r="D4136" s="24">
        <v>1.0999999999999999E-2</v>
      </c>
      <c r="E4136" s="25">
        <v>6149.21</v>
      </c>
      <c r="F4136" s="25">
        <v>2998.84</v>
      </c>
    </row>
    <row r="4137" spans="1:6" outlineLevel="1" x14ac:dyDescent="0.2">
      <c r="A4137" s="26"/>
      <c r="B4137" s="27"/>
      <c r="C4137" s="28" t="s">
        <v>2597</v>
      </c>
      <c r="D4137" s="28"/>
      <c r="E4137" s="28"/>
      <c r="F4137" s="29">
        <v>2776.6</v>
      </c>
    </row>
    <row r="4138" spans="1:6" outlineLevel="1" x14ac:dyDescent="0.2">
      <c r="A4138" s="26"/>
      <c r="B4138" s="27"/>
      <c r="C4138" s="28" t="s">
        <v>2598</v>
      </c>
      <c r="D4138" s="28"/>
      <c r="E4138" s="28"/>
      <c r="F4138" s="29">
        <v>1851.07</v>
      </c>
    </row>
    <row r="4139" spans="1:6" outlineLevel="1" x14ac:dyDescent="0.2">
      <c r="A4139" s="26"/>
      <c r="B4139" s="27"/>
      <c r="C4139" s="28" t="s">
        <v>917</v>
      </c>
      <c r="D4139" s="28"/>
      <c r="E4139" s="28"/>
      <c r="F4139" s="29">
        <v>7626.51</v>
      </c>
    </row>
    <row r="4140" spans="1:6" ht="33.75" customHeight="1" outlineLevel="1" x14ac:dyDescent="0.2">
      <c r="A4140" s="21">
        <v>403</v>
      </c>
      <c r="B4140" s="22" t="s">
        <v>2272</v>
      </c>
      <c r="C4140" s="23" t="s">
        <v>2561</v>
      </c>
      <c r="D4140" s="33">
        <v>0.33660000000000001</v>
      </c>
      <c r="E4140" s="25">
        <v>10154.75</v>
      </c>
      <c r="F4140" s="25">
        <v>26456.01</v>
      </c>
    </row>
    <row r="4141" spans="1:6" ht="33.75" customHeight="1" outlineLevel="1" x14ac:dyDescent="0.2">
      <c r="A4141" s="21">
        <v>404</v>
      </c>
      <c r="B4141" s="22" t="s">
        <v>1767</v>
      </c>
      <c r="C4141" s="23" t="s">
        <v>1768</v>
      </c>
      <c r="D4141" s="24">
        <v>3.5000000000000003E-2</v>
      </c>
      <c r="E4141" s="25">
        <v>243.91</v>
      </c>
      <c r="F4141" s="25">
        <v>240.83</v>
      </c>
    </row>
    <row r="4142" spans="1:6" outlineLevel="1" x14ac:dyDescent="0.2">
      <c r="A4142" s="26"/>
      <c r="B4142" s="27"/>
      <c r="C4142" s="28" t="s">
        <v>2497</v>
      </c>
      <c r="D4142" s="28"/>
      <c r="E4142" s="28"/>
      <c r="F4142" s="29">
        <v>116.57</v>
      </c>
    </row>
    <row r="4143" spans="1:6" outlineLevel="1" x14ac:dyDescent="0.2">
      <c r="A4143" s="26"/>
      <c r="B4143" s="27"/>
      <c r="C4143" s="28" t="s">
        <v>2498</v>
      </c>
      <c r="D4143" s="28"/>
      <c r="E4143" s="28"/>
      <c r="F4143" s="29">
        <v>63.25</v>
      </c>
    </row>
    <row r="4144" spans="1:6" outlineLevel="1" x14ac:dyDescent="0.2">
      <c r="A4144" s="26"/>
      <c r="B4144" s="27"/>
      <c r="C4144" s="28" t="s">
        <v>917</v>
      </c>
      <c r="D4144" s="28"/>
      <c r="E4144" s="28"/>
      <c r="F4144" s="29">
        <v>420.65</v>
      </c>
    </row>
    <row r="4145" spans="1:6" ht="33.75" customHeight="1" outlineLevel="1" x14ac:dyDescent="0.2">
      <c r="A4145" s="21">
        <v>405</v>
      </c>
      <c r="B4145" s="22" t="s">
        <v>1053</v>
      </c>
      <c r="C4145" s="23" t="s">
        <v>2276</v>
      </c>
      <c r="D4145" s="24">
        <v>3.5000000000000003E-2</v>
      </c>
      <c r="E4145" s="25">
        <v>347.67</v>
      </c>
      <c r="F4145" s="25">
        <v>208.51</v>
      </c>
    </row>
    <row r="4146" spans="1:6" outlineLevel="1" x14ac:dyDescent="0.2">
      <c r="A4146" s="26"/>
      <c r="B4146" s="27"/>
      <c r="C4146" s="28" t="s">
        <v>2499</v>
      </c>
      <c r="D4146" s="28"/>
      <c r="E4146" s="28"/>
      <c r="F4146" s="29">
        <v>81.28</v>
      </c>
    </row>
    <row r="4147" spans="1:6" outlineLevel="1" x14ac:dyDescent="0.2">
      <c r="A4147" s="26"/>
      <c r="B4147" s="27"/>
      <c r="C4147" s="28" t="s">
        <v>2500</v>
      </c>
      <c r="D4147" s="28"/>
      <c r="E4147" s="28"/>
      <c r="F4147" s="29">
        <v>44.1</v>
      </c>
    </row>
    <row r="4148" spans="1:6" outlineLevel="1" x14ac:dyDescent="0.2">
      <c r="A4148" s="26"/>
      <c r="B4148" s="27"/>
      <c r="C4148" s="28" t="s">
        <v>917</v>
      </c>
      <c r="D4148" s="28"/>
      <c r="E4148" s="28"/>
      <c r="F4148" s="29">
        <v>333.89</v>
      </c>
    </row>
    <row r="4149" spans="1:6" ht="22.5" customHeight="1" outlineLevel="1" x14ac:dyDescent="0.2">
      <c r="A4149" s="21">
        <v>406</v>
      </c>
      <c r="B4149" s="22" t="s">
        <v>2186</v>
      </c>
      <c r="C4149" s="23" t="s">
        <v>2187</v>
      </c>
      <c r="D4149" s="24">
        <v>1E-3</v>
      </c>
      <c r="E4149" s="25">
        <v>6373.37</v>
      </c>
      <c r="F4149" s="25">
        <v>148.26</v>
      </c>
    </row>
    <row r="4150" spans="1:6" outlineLevel="1" x14ac:dyDescent="0.2">
      <c r="A4150" s="26"/>
      <c r="B4150" s="27"/>
      <c r="C4150" s="28" t="s">
        <v>2501</v>
      </c>
      <c r="D4150" s="28"/>
      <c r="E4150" s="28"/>
      <c r="F4150" s="29">
        <v>123.59</v>
      </c>
    </row>
    <row r="4151" spans="1:6" outlineLevel="1" x14ac:dyDescent="0.2">
      <c r="A4151" s="26"/>
      <c r="B4151" s="27"/>
      <c r="C4151" s="28" t="s">
        <v>2502</v>
      </c>
      <c r="D4151" s="28"/>
      <c r="E4151" s="28"/>
      <c r="F4151" s="29">
        <v>70.28</v>
      </c>
    </row>
    <row r="4152" spans="1:6" outlineLevel="1" x14ac:dyDescent="0.2">
      <c r="A4152" s="26"/>
      <c r="B4152" s="27"/>
      <c r="C4152" s="28" t="s">
        <v>917</v>
      </c>
      <c r="D4152" s="28"/>
      <c r="E4152" s="28"/>
      <c r="F4152" s="29">
        <v>342.13</v>
      </c>
    </row>
    <row r="4153" spans="1:6" ht="22.5" customHeight="1" outlineLevel="1" x14ac:dyDescent="0.2">
      <c r="A4153" s="21">
        <v>407</v>
      </c>
      <c r="B4153" s="22" t="s">
        <v>942</v>
      </c>
      <c r="C4153" s="23" t="s">
        <v>1052</v>
      </c>
      <c r="D4153" s="33">
        <v>0.10150000000000001</v>
      </c>
      <c r="E4153" s="25">
        <v>665</v>
      </c>
      <c r="F4153" s="25">
        <v>479.91</v>
      </c>
    </row>
    <row r="4154" spans="1:6" ht="33.75" customHeight="1" outlineLevel="1" x14ac:dyDescent="0.2">
      <c r="A4154" s="21">
        <v>408</v>
      </c>
      <c r="B4154" s="22" t="s">
        <v>2192</v>
      </c>
      <c r="C4154" s="23" t="s">
        <v>2193</v>
      </c>
      <c r="D4154" s="24">
        <v>3.1E-2</v>
      </c>
      <c r="E4154" s="25">
        <v>5584.58</v>
      </c>
      <c r="F4154" s="25">
        <v>1623.88</v>
      </c>
    </row>
    <row r="4155" spans="1:6" ht="22.5" customHeight="1" outlineLevel="1" x14ac:dyDescent="0.2">
      <c r="A4155" s="21">
        <v>409</v>
      </c>
      <c r="B4155" s="22" t="s">
        <v>2334</v>
      </c>
      <c r="C4155" s="23" t="s">
        <v>2335</v>
      </c>
      <c r="D4155" s="24">
        <v>4.9000000000000002E-2</v>
      </c>
      <c r="E4155" s="25">
        <v>2521.25</v>
      </c>
      <c r="F4155" s="25">
        <v>5518.66</v>
      </c>
    </row>
    <row r="4156" spans="1:6" outlineLevel="1" x14ac:dyDescent="0.2">
      <c r="A4156" s="26"/>
      <c r="B4156" s="27"/>
      <c r="C4156" s="28" t="s">
        <v>2503</v>
      </c>
      <c r="D4156" s="28"/>
      <c r="E4156" s="28"/>
      <c r="F4156" s="29">
        <v>5613.78</v>
      </c>
    </row>
    <row r="4157" spans="1:6" outlineLevel="1" x14ac:dyDescent="0.2">
      <c r="A4157" s="26"/>
      <c r="B4157" s="27"/>
      <c r="C4157" s="28" t="s">
        <v>2504</v>
      </c>
      <c r="D4157" s="28"/>
      <c r="E4157" s="28"/>
      <c r="F4157" s="29">
        <v>3192.15</v>
      </c>
    </row>
    <row r="4158" spans="1:6" outlineLevel="1" x14ac:dyDescent="0.2">
      <c r="A4158" s="26"/>
      <c r="B4158" s="27"/>
      <c r="C4158" s="28" t="s">
        <v>917</v>
      </c>
      <c r="D4158" s="28"/>
      <c r="E4158" s="28"/>
      <c r="F4158" s="29">
        <v>14324.59</v>
      </c>
    </row>
    <row r="4159" spans="1:6" ht="22.5" customHeight="1" outlineLevel="1" x14ac:dyDescent="0.2">
      <c r="A4159" s="21">
        <v>410</v>
      </c>
      <c r="B4159" s="22" t="s">
        <v>2338</v>
      </c>
      <c r="C4159" s="23" t="s">
        <v>2339</v>
      </c>
      <c r="D4159" s="24">
        <v>4.9000000000000002E-2</v>
      </c>
      <c r="E4159" s="25">
        <v>11684</v>
      </c>
      <c r="F4159" s="25">
        <v>3051.51</v>
      </c>
    </row>
    <row r="4160" spans="1:6" ht="22.5" customHeight="1" outlineLevel="1" x14ac:dyDescent="0.2">
      <c r="A4160" s="21">
        <v>411</v>
      </c>
      <c r="B4160" s="22" t="s">
        <v>1215</v>
      </c>
      <c r="C4160" s="23" t="s">
        <v>1216</v>
      </c>
      <c r="D4160" s="33">
        <v>4.5199999999999997E-2</v>
      </c>
      <c r="E4160" s="25">
        <v>1275.18</v>
      </c>
      <c r="F4160" s="25">
        <v>1557</v>
      </c>
    </row>
    <row r="4161" spans="1:6" outlineLevel="1" x14ac:dyDescent="0.2">
      <c r="A4161" s="26"/>
      <c r="B4161" s="27"/>
      <c r="C4161" s="28" t="s">
        <v>2505</v>
      </c>
      <c r="D4161" s="28"/>
      <c r="E4161" s="28"/>
      <c r="F4161" s="29">
        <v>1337.32</v>
      </c>
    </row>
    <row r="4162" spans="1:6" outlineLevel="1" x14ac:dyDescent="0.2">
      <c r="A4162" s="26"/>
      <c r="B4162" s="27"/>
      <c r="C4162" s="28" t="s">
        <v>2506</v>
      </c>
      <c r="D4162" s="28"/>
      <c r="E4162" s="28"/>
      <c r="F4162" s="29">
        <v>760.44</v>
      </c>
    </row>
    <row r="4163" spans="1:6" outlineLevel="1" x14ac:dyDescent="0.2">
      <c r="A4163" s="26"/>
      <c r="B4163" s="27"/>
      <c r="C4163" s="28" t="s">
        <v>917</v>
      </c>
      <c r="D4163" s="28"/>
      <c r="E4163" s="28"/>
      <c r="F4163" s="29">
        <v>3654.76</v>
      </c>
    </row>
    <row r="4164" spans="1:6" ht="33.75" customHeight="1" outlineLevel="1" x14ac:dyDescent="0.2">
      <c r="A4164" s="21">
        <v>412</v>
      </c>
      <c r="B4164" s="22" t="s">
        <v>2342</v>
      </c>
      <c r="C4164" s="23" t="s">
        <v>2343</v>
      </c>
      <c r="D4164" s="33">
        <v>4.5199999999999997E-2</v>
      </c>
      <c r="E4164" s="25">
        <v>12319.52</v>
      </c>
      <c r="F4164" s="25">
        <v>5273.3</v>
      </c>
    </row>
    <row r="4165" spans="1:6" ht="12" outlineLevel="1" x14ac:dyDescent="0.2">
      <c r="A4165" s="459" t="s">
        <v>2599</v>
      </c>
      <c r="B4165" s="460"/>
      <c r="C4165" s="460"/>
      <c r="D4165" s="460"/>
      <c r="E4165" s="460"/>
      <c r="F4165" s="461"/>
    </row>
    <row r="4166" spans="1:6" ht="22.5" customHeight="1" outlineLevel="1" x14ac:dyDescent="0.2">
      <c r="A4166" s="21">
        <v>413</v>
      </c>
      <c r="B4166" s="22" t="s">
        <v>1363</v>
      </c>
      <c r="C4166" s="23" t="s">
        <v>1364</v>
      </c>
      <c r="D4166" s="24">
        <v>4.0000000000000001E-3</v>
      </c>
      <c r="E4166" s="25">
        <v>4711.5</v>
      </c>
      <c r="F4166" s="25">
        <v>400.84</v>
      </c>
    </row>
    <row r="4167" spans="1:6" outlineLevel="1" x14ac:dyDescent="0.2">
      <c r="A4167" s="26"/>
      <c r="B4167" s="27"/>
      <c r="C4167" s="28" t="s">
        <v>2385</v>
      </c>
      <c r="D4167" s="28"/>
      <c r="E4167" s="28"/>
      <c r="F4167" s="29">
        <v>335.66</v>
      </c>
    </row>
    <row r="4168" spans="1:6" outlineLevel="1" x14ac:dyDescent="0.2">
      <c r="A4168" s="26"/>
      <c r="B4168" s="27"/>
      <c r="C4168" s="28" t="s">
        <v>2386</v>
      </c>
      <c r="D4168" s="28"/>
      <c r="E4168" s="28"/>
      <c r="F4168" s="29">
        <v>190.87</v>
      </c>
    </row>
    <row r="4169" spans="1:6" outlineLevel="1" x14ac:dyDescent="0.2">
      <c r="A4169" s="26"/>
      <c r="B4169" s="27"/>
      <c r="C4169" s="28" t="s">
        <v>917</v>
      </c>
      <c r="D4169" s="28"/>
      <c r="E4169" s="28"/>
      <c r="F4169" s="29">
        <v>927.37</v>
      </c>
    </row>
    <row r="4170" spans="1:6" ht="22.5" customHeight="1" outlineLevel="1" x14ac:dyDescent="0.2">
      <c r="A4170" s="21">
        <v>414</v>
      </c>
      <c r="B4170" s="22" t="s">
        <v>1367</v>
      </c>
      <c r="C4170" s="23" t="s">
        <v>2185</v>
      </c>
      <c r="D4170" s="24">
        <v>0.40799999999999997</v>
      </c>
      <c r="E4170" s="25">
        <v>560</v>
      </c>
      <c r="F4170" s="25">
        <v>1738.73</v>
      </c>
    </row>
    <row r="4171" spans="1:6" ht="22.5" customHeight="1" outlineLevel="1" x14ac:dyDescent="0.2">
      <c r="A4171" s="21">
        <v>415</v>
      </c>
      <c r="B4171" s="22" t="s">
        <v>2480</v>
      </c>
      <c r="C4171" s="23" t="s">
        <v>2481</v>
      </c>
      <c r="D4171" s="31">
        <v>3</v>
      </c>
      <c r="E4171" s="25">
        <v>609.37</v>
      </c>
      <c r="F4171" s="25">
        <v>31090.38</v>
      </c>
    </row>
    <row r="4172" spans="1:6" outlineLevel="1" x14ac:dyDescent="0.2">
      <c r="A4172" s="26"/>
      <c r="B4172" s="27"/>
      <c r="C4172" s="28" t="s">
        <v>2600</v>
      </c>
      <c r="D4172" s="28"/>
      <c r="E4172" s="28"/>
      <c r="F4172" s="29">
        <v>20678.43</v>
      </c>
    </row>
    <row r="4173" spans="1:6" outlineLevel="1" x14ac:dyDescent="0.2">
      <c r="A4173" s="26"/>
      <c r="B4173" s="27"/>
      <c r="C4173" s="28" t="s">
        <v>2601</v>
      </c>
      <c r="D4173" s="28"/>
      <c r="E4173" s="28"/>
      <c r="F4173" s="29">
        <v>11758.32</v>
      </c>
    </row>
    <row r="4174" spans="1:6" outlineLevel="1" x14ac:dyDescent="0.2">
      <c r="A4174" s="26"/>
      <c r="B4174" s="27"/>
      <c r="C4174" s="28" t="s">
        <v>917</v>
      </c>
      <c r="D4174" s="28"/>
      <c r="E4174" s="28"/>
      <c r="F4174" s="29">
        <v>63527.13</v>
      </c>
    </row>
    <row r="4175" spans="1:6" ht="33.75" customHeight="1" outlineLevel="1" x14ac:dyDescent="0.2">
      <c r="A4175" s="21">
        <v>416</v>
      </c>
      <c r="B4175" s="22" t="s">
        <v>2190</v>
      </c>
      <c r="C4175" s="23" t="s">
        <v>2191</v>
      </c>
      <c r="D4175" s="24">
        <v>3.0449999999999999</v>
      </c>
      <c r="E4175" s="25">
        <v>745.24</v>
      </c>
      <c r="F4175" s="25">
        <v>15998.25</v>
      </c>
    </row>
    <row r="4176" spans="1:6" ht="33.75" customHeight="1" outlineLevel="1" x14ac:dyDescent="0.2">
      <c r="A4176" s="21">
        <v>417</v>
      </c>
      <c r="B4176" s="22" t="s">
        <v>2484</v>
      </c>
      <c r="C4176" s="23" t="s">
        <v>2485</v>
      </c>
      <c r="D4176" s="24">
        <v>1.6E-2</v>
      </c>
      <c r="E4176" s="25">
        <v>5520</v>
      </c>
      <c r="F4176" s="25">
        <v>937.96</v>
      </c>
    </row>
    <row r="4177" spans="1:6" ht="33.75" customHeight="1" outlineLevel="1" x14ac:dyDescent="0.2">
      <c r="A4177" s="21">
        <v>418</v>
      </c>
      <c r="B4177" s="22" t="s">
        <v>2192</v>
      </c>
      <c r="C4177" s="23" t="s">
        <v>2193</v>
      </c>
      <c r="D4177" s="24">
        <v>0.124</v>
      </c>
      <c r="E4177" s="25">
        <v>5584.58</v>
      </c>
      <c r="F4177" s="25">
        <v>6495.54</v>
      </c>
    </row>
    <row r="4178" spans="1:6" ht="33.75" customHeight="1" outlineLevel="1" x14ac:dyDescent="0.2">
      <c r="A4178" s="21">
        <v>419</v>
      </c>
      <c r="B4178" s="22" t="s">
        <v>2192</v>
      </c>
      <c r="C4178" s="23" t="s">
        <v>2193</v>
      </c>
      <c r="D4178" s="24">
        <v>0.16800000000000001</v>
      </c>
      <c r="E4178" s="25">
        <v>5584.58</v>
      </c>
      <c r="F4178" s="25">
        <v>8800.4</v>
      </c>
    </row>
    <row r="4179" spans="1:6" ht="22.5" customHeight="1" outlineLevel="1" x14ac:dyDescent="0.2">
      <c r="A4179" s="21">
        <v>420</v>
      </c>
      <c r="B4179" s="22" t="s">
        <v>1213</v>
      </c>
      <c r="C4179" s="23" t="s">
        <v>1214</v>
      </c>
      <c r="D4179" s="24">
        <v>8.0000000000000002E-3</v>
      </c>
      <c r="E4179" s="25">
        <v>6780</v>
      </c>
      <c r="F4179" s="25">
        <v>488.16</v>
      </c>
    </row>
    <row r="4180" spans="1:6" ht="33.75" customHeight="1" outlineLevel="1" x14ac:dyDescent="0.2">
      <c r="A4180" s="21">
        <v>421</v>
      </c>
      <c r="B4180" s="22" t="s">
        <v>1077</v>
      </c>
      <c r="C4180" s="23" t="s">
        <v>1270</v>
      </c>
      <c r="D4180" s="24">
        <v>1.4E-2</v>
      </c>
      <c r="E4180" s="25">
        <v>1027.6500000000001</v>
      </c>
      <c r="F4180" s="25">
        <v>294.62</v>
      </c>
    </row>
    <row r="4181" spans="1:6" outlineLevel="1" x14ac:dyDescent="0.2">
      <c r="A4181" s="26"/>
      <c r="B4181" s="27"/>
      <c r="C4181" s="28" t="s">
        <v>2589</v>
      </c>
      <c r="D4181" s="28"/>
      <c r="E4181" s="28"/>
      <c r="F4181" s="29">
        <v>167.2</v>
      </c>
    </row>
    <row r="4182" spans="1:6" outlineLevel="1" x14ac:dyDescent="0.2">
      <c r="A4182" s="26"/>
      <c r="B4182" s="27"/>
      <c r="C4182" s="28" t="s">
        <v>2590</v>
      </c>
      <c r="D4182" s="28"/>
      <c r="E4182" s="28"/>
      <c r="F4182" s="29">
        <v>111.47</v>
      </c>
    </row>
    <row r="4183" spans="1:6" outlineLevel="1" x14ac:dyDescent="0.2">
      <c r="A4183" s="26"/>
      <c r="B4183" s="27"/>
      <c r="C4183" s="28" t="s">
        <v>917</v>
      </c>
      <c r="D4183" s="28"/>
      <c r="E4183" s="28"/>
      <c r="F4183" s="29">
        <v>573.29</v>
      </c>
    </row>
    <row r="4184" spans="1:6" ht="33.75" customHeight="1" outlineLevel="1" x14ac:dyDescent="0.2">
      <c r="A4184" s="21">
        <v>422</v>
      </c>
      <c r="B4184" s="22" t="s">
        <v>2490</v>
      </c>
      <c r="C4184" s="23" t="s">
        <v>2491</v>
      </c>
      <c r="D4184" s="24">
        <v>1.4E-2</v>
      </c>
      <c r="E4184" s="25">
        <v>8060</v>
      </c>
      <c r="F4184" s="25">
        <v>1296.53</v>
      </c>
    </row>
    <row r="4185" spans="1:6" ht="33.75" customHeight="1" outlineLevel="1" x14ac:dyDescent="0.2">
      <c r="A4185" s="21">
        <v>423</v>
      </c>
      <c r="B4185" s="22" t="s">
        <v>2212</v>
      </c>
      <c r="C4185" s="23" t="s">
        <v>2213</v>
      </c>
      <c r="D4185" s="30">
        <v>0.05</v>
      </c>
      <c r="E4185" s="25">
        <v>933.28</v>
      </c>
      <c r="F4185" s="25">
        <v>719.39</v>
      </c>
    </row>
    <row r="4186" spans="1:6" outlineLevel="1" x14ac:dyDescent="0.2">
      <c r="A4186" s="26"/>
      <c r="B4186" s="27"/>
      <c r="C4186" s="28" t="s">
        <v>2591</v>
      </c>
      <c r="D4186" s="28"/>
      <c r="E4186" s="28"/>
      <c r="F4186" s="29">
        <v>202.63</v>
      </c>
    </row>
    <row r="4187" spans="1:6" outlineLevel="1" x14ac:dyDescent="0.2">
      <c r="A4187" s="26"/>
      <c r="B4187" s="27"/>
      <c r="C4187" s="28" t="s">
        <v>2592</v>
      </c>
      <c r="D4187" s="28"/>
      <c r="E4187" s="28"/>
      <c r="F4187" s="29">
        <v>134.47</v>
      </c>
    </row>
    <row r="4188" spans="1:6" outlineLevel="1" x14ac:dyDescent="0.2">
      <c r="A4188" s="26"/>
      <c r="B4188" s="27"/>
      <c r="C4188" s="28" t="s">
        <v>917</v>
      </c>
      <c r="D4188" s="28"/>
      <c r="E4188" s="28"/>
      <c r="F4188" s="29">
        <v>1056.49</v>
      </c>
    </row>
    <row r="4189" spans="1:6" ht="22.5" customHeight="1" outlineLevel="1" x14ac:dyDescent="0.2">
      <c r="A4189" s="21">
        <v>424</v>
      </c>
      <c r="B4189" s="22" t="s">
        <v>1583</v>
      </c>
      <c r="C4189" s="23" t="s">
        <v>1584</v>
      </c>
      <c r="D4189" s="24">
        <v>-1.7330000000000001</v>
      </c>
      <c r="E4189" s="25">
        <v>17.82</v>
      </c>
      <c r="F4189" s="25">
        <v>-483.3</v>
      </c>
    </row>
    <row r="4190" spans="1:6" ht="22.5" customHeight="1" outlineLevel="1" x14ac:dyDescent="0.2">
      <c r="A4190" s="21">
        <v>425</v>
      </c>
      <c r="B4190" s="22" t="s">
        <v>1377</v>
      </c>
      <c r="C4190" s="23" t="s">
        <v>2445</v>
      </c>
      <c r="D4190" s="31">
        <v>5</v>
      </c>
      <c r="E4190" s="25">
        <v>95.25</v>
      </c>
      <c r="F4190" s="25">
        <v>3995.77</v>
      </c>
    </row>
    <row r="4191" spans="1:6" ht="33.75" customHeight="1" outlineLevel="1" x14ac:dyDescent="0.2">
      <c r="A4191" s="21">
        <v>426</v>
      </c>
      <c r="B4191" s="22" t="s">
        <v>2239</v>
      </c>
      <c r="C4191" s="23" t="s">
        <v>2240</v>
      </c>
      <c r="D4191" s="24">
        <v>0.14099999999999999</v>
      </c>
      <c r="E4191" s="25">
        <v>448.43</v>
      </c>
      <c r="F4191" s="25">
        <v>2073.84</v>
      </c>
    </row>
    <row r="4192" spans="1:6" outlineLevel="1" x14ac:dyDescent="0.2">
      <c r="A4192" s="26"/>
      <c r="B4192" s="27"/>
      <c r="C4192" s="28" t="s">
        <v>2602</v>
      </c>
      <c r="D4192" s="28"/>
      <c r="E4192" s="28"/>
      <c r="F4192" s="29">
        <v>1975.31</v>
      </c>
    </row>
    <row r="4193" spans="1:6" outlineLevel="1" x14ac:dyDescent="0.2">
      <c r="A4193" s="26"/>
      <c r="B4193" s="27"/>
      <c r="C4193" s="28" t="s">
        <v>2603</v>
      </c>
      <c r="D4193" s="28"/>
      <c r="E4193" s="28"/>
      <c r="F4193" s="29">
        <v>1239.06</v>
      </c>
    </row>
    <row r="4194" spans="1:6" outlineLevel="1" x14ac:dyDescent="0.2">
      <c r="A4194" s="26"/>
      <c r="B4194" s="27"/>
      <c r="C4194" s="28" t="s">
        <v>917</v>
      </c>
      <c r="D4194" s="28"/>
      <c r="E4194" s="28"/>
      <c r="F4194" s="29">
        <v>5288.21</v>
      </c>
    </row>
    <row r="4195" spans="1:6" ht="22.5" customHeight="1" outlineLevel="1" x14ac:dyDescent="0.2">
      <c r="A4195" s="21">
        <v>427</v>
      </c>
      <c r="B4195" s="22" t="s">
        <v>2243</v>
      </c>
      <c r="C4195" s="23" t="s">
        <v>2244</v>
      </c>
      <c r="D4195" s="30">
        <v>-0.33</v>
      </c>
      <c r="E4195" s="25">
        <v>45</v>
      </c>
      <c r="F4195" s="25">
        <v>-60.59</v>
      </c>
    </row>
    <row r="4196" spans="1:6" outlineLevel="1" x14ac:dyDescent="0.2">
      <c r="A4196" s="26"/>
      <c r="B4196" s="27"/>
      <c r="C4196" s="28" t="s">
        <v>2245</v>
      </c>
      <c r="D4196" s="28"/>
      <c r="E4196" s="28"/>
      <c r="F4196" s="29"/>
    </row>
    <row r="4197" spans="1:6" outlineLevel="1" x14ac:dyDescent="0.2">
      <c r="A4197" s="26"/>
      <c r="B4197" s="27"/>
      <c r="C4197" s="28" t="s">
        <v>2246</v>
      </c>
      <c r="D4197" s="28"/>
      <c r="E4197" s="28"/>
      <c r="F4197" s="29"/>
    </row>
    <row r="4198" spans="1:6" outlineLevel="1" x14ac:dyDescent="0.2">
      <c r="A4198" s="26"/>
      <c r="B4198" s="27"/>
      <c r="C4198" s="28" t="s">
        <v>917</v>
      </c>
      <c r="D4198" s="28"/>
      <c r="E4198" s="28"/>
      <c r="F4198" s="29">
        <v>-60.59</v>
      </c>
    </row>
    <row r="4199" spans="1:6" ht="22.5" customHeight="1" outlineLevel="1" x14ac:dyDescent="0.2">
      <c r="A4199" s="21">
        <v>428</v>
      </c>
      <c r="B4199" s="22" t="s">
        <v>2247</v>
      </c>
      <c r="C4199" s="23" t="s">
        <v>2248</v>
      </c>
      <c r="D4199" s="35">
        <v>-0.32994000000000001</v>
      </c>
      <c r="E4199" s="25">
        <v>13.12</v>
      </c>
      <c r="F4199" s="25">
        <v>-195.76</v>
      </c>
    </row>
    <row r="4200" spans="1:6" outlineLevel="1" x14ac:dyDescent="0.2">
      <c r="A4200" s="26"/>
      <c r="B4200" s="27"/>
      <c r="C4200" s="28" t="s">
        <v>2604</v>
      </c>
      <c r="D4200" s="28"/>
      <c r="E4200" s="28"/>
      <c r="F4200" s="29">
        <v>-215.34</v>
      </c>
    </row>
    <row r="4201" spans="1:6" outlineLevel="1" x14ac:dyDescent="0.2">
      <c r="A4201" s="26"/>
      <c r="B4201" s="27"/>
      <c r="C4201" s="28" t="s">
        <v>2605</v>
      </c>
      <c r="D4201" s="28"/>
      <c r="E4201" s="28"/>
      <c r="F4201" s="29">
        <v>-135.07</v>
      </c>
    </row>
    <row r="4202" spans="1:6" outlineLevel="1" x14ac:dyDescent="0.2">
      <c r="A4202" s="26"/>
      <c r="B4202" s="27"/>
      <c r="C4202" s="28" t="s">
        <v>917</v>
      </c>
      <c r="D4202" s="28"/>
      <c r="E4202" s="28"/>
      <c r="F4202" s="29">
        <v>-546.16999999999996</v>
      </c>
    </row>
    <row r="4203" spans="1:6" ht="33.75" customHeight="1" outlineLevel="1" x14ac:dyDescent="0.2">
      <c r="A4203" s="21">
        <v>429</v>
      </c>
      <c r="B4203" s="22" t="s">
        <v>2251</v>
      </c>
      <c r="C4203" s="23" t="s">
        <v>2252</v>
      </c>
      <c r="D4203" s="24">
        <v>4.0000000000000001E-3</v>
      </c>
      <c r="E4203" s="25">
        <v>11885.47</v>
      </c>
      <c r="F4203" s="25">
        <v>784.44</v>
      </c>
    </row>
    <row r="4204" spans="1:6" ht="78.75" customHeight="1" outlineLevel="1" x14ac:dyDescent="0.2">
      <c r="A4204" s="21">
        <v>430</v>
      </c>
      <c r="B4204" s="22" t="s">
        <v>2253</v>
      </c>
      <c r="C4204" s="23" t="s">
        <v>1146</v>
      </c>
      <c r="D4204" s="32">
        <v>42.3</v>
      </c>
      <c r="E4204" s="25">
        <v>13.91</v>
      </c>
      <c r="F4204" s="25">
        <v>15939.57</v>
      </c>
    </row>
    <row r="4205" spans="1:6" ht="33.75" customHeight="1" outlineLevel="1" x14ac:dyDescent="0.2">
      <c r="A4205" s="21">
        <v>431</v>
      </c>
      <c r="B4205" s="22" t="s">
        <v>2268</v>
      </c>
      <c r="C4205" s="23" t="s">
        <v>2269</v>
      </c>
      <c r="D4205" s="43">
        <v>1.0812E-2</v>
      </c>
      <c r="E4205" s="25">
        <v>6149.21</v>
      </c>
      <c r="F4205" s="25">
        <v>2947.59</v>
      </c>
    </row>
    <row r="4206" spans="1:6" outlineLevel="1" x14ac:dyDescent="0.2">
      <c r="A4206" s="26"/>
      <c r="B4206" s="27"/>
      <c r="C4206" s="28" t="s">
        <v>2494</v>
      </c>
      <c r="D4206" s="28"/>
      <c r="E4206" s="28"/>
      <c r="F4206" s="29">
        <v>2729.14</v>
      </c>
    </row>
    <row r="4207" spans="1:6" outlineLevel="1" x14ac:dyDescent="0.2">
      <c r="A4207" s="26"/>
      <c r="B4207" s="27"/>
      <c r="C4207" s="28" t="s">
        <v>2495</v>
      </c>
      <c r="D4207" s="28"/>
      <c r="E4207" s="28"/>
      <c r="F4207" s="29">
        <v>1819.43</v>
      </c>
    </row>
    <row r="4208" spans="1:6" outlineLevel="1" x14ac:dyDescent="0.2">
      <c r="A4208" s="26"/>
      <c r="B4208" s="27"/>
      <c r="C4208" s="28" t="s">
        <v>917</v>
      </c>
      <c r="D4208" s="28"/>
      <c r="E4208" s="28"/>
      <c r="F4208" s="29">
        <v>7496.16</v>
      </c>
    </row>
    <row r="4209" spans="1:6" ht="33.75" customHeight="1" outlineLevel="1" x14ac:dyDescent="0.2">
      <c r="A4209" s="21">
        <v>432</v>
      </c>
      <c r="B4209" s="22" t="s">
        <v>2272</v>
      </c>
      <c r="C4209" s="23" t="s">
        <v>2561</v>
      </c>
      <c r="D4209" s="33">
        <v>0.33660000000000001</v>
      </c>
      <c r="E4209" s="25">
        <v>10154.75</v>
      </c>
      <c r="F4209" s="25">
        <v>26456.01</v>
      </c>
    </row>
    <row r="4210" spans="1:6" ht="33.75" customHeight="1" outlineLevel="1" x14ac:dyDescent="0.2">
      <c r="A4210" s="21">
        <v>433</v>
      </c>
      <c r="B4210" s="22" t="s">
        <v>1767</v>
      </c>
      <c r="C4210" s="23" t="s">
        <v>1768</v>
      </c>
      <c r="D4210" s="24">
        <v>3.5000000000000003E-2</v>
      </c>
      <c r="E4210" s="25">
        <v>243.91</v>
      </c>
      <c r="F4210" s="25">
        <v>240.83</v>
      </c>
    </row>
    <row r="4211" spans="1:6" outlineLevel="1" x14ac:dyDescent="0.2">
      <c r="A4211" s="26"/>
      <c r="B4211" s="27"/>
      <c r="C4211" s="28" t="s">
        <v>2497</v>
      </c>
      <c r="D4211" s="28"/>
      <c r="E4211" s="28"/>
      <c r="F4211" s="29">
        <v>116.57</v>
      </c>
    </row>
    <row r="4212" spans="1:6" outlineLevel="1" x14ac:dyDescent="0.2">
      <c r="A4212" s="26"/>
      <c r="B4212" s="27"/>
      <c r="C4212" s="28" t="s">
        <v>2498</v>
      </c>
      <c r="D4212" s="28"/>
      <c r="E4212" s="28"/>
      <c r="F4212" s="29">
        <v>63.25</v>
      </c>
    </row>
    <row r="4213" spans="1:6" outlineLevel="1" x14ac:dyDescent="0.2">
      <c r="A4213" s="26"/>
      <c r="B4213" s="27"/>
      <c r="C4213" s="28" t="s">
        <v>917</v>
      </c>
      <c r="D4213" s="28"/>
      <c r="E4213" s="28"/>
      <c r="F4213" s="29">
        <v>420.65</v>
      </c>
    </row>
    <row r="4214" spans="1:6" ht="33.75" customHeight="1" outlineLevel="1" x14ac:dyDescent="0.2">
      <c r="A4214" s="21">
        <v>434</v>
      </c>
      <c r="B4214" s="22" t="s">
        <v>1053</v>
      </c>
      <c r="C4214" s="23" t="s">
        <v>2276</v>
      </c>
      <c r="D4214" s="24">
        <v>3.5000000000000003E-2</v>
      </c>
      <c r="E4214" s="25">
        <v>347.67</v>
      </c>
      <c r="F4214" s="25">
        <v>208.51</v>
      </c>
    </row>
    <row r="4215" spans="1:6" outlineLevel="1" x14ac:dyDescent="0.2">
      <c r="A4215" s="26"/>
      <c r="B4215" s="27"/>
      <c r="C4215" s="28" t="s">
        <v>2499</v>
      </c>
      <c r="D4215" s="28"/>
      <c r="E4215" s="28"/>
      <c r="F4215" s="29">
        <v>81.28</v>
      </c>
    </row>
    <row r="4216" spans="1:6" outlineLevel="1" x14ac:dyDescent="0.2">
      <c r="A4216" s="26"/>
      <c r="B4216" s="27"/>
      <c r="C4216" s="28" t="s">
        <v>2500</v>
      </c>
      <c r="D4216" s="28"/>
      <c r="E4216" s="28"/>
      <c r="F4216" s="29">
        <v>44.1</v>
      </c>
    </row>
    <row r="4217" spans="1:6" outlineLevel="1" x14ac:dyDescent="0.2">
      <c r="A4217" s="26"/>
      <c r="B4217" s="27"/>
      <c r="C4217" s="28" t="s">
        <v>917</v>
      </c>
      <c r="D4217" s="28"/>
      <c r="E4217" s="28"/>
      <c r="F4217" s="29">
        <v>333.89</v>
      </c>
    </row>
    <row r="4218" spans="1:6" ht="11.25" customHeight="1" outlineLevel="1" x14ac:dyDescent="0.2">
      <c r="A4218" s="443" t="s">
        <v>1007</v>
      </c>
      <c r="B4218" s="444"/>
      <c r="C4218" s="444"/>
      <c r="D4218" s="444"/>
      <c r="E4218" s="445"/>
      <c r="F4218" s="36">
        <v>3263237.53</v>
      </c>
    </row>
    <row r="4219" spans="1:6" outlineLevel="1" x14ac:dyDescent="0.2">
      <c r="A4219" s="443" t="s">
        <v>1008</v>
      </c>
      <c r="B4219" s="444"/>
      <c r="C4219" s="444"/>
      <c r="D4219" s="444"/>
      <c r="E4219" s="445"/>
      <c r="F4219" s="36">
        <v>687293.39</v>
      </c>
    </row>
    <row r="4220" spans="1:6" outlineLevel="1" x14ac:dyDescent="0.2">
      <c r="A4220" s="443" t="s">
        <v>1009</v>
      </c>
      <c r="B4220" s="444"/>
      <c r="C4220" s="444"/>
      <c r="D4220" s="444"/>
      <c r="E4220" s="445"/>
      <c r="F4220" s="36">
        <v>356836.38</v>
      </c>
    </row>
    <row r="4221" spans="1:6" ht="11.25" customHeight="1" outlineLevel="1" x14ac:dyDescent="0.2">
      <c r="A4221" s="443" t="s">
        <v>2606</v>
      </c>
      <c r="B4221" s="444"/>
      <c r="C4221" s="444"/>
      <c r="D4221" s="444"/>
      <c r="E4221" s="445"/>
      <c r="F4221" s="36">
        <v>4307367.3</v>
      </c>
    </row>
    <row r="4222" spans="1:6" ht="12.75" customHeight="1" outlineLevel="1" x14ac:dyDescent="0.2">
      <c r="A4222" s="456" t="s">
        <v>2607</v>
      </c>
      <c r="B4222" s="457"/>
      <c r="C4222" s="457"/>
      <c r="D4222" s="457"/>
      <c r="E4222" s="457"/>
      <c r="F4222" s="458"/>
    </row>
    <row r="4223" spans="1:6" ht="12" outlineLevel="1" x14ac:dyDescent="0.2">
      <c r="A4223" s="459" t="s">
        <v>2428</v>
      </c>
      <c r="B4223" s="460"/>
      <c r="C4223" s="460"/>
      <c r="D4223" s="460"/>
      <c r="E4223" s="460"/>
      <c r="F4223" s="461"/>
    </row>
    <row r="4224" spans="1:6" ht="22.5" customHeight="1" outlineLevel="1" x14ac:dyDescent="0.2">
      <c r="A4224" s="21">
        <v>435</v>
      </c>
      <c r="B4224" s="22" t="s">
        <v>1363</v>
      </c>
      <c r="C4224" s="23" t="s">
        <v>1364</v>
      </c>
      <c r="D4224" s="32">
        <v>0.3</v>
      </c>
      <c r="E4224" s="25">
        <v>4711.5</v>
      </c>
      <c r="F4224" s="25">
        <v>30062.880000000001</v>
      </c>
    </row>
    <row r="4225" spans="1:6" outlineLevel="1" x14ac:dyDescent="0.2">
      <c r="A4225" s="26"/>
      <c r="B4225" s="27"/>
      <c r="C4225" s="28" t="s">
        <v>2513</v>
      </c>
      <c r="D4225" s="28"/>
      <c r="E4225" s="28"/>
      <c r="F4225" s="29">
        <v>25174.55</v>
      </c>
    </row>
    <row r="4226" spans="1:6" outlineLevel="1" x14ac:dyDescent="0.2">
      <c r="A4226" s="26"/>
      <c r="B4226" s="27"/>
      <c r="C4226" s="28" t="s">
        <v>2514</v>
      </c>
      <c r="D4226" s="28"/>
      <c r="E4226" s="28"/>
      <c r="F4226" s="29">
        <v>14314.94</v>
      </c>
    </row>
    <row r="4227" spans="1:6" outlineLevel="1" x14ac:dyDescent="0.2">
      <c r="A4227" s="26"/>
      <c r="B4227" s="27"/>
      <c r="C4227" s="28" t="s">
        <v>917</v>
      </c>
      <c r="D4227" s="28"/>
      <c r="E4227" s="28"/>
      <c r="F4227" s="29">
        <v>69552.37</v>
      </c>
    </row>
    <row r="4228" spans="1:6" ht="22.5" customHeight="1" outlineLevel="1" x14ac:dyDescent="0.2">
      <c r="A4228" s="21">
        <v>436</v>
      </c>
      <c r="B4228" s="22" t="s">
        <v>1367</v>
      </c>
      <c r="C4228" s="23" t="s">
        <v>2185</v>
      </c>
      <c r="D4228" s="32">
        <v>30.6</v>
      </c>
      <c r="E4228" s="25">
        <v>560</v>
      </c>
      <c r="F4228" s="25">
        <v>130404.96</v>
      </c>
    </row>
    <row r="4229" spans="1:6" ht="22.5" customHeight="1" outlineLevel="1" x14ac:dyDescent="0.2">
      <c r="A4229" s="21">
        <v>437</v>
      </c>
      <c r="B4229" s="22" t="s">
        <v>2431</v>
      </c>
      <c r="C4229" s="23" t="s">
        <v>2432</v>
      </c>
      <c r="D4229" s="30">
        <v>1.95</v>
      </c>
      <c r="E4229" s="25">
        <v>9266.6200000000008</v>
      </c>
      <c r="F4229" s="25">
        <v>554852.84</v>
      </c>
    </row>
    <row r="4230" spans="1:6" outlineLevel="1" x14ac:dyDescent="0.2">
      <c r="A4230" s="26"/>
      <c r="B4230" s="27"/>
      <c r="C4230" s="28" t="s">
        <v>2515</v>
      </c>
      <c r="D4230" s="28"/>
      <c r="E4230" s="28"/>
      <c r="F4230" s="29">
        <v>603760.05000000005</v>
      </c>
    </row>
    <row r="4231" spans="1:6" outlineLevel="1" x14ac:dyDescent="0.2">
      <c r="A4231" s="26"/>
      <c r="B4231" s="27"/>
      <c r="C4231" s="28" t="s">
        <v>2516</v>
      </c>
      <c r="D4231" s="28"/>
      <c r="E4231" s="28"/>
      <c r="F4231" s="29">
        <v>287504.78000000003</v>
      </c>
    </row>
    <row r="4232" spans="1:6" outlineLevel="1" x14ac:dyDescent="0.2">
      <c r="A4232" s="26"/>
      <c r="B4232" s="27"/>
      <c r="C4232" s="28" t="s">
        <v>917</v>
      </c>
      <c r="D4232" s="28"/>
      <c r="E4232" s="28"/>
      <c r="F4232" s="29">
        <v>1446117.67</v>
      </c>
    </row>
    <row r="4233" spans="1:6" ht="33.75" customHeight="1" outlineLevel="1" x14ac:dyDescent="0.2">
      <c r="A4233" s="21">
        <v>438</v>
      </c>
      <c r="B4233" s="22" t="s">
        <v>2190</v>
      </c>
      <c r="C4233" s="23" t="s">
        <v>2191</v>
      </c>
      <c r="D4233" s="32">
        <v>197.9</v>
      </c>
      <c r="E4233" s="25">
        <v>745.24</v>
      </c>
      <c r="F4233" s="25">
        <v>1039755.12</v>
      </c>
    </row>
    <row r="4234" spans="1:6" ht="33.75" customHeight="1" outlineLevel="1" x14ac:dyDescent="0.2">
      <c r="A4234" s="21">
        <v>439</v>
      </c>
      <c r="B4234" s="22" t="s">
        <v>2435</v>
      </c>
      <c r="C4234" s="23" t="s">
        <v>2436</v>
      </c>
      <c r="D4234" s="24">
        <v>2.2189999999999999</v>
      </c>
      <c r="E4234" s="25">
        <v>5488.69</v>
      </c>
      <c r="F4234" s="25">
        <v>99992.9</v>
      </c>
    </row>
    <row r="4235" spans="1:6" ht="33.75" customHeight="1" outlineLevel="1" x14ac:dyDescent="0.2">
      <c r="A4235" s="21">
        <v>440</v>
      </c>
      <c r="B4235" s="22" t="s">
        <v>2192</v>
      </c>
      <c r="C4235" s="23" t="s">
        <v>2193</v>
      </c>
      <c r="D4235" s="24">
        <v>8.0809999999999995</v>
      </c>
      <c r="E4235" s="25">
        <v>5584.58</v>
      </c>
      <c r="F4235" s="25">
        <v>423309.94</v>
      </c>
    </row>
    <row r="4236" spans="1:6" ht="33.75" customHeight="1" outlineLevel="1" x14ac:dyDescent="0.2">
      <c r="A4236" s="21">
        <v>441</v>
      </c>
      <c r="B4236" s="22" t="s">
        <v>2192</v>
      </c>
      <c r="C4236" s="23" t="s">
        <v>2193</v>
      </c>
      <c r="D4236" s="24">
        <v>8.6829999999999998</v>
      </c>
      <c r="E4236" s="25">
        <v>5584.58</v>
      </c>
      <c r="F4236" s="25">
        <v>454844.72</v>
      </c>
    </row>
    <row r="4237" spans="1:6" ht="22.5" customHeight="1" outlineLevel="1" x14ac:dyDescent="0.2">
      <c r="A4237" s="21">
        <v>442</v>
      </c>
      <c r="B4237" s="22" t="s">
        <v>1213</v>
      </c>
      <c r="C4237" s="23" t="s">
        <v>1214</v>
      </c>
      <c r="D4237" s="24">
        <v>0.47699999999999998</v>
      </c>
      <c r="E4237" s="25">
        <v>6780</v>
      </c>
      <c r="F4237" s="25">
        <v>29106.54</v>
      </c>
    </row>
    <row r="4238" spans="1:6" ht="22.5" customHeight="1" outlineLevel="1" x14ac:dyDescent="0.2">
      <c r="A4238" s="21">
        <v>443</v>
      </c>
      <c r="B4238" s="22" t="s">
        <v>2194</v>
      </c>
      <c r="C4238" s="23" t="s">
        <v>2195</v>
      </c>
      <c r="D4238" s="24">
        <v>0.26500000000000001</v>
      </c>
      <c r="E4238" s="25">
        <v>6726.18</v>
      </c>
      <c r="F4238" s="25">
        <v>16790.560000000001</v>
      </c>
    </row>
    <row r="4239" spans="1:6" ht="22.5" customHeight="1" outlineLevel="1" x14ac:dyDescent="0.2">
      <c r="A4239" s="21">
        <v>444</v>
      </c>
      <c r="B4239" s="22" t="s">
        <v>946</v>
      </c>
      <c r="C4239" s="23" t="s">
        <v>947</v>
      </c>
      <c r="D4239" s="24">
        <v>2.903</v>
      </c>
      <c r="E4239" s="25">
        <v>768.92</v>
      </c>
      <c r="F4239" s="25">
        <v>96969.83</v>
      </c>
    </row>
    <row r="4240" spans="1:6" outlineLevel="1" x14ac:dyDescent="0.2">
      <c r="A4240" s="26"/>
      <c r="B4240" s="27"/>
      <c r="C4240" s="28" t="s">
        <v>2517</v>
      </c>
      <c r="D4240" s="28"/>
      <c r="E4240" s="28"/>
      <c r="F4240" s="29">
        <v>98005.59</v>
      </c>
    </row>
    <row r="4241" spans="1:6" outlineLevel="1" x14ac:dyDescent="0.2">
      <c r="A4241" s="26"/>
      <c r="B4241" s="27"/>
      <c r="C4241" s="28" t="s">
        <v>2518</v>
      </c>
      <c r="D4241" s="28"/>
      <c r="E4241" s="28"/>
      <c r="F4241" s="29">
        <v>55728.67</v>
      </c>
    </row>
    <row r="4242" spans="1:6" outlineLevel="1" x14ac:dyDescent="0.2">
      <c r="A4242" s="26"/>
      <c r="B4242" s="27"/>
      <c r="C4242" s="28" t="s">
        <v>917</v>
      </c>
      <c r="D4242" s="28"/>
      <c r="E4242" s="28"/>
      <c r="F4242" s="29">
        <v>250704.09</v>
      </c>
    </row>
    <row r="4243" spans="1:6" ht="56.25" customHeight="1" outlineLevel="1" x14ac:dyDescent="0.2">
      <c r="A4243" s="21">
        <v>445</v>
      </c>
      <c r="B4243" s="22" t="s">
        <v>950</v>
      </c>
      <c r="C4243" s="23" t="s">
        <v>951</v>
      </c>
      <c r="D4243" s="24">
        <v>2.903</v>
      </c>
      <c r="E4243" s="25">
        <v>6800</v>
      </c>
      <c r="F4243" s="25">
        <v>199180.64</v>
      </c>
    </row>
    <row r="4244" spans="1:6" ht="22.5" customHeight="1" outlineLevel="1" x14ac:dyDescent="0.2">
      <c r="A4244" s="21">
        <v>446</v>
      </c>
      <c r="B4244" s="22" t="s">
        <v>1215</v>
      </c>
      <c r="C4244" s="23" t="s">
        <v>1216</v>
      </c>
      <c r="D4244" s="24">
        <v>0.84899999999999998</v>
      </c>
      <c r="E4244" s="25">
        <v>1275.18</v>
      </c>
      <c r="F4244" s="25">
        <v>29245.53</v>
      </c>
    </row>
    <row r="4245" spans="1:6" outlineLevel="1" x14ac:dyDescent="0.2">
      <c r="A4245" s="26"/>
      <c r="B4245" s="27"/>
      <c r="C4245" s="28" t="s">
        <v>2608</v>
      </c>
      <c r="D4245" s="28"/>
      <c r="E4245" s="28"/>
      <c r="F4245" s="29">
        <v>25119.17</v>
      </c>
    </row>
    <row r="4246" spans="1:6" outlineLevel="1" x14ac:dyDescent="0.2">
      <c r="A4246" s="26"/>
      <c r="B4246" s="27"/>
      <c r="C4246" s="28" t="s">
        <v>2609</v>
      </c>
      <c r="D4246" s="28"/>
      <c r="E4246" s="28"/>
      <c r="F4246" s="29">
        <v>14283.45</v>
      </c>
    </row>
    <row r="4247" spans="1:6" outlineLevel="1" x14ac:dyDescent="0.2">
      <c r="A4247" s="26"/>
      <c r="B4247" s="27"/>
      <c r="C4247" s="28" t="s">
        <v>917</v>
      </c>
      <c r="D4247" s="28"/>
      <c r="E4247" s="28"/>
      <c r="F4247" s="29">
        <v>68648.149999999994</v>
      </c>
    </row>
    <row r="4248" spans="1:6" ht="45" customHeight="1" outlineLevel="1" x14ac:dyDescent="0.2">
      <c r="A4248" s="21">
        <v>447</v>
      </c>
      <c r="B4248" s="22" t="s">
        <v>2441</v>
      </c>
      <c r="C4248" s="23" t="s">
        <v>2442</v>
      </c>
      <c r="D4248" s="31">
        <v>310</v>
      </c>
      <c r="E4248" s="25">
        <v>18.739999999999998</v>
      </c>
      <c r="F4248" s="25">
        <v>53156.01</v>
      </c>
    </row>
    <row r="4249" spans="1:6" ht="33.75" customHeight="1" outlineLevel="1" x14ac:dyDescent="0.2">
      <c r="A4249" s="21">
        <v>448</v>
      </c>
      <c r="B4249" s="22" t="s">
        <v>2212</v>
      </c>
      <c r="C4249" s="23" t="s">
        <v>2213</v>
      </c>
      <c r="D4249" s="32">
        <v>2.1</v>
      </c>
      <c r="E4249" s="25">
        <v>933.28</v>
      </c>
      <c r="F4249" s="25">
        <v>30214.36</v>
      </c>
    </row>
    <row r="4250" spans="1:6" outlineLevel="1" x14ac:dyDescent="0.2">
      <c r="A4250" s="26"/>
      <c r="B4250" s="27"/>
      <c r="C4250" s="28" t="s">
        <v>2523</v>
      </c>
      <c r="D4250" s="28"/>
      <c r="E4250" s="28"/>
      <c r="F4250" s="29">
        <v>8510.32</v>
      </c>
    </row>
    <row r="4251" spans="1:6" outlineLevel="1" x14ac:dyDescent="0.2">
      <c r="A4251" s="26"/>
      <c r="B4251" s="27"/>
      <c r="C4251" s="28" t="s">
        <v>2524</v>
      </c>
      <c r="D4251" s="28"/>
      <c r="E4251" s="28"/>
      <c r="F4251" s="29">
        <v>5647.75</v>
      </c>
    </row>
    <row r="4252" spans="1:6" outlineLevel="1" x14ac:dyDescent="0.2">
      <c r="A4252" s="26"/>
      <c r="B4252" s="27"/>
      <c r="C4252" s="28" t="s">
        <v>917</v>
      </c>
      <c r="D4252" s="28"/>
      <c r="E4252" s="28"/>
      <c r="F4252" s="29">
        <v>44372.43</v>
      </c>
    </row>
    <row r="4253" spans="1:6" ht="22.5" customHeight="1" outlineLevel="1" x14ac:dyDescent="0.2">
      <c r="A4253" s="21">
        <v>449</v>
      </c>
      <c r="B4253" s="22" t="s">
        <v>1583</v>
      </c>
      <c r="C4253" s="23" t="s">
        <v>1584</v>
      </c>
      <c r="D4253" s="30">
        <v>-72.77</v>
      </c>
      <c r="E4253" s="25">
        <v>17.82</v>
      </c>
      <c r="F4253" s="25">
        <v>-20294.32</v>
      </c>
    </row>
    <row r="4254" spans="1:6" ht="22.5" customHeight="1" outlineLevel="1" x14ac:dyDescent="0.2">
      <c r="A4254" s="21">
        <v>450</v>
      </c>
      <c r="B4254" s="22" t="s">
        <v>1377</v>
      </c>
      <c r="C4254" s="23" t="s">
        <v>2445</v>
      </c>
      <c r="D4254" s="31">
        <v>210</v>
      </c>
      <c r="E4254" s="25">
        <v>95.25</v>
      </c>
      <c r="F4254" s="25">
        <v>167822.48</v>
      </c>
    </row>
    <row r="4255" spans="1:6" ht="33.75" customHeight="1" outlineLevel="1" x14ac:dyDescent="0.2">
      <c r="A4255" s="21">
        <v>451</v>
      </c>
      <c r="B4255" s="22" t="s">
        <v>2315</v>
      </c>
      <c r="C4255" s="23" t="s">
        <v>2316</v>
      </c>
      <c r="D4255" s="30">
        <v>0.01</v>
      </c>
      <c r="E4255" s="25">
        <v>10463.23</v>
      </c>
      <c r="F4255" s="25">
        <v>1075.29</v>
      </c>
    </row>
    <row r="4256" spans="1:6" outlineLevel="1" x14ac:dyDescent="0.2">
      <c r="A4256" s="26"/>
      <c r="B4256" s="27"/>
      <c r="C4256" s="28" t="s">
        <v>2393</v>
      </c>
      <c r="D4256" s="28"/>
      <c r="E4256" s="28"/>
      <c r="F4256" s="29">
        <v>477.89</v>
      </c>
    </row>
    <row r="4257" spans="1:6" outlineLevel="1" x14ac:dyDescent="0.2">
      <c r="A4257" s="26"/>
      <c r="B4257" s="27"/>
      <c r="C4257" s="28" t="s">
        <v>2394</v>
      </c>
      <c r="D4257" s="28"/>
      <c r="E4257" s="28"/>
      <c r="F4257" s="29">
        <v>271.74</v>
      </c>
    </row>
    <row r="4258" spans="1:6" outlineLevel="1" x14ac:dyDescent="0.2">
      <c r="A4258" s="26"/>
      <c r="B4258" s="27"/>
      <c r="C4258" s="28" t="s">
        <v>917</v>
      </c>
      <c r="D4258" s="28"/>
      <c r="E4258" s="28"/>
      <c r="F4258" s="29">
        <v>1824.92</v>
      </c>
    </row>
    <row r="4259" spans="1:6" ht="22.5" customHeight="1" outlineLevel="1" x14ac:dyDescent="0.2">
      <c r="A4259" s="21">
        <v>452</v>
      </c>
      <c r="B4259" s="22" t="s">
        <v>2319</v>
      </c>
      <c r="C4259" s="23" t="s">
        <v>2320</v>
      </c>
      <c r="D4259" s="32">
        <v>-3.6</v>
      </c>
      <c r="E4259" s="25">
        <v>23.09</v>
      </c>
      <c r="F4259" s="25">
        <v>-442.22</v>
      </c>
    </row>
    <row r="4260" spans="1:6" ht="22.5" customHeight="1" outlineLevel="1" x14ac:dyDescent="0.2">
      <c r="A4260" s="21">
        <v>453</v>
      </c>
      <c r="B4260" s="22" t="s">
        <v>1377</v>
      </c>
      <c r="C4260" s="23" t="s">
        <v>2321</v>
      </c>
      <c r="D4260" s="31">
        <v>1</v>
      </c>
      <c r="E4260" s="25">
        <v>93.8</v>
      </c>
      <c r="F4260" s="25">
        <v>787</v>
      </c>
    </row>
    <row r="4261" spans="1:6" ht="22.5" customHeight="1" outlineLevel="1" x14ac:dyDescent="0.2">
      <c r="A4261" s="21">
        <v>454</v>
      </c>
      <c r="B4261" s="22" t="s">
        <v>2446</v>
      </c>
      <c r="C4261" s="23" t="s">
        <v>2447</v>
      </c>
      <c r="D4261" s="30">
        <v>0.03</v>
      </c>
      <c r="E4261" s="25">
        <v>50.21</v>
      </c>
      <c r="F4261" s="25">
        <v>59.93</v>
      </c>
    </row>
    <row r="4262" spans="1:6" outlineLevel="1" x14ac:dyDescent="0.2">
      <c r="A4262" s="26"/>
      <c r="B4262" s="27"/>
      <c r="C4262" s="28" t="s">
        <v>2448</v>
      </c>
      <c r="D4262" s="28"/>
      <c r="E4262" s="28"/>
      <c r="F4262" s="29">
        <v>64.290000000000006</v>
      </c>
    </row>
    <row r="4263" spans="1:6" outlineLevel="1" x14ac:dyDescent="0.2">
      <c r="A4263" s="26"/>
      <c r="B4263" s="27"/>
      <c r="C4263" s="28" t="s">
        <v>2449</v>
      </c>
      <c r="D4263" s="28"/>
      <c r="E4263" s="28"/>
      <c r="F4263" s="29">
        <v>37.31</v>
      </c>
    </row>
    <row r="4264" spans="1:6" outlineLevel="1" x14ac:dyDescent="0.2">
      <c r="A4264" s="26"/>
      <c r="B4264" s="27"/>
      <c r="C4264" s="28" t="s">
        <v>917</v>
      </c>
      <c r="D4264" s="28"/>
      <c r="E4264" s="28"/>
      <c r="F4264" s="29">
        <v>161.53</v>
      </c>
    </row>
    <row r="4265" spans="1:6" ht="22.5" customHeight="1" outlineLevel="1" x14ac:dyDescent="0.2">
      <c r="A4265" s="21">
        <v>455</v>
      </c>
      <c r="B4265" s="22" t="s">
        <v>1536</v>
      </c>
      <c r="C4265" s="23" t="s">
        <v>1537</v>
      </c>
      <c r="D4265" s="33">
        <v>3.0599999999999999E-2</v>
      </c>
      <c r="E4265" s="25">
        <v>600</v>
      </c>
      <c r="F4265" s="25">
        <v>156.06</v>
      </c>
    </row>
    <row r="4266" spans="1:6" ht="33.75" customHeight="1" outlineLevel="1" x14ac:dyDescent="0.2">
      <c r="A4266" s="21">
        <v>456</v>
      </c>
      <c r="B4266" s="22" t="s">
        <v>2239</v>
      </c>
      <c r="C4266" s="23" t="s">
        <v>2240</v>
      </c>
      <c r="D4266" s="31">
        <v>7</v>
      </c>
      <c r="E4266" s="25">
        <v>448.43</v>
      </c>
      <c r="F4266" s="25">
        <v>102956.31</v>
      </c>
    </row>
    <row r="4267" spans="1:6" outlineLevel="1" x14ac:dyDescent="0.2">
      <c r="A4267" s="26"/>
      <c r="B4267" s="27"/>
      <c r="C4267" s="28" t="s">
        <v>2525</v>
      </c>
      <c r="D4267" s="28"/>
      <c r="E4267" s="28"/>
      <c r="F4267" s="29">
        <v>98065.19</v>
      </c>
    </row>
    <row r="4268" spans="1:6" outlineLevel="1" x14ac:dyDescent="0.2">
      <c r="A4268" s="26"/>
      <c r="B4268" s="27"/>
      <c r="C4268" s="28" t="s">
        <v>2526</v>
      </c>
      <c r="D4268" s="28"/>
      <c r="E4268" s="28"/>
      <c r="F4268" s="29">
        <v>61513.62</v>
      </c>
    </row>
    <row r="4269" spans="1:6" outlineLevel="1" x14ac:dyDescent="0.2">
      <c r="A4269" s="26"/>
      <c r="B4269" s="27"/>
      <c r="C4269" s="28" t="s">
        <v>917</v>
      </c>
      <c r="D4269" s="28"/>
      <c r="E4269" s="28"/>
      <c r="F4269" s="29">
        <v>262535.12</v>
      </c>
    </row>
    <row r="4270" spans="1:6" ht="22.5" customHeight="1" outlineLevel="1" x14ac:dyDescent="0.2">
      <c r="A4270" s="21">
        <v>457</v>
      </c>
      <c r="B4270" s="22" t="s">
        <v>2243</v>
      </c>
      <c r="C4270" s="23" t="s">
        <v>2244</v>
      </c>
      <c r="D4270" s="30">
        <v>-16.38</v>
      </c>
      <c r="E4270" s="25">
        <v>45</v>
      </c>
      <c r="F4270" s="25">
        <v>-3007.37</v>
      </c>
    </row>
    <row r="4271" spans="1:6" outlineLevel="1" x14ac:dyDescent="0.2">
      <c r="A4271" s="26"/>
      <c r="B4271" s="27"/>
      <c r="C4271" s="28" t="s">
        <v>2245</v>
      </c>
      <c r="D4271" s="28"/>
      <c r="E4271" s="28"/>
      <c r="F4271" s="29"/>
    </row>
    <row r="4272" spans="1:6" outlineLevel="1" x14ac:dyDescent="0.2">
      <c r="A4272" s="26"/>
      <c r="B4272" s="27"/>
      <c r="C4272" s="28" t="s">
        <v>2246</v>
      </c>
      <c r="D4272" s="28"/>
      <c r="E4272" s="28"/>
      <c r="F4272" s="29"/>
    </row>
    <row r="4273" spans="1:6" outlineLevel="1" x14ac:dyDescent="0.2">
      <c r="A4273" s="26"/>
      <c r="B4273" s="27"/>
      <c r="C4273" s="28" t="s">
        <v>917</v>
      </c>
      <c r="D4273" s="28"/>
      <c r="E4273" s="28"/>
      <c r="F4273" s="29">
        <v>-3007.37</v>
      </c>
    </row>
    <row r="4274" spans="1:6" ht="22.5" customHeight="1" outlineLevel="1" x14ac:dyDescent="0.2">
      <c r="A4274" s="21">
        <v>458</v>
      </c>
      <c r="B4274" s="22" t="s">
        <v>2247</v>
      </c>
      <c r="C4274" s="23" t="s">
        <v>2248</v>
      </c>
      <c r="D4274" s="30">
        <v>-16.38</v>
      </c>
      <c r="E4274" s="25">
        <v>13.12</v>
      </c>
      <c r="F4274" s="25">
        <v>-9718.7000000000007</v>
      </c>
    </row>
    <row r="4275" spans="1:6" outlineLevel="1" x14ac:dyDescent="0.2">
      <c r="A4275" s="26"/>
      <c r="B4275" s="27"/>
      <c r="C4275" s="28" t="s">
        <v>2527</v>
      </c>
      <c r="D4275" s="28"/>
      <c r="E4275" s="28"/>
      <c r="F4275" s="29">
        <v>-10690.57</v>
      </c>
    </row>
    <row r="4276" spans="1:6" outlineLevel="1" x14ac:dyDescent="0.2">
      <c r="A4276" s="26"/>
      <c r="B4276" s="27"/>
      <c r="C4276" s="28" t="s">
        <v>2528</v>
      </c>
      <c r="D4276" s="28"/>
      <c r="E4276" s="28"/>
      <c r="F4276" s="29">
        <v>-6705.9</v>
      </c>
    </row>
    <row r="4277" spans="1:6" outlineLevel="1" x14ac:dyDescent="0.2">
      <c r="A4277" s="26"/>
      <c r="B4277" s="27"/>
      <c r="C4277" s="28" t="s">
        <v>917</v>
      </c>
      <c r="D4277" s="28"/>
      <c r="E4277" s="28"/>
      <c r="F4277" s="29">
        <v>-27115.17</v>
      </c>
    </row>
    <row r="4278" spans="1:6" ht="33.75" customHeight="1" outlineLevel="1" x14ac:dyDescent="0.2">
      <c r="A4278" s="21">
        <v>459</v>
      </c>
      <c r="B4278" s="22" t="s">
        <v>2251</v>
      </c>
      <c r="C4278" s="23" t="s">
        <v>2252</v>
      </c>
      <c r="D4278" s="24">
        <v>0.17499999999999999</v>
      </c>
      <c r="E4278" s="25">
        <v>11885.47</v>
      </c>
      <c r="F4278" s="25">
        <v>34319.29</v>
      </c>
    </row>
    <row r="4279" spans="1:6" ht="78.75" customHeight="1" outlineLevel="1" x14ac:dyDescent="0.2">
      <c r="A4279" s="21">
        <v>460</v>
      </c>
      <c r="B4279" s="22" t="s">
        <v>2253</v>
      </c>
      <c r="C4279" s="23" t="s">
        <v>1146</v>
      </c>
      <c r="D4279" s="31">
        <v>2100</v>
      </c>
      <c r="E4279" s="25">
        <v>13.91</v>
      </c>
      <c r="F4279" s="25">
        <v>791325.99</v>
      </c>
    </row>
    <row r="4280" spans="1:6" ht="33.75" customHeight="1" outlineLevel="1" x14ac:dyDescent="0.2">
      <c r="A4280" s="21">
        <v>461</v>
      </c>
      <c r="B4280" s="22" t="s">
        <v>2212</v>
      </c>
      <c r="C4280" s="23" t="s">
        <v>2213</v>
      </c>
      <c r="D4280" s="30">
        <v>0.04</v>
      </c>
      <c r="E4280" s="25">
        <v>933.28</v>
      </c>
      <c r="F4280" s="25">
        <v>575.51</v>
      </c>
    </row>
    <row r="4281" spans="1:6" outlineLevel="1" x14ac:dyDescent="0.2">
      <c r="A4281" s="26"/>
      <c r="B4281" s="27"/>
      <c r="C4281" s="28" t="s">
        <v>2529</v>
      </c>
      <c r="D4281" s="28"/>
      <c r="E4281" s="28"/>
      <c r="F4281" s="29">
        <v>162.1</v>
      </c>
    </row>
    <row r="4282" spans="1:6" outlineLevel="1" x14ac:dyDescent="0.2">
      <c r="A4282" s="26"/>
      <c r="B4282" s="27"/>
      <c r="C4282" s="28" t="s">
        <v>2530</v>
      </c>
      <c r="D4282" s="28"/>
      <c r="E4282" s="28"/>
      <c r="F4282" s="29">
        <v>107.57</v>
      </c>
    </row>
    <row r="4283" spans="1:6" outlineLevel="1" x14ac:dyDescent="0.2">
      <c r="A4283" s="26"/>
      <c r="B4283" s="27"/>
      <c r="C4283" s="28" t="s">
        <v>917</v>
      </c>
      <c r="D4283" s="28"/>
      <c r="E4283" s="28"/>
      <c r="F4283" s="29">
        <v>845.18</v>
      </c>
    </row>
    <row r="4284" spans="1:6" ht="22.5" customHeight="1" outlineLevel="1" x14ac:dyDescent="0.2">
      <c r="A4284" s="21">
        <v>462</v>
      </c>
      <c r="B4284" s="22" t="s">
        <v>1583</v>
      </c>
      <c r="C4284" s="23" t="s">
        <v>1584</v>
      </c>
      <c r="D4284" s="24">
        <v>-1.3859999999999999</v>
      </c>
      <c r="E4284" s="25">
        <v>17.82</v>
      </c>
      <c r="F4284" s="25">
        <v>-386.53</v>
      </c>
    </row>
    <row r="4285" spans="1:6" ht="22.5" customHeight="1" outlineLevel="1" x14ac:dyDescent="0.2">
      <c r="A4285" s="21">
        <v>463</v>
      </c>
      <c r="B4285" s="22" t="s">
        <v>1377</v>
      </c>
      <c r="C4285" s="23" t="s">
        <v>2217</v>
      </c>
      <c r="D4285" s="31">
        <v>4</v>
      </c>
      <c r="E4285" s="25">
        <v>242.58</v>
      </c>
      <c r="F4285" s="25">
        <v>8140.92</v>
      </c>
    </row>
    <row r="4286" spans="1:6" ht="33.75" customHeight="1" outlineLevel="1" x14ac:dyDescent="0.2">
      <c r="A4286" s="21">
        <v>464</v>
      </c>
      <c r="B4286" s="22" t="s">
        <v>2221</v>
      </c>
      <c r="C4286" s="23" t="s">
        <v>2222</v>
      </c>
      <c r="D4286" s="30">
        <v>0.04</v>
      </c>
      <c r="E4286" s="25">
        <v>157.12</v>
      </c>
      <c r="F4286" s="25">
        <v>95.56</v>
      </c>
    </row>
    <row r="4287" spans="1:6" outlineLevel="1" x14ac:dyDescent="0.2">
      <c r="A4287" s="26"/>
      <c r="B4287" s="27"/>
      <c r="C4287" s="28" t="s">
        <v>2531</v>
      </c>
      <c r="D4287" s="28"/>
      <c r="E4287" s="28"/>
      <c r="F4287" s="29">
        <v>79.599999999999994</v>
      </c>
    </row>
    <row r="4288" spans="1:6" outlineLevel="1" x14ac:dyDescent="0.2">
      <c r="A4288" s="26"/>
      <c r="B4288" s="27"/>
      <c r="C4288" s="28" t="s">
        <v>2532</v>
      </c>
      <c r="D4288" s="28"/>
      <c r="E4288" s="28"/>
      <c r="F4288" s="29">
        <v>45.6</v>
      </c>
    </row>
    <row r="4289" spans="1:6" outlineLevel="1" x14ac:dyDescent="0.2">
      <c r="A4289" s="26"/>
      <c r="B4289" s="27"/>
      <c r="C4289" s="28" t="s">
        <v>917</v>
      </c>
      <c r="D4289" s="28"/>
      <c r="E4289" s="28"/>
      <c r="F4289" s="29">
        <v>220.76</v>
      </c>
    </row>
    <row r="4290" spans="1:6" ht="22.5" customHeight="1" outlineLevel="1" x14ac:dyDescent="0.2">
      <c r="A4290" s="21">
        <v>465</v>
      </c>
      <c r="B4290" s="22" t="s">
        <v>1377</v>
      </c>
      <c r="C4290" s="23" t="s">
        <v>2225</v>
      </c>
      <c r="D4290" s="24">
        <v>4.0720000000000001</v>
      </c>
      <c r="E4290" s="25">
        <v>14.59</v>
      </c>
      <c r="F4290" s="25">
        <v>498.56</v>
      </c>
    </row>
    <row r="4291" spans="1:6" ht="45" customHeight="1" outlineLevel="1" x14ac:dyDescent="0.2">
      <c r="A4291" s="21">
        <v>466</v>
      </c>
      <c r="B4291" s="22" t="s">
        <v>985</v>
      </c>
      <c r="C4291" s="23" t="s">
        <v>2226</v>
      </c>
      <c r="D4291" s="30">
        <v>0.03</v>
      </c>
      <c r="E4291" s="25">
        <v>2703.52</v>
      </c>
      <c r="F4291" s="25">
        <v>1899.71</v>
      </c>
    </row>
    <row r="4292" spans="1:6" outlineLevel="1" x14ac:dyDescent="0.2">
      <c r="A4292" s="26"/>
      <c r="B4292" s="27"/>
      <c r="C4292" s="28" t="s">
        <v>2533</v>
      </c>
      <c r="D4292" s="28"/>
      <c r="E4292" s="28"/>
      <c r="F4292" s="29">
        <v>210.79</v>
      </c>
    </row>
    <row r="4293" spans="1:6" outlineLevel="1" x14ac:dyDescent="0.2">
      <c r="A4293" s="26"/>
      <c r="B4293" s="27"/>
      <c r="C4293" s="28" t="s">
        <v>2534</v>
      </c>
      <c r="D4293" s="28"/>
      <c r="E4293" s="28"/>
      <c r="F4293" s="29">
        <v>119.52</v>
      </c>
    </row>
    <row r="4294" spans="1:6" outlineLevel="1" x14ac:dyDescent="0.2">
      <c r="A4294" s="26"/>
      <c r="B4294" s="27"/>
      <c r="C4294" s="28" t="s">
        <v>917</v>
      </c>
      <c r="D4294" s="28"/>
      <c r="E4294" s="28"/>
      <c r="F4294" s="29">
        <v>2230.02</v>
      </c>
    </row>
    <row r="4295" spans="1:6" ht="22.5" customHeight="1" outlineLevel="1" x14ac:dyDescent="0.2">
      <c r="A4295" s="21">
        <v>467</v>
      </c>
      <c r="B4295" s="22" t="s">
        <v>2460</v>
      </c>
      <c r="C4295" s="23" t="s">
        <v>2461</v>
      </c>
      <c r="D4295" s="30">
        <v>-12.27</v>
      </c>
      <c r="E4295" s="25">
        <v>6.2</v>
      </c>
      <c r="F4295" s="25">
        <v>-1681.24</v>
      </c>
    </row>
    <row r="4296" spans="1:6" ht="33.75" customHeight="1" outlineLevel="1" x14ac:dyDescent="0.2">
      <c r="A4296" s="21">
        <v>468</v>
      </c>
      <c r="B4296" s="22" t="s">
        <v>2229</v>
      </c>
      <c r="C4296" s="23" t="s">
        <v>2230</v>
      </c>
      <c r="D4296" s="30">
        <v>0.15</v>
      </c>
      <c r="E4296" s="25">
        <v>1208.43</v>
      </c>
      <c r="F4296" s="25">
        <v>1261.5999999999999</v>
      </c>
    </row>
    <row r="4297" spans="1:6" ht="22.5" customHeight="1" outlineLevel="1" x14ac:dyDescent="0.2">
      <c r="A4297" s="21">
        <v>469</v>
      </c>
      <c r="B4297" s="22" t="s">
        <v>1282</v>
      </c>
      <c r="C4297" s="23" t="s">
        <v>1283</v>
      </c>
      <c r="D4297" s="31">
        <v>3</v>
      </c>
      <c r="E4297" s="25">
        <v>80.19</v>
      </c>
      <c r="F4297" s="25">
        <v>5932.42</v>
      </c>
    </row>
    <row r="4298" spans="1:6" outlineLevel="1" x14ac:dyDescent="0.2">
      <c r="A4298" s="26"/>
      <c r="B4298" s="27"/>
      <c r="C4298" s="28" t="s">
        <v>2547</v>
      </c>
      <c r="D4298" s="28"/>
      <c r="E4298" s="28"/>
      <c r="F4298" s="29">
        <v>4517.28</v>
      </c>
    </row>
    <row r="4299" spans="1:6" outlineLevel="1" x14ac:dyDescent="0.2">
      <c r="A4299" s="26"/>
      <c r="B4299" s="27"/>
      <c r="C4299" s="28" t="s">
        <v>2548</v>
      </c>
      <c r="D4299" s="28"/>
      <c r="E4299" s="28"/>
      <c r="F4299" s="29">
        <v>3011.52</v>
      </c>
    </row>
    <row r="4300" spans="1:6" outlineLevel="1" x14ac:dyDescent="0.2">
      <c r="A4300" s="26"/>
      <c r="B4300" s="27"/>
      <c r="C4300" s="28" t="s">
        <v>917</v>
      </c>
      <c r="D4300" s="28"/>
      <c r="E4300" s="28"/>
      <c r="F4300" s="29">
        <v>13461.22</v>
      </c>
    </row>
    <row r="4301" spans="1:6" ht="33.75" customHeight="1" outlineLevel="1" x14ac:dyDescent="0.2">
      <c r="A4301" s="21">
        <v>470</v>
      </c>
      <c r="B4301" s="22" t="s">
        <v>1377</v>
      </c>
      <c r="C4301" s="23" t="s">
        <v>2464</v>
      </c>
      <c r="D4301" s="31">
        <v>3</v>
      </c>
      <c r="E4301" s="25">
        <v>1766.57</v>
      </c>
      <c r="F4301" s="25">
        <v>44464.59</v>
      </c>
    </row>
    <row r="4302" spans="1:6" ht="22.5" customHeight="1" outlineLevel="1" x14ac:dyDescent="0.2">
      <c r="A4302" s="21">
        <v>471</v>
      </c>
      <c r="B4302" s="22" t="s">
        <v>2465</v>
      </c>
      <c r="C4302" s="23" t="s">
        <v>2466</v>
      </c>
      <c r="D4302" s="30">
        <v>0.02</v>
      </c>
      <c r="E4302" s="25">
        <v>1540.48</v>
      </c>
      <c r="F4302" s="25">
        <v>690.84</v>
      </c>
    </row>
    <row r="4303" spans="1:6" outlineLevel="1" x14ac:dyDescent="0.2">
      <c r="A4303" s="26"/>
      <c r="B4303" s="27"/>
      <c r="C4303" s="28" t="s">
        <v>2467</v>
      </c>
      <c r="D4303" s="28"/>
      <c r="E4303" s="28"/>
      <c r="F4303" s="29">
        <v>556.88</v>
      </c>
    </row>
    <row r="4304" spans="1:6" outlineLevel="1" x14ac:dyDescent="0.2">
      <c r="A4304" s="26"/>
      <c r="B4304" s="27"/>
      <c r="C4304" s="28" t="s">
        <v>2468</v>
      </c>
      <c r="D4304" s="28"/>
      <c r="E4304" s="28"/>
      <c r="F4304" s="29">
        <v>349.31</v>
      </c>
    </row>
    <row r="4305" spans="1:6" outlineLevel="1" x14ac:dyDescent="0.2">
      <c r="A4305" s="26"/>
      <c r="B4305" s="27"/>
      <c r="C4305" s="28" t="s">
        <v>917</v>
      </c>
      <c r="D4305" s="28"/>
      <c r="E4305" s="28"/>
      <c r="F4305" s="29">
        <v>1597.03</v>
      </c>
    </row>
    <row r="4306" spans="1:6" ht="22.5" customHeight="1" outlineLevel="1" x14ac:dyDescent="0.2">
      <c r="A4306" s="21">
        <v>472</v>
      </c>
      <c r="B4306" s="22" t="s">
        <v>1377</v>
      </c>
      <c r="C4306" s="23" t="s">
        <v>2469</v>
      </c>
      <c r="D4306" s="31">
        <v>1</v>
      </c>
      <c r="E4306" s="25">
        <v>744.19</v>
      </c>
      <c r="F4306" s="25">
        <v>6243.78</v>
      </c>
    </row>
    <row r="4307" spans="1:6" ht="12" outlineLevel="1" x14ac:dyDescent="0.2">
      <c r="A4307" s="459" t="s">
        <v>2470</v>
      </c>
      <c r="B4307" s="460"/>
      <c r="C4307" s="460"/>
      <c r="D4307" s="460"/>
      <c r="E4307" s="460"/>
      <c r="F4307" s="461"/>
    </row>
    <row r="4308" spans="1:6" ht="22.5" customHeight="1" outlineLevel="1" x14ac:dyDescent="0.2">
      <c r="A4308" s="21">
        <v>473</v>
      </c>
      <c r="B4308" s="22" t="s">
        <v>946</v>
      </c>
      <c r="C4308" s="23" t="s">
        <v>947</v>
      </c>
      <c r="D4308" s="24">
        <v>4.7E-2</v>
      </c>
      <c r="E4308" s="25">
        <v>768.92</v>
      </c>
      <c r="F4308" s="25">
        <v>1569.96</v>
      </c>
    </row>
    <row r="4309" spans="1:6" outlineLevel="1" x14ac:dyDescent="0.2">
      <c r="A4309" s="26"/>
      <c r="B4309" s="27"/>
      <c r="C4309" s="28" t="s">
        <v>2471</v>
      </c>
      <c r="D4309" s="28"/>
      <c r="E4309" s="28"/>
      <c r="F4309" s="29">
        <v>1586.73</v>
      </c>
    </row>
    <row r="4310" spans="1:6" outlineLevel="1" x14ac:dyDescent="0.2">
      <c r="A4310" s="26"/>
      <c r="B4310" s="27"/>
      <c r="C4310" s="28" t="s">
        <v>2472</v>
      </c>
      <c r="D4310" s="28"/>
      <c r="E4310" s="28"/>
      <c r="F4310" s="29">
        <v>902.26</v>
      </c>
    </row>
    <row r="4311" spans="1:6" outlineLevel="1" x14ac:dyDescent="0.2">
      <c r="A4311" s="26"/>
      <c r="B4311" s="27"/>
      <c r="C4311" s="28" t="s">
        <v>917</v>
      </c>
      <c r="D4311" s="28"/>
      <c r="E4311" s="28"/>
      <c r="F4311" s="29">
        <v>4058.95</v>
      </c>
    </row>
    <row r="4312" spans="1:6" ht="56.25" customHeight="1" outlineLevel="1" x14ac:dyDescent="0.2">
      <c r="A4312" s="21">
        <v>474</v>
      </c>
      <c r="B4312" s="22" t="s">
        <v>950</v>
      </c>
      <c r="C4312" s="23" t="s">
        <v>951</v>
      </c>
      <c r="D4312" s="24">
        <v>4.7E-2</v>
      </c>
      <c r="E4312" s="25">
        <v>6800</v>
      </c>
      <c r="F4312" s="25">
        <v>3224.76</v>
      </c>
    </row>
    <row r="4313" spans="1:6" ht="22.5" customHeight="1" outlineLevel="1" x14ac:dyDescent="0.2">
      <c r="A4313" s="21">
        <v>475</v>
      </c>
      <c r="B4313" s="22" t="s">
        <v>2473</v>
      </c>
      <c r="C4313" s="23" t="s">
        <v>2474</v>
      </c>
      <c r="D4313" s="31">
        <v>3</v>
      </c>
      <c r="E4313" s="25">
        <v>597.15</v>
      </c>
      <c r="F4313" s="25">
        <v>29825.81</v>
      </c>
    </row>
    <row r="4314" spans="1:6" outlineLevel="1" x14ac:dyDescent="0.2">
      <c r="A4314" s="26"/>
      <c r="B4314" s="27"/>
      <c r="C4314" s="28" t="s">
        <v>2475</v>
      </c>
      <c r="D4314" s="28"/>
      <c r="E4314" s="28"/>
      <c r="F4314" s="29">
        <v>19483.400000000001</v>
      </c>
    </row>
    <row r="4315" spans="1:6" outlineLevel="1" x14ac:dyDescent="0.2">
      <c r="A4315" s="26"/>
      <c r="B4315" s="27"/>
      <c r="C4315" s="28" t="s">
        <v>2476</v>
      </c>
      <c r="D4315" s="28"/>
      <c r="E4315" s="28"/>
      <c r="F4315" s="29">
        <v>11078.79</v>
      </c>
    </row>
    <row r="4316" spans="1:6" outlineLevel="1" x14ac:dyDescent="0.2">
      <c r="A4316" s="26"/>
      <c r="B4316" s="27"/>
      <c r="C4316" s="28" t="s">
        <v>917</v>
      </c>
      <c r="D4316" s="28"/>
      <c r="E4316" s="28"/>
      <c r="F4316" s="29">
        <v>60388</v>
      </c>
    </row>
    <row r="4317" spans="1:6" ht="33.75" customHeight="1" outlineLevel="1" x14ac:dyDescent="0.2">
      <c r="A4317" s="21">
        <v>476</v>
      </c>
      <c r="B4317" s="22" t="s">
        <v>2190</v>
      </c>
      <c r="C4317" s="23" t="s">
        <v>2191</v>
      </c>
      <c r="D4317" s="30">
        <v>3.06</v>
      </c>
      <c r="E4317" s="25">
        <v>745.24</v>
      </c>
      <c r="F4317" s="25">
        <v>16077.06</v>
      </c>
    </row>
    <row r="4318" spans="1:6" ht="12" outlineLevel="1" x14ac:dyDescent="0.2">
      <c r="A4318" s="459"/>
      <c r="B4318" s="460"/>
      <c r="C4318" s="460"/>
      <c r="D4318" s="460"/>
      <c r="E4318" s="460"/>
      <c r="F4318" s="461"/>
    </row>
    <row r="4319" spans="1:6" ht="12" customHeight="1" outlineLevel="1" x14ac:dyDescent="0.2">
      <c r="A4319" s="459" t="s">
        <v>2477</v>
      </c>
      <c r="B4319" s="460"/>
      <c r="C4319" s="460"/>
      <c r="D4319" s="460"/>
      <c r="E4319" s="460"/>
      <c r="F4319" s="461"/>
    </row>
    <row r="4320" spans="1:6" ht="22.5" customHeight="1" outlineLevel="1" x14ac:dyDescent="0.2">
      <c r="A4320" s="21">
        <v>477</v>
      </c>
      <c r="B4320" s="22" t="s">
        <v>1363</v>
      </c>
      <c r="C4320" s="23" t="s">
        <v>1364</v>
      </c>
      <c r="D4320" s="24">
        <v>1.4999999999999999E-2</v>
      </c>
      <c r="E4320" s="25">
        <v>4711.5</v>
      </c>
      <c r="F4320" s="25">
        <v>1503.15</v>
      </c>
    </row>
    <row r="4321" spans="1:6" outlineLevel="1" x14ac:dyDescent="0.2">
      <c r="A4321" s="26"/>
      <c r="B4321" s="27"/>
      <c r="C4321" s="28" t="s">
        <v>2549</v>
      </c>
      <c r="D4321" s="28"/>
      <c r="E4321" s="28"/>
      <c r="F4321" s="29">
        <v>1258.73</v>
      </c>
    </row>
    <row r="4322" spans="1:6" outlineLevel="1" x14ac:dyDescent="0.2">
      <c r="A4322" s="26"/>
      <c r="B4322" s="27"/>
      <c r="C4322" s="28" t="s">
        <v>2550</v>
      </c>
      <c r="D4322" s="28"/>
      <c r="E4322" s="28"/>
      <c r="F4322" s="29">
        <v>715.75</v>
      </c>
    </row>
    <row r="4323" spans="1:6" outlineLevel="1" x14ac:dyDescent="0.2">
      <c r="A4323" s="26"/>
      <c r="B4323" s="27"/>
      <c r="C4323" s="28" t="s">
        <v>917</v>
      </c>
      <c r="D4323" s="28"/>
      <c r="E4323" s="28"/>
      <c r="F4323" s="29">
        <v>3477.63</v>
      </c>
    </row>
    <row r="4324" spans="1:6" ht="22.5" customHeight="1" outlineLevel="1" x14ac:dyDescent="0.2">
      <c r="A4324" s="21">
        <v>478</v>
      </c>
      <c r="B4324" s="22" t="s">
        <v>1367</v>
      </c>
      <c r="C4324" s="23" t="s">
        <v>2185</v>
      </c>
      <c r="D4324" s="30">
        <v>1.53</v>
      </c>
      <c r="E4324" s="25">
        <v>560</v>
      </c>
      <c r="F4324" s="25">
        <v>6520.25</v>
      </c>
    </row>
    <row r="4325" spans="1:6" ht="22.5" customHeight="1" outlineLevel="1" x14ac:dyDescent="0.2">
      <c r="A4325" s="21">
        <v>479</v>
      </c>
      <c r="B4325" s="22" t="s">
        <v>2480</v>
      </c>
      <c r="C4325" s="23" t="s">
        <v>2481</v>
      </c>
      <c r="D4325" s="31">
        <v>12</v>
      </c>
      <c r="E4325" s="25">
        <v>609.37</v>
      </c>
      <c r="F4325" s="25">
        <v>124361.48</v>
      </c>
    </row>
    <row r="4326" spans="1:6" outlineLevel="1" x14ac:dyDescent="0.2">
      <c r="A4326" s="26"/>
      <c r="B4326" s="27"/>
      <c r="C4326" s="28" t="s">
        <v>2551</v>
      </c>
      <c r="D4326" s="28"/>
      <c r="E4326" s="28"/>
      <c r="F4326" s="29">
        <v>82713.72</v>
      </c>
    </row>
    <row r="4327" spans="1:6" outlineLevel="1" x14ac:dyDescent="0.2">
      <c r="A4327" s="26"/>
      <c r="B4327" s="27"/>
      <c r="C4327" s="28" t="s">
        <v>2552</v>
      </c>
      <c r="D4327" s="28"/>
      <c r="E4327" s="28"/>
      <c r="F4327" s="29">
        <v>47033.29</v>
      </c>
    </row>
    <row r="4328" spans="1:6" outlineLevel="1" x14ac:dyDescent="0.2">
      <c r="A4328" s="26"/>
      <c r="B4328" s="27"/>
      <c r="C4328" s="28" t="s">
        <v>917</v>
      </c>
      <c r="D4328" s="28"/>
      <c r="E4328" s="28"/>
      <c r="F4328" s="29">
        <v>254108.49</v>
      </c>
    </row>
    <row r="4329" spans="1:6" ht="33.75" customHeight="1" outlineLevel="1" x14ac:dyDescent="0.2">
      <c r="A4329" s="21">
        <v>480</v>
      </c>
      <c r="B4329" s="22" t="s">
        <v>2190</v>
      </c>
      <c r="C4329" s="23" t="s">
        <v>2191</v>
      </c>
      <c r="D4329" s="30">
        <v>12.18</v>
      </c>
      <c r="E4329" s="25">
        <v>745.24</v>
      </c>
      <c r="F4329" s="25">
        <v>63993.01</v>
      </c>
    </row>
    <row r="4330" spans="1:6" ht="33.75" customHeight="1" outlineLevel="1" x14ac:dyDescent="0.2">
      <c r="A4330" s="21">
        <v>481</v>
      </c>
      <c r="B4330" s="22" t="s">
        <v>2484</v>
      </c>
      <c r="C4330" s="23" t="s">
        <v>2485</v>
      </c>
      <c r="D4330" s="24">
        <v>4.8000000000000001E-2</v>
      </c>
      <c r="E4330" s="25">
        <v>5520</v>
      </c>
      <c r="F4330" s="25">
        <v>2813.88</v>
      </c>
    </row>
    <row r="4331" spans="1:6" ht="33.75" customHeight="1" outlineLevel="1" x14ac:dyDescent="0.2">
      <c r="A4331" s="21">
        <v>482</v>
      </c>
      <c r="B4331" s="22" t="s">
        <v>2192</v>
      </c>
      <c r="C4331" s="23" t="s">
        <v>2193</v>
      </c>
      <c r="D4331" s="24">
        <v>0.51900000000000002</v>
      </c>
      <c r="E4331" s="25">
        <v>5584.58</v>
      </c>
      <c r="F4331" s="25">
        <v>27186.959999999999</v>
      </c>
    </row>
    <row r="4332" spans="1:6" ht="33.75" customHeight="1" outlineLevel="1" x14ac:dyDescent="0.2">
      <c r="A4332" s="21">
        <v>483</v>
      </c>
      <c r="B4332" s="22" t="s">
        <v>2192</v>
      </c>
      <c r="C4332" s="23" t="s">
        <v>2193</v>
      </c>
      <c r="D4332" s="24">
        <v>0.53100000000000003</v>
      </c>
      <c r="E4332" s="25">
        <v>5584.58</v>
      </c>
      <c r="F4332" s="25">
        <v>27815.56</v>
      </c>
    </row>
    <row r="4333" spans="1:6" ht="22.5" customHeight="1" outlineLevel="1" x14ac:dyDescent="0.2">
      <c r="A4333" s="21">
        <v>484</v>
      </c>
      <c r="B4333" s="22" t="s">
        <v>1213</v>
      </c>
      <c r="C4333" s="23" t="s">
        <v>1214</v>
      </c>
      <c r="D4333" s="24">
        <v>2.4E-2</v>
      </c>
      <c r="E4333" s="25">
        <v>6780</v>
      </c>
      <c r="F4333" s="25">
        <v>1464.48</v>
      </c>
    </row>
    <row r="4334" spans="1:6" ht="22.5" customHeight="1" outlineLevel="1" x14ac:dyDescent="0.2">
      <c r="A4334" s="21">
        <v>485</v>
      </c>
      <c r="B4334" s="22" t="s">
        <v>946</v>
      </c>
      <c r="C4334" s="23" t="s">
        <v>947</v>
      </c>
      <c r="D4334" s="24">
        <v>0.124</v>
      </c>
      <c r="E4334" s="25">
        <v>768.92</v>
      </c>
      <c r="F4334" s="25">
        <v>4142.01</v>
      </c>
    </row>
    <row r="4335" spans="1:6" outlineLevel="1" x14ac:dyDescent="0.2">
      <c r="A4335" s="26"/>
      <c r="B4335" s="27"/>
      <c r="C4335" s="28" t="s">
        <v>2553</v>
      </c>
      <c r="D4335" s="28"/>
      <c r="E4335" s="28"/>
      <c r="F4335" s="29">
        <v>4186.25</v>
      </c>
    </row>
    <row r="4336" spans="1:6" outlineLevel="1" x14ac:dyDescent="0.2">
      <c r="A4336" s="26"/>
      <c r="B4336" s="27"/>
      <c r="C4336" s="28" t="s">
        <v>2554</v>
      </c>
      <c r="D4336" s="28"/>
      <c r="E4336" s="28"/>
      <c r="F4336" s="29">
        <v>2380.42</v>
      </c>
    </row>
    <row r="4337" spans="1:6" outlineLevel="1" x14ac:dyDescent="0.2">
      <c r="A4337" s="26"/>
      <c r="B4337" s="27"/>
      <c r="C4337" s="28" t="s">
        <v>917</v>
      </c>
      <c r="D4337" s="28"/>
      <c r="E4337" s="28"/>
      <c r="F4337" s="29">
        <v>10708.68</v>
      </c>
    </row>
    <row r="4338" spans="1:6" ht="56.25" customHeight="1" outlineLevel="1" x14ac:dyDescent="0.2">
      <c r="A4338" s="21">
        <v>486</v>
      </c>
      <c r="B4338" s="22" t="s">
        <v>950</v>
      </c>
      <c r="C4338" s="23" t="s">
        <v>951</v>
      </c>
      <c r="D4338" s="24">
        <v>0.124</v>
      </c>
      <c r="E4338" s="25">
        <v>6800</v>
      </c>
      <c r="F4338" s="25">
        <v>8507.89</v>
      </c>
    </row>
    <row r="4339" spans="1:6" ht="33.75" customHeight="1" outlineLevel="1" x14ac:dyDescent="0.2">
      <c r="A4339" s="21">
        <v>487</v>
      </c>
      <c r="B4339" s="22" t="s">
        <v>1077</v>
      </c>
      <c r="C4339" s="23" t="s">
        <v>1270</v>
      </c>
      <c r="D4339" s="24">
        <v>4.2999999999999997E-2</v>
      </c>
      <c r="E4339" s="25">
        <v>1027.6500000000001</v>
      </c>
      <c r="F4339" s="25">
        <v>904.91</v>
      </c>
    </row>
    <row r="4340" spans="1:6" outlineLevel="1" x14ac:dyDescent="0.2">
      <c r="A4340" s="26"/>
      <c r="B4340" s="27"/>
      <c r="C4340" s="28" t="s">
        <v>2555</v>
      </c>
      <c r="D4340" s="28"/>
      <c r="E4340" s="28"/>
      <c r="F4340" s="29">
        <v>513.57000000000005</v>
      </c>
    </row>
    <row r="4341" spans="1:6" outlineLevel="1" x14ac:dyDescent="0.2">
      <c r="A4341" s="26"/>
      <c r="B4341" s="27"/>
      <c r="C4341" s="28" t="s">
        <v>2556</v>
      </c>
      <c r="D4341" s="28"/>
      <c r="E4341" s="28"/>
      <c r="F4341" s="29">
        <v>342.38</v>
      </c>
    </row>
    <row r="4342" spans="1:6" outlineLevel="1" x14ac:dyDescent="0.2">
      <c r="A4342" s="26"/>
      <c r="B4342" s="27"/>
      <c r="C4342" s="28" t="s">
        <v>917</v>
      </c>
      <c r="D4342" s="28"/>
      <c r="E4342" s="28"/>
      <c r="F4342" s="29">
        <v>1760.86</v>
      </c>
    </row>
    <row r="4343" spans="1:6" ht="33.75" customHeight="1" outlineLevel="1" x14ac:dyDescent="0.2">
      <c r="A4343" s="21">
        <v>488</v>
      </c>
      <c r="B4343" s="22" t="s">
        <v>2490</v>
      </c>
      <c r="C4343" s="23" t="s">
        <v>2491</v>
      </c>
      <c r="D4343" s="24">
        <v>2E-3</v>
      </c>
      <c r="E4343" s="25">
        <v>8060</v>
      </c>
      <c r="F4343" s="25">
        <v>185.22</v>
      </c>
    </row>
    <row r="4344" spans="1:6" ht="33.75" customHeight="1" outlineLevel="1" x14ac:dyDescent="0.2">
      <c r="A4344" s="21">
        <v>489</v>
      </c>
      <c r="B4344" s="22" t="s">
        <v>2212</v>
      </c>
      <c r="C4344" s="23" t="s">
        <v>2213</v>
      </c>
      <c r="D4344" s="30">
        <v>0.15</v>
      </c>
      <c r="E4344" s="25">
        <v>933.28</v>
      </c>
      <c r="F4344" s="25">
        <v>2158.17</v>
      </c>
    </row>
    <row r="4345" spans="1:6" outlineLevel="1" x14ac:dyDescent="0.2">
      <c r="A4345" s="26"/>
      <c r="B4345" s="27"/>
      <c r="C4345" s="28" t="s">
        <v>2557</v>
      </c>
      <c r="D4345" s="28"/>
      <c r="E4345" s="28"/>
      <c r="F4345" s="29">
        <v>607.88</v>
      </c>
    </row>
    <row r="4346" spans="1:6" outlineLevel="1" x14ac:dyDescent="0.2">
      <c r="A4346" s="26"/>
      <c r="B4346" s="27"/>
      <c r="C4346" s="28" t="s">
        <v>2558</v>
      </c>
      <c r="D4346" s="28"/>
      <c r="E4346" s="28"/>
      <c r="F4346" s="29">
        <v>403.41</v>
      </c>
    </row>
    <row r="4347" spans="1:6" outlineLevel="1" x14ac:dyDescent="0.2">
      <c r="A4347" s="26"/>
      <c r="B4347" s="27"/>
      <c r="C4347" s="28" t="s">
        <v>917</v>
      </c>
      <c r="D4347" s="28"/>
      <c r="E4347" s="28"/>
      <c r="F4347" s="29">
        <v>3169.46</v>
      </c>
    </row>
    <row r="4348" spans="1:6" ht="22.5" customHeight="1" outlineLevel="1" x14ac:dyDescent="0.2">
      <c r="A4348" s="21">
        <v>490</v>
      </c>
      <c r="B4348" s="22" t="s">
        <v>1583</v>
      </c>
      <c r="C4348" s="23" t="s">
        <v>1584</v>
      </c>
      <c r="D4348" s="24">
        <v>-5.1980000000000004</v>
      </c>
      <c r="E4348" s="25">
        <v>17.82</v>
      </c>
      <c r="F4348" s="25">
        <v>-1449.63</v>
      </c>
    </row>
    <row r="4349" spans="1:6" ht="22.5" customHeight="1" outlineLevel="1" x14ac:dyDescent="0.2">
      <c r="A4349" s="21">
        <v>491</v>
      </c>
      <c r="B4349" s="22" t="s">
        <v>1377</v>
      </c>
      <c r="C4349" s="23" t="s">
        <v>2445</v>
      </c>
      <c r="D4349" s="31">
        <v>15</v>
      </c>
      <c r="E4349" s="25">
        <v>95.25</v>
      </c>
      <c r="F4349" s="25">
        <v>11987.32</v>
      </c>
    </row>
    <row r="4350" spans="1:6" ht="33.75" customHeight="1" outlineLevel="1" x14ac:dyDescent="0.2">
      <c r="A4350" s="21">
        <v>492</v>
      </c>
      <c r="B4350" s="22" t="s">
        <v>2239</v>
      </c>
      <c r="C4350" s="23" t="s">
        <v>2240</v>
      </c>
      <c r="D4350" s="30">
        <v>0.51</v>
      </c>
      <c r="E4350" s="25">
        <v>448.43</v>
      </c>
      <c r="F4350" s="25">
        <v>7501.1</v>
      </c>
    </row>
    <row r="4351" spans="1:6" outlineLevel="1" x14ac:dyDescent="0.2">
      <c r="A4351" s="26"/>
      <c r="B4351" s="27"/>
      <c r="C4351" s="28" t="s">
        <v>2572</v>
      </c>
      <c r="D4351" s="28"/>
      <c r="E4351" s="28"/>
      <c r="F4351" s="29">
        <v>7144.75</v>
      </c>
    </row>
    <row r="4352" spans="1:6" outlineLevel="1" x14ac:dyDescent="0.2">
      <c r="A4352" s="26"/>
      <c r="B4352" s="27"/>
      <c r="C4352" s="28" t="s">
        <v>2573</v>
      </c>
      <c r="D4352" s="28"/>
      <c r="E4352" s="28"/>
      <c r="F4352" s="29">
        <v>4481.71</v>
      </c>
    </row>
    <row r="4353" spans="1:6" outlineLevel="1" x14ac:dyDescent="0.2">
      <c r="A4353" s="26"/>
      <c r="B4353" s="27"/>
      <c r="C4353" s="28" t="s">
        <v>917</v>
      </c>
      <c r="D4353" s="28"/>
      <c r="E4353" s="28"/>
      <c r="F4353" s="29">
        <v>19127.560000000001</v>
      </c>
    </row>
    <row r="4354" spans="1:6" ht="22.5" customHeight="1" outlineLevel="1" x14ac:dyDescent="0.2">
      <c r="A4354" s="21">
        <v>493</v>
      </c>
      <c r="B4354" s="22" t="s">
        <v>2243</v>
      </c>
      <c r="C4354" s="23" t="s">
        <v>2244</v>
      </c>
      <c r="D4354" s="33">
        <v>-1.1934</v>
      </c>
      <c r="E4354" s="25">
        <v>45</v>
      </c>
      <c r="F4354" s="25">
        <v>-219.11</v>
      </c>
    </row>
    <row r="4355" spans="1:6" outlineLevel="1" x14ac:dyDescent="0.2">
      <c r="A4355" s="26"/>
      <c r="B4355" s="27"/>
      <c r="C4355" s="28" t="s">
        <v>2245</v>
      </c>
      <c r="D4355" s="28"/>
      <c r="E4355" s="28"/>
      <c r="F4355" s="29"/>
    </row>
    <row r="4356" spans="1:6" outlineLevel="1" x14ac:dyDescent="0.2">
      <c r="A4356" s="26"/>
      <c r="B4356" s="27"/>
      <c r="C4356" s="28" t="s">
        <v>2246</v>
      </c>
      <c r="D4356" s="28"/>
      <c r="E4356" s="28"/>
      <c r="F4356" s="29"/>
    </row>
    <row r="4357" spans="1:6" outlineLevel="1" x14ac:dyDescent="0.2">
      <c r="A4357" s="26"/>
      <c r="B4357" s="27"/>
      <c r="C4357" s="28" t="s">
        <v>917</v>
      </c>
      <c r="D4357" s="28"/>
      <c r="E4357" s="28"/>
      <c r="F4357" s="29">
        <v>-219.11</v>
      </c>
    </row>
    <row r="4358" spans="1:6" ht="22.5" customHeight="1" outlineLevel="1" x14ac:dyDescent="0.2">
      <c r="A4358" s="21">
        <v>494</v>
      </c>
      <c r="B4358" s="22" t="s">
        <v>2247</v>
      </c>
      <c r="C4358" s="23" t="s">
        <v>2248</v>
      </c>
      <c r="D4358" s="33">
        <v>-1.1934</v>
      </c>
      <c r="E4358" s="25">
        <v>13.12</v>
      </c>
      <c r="F4358" s="25">
        <v>-708.08</v>
      </c>
    </row>
    <row r="4359" spans="1:6" outlineLevel="1" x14ac:dyDescent="0.2">
      <c r="A4359" s="26"/>
      <c r="B4359" s="27"/>
      <c r="C4359" s="28" t="s">
        <v>2574</v>
      </c>
      <c r="D4359" s="28"/>
      <c r="E4359" s="28"/>
      <c r="F4359" s="29">
        <v>-778.89</v>
      </c>
    </row>
    <row r="4360" spans="1:6" outlineLevel="1" x14ac:dyDescent="0.2">
      <c r="A4360" s="26"/>
      <c r="B4360" s="27"/>
      <c r="C4360" s="28" t="s">
        <v>2575</v>
      </c>
      <c r="D4360" s="28"/>
      <c r="E4360" s="28"/>
      <c r="F4360" s="29">
        <v>-488.58</v>
      </c>
    </row>
    <row r="4361" spans="1:6" outlineLevel="1" x14ac:dyDescent="0.2">
      <c r="A4361" s="26"/>
      <c r="B4361" s="27"/>
      <c r="C4361" s="28" t="s">
        <v>917</v>
      </c>
      <c r="D4361" s="28"/>
      <c r="E4361" s="28"/>
      <c r="F4361" s="29">
        <v>-1975.55</v>
      </c>
    </row>
    <row r="4362" spans="1:6" ht="33.75" customHeight="1" outlineLevel="1" x14ac:dyDescent="0.2">
      <c r="A4362" s="21">
        <v>495</v>
      </c>
      <c r="B4362" s="22" t="s">
        <v>2251</v>
      </c>
      <c r="C4362" s="23" t="s">
        <v>2252</v>
      </c>
      <c r="D4362" s="24">
        <v>1.2999999999999999E-2</v>
      </c>
      <c r="E4362" s="25">
        <v>11885.47</v>
      </c>
      <c r="F4362" s="25">
        <v>2549.4299999999998</v>
      </c>
    </row>
    <row r="4363" spans="1:6" ht="78.75" customHeight="1" outlineLevel="1" x14ac:dyDescent="0.2">
      <c r="A4363" s="21">
        <v>496</v>
      </c>
      <c r="B4363" s="22" t="s">
        <v>2253</v>
      </c>
      <c r="C4363" s="23" t="s">
        <v>1146</v>
      </c>
      <c r="D4363" s="31">
        <v>153</v>
      </c>
      <c r="E4363" s="25">
        <v>13.91</v>
      </c>
      <c r="F4363" s="25">
        <v>57653.75</v>
      </c>
    </row>
    <row r="4364" spans="1:6" ht="33.75" customHeight="1" outlineLevel="1" x14ac:dyDescent="0.2">
      <c r="A4364" s="21">
        <v>497</v>
      </c>
      <c r="B4364" s="22" t="s">
        <v>2268</v>
      </c>
      <c r="C4364" s="23" t="s">
        <v>2269</v>
      </c>
      <c r="D4364" s="24">
        <v>1.7999999999999999E-2</v>
      </c>
      <c r="E4364" s="25">
        <v>6149.21</v>
      </c>
      <c r="F4364" s="25">
        <v>4907.1899999999996</v>
      </c>
    </row>
    <row r="4365" spans="1:6" outlineLevel="1" x14ac:dyDescent="0.2">
      <c r="A4365" s="26"/>
      <c r="B4365" s="27"/>
      <c r="C4365" s="28" t="s">
        <v>2610</v>
      </c>
      <c r="D4365" s="28"/>
      <c r="E4365" s="28"/>
      <c r="F4365" s="29">
        <v>4543.5200000000004</v>
      </c>
    </row>
    <row r="4366" spans="1:6" outlineLevel="1" x14ac:dyDescent="0.2">
      <c r="A4366" s="26"/>
      <c r="B4366" s="27"/>
      <c r="C4366" s="28" t="s">
        <v>2611</v>
      </c>
      <c r="D4366" s="28"/>
      <c r="E4366" s="28"/>
      <c r="F4366" s="29">
        <v>3029.02</v>
      </c>
    </row>
    <row r="4367" spans="1:6" outlineLevel="1" x14ac:dyDescent="0.2">
      <c r="A4367" s="26"/>
      <c r="B4367" s="27"/>
      <c r="C4367" s="28" t="s">
        <v>917</v>
      </c>
      <c r="D4367" s="28"/>
      <c r="E4367" s="28"/>
      <c r="F4367" s="29">
        <v>12479.73</v>
      </c>
    </row>
    <row r="4368" spans="1:6" ht="33.75" customHeight="1" outlineLevel="1" x14ac:dyDescent="0.2">
      <c r="A4368" s="21">
        <v>498</v>
      </c>
      <c r="B4368" s="22" t="s">
        <v>2272</v>
      </c>
      <c r="C4368" s="23" t="s">
        <v>2561</v>
      </c>
      <c r="D4368" s="24">
        <v>0.54400000000000004</v>
      </c>
      <c r="E4368" s="25">
        <v>10154.75</v>
      </c>
      <c r="F4368" s="25">
        <v>42757.18</v>
      </c>
    </row>
    <row r="4369" spans="1:7" ht="33.75" customHeight="1" outlineLevel="1" x14ac:dyDescent="0.2">
      <c r="A4369" s="21">
        <v>499</v>
      </c>
      <c r="B4369" s="22" t="s">
        <v>1767</v>
      </c>
      <c r="C4369" s="23" t="s">
        <v>1768</v>
      </c>
      <c r="D4369" s="43">
        <v>0.114444</v>
      </c>
      <c r="E4369" s="25">
        <v>243.91</v>
      </c>
      <c r="F4369" s="25">
        <v>787.45</v>
      </c>
    </row>
    <row r="4370" spans="1:7" outlineLevel="1" x14ac:dyDescent="0.2">
      <c r="A4370" s="26"/>
      <c r="B4370" s="27"/>
      <c r="C4370" s="28" t="s">
        <v>2612</v>
      </c>
      <c r="D4370" s="28"/>
      <c r="E4370" s="28"/>
      <c r="F4370" s="29">
        <v>381.15</v>
      </c>
    </row>
    <row r="4371" spans="1:7" outlineLevel="1" x14ac:dyDescent="0.2">
      <c r="A4371" s="26"/>
      <c r="B4371" s="27"/>
      <c r="C4371" s="28" t="s">
        <v>2613</v>
      </c>
      <c r="D4371" s="28"/>
      <c r="E4371" s="28"/>
      <c r="F4371" s="29">
        <v>206.79</v>
      </c>
    </row>
    <row r="4372" spans="1:7" outlineLevel="1" x14ac:dyDescent="0.2">
      <c r="A4372" s="26"/>
      <c r="B4372" s="27"/>
      <c r="C4372" s="28" t="s">
        <v>917</v>
      </c>
      <c r="D4372" s="28"/>
      <c r="E4372" s="28"/>
      <c r="F4372" s="29">
        <v>1375.39</v>
      </c>
    </row>
    <row r="4373" spans="1:7" ht="33.75" customHeight="1" outlineLevel="1" x14ac:dyDescent="0.2">
      <c r="A4373" s="21">
        <v>500</v>
      </c>
      <c r="B4373" s="22" t="s">
        <v>1053</v>
      </c>
      <c r="C4373" s="23" t="s">
        <v>2276</v>
      </c>
      <c r="D4373" s="43">
        <v>0.114444</v>
      </c>
      <c r="E4373" s="25">
        <v>347.67</v>
      </c>
      <c r="F4373" s="25">
        <v>681.77</v>
      </c>
    </row>
    <row r="4374" spans="1:7" outlineLevel="1" x14ac:dyDescent="0.2">
      <c r="A4374" s="26"/>
      <c r="B4374" s="27"/>
      <c r="C4374" s="28" t="s">
        <v>2614</v>
      </c>
      <c r="D4374" s="28"/>
      <c r="E4374" s="28"/>
      <c r="F4374" s="29">
        <v>265.76</v>
      </c>
    </row>
    <row r="4375" spans="1:7" outlineLevel="1" x14ac:dyDescent="0.2">
      <c r="A4375" s="26"/>
      <c r="B4375" s="27"/>
      <c r="C4375" s="28" t="s">
        <v>2615</v>
      </c>
      <c r="D4375" s="28"/>
      <c r="E4375" s="28"/>
      <c r="F4375" s="29">
        <v>144.19</v>
      </c>
    </row>
    <row r="4376" spans="1:7" outlineLevel="1" x14ac:dyDescent="0.2">
      <c r="A4376" s="26"/>
      <c r="B4376" s="27"/>
      <c r="C4376" s="28" t="s">
        <v>917</v>
      </c>
      <c r="D4376" s="28"/>
      <c r="E4376" s="28"/>
      <c r="F4376" s="29">
        <v>1091.72</v>
      </c>
    </row>
    <row r="4377" spans="1:7" ht="22.5" customHeight="1" outlineLevel="1" x14ac:dyDescent="0.2">
      <c r="A4377" s="21">
        <v>501</v>
      </c>
      <c r="B4377" s="22" t="s">
        <v>2186</v>
      </c>
      <c r="C4377" s="23" t="s">
        <v>2187</v>
      </c>
      <c r="D4377" s="24">
        <v>3.0000000000000001E-3</v>
      </c>
      <c r="E4377" s="25">
        <v>6373.37</v>
      </c>
      <c r="F4377" s="25">
        <v>444.77</v>
      </c>
    </row>
    <row r="4378" spans="1:7" outlineLevel="1" x14ac:dyDescent="0.2">
      <c r="A4378" s="26"/>
      <c r="B4378" s="27"/>
      <c r="C4378" s="28" t="s">
        <v>2566</v>
      </c>
      <c r="D4378" s="28"/>
      <c r="E4378" s="28"/>
      <c r="F4378" s="29">
        <v>370.79</v>
      </c>
    </row>
    <row r="4379" spans="1:7" outlineLevel="1" x14ac:dyDescent="0.2">
      <c r="A4379" s="26"/>
      <c r="B4379" s="27"/>
      <c r="C4379" s="28" t="s">
        <v>2567</v>
      </c>
      <c r="D4379" s="28"/>
      <c r="E4379" s="28"/>
      <c r="F4379" s="29">
        <v>210.84</v>
      </c>
    </row>
    <row r="4380" spans="1:7" outlineLevel="1" x14ac:dyDescent="0.2">
      <c r="A4380" s="26"/>
      <c r="B4380" s="27"/>
      <c r="C4380" s="28" t="s">
        <v>917</v>
      </c>
      <c r="D4380" s="28"/>
      <c r="E4380" s="28"/>
      <c r="F4380" s="29">
        <v>1026.4000000000001</v>
      </c>
    </row>
    <row r="4381" spans="1:7" ht="22.5" customHeight="1" outlineLevel="1" x14ac:dyDescent="0.2">
      <c r="A4381" s="21">
        <v>502</v>
      </c>
      <c r="B4381" s="22" t="s">
        <v>942</v>
      </c>
      <c r="C4381" s="23" t="s">
        <v>1052</v>
      </c>
      <c r="D4381" s="33">
        <v>0.30449999999999999</v>
      </c>
      <c r="E4381" s="25">
        <v>665</v>
      </c>
      <c r="F4381" s="25">
        <v>1439.72</v>
      </c>
    </row>
    <row r="4382" spans="1:7" ht="33.75" customHeight="1" outlineLevel="1" x14ac:dyDescent="0.2">
      <c r="A4382" s="21">
        <v>503</v>
      </c>
      <c r="B4382" s="22" t="s">
        <v>2192</v>
      </c>
      <c r="C4382" s="23" t="s">
        <v>2193</v>
      </c>
      <c r="D4382" s="24">
        <v>9.4E-2</v>
      </c>
      <c r="E4382" s="25">
        <v>5584.58</v>
      </c>
      <c r="F4382" s="25">
        <v>4924.04</v>
      </c>
      <c r="G4382" s="194">
        <f>F4382/D4382*1.2*1.0224*1.0192</f>
        <v>65502.099512211069</v>
      </c>
    </row>
    <row r="4383" spans="1:7" ht="22.5" customHeight="1" outlineLevel="1" x14ac:dyDescent="0.2">
      <c r="A4383" s="21">
        <v>504</v>
      </c>
      <c r="B4383" s="22" t="s">
        <v>2334</v>
      </c>
      <c r="C4383" s="23" t="s">
        <v>2335</v>
      </c>
      <c r="D4383" s="24">
        <v>0.14699999999999999</v>
      </c>
      <c r="E4383" s="25">
        <v>2521.25</v>
      </c>
      <c r="F4383" s="25">
        <v>16556</v>
      </c>
    </row>
    <row r="4384" spans="1:7" outlineLevel="1" x14ac:dyDescent="0.2">
      <c r="A4384" s="26"/>
      <c r="B4384" s="27"/>
      <c r="C4384" s="28" t="s">
        <v>2568</v>
      </c>
      <c r="D4384" s="28"/>
      <c r="E4384" s="28"/>
      <c r="F4384" s="29">
        <v>16841.36</v>
      </c>
    </row>
    <row r="4385" spans="1:6" outlineLevel="1" x14ac:dyDescent="0.2">
      <c r="A4385" s="26"/>
      <c r="B4385" s="27"/>
      <c r="C4385" s="28" t="s">
        <v>2569</v>
      </c>
      <c r="D4385" s="28"/>
      <c r="E4385" s="28"/>
      <c r="F4385" s="29">
        <v>9576.4599999999991</v>
      </c>
    </row>
    <row r="4386" spans="1:6" outlineLevel="1" x14ac:dyDescent="0.2">
      <c r="A4386" s="26"/>
      <c r="B4386" s="27"/>
      <c r="C4386" s="28" t="s">
        <v>917</v>
      </c>
      <c r="D4386" s="28"/>
      <c r="E4386" s="28"/>
      <c r="F4386" s="29">
        <v>42973.82</v>
      </c>
    </row>
    <row r="4387" spans="1:6" ht="22.5" customHeight="1" outlineLevel="1" x14ac:dyDescent="0.2">
      <c r="A4387" s="21">
        <v>505</v>
      </c>
      <c r="B4387" s="22" t="s">
        <v>2338</v>
      </c>
      <c r="C4387" s="23" t="s">
        <v>2339</v>
      </c>
      <c r="D4387" s="24">
        <v>0.14699999999999999</v>
      </c>
      <c r="E4387" s="25">
        <v>11684</v>
      </c>
      <c r="F4387" s="25">
        <v>9154.5300000000007</v>
      </c>
    </row>
    <row r="4388" spans="1:6" ht="22.5" customHeight="1" outlineLevel="1" x14ac:dyDescent="0.2">
      <c r="A4388" s="21">
        <v>506</v>
      </c>
      <c r="B4388" s="22" t="s">
        <v>1215</v>
      </c>
      <c r="C4388" s="23" t="s">
        <v>1216</v>
      </c>
      <c r="D4388" s="33">
        <v>0.1356</v>
      </c>
      <c r="E4388" s="25">
        <v>1275.18</v>
      </c>
      <c r="F4388" s="25">
        <v>4671.01</v>
      </c>
    </row>
    <row r="4389" spans="1:6" outlineLevel="1" x14ac:dyDescent="0.2">
      <c r="A4389" s="26"/>
      <c r="B4389" s="27"/>
      <c r="C4389" s="28" t="s">
        <v>2570</v>
      </c>
      <c r="D4389" s="28"/>
      <c r="E4389" s="28"/>
      <c r="F4389" s="29">
        <v>4011.97</v>
      </c>
    </row>
    <row r="4390" spans="1:6" outlineLevel="1" x14ac:dyDescent="0.2">
      <c r="A4390" s="26"/>
      <c r="B4390" s="27"/>
      <c r="C4390" s="28" t="s">
        <v>2571</v>
      </c>
      <c r="D4390" s="28"/>
      <c r="E4390" s="28"/>
      <c r="F4390" s="29">
        <v>2281.31</v>
      </c>
    </row>
    <row r="4391" spans="1:6" outlineLevel="1" x14ac:dyDescent="0.2">
      <c r="A4391" s="26"/>
      <c r="B4391" s="27"/>
      <c r="C4391" s="28" t="s">
        <v>917</v>
      </c>
      <c r="D4391" s="28"/>
      <c r="E4391" s="28"/>
      <c r="F4391" s="29">
        <v>10964.29</v>
      </c>
    </row>
    <row r="4392" spans="1:6" ht="33.75" customHeight="1" outlineLevel="1" x14ac:dyDescent="0.2">
      <c r="A4392" s="21">
        <v>507</v>
      </c>
      <c r="B4392" s="22" t="s">
        <v>2342</v>
      </c>
      <c r="C4392" s="23" t="s">
        <v>2343</v>
      </c>
      <c r="D4392" s="33">
        <v>0.1356</v>
      </c>
      <c r="E4392" s="25">
        <v>12319.52</v>
      </c>
      <c r="F4392" s="25">
        <v>15819.89</v>
      </c>
    </row>
    <row r="4393" spans="1:6" ht="12" outlineLevel="1" x14ac:dyDescent="0.2">
      <c r="A4393" s="459" t="s">
        <v>2599</v>
      </c>
      <c r="B4393" s="460"/>
      <c r="C4393" s="460"/>
      <c r="D4393" s="460"/>
      <c r="E4393" s="460"/>
      <c r="F4393" s="461"/>
    </row>
    <row r="4394" spans="1:6" ht="22.5" customHeight="1" outlineLevel="1" x14ac:dyDescent="0.2">
      <c r="A4394" s="21">
        <v>508</v>
      </c>
      <c r="B4394" s="22" t="s">
        <v>1363</v>
      </c>
      <c r="C4394" s="23" t="s">
        <v>1364</v>
      </c>
      <c r="D4394" s="24">
        <v>4.0000000000000001E-3</v>
      </c>
      <c r="E4394" s="25">
        <v>4711.5</v>
      </c>
      <c r="F4394" s="25">
        <v>400.84</v>
      </c>
    </row>
    <row r="4395" spans="1:6" outlineLevel="1" x14ac:dyDescent="0.2">
      <c r="A4395" s="26"/>
      <c r="B4395" s="27"/>
      <c r="C4395" s="28" t="s">
        <v>2385</v>
      </c>
      <c r="D4395" s="28"/>
      <c r="E4395" s="28"/>
      <c r="F4395" s="29">
        <v>335.66</v>
      </c>
    </row>
    <row r="4396" spans="1:6" outlineLevel="1" x14ac:dyDescent="0.2">
      <c r="A4396" s="26"/>
      <c r="B4396" s="27"/>
      <c r="C4396" s="28" t="s">
        <v>2386</v>
      </c>
      <c r="D4396" s="28"/>
      <c r="E4396" s="28"/>
      <c r="F4396" s="29">
        <v>190.87</v>
      </c>
    </row>
    <row r="4397" spans="1:6" outlineLevel="1" x14ac:dyDescent="0.2">
      <c r="A4397" s="26"/>
      <c r="B4397" s="27"/>
      <c r="C4397" s="28" t="s">
        <v>917</v>
      </c>
      <c r="D4397" s="28"/>
      <c r="E4397" s="28"/>
      <c r="F4397" s="29">
        <v>927.37</v>
      </c>
    </row>
    <row r="4398" spans="1:6" ht="22.5" customHeight="1" outlineLevel="1" x14ac:dyDescent="0.2">
      <c r="A4398" s="21">
        <v>509</v>
      </c>
      <c r="B4398" s="22" t="s">
        <v>1367</v>
      </c>
      <c r="C4398" s="23" t="s">
        <v>2185</v>
      </c>
      <c r="D4398" s="24">
        <v>0.40799999999999997</v>
      </c>
      <c r="E4398" s="25">
        <v>560</v>
      </c>
      <c r="F4398" s="25">
        <v>1738.73</v>
      </c>
    </row>
    <row r="4399" spans="1:6" ht="22.5" customHeight="1" outlineLevel="1" x14ac:dyDescent="0.2">
      <c r="A4399" s="21">
        <v>510</v>
      </c>
      <c r="B4399" s="22" t="s">
        <v>2480</v>
      </c>
      <c r="C4399" s="23" t="s">
        <v>2481</v>
      </c>
      <c r="D4399" s="31">
        <v>3</v>
      </c>
      <c r="E4399" s="25">
        <v>609.37</v>
      </c>
      <c r="F4399" s="25">
        <v>31090.38</v>
      </c>
    </row>
    <row r="4400" spans="1:6" outlineLevel="1" x14ac:dyDescent="0.2">
      <c r="A4400" s="26"/>
      <c r="B4400" s="27"/>
      <c r="C4400" s="28" t="s">
        <v>2600</v>
      </c>
      <c r="D4400" s="28"/>
      <c r="E4400" s="28"/>
      <c r="F4400" s="29">
        <v>20678.43</v>
      </c>
    </row>
    <row r="4401" spans="1:6" outlineLevel="1" x14ac:dyDescent="0.2">
      <c r="A4401" s="26"/>
      <c r="B4401" s="27"/>
      <c r="C4401" s="28" t="s">
        <v>2601</v>
      </c>
      <c r="D4401" s="28"/>
      <c r="E4401" s="28"/>
      <c r="F4401" s="29">
        <v>11758.32</v>
      </c>
    </row>
    <row r="4402" spans="1:6" outlineLevel="1" x14ac:dyDescent="0.2">
      <c r="A4402" s="26"/>
      <c r="B4402" s="27"/>
      <c r="C4402" s="28" t="s">
        <v>917</v>
      </c>
      <c r="D4402" s="28"/>
      <c r="E4402" s="28"/>
      <c r="F4402" s="29">
        <v>63527.13</v>
      </c>
    </row>
    <row r="4403" spans="1:6" ht="33.75" customHeight="1" outlineLevel="1" x14ac:dyDescent="0.2">
      <c r="A4403" s="21">
        <v>511</v>
      </c>
      <c r="B4403" s="22" t="s">
        <v>2190</v>
      </c>
      <c r="C4403" s="23" t="s">
        <v>2191</v>
      </c>
      <c r="D4403" s="24">
        <v>3.0449999999999999</v>
      </c>
      <c r="E4403" s="25">
        <v>745.24</v>
      </c>
      <c r="F4403" s="25">
        <v>15998.25</v>
      </c>
    </row>
    <row r="4404" spans="1:6" ht="33.75" customHeight="1" outlineLevel="1" x14ac:dyDescent="0.2">
      <c r="A4404" s="21">
        <v>512</v>
      </c>
      <c r="B4404" s="22" t="s">
        <v>2484</v>
      </c>
      <c r="C4404" s="23" t="s">
        <v>2485</v>
      </c>
      <c r="D4404" s="24">
        <v>1.6E-2</v>
      </c>
      <c r="E4404" s="25">
        <v>5520</v>
      </c>
      <c r="F4404" s="25">
        <v>937.96</v>
      </c>
    </row>
    <row r="4405" spans="1:6" ht="33.75" customHeight="1" outlineLevel="1" x14ac:dyDescent="0.2">
      <c r="A4405" s="21">
        <v>513</v>
      </c>
      <c r="B4405" s="22" t="s">
        <v>2192</v>
      </c>
      <c r="C4405" s="23" t="s">
        <v>2193</v>
      </c>
      <c r="D4405" s="24">
        <v>0.124</v>
      </c>
      <c r="E4405" s="25">
        <v>5584.58</v>
      </c>
      <c r="F4405" s="25">
        <v>6495.54</v>
      </c>
    </row>
    <row r="4406" spans="1:6" ht="33.75" customHeight="1" outlineLevel="1" x14ac:dyDescent="0.2">
      <c r="A4406" s="21">
        <v>514</v>
      </c>
      <c r="B4406" s="22" t="s">
        <v>2192</v>
      </c>
      <c r="C4406" s="23" t="s">
        <v>2193</v>
      </c>
      <c r="D4406" s="24">
        <v>0.16800000000000001</v>
      </c>
      <c r="E4406" s="25">
        <v>5584.58</v>
      </c>
      <c r="F4406" s="25">
        <v>8800.4</v>
      </c>
    </row>
    <row r="4407" spans="1:6" ht="22.5" customHeight="1" outlineLevel="1" x14ac:dyDescent="0.2">
      <c r="A4407" s="21">
        <v>515</v>
      </c>
      <c r="B4407" s="22" t="s">
        <v>1213</v>
      </c>
      <c r="C4407" s="23" t="s">
        <v>1214</v>
      </c>
      <c r="D4407" s="24">
        <v>8.0000000000000002E-3</v>
      </c>
      <c r="E4407" s="25">
        <v>6780</v>
      </c>
      <c r="F4407" s="25">
        <v>488.16</v>
      </c>
    </row>
    <row r="4408" spans="1:6" ht="33.75" customHeight="1" outlineLevel="1" x14ac:dyDescent="0.2">
      <c r="A4408" s="21">
        <v>516</v>
      </c>
      <c r="B4408" s="22" t="s">
        <v>1077</v>
      </c>
      <c r="C4408" s="23" t="s">
        <v>1270</v>
      </c>
      <c r="D4408" s="24">
        <v>1.4E-2</v>
      </c>
      <c r="E4408" s="25">
        <v>1027.6500000000001</v>
      </c>
      <c r="F4408" s="25">
        <v>294.62</v>
      </c>
    </row>
    <row r="4409" spans="1:6" outlineLevel="1" x14ac:dyDescent="0.2">
      <c r="A4409" s="26"/>
      <c r="B4409" s="27"/>
      <c r="C4409" s="28" t="s">
        <v>2589</v>
      </c>
      <c r="D4409" s="28"/>
      <c r="E4409" s="28"/>
      <c r="F4409" s="29">
        <v>167.2</v>
      </c>
    </row>
    <row r="4410" spans="1:6" outlineLevel="1" x14ac:dyDescent="0.2">
      <c r="A4410" s="26"/>
      <c r="B4410" s="27"/>
      <c r="C4410" s="28" t="s">
        <v>2590</v>
      </c>
      <c r="D4410" s="28"/>
      <c r="E4410" s="28"/>
      <c r="F4410" s="29">
        <v>111.47</v>
      </c>
    </row>
    <row r="4411" spans="1:6" outlineLevel="1" x14ac:dyDescent="0.2">
      <c r="A4411" s="26"/>
      <c r="B4411" s="27"/>
      <c r="C4411" s="28" t="s">
        <v>917</v>
      </c>
      <c r="D4411" s="28"/>
      <c r="E4411" s="28"/>
      <c r="F4411" s="29">
        <v>573.29</v>
      </c>
    </row>
    <row r="4412" spans="1:6" ht="33.75" customHeight="1" outlineLevel="1" x14ac:dyDescent="0.2">
      <c r="A4412" s="21">
        <v>517</v>
      </c>
      <c r="B4412" s="22" t="s">
        <v>2490</v>
      </c>
      <c r="C4412" s="23" t="s">
        <v>2491</v>
      </c>
      <c r="D4412" s="24">
        <v>1.4E-2</v>
      </c>
      <c r="E4412" s="25">
        <v>8060</v>
      </c>
      <c r="F4412" s="25">
        <v>1296.53</v>
      </c>
    </row>
    <row r="4413" spans="1:6" ht="33.75" customHeight="1" outlineLevel="1" x14ac:dyDescent="0.2">
      <c r="A4413" s="21">
        <v>518</v>
      </c>
      <c r="B4413" s="22" t="s">
        <v>2212</v>
      </c>
      <c r="C4413" s="23" t="s">
        <v>2213</v>
      </c>
      <c r="D4413" s="30">
        <v>0.05</v>
      </c>
      <c r="E4413" s="25">
        <v>933.28</v>
      </c>
      <c r="F4413" s="25">
        <v>719.39</v>
      </c>
    </row>
    <row r="4414" spans="1:6" outlineLevel="1" x14ac:dyDescent="0.2">
      <c r="A4414" s="26"/>
      <c r="B4414" s="27"/>
      <c r="C4414" s="28" t="s">
        <v>2591</v>
      </c>
      <c r="D4414" s="28"/>
      <c r="E4414" s="28"/>
      <c r="F4414" s="29">
        <v>202.63</v>
      </c>
    </row>
    <row r="4415" spans="1:6" outlineLevel="1" x14ac:dyDescent="0.2">
      <c r="A4415" s="26"/>
      <c r="B4415" s="27"/>
      <c r="C4415" s="28" t="s">
        <v>2592</v>
      </c>
      <c r="D4415" s="28"/>
      <c r="E4415" s="28"/>
      <c r="F4415" s="29">
        <v>134.47</v>
      </c>
    </row>
    <row r="4416" spans="1:6" outlineLevel="1" x14ac:dyDescent="0.2">
      <c r="A4416" s="26"/>
      <c r="B4416" s="27"/>
      <c r="C4416" s="28" t="s">
        <v>917</v>
      </c>
      <c r="D4416" s="28"/>
      <c r="E4416" s="28"/>
      <c r="F4416" s="29">
        <v>1056.49</v>
      </c>
    </row>
    <row r="4417" spans="1:6" ht="22.5" customHeight="1" outlineLevel="1" x14ac:dyDescent="0.2">
      <c r="A4417" s="21">
        <v>519</v>
      </c>
      <c r="B4417" s="22" t="s">
        <v>1583</v>
      </c>
      <c r="C4417" s="23" t="s">
        <v>1584</v>
      </c>
      <c r="D4417" s="24">
        <v>-1.7330000000000001</v>
      </c>
      <c r="E4417" s="25">
        <v>17.82</v>
      </c>
      <c r="F4417" s="25">
        <v>-483.3</v>
      </c>
    </row>
    <row r="4418" spans="1:6" ht="22.5" customHeight="1" outlineLevel="1" x14ac:dyDescent="0.2">
      <c r="A4418" s="21">
        <v>520</v>
      </c>
      <c r="B4418" s="22" t="s">
        <v>1377</v>
      </c>
      <c r="C4418" s="23" t="s">
        <v>2445</v>
      </c>
      <c r="D4418" s="31">
        <v>5</v>
      </c>
      <c r="E4418" s="25">
        <v>95.25</v>
      </c>
      <c r="F4418" s="25">
        <v>3995.77</v>
      </c>
    </row>
    <row r="4419" spans="1:6" ht="33.75" customHeight="1" outlineLevel="1" x14ac:dyDescent="0.2">
      <c r="A4419" s="21">
        <v>521</v>
      </c>
      <c r="B4419" s="22" t="s">
        <v>2239</v>
      </c>
      <c r="C4419" s="23" t="s">
        <v>2240</v>
      </c>
      <c r="D4419" s="24">
        <v>0.14099999999999999</v>
      </c>
      <c r="E4419" s="25">
        <v>448.43</v>
      </c>
      <c r="F4419" s="25">
        <v>2073.84</v>
      </c>
    </row>
    <row r="4420" spans="1:6" outlineLevel="1" x14ac:dyDescent="0.2">
      <c r="A4420" s="26"/>
      <c r="B4420" s="27"/>
      <c r="C4420" s="28" t="s">
        <v>2602</v>
      </c>
      <c r="D4420" s="28"/>
      <c r="E4420" s="28"/>
      <c r="F4420" s="29">
        <v>1975.31</v>
      </c>
    </row>
    <row r="4421" spans="1:6" outlineLevel="1" x14ac:dyDescent="0.2">
      <c r="A4421" s="26"/>
      <c r="B4421" s="27"/>
      <c r="C4421" s="28" t="s">
        <v>2603</v>
      </c>
      <c r="D4421" s="28"/>
      <c r="E4421" s="28"/>
      <c r="F4421" s="29">
        <v>1239.06</v>
      </c>
    </row>
    <row r="4422" spans="1:6" outlineLevel="1" x14ac:dyDescent="0.2">
      <c r="A4422" s="26"/>
      <c r="B4422" s="27"/>
      <c r="C4422" s="28" t="s">
        <v>917</v>
      </c>
      <c r="D4422" s="28"/>
      <c r="E4422" s="28"/>
      <c r="F4422" s="29">
        <v>5288.21</v>
      </c>
    </row>
    <row r="4423" spans="1:6" ht="22.5" customHeight="1" outlineLevel="1" x14ac:dyDescent="0.2">
      <c r="A4423" s="21">
        <v>522</v>
      </c>
      <c r="B4423" s="22" t="s">
        <v>2243</v>
      </c>
      <c r="C4423" s="23" t="s">
        <v>2244</v>
      </c>
      <c r="D4423" s="35">
        <v>-0.32994000000000001</v>
      </c>
      <c r="E4423" s="25">
        <v>45</v>
      </c>
      <c r="F4423" s="25">
        <v>-60.58</v>
      </c>
    </row>
    <row r="4424" spans="1:6" outlineLevel="1" x14ac:dyDescent="0.2">
      <c r="A4424" s="26"/>
      <c r="B4424" s="27"/>
      <c r="C4424" s="28" t="s">
        <v>2245</v>
      </c>
      <c r="D4424" s="28"/>
      <c r="E4424" s="28"/>
      <c r="F4424" s="29"/>
    </row>
    <row r="4425" spans="1:6" outlineLevel="1" x14ac:dyDescent="0.2">
      <c r="A4425" s="26"/>
      <c r="B4425" s="27"/>
      <c r="C4425" s="28" t="s">
        <v>2246</v>
      </c>
      <c r="D4425" s="28"/>
      <c r="E4425" s="28"/>
      <c r="F4425" s="29"/>
    </row>
    <row r="4426" spans="1:6" outlineLevel="1" x14ac:dyDescent="0.2">
      <c r="A4426" s="26"/>
      <c r="B4426" s="27"/>
      <c r="C4426" s="28" t="s">
        <v>917</v>
      </c>
      <c r="D4426" s="28"/>
      <c r="E4426" s="28"/>
      <c r="F4426" s="29">
        <v>-60.58</v>
      </c>
    </row>
    <row r="4427" spans="1:6" ht="22.5" customHeight="1" outlineLevel="1" x14ac:dyDescent="0.2">
      <c r="A4427" s="21">
        <v>523</v>
      </c>
      <c r="B4427" s="22" t="s">
        <v>2247</v>
      </c>
      <c r="C4427" s="23" t="s">
        <v>2248</v>
      </c>
      <c r="D4427" s="35">
        <v>-0.32994000000000001</v>
      </c>
      <c r="E4427" s="25">
        <v>13.12</v>
      </c>
      <c r="F4427" s="25">
        <v>-195.76</v>
      </c>
    </row>
    <row r="4428" spans="1:6" outlineLevel="1" x14ac:dyDescent="0.2">
      <c r="A4428" s="26"/>
      <c r="B4428" s="27"/>
      <c r="C4428" s="28" t="s">
        <v>2604</v>
      </c>
      <c r="D4428" s="28"/>
      <c r="E4428" s="28"/>
      <c r="F4428" s="29">
        <v>-215.34</v>
      </c>
    </row>
    <row r="4429" spans="1:6" outlineLevel="1" x14ac:dyDescent="0.2">
      <c r="A4429" s="26"/>
      <c r="B4429" s="27"/>
      <c r="C4429" s="28" t="s">
        <v>2605</v>
      </c>
      <c r="D4429" s="28"/>
      <c r="E4429" s="28"/>
      <c r="F4429" s="29">
        <v>-135.07</v>
      </c>
    </row>
    <row r="4430" spans="1:6" outlineLevel="1" x14ac:dyDescent="0.2">
      <c r="A4430" s="26"/>
      <c r="B4430" s="27"/>
      <c r="C4430" s="28" t="s">
        <v>917</v>
      </c>
      <c r="D4430" s="28"/>
      <c r="E4430" s="28"/>
      <c r="F4430" s="29">
        <v>-546.16999999999996</v>
      </c>
    </row>
    <row r="4431" spans="1:6" ht="33.75" customHeight="1" outlineLevel="1" x14ac:dyDescent="0.2">
      <c r="A4431" s="21">
        <v>524</v>
      </c>
      <c r="B4431" s="22" t="s">
        <v>2251</v>
      </c>
      <c r="C4431" s="23" t="s">
        <v>2252</v>
      </c>
      <c r="D4431" s="24">
        <v>4.0000000000000001E-3</v>
      </c>
      <c r="E4431" s="25">
        <v>11885.47</v>
      </c>
      <c r="F4431" s="25">
        <v>784.44</v>
      </c>
    </row>
    <row r="4432" spans="1:6" ht="78.75" customHeight="1" outlineLevel="1" x14ac:dyDescent="0.2">
      <c r="A4432" s="21">
        <v>525</v>
      </c>
      <c r="B4432" s="22" t="s">
        <v>2253</v>
      </c>
      <c r="C4432" s="23" t="s">
        <v>1146</v>
      </c>
      <c r="D4432" s="32">
        <v>42.3</v>
      </c>
      <c r="E4432" s="25">
        <v>13.91</v>
      </c>
      <c r="F4432" s="25">
        <v>15939.57</v>
      </c>
    </row>
    <row r="4433" spans="1:6" ht="33.75" customHeight="1" outlineLevel="1" x14ac:dyDescent="0.2">
      <c r="A4433" s="21">
        <v>526</v>
      </c>
      <c r="B4433" s="22" t="s">
        <v>2268</v>
      </c>
      <c r="C4433" s="23" t="s">
        <v>2269</v>
      </c>
      <c r="D4433" s="33">
        <v>0.54059999999999997</v>
      </c>
      <c r="E4433" s="25">
        <v>6149.21</v>
      </c>
      <c r="F4433" s="25">
        <v>147379.34</v>
      </c>
    </row>
    <row r="4434" spans="1:6" outlineLevel="1" x14ac:dyDescent="0.2">
      <c r="A4434" s="26"/>
      <c r="B4434" s="27"/>
      <c r="C4434" s="28" t="s">
        <v>2616</v>
      </c>
      <c r="D4434" s="28"/>
      <c r="E4434" s="28"/>
      <c r="F4434" s="29">
        <v>136457.09</v>
      </c>
    </row>
    <row r="4435" spans="1:6" outlineLevel="1" x14ac:dyDescent="0.2">
      <c r="A4435" s="26"/>
      <c r="B4435" s="27"/>
      <c r="C4435" s="28" t="s">
        <v>2617</v>
      </c>
      <c r="D4435" s="28"/>
      <c r="E4435" s="28"/>
      <c r="F4435" s="29">
        <v>90971.39</v>
      </c>
    </row>
    <row r="4436" spans="1:6" outlineLevel="1" x14ac:dyDescent="0.2">
      <c r="A4436" s="26"/>
      <c r="B4436" s="27"/>
      <c r="C4436" s="28" t="s">
        <v>917</v>
      </c>
      <c r="D4436" s="28"/>
      <c r="E4436" s="28"/>
      <c r="F4436" s="29">
        <v>374807.82</v>
      </c>
    </row>
    <row r="4437" spans="1:6" ht="33.75" customHeight="1" outlineLevel="1" x14ac:dyDescent="0.2">
      <c r="A4437" s="21">
        <v>527</v>
      </c>
      <c r="B4437" s="22" t="s">
        <v>2272</v>
      </c>
      <c r="C4437" s="23" t="s">
        <v>2561</v>
      </c>
      <c r="D4437" s="33">
        <v>0.16830000000000001</v>
      </c>
      <c r="E4437" s="25">
        <v>10154.75</v>
      </c>
      <c r="F4437" s="25">
        <v>13228</v>
      </c>
    </row>
    <row r="4438" spans="1:6" ht="33.75" customHeight="1" outlineLevel="1" x14ac:dyDescent="0.2">
      <c r="A4438" s="21">
        <v>528</v>
      </c>
      <c r="B4438" s="22" t="s">
        <v>1767</v>
      </c>
      <c r="C4438" s="23" t="s">
        <v>1768</v>
      </c>
      <c r="D4438" s="24">
        <v>3.5000000000000003E-2</v>
      </c>
      <c r="E4438" s="25">
        <v>243.91</v>
      </c>
      <c r="F4438" s="25">
        <v>240.83</v>
      </c>
    </row>
    <row r="4439" spans="1:6" outlineLevel="1" x14ac:dyDescent="0.2">
      <c r="A4439" s="26"/>
      <c r="B4439" s="27"/>
      <c r="C4439" s="28" t="s">
        <v>2497</v>
      </c>
      <c r="D4439" s="28"/>
      <c r="E4439" s="28"/>
      <c r="F4439" s="29">
        <v>116.57</v>
      </c>
    </row>
    <row r="4440" spans="1:6" outlineLevel="1" x14ac:dyDescent="0.2">
      <c r="A4440" s="26"/>
      <c r="B4440" s="27"/>
      <c r="C4440" s="28" t="s">
        <v>2498</v>
      </c>
      <c r="D4440" s="28"/>
      <c r="E4440" s="28"/>
      <c r="F4440" s="29">
        <v>63.25</v>
      </c>
    </row>
    <row r="4441" spans="1:6" outlineLevel="1" x14ac:dyDescent="0.2">
      <c r="A4441" s="26"/>
      <c r="B4441" s="27"/>
      <c r="C4441" s="28" t="s">
        <v>917</v>
      </c>
      <c r="D4441" s="28"/>
      <c r="E4441" s="28"/>
      <c r="F4441" s="29">
        <v>420.65</v>
      </c>
    </row>
    <row r="4442" spans="1:6" ht="33.75" customHeight="1" outlineLevel="1" x14ac:dyDescent="0.2">
      <c r="A4442" s="21">
        <v>529</v>
      </c>
      <c r="B4442" s="22" t="s">
        <v>1053</v>
      </c>
      <c r="C4442" s="23" t="s">
        <v>2276</v>
      </c>
      <c r="D4442" s="24">
        <v>3.5000000000000003E-2</v>
      </c>
      <c r="E4442" s="25">
        <v>347.67</v>
      </c>
      <c r="F4442" s="25">
        <v>208.51</v>
      </c>
    </row>
    <row r="4443" spans="1:6" outlineLevel="1" x14ac:dyDescent="0.2">
      <c r="A4443" s="26"/>
      <c r="B4443" s="27"/>
      <c r="C4443" s="28" t="s">
        <v>2499</v>
      </c>
      <c r="D4443" s="28"/>
      <c r="E4443" s="28"/>
      <c r="F4443" s="29">
        <v>81.28</v>
      </c>
    </row>
    <row r="4444" spans="1:6" outlineLevel="1" x14ac:dyDescent="0.2">
      <c r="A4444" s="26"/>
      <c r="B4444" s="27"/>
      <c r="C4444" s="28" t="s">
        <v>2500</v>
      </c>
      <c r="D4444" s="28"/>
      <c r="E4444" s="28"/>
      <c r="F4444" s="29">
        <v>44.1</v>
      </c>
    </row>
    <row r="4445" spans="1:6" outlineLevel="1" x14ac:dyDescent="0.2">
      <c r="A4445" s="26"/>
      <c r="B4445" s="27"/>
      <c r="C4445" s="28" t="s">
        <v>917</v>
      </c>
      <c r="D4445" s="28"/>
      <c r="E4445" s="28"/>
      <c r="F4445" s="29">
        <v>333.89</v>
      </c>
    </row>
    <row r="4446" spans="1:6" ht="11.25" customHeight="1" outlineLevel="1" x14ac:dyDescent="0.2">
      <c r="A4446" s="443" t="s">
        <v>1007</v>
      </c>
      <c r="B4446" s="444"/>
      <c r="C4446" s="444"/>
      <c r="D4446" s="444"/>
      <c r="E4446" s="445"/>
      <c r="F4446" s="36">
        <v>5073746.6399999997</v>
      </c>
    </row>
    <row r="4447" spans="1:6" outlineLevel="1" x14ac:dyDescent="0.2">
      <c r="A4447" s="443" t="s">
        <v>1008</v>
      </c>
      <c r="B4447" s="444"/>
      <c r="C4447" s="444"/>
      <c r="D4447" s="444"/>
      <c r="E4447" s="445"/>
      <c r="F4447" s="36">
        <v>1156942.6599999999</v>
      </c>
    </row>
    <row r="4448" spans="1:6" outlineLevel="1" x14ac:dyDescent="0.2">
      <c r="A4448" s="443" t="s">
        <v>1009</v>
      </c>
      <c r="B4448" s="444"/>
      <c r="C4448" s="444"/>
      <c r="D4448" s="444"/>
      <c r="E4448" s="445"/>
      <c r="F4448" s="36">
        <v>622905.80000000005</v>
      </c>
    </row>
    <row r="4449" spans="1:8" ht="11.25" customHeight="1" outlineLevel="1" x14ac:dyDescent="0.2">
      <c r="A4449" s="443" t="s">
        <v>2618</v>
      </c>
      <c r="B4449" s="444"/>
      <c r="C4449" s="444"/>
      <c r="D4449" s="444"/>
      <c r="E4449" s="445"/>
      <c r="F4449" s="36">
        <v>6853595.0999999996</v>
      </c>
    </row>
    <row r="4450" spans="1:8" ht="12.75" customHeight="1" outlineLevel="1" x14ac:dyDescent="0.2">
      <c r="A4450" s="456" t="s">
        <v>2619</v>
      </c>
      <c r="B4450" s="457"/>
      <c r="C4450" s="457"/>
      <c r="D4450" s="457"/>
      <c r="E4450" s="457"/>
      <c r="F4450" s="458"/>
    </row>
    <row r="4451" spans="1:8" ht="33.75" customHeight="1" outlineLevel="1" x14ac:dyDescent="0.2">
      <c r="A4451" s="21">
        <v>530</v>
      </c>
      <c r="B4451" s="22" t="s">
        <v>2620</v>
      </c>
      <c r="C4451" s="23" t="s">
        <v>2621</v>
      </c>
      <c r="D4451" s="33">
        <v>6.4999999999999997E-3</v>
      </c>
      <c r="E4451" s="25">
        <v>34215.85</v>
      </c>
      <c r="F4451" s="25">
        <v>9818.06</v>
      </c>
      <c r="G4451" s="194">
        <f>D4451*1000</f>
        <v>6.5</v>
      </c>
    </row>
    <row r="4452" spans="1:8" outlineLevel="1" x14ac:dyDescent="0.2">
      <c r="A4452" s="26"/>
      <c r="B4452" s="27"/>
      <c r="C4452" s="28" t="s">
        <v>2622</v>
      </c>
      <c r="D4452" s="28"/>
      <c r="E4452" s="28"/>
      <c r="F4452" s="29">
        <v>11864.39</v>
      </c>
    </row>
    <row r="4453" spans="1:8" outlineLevel="1" x14ac:dyDescent="0.2">
      <c r="A4453" s="26"/>
      <c r="B4453" s="27"/>
      <c r="C4453" s="28" t="s">
        <v>2623</v>
      </c>
      <c r="D4453" s="28"/>
      <c r="E4453" s="28"/>
      <c r="F4453" s="29">
        <v>5649.71</v>
      </c>
    </row>
    <row r="4454" spans="1:8" outlineLevel="1" x14ac:dyDescent="0.2">
      <c r="A4454" s="26"/>
      <c r="B4454" s="27"/>
      <c r="C4454" s="28" t="s">
        <v>917</v>
      </c>
      <c r="D4454" s="28"/>
      <c r="E4454" s="28"/>
      <c r="F4454" s="29">
        <v>27332.16</v>
      </c>
      <c r="G4454" s="209">
        <f>F4454/D4451/1000*1.2*1.0224*1.0192</f>
        <v>5258.0183762534398</v>
      </c>
    </row>
    <row r="4455" spans="1:8" ht="12" customHeight="1" outlineLevel="1" x14ac:dyDescent="0.2">
      <c r="A4455" s="459" t="s">
        <v>2624</v>
      </c>
      <c r="B4455" s="460"/>
      <c r="C4455" s="460"/>
      <c r="D4455" s="460"/>
      <c r="E4455" s="460"/>
      <c r="F4455" s="461"/>
    </row>
    <row r="4456" spans="1:8" ht="56.25" customHeight="1" outlineLevel="1" x14ac:dyDescent="0.2">
      <c r="A4456" s="21">
        <v>531</v>
      </c>
      <c r="B4456" s="22" t="s">
        <v>2625</v>
      </c>
      <c r="C4456" s="23" t="s">
        <v>2626</v>
      </c>
      <c r="D4456" s="24">
        <v>62.137999999999998</v>
      </c>
      <c r="E4456" s="25">
        <v>822.47</v>
      </c>
      <c r="F4456" s="25">
        <v>1607549.09</v>
      </c>
    </row>
    <row r="4457" spans="1:8" outlineLevel="1" x14ac:dyDescent="0.2">
      <c r="A4457" s="26"/>
      <c r="B4457" s="27"/>
      <c r="C4457" s="28" t="s">
        <v>2627</v>
      </c>
      <c r="D4457" s="28"/>
      <c r="E4457" s="28"/>
      <c r="F4457" s="29">
        <v>1313481.22</v>
      </c>
    </row>
    <row r="4458" spans="1:8" outlineLevel="1" x14ac:dyDescent="0.2">
      <c r="A4458" s="26"/>
      <c r="B4458" s="27"/>
      <c r="C4458" s="28" t="s">
        <v>2628</v>
      </c>
      <c r="D4458" s="28"/>
      <c r="E4458" s="28"/>
      <c r="F4458" s="29">
        <v>875654.15</v>
      </c>
    </row>
    <row r="4459" spans="1:8" outlineLevel="1" x14ac:dyDescent="0.2">
      <c r="A4459" s="26"/>
      <c r="B4459" s="27"/>
      <c r="C4459" s="28" t="s">
        <v>917</v>
      </c>
      <c r="D4459" s="28"/>
      <c r="E4459" s="28"/>
      <c r="F4459" s="29">
        <v>3796684.46</v>
      </c>
      <c r="G4459" s="209">
        <f t="shared" ref="G4459:G4464" si="0">F4459/387.5*1.2*1.0224*1.0192</f>
        <v>12251.642048790369</v>
      </c>
    </row>
    <row r="4460" spans="1:8" ht="22.5" customHeight="1" outlineLevel="1" x14ac:dyDescent="0.2">
      <c r="A4460" s="21">
        <v>532</v>
      </c>
      <c r="B4460" s="22" t="s">
        <v>2629</v>
      </c>
      <c r="C4460" s="23" t="s">
        <v>2630</v>
      </c>
      <c r="D4460" s="31">
        <v>62</v>
      </c>
      <c r="E4460" s="25">
        <v>13702.97</v>
      </c>
      <c r="F4460" s="25">
        <v>7128010.9299999997</v>
      </c>
      <c r="G4460" s="210">
        <f t="shared" si="0"/>
        <v>23001.605573043948</v>
      </c>
      <c r="H4460" s="1">
        <f>D4460*12.5/2</f>
        <v>387.5</v>
      </c>
    </row>
    <row r="4461" spans="1:8" ht="22.5" customHeight="1" outlineLevel="1" x14ac:dyDescent="0.2">
      <c r="A4461" s="21">
        <v>533</v>
      </c>
      <c r="B4461" s="22" t="s">
        <v>2631</v>
      </c>
      <c r="C4461" s="23" t="s">
        <v>2632</v>
      </c>
      <c r="D4461" s="31">
        <v>88</v>
      </c>
      <c r="E4461" s="25">
        <v>145.30000000000001</v>
      </c>
      <c r="F4461" s="25">
        <v>237443.45</v>
      </c>
      <c r="G4461" s="210">
        <f t="shared" si="0"/>
        <v>766.21383390650658</v>
      </c>
    </row>
    <row r="4462" spans="1:8" ht="22.5" customHeight="1" outlineLevel="1" x14ac:dyDescent="0.2">
      <c r="A4462" s="21">
        <v>534</v>
      </c>
      <c r="B4462" s="22" t="s">
        <v>2633</v>
      </c>
      <c r="C4462" s="23" t="s">
        <v>2634</v>
      </c>
      <c r="D4462" s="24">
        <v>0.19900000000000001</v>
      </c>
      <c r="E4462" s="25">
        <v>10441.299999999999</v>
      </c>
      <c r="F4462" s="25">
        <v>23624.799999999999</v>
      </c>
      <c r="G4462" s="210">
        <f t="shared" si="0"/>
        <v>76.235619821369795</v>
      </c>
    </row>
    <row r="4463" spans="1:8" ht="22.5" customHeight="1" outlineLevel="1" x14ac:dyDescent="0.2">
      <c r="A4463" s="21">
        <v>535</v>
      </c>
      <c r="B4463" s="22" t="s">
        <v>2635</v>
      </c>
      <c r="C4463" s="23" t="s">
        <v>2636</v>
      </c>
      <c r="D4463" s="30">
        <v>1.76</v>
      </c>
      <c r="E4463" s="25">
        <v>6.16</v>
      </c>
      <c r="F4463" s="25">
        <v>248.06</v>
      </c>
      <c r="G4463" s="210">
        <f t="shared" si="0"/>
        <v>0.80047271735163872</v>
      </c>
    </row>
    <row r="4464" spans="1:8" ht="22.5" customHeight="1" outlineLevel="1" x14ac:dyDescent="0.2">
      <c r="A4464" s="21">
        <v>536</v>
      </c>
      <c r="B4464" s="22" t="s">
        <v>1377</v>
      </c>
      <c r="C4464" s="23" t="s">
        <v>2637</v>
      </c>
      <c r="D4464" s="31">
        <v>716</v>
      </c>
      <c r="E4464" s="25">
        <v>457.1</v>
      </c>
      <c r="F4464" s="25">
        <v>2745883.62</v>
      </c>
      <c r="G4464" s="210">
        <f t="shared" si="0"/>
        <v>8860.7793390016705</v>
      </c>
    </row>
    <row r="4465" spans="1:7" ht="12" customHeight="1" outlineLevel="1" x14ac:dyDescent="0.2">
      <c r="A4465" s="459" t="s">
        <v>2638</v>
      </c>
      <c r="B4465" s="460"/>
      <c r="C4465" s="460"/>
      <c r="D4465" s="460"/>
      <c r="E4465" s="460"/>
      <c r="F4465" s="461"/>
    </row>
    <row r="4466" spans="1:7" ht="56.25" customHeight="1" outlineLevel="1" x14ac:dyDescent="0.2">
      <c r="A4466" s="21">
        <v>537</v>
      </c>
      <c r="B4466" s="22" t="s">
        <v>2625</v>
      </c>
      <c r="C4466" s="23" t="s">
        <v>2639</v>
      </c>
      <c r="D4466" s="24">
        <v>0.27700000000000002</v>
      </c>
      <c r="E4466" s="25">
        <v>822.47</v>
      </c>
      <c r="F4466" s="25">
        <v>7166.17</v>
      </c>
    </row>
    <row r="4467" spans="1:7" outlineLevel="1" x14ac:dyDescent="0.2">
      <c r="A4467" s="26"/>
      <c r="B4467" s="27"/>
      <c r="C4467" s="28" t="s">
        <v>2640</v>
      </c>
      <c r="D4467" s="28"/>
      <c r="E4467" s="28"/>
      <c r="F4467" s="29">
        <v>5855.26</v>
      </c>
    </row>
    <row r="4468" spans="1:7" outlineLevel="1" x14ac:dyDescent="0.2">
      <c r="A4468" s="26"/>
      <c r="B4468" s="27"/>
      <c r="C4468" s="28" t="s">
        <v>2641</v>
      </c>
      <c r="D4468" s="28"/>
      <c r="E4468" s="28"/>
      <c r="F4468" s="29">
        <v>3903.51</v>
      </c>
    </row>
    <row r="4469" spans="1:7" outlineLevel="1" x14ac:dyDescent="0.2">
      <c r="A4469" s="26"/>
      <c r="B4469" s="27"/>
      <c r="C4469" s="28" t="s">
        <v>917</v>
      </c>
      <c r="D4469" s="28"/>
      <c r="E4469" s="28"/>
      <c r="F4469" s="29">
        <v>16924.939999999999</v>
      </c>
      <c r="G4469" s="209">
        <f>F4469/387.5*1.2*1.0224*1.0192</f>
        <v>54.615628125507719</v>
      </c>
    </row>
    <row r="4470" spans="1:7" ht="56.25" customHeight="1" outlineLevel="1" x14ac:dyDescent="0.2">
      <c r="A4470" s="21">
        <v>538</v>
      </c>
      <c r="B4470" s="22" t="s">
        <v>2642</v>
      </c>
      <c r="C4470" s="23" t="s">
        <v>2643</v>
      </c>
      <c r="D4470" s="31">
        <v>16</v>
      </c>
      <c r="E4470" s="25">
        <v>3432.8</v>
      </c>
      <c r="F4470" s="25">
        <v>742583.3</v>
      </c>
      <c r="G4470" s="210">
        <f>F4470/387.5*1.2*1.0224*1.0192</f>
        <v>2396.2657099530243</v>
      </c>
    </row>
    <row r="4471" spans="1:7" ht="12" outlineLevel="1" x14ac:dyDescent="0.2">
      <c r="A4471" s="459" t="s">
        <v>2644</v>
      </c>
      <c r="B4471" s="460"/>
      <c r="C4471" s="460"/>
      <c r="D4471" s="460"/>
      <c r="E4471" s="460"/>
      <c r="F4471" s="461"/>
    </row>
    <row r="4472" spans="1:7" ht="56.25" customHeight="1" outlineLevel="1" x14ac:dyDescent="0.2">
      <c r="A4472" s="21">
        <v>539</v>
      </c>
      <c r="B4472" s="22" t="s">
        <v>2645</v>
      </c>
      <c r="C4472" s="23" t="s">
        <v>2646</v>
      </c>
      <c r="D4472" s="24">
        <v>6.7910000000000004</v>
      </c>
      <c r="E4472" s="25">
        <v>2831.45</v>
      </c>
      <c r="F4472" s="25">
        <v>795606.22</v>
      </c>
    </row>
    <row r="4473" spans="1:7" outlineLevel="1" x14ac:dyDescent="0.2">
      <c r="A4473" s="26"/>
      <c r="B4473" s="27"/>
      <c r="C4473" s="28" t="s">
        <v>2647</v>
      </c>
      <c r="D4473" s="28"/>
      <c r="E4473" s="28"/>
      <c r="F4473" s="29">
        <v>721008.86</v>
      </c>
    </row>
    <row r="4474" spans="1:7" outlineLevel="1" x14ac:dyDescent="0.2">
      <c r="A4474" s="26"/>
      <c r="B4474" s="27"/>
      <c r="C4474" s="28" t="s">
        <v>2648</v>
      </c>
      <c r="D4474" s="28"/>
      <c r="E4474" s="28"/>
      <c r="F4474" s="29">
        <v>480672.57</v>
      </c>
    </row>
    <row r="4475" spans="1:7" outlineLevel="1" x14ac:dyDescent="0.2">
      <c r="A4475" s="26"/>
      <c r="B4475" s="27"/>
      <c r="C4475" s="28" t="s">
        <v>917</v>
      </c>
      <c r="D4475" s="28"/>
      <c r="E4475" s="28"/>
      <c r="F4475" s="29">
        <v>1997287.65</v>
      </c>
      <c r="G4475" s="209">
        <f>F4475/387.5*1.2*1.0224*1.0192</f>
        <v>6445.1111526581008</v>
      </c>
    </row>
    <row r="4476" spans="1:7" ht="22.5" customHeight="1" outlineLevel="1" x14ac:dyDescent="0.2">
      <c r="A4476" s="21">
        <v>540</v>
      </c>
      <c r="B4476" s="22" t="s">
        <v>1377</v>
      </c>
      <c r="C4476" s="23" t="s">
        <v>2649</v>
      </c>
      <c r="D4476" s="31">
        <v>51</v>
      </c>
      <c r="E4476" s="25">
        <v>8075.5</v>
      </c>
      <c r="F4476" s="25">
        <v>3455424.19</v>
      </c>
      <c r="G4476" s="210">
        <f>F4476/387.5*1.2*1.0224*1.0192</f>
        <v>11150.418410754999</v>
      </c>
    </row>
    <row r="4477" spans="1:7" ht="12" customHeight="1" outlineLevel="1" x14ac:dyDescent="0.2">
      <c r="A4477" s="459" t="s">
        <v>2650</v>
      </c>
      <c r="B4477" s="460"/>
      <c r="C4477" s="460"/>
      <c r="D4477" s="460"/>
      <c r="E4477" s="460"/>
      <c r="F4477" s="461"/>
    </row>
    <row r="4478" spans="1:7" ht="56.25" customHeight="1" outlineLevel="1" x14ac:dyDescent="0.2">
      <c r="A4478" s="21">
        <v>541</v>
      </c>
      <c r="B4478" s="22" t="s">
        <v>2645</v>
      </c>
      <c r="C4478" s="23" t="s">
        <v>2651</v>
      </c>
      <c r="D4478" s="24">
        <v>8.2449999999999992</v>
      </c>
      <c r="E4478" s="25">
        <v>2831.45</v>
      </c>
      <c r="F4478" s="25">
        <v>965951.01</v>
      </c>
    </row>
    <row r="4479" spans="1:7" outlineLevel="1" x14ac:dyDescent="0.2">
      <c r="A4479" s="26"/>
      <c r="B4479" s="27"/>
      <c r="C4479" s="28" t="s">
        <v>2652</v>
      </c>
      <c r="D4479" s="28"/>
      <c r="E4479" s="28"/>
      <c r="F4479" s="29">
        <v>875381.83</v>
      </c>
    </row>
    <row r="4480" spans="1:7" outlineLevel="1" x14ac:dyDescent="0.2">
      <c r="A4480" s="26"/>
      <c r="B4480" s="27"/>
      <c r="C4480" s="28" t="s">
        <v>2653</v>
      </c>
      <c r="D4480" s="28"/>
      <c r="E4480" s="28"/>
      <c r="F4480" s="29">
        <v>583587.89</v>
      </c>
    </row>
    <row r="4481" spans="1:7" outlineLevel="1" x14ac:dyDescent="0.2">
      <c r="A4481" s="26"/>
      <c r="B4481" s="27"/>
      <c r="C4481" s="28" t="s">
        <v>917</v>
      </c>
      <c r="D4481" s="28"/>
      <c r="E4481" s="28"/>
      <c r="F4481" s="29">
        <v>2424920.73</v>
      </c>
      <c r="G4481" s="209">
        <f>F4481/387.5*1.2*1.0224*1.0192</f>
        <v>7825.0539631759229</v>
      </c>
    </row>
    <row r="4482" spans="1:7" ht="22.5" customHeight="1" outlineLevel="1" x14ac:dyDescent="0.2">
      <c r="A4482" s="21">
        <v>542</v>
      </c>
      <c r="B4482" s="22" t="s">
        <v>2654</v>
      </c>
      <c r="C4482" s="23" t="s">
        <v>2655</v>
      </c>
      <c r="D4482" s="31">
        <v>680</v>
      </c>
      <c r="E4482" s="25">
        <v>3.2</v>
      </c>
      <c r="F4482" s="25">
        <v>33379.839999999997</v>
      </c>
      <c r="G4482" s="210">
        <f>F4482/387.5*1.2*1.0224*1.0192</f>
        <v>107.7144691992378</v>
      </c>
    </row>
    <row r="4483" spans="1:7" ht="22.5" customHeight="1" outlineLevel="1" x14ac:dyDescent="0.2">
      <c r="A4483" s="21">
        <v>543</v>
      </c>
      <c r="B4483" s="22" t="s">
        <v>2656</v>
      </c>
      <c r="C4483" s="23" t="s">
        <v>2657</v>
      </c>
      <c r="D4483" s="33">
        <v>8.1600000000000006E-2</v>
      </c>
      <c r="E4483" s="25">
        <v>14408.1</v>
      </c>
      <c r="F4483" s="25">
        <v>12815.14</v>
      </c>
      <c r="G4483" s="210">
        <f t="shared" ref="G4483:G4493" si="1">F4483/387.5*1.2*1.0224*1.0192</f>
        <v>41.353583564628231</v>
      </c>
    </row>
    <row r="4484" spans="1:7" ht="33.75" customHeight="1" outlineLevel="1" x14ac:dyDescent="0.2">
      <c r="A4484" s="21">
        <v>544</v>
      </c>
      <c r="B4484" s="22" t="s">
        <v>2658</v>
      </c>
      <c r="C4484" s="23" t="s">
        <v>2659</v>
      </c>
      <c r="D4484" s="33">
        <v>0.23119999999999999</v>
      </c>
      <c r="E4484" s="25">
        <v>9933.4</v>
      </c>
      <c r="F4484" s="25">
        <v>25538.22</v>
      </c>
      <c r="G4484" s="210">
        <f t="shared" si="1"/>
        <v>82.410095782165484</v>
      </c>
    </row>
    <row r="4485" spans="1:7" ht="33.75" customHeight="1" outlineLevel="1" x14ac:dyDescent="0.2">
      <c r="A4485" s="21">
        <v>545</v>
      </c>
      <c r="B4485" s="22" t="s">
        <v>2660</v>
      </c>
      <c r="C4485" s="23" t="s">
        <v>2661</v>
      </c>
      <c r="D4485" s="31">
        <v>340</v>
      </c>
      <c r="E4485" s="25">
        <v>6.73</v>
      </c>
      <c r="F4485" s="25">
        <v>23110.82</v>
      </c>
      <c r="G4485" s="210">
        <f t="shared" si="1"/>
        <v>74.577041383635404</v>
      </c>
    </row>
    <row r="4486" spans="1:7" ht="22.5" customHeight="1" outlineLevel="1" x14ac:dyDescent="0.2">
      <c r="A4486" s="21">
        <v>546</v>
      </c>
      <c r="B4486" s="22" t="s">
        <v>2662</v>
      </c>
      <c r="C4486" s="23" t="s">
        <v>2663</v>
      </c>
      <c r="D4486" s="31">
        <v>340</v>
      </c>
      <c r="E4486" s="25">
        <v>43.61</v>
      </c>
      <c r="F4486" s="25">
        <v>255476.1</v>
      </c>
      <c r="G4486" s="210">
        <f t="shared" si="1"/>
        <v>824.40396672336931</v>
      </c>
    </row>
    <row r="4487" spans="1:7" ht="33.75" customHeight="1" outlineLevel="1" x14ac:dyDescent="0.2">
      <c r="A4487" s="21">
        <v>547</v>
      </c>
      <c r="B4487" s="22" t="s">
        <v>2664</v>
      </c>
      <c r="C4487" s="23" t="s">
        <v>2665</v>
      </c>
      <c r="D4487" s="33">
        <v>10.1218</v>
      </c>
      <c r="E4487" s="25">
        <v>7396.23</v>
      </c>
      <c r="F4487" s="25">
        <v>615375.18000000005</v>
      </c>
      <c r="G4487" s="210">
        <f t="shared" si="1"/>
        <v>1985.7737745922511</v>
      </c>
    </row>
    <row r="4488" spans="1:7" ht="33.75" customHeight="1" outlineLevel="1" x14ac:dyDescent="0.2">
      <c r="A4488" s="21">
        <v>548</v>
      </c>
      <c r="B4488" s="22" t="s">
        <v>2664</v>
      </c>
      <c r="C4488" s="23" t="s">
        <v>2665</v>
      </c>
      <c r="D4488" s="33">
        <v>0.28639999999999999</v>
      </c>
      <c r="E4488" s="25">
        <v>7396.23</v>
      </c>
      <c r="F4488" s="25">
        <v>17412.259999999998</v>
      </c>
      <c r="G4488" s="210">
        <f t="shared" si="1"/>
        <v>56.188176559837309</v>
      </c>
    </row>
    <row r="4489" spans="1:7" ht="22.5" customHeight="1" outlineLevel="1" x14ac:dyDescent="0.2">
      <c r="A4489" s="21">
        <v>549</v>
      </c>
      <c r="B4489" s="22" t="s">
        <v>1377</v>
      </c>
      <c r="C4489" s="23" t="s">
        <v>2666</v>
      </c>
      <c r="D4489" s="31">
        <v>680</v>
      </c>
      <c r="E4489" s="25">
        <v>4.87</v>
      </c>
      <c r="F4489" s="25">
        <v>27771.89</v>
      </c>
      <c r="G4489" s="210">
        <f t="shared" si="1"/>
        <v>89.617996671332762</v>
      </c>
    </row>
    <row r="4490" spans="1:7" ht="22.5" customHeight="1" outlineLevel="1" x14ac:dyDescent="0.2">
      <c r="A4490" s="21">
        <v>550</v>
      </c>
      <c r="B4490" s="22" t="s">
        <v>1377</v>
      </c>
      <c r="C4490" s="23" t="s">
        <v>2667</v>
      </c>
      <c r="D4490" s="31">
        <v>680</v>
      </c>
      <c r="E4490" s="25">
        <v>13.04</v>
      </c>
      <c r="F4490" s="25">
        <v>74395.37</v>
      </c>
      <c r="G4490" s="210">
        <f>F4490/387.5*1.2*1.0224*1.0192</f>
        <v>240.06878973748519</v>
      </c>
    </row>
    <row r="4491" spans="1:7" ht="22.5" customHeight="1" outlineLevel="1" x14ac:dyDescent="0.2">
      <c r="A4491" s="21">
        <v>551</v>
      </c>
      <c r="B4491" s="22" t="s">
        <v>2668</v>
      </c>
      <c r="C4491" s="23" t="s">
        <v>2669</v>
      </c>
      <c r="D4491" s="33">
        <v>0.44879999999999998</v>
      </c>
      <c r="E4491" s="25">
        <v>7700.36</v>
      </c>
      <c r="F4491" s="25">
        <v>35215.839999999997</v>
      </c>
      <c r="G4491" s="210">
        <f t="shared" si="1"/>
        <v>113.63911609538229</v>
      </c>
    </row>
    <row r="4492" spans="1:7" ht="22.5" customHeight="1" outlineLevel="1" x14ac:dyDescent="0.2">
      <c r="A4492" s="21">
        <v>552</v>
      </c>
      <c r="B4492" s="22" t="s">
        <v>2670</v>
      </c>
      <c r="C4492" s="23" t="s">
        <v>2671</v>
      </c>
      <c r="D4492" s="31">
        <v>680</v>
      </c>
      <c r="E4492" s="25">
        <v>36.270000000000003</v>
      </c>
      <c r="F4492" s="25">
        <v>138362.79999999999</v>
      </c>
      <c r="G4492" s="210">
        <f t="shared" si="1"/>
        <v>446.48732764807431</v>
      </c>
    </row>
    <row r="4493" spans="1:7" ht="33.75" customHeight="1" outlineLevel="1" x14ac:dyDescent="0.2">
      <c r="A4493" s="21">
        <v>553</v>
      </c>
      <c r="B4493" s="22" t="s">
        <v>1377</v>
      </c>
      <c r="C4493" s="23" t="s">
        <v>2672</v>
      </c>
      <c r="D4493" s="31">
        <v>680</v>
      </c>
      <c r="E4493" s="25">
        <v>12.74</v>
      </c>
      <c r="F4493" s="25">
        <v>72670.78</v>
      </c>
      <c r="G4493" s="210">
        <f t="shared" si="1"/>
        <v>234.50365531993518</v>
      </c>
    </row>
    <row r="4494" spans="1:7" ht="33.75" customHeight="1" outlineLevel="1" x14ac:dyDescent="0.2">
      <c r="A4494" s="21">
        <v>554</v>
      </c>
      <c r="B4494" s="22" t="s">
        <v>1377</v>
      </c>
      <c r="C4494" s="23" t="s">
        <v>2673</v>
      </c>
      <c r="D4494" s="31">
        <v>1020</v>
      </c>
      <c r="E4494" s="25">
        <v>15.64</v>
      </c>
      <c r="F4494" s="25">
        <v>133804.63</v>
      </c>
      <c r="G4494" s="210">
        <f>F4494/387.5*1.2*1.0224*1.0192</f>
        <v>431.77842364883736</v>
      </c>
    </row>
    <row r="4495" spans="1:7" ht="12" customHeight="1" outlineLevel="1" x14ac:dyDescent="0.2">
      <c r="A4495" s="459" t="s">
        <v>2674</v>
      </c>
      <c r="B4495" s="460"/>
      <c r="C4495" s="460"/>
      <c r="D4495" s="460"/>
      <c r="E4495" s="460"/>
      <c r="F4495" s="461"/>
    </row>
    <row r="4496" spans="1:7" ht="45" customHeight="1" outlineLevel="1" x14ac:dyDescent="0.2">
      <c r="A4496" s="21">
        <v>555</v>
      </c>
      <c r="B4496" s="22" t="s">
        <v>2675</v>
      </c>
      <c r="C4496" s="23" t="s">
        <v>2676</v>
      </c>
      <c r="D4496" s="30">
        <v>14.32</v>
      </c>
      <c r="E4496" s="25">
        <v>1016.52</v>
      </c>
      <c r="F4496" s="25">
        <v>358450.03</v>
      </c>
    </row>
    <row r="4497" spans="1:7" outlineLevel="1" x14ac:dyDescent="0.2">
      <c r="A4497" s="26"/>
      <c r="B4497" s="27"/>
      <c r="C4497" s="28" t="s">
        <v>2677</v>
      </c>
      <c r="D4497" s="28"/>
      <c r="E4497" s="28"/>
      <c r="F4497" s="29">
        <v>353662.31</v>
      </c>
    </row>
    <row r="4498" spans="1:7" outlineLevel="1" x14ac:dyDescent="0.2">
      <c r="A4498" s="26"/>
      <c r="B4498" s="27"/>
      <c r="C4498" s="28" t="s">
        <v>2678</v>
      </c>
      <c r="D4498" s="28"/>
      <c r="E4498" s="28"/>
      <c r="F4498" s="29">
        <v>202583.27</v>
      </c>
    </row>
    <row r="4499" spans="1:7" outlineLevel="1" x14ac:dyDescent="0.2">
      <c r="A4499" s="26"/>
      <c r="B4499" s="27"/>
      <c r="C4499" s="28" t="s">
        <v>917</v>
      </c>
      <c r="D4499" s="28"/>
      <c r="E4499" s="28"/>
      <c r="F4499" s="29">
        <v>914695.61</v>
      </c>
      <c r="G4499" s="209">
        <f>F4499/387.5*1.2*1.0224*1.0192</f>
        <v>2951.6604067012609</v>
      </c>
    </row>
    <row r="4500" spans="1:7" ht="22.5" customHeight="1" outlineLevel="1" x14ac:dyDescent="0.2">
      <c r="A4500" s="21">
        <v>556</v>
      </c>
      <c r="B4500" s="22" t="s">
        <v>2679</v>
      </c>
      <c r="C4500" s="23" t="s">
        <v>2680</v>
      </c>
      <c r="D4500" s="30">
        <v>7.16</v>
      </c>
      <c r="E4500" s="25">
        <v>258.85000000000002</v>
      </c>
      <c r="F4500" s="25">
        <v>51955.42</v>
      </c>
    </row>
    <row r="4501" spans="1:7" outlineLevel="1" x14ac:dyDescent="0.2">
      <c r="A4501" s="26"/>
      <c r="B4501" s="27"/>
      <c r="C4501" s="28" t="s">
        <v>2681</v>
      </c>
      <c r="D4501" s="28"/>
      <c r="E4501" s="28"/>
      <c r="F4501" s="29">
        <v>48184.75</v>
      </c>
    </row>
    <row r="4502" spans="1:7" outlineLevel="1" x14ac:dyDescent="0.2">
      <c r="A4502" s="26"/>
      <c r="B4502" s="27"/>
      <c r="C4502" s="28" t="s">
        <v>2682</v>
      </c>
      <c r="D4502" s="28"/>
      <c r="E4502" s="28"/>
      <c r="F4502" s="29">
        <v>27399.17</v>
      </c>
    </row>
    <row r="4503" spans="1:7" outlineLevel="1" x14ac:dyDescent="0.2">
      <c r="A4503" s="26"/>
      <c r="B4503" s="27"/>
      <c r="C4503" s="28" t="s">
        <v>917</v>
      </c>
      <c r="D4503" s="28"/>
      <c r="E4503" s="28"/>
      <c r="F4503" s="29">
        <v>127539.34</v>
      </c>
      <c r="G4503" s="209">
        <f>F4503/387.5*1.2*1.0224*1.0192</f>
        <v>411.56075973165582</v>
      </c>
    </row>
    <row r="4504" spans="1:7" ht="22.5" customHeight="1" outlineLevel="1" x14ac:dyDescent="0.2">
      <c r="A4504" s="21">
        <v>557</v>
      </c>
      <c r="B4504" s="22" t="s">
        <v>2683</v>
      </c>
      <c r="C4504" s="23" t="s">
        <v>2684</v>
      </c>
      <c r="D4504" s="31">
        <v>716</v>
      </c>
      <c r="E4504" s="25">
        <v>344.14</v>
      </c>
      <c r="F4504" s="25">
        <v>2067302.46</v>
      </c>
      <c r="G4504" s="210">
        <f>F4504/387.5*1.2*1.0224*1.0192</f>
        <v>6671.0441737641186</v>
      </c>
    </row>
    <row r="4505" spans="1:7" ht="45" customHeight="1" outlineLevel="1" x14ac:dyDescent="0.2">
      <c r="A4505" s="21">
        <v>558</v>
      </c>
      <c r="B4505" s="22" t="s">
        <v>2685</v>
      </c>
      <c r="C4505" s="23" t="s">
        <v>2686</v>
      </c>
      <c r="D4505" s="24">
        <v>4.0000000000000001E-3</v>
      </c>
      <c r="E4505" s="25">
        <v>41599.43</v>
      </c>
      <c r="F4505" s="25">
        <v>866.93</v>
      </c>
      <c r="G4505" s="210">
        <f>F4505/387.5*1.2*1.0224*1.0192</f>
        <v>2.7975240379491093</v>
      </c>
    </row>
    <row r="4506" spans="1:7" ht="11.25" customHeight="1" outlineLevel="1" x14ac:dyDescent="0.2">
      <c r="A4506" s="443" t="s">
        <v>1007</v>
      </c>
      <c r="B4506" s="444"/>
      <c r="C4506" s="444"/>
      <c r="D4506" s="444"/>
      <c r="E4506" s="445"/>
      <c r="F4506" s="36">
        <v>21663212.609999999</v>
      </c>
    </row>
    <row r="4507" spans="1:7" outlineLevel="1" x14ac:dyDescent="0.2">
      <c r="A4507" s="443" t="s">
        <v>1008</v>
      </c>
      <c r="B4507" s="444"/>
      <c r="C4507" s="444"/>
      <c r="D4507" s="444"/>
      <c r="E4507" s="445"/>
      <c r="F4507" s="36">
        <v>3329438.62</v>
      </c>
    </row>
    <row r="4508" spans="1:7" outlineLevel="1" x14ac:dyDescent="0.2">
      <c r="A4508" s="443" t="s">
        <v>1009</v>
      </c>
      <c r="B4508" s="444"/>
      <c r="C4508" s="444"/>
      <c r="D4508" s="444"/>
      <c r="E4508" s="445"/>
      <c r="F4508" s="36">
        <v>2179450.27</v>
      </c>
    </row>
    <row r="4509" spans="1:7" ht="11.25" customHeight="1" outlineLevel="1" x14ac:dyDescent="0.2">
      <c r="A4509" s="443" t="s">
        <v>2687</v>
      </c>
      <c r="B4509" s="444"/>
      <c r="C4509" s="444"/>
      <c r="D4509" s="444"/>
      <c r="E4509" s="445"/>
      <c r="F4509" s="36">
        <v>27172101.5</v>
      </c>
      <c r="G4509" s="209">
        <f>F4509/387.5*1.2*1.0224*1.0192</f>
        <v>87682.520051034167</v>
      </c>
    </row>
    <row r="4510" spans="1:7" ht="12.75" customHeight="1" outlineLevel="1" x14ac:dyDescent="0.2">
      <c r="A4510" s="456" t="s">
        <v>2688</v>
      </c>
      <c r="B4510" s="457"/>
      <c r="C4510" s="457"/>
      <c r="D4510" s="457"/>
      <c r="E4510" s="457"/>
      <c r="F4510" s="458"/>
    </row>
    <row r="4511" spans="1:7" ht="12" outlineLevel="1" x14ac:dyDescent="0.2">
      <c r="A4511" s="459" t="s">
        <v>2689</v>
      </c>
      <c r="B4511" s="460"/>
      <c r="C4511" s="460"/>
      <c r="D4511" s="460"/>
      <c r="E4511" s="460"/>
      <c r="F4511" s="461"/>
    </row>
    <row r="4512" spans="1:7" ht="45" customHeight="1" outlineLevel="1" x14ac:dyDescent="0.2">
      <c r="A4512" s="21">
        <v>559</v>
      </c>
      <c r="B4512" s="22" t="s">
        <v>2407</v>
      </c>
      <c r="C4512" s="23" t="s">
        <v>2408</v>
      </c>
      <c r="D4512" s="24">
        <v>8.0000000000000002E-3</v>
      </c>
      <c r="E4512" s="25">
        <v>5175</v>
      </c>
      <c r="F4512" s="25">
        <v>676.06</v>
      </c>
    </row>
    <row r="4513" spans="1:6" outlineLevel="1" x14ac:dyDescent="0.2">
      <c r="A4513" s="26"/>
      <c r="B4513" s="27"/>
      <c r="C4513" s="28" t="s">
        <v>2690</v>
      </c>
      <c r="D4513" s="28"/>
      <c r="E4513" s="28"/>
      <c r="F4513" s="29">
        <v>232.47</v>
      </c>
    </row>
    <row r="4514" spans="1:6" outlineLevel="1" x14ac:dyDescent="0.2">
      <c r="A4514" s="26"/>
      <c r="B4514" s="27"/>
      <c r="C4514" s="28" t="s">
        <v>2691</v>
      </c>
      <c r="D4514" s="28"/>
      <c r="E4514" s="28"/>
      <c r="F4514" s="29">
        <v>116.23</v>
      </c>
    </row>
    <row r="4515" spans="1:6" outlineLevel="1" x14ac:dyDescent="0.2">
      <c r="A4515" s="26"/>
      <c r="B4515" s="27"/>
      <c r="C4515" s="28" t="s">
        <v>917</v>
      </c>
      <c r="D4515" s="28"/>
      <c r="E4515" s="28"/>
      <c r="F4515" s="29">
        <v>1024.76</v>
      </c>
    </row>
    <row r="4516" spans="1:6" ht="33.75" customHeight="1" outlineLevel="1" x14ac:dyDescent="0.2">
      <c r="A4516" s="21">
        <v>560</v>
      </c>
      <c r="B4516" s="22" t="s">
        <v>2411</v>
      </c>
      <c r="C4516" s="23" t="s">
        <v>2412</v>
      </c>
      <c r="D4516" s="33">
        <v>2.5000000000000001E-3</v>
      </c>
      <c r="E4516" s="25">
        <v>2622.81</v>
      </c>
      <c r="F4516" s="25">
        <v>296.44</v>
      </c>
    </row>
    <row r="4517" spans="1:6" outlineLevel="1" x14ac:dyDescent="0.2">
      <c r="A4517" s="26"/>
      <c r="B4517" s="27"/>
      <c r="C4517" s="28" t="s">
        <v>2692</v>
      </c>
      <c r="D4517" s="28"/>
      <c r="E4517" s="28"/>
      <c r="F4517" s="29">
        <v>263.83</v>
      </c>
    </row>
    <row r="4518" spans="1:6" outlineLevel="1" x14ac:dyDescent="0.2">
      <c r="A4518" s="26"/>
      <c r="B4518" s="27"/>
      <c r="C4518" s="28" t="s">
        <v>2693</v>
      </c>
      <c r="D4518" s="28"/>
      <c r="E4518" s="28"/>
      <c r="F4518" s="29">
        <v>118.58</v>
      </c>
    </row>
    <row r="4519" spans="1:6" outlineLevel="1" x14ac:dyDescent="0.2">
      <c r="A4519" s="26"/>
      <c r="B4519" s="27"/>
      <c r="C4519" s="28" t="s">
        <v>917</v>
      </c>
      <c r="D4519" s="28"/>
      <c r="E4519" s="28"/>
      <c r="F4519" s="29">
        <v>678.85</v>
      </c>
    </row>
    <row r="4520" spans="1:6" ht="33.75" customHeight="1" outlineLevel="1" x14ac:dyDescent="0.2">
      <c r="A4520" s="21">
        <v>561</v>
      </c>
      <c r="B4520" s="22" t="s">
        <v>2415</v>
      </c>
      <c r="C4520" s="23" t="s">
        <v>2416</v>
      </c>
      <c r="D4520" s="33">
        <v>1.4E-3</v>
      </c>
      <c r="E4520" s="25">
        <v>616.41</v>
      </c>
      <c r="F4520" s="25">
        <v>18.78</v>
      </c>
    </row>
    <row r="4521" spans="1:6" outlineLevel="1" x14ac:dyDescent="0.2">
      <c r="A4521" s="26"/>
      <c r="B4521" s="27"/>
      <c r="C4521" s="28" t="s">
        <v>2694</v>
      </c>
      <c r="D4521" s="28"/>
      <c r="E4521" s="28"/>
      <c r="F4521" s="29">
        <v>7</v>
      </c>
    </row>
    <row r="4522" spans="1:6" outlineLevel="1" x14ac:dyDescent="0.2">
      <c r="A4522" s="26"/>
      <c r="B4522" s="27"/>
      <c r="C4522" s="28" t="s">
        <v>2695</v>
      </c>
      <c r="D4522" s="28"/>
      <c r="E4522" s="28"/>
      <c r="F4522" s="29">
        <v>3.5</v>
      </c>
    </row>
    <row r="4523" spans="1:6" outlineLevel="1" x14ac:dyDescent="0.2">
      <c r="A4523" s="26"/>
      <c r="B4523" s="27"/>
      <c r="C4523" s="28" t="s">
        <v>917</v>
      </c>
      <c r="D4523" s="28"/>
      <c r="E4523" s="28"/>
      <c r="F4523" s="29">
        <v>29.28</v>
      </c>
    </row>
    <row r="4524" spans="1:6" ht="22.5" customHeight="1" outlineLevel="1" x14ac:dyDescent="0.2">
      <c r="A4524" s="21">
        <v>562</v>
      </c>
      <c r="B4524" s="22" t="s">
        <v>2419</v>
      </c>
      <c r="C4524" s="23" t="s">
        <v>2420</v>
      </c>
      <c r="D4524" s="33">
        <v>3.3999999999999998E-3</v>
      </c>
      <c r="E4524" s="25">
        <v>915.98</v>
      </c>
      <c r="F4524" s="25">
        <v>140.80000000000001</v>
      </c>
    </row>
    <row r="4525" spans="1:6" outlineLevel="1" x14ac:dyDescent="0.2">
      <c r="A4525" s="26"/>
      <c r="B4525" s="27"/>
      <c r="C4525" s="28" t="s">
        <v>2696</v>
      </c>
      <c r="D4525" s="28"/>
      <c r="E4525" s="28"/>
      <c r="F4525" s="29">
        <v>125.31</v>
      </c>
    </row>
    <row r="4526" spans="1:6" outlineLevel="1" x14ac:dyDescent="0.2">
      <c r="A4526" s="26"/>
      <c r="B4526" s="27"/>
      <c r="C4526" s="28" t="s">
        <v>2697</v>
      </c>
      <c r="D4526" s="28"/>
      <c r="E4526" s="28"/>
      <c r="F4526" s="29">
        <v>56.32</v>
      </c>
    </row>
    <row r="4527" spans="1:6" outlineLevel="1" x14ac:dyDescent="0.2">
      <c r="A4527" s="26"/>
      <c r="B4527" s="27"/>
      <c r="C4527" s="28" t="s">
        <v>917</v>
      </c>
      <c r="D4527" s="28"/>
      <c r="E4527" s="28"/>
      <c r="F4527" s="29">
        <v>322.43</v>
      </c>
    </row>
    <row r="4528" spans="1:6" ht="22.5" customHeight="1" outlineLevel="1" x14ac:dyDescent="0.2">
      <c r="A4528" s="21">
        <v>563</v>
      </c>
      <c r="B4528" s="22" t="s">
        <v>2423</v>
      </c>
      <c r="C4528" s="23" t="s">
        <v>2424</v>
      </c>
      <c r="D4528" s="30">
        <v>1.87</v>
      </c>
      <c r="E4528" s="25">
        <v>59.99</v>
      </c>
      <c r="F4528" s="25">
        <v>1391.05</v>
      </c>
    </row>
    <row r="4529" spans="1:6" ht="33.75" customHeight="1" outlineLevel="1" x14ac:dyDescent="0.2">
      <c r="A4529" s="21">
        <v>564</v>
      </c>
      <c r="B4529" s="22" t="s">
        <v>2698</v>
      </c>
      <c r="C4529" s="23" t="s">
        <v>2699</v>
      </c>
      <c r="D4529" s="33">
        <v>3.3999999999999998E-3</v>
      </c>
      <c r="E4529" s="25">
        <v>509.86</v>
      </c>
      <c r="F4529" s="25">
        <v>33.43</v>
      </c>
    </row>
    <row r="4530" spans="1:6" outlineLevel="1" x14ac:dyDescent="0.2">
      <c r="A4530" s="26"/>
      <c r="B4530" s="27"/>
      <c r="C4530" s="28" t="s">
        <v>2700</v>
      </c>
      <c r="D4530" s="28"/>
      <c r="E4530" s="28"/>
      <c r="F4530" s="29">
        <v>26.45</v>
      </c>
    </row>
    <row r="4531" spans="1:6" outlineLevel="1" x14ac:dyDescent="0.2">
      <c r="A4531" s="26"/>
      <c r="B4531" s="27"/>
      <c r="C4531" s="28" t="s">
        <v>2701</v>
      </c>
      <c r="D4531" s="28"/>
      <c r="E4531" s="28"/>
      <c r="F4531" s="29">
        <v>13.23</v>
      </c>
    </row>
    <row r="4532" spans="1:6" outlineLevel="1" x14ac:dyDescent="0.2">
      <c r="A4532" s="26"/>
      <c r="B4532" s="27"/>
      <c r="C4532" s="28" t="s">
        <v>917</v>
      </c>
      <c r="D4532" s="28"/>
      <c r="E4532" s="28"/>
      <c r="F4532" s="29">
        <v>73.11</v>
      </c>
    </row>
    <row r="4533" spans="1:6" ht="45" customHeight="1" outlineLevel="1" x14ac:dyDescent="0.2">
      <c r="A4533" s="21">
        <v>565</v>
      </c>
      <c r="B4533" s="22" t="s">
        <v>2181</v>
      </c>
      <c r="C4533" s="23" t="s">
        <v>1016</v>
      </c>
      <c r="D4533" s="24">
        <v>12.345000000000001</v>
      </c>
      <c r="E4533" s="25">
        <v>60.94</v>
      </c>
      <c r="F4533" s="25">
        <v>8575.7099999999991</v>
      </c>
    </row>
    <row r="4534" spans="1:6" ht="12" customHeight="1" outlineLevel="1" x14ac:dyDescent="0.2">
      <c r="A4534" s="459" t="s">
        <v>2702</v>
      </c>
      <c r="B4534" s="460"/>
      <c r="C4534" s="460"/>
      <c r="D4534" s="460"/>
      <c r="E4534" s="460"/>
      <c r="F4534" s="461"/>
    </row>
    <row r="4535" spans="1:6" ht="22.5" customHeight="1" outlineLevel="1" x14ac:dyDescent="0.2">
      <c r="A4535" s="21">
        <v>566</v>
      </c>
      <c r="B4535" s="22" t="s">
        <v>1363</v>
      </c>
      <c r="C4535" s="23" t="s">
        <v>1364</v>
      </c>
      <c r="D4535" s="35">
        <v>4.8999999999999998E-4</v>
      </c>
      <c r="E4535" s="25">
        <v>4711.5</v>
      </c>
      <c r="F4535" s="25">
        <v>49.1</v>
      </c>
    </row>
    <row r="4536" spans="1:6" outlineLevel="1" x14ac:dyDescent="0.2">
      <c r="A4536" s="26"/>
      <c r="B4536" s="27"/>
      <c r="C4536" s="28" t="s">
        <v>2703</v>
      </c>
      <c r="D4536" s="28"/>
      <c r="E4536" s="28"/>
      <c r="F4536" s="29">
        <v>41.12</v>
      </c>
    </row>
    <row r="4537" spans="1:6" outlineLevel="1" x14ac:dyDescent="0.2">
      <c r="A4537" s="26"/>
      <c r="B4537" s="27"/>
      <c r="C4537" s="28" t="s">
        <v>2704</v>
      </c>
      <c r="D4537" s="28"/>
      <c r="E4537" s="28"/>
      <c r="F4537" s="29">
        <v>23.38</v>
      </c>
    </row>
    <row r="4538" spans="1:6" outlineLevel="1" x14ac:dyDescent="0.2">
      <c r="A4538" s="26"/>
      <c r="B4538" s="27"/>
      <c r="C4538" s="28" t="s">
        <v>917</v>
      </c>
      <c r="D4538" s="28"/>
      <c r="E4538" s="28"/>
      <c r="F4538" s="29">
        <v>113.6</v>
      </c>
    </row>
    <row r="4539" spans="1:6" ht="22.5" customHeight="1" outlineLevel="1" x14ac:dyDescent="0.2">
      <c r="A4539" s="21">
        <v>567</v>
      </c>
      <c r="B4539" s="22" t="s">
        <v>1367</v>
      </c>
      <c r="C4539" s="23" t="s">
        <v>2185</v>
      </c>
      <c r="D4539" s="30">
        <v>0.05</v>
      </c>
      <c r="E4539" s="25">
        <v>560</v>
      </c>
      <c r="F4539" s="25">
        <v>213.08</v>
      </c>
    </row>
    <row r="4540" spans="1:6" ht="33.75" customHeight="1" outlineLevel="1" x14ac:dyDescent="0.2">
      <c r="A4540" s="21">
        <v>568</v>
      </c>
      <c r="B4540" s="22" t="s">
        <v>2705</v>
      </c>
      <c r="C4540" s="23" t="s">
        <v>2706</v>
      </c>
      <c r="D4540" s="35">
        <v>2.4499999999999999E-3</v>
      </c>
      <c r="E4540" s="25">
        <v>13709.73</v>
      </c>
      <c r="F4540" s="25">
        <v>815.33</v>
      </c>
    </row>
    <row r="4541" spans="1:6" outlineLevel="1" x14ac:dyDescent="0.2">
      <c r="A4541" s="26"/>
      <c r="B4541" s="27"/>
      <c r="C4541" s="28" t="s">
        <v>2707</v>
      </c>
      <c r="D4541" s="28"/>
      <c r="E4541" s="28"/>
      <c r="F4541" s="29">
        <v>601.16</v>
      </c>
    </row>
    <row r="4542" spans="1:6" outlineLevel="1" x14ac:dyDescent="0.2">
      <c r="A4542" s="26"/>
      <c r="B4542" s="27"/>
      <c r="C4542" s="28" t="s">
        <v>2708</v>
      </c>
      <c r="D4542" s="28"/>
      <c r="E4542" s="28"/>
      <c r="F4542" s="29">
        <v>341.83</v>
      </c>
    </row>
    <row r="4543" spans="1:6" outlineLevel="1" x14ac:dyDescent="0.2">
      <c r="A4543" s="26"/>
      <c r="B4543" s="27"/>
      <c r="C4543" s="28" t="s">
        <v>917</v>
      </c>
      <c r="D4543" s="28"/>
      <c r="E4543" s="28"/>
      <c r="F4543" s="29">
        <v>1758.32</v>
      </c>
    </row>
    <row r="4544" spans="1:6" ht="33.75" customHeight="1" outlineLevel="1" x14ac:dyDescent="0.2">
      <c r="A4544" s="21">
        <v>569</v>
      </c>
      <c r="B4544" s="22" t="s">
        <v>2190</v>
      </c>
      <c r="C4544" s="23" t="s">
        <v>2191</v>
      </c>
      <c r="D4544" s="33">
        <v>0.24990000000000001</v>
      </c>
      <c r="E4544" s="25">
        <v>745.24</v>
      </c>
      <c r="F4544" s="25">
        <v>1312.96</v>
      </c>
    </row>
    <row r="4545" spans="1:6" ht="33.75" customHeight="1" outlineLevel="1" x14ac:dyDescent="0.2">
      <c r="A4545" s="21">
        <v>570</v>
      </c>
      <c r="B4545" s="22" t="s">
        <v>2192</v>
      </c>
      <c r="C4545" s="23" t="s">
        <v>2193</v>
      </c>
      <c r="D4545" s="24">
        <v>1.7000000000000001E-2</v>
      </c>
      <c r="E4545" s="25">
        <v>5584.58</v>
      </c>
      <c r="F4545" s="25">
        <v>890.52</v>
      </c>
    </row>
    <row r="4546" spans="1:6" ht="22.5" customHeight="1" outlineLevel="1" x14ac:dyDescent="0.2">
      <c r="A4546" s="21">
        <v>571</v>
      </c>
      <c r="B4546" s="22" t="s">
        <v>946</v>
      </c>
      <c r="C4546" s="23" t="s">
        <v>947</v>
      </c>
      <c r="D4546" s="35">
        <v>1.176E-2</v>
      </c>
      <c r="E4546" s="25">
        <v>768.92</v>
      </c>
      <c r="F4546" s="25">
        <v>392.82</v>
      </c>
    </row>
    <row r="4547" spans="1:6" outlineLevel="1" x14ac:dyDescent="0.2">
      <c r="A4547" s="26"/>
      <c r="B4547" s="27"/>
      <c r="C4547" s="28" t="s">
        <v>2709</v>
      </c>
      <c r="D4547" s="28"/>
      <c r="E4547" s="28"/>
      <c r="F4547" s="29">
        <v>397.01</v>
      </c>
    </row>
    <row r="4548" spans="1:6" outlineLevel="1" x14ac:dyDescent="0.2">
      <c r="A4548" s="26"/>
      <c r="B4548" s="27"/>
      <c r="C4548" s="28" t="s">
        <v>2710</v>
      </c>
      <c r="D4548" s="28"/>
      <c r="E4548" s="28"/>
      <c r="F4548" s="29">
        <v>225.75</v>
      </c>
    </row>
    <row r="4549" spans="1:6" outlineLevel="1" x14ac:dyDescent="0.2">
      <c r="A4549" s="26"/>
      <c r="B4549" s="27"/>
      <c r="C4549" s="28" t="s">
        <v>917</v>
      </c>
      <c r="D4549" s="28"/>
      <c r="E4549" s="28"/>
      <c r="F4549" s="29">
        <v>1015.58</v>
      </c>
    </row>
    <row r="4550" spans="1:6" ht="56.25" customHeight="1" outlineLevel="1" x14ac:dyDescent="0.2">
      <c r="A4550" s="21">
        <v>572</v>
      </c>
      <c r="B4550" s="22" t="s">
        <v>950</v>
      </c>
      <c r="C4550" s="23" t="s">
        <v>951</v>
      </c>
      <c r="D4550" s="35">
        <v>1.176E-2</v>
      </c>
      <c r="E4550" s="25">
        <v>6800</v>
      </c>
      <c r="F4550" s="25">
        <v>806.88</v>
      </c>
    </row>
    <row r="4551" spans="1:6" ht="33.75" customHeight="1" outlineLevel="1" x14ac:dyDescent="0.2">
      <c r="A4551" s="21">
        <v>573</v>
      </c>
      <c r="B4551" s="22" t="s">
        <v>2212</v>
      </c>
      <c r="C4551" s="23" t="s">
        <v>2213</v>
      </c>
      <c r="D4551" s="24">
        <v>2.8000000000000001E-2</v>
      </c>
      <c r="E4551" s="25">
        <v>933.28</v>
      </c>
      <c r="F4551" s="25">
        <v>402.86</v>
      </c>
    </row>
    <row r="4552" spans="1:6" outlineLevel="1" x14ac:dyDescent="0.2">
      <c r="A4552" s="26"/>
      <c r="B4552" s="27"/>
      <c r="C4552" s="28" t="s">
        <v>2711</v>
      </c>
      <c r="D4552" s="28"/>
      <c r="E4552" s="28"/>
      <c r="F4552" s="29">
        <v>113.48</v>
      </c>
    </row>
    <row r="4553" spans="1:6" outlineLevel="1" x14ac:dyDescent="0.2">
      <c r="A4553" s="26"/>
      <c r="B4553" s="27"/>
      <c r="C4553" s="28" t="s">
        <v>2712</v>
      </c>
      <c r="D4553" s="28"/>
      <c r="E4553" s="28"/>
      <c r="F4553" s="29">
        <v>75.31</v>
      </c>
    </row>
    <row r="4554" spans="1:6" outlineLevel="1" x14ac:dyDescent="0.2">
      <c r="A4554" s="26"/>
      <c r="B4554" s="27"/>
      <c r="C4554" s="28" t="s">
        <v>917</v>
      </c>
      <c r="D4554" s="28"/>
      <c r="E4554" s="28"/>
      <c r="F4554" s="29">
        <v>591.65</v>
      </c>
    </row>
    <row r="4555" spans="1:6" ht="22.5" customHeight="1" outlineLevel="1" x14ac:dyDescent="0.2">
      <c r="A4555" s="21">
        <v>574</v>
      </c>
      <c r="B4555" s="22" t="s">
        <v>1583</v>
      </c>
      <c r="C4555" s="23" t="s">
        <v>1584</v>
      </c>
      <c r="D4555" s="33">
        <v>-0.97019999999999995</v>
      </c>
      <c r="E4555" s="25">
        <v>17.82</v>
      </c>
      <c r="F4555" s="25">
        <v>-270.57</v>
      </c>
    </row>
    <row r="4556" spans="1:6" ht="22.5" customHeight="1" outlineLevel="1" x14ac:dyDescent="0.2">
      <c r="A4556" s="21">
        <v>575</v>
      </c>
      <c r="B4556" s="22" t="s">
        <v>1377</v>
      </c>
      <c r="C4556" s="23" t="s">
        <v>2220</v>
      </c>
      <c r="D4556" s="32">
        <v>2.8</v>
      </c>
      <c r="E4556" s="25">
        <v>51.15</v>
      </c>
      <c r="F4556" s="25">
        <v>1201.58</v>
      </c>
    </row>
    <row r="4557" spans="1:6" ht="45" customHeight="1" outlineLevel="1" x14ac:dyDescent="0.2">
      <c r="A4557" s="21">
        <v>576</v>
      </c>
      <c r="B4557" s="22" t="s">
        <v>985</v>
      </c>
      <c r="C4557" s="23" t="s">
        <v>2226</v>
      </c>
      <c r="D4557" s="33">
        <v>9.7999999999999997E-3</v>
      </c>
      <c r="E4557" s="25">
        <v>2703.52</v>
      </c>
      <c r="F4557" s="25">
        <v>620.57000000000005</v>
      </c>
    </row>
    <row r="4558" spans="1:6" outlineLevel="1" x14ac:dyDescent="0.2">
      <c r="A4558" s="26"/>
      <c r="B4558" s="27"/>
      <c r="C4558" s="28" t="s">
        <v>2713</v>
      </c>
      <c r="D4558" s="28"/>
      <c r="E4558" s="28"/>
      <c r="F4558" s="29">
        <v>68.86</v>
      </c>
    </row>
    <row r="4559" spans="1:6" outlineLevel="1" x14ac:dyDescent="0.2">
      <c r="A4559" s="26"/>
      <c r="B4559" s="27"/>
      <c r="C4559" s="28" t="s">
        <v>2714</v>
      </c>
      <c r="D4559" s="28"/>
      <c r="E4559" s="28"/>
      <c r="F4559" s="29">
        <v>39.04</v>
      </c>
    </row>
    <row r="4560" spans="1:6" outlineLevel="1" x14ac:dyDescent="0.2">
      <c r="A4560" s="26"/>
      <c r="B4560" s="27"/>
      <c r="C4560" s="28" t="s">
        <v>917</v>
      </c>
      <c r="D4560" s="28"/>
      <c r="E4560" s="28"/>
      <c r="F4560" s="29">
        <v>728.47</v>
      </c>
    </row>
    <row r="4561" spans="1:6" ht="22.5" customHeight="1" outlineLevel="1" x14ac:dyDescent="0.2">
      <c r="A4561" s="21">
        <v>577</v>
      </c>
      <c r="B4561" s="22" t="s">
        <v>2460</v>
      </c>
      <c r="C4561" s="23" t="s">
        <v>2461</v>
      </c>
      <c r="D4561" s="24">
        <v>-4.008</v>
      </c>
      <c r="E4561" s="25">
        <v>6.2</v>
      </c>
      <c r="F4561" s="25">
        <v>-549.17999999999995</v>
      </c>
    </row>
    <row r="4562" spans="1:6" ht="33.75" customHeight="1" outlineLevel="1" x14ac:dyDescent="0.2">
      <c r="A4562" s="21">
        <v>578</v>
      </c>
      <c r="B4562" s="22" t="s">
        <v>2229</v>
      </c>
      <c r="C4562" s="23" t="s">
        <v>2230</v>
      </c>
      <c r="D4562" s="30">
        <v>0.02</v>
      </c>
      <c r="E4562" s="25">
        <v>1208.43</v>
      </c>
      <c r="F4562" s="25">
        <v>168.21</v>
      </c>
    </row>
    <row r="4563" spans="1:6" ht="33.75" customHeight="1" outlineLevel="1" x14ac:dyDescent="0.2">
      <c r="A4563" s="21">
        <v>579</v>
      </c>
      <c r="B4563" s="22" t="s">
        <v>2231</v>
      </c>
      <c r="C4563" s="23" t="s">
        <v>2232</v>
      </c>
      <c r="D4563" s="24">
        <v>2.8000000000000001E-2</v>
      </c>
      <c r="E4563" s="25">
        <v>113.98</v>
      </c>
      <c r="F4563" s="25">
        <v>141.43</v>
      </c>
    </row>
    <row r="4564" spans="1:6" outlineLevel="1" x14ac:dyDescent="0.2">
      <c r="A4564" s="26"/>
      <c r="B4564" s="27"/>
      <c r="C4564" s="28" t="s">
        <v>2715</v>
      </c>
      <c r="D4564" s="28"/>
      <c r="E4564" s="28"/>
      <c r="F4564" s="29">
        <v>145.21</v>
      </c>
    </row>
    <row r="4565" spans="1:6" outlineLevel="1" x14ac:dyDescent="0.2">
      <c r="A4565" s="26"/>
      <c r="B4565" s="27"/>
      <c r="C4565" s="28" t="s">
        <v>2716</v>
      </c>
      <c r="D4565" s="28"/>
      <c r="E4565" s="28"/>
      <c r="F4565" s="29">
        <v>83.18</v>
      </c>
    </row>
    <row r="4566" spans="1:6" outlineLevel="1" x14ac:dyDescent="0.2">
      <c r="A4566" s="26"/>
      <c r="B4566" s="27"/>
      <c r="C4566" s="28" t="s">
        <v>917</v>
      </c>
      <c r="D4566" s="28"/>
      <c r="E4566" s="28"/>
      <c r="F4566" s="29">
        <v>369.82</v>
      </c>
    </row>
    <row r="4567" spans="1:6" ht="33.75" customHeight="1" outlineLevel="1" x14ac:dyDescent="0.2">
      <c r="A4567" s="21">
        <v>580</v>
      </c>
      <c r="B4567" s="22" t="s">
        <v>2235</v>
      </c>
      <c r="C4567" s="23" t="s">
        <v>2236</v>
      </c>
      <c r="D4567" s="24">
        <v>2.8000000000000001E-2</v>
      </c>
      <c r="E4567" s="25">
        <v>204</v>
      </c>
      <c r="F4567" s="25">
        <v>53.52</v>
      </c>
    </row>
    <row r="4568" spans="1:6" ht="33.75" customHeight="1" outlineLevel="1" x14ac:dyDescent="0.2">
      <c r="A4568" s="21">
        <v>581</v>
      </c>
      <c r="B4568" s="22" t="s">
        <v>1377</v>
      </c>
      <c r="C4568" s="23" t="s">
        <v>2717</v>
      </c>
      <c r="D4568" s="31">
        <v>2</v>
      </c>
      <c r="E4568" s="25">
        <v>142.36000000000001</v>
      </c>
      <c r="F4568" s="25">
        <v>2388.7199999999998</v>
      </c>
    </row>
    <row r="4569" spans="1:6" ht="33.75" customHeight="1" outlineLevel="1" x14ac:dyDescent="0.2">
      <c r="A4569" s="21">
        <v>582</v>
      </c>
      <c r="B4569" s="22" t="s">
        <v>2263</v>
      </c>
      <c r="C4569" s="23" t="s">
        <v>2322</v>
      </c>
      <c r="D4569" s="33">
        <v>5.1999999999999998E-3</v>
      </c>
      <c r="E4569" s="25">
        <v>1354.42</v>
      </c>
      <c r="F4569" s="25">
        <v>197.86</v>
      </c>
    </row>
    <row r="4570" spans="1:6" outlineLevel="1" x14ac:dyDescent="0.2">
      <c r="A4570" s="26"/>
      <c r="B4570" s="27"/>
      <c r="C4570" s="28" t="s">
        <v>2718</v>
      </c>
      <c r="D4570" s="28"/>
      <c r="E4570" s="28"/>
      <c r="F4570" s="29">
        <v>178.17</v>
      </c>
    </row>
    <row r="4571" spans="1:6" outlineLevel="1" x14ac:dyDescent="0.2">
      <c r="A4571" s="26"/>
      <c r="B4571" s="27"/>
      <c r="C4571" s="28" t="s">
        <v>2719</v>
      </c>
      <c r="D4571" s="28"/>
      <c r="E4571" s="28"/>
      <c r="F4571" s="29">
        <v>102.06</v>
      </c>
    </row>
    <row r="4572" spans="1:6" outlineLevel="1" x14ac:dyDescent="0.2">
      <c r="A4572" s="26"/>
      <c r="B4572" s="27"/>
      <c r="C4572" s="28" t="s">
        <v>917</v>
      </c>
      <c r="D4572" s="28"/>
      <c r="E4572" s="28"/>
      <c r="F4572" s="29">
        <v>478.09</v>
      </c>
    </row>
    <row r="4573" spans="1:6" ht="22.5" customHeight="1" outlineLevel="1" x14ac:dyDescent="0.2">
      <c r="A4573" s="21">
        <v>583</v>
      </c>
      <c r="B4573" s="22" t="s">
        <v>1377</v>
      </c>
      <c r="C4573" s="23" t="s">
        <v>2267</v>
      </c>
      <c r="D4573" s="30">
        <v>9.6199999999999992</v>
      </c>
      <c r="E4573" s="25">
        <v>6.84</v>
      </c>
      <c r="F4573" s="25">
        <v>551.9</v>
      </c>
    </row>
    <row r="4574" spans="1:6" ht="33.75" customHeight="1" outlineLevel="1" x14ac:dyDescent="0.2">
      <c r="A4574" s="21">
        <v>584</v>
      </c>
      <c r="B4574" s="22" t="s">
        <v>2720</v>
      </c>
      <c r="C4574" s="23" t="s">
        <v>2721</v>
      </c>
      <c r="D4574" s="33">
        <v>7.1999999999999998E-3</v>
      </c>
      <c r="E4574" s="25">
        <v>5346.86</v>
      </c>
      <c r="F4574" s="25">
        <v>247.71</v>
      </c>
    </row>
    <row r="4575" spans="1:6" outlineLevel="1" x14ac:dyDescent="0.2">
      <c r="A4575" s="26"/>
      <c r="B4575" s="27"/>
      <c r="C4575" s="28" t="s">
        <v>2722</v>
      </c>
      <c r="D4575" s="28"/>
      <c r="E4575" s="28"/>
      <c r="F4575" s="29">
        <v>57.48</v>
      </c>
    </row>
    <row r="4576" spans="1:6" outlineLevel="1" x14ac:dyDescent="0.2">
      <c r="A4576" s="26"/>
      <c r="B4576" s="27"/>
      <c r="C4576" s="28" t="s">
        <v>2723</v>
      </c>
      <c r="D4576" s="28"/>
      <c r="E4576" s="28"/>
      <c r="F4576" s="29">
        <v>31.19</v>
      </c>
    </row>
    <row r="4577" spans="1:6" outlineLevel="1" x14ac:dyDescent="0.2">
      <c r="A4577" s="26"/>
      <c r="B4577" s="27"/>
      <c r="C4577" s="28" t="s">
        <v>917</v>
      </c>
      <c r="D4577" s="28"/>
      <c r="E4577" s="28"/>
      <c r="F4577" s="29">
        <v>336.38</v>
      </c>
    </row>
    <row r="4578" spans="1:6" ht="22.5" customHeight="1" outlineLevel="1" x14ac:dyDescent="0.2">
      <c r="A4578" s="21">
        <v>585</v>
      </c>
      <c r="B4578" s="22" t="s">
        <v>2724</v>
      </c>
      <c r="C4578" s="23" t="s">
        <v>2725</v>
      </c>
      <c r="D4578" s="33">
        <v>-5.9999999999999995E-4</v>
      </c>
      <c r="E4578" s="25">
        <v>61697.37</v>
      </c>
      <c r="F4578" s="25">
        <v>-177.69</v>
      </c>
    </row>
    <row r="4579" spans="1:6" ht="22.5" customHeight="1" outlineLevel="1" x14ac:dyDescent="0.2">
      <c r="A4579" s="21">
        <v>586</v>
      </c>
      <c r="B4579" s="22" t="s">
        <v>1377</v>
      </c>
      <c r="C4579" s="23" t="s">
        <v>2726</v>
      </c>
      <c r="D4579" s="24">
        <v>0.28799999999999998</v>
      </c>
      <c r="E4579" s="25">
        <v>402.12</v>
      </c>
      <c r="F4579" s="25">
        <v>971.65</v>
      </c>
    </row>
    <row r="4580" spans="1:6" ht="33.75" customHeight="1" outlineLevel="1" x14ac:dyDescent="0.2">
      <c r="A4580" s="21">
        <v>587</v>
      </c>
      <c r="B4580" s="22" t="s">
        <v>2239</v>
      </c>
      <c r="C4580" s="23" t="s">
        <v>2240</v>
      </c>
      <c r="D4580" s="33">
        <v>1.5800000000000002E-2</v>
      </c>
      <c r="E4580" s="25">
        <v>448.43</v>
      </c>
      <c r="F4580" s="25">
        <v>232.38</v>
      </c>
    </row>
    <row r="4581" spans="1:6" outlineLevel="1" x14ac:dyDescent="0.2">
      <c r="A4581" s="26"/>
      <c r="B4581" s="27"/>
      <c r="C4581" s="28" t="s">
        <v>2727</v>
      </c>
      <c r="D4581" s="28"/>
      <c r="E4581" s="28"/>
      <c r="F4581" s="29">
        <v>221.35</v>
      </c>
    </row>
    <row r="4582" spans="1:6" outlineLevel="1" x14ac:dyDescent="0.2">
      <c r="A4582" s="26"/>
      <c r="B4582" s="27"/>
      <c r="C4582" s="28" t="s">
        <v>2728</v>
      </c>
      <c r="D4582" s="28"/>
      <c r="E4582" s="28"/>
      <c r="F4582" s="29">
        <v>138.85</v>
      </c>
    </row>
    <row r="4583" spans="1:6" outlineLevel="1" x14ac:dyDescent="0.2">
      <c r="A4583" s="26"/>
      <c r="B4583" s="27"/>
      <c r="C4583" s="28" t="s">
        <v>917</v>
      </c>
      <c r="D4583" s="28"/>
      <c r="E4583" s="28"/>
      <c r="F4583" s="29">
        <v>592.58000000000004</v>
      </c>
    </row>
    <row r="4584" spans="1:6" ht="22.5" customHeight="1" outlineLevel="1" x14ac:dyDescent="0.2">
      <c r="A4584" s="21">
        <v>588</v>
      </c>
      <c r="B4584" s="22" t="s">
        <v>2243</v>
      </c>
      <c r="C4584" s="23" t="s">
        <v>2244</v>
      </c>
      <c r="D4584" s="24">
        <v>-3.6999999999999998E-2</v>
      </c>
      <c r="E4584" s="25">
        <v>45</v>
      </c>
      <c r="F4584" s="25">
        <v>-6.79</v>
      </c>
    </row>
    <row r="4585" spans="1:6" outlineLevel="1" x14ac:dyDescent="0.2">
      <c r="A4585" s="26"/>
      <c r="B4585" s="27"/>
      <c r="C4585" s="28" t="s">
        <v>2245</v>
      </c>
      <c r="D4585" s="28"/>
      <c r="E4585" s="28"/>
      <c r="F4585" s="29"/>
    </row>
    <row r="4586" spans="1:6" outlineLevel="1" x14ac:dyDescent="0.2">
      <c r="A4586" s="26"/>
      <c r="B4586" s="27"/>
      <c r="C4586" s="28" t="s">
        <v>2246</v>
      </c>
      <c r="D4586" s="28"/>
      <c r="E4586" s="28"/>
      <c r="F4586" s="29"/>
    </row>
    <row r="4587" spans="1:6" outlineLevel="1" x14ac:dyDescent="0.2">
      <c r="A4587" s="26"/>
      <c r="B4587" s="27"/>
      <c r="C4587" s="28" t="s">
        <v>917</v>
      </c>
      <c r="D4587" s="28"/>
      <c r="E4587" s="28"/>
      <c r="F4587" s="29">
        <v>-6.79</v>
      </c>
    </row>
    <row r="4588" spans="1:6" ht="22.5" customHeight="1" outlineLevel="1" x14ac:dyDescent="0.2">
      <c r="A4588" s="21">
        <v>589</v>
      </c>
      <c r="B4588" s="22" t="s">
        <v>2247</v>
      </c>
      <c r="C4588" s="23" t="s">
        <v>2248</v>
      </c>
      <c r="D4588" s="24">
        <v>-3.6999999999999998E-2</v>
      </c>
      <c r="E4588" s="25">
        <v>13.12</v>
      </c>
      <c r="F4588" s="25">
        <v>-21.95</v>
      </c>
    </row>
    <row r="4589" spans="1:6" outlineLevel="1" x14ac:dyDescent="0.2">
      <c r="A4589" s="26"/>
      <c r="B4589" s="27"/>
      <c r="C4589" s="28" t="s">
        <v>2729</v>
      </c>
      <c r="D4589" s="28"/>
      <c r="E4589" s="28"/>
      <c r="F4589" s="29">
        <v>-24.15</v>
      </c>
    </row>
    <row r="4590" spans="1:6" outlineLevel="1" x14ac:dyDescent="0.2">
      <c r="A4590" s="26"/>
      <c r="B4590" s="27"/>
      <c r="C4590" s="28" t="s">
        <v>2730</v>
      </c>
      <c r="D4590" s="28"/>
      <c r="E4590" s="28"/>
      <c r="F4590" s="29">
        <v>-15.15</v>
      </c>
    </row>
    <row r="4591" spans="1:6" outlineLevel="1" x14ac:dyDescent="0.2">
      <c r="A4591" s="26"/>
      <c r="B4591" s="27"/>
      <c r="C4591" s="28" t="s">
        <v>917</v>
      </c>
      <c r="D4591" s="28"/>
      <c r="E4591" s="28"/>
      <c r="F4591" s="29">
        <v>-61.25</v>
      </c>
    </row>
    <row r="4592" spans="1:6" ht="33.75" customHeight="1" outlineLevel="1" x14ac:dyDescent="0.2">
      <c r="A4592" s="21">
        <v>590</v>
      </c>
      <c r="B4592" s="22" t="s">
        <v>2251</v>
      </c>
      <c r="C4592" s="23" t="s">
        <v>2252</v>
      </c>
      <c r="D4592" s="33">
        <v>4.0000000000000002E-4</v>
      </c>
      <c r="E4592" s="25">
        <v>11885.47</v>
      </c>
      <c r="F4592" s="25">
        <v>78.44</v>
      </c>
    </row>
    <row r="4593" spans="1:6" ht="78.75" customHeight="1" outlineLevel="1" x14ac:dyDescent="0.2">
      <c r="A4593" s="21">
        <v>591</v>
      </c>
      <c r="B4593" s="22" t="s">
        <v>2253</v>
      </c>
      <c r="C4593" s="23" t="s">
        <v>1146</v>
      </c>
      <c r="D4593" s="30">
        <v>4.74</v>
      </c>
      <c r="E4593" s="25">
        <v>13.91</v>
      </c>
      <c r="F4593" s="25">
        <v>1786.14</v>
      </c>
    </row>
    <row r="4594" spans="1:6" ht="12" customHeight="1" outlineLevel="1" x14ac:dyDescent="0.2">
      <c r="A4594" s="459" t="s">
        <v>2731</v>
      </c>
      <c r="B4594" s="460"/>
      <c r="C4594" s="460"/>
      <c r="D4594" s="460"/>
      <c r="E4594" s="460"/>
      <c r="F4594" s="461"/>
    </row>
    <row r="4595" spans="1:6" ht="22.5" customHeight="1" outlineLevel="1" x14ac:dyDescent="0.2">
      <c r="A4595" s="21">
        <v>592</v>
      </c>
      <c r="B4595" s="22" t="s">
        <v>1363</v>
      </c>
      <c r="C4595" s="23" t="s">
        <v>1364</v>
      </c>
      <c r="D4595" s="33">
        <v>4.7999999999999996E-3</v>
      </c>
      <c r="E4595" s="25">
        <v>4711.5</v>
      </c>
      <c r="F4595" s="25">
        <v>481</v>
      </c>
    </row>
    <row r="4596" spans="1:6" outlineLevel="1" x14ac:dyDescent="0.2">
      <c r="A4596" s="26"/>
      <c r="B4596" s="27"/>
      <c r="C4596" s="28" t="s">
        <v>2732</v>
      </c>
      <c r="D4596" s="28"/>
      <c r="E4596" s="28"/>
      <c r="F4596" s="29">
        <v>402.79</v>
      </c>
    </row>
    <row r="4597" spans="1:6" outlineLevel="1" x14ac:dyDescent="0.2">
      <c r="A4597" s="26"/>
      <c r="B4597" s="27"/>
      <c r="C4597" s="28" t="s">
        <v>2733</v>
      </c>
      <c r="D4597" s="28"/>
      <c r="E4597" s="28"/>
      <c r="F4597" s="29">
        <v>229.04</v>
      </c>
    </row>
    <row r="4598" spans="1:6" outlineLevel="1" x14ac:dyDescent="0.2">
      <c r="A4598" s="26"/>
      <c r="B4598" s="27"/>
      <c r="C4598" s="28" t="s">
        <v>917</v>
      </c>
      <c r="D4598" s="28"/>
      <c r="E4598" s="28"/>
      <c r="F4598" s="29">
        <v>1112.83</v>
      </c>
    </row>
    <row r="4599" spans="1:6" ht="22.5" customHeight="1" outlineLevel="1" x14ac:dyDescent="0.2">
      <c r="A4599" s="21">
        <v>593</v>
      </c>
      <c r="B4599" s="22" t="s">
        <v>1367</v>
      </c>
      <c r="C4599" s="23" t="s">
        <v>2185</v>
      </c>
      <c r="D4599" s="33">
        <v>0.48959999999999998</v>
      </c>
      <c r="E4599" s="25">
        <v>560</v>
      </c>
      <c r="F4599" s="25">
        <v>2086.48</v>
      </c>
    </row>
    <row r="4600" spans="1:6" ht="33.75" customHeight="1" outlineLevel="1" x14ac:dyDescent="0.2">
      <c r="A4600" s="21">
        <v>594</v>
      </c>
      <c r="B4600" s="22" t="s">
        <v>2734</v>
      </c>
      <c r="C4600" s="23" t="s">
        <v>2735</v>
      </c>
      <c r="D4600" s="33">
        <v>5.7599999999999998E-2</v>
      </c>
      <c r="E4600" s="25">
        <v>8984.68</v>
      </c>
      <c r="F4600" s="25">
        <v>13189.46</v>
      </c>
    </row>
    <row r="4601" spans="1:6" outlineLevel="1" x14ac:dyDescent="0.2">
      <c r="A4601" s="26"/>
      <c r="B4601" s="27"/>
      <c r="C4601" s="28" t="s">
        <v>2736</v>
      </c>
      <c r="D4601" s="28"/>
      <c r="E4601" s="28"/>
      <c r="F4601" s="29">
        <v>10020.32</v>
      </c>
    </row>
    <row r="4602" spans="1:6" outlineLevel="1" x14ac:dyDescent="0.2">
      <c r="A4602" s="26"/>
      <c r="B4602" s="27"/>
      <c r="C4602" s="28" t="s">
        <v>2737</v>
      </c>
      <c r="D4602" s="28"/>
      <c r="E4602" s="28"/>
      <c r="F4602" s="29">
        <v>5697.83</v>
      </c>
    </row>
    <row r="4603" spans="1:6" outlineLevel="1" x14ac:dyDescent="0.2">
      <c r="A4603" s="26"/>
      <c r="B4603" s="27"/>
      <c r="C4603" s="28" t="s">
        <v>917</v>
      </c>
      <c r="D4603" s="28"/>
      <c r="E4603" s="28"/>
      <c r="F4603" s="29">
        <v>28907.61</v>
      </c>
    </row>
    <row r="4604" spans="1:6" ht="33.75" customHeight="1" outlineLevel="1" x14ac:dyDescent="0.2">
      <c r="A4604" s="21">
        <v>595</v>
      </c>
      <c r="B4604" s="22" t="s">
        <v>2190</v>
      </c>
      <c r="C4604" s="23" t="s">
        <v>2191</v>
      </c>
      <c r="D4604" s="24">
        <v>5.875</v>
      </c>
      <c r="E4604" s="25">
        <v>745.24</v>
      </c>
      <c r="F4604" s="25">
        <v>30866.91</v>
      </c>
    </row>
    <row r="4605" spans="1:6" ht="33.75" customHeight="1" outlineLevel="1" x14ac:dyDescent="0.2">
      <c r="A4605" s="21">
        <v>596</v>
      </c>
      <c r="B4605" s="22" t="s">
        <v>2192</v>
      </c>
      <c r="C4605" s="23" t="s">
        <v>2193</v>
      </c>
      <c r="D4605" s="30">
        <v>0.31</v>
      </c>
      <c r="E4605" s="25">
        <v>5584.58</v>
      </c>
      <c r="F4605" s="25">
        <v>16238.84</v>
      </c>
    </row>
    <row r="4606" spans="1:6" ht="22.5" customHeight="1" outlineLevel="1" x14ac:dyDescent="0.2">
      <c r="A4606" s="21">
        <v>597</v>
      </c>
      <c r="B4606" s="22" t="s">
        <v>946</v>
      </c>
      <c r="C4606" s="23" t="s">
        <v>947</v>
      </c>
      <c r="D4606" s="33">
        <v>3.8600000000000002E-2</v>
      </c>
      <c r="E4606" s="25">
        <v>768.92</v>
      </c>
      <c r="F4606" s="25">
        <v>1289.3699999999999</v>
      </c>
    </row>
    <row r="4607" spans="1:6" outlineLevel="1" x14ac:dyDescent="0.2">
      <c r="A4607" s="26"/>
      <c r="B4607" s="27"/>
      <c r="C4607" s="28" t="s">
        <v>2738</v>
      </c>
      <c r="D4607" s="28"/>
      <c r="E4607" s="28"/>
      <c r="F4607" s="29">
        <v>1303.1400000000001</v>
      </c>
    </row>
    <row r="4608" spans="1:6" outlineLevel="1" x14ac:dyDescent="0.2">
      <c r="A4608" s="26"/>
      <c r="B4608" s="27"/>
      <c r="C4608" s="28" t="s">
        <v>2739</v>
      </c>
      <c r="D4608" s="28"/>
      <c r="E4608" s="28"/>
      <c r="F4608" s="29">
        <v>741</v>
      </c>
    </row>
    <row r="4609" spans="1:6" outlineLevel="1" x14ac:dyDescent="0.2">
      <c r="A4609" s="26"/>
      <c r="B4609" s="27"/>
      <c r="C4609" s="28" t="s">
        <v>917</v>
      </c>
      <c r="D4609" s="28"/>
      <c r="E4609" s="28"/>
      <c r="F4609" s="29">
        <v>3333.51</v>
      </c>
    </row>
    <row r="4610" spans="1:6" ht="56.25" customHeight="1" outlineLevel="1" x14ac:dyDescent="0.2">
      <c r="A4610" s="21">
        <v>598</v>
      </c>
      <c r="B4610" s="22" t="s">
        <v>950</v>
      </c>
      <c r="C4610" s="23" t="s">
        <v>951</v>
      </c>
      <c r="D4610" s="33">
        <v>3.8600000000000002E-2</v>
      </c>
      <c r="E4610" s="25">
        <v>6800</v>
      </c>
      <c r="F4610" s="25">
        <v>2648.42</v>
      </c>
    </row>
    <row r="4611" spans="1:6" ht="33.75" customHeight="1" outlineLevel="1" x14ac:dyDescent="0.2">
      <c r="A4611" s="21">
        <v>599</v>
      </c>
      <c r="B4611" s="22" t="s">
        <v>2212</v>
      </c>
      <c r="C4611" s="23" t="s">
        <v>2213</v>
      </c>
      <c r="D4611" s="24">
        <v>9.1999999999999998E-2</v>
      </c>
      <c r="E4611" s="25">
        <v>933.28</v>
      </c>
      <c r="F4611" s="25">
        <v>1323.68</v>
      </c>
    </row>
    <row r="4612" spans="1:6" outlineLevel="1" x14ac:dyDescent="0.2">
      <c r="A4612" s="26"/>
      <c r="B4612" s="27"/>
      <c r="C4612" s="28" t="s">
        <v>2740</v>
      </c>
      <c r="D4612" s="28"/>
      <c r="E4612" s="28"/>
      <c r="F4612" s="29">
        <v>372.83</v>
      </c>
    </row>
    <row r="4613" spans="1:6" outlineLevel="1" x14ac:dyDescent="0.2">
      <c r="A4613" s="26"/>
      <c r="B4613" s="27"/>
      <c r="C4613" s="28" t="s">
        <v>2741</v>
      </c>
      <c r="D4613" s="28"/>
      <c r="E4613" s="28"/>
      <c r="F4613" s="29">
        <v>247.43</v>
      </c>
    </row>
    <row r="4614" spans="1:6" outlineLevel="1" x14ac:dyDescent="0.2">
      <c r="A4614" s="26"/>
      <c r="B4614" s="27"/>
      <c r="C4614" s="28" t="s">
        <v>917</v>
      </c>
      <c r="D4614" s="28"/>
      <c r="E4614" s="28"/>
      <c r="F4614" s="29">
        <v>1943.94</v>
      </c>
    </row>
    <row r="4615" spans="1:6" ht="22.5" customHeight="1" outlineLevel="1" x14ac:dyDescent="0.2">
      <c r="A4615" s="21">
        <v>600</v>
      </c>
      <c r="B4615" s="22" t="s">
        <v>1583</v>
      </c>
      <c r="C4615" s="23" t="s">
        <v>1584</v>
      </c>
      <c r="D4615" s="24">
        <v>-3.1880000000000002</v>
      </c>
      <c r="E4615" s="25">
        <v>17.82</v>
      </c>
      <c r="F4615" s="25">
        <v>-889.08</v>
      </c>
    </row>
    <row r="4616" spans="1:6" ht="22.5" customHeight="1" outlineLevel="1" x14ac:dyDescent="0.2">
      <c r="A4616" s="21">
        <v>601</v>
      </c>
      <c r="B4616" s="22" t="s">
        <v>1377</v>
      </c>
      <c r="C4616" s="23" t="s">
        <v>2220</v>
      </c>
      <c r="D4616" s="32">
        <v>9.1999999999999993</v>
      </c>
      <c r="E4616" s="25">
        <v>51.15</v>
      </c>
      <c r="F4616" s="25">
        <v>3948.06</v>
      </c>
    </row>
    <row r="4617" spans="1:6" ht="45" customHeight="1" outlineLevel="1" x14ac:dyDescent="0.2">
      <c r="A4617" s="21">
        <v>602</v>
      </c>
      <c r="B4617" s="22" t="s">
        <v>985</v>
      </c>
      <c r="C4617" s="23" t="s">
        <v>2226</v>
      </c>
      <c r="D4617" s="33">
        <v>8.7400000000000005E-2</v>
      </c>
      <c r="E4617" s="25">
        <v>2703.52</v>
      </c>
      <c r="F4617" s="25">
        <v>5534.48</v>
      </c>
    </row>
    <row r="4618" spans="1:6" outlineLevel="1" x14ac:dyDescent="0.2">
      <c r="A4618" s="26"/>
      <c r="B4618" s="27"/>
      <c r="C4618" s="28" t="s">
        <v>2742</v>
      </c>
      <c r="D4618" s="28"/>
      <c r="E4618" s="28"/>
      <c r="F4618" s="29">
        <v>614.12</v>
      </c>
    </row>
    <row r="4619" spans="1:6" outlineLevel="1" x14ac:dyDescent="0.2">
      <c r="A4619" s="26"/>
      <c r="B4619" s="27"/>
      <c r="C4619" s="28" t="s">
        <v>2743</v>
      </c>
      <c r="D4619" s="28"/>
      <c r="E4619" s="28"/>
      <c r="F4619" s="29">
        <v>348.21</v>
      </c>
    </row>
    <row r="4620" spans="1:6" outlineLevel="1" x14ac:dyDescent="0.2">
      <c r="A4620" s="26"/>
      <c r="B4620" s="27"/>
      <c r="C4620" s="28" t="s">
        <v>917</v>
      </c>
      <c r="D4620" s="28"/>
      <c r="E4620" s="28"/>
      <c r="F4620" s="29">
        <v>6496.81</v>
      </c>
    </row>
    <row r="4621" spans="1:6" ht="22.5" customHeight="1" outlineLevel="1" x14ac:dyDescent="0.2">
      <c r="A4621" s="21">
        <v>603</v>
      </c>
      <c r="B4621" s="22" t="s">
        <v>2460</v>
      </c>
      <c r="C4621" s="23" t="s">
        <v>2461</v>
      </c>
      <c r="D4621" s="30">
        <v>-35.75</v>
      </c>
      <c r="E4621" s="25">
        <v>6.2</v>
      </c>
      <c r="F4621" s="25">
        <v>-4898.47</v>
      </c>
    </row>
    <row r="4622" spans="1:6" ht="33.75" customHeight="1" outlineLevel="1" x14ac:dyDescent="0.2">
      <c r="A4622" s="21">
        <v>604</v>
      </c>
      <c r="B4622" s="22" t="s">
        <v>2229</v>
      </c>
      <c r="C4622" s="23" t="s">
        <v>2230</v>
      </c>
      <c r="D4622" s="24">
        <v>0.17499999999999999</v>
      </c>
      <c r="E4622" s="25">
        <v>1208.43</v>
      </c>
      <c r="F4622" s="25">
        <v>1471.87</v>
      </c>
    </row>
    <row r="4623" spans="1:6" ht="33.75" customHeight="1" outlineLevel="1" x14ac:dyDescent="0.2">
      <c r="A4623" s="21">
        <v>605</v>
      </c>
      <c r="B4623" s="22" t="s">
        <v>2231</v>
      </c>
      <c r="C4623" s="23" t="s">
        <v>2232</v>
      </c>
      <c r="D4623" s="24">
        <v>9.1999999999999998E-2</v>
      </c>
      <c r="E4623" s="25">
        <v>113.98</v>
      </c>
      <c r="F4623" s="25">
        <v>464.71</v>
      </c>
    </row>
    <row r="4624" spans="1:6" outlineLevel="1" x14ac:dyDescent="0.2">
      <c r="A4624" s="26"/>
      <c r="B4624" s="27"/>
      <c r="C4624" s="28" t="s">
        <v>2744</v>
      </c>
      <c r="D4624" s="28"/>
      <c r="E4624" s="28"/>
      <c r="F4624" s="29">
        <v>477.14</v>
      </c>
    </row>
    <row r="4625" spans="1:6" outlineLevel="1" x14ac:dyDescent="0.2">
      <c r="A4625" s="26"/>
      <c r="B4625" s="27"/>
      <c r="C4625" s="28" t="s">
        <v>2745</v>
      </c>
      <c r="D4625" s="28"/>
      <c r="E4625" s="28"/>
      <c r="F4625" s="29">
        <v>273.31</v>
      </c>
    </row>
    <row r="4626" spans="1:6" outlineLevel="1" x14ac:dyDescent="0.2">
      <c r="A4626" s="26"/>
      <c r="B4626" s="27"/>
      <c r="C4626" s="28" t="s">
        <v>917</v>
      </c>
      <c r="D4626" s="28"/>
      <c r="E4626" s="28"/>
      <c r="F4626" s="29">
        <v>1215.1600000000001</v>
      </c>
    </row>
    <row r="4627" spans="1:6" ht="33.75" customHeight="1" outlineLevel="1" x14ac:dyDescent="0.2">
      <c r="A4627" s="21">
        <v>606</v>
      </c>
      <c r="B4627" s="22" t="s">
        <v>2235</v>
      </c>
      <c r="C4627" s="23" t="s">
        <v>2236</v>
      </c>
      <c r="D4627" s="24">
        <v>9.1999999999999998E-2</v>
      </c>
      <c r="E4627" s="25">
        <v>204</v>
      </c>
      <c r="F4627" s="25">
        <v>175.86</v>
      </c>
    </row>
    <row r="4628" spans="1:6" ht="33.75" customHeight="1" outlineLevel="1" x14ac:dyDescent="0.2">
      <c r="A4628" s="21">
        <v>607</v>
      </c>
      <c r="B4628" s="22" t="s">
        <v>1377</v>
      </c>
      <c r="C4628" s="23" t="s">
        <v>2717</v>
      </c>
      <c r="D4628" s="31">
        <v>5</v>
      </c>
      <c r="E4628" s="25">
        <v>142.36000000000001</v>
      </c>
      <c r="F4628" s="25">
        <v>5971.8</v>
      </c>
    </row>
    <row r="4629" spans="1:6" ht="33.75" customHeight="1" outlineLevel="1" x14ac:dyDescent="0.2">
      <c r="A4629" s="21">
        <v>608</v>
      </c>
      <c r="B4629" s="22" t="s">
        <v>2720</v>
      </c>
      <c r="C4629" s="23" t="s">
        <v>2721</v>
      </c>
      <c r="D4629" s="24">
        <v>7.0999999999999994E-2</v>
      </c>
      <c r="E4629" s="25">
        <v>5346.86</v>
      </c>
      <c r="F4629" s="25">
        <v>2442.62</v>
      </c>
    </row>
    <row r="4630" spans="1:6" outlineLevel="1" x14ac:dyDescent="0.2">
      <c r="A4630" s="26"/>
      <c r="B4630" s="27"/>
      <c r="C4630" s="28" t="s">
        <v>2746</v>
      </c>
      <c r="D4630" s="28"/>
      <c r="E4630" s="28"/>
      <c r="F4630" s="29">
        <v>566.78</v>
      </c>
    </row>
    <row r="4631" spans="1:6" outlineLevel="1" x14ac:dyDescent="0.2">
      <c r="A4631" s="26"/>
      <c r="B4631" s="27"/>
      <c r="C4631" s="28" t="s">
        <v>2747</v>
      </c>
      <c r="D4631" s="28"/>
      <c r="E4631" s="28"/>
      <c r="F4631" s="29">
        <v>307.51</v>
      </c>
    </row>
    <row r="4632" spans="1:6" outlineLevel="1" x14ac:dyDescent="0.2">
      <c r="A4632" s="26"/>
      <c r="B4632" s="27"/>
      <c r="C4632" s="28" t="s">
        <v>917</v>
      </c>
      <c r="D4632" s="28"/>
      <c r="E4632" s="28"/>
      <c r="F4632" s="29">
        <v>3316.91</v>
      </c>
    </row>
    <row r="4633" spans="1:6" ht="22.5" customHeight="1" outlineLevel="1" x14ac:dyDescent="0.2">
      <c r="A4633" s="21">
        <v>609</v>
      </c>
      <c r="B4633" s="22" t="s">
        <v>2724</v>
      </c>
      <c r="C4633" s="23" t="s">
        <v>2725</v>
      </c>
      <c r="D4633" s="33">
        <v>-5.7000000000000002E-3</v>
      </c>
      <c r="E4633" s="25">
        <v>61697.37</v>
      </c>
      <c r="F4633" s="25">
        <v>-1688.04</v>
      </c>
    </row>
    <row r="4634" spans="1:6" ht="22.5" customHeight="1" outlineLevel="1" x14ac:dyDescent="0.2">
      <c r="A4634" s="21">
        <v>610</v>
      </c>
      <c r="B4634" s="22" t="s">
        <v>1377</v>
      </c>
      <c r="C4634" s="23" t="s">
        <v>2726</v>
      </c>
      <c r="D4634" s="30">
        <v>2.84</v>
      </c>
      <c r="E4634" s="25">
        <v>402.12</v>
      </c>
      <c r="F4634" s="25">
        <v>9581.59</v>
      </c>
    </row>
    <row r="4635" spans="1:6" ht="33.75" customHeight="1" outlineLevel="1" x14ac:dyDescent="0.2">
      <c r="A4635" s="21">
        <v>611</v>
      </c>
      <c r="B4635" s="22" t="s">
        <v>2239</v>
      </c>
      <c r="C4635" s="23" t="s">
        <v>2240</v>
      </c>
      <c r="D4635" s="24">
        <v>0.10299999999999999</v>
      </c>
      <c r="E4635" s="25">
        <v>448.43</v>
      </c>
      <c r="F4635" s="25">
        <v>1514.93</v>
      </c>
    </row>
    <row r="4636" spans="1:6" outlineLevel="1" x14ac:dyDescent="0.2">
      <c r="A4636" s="26"/>
      <c r="B4636" s="27"/>
      <c r="C4636" s="28" t="s">
        <v>2748</v>
      </c>
      <c r="D4636" s="28"/>
      <c r="E4636" s="28"/>
      <c r="F4636" s="29">
        <v>1442.97</v>
      </c>
    </row>
    <row r="4637" spans="1:6" outlineLevel="1" x14ac:dyDescent="0.2">
      <c r="A4637" s="26"/>
      <c r="B4637" s="27"/>
      <c r="C4637" s="28" t="s">
        <v>2749</v>
      </c>
      <c r="D4637" s="28"/>
      <c r="E4637" s="28"/>
      <c r="F4637" s="29">
        <v>905.14</v>
      </c>
    </row>
    <row r="4638" spans="1:6" outlineLevel="1" x14ac:dyDescent="0.2">
      <c r="A4638" s="26"/>
      <c r="B4638" s="27"/>
      <c r="C4638" s="28" t="s">
        <v>917</v>
      </c>
      <c r="D4638" s="28"/>
      <c r="E4638" s="28"/>
      <c r="F4638" s="29">
        <v>3863.04</v>
      </c>
    </row>
    <row r="4639" spans="1:6" ht="22.5" customHeight="1" outlineLevel="1" x14ac:dyDescent="0.2">
      <c r="A4639" s="21">
        <v>612</v>
      </c>
      <c r="B4639" s="22" t="s">
        <v>2243</v>
      </c>
      <c r="C4639" s="23" t="s">
        <v>2244</v>
      </c>
      <c r="D4639" s="24">
        <v>-0.24099999999999999</v>
      </c>
      <c r="E4639" s="25">
        <v>45</v>
      </c>
      <c r="F4639" s="25">
        <v>-44.25</v>
      </c>
    </row>
    <row r="4640" spans="1:6" outlineLevel="1" x14ac:dyDescent="0.2">
      <c r="A4640" s="26"/>
      <c r="B4640" s="27"/>
      <c r="C4640" s="28" t="s">
        <v>2245</v>
      </c>
      <c r="D4640" s="28"/>
      <c r="E4640" s="28"/>
      <c r="F4640" s="29"/>
    </row>
    <row r="4641" spans="1:6" outlineLevel="1" x14ac:dyDescent="0.2">
      <c r="A4641" s="26"/>
      <c r="B4641" s="27"/>
      <c r="C4641" s="28" t="s">
        <v>2246</v>
      </c>
      <c r="D4641" s="28"/>
      <c r="E4641" s="28"/>
      <c r="F4641" s="29"/>
    </row>
    <row r="4642" spans="1:6" outlineLevel="1" x14ac:dyDescent="0.2">
      <c r="A4642" s="26"/>
      <c r="B4642" s="27"/>
      <c r="C4642" s="28" t="s">
        <v>917</v>
      </c>
      <c r="D4642" s="28"/>
      <c r="E4642" s="28"/>
      <c r="F4642" s="29">
        <v>-44.25</v>
      </c>
    </row>
    <row r="4643" spans="1:6" ht="22.5" customHeight="1" outlineLevel="1" x14ac:dyDescent="0.2">
      <c r="A4643" s="21">
        <v>613</v>
      </c>
      <c r="B4643" s="22" t="s">
        <v>2247</v>
      </c>
      <c r="C4643" s="23" t="s">
        <v>2248</v>
      </c>
      <c r="D4643" s="24">
        <v>-0.24099999999999999</v>
      </c>
      <c r="E4643" s="25">
        <v>13.12</v>
      </c>
      <c r="F4643" s="25">
        <v>-142.99</v>
      </c>
    </row>
    <row r="4644" spans="1:6" outlineLevel="1" x14ac:dyDescent="0.2">
      <c r="A4644" s="26"/>
      <c r="B4644" s="27"/>
      <c r="C4644" s="28" t="s">
        <v>2750</v>
      </c>
      <c r="D4644" s="28"/>
      <c r="E4644" s="28"/>
      <c r="F4644" s="29">
        <v>-157.29</v>
      </c>
    </row>
    <row r="4645" spans="1:6" outlineLevel="1" x14ac:dyDescent="0.2">
      <c r="A4645" s="26"/>
      <c r="B4645" s="27"/>
      <c r="C4645" s="28" t="s">
        <v>2751</v>
      </c>
      <c r="D4645" s="28"/>
      <c r="E4645" s="28"/>
      <c r="F4645" s="29">
        <v>-98.66</v>
      </c>
    </row>
    <row r="4646" spans="1:6" outlineLevel="1" x14ac:dyDescent="0.2">
      <c r="A4646" s="26"/>
      <c r="B4646" s="27"/>
      <c r="C4646" s="28" t="s">
        <v>917</v>
      </c>
      <c r="D4646" s="28"/>
      <c r="E4646" s="28"/>
      <c r="F4646" s="29">
        <v>-398.94</v>
      </c>
    </row>
    <row r="4647" spans="1:6" ht="33.75" customHeight="1" outlineLevel="1" x14ac:dyDescent="0.2">
      <c r="A4647" s="21">
        <v>614</v>
      </c>
      <c r="B4647" s="22" t="s">
        <v>2251</v>
      </c>
      <c r="C4647" s="23" t="s">
        <v>2252</v>
      </c>
      <c r="D4647" s="33">
        <v>2.5999999999999999E-3</v>
      </c>
      <c r="E4647" s="25">
        <v>11885.47</v>
      </c>
      <c r="F4647" s="25">
        <v>509.89</v>
      </c>
    </row>
    <row r="4648" spans="1:6" ht="78.75" customHeight="1" outlineLevel="1" x14ac:dyDescent="0.2">
      <c r="A4648" s="21">
        <v>615</v>
      </c>
      <c r="B4648" s="22" t="s">
        <v>2253</v>
      </c>
      <c r="C4648" s="23" t="s">
        <v>1146</v>
      </c>
      <c r="D4648" s="32">
        <v>30.9</v>
      </c>
      <c r="E4648" s="25">
        <v>13.91</v>
      </c>
      <c r="F4648" s="25">
        <v>11643.8</v>
      </c>
    </row>
    <row r="4649" spans="1:6" ht="11.25" customHeight="1" outlineLevel="1" x14ac:dyDescent="0.2">
      <c r="A4649" s="443" t="s">
        <v>1007</v>
      </c>
      <c r="B4649" s="444"/>
      <c r="C4649" s="444"/>
      <c r="D4649" s="444"/>
      <c r="E4649" s="445"/>
      <c r="F4649" s="36">
        <v>127350.69</v>
      </c>
    </row>
    <row r="4650" spans="1:6" outlineLevel="1" x14ac:dyDescent="0.2">
      <c r="A4650" s="443" t="s">
        <v>1008</v>
      </c>
      <c r="B4650" s="444"/>
      <c r="C4650" s="444"/>
      <c r="D4650" s="444"/>
      <c r="E4650" s="445"/>
      <c r="F4650" s="36">
        <v>17497.55</v>
      </c>
    </row>
    <row r="4651" spans="1:6" outlineLevel="1" x14ac:dyDescent="0.2">
      <c r="A4651" s="443" t="s">
        <v>1009</v>
      </c>
      <c r="B4651" s="444"/>
      <c r="C4651" s="444"/>
      <c r="D4651" s="444"/>
      <c r="E4651" s="445"/>
      <c r="F4651" s="36">
        <v>10004.11</v>
      </c>
    </row>
    <row r="4652" spans="1:6" ht="11.25" customHeight="1" outlineLevel="1" x14ac:dyDescent="0.2">
      <c r="A4652" s="443" t="s">
        <v>2752</v>
      </c>
      <c r="B4652" s="444"/>
      <c r="C4652" s="444"/>
      <c r="D4652" s="444"/>
      <c r="E4652" s="445"/>
      <c r="F4652" s="36">
        <v>154852.35</v>
      </c>
    </row>
    <row r="4653" spans="1:6" ht="11.25" customHeight="1" outlineLevel="1" x14ac:dyDescent="0.2">
      <c r="A4653" s="443" t="s">
        <v>1023</v>
      </c>
      <c r="B4653" s="444"/>
      <c r="C4653" s="444"/>
      <c r="D4653" s="444"/>
      <c r="E4653" s="445"/>
      <c r="F4653" s="36">
        <v>65206187.009999998</v>
      </c>
    </row>
    <row r="4654" spans="1:6" outlineLevel="1" x14ac:dyDescent="0.2">
      <c r="A4654" s="443" t="s">
        <v>1008</v>
      </c>
      <c r="B4654" s="444"/>
      <c r="C4654" s="444"/>
      <c r="D4654" s="444"/>
      <c r="E4654" s="445"/>
      <c r="F4654" s="36">
        <v>10673473.380000001</v>
      </c>
    </row>
    <row r="4655" spans="1:6" outlineLevel="1" x14ac:dyDescent="0.2">
      <c r="A4655" s="443" t="s">
        <v>1009</v>
      </c>
      <c r="B4655" s="444"/>
      <c r="C4655" s="444"/>
      <c r="D4655" s="444"/>
      <c r="E4655" s="445"/>
      <c r="F4655" s="36">
        <v>6143235.0599999996</v>
      </c>
    </row>
    <row r="4656" spans="1:6" outlineLevel="1" x14ac:dyDescent="0.2">
      <c r="A4656" s="443" t="s">
        <v>1024</v>
      </c>
      <c r="B4656" s="444"/>
      <c r="C4656" s="444"/>
      <c r="D4656" s="444"/>
      <c r="E4656" s="445"/>
      <c r="F4656" s="36">
        <v>85470324.310000002</v>
      </c>
    </row>
    <row r="4657" spans="1:6" outlineLevel="1" x14ac:dyDescent="0.2">
      <c r="A4657" s="38"/>
      <c r="B4657" s="38"/>
      <c r="C4657" s="38"/>
      <c r="D4657" s="38"/>
      <c r="E4657" s="38"/>
      <c r="F4657" s="38"/>
    </row>
    <row r="4658" spans="1:6" ht="15" outlineLevel="1" x14ac:dyDescent="0.25">
      <c r="A4658" s="3"/>
      <c r="B4658" s="3"/>
      <c r="C4658" s="3"/>
      <c r="D4658" s="3"/>
      <c r="E4658" s="3"/>
      <c r="F4658" s="3"/>
    </row>
    <row r="4659" spans="1:6" outlineLevel="1" x14ac:dyDescent="0.2">
      <c r="A4659" s="41" t="s">
        <v>1025</v>
      </c>
      <c r="B4659" s="446"/>
      <c r="C4659" s="446"/>
      <c r="D4659" s="446"/>
      <c r="E4659" s="446"/>
      <c r="F4659" s="446"/>
    </row>
    <row r="4660" spans="1:6" outlineLevel="1" x14ac:dyDescent="0.2">
      <c r="A4660" s="4"/>
      <c r="B4660" s="447" t="s">
        <v>1027</v>
      </c>
      <c r="C4660" s="447"/>
      <c r="D4660" s="447"/>
      <c r="E4660" s="447"/>
      <c r="F4660" s="447"/>
    </row>
    <row r="4661" spans="1:6" outlineLevel="1" x14ac:dyDescent="0.2">
      <c r="A4661" s="41" t="s">
        <v>1028</v>
      </c>
      <c r="B4661" s="446"/>
      <c r="C4661" s="446"/>
      <c r="D4661" s="446"/>
      <c r="E4661" s="446"/>
      <c r="F4661" s="446"/>
    </row>
    <row r="4662" spans="1:6" outlineLevel="1" x14ac:dyDescent="0.2">
      <c r="A4662" s="10"/>
      <c r="B4662" s="447" t="s">
        <v>1027</v>
      </c>
      <c r="C4662" s="447"/>
      <c r="D4662" s="447"/>
      <c r="E4662" s="447"/>
      <c r="F4662" s="447"/>
    </row>
    <row r="4663" spans="1:6" ht="15" outlineLevel="1" x14ac:dyDescent="0.25">
      <c r="A4663" s="3"/>
      <c r="B4663" s="3"/>
      <c r="C4663" s="3"/>
      <c r="D4663" s="3"/>
      <c r="E4663" s="3"/>
      <c r="F4663" s="3"/>
    </row>
    <row r="4664" spans="1:6" ht="18" x14ac:dyDescent="0.25">
      <c r="A4664" s="448" t="s">
        <v>2753</v>
      </c>
      <c r="B4664" s="448"/>
      <c r="C4664" s="448"/>
      <c r="D4664" s="448"/>
      <c r="E4664" s="448"/>
      <c r="F4664" s="448"/>
    </row>
    <row r="4665" spans="1:6" x14ac:dyDescent="0.2">
      <c r="A4665" s="6"/>
      <c r="B4665" s="6"/>
      <c r="C4665" s="6"/>
      <c r="D4665" s="6"/>
      <c r="E4665" s="6"/>
      <c r="F4665" s="6"/>
    </row>
    <row r="4666" spans="1:6" ht="12.75" x14ac:dyDescent="0.2">
      <c r="A4666" s="449" t="s">
        <v>2754</v>
      </c>
      <c r="B4666" s="449"/>
      <c r="C4666" s="449"/>
      <c r="D4666" s="449"/>
      <c r="E4666" s="449"/>
      <c r="F4666" s="449"/>
    </row>
    <row r="4667" spans="1:6" x14ac:dyDescent="0.2">
      <c r="A4667" s="450" t="s">
        <v>903</v>
      </c>
      <c r="B4667" s="450"/>
      <c r="C4667" s="450"/>
      <c r="D4667" s="450"/>
      <c r="E4667" s="450"/>
      <c r="F4667" s="450"/>
    </row>
    <row r="4668" spans="1:6" x14ac:dyDescent="0.2">
      <c r="A4668" s="9"/>
      <c r="B4668" s="9"/>
      <c r="C4668" s="9"/>
      <c r="D4668" s="9"/>
      <c r="E4668" s="9"/>
      <c r="F4668" s="9"/>
    </row>
    <row r="4669" spans="1:6" ht="15" x14ac:dyDescent="0.25">
      <c r="A4669" s="10" t="s">
        <v>904</v>
      </c>
      <c r="B4669" s="10"/>
      <c r="C4669" s="11"/>
      <c r="D4669" s="12"/>
      <c r="E4669" s="12"/>
      <c r="F4669" s="3"/>
    </row>
    <row r="4670" spans="1:6" ht="15" x14ac:dyDescent="0.25">
      <c r="A4670" s="10"/>
      <c r="B4670" s="10"/>
      <c r="C4670" s="3"/>
      <c r="D4670" s="15"/>
      <c r="E4670" s="16"/>
      <c r="F4670" s="3"/>
    </row>
    <row r="4671" spans="1:6" ht="15" x14ac:dyDescent="0.25">
      <c r="A4671" s="18"/>
      <c r="B4671" s="3"/>
      <c r="C4671" s="3"/>
      <c r="D4671" s="3"/>
      <c r="E4671" s="3"/>
      <c r="F4671" s="3"/>
    </row>
    <row r="4672" spans="1:6" ht="11.25" customHeight="1" x14ac:dyDescent="0.2">
      <c r="A4672" s="451" t="s">
        <v>906</v>
      </c>
      <c r="B4672" s="451" t="s">
        <v>907</v>
      </c>
      <c r="C4672" s="451" t="s">
        <v>908</v>
      </c>
      <c r="D4672" s="451" t="s">
        <v>909</v>
      </c>
      <c r="E4672" s="451" t="s">
        <v>910</v>
      </c>
      <c r="F4672" s="451" t="s">
        <v>911</v>
      </c>
    </row>
    <row r="4673" spans="1:7" ht="11.25" customHeight="1" x14ac:dyDescent="0.2">
      <c r="A4673" s="452"/>
      <c r="B4673" s="452"/>
      <c r="C4673" s="452"/>
      <c r="D4673" s="452"/>
      <c r="E4673" s="452"/>
      <c r="F4673" s="452"/>
    </row>
    <row r="4674" spans="1:7" ht="12" x14ac:dyDescent="0.2">
      <c r="A4674" s="19">
        <v>1</v>
      </c>
      <c r="B4674" s="19">
        <v>2</v>
      </c>
      <c r="C4674" s="453">
        <v>3</v>
      </c>
      <c r="D4674" s="454"/>
      <c r="E4674" s="455"/>
      <c r="F4674" s="19">
        <v>4</v>
      </c>
    </row>
    <row r="4675" spans="1:7" ht="12.75" x14ac:dyDescent="0.2">
      <c r="A4675" s="456" t="s">
        <v>2755</v>
      </c>
      <c r="B4675" s="457"/>
      <c r="C4675" s="457"/>
      <c r="D4675" s="457"/>
      <c r="E4675" s="457"/>
      <c r="F4675" s="458"/>
    </row>
    <row r="4676" spans="1:7" ht="12" customHeight="1" x14ac:dyDescent="0.2">
      <c r="A4676" s="459" t="s">
        <v>2756</v>
      </c>
      <c r="B4676" s="460"/>
      <c r="C4676" s="460"/>
      <c r="D4676" s="460"/>
      <c r="E4676" s="460"/>
      <c r="F4676" s="461"/>
    </row>
    <row r="4677" spans="1:7" ht="33.75" customHeight="1" x14ac:dyDescent="0.2">
      <c r="A4677" s="21">
        <v>1</v>
      </c>
      <c r="B4677" s="22" t="s">
        <v>2757</v>
      </c>
      <c r="C4677" s="23" t="s">
        <v>2758</v>
      </c>
      <c r="D4677" s="31">
        <v>2</v>
      </c>
      <c r="E4677" s="25">
        <v>878.25</v>
      </c>
      <c r="F4677" s="25">
        <v>54321.2</v>
      </c>
    </row>
    <row r="4678" spans="1:7" x14ac:dyDescent="0.2">
      <c r="A4678" s="26"/>
      <c r="B4678" s="27"/>
      <c r="C4678" s="28" t="s">
        <v>2759</v>
      </c>
      <c r="D4678" s="28"/>
      <c r="E4678" s="28"/>
      <c r="F4678" s="29">
        <v>59423.9</v>
      </c>
    </row>
    <row r="4679" spans="1:7" x14ac:dyDescent="0.2">
      <c r="A4679" s="26"/>
      <c r="B4679" s="27"/>
      <c r="C4679" s="28" t="s">
        <v>2760</v>
      </c>
      <c r="D4679" s="28"/>
      <c r="E4679" s="28"/>
      <c r="F4679" s="29">
        <v>30055.72</v>
      </c>
    </row>
    <row r="4680" spans="1:7" x14ac:dyDescent="0.2">
      <c r="A4680" s="26"/>
      <c r="B4680" s="27"/>
      <c r="C4680" s="28" t="s">
        <v>917</v>
      </c>
      <c r="D4680" s="28"/>
      <c r="E4680" s="28"/>
      <c r="F4680" s="29">
        <v>143800.82</v>
      </c>
      <c r="G4680" s="211">
        <f>F4680/$D$4677*1.2*1.0224*1.0192</f>
        <v>89906.867981199364</v>
      </c>
    </row>
    <row r="4681" spans="1:7" ht="22.5" customHeight="1" x14ac:dyDescent="0.2">
      <c r="A4681" s="21">
        <v>2</v>
      </c>
      <c r="B4681" s="22" t="s">
        <v>2761</v>
      </c>
      <c r="C4681" s="23" t="s">
        <v>2762</v>
      </c>
      <c r="D4681" s="31">
        <v>1</v>
      </c>
      <c r="E4681" s="25">
        <v>163.43</v>
      </c>
      <c r="F4681" s="25">
        <v>3549.72</v>
      </c>
      <c r="G4681" s="211"/>
    </row>
    <row r="4682" spans="1:7" x14ac:dyDescent="0.2">
      <c r="A4682" s="26"/>
      <c r="B4682" s="27"/>
      <c r="C4682" s="28" t="s">
        <v>2763</v>
      </c>
      <c r="D4682" s="28"/>
      <c r="E4682" s="28"/>
      <c r="F4682" s="29">
        <v>2271.42</v>
      </c>
      <c r="G4682" s="211"/>
    </row>
    <row r="4683" spans="1:7" x14ac:dyDescent="0.2">
      <c r="A4683" s="26"/>
      <c r="B4683" s="27"/>
      <c r="C4683" s="28" t="s">
        <v>2764</v>
      </c>
      <c r="D4683" s="28"/>
      <c r="E4683" s="28"/>
      <c r="F4683" s="29">
        <v>1160.95</v>
      </c>
      <c r="G4683" s="211"/>
    </row>
    <row r="4684" spans="1:7" x14ac:dyDescent="0.2">
      <c r="A4684" s="26"/>
      <c r="B4684" s="27"/>
      <c r="C4684" s="28" t="s">
        <v>917</v>
      </c>
      <c r="D4684" s="28"/>
      <c r="E4684" s="28"/>
      <c r="F4684" s="29">
        <v>6982.09</v>
      </c>
      <c r="G4684" s="211">
        <f>F4684/$D$4677*1.2*1.0224*1.0192</f>
        <v>4365.3286807603199</v>
      </c>
    </row>
    <row r="4685" spans="1:7" ht="33.75" customHeight="1" x14ac:dyDescent="0.2">
      <c r="A4685" s="21">
        <v>3</v>
      </c>
      <c r="B4685" s="22" t="s">
        <v>2765</v>
      </c>
      <c r="C4685" s="23" t="s">
        <v>2766</v>
      </c>
      <c r="D4685" s="31">
        <v>5</v>
      </c>
      <c r="E4685" s="25">
        <v>7.28</v>
      </c>
      <c r="F4685" s="25">
        <v>1446.95</v>
      </c>
      <c r="G4685" s="211"/>
    </row>
    <row r="4686" spans="1:7" x14ac:dyDescent="0.2">
      <c r="A4686" s="26"/>
      <c r="B4686" s="27"/>
      <c r="C4686" s="28" t="s">
        <v>2767</v>
      </c>
      <c r="D4686" s="28"/>
      <c r="E4686" s="28"/>
      <c r="F4686" s="29">
        <v>1259.73</v>
      </c>
      <c r="G4686" s="211"/>
    </row>
    <row r="4687" spans="1:7" x14ac:dyDescent="0.2">
      <c r="A4687" s="26"/>
      <c r="B4687" s="27"/>
      <c r="C4687" s="28" t="s">
        <v>2768</v>
      </c>
      <c r="D4687" s="28"/>
      <c r="E4687" s="28"/>
      <c r="F4687" s="29">
        <v>643.86</v>
      </c>
      <c r="G4687" s="211"/>
    </row>
    <row r="4688" spans="1:7" x14ac:dyDescent="0.2">
      <c r="A4688" s="26"/>
      <c r="B4688" s="27"/>
      <c r="C4688" s="28" t="s">
        <v>917</v>
      </c>
      <c r="D4688" s="28"/>
      <c r="E4688" s="28"/>
      <c r="F4688" s="29">
        <v>3350.54</v>
      </c>
      <c r="G4688" s="211">
        <f>F4688/$D$4677*1.2*1.0224*1.0192</f>
        <v>2094.8180785459199</v>
      </c>
    </row>
    <row r="4689" spans="1:8" ht="33.75" customHeight="1" x14ac:dyDescent="0.2">
      <c r="A4689" s="21">
        <v>4</v>
      </c>
      <c r="B4689" s="22" t="s">
        <v>2765</v>
      </c>
      <c r="C4689" s="23" t="s">
        <v>2769</v>
      </c>
      <c r="D4689" s="31">
        <v>1</v>
      </c>
      <c r="E4689" s="25">
        <v>7.28</v>
      </c>
      <c r="F4689" s="25">
        <v>289.39</v>
      </c>
      <c r="G4689" s="211"/>
      <c r="H4689" s="175">
        <f>G4680+G4684+G4688+G4692+G4696</f>
        <v>97635.557151175686</v>
      </c>
    </row>
    <row r="4690" spans="1:8" x14ac:dyDescent="0.2">
      <c r="A4690" s="26"/>
      <c r="B4690" s="27"/>
      <c r="C4690" s="28" t="s">
        <v>2770</v>
      </c>
      <c r="D4690" s="28"/>
      <c r="E4690" s="28"/>
      <c r="F4690" s="29">
        <v>251.95</v>
      </c>
      <c r="G4690" s="211"/>
    </row>
    <row r="4691" spans="1:8" x14ac:dyDescent="0.2">
      <c r="A4691" s="26"/>
      <c r="B4691" s="27"/>
      <c r="C4691" s="28" t="s">
        <v>2771</v>
      </c>
      <c r="D4691" s="28"/>
      <c r="E4691" s="28"/>
      <c r="F4691" s="29">
        <v>128.77000000000001</v>
      </c>
      <c r="G4691" s="211"/>
    </row>
    <row r="4692" spans="1:8" x14ac:dyDescent="0.2">
      <c r="A4692" s="26"/>
      <c r="B4692" s="27"/>
      <c r="C4692" s="28" t="s">
        <v>917</v>
      </c>
      <c r="D4692" s="28"/>
      <c r="E4692" s="28"/>
      <c r="F4692" s="29">
        <v>670.11</v>
      </c>
      <c r="G4692" s="211">
        <f>F4692/$D$4677*1.2*1.0224*1.0192</f>
        <v>418.96486614527998</v>
      </c>
    </row>
    <row r="4693" spans="1:8" ht="33.75" customHeight="1" x14ac:dyDescent="0.2">
      <c r="A4693" s="21">
        <v>5</v>
      </c>
      <c r="B4693" s="22" t="s">
        <v>2772</v>
      </c>
      <c r="C4693" s="23" t="s">
        <v>2773</v>
      </c>
      <c r="D4693" s="31">
        <v>1</v>
      </c>
      <c r="E4693" s="25">
        <v>49.48</v>
      </c>
      <c r="F4693" s="25">
        <v>815.06</v>
      </c>
      <c r="G4693" s="211"/>
    </row>
    <row r="4694" spans="1:8" x14ac:dyDescent="0.2">
      <c r="A4694" s="26"/>
      <c r="B4694" s="27"/>
      <c r="C4694" s="28" t="s">
        <v>2774</v>
      </c>
      <c r="D4694" s="28"/>
      <c r="E4694" s="28"/>
      <c r="F4694" s="29">
        <v>359.86</v>
      </c>
      <c r="G4694" s="211"/>
    </row>
    <row r="4695" spans="1:8" x14ac:dyDescent="0.2">
      <c r="A4695" s="26"/>
      <c r="B4695" s="27"/>
      <c r="C4695" s="28" t="s">
        <v>2775</v>
      </c>
      <c r="D4695" s="28"/>
      <c r="E4695" s="28"/>
      <c r="F4695" s="29">
        <v>183.93</v>
      </c>
      <c r="G4695" s="211"/>
    </row>
    <row r="4696" spans="1:8" x14ac:dyDescent="0.2">
      <c r="A4696" s="26"/>
      <c r="B4696" s="27"/>
      <c r="C4696" s="28" t="s">
        <v>917</v>
      </c>
      <c r="D4696" s="28"/>
      <c r="E4696" s="28"/>
      <c r="F4696" s="29">
        <v>1358.85</v>
      </c>
      <c r="G4696" s="211">
        <f>F4696/$D$4677*1.2*1.0224*1.0192</f>
        <v>849.57754452480003</v>
      </c>
    </row>
    <row r="4697" spans="1:8" ht="168.75" customHeight="1" x14ac:dyDescent="0.2">
      <c r="A4697" s="21">
        <v>6</v>
      </c>
      <c r="B4697" s="22" t="s">
        <v>2776</v>
      </c>
      <c r="C4697" s="23" t="s">
        <v>2777</v>
      </c>
      <c r="D4697" s="31">
        <v>2</v>
      </c>
      <c r="E4697" s="25">
        <v>119128.33</v>
      </c>
      <c r="F4697" s="25">
        <v>1417627.13</v>
      </c>
      <c r="G4697" s="211">
        <f>F4697/D4697*1.2*1.0224*1.0192</f>
        <v>886326.06701044226</v>
      </c>
    </row>
    <row r="4698" spans="1:8" ht="12" customHeight="1" x14ac:dyDescent="0.2">
      <c r="A4698" s="459" t="s">
        <v>2778</v>
      </c>
      <c r="B4698" s="460"/>
      <c r="C4698" s="460"/>
      <c r="D4698" s="460"/>
      <c r="E4698" s="460"/>
      <c r="F4698" s="461"/>
    </row>
    <row r="4699" spans="1:8" ht="33.75" customHeight="1" x14ac:dyDescent="0.2">
      <c r="A4699" s="21">
        <v>7</v>
      </c>
      <c r="B4699" s="22" t="s">
        <v>2779</v>
      </c>
      <c r="C4699" s="23" t="s">
        <v>2780</v>
      </c>
      <c r="D4699" s="31">
        <v>1</v>
      </c>
      <c r="E4699" s="25">
        <v>1501.78</v>
      </c>
      <c r="F4699" s="25">
        <v>44590.57</v>
      </c>
    </row>
    <row r="4700" spans="1:8" x14ac:dyDescent="0.2">
      <c r="A4700" s="26"/>
      <c r="B4700" s="27"/>
      <c r="C4700" s="28" t="s">
        <v>2781</v>
      </c>
      <c r="D4700" s="28"/>
      <c r="E4700" s="28"/>
      <c r="F4700" s="29">
        <v>46614.9</v>
      </c>
    </row>
    <row r="4701" spans="1:8" x14ac:dyDescent="0.2">
      <c r="A4701" s="26"/>
      <c r="B4701" s="27"/>
      <c r="C4701" s="28" t="s">
        <v>2782</v>
      </c>
      <c r="D4701" s="28"/>
      <c r="E4701" s="28"/>
      <c r="F4701" s="29">
        <v>23577.119999999999</v>
      </c>
    </row>
    <row r="4702" spans="1:8" x14ac:dyDescent="0.2">
      <c r="A4702" s="26"/>
      <c r="B4702" s="27"/>
      <c r="C4702" s="28" t="s">
        <v>917</v>
      </c>
      <c r="D4702" s="28"/>
      <c r="E4702" s="28"/>
      <c r="F4702" s="29">
        <v>114782.59</v>
      </c>
    </row>
    <row r="4703" spans="1:8" ht="12" x14ac:dyDescent="0.2">
      <c r="A4703" s="459" t="s">
        <v>2783</v>
      </c>
      <c r="B4703" s="460"/>
      <c r="C4703" s="460"/>
      <c r="D4703" s="460"/>
      <c r="E4703" s="460"/>
      <c r="F4703" s="461"/>
    </row>
    <row r="4704" spans="1:8" ht="56.25" customHeight="1" x14ac:dyDescent="0.2">
      <c r="A4704" s="21">
        <v>8</v>
      </c>
      <c r="B4704" s="22" t="s">
        <v>2784</v>
      </c>
      <c r="C4704" s="23" t="s">
        <v>2785</v>
      </c>
      <c r="D4704" s="31">
        <v>1</v>
      </c>
      <c r="E4704" s="25">
        <v>82.53</v>
      </c>
      <c r="F4704" s="25">
        <v>3002.97</v>
      </c>
    </row>
    <row r="4705" spans="1:7" x14ac:dyDescent="0.2">
      <c r="A4705" s="26"/>
      <c r="B4705" s="27"/>
      <c r="C4705" s="28" t="s">
        <v>2786</v>
      </c>
      <c r="D4705" s="28"/>
      <c r="E4705" s="28"/>
      <c r="F4705" s="29">
        <v>2536.5500000000002</v>
      </c>
    </row>
    <row r="4706" spans="1:7" x14ac:dyDescent="0.2">
      <c r="A4706" s="26"/>
      <c r="B4706" s="27"/>
      <c r="C4706" s="28" t="s">
        <v>2787</v>
      </c>
      <c r="D4706" s="28"/>
      <c r="E4706" s="28"/>
      <c r="F4706" s="29">
        <v>1296.46</v>
      </c>
    </row>
    <row r="4707" spans="1:7" x14ac:dyDescent="0.2">
      <c r="A4707" s="26"/>
      <c r="B4707" s="27"/>
      <c r="C4707" s="28" t="s">
        <v>917</v>
      </c>
      <c r="D4707" s="28"/>
      <c r="E4707" s="28"/>
      <c r="F4707" s="29">
        <v>6835.98</v>
      </c>
    </row>
    <row r="4708" spans="1:7" ht="33.75" customHeight="1" x14ac:dyDescent="0.2">
      <c r="A4708" s="21">
        <v>9</v>
      </c>
      <c r="B4708" s="22" t="s">
        <v>2772</v>
      </c>
      <c r="C4708" s="23" t="s">
        <v>2788</v>
      </c>
      <c r="D4708" s="31">
        <v>1</v>
      </c>
      <c r="E4708" s="25">
        <v>49.48</v>
      </c>
      <c r="F4708" s="25">
        <v>815.06</v>
      </c>
    </row>
    <row r="4709" spans="1:7" x14ac:dyDescent="0.2">
      <c r="A4709" s="26"/>
      <c r="B4709" s="27"/>
      <c r="C4709" s="28" t="s">
        <v>2774</v>
      </c>
      <c r="D4709" s="28"/>
      <c r="E4709" s="28"/>
      <c r="F4709" s="29">
        <v>359.86</v>
      </c>
    </row>
    <row r="4710" spans="1:7" x14ac:dyDescent="0.2">
      <c r="A4710" s="26"/>
      <c r="B4710" s="27"/>
      <c r="C4710" s="28" t="s">
        <v>2775</v>
      </c>
      <c r="D4710" s="28"/>
      <c r="E4710" s="28"/>
      <c r="F4710" s="29">
        <v>183.93</v>
      </c>
    </row>
    <row r="4711" spans="1:7" x14ac:dyDescent="0.2">
      <c r="A4711" s="26"/>
      <c r="B4711" s="27"/>
      <c r="C4711" s="28" t="s">
        <v>917</v>
      </c>
      <c r="D4711" s="28"/>
      <c r="E4711" s="28"/>
      <c r="F4711" s="29">
        <v>1358.85</v>
      </c>
    </row>
    <row r="4712" spans="1:7" ht="33.75" customHeight="1" x14ac:dyDescent="0.2">
      <c r="A4712" s="21">
        <v>10</v>
      </c>
      <c r="B4712" s="22" t="s">
        <v>2789</v>
      </c>
      <c r="C4712" s="23" t="s">
        <v>2790</v>
      </c>
      <c r="D4712" s="31">
        <v>1</v>
      </c>
      <c r="E4712" s="25">
        <v>238.73</v>
      </c>
      <c r="F4712" s="25">
        <v>8153.77</v>
      </c>
    </row>
    <row r="4713" spans="1:7" x14ac:dyDescent="0.2">
      <c r="A4713" s="26"/>
      <c r="B4713" s="27"/>
      <c r="C4713" s="28" t="s">
        <v>2791</v>
      </c>
      <c r="D4713" s="28"/>
      <c r="E4713" s="28"/>
      <c r="F4713" s="29">
        <v>9201.65</v>
      </c>
    </row>
    <row r="4714" spans="1:7" x14ac:dyDescent="0.2">
      <c r="A4714" s="26"/>
      <c r="B4714" s="27"/>
      <c r="C4714" s="28" t="s">
        <v>2792</v>
      </c>
      <c r="D4714" s="28"/>
      <c r="E4714" s="28"/>
      <c r="F4714" s="29">
        <v>4654.0600000000004</v>
      </c>
    </row>
    <row r="4715" spans="1:7" x14ac:dyDescent="0.2">
      <c r="A4715" s="26"/>
      <c r="B4715" s="27"/>
      <c r="C4715" s="28" t="s">
        <v>917</v>
      </c>
      <c r="D4715" s="28"/>
      <c r="E4715" s="28"/>
      <c r="F4715" s="29">
        <v>22009.48</v>
      </c>
    </row>
    <row r="4716" spans="1:7" ht="12" x14ac:dyDescent="0.2">
      <c r="A4716" s="459" t="s">
        <v>2793</v>
      </c>
      <c r="B4716" s="460"/>
      <c r="C4716" s="460"/>
      <c r="D4716" s="460"/>
      <c r="E4716" s="460"/>
      <c r="F4716" s="461"/>
    </row>
    <row r="4717" spans="1:7" ht="22.5" customHeight="1" x14ac:dyDescent="0.2">
      <c r="A4717" s="21">
        <v>11</v>
      </c>
      <c r="B4717" s="22" t="s">
        <v>2761</v>
      </c>
      <c r="C4717" s="23" t="s">
        <v>2794</v>
      </c>
      <c r="D4717" s="31">
        <v>1</v>
      </c>
      <c r="E4717" s="25">
        <v>163.43</v>
      </c>
      <c r="F4717" s="25">
        <v>3549.72</v>
      </c>
    </row>
    <row r="4718" spans="1:7" x14ac:dyDescent="0.2">
      <c r="A4718" s="26"/>
      <c r="B4718" s="27"/>
      <c r="C4718" s="28" t="s">
        <v>2763</v>
      </c>
      <c r="D4718" s="28"/>
      <c r="E4718" s="28"/>
      <c r="F4718" s="29">
        <v>2271.42</v>
      </c>
    </row>
    <row r="4719" spans="1:7" x14ac:dyDescent="0.2">
      <c r="A4719" s="26"/>
      <c r="B4719" s="27"/>
      <c r="C4719" s="28" t="s">
        <v>2764</v>
      </c>
      <c r="D4719" s="28"/>
      <c r="E4719" s="28"/>
      <c r="F4719" s="29">
        <v>1160.95</v>
      </c>
    </row>
    <row r="4720" spans="1:7" x14ac:dyDescent="0.2">
      <c r="A4720" s="26"/>
      <c r="B4720" s="27"/>
      <c r="C4720" s="28" t="s">
        <v>917</v>
      </c>
      <c r="D4720" s="28"/>
      <c r="E4720" s="28"/>
      <c r="F4720" s="29">
        <v>6982.09</v>
      </c>
      <c r="G4720" s="194">
        <f>F4720/D4717*1.2*1.0224*1.0192</f>
        <v>8730.6573615206398</v>
      </c>
    </row>
    <row r="4721" spans="1:7" ht="33.75" customHeight="1" x14ac:dyDescent="0.2">
      <c r="A4721" s="21">
        <v>12</v>
      </c>
      <c r="B4721" s="22" t="s">
        <v>2765</v>
      </c>
      <c r="C4721" s="23" t="s">
        <v>2795</v>
      </c>
      <c r="D4721" s="31">
        <v>6</v>
      </c>
      <c r="E4721" s="25">
        <v>7.28</v>
      </c>
      <c r="F4721" s="25">
        <v>1736.34</v>
      </c>
    </row>
    <row r="4722" spans="1:7" x14ac:dyDescent="0.2">
      <c r="A4722" s="26"/>
      <c r="B4722" s="27"/>
      <c r="C4722" s="28" t="s">
        <v>2796</v>
      </c>
      <c r="D4722" s="28"/>
      <c r="E4722" s="28"/>
      <c r="F4722" s="29">
        <v>1511.68</v>
      </c>
    </row>
    <row r="4723" spans="1:7" x14ac:dyDescent="0.2">
      <c r="A4723" s="26"/>
      <c r="B4723" s="27"/>
      <c r="C4723" s="28" t="s">
        <v>2797</v>
      </c>
      <c r="D4723" s="28"/>
      <c r="E4723" s="28"/>
      <c r="F4723" s="29">
        <v>772.63</v>
      </c>
    </row>
    <row r="4724" spans="1:7" x14ac:dyDescent="0.2">
      <c r="A4724" s="26"/>
      <c r="B4724" s="27"/>
      <c r="C4724" s="28" t="s">
        <v>917</v>
      </c>
      <c r="D4724" s="28"/>
      <c r="E4724" s="28"/>
      <c r="F4724" s="29">
        <v>4020.65</v>
      </c>
      <c r="G4724" s="194">
        <f>F4724/D4721*1.2*1.0224*1.0192</f>
        <v>837.92764823040011</v>
      </c>
    </row>
    <row r="4725" spans="1:7" ht="33.75" customHeight="1" x14ac:dyDescent="0.2">
      <c r="A4725" s="21">
        <v>13</v>
      </c>
      <c r="B4725" s="22" t="s">
        <v>2765</v>
      </c>
      <c r="C4725" s="23" t="s">
        <v>2769</v>
      </c>
      <c r="D4725" s="31">
        <v>1</v>
      </c>
      <c r="E4725" s="25">
        <v>7.28</v>
      </c>
      <c r="F4725" s="25">
        <v>289.39</v>
      </c>
    </row>
    <row r="4726" spans="1:7" x14ac:dyDescent="0.2">
      <c r="A4726" s="26"/>
      <c r="B4726" s="27"/>
      <c r="C4726" s="28" t="s">
        <v>2770</v>
      </c>
      <c r="D4726" s="28"/>
      <c r="E4726" s="28"/>
      <c r="F4726" s="29">
        <v>251.95</v>
      </c>
    </row>
    <row r="4727" spans="1:7" x14ac:dyDescent="0.2">
      <c r="A4727" s="26"/>
      <c r="B4727" s="27"/>
      <c r="C4727" s="28" t="s">
        <v>2771</v>
      </c>
      <c r="D4727" s="28"/>
      <c r="E4727" s="28"/>
      <c r="F4727" s="29">
        <v>128.77000000000001</v>
      </c>
    </row>
    <row r="4728" spans="1:7" x14ac:dyDescent="0.2">
      <c r="A4728" s="26"/>
      <c r="B4728" s="27"/>
      <c r="C4728" s="28" t="s">
        <v>917</v>
      </c>
      <c r="D4728" s="28"/>
      <c r="E4728" s="28"/>
      <c r="F4728" s="29">
        <v>670.11</v>
      </c>
      <c r="G4728" s="194">
        <f>F4728/D4725*1.2*1.0224*1.0192</f>
        <v>837.92973229055997</v>
      </c>
    </row>
    <row r="4729" spans="1:7" ht="33.75" customHeight="1" x14ac:dyDescent="0.2">
      <c r="A4729" s="21">
        <v>14</v>
      </c>
      <c r="B4729" s="22" t="s">
        <v>2772</v>
      </c>
      <c r="C4729" s="23" t="s">
        <v>2773</v>
      </c>
      <c r="D4729" s="31">
        <v>1</v>
      </c>
      <c r="E4729" s="25">
        <v>49.48</v>
      </c>
      <c r="F4729" s="25">
        <v>815.06</v>
      </c>
    </row>
    <row r="4730" spans="1:7" x14ac:dyDescent="0.2">
      <c r="A4730" s="26"/>
      <c r="B4730" s="27"/>
      <c r="C4730" s="28" t="s">
        <v>2774</v>
      </c>
      <c r="D4730" s="28"/>
      <c r="E4730" s="28"/>
      <c r="F4730" s="29">
        <v>359.86</v>
      </c>
    </row>
    <row r="4731" spans="1:7" x14ac:dyDescent="0.2">
      <c r="A4731" s="26"/>
      <c r="B4731" s="27"/>
      <c r="C4731" s="28" t="s">
        <v>2775</v>
      </c>
      <c r="D4731" s="28"/>
      <c r="E4731" s="28"/>
      <c r="F4731" s="29">
        <v>183.93</v>
      </c>
    </row>
    <row r="4732" spans="1:7" x14ac:dyDescent="0.2">
      <c r="A4732" s="26"/>
      <c r="B4732" s="27"/>
      <c r="C4732" s="28" t="s">
        <v>917</v>
      </c>
      <c r="D4732" s="28"/>
      <c r="E4732" s="28"/>
      <c r="F4732" s="29">
        <v>1358.85</v>
      </c>
      <c r="G4732" s="194">
        <f>F4732/D4729*1.2*1.0224*1.0192</f>
        <v>1699.1550890496001</v>
      </c>
    </row>
    <row r="4733" spans="1:7" ht="157.5" customHeight="1" x14ac:dyDescent="0.2">
      <c r="A4733" s="21">
        <v>15</v>
      </c>
      <c r="B4733" s="22" t="s">
        <v>2798</v>
      </c>
      <c r="C4733" s="23" t="s">
        <v>2799</v>
      </c>
      <c r="D4733" s="31">
        <v>1</v>
      </c>
      <c r="E4733" s="25">
        <v>317266.07</v>
      </c>
      <c r="F4733" s="25">
        <v>1887733.12</v>
      </c>
      <c r="G4733" s="194">
        <f>F4733/D4733*1.2*1.0224*1.0192</f>
        <v>2360489.6328626997</v>
      </c>
    </row>
    <row r="4734" spans="1:7" ht="12" customHeight="1" x14ac:dyDescent="0.2">
      <c r="A4734" s="459" t="s">
        <v>2800</v>
      </c>
      <c r="B4734" s="460"/>
      <c r="C4734" s="460"/>
      <c r="D4734" s="460"/>
      <c r="E4734" s="460"/>
      <c r="F4734" s="461"/>
    </row>
    <row r="4735" spans="1:7" ht="33.75" customHeight="1" x14ac:dyDescent="0.2">
      <c r="A4735" s="21">
        <v>16</v>
      </c>
      <c r="B4735" s="22" t="s">
        <v>2757</v>
      </c>
      <c r="C4735" s="23" t="s">
        <v>2801</v>
      </c>
      <c r="D4735" s="31">
        <v>1</v>
      </c>
      <c r="E4735" s="25">
        <v>878.25</v>
      </c>
      <c r="F4735" s="25">
        <v>27160.6</v>
      </c>
    </row>
    <row r="4736" spans="1:7" x14ac:dyDescent="0.2">
      <c r="A4736" s="26"/>
      <c r="B4736" s="27"/>
      <c r="C4736" s="28" t="s">
        <v>2802</v>
      </c>
      <c r="D4736" s="28"/>
      <c r="E4736" s="28"/>
      <c r="F4736" s="29">
        <v>29711.95</v>
      </c>
    </row>
    <row r="4737" spans="1:6" x14ac:dyDescent="0.2">
      <c r="A4737" s="26"/>
      <c r="B4737" s="27"/>
      <c r="C4737" s="28" t="s">
        <v>2803</v>
      </c>
      <c r="D4737" s="28"/>
      <c r="E4737" s="28"/>
      <c r="F4737" s="29">
        <v>15027.86</v>
      </c>
    </row>
    <row r="4738" spans="1:6" x14ac:dyDescent="0.2">
      <c r="A4738" s="26"/>
      <c r="B4738" s="27"/>
      <c r="C4738" s="28" t="s">
        <v>917</v>
      </c>
      <c r="D4738" s="28"/>
      <c r="E4738" s="28"/>
      <c r="F4738" s="29">
        <v>71900.41</v>
      </c>
    </row>
    <row r="4739" spans="1:6" ht="22.5" customHeight="1" x14ac:dyDescent="0.2">
      <c r="A4739" s="21">
        <v>17</v>
      </c>
      <c r="B4739" s="22" t="s">
        <v>2761</v>
      </c>
      <c r="C4739" s="23" t="s">
        <v>2762</v>
      </c>
      <c r="D4739" s="31">
        <v>1</v>
      </c>
      <c r="E4739" s="25">
        <v>163.43</v>
      </c>
      <c r="F4739" s="25">
        <v>3549.72</v>
      </c>
    </row>
    <row r="4740" spans="1:6" x14ac:dyDescent="0.2">
      <c r="A4740" s="26"/>
      <c r="B4740" s="27"/>
      <c r="C4740" s="28" t="s">
        <v>2763</v>
      </c>
      <c r="D4740" s="28"/>
      <c r="E4740" s="28"/>
      <c r="F4740" s="29">
        <v>2271.42</v>
      </c>
    </row>
    <row r="4741" spans="1:6" x14ac:dyDescent="0.2">
      <c r="A4741" s="26"/>
      <c r="B4741" s="27"/>
      <c r="C4741" s="28" t="s">
        <v>2764</v>
      </c>
      <c r="D4741" s="28"/>
      <c r="E4741" s="28"/>
      <c r="F4741" s="29">
        <v>1160.95</v>
      </c>
    </row>
    <row r="4742" spans="1:6" x14ac:dyDescent="0.2">
      <c r="A4742" s="26"/>
      <c r="B4742" s="27"/>
      <c r="C4742" s="28" t="s">
        <v>917</v>
      </c>
      <c r="D4742" s="28"/>
      <c r="E4742" s="28"/>
      <c r="F4742" s="29">
        <v>6982.09</v>
      </c>
    </row>
    <row r="4743" spans="1:6" ht="33.75" customHeight="1" x14ac:dyDescent="0.2">
      <c r="A4743" s="21">
        <v>18</v>
      </c>
      <c r="B4743" s="22" t="s">
        <v>2765</v>
      </c>
      <c r="C4743" s="23" t="s">
        <v>2795</v>
      </c>
      <c r="D4743" s="31">
        <v>4</v>
      </c>
      <c r="E4743" s="25">
        <v>7.28</v>
      </c>
      <c r="F4743" s="25">
        <v>1157.56</v>
      </c>
    </row>
    <row r="4744" spans="1:6" x14ac:dyDescent="0.2">
      <c r="A4744" s="26"/>
      <c r="B4744" s="27"/>
      <c r="C4744" s="28" t="s">
        <v>2804</v>
      </c>
      <c r="D4744" s="28"/>
      <c r="E4744" s="28"/>
      <c r="F4744" s="29">
        <v>1007.78</v>
      </c>
    </row>
    <row r="4745" spans="1:6" x14ac:dyDescent="0.2">
      <c r="A4745" s="26"/>
      <c r="B4745" s="27"/>
      <c r="C4745" s="28" t="s">
        <v>2805</v>
      </c>
      <c r="D4745" s="28"/>
      <c r="E4745" s="28"/>
      <c r="F4745" s="29">
        <v>515.09</v>
      </c>
    </row>
    <row r="4746" spans="1:6" x14ac:dyDescent="0.2">
      <c r="A4746" s="26"/>
      <c r="B4746" s="27"/>
      <c r="C4746" s="28" t="s">
        <v>917</v>
      </c>
      <c r="D4746" s="28"/>
      <c r="E4746" s="28"/>
      <c r="F4746" s="29">
        <v>2680.43</v>
      </c>
    </row>
    <row r="4747" spans="1:6" ht="33.75" customHeight="1" x14ac:dyDescent="0.2">
      <c r="A4747" s="21">
        <v>19</v>
      </c>
      <c r="B4747" s="22" t="s">
        <v>2765</v>
      </c>
      <c r="C4747" s="23" t="s">
        <v>2769</v>
      </c>
      <c r="D4747" s="31">
        <v>1</v>
      </c>
      <c r="E4747" s="25">
        <v>7.28</v>
      </c>
      <c r="F4747" s="25">
        <v>289.39</v>
      </c>
    </row>
    <row r="4748" spans="1:6" x14ac:dyDescent="0.2">
      <c r="A4748" s="26"/>
      <c r="B4748" s="27"/>
      <c r="C4748" s="28" t="s">
        <v>2770</v>
      </c>
      <c r="D4748" s="28"/>
      <c r="E4748" s="28"/>
      <c r="F4748" s="29">
        <v>251.95</v>
      </c>
    </row>
    <row r="4749" spans="1:6" x14ac:dyDescent="0.2">
      <c r="A4749" s="26"/>
      <c r="B4749" s="27"/>
      <c r="C4749" s="28" t="s">
        <v>2771</v>
      </c>
      <c r="D4749" s="28"/>
      <c r="E4749" s="28"/>
      <c r="F4749" s="29">
        <v>128.77000000000001</v>
      </c>
    </row>
    <row r="4750" spans="1:6" x14ac:dyDescent="0.2">
      <c r="A4750" s="26"/>
      <c r="B4750" s="27"/>
      <c r="C4750" s="28" t="s">
        <v>917</v>
      </c>
      <c r="D4750" s="28"/>
      <c r="E4750" s="28"/>
      <c r="F4750" s="29">
        <v>670.11</v>
      </c>
    </row>
    <row r="4751" spans="1:6" ht="33.75" customHeight="1" x14ac:dyDescent="0.2">
      <c r="A4751" s="21">
        <v>20</v>
      </c>
      <c r="B4751" s="22" t="s">
        <v>2772</v>
      </c>
      <c r="C4751" s="23" t="s">
        <v>2773</v>
      </c>
      <c r="D4751" s="31">
        <v>1</v>
      </c>
      <c r="E4751" s="25">
        <v>49.48</v>
      </c>
      <c r="F4751" s="25">
        <v>815.06</v>
      </c>
    </row>
    <row r="4752" spans="1:6" x14ac:dyDescent="0.2">
      <c r="A4752" s="26"/>
      <c r="B4752" s="27"/>
      <c r="C4752" s="28" t="s">
        <v>2774</v>
      </c>
      <c r="D4752" s="28"/>
      <c r="E4752" s="28"/>
      <c r="F4752" s="29">
        <v>359.86</v>
      </c>
    </row>
    <row r="4753" spans="1:8" x14ac:dyDescent="0.2">
      <c r="A4753" s="26"/>
      <c r="B4753" s="27"/>
      <c r="C4753" s="28" t="s">
        <v>2775</v>
      </c>
      <c r="D4753" s="28"/>
      <c r="E4753" s="28"/>
      <c r="F4753" s="29">
        <v>183.93</v>
      </c>
    </row>
    <row r="4754" spans="1:8" x14ac:dyDescent="0.2">
      <c r="A4754" s="26"/>
      <c r="B4754" s="27"/>
      <c r="C4754" s="28" t="s">
        <v>917</v>
      </c>
      <c r="D4754" s="28"/>
      <c r="E4754" s="28"/>
      <c r="F4754" s="29">
        <v>1358.85</v>
      </c>
    </row>
    <row r="4755" spans="1:8" ht="112.5" customHeight="1" x14ac:dyDescent="0.2">
      <c r="A4755" s="21">
        <v>21</v>
      </c>
      <c r="B4755" s="22" t="s">
        <v>2806</v>
      </c>
      <c r="C4755" s="23" t="s">
        <v>2807</v>
      </c>
      <c r="D4755" s="31">
        <v>1</v>
      </c>
      <c r="E4755" s="25">
        <v>76598.2</v>
      </c>
      <c r="F4755" s="25">
        <v>455759.29</v>
      </c>
    </row>
    <row r="4756" spans="1:8" ht="12" customHeight="1" x14ac:dyDescent="0.2">
      <c r="A4756" s="459" t="s">
        <v>2808</v>
      </c>
      <c r="B4756" s="460"/>
      <c r="C4756" s="460"/>
      <c r="D4756" s="460"/>
      <c r="E4756" s="460"/>
      <c r="F4756" s="461"/>
    </row>
    <row r="4757" spans="1:8" ht="22.5" customHeight="1" x14ac:dyDescent="0.2">
      <c r="A4757" s="21">
        <v>22</v>
      </c>
      <c r="B4757" s="22" t="s">
        <v>2809</v>
      </c>
      <c r="C4757" s="23" t="s">
        <v>2810</v>
      </c>
      <c r="D4757" s="31">
        <v>2</v>
      </c>
      <c r="E4757" s="25">
        <v>137</v>
      </c>
      <c r="F4757" s="25">
        <v>10282.5</v>
      </c>
    </row>
    <row r="4758" spans="1:8" x14ac:dyDescent="0.2">
      <c r="A4758" s="26"/>
      <c r="B4758" s="27"/>
      <c r="C4758" s="28" t="s">
        <v>2811</v>
      </c>
      <c r="D4758" s="28"/>
      <c r="E4758" s="28"/>
      <c r="F4758" s="29">
        <v>11340.8</v>
      </c>
    </row>
    <row r="4759" spans="1:8" x14ac:dyDescent="0.2">
      <c r="A4759" s="26"/>
      <c r="B4759" s="27"/>
      <c r="C4759" s="28" t="s">
        <v>2812</v>
      </c>
      <c r="D4759" s="28"/>
      <c r="E4759" s="28"/>
      <c r="F4759" s="29">
        <v>5736.01</v>
      </c>
    </row>
    <row r="4760" spans="1:8" x14ac:dyDescent="0.2">
      <c r="A4760" s="26"/>
      <c r="B4760" s="27"/>
      <c r="C4760" s="28" t="s">
        <v>917</v>
      </c>
      <c r="D4760" s="28"/>
      <c r="E4760" s="28"/>
      <c r="F4760" s="29">
        <v>27359.31</v>
      </c>
      <c r="G4760" s="211">
        <f>F4760/$D$4757*1.2*1.0224*1.0192</f>
        <v>17105.534392826881</v>
      </c>
    </row>
    <row r="4761" spans="1:8" ht="33.75" customHeight="1" x14ac:dyDescent="0.2">
      <c r="A4761" s="21">
        <v>23</v>
      </c>
      <c r="B4761" s="22" t="s">
        <v>2813</v>
      </c>
      <c r="C4761" s="23" t="s">
        <v>2814</v>
      </c>
      <c r="D4761" s="30">
        <v>0.01</v>
      </c>
      <c r="E4761" s="25">
        <v>6941.09</v>
      </c>
      <c r="F4761" s="25">
        <v>1811.36</v>
      </c>
    </row>
    <row r="4762" spans="1:8" x14ac:dyDescent="0.2">
      <c r="A4762" s="26"/>
      <c r="B4762" s="27"/>
      <c r="C4762" s="28" t="s">
        <v>2815</v>
      </c>
      <c r="D4762" s="28"/>
      <c r="E4762" s="28"/>
      <c r="F4762" s="29">
        <v>1350.48</v>
      </c>
    </row>
    <row r="4763" spans="1:8" x14ac:dyDescent="0.2">
      <c r="A4763" s="26"/>
      <c r="B4763" s="27"/>
      <c r="C4763" s="28" t="s">
        <v>2816</v>
      </c>
      <c r="D4763" s="28"/>
      <c r="E4763" s="28"/>
      <c r="F4763" s="29">
        <v>761.79</v>
      </c>
    </row>
    <row r="4764" spans="1:8" x14ac:dyDescent="0.2">
      <c r="A4764" s="26"/>
      <c r="B4764" s="27"/>
      <c r="C4764" s="28" t="s">
        <v>917</v>
      </c>
      <c r="D4764" s="28"/>
      <c r="E4764" s="28"/>
      <c r="F4764" s="29">
        <v>3923.63</v>
      </c>
      <c r="G4764" s="211">
        <f>F4764/$D$4757*1.2*1.0224*1.0192</f>
        <v>2453.1242896742401</v>
      </c>
      <c r="H4764" s="173">
        <f>G4760+G4764+G4768</f>
        <v>23923.98736326144</v>
      </c>
    </row>
    <row r="4765" spans="1:8" ht="22.5" customHeight="1" x14ac:dyDescent="0.2">
      <c r="A4765" s="21">
        <v>24</v>
      </c>
      <c r="B4765" s="22" t="s">
        <v>2761</v>
      </c>
      <c r="C4765" s="23" t="s">
        <v>2817</v>
      </c>
      <c r="D4765" s="31">
        <v>1</v>
      </c>
      <c r="E4765" s="25">
        <v>163.43</v>
      </c>
      <c r="F4765" s="25">
        <v>3549.72</v>
      </c>
    </row>
    <row r="4766" spans="1:8" x14ac:dyDescent="0.2">
      <c r="A4766" s="26"/>
      <c r="B4766" s="27"/>
      <c r="C4766" s="28" t="s">
        <v>2763</v>
      </c>
      <c r="D4766" s="28"/>
      <c r="E4766" s="28"/>
      <c r="F4766" s="29">
        <v>2271.42</v>
      </c>
    </row>
    <row r="4767" spans="1:8" x14ac:dyDescent="0.2">
      <c r="A4767" s="26"/>
      <c r="B4767" s="27"/>
      <c r="C4767" s="28" t="s">
        <v>2764</v>
      </c>
      <c r="D4767" s="28"/>
      <c r="E4767" s="28"/>
      <c r="F4767" s="29">
        <v>1160.95</v>
      </c>
    </row>
    <row r="4768" spans="1:8" x14ac:dyDescent="0.2">
      <c r="A4768" s="26"/>
      <c r="B4768" s="27"/>
      <c r="C4768" s="28" t="s">
        <v>917</v>
      </c>
      <c r="D4768" s="28"/>
      <c r="E4768" s="28"/>
      <c r="F4768" s="29">
        <v>6982.09</v>
      </c>
      <c r="G4768" s="211">
        <f>F4768/$D$4757*1.2*1.0224*1.0192</f>
        <v>4365.3286807603199</v>
      </c>
    </row>
    <row r="4769" spans="1:7" ht="56.25" customHeight="1" x14ac:dyDescent="0.2">
      <c r="A4769" s="21">
        <v>25</v>
      </c>
      <c r="B4769" s="22" t="s">
        <v>2818</v>
      </c>
      <c r="C4769" s="23" t="s">
        <v>2819</v>
      </c>
      <c r="D4769" s="31">
        <v>2</v>
      </c>
      <c r="E4769" s="25">
        <v>44035.08</v>
      </c>
      <c r="F4769" s="25">
        <v>524017.45</v>
      </c>
      <c r="G4769" s="211">
        <f>F4769/D4769*1.2*1.0224*1.0192</f>
        <v>327625.16720693762</v>
      </c>
    </row>
    <row r="4770" spans="1:7" ht="12" customHeight="1" x14ac:dyDescent="0.2">
      <c r="A4770" s="459" t="s">
        <v>2820</v>
      </c>
      <c r="B4770" s="460"/>
      <c r="C4770" s="460"/>
      <c r="D4770" s="460"/>
      <c r="E4770" s="460"/>
      <c r="F4770" s="461"/>
    </row>
    <row r="4771" spans="1:7" ht="22.5" customHeight="1" x14ac:dyDescent="0.2">
      <c r="A4771" s="21">
        <v>26</v>
      </c>
      <c r="B4771" s="22" t="s">
        <v>2821</v>
      </c>
      <c r="C4771" s="23" t="s">
        <v>2822</v>
      </c>
      <c r="D4771" s="31">
        <v>1</v>
      </c>
      <c r="E4771" s="25">
        <v>277.58999999999997</v>
      </c>
      <c r="F4771" s="25">
        <v>9086.6200000000008</v>
      </c>
    </row>
    <row r="4772" spans="1:7" x14ac:dyDescent="0.2">
      <c r="A4772" s="26"/>
      <c r="B4772" s="27"/>
      <c r="C4772" s="28" t="s">
        <v>2823</v>
      </c>
      <c r="D4772" s="28"/>
      <c r="E4772" s="28"/>
      <c r="F4772" s="29">
        <v>9389.67</v>
      </c>
    </row>
    <row r="4773" spans="1:7" x14ac:dyDescent="0.2">
      <c r="A4773" s="26"/>
      <c r="B4773" s="27"/>
      <c r="C4773" s="28" t="s">
        <v>2824</v>
      </c>
      <c r="D4773" s="28"/>
      <c r="E4773" s="28"/>
      <c r="F4773" s="29">
        <v>4749.16</v>
      </c>
    </row>
    <row r="4774" spans="1:7" x14ac:dyDescent="0.2">
      <c r="A4774" s="26"/>
      <c r="B4774" s="27"/>
      <c r="C4774" s="28" t="s">
        <v>917</v>
      </c>
      <c r="D4774" s="28"/>
      <c r="E4774" s="28"/>
      <c r="F4774" s="29">
        <v>23225.45</v>
      </c>
    </row>
    <row r="4775" spans="1:7" ht="33.75" customHeight="1" x14ac:dyDescent="0.2">
      <c r="A4775" s="21">
        <v>27</v>
      </c>
      <c r="B4775" s="22" t="s">
        <v>2813</v>
      </c>
      <c r="C4775" s="23" t="s">
        <v>2814</v>
      </c>
      <c r="D4775" s="30">
        <v>0.01</v>
      </c>
      <c r="E4775" s="25">
        <v>7228.85</v>
      </c>
      <c r="F4775" s="25">
        <v>1894.62</v>
      </c>
    </row>
    <row r="4776" spans="1:7" x14ac:dyDescent="0.2">
      <c r="A4776" s="26"/>
      <c r="B4776" s="27"/>
      <c r="C4776" s="28" t="s">
        <v>2825</v>
      </c>
      <c r="D4776" s="28"/>
      <c r="E4776" s="28"/>
      <c r="F4776" s="29">
        <v>1418</v>
      </c>
    </row>
    <row r="4777" spans="1:7" x14ac:dyDescent="0.2">
      <c r="A4777" s="26"/>
      <c r="B4777" s="27"/>
      <c r="C4777" s="28" t="s">
        <v>2826</v>
      </c>
      <c r="D4777" s="28"/>
      <c r="E4777" s="28"/>
      <c r="F4777" s="29">
        <v>799.88</v>
      </c>
    </row>
    <row r="4778" spans="1:7" x14ac:dyDescent="0.2">
      <c r="A4778" s="26"/>
      <c r="B4778" s="27"/>
      <c r="C4778" s="28" t="s">
        <v>917</v>
      </c>
      <c r="D4778" s="28"/>
      <c r="E4778" s="28"/>
      <c r="F4778" s="29">
        <v>4112.5</v>
      </c>
    </row>
    <row r="4779" spans="1:7" ht="22.5" customHeight="1" x14ac:dyDescent="0.2">
      <c r="A4779" s="21">
        <v>28</v>
      </c>
      <c r="B4779" s="22" t="s">
        <v>2761</v>
      </c>
      <c r="C4779" s="23" t="s">
        <v>2817</v>
      </c>
      <c r="D4779" s="31">
        <v>1</v>
      </c>
      <c r="E4779" s="25">
        <v>163.43</v>
      </c>
      <c r="F4779" s="25">
        <v>3549.72</v>
      </c>
    </row>
    <row r="4780" spans="1:7" x14ac:dyDescent="0.2">
      <c r="A4780" s="26"/>
      <c r="B4780" s="27"/>
      <c r="C4780" s="28" t="s">
        <v>2763</v>
      </c>
      <c r="D4780" s="28"/>
      <c r="E4780" s="28"/>
      <c r="F4780" s="29">
        <v>2271.42</v>
      </c>
    </row>
    <row r="4781" spans="1:7" x14ac:dyDescent="0.2">
      <c r="A4781" s="26"/>
      <c r="B4781" s="27"/>
      <c r="C4781" s="28" t="s">
        <v>2764</v>
      </c>
      <c r="D4781" s="28"/>
      <c r="E4781" s="28"/>
      <c r="F4781" s="29">
        <v>1160.95</v>
      </c>
    </row>
    <row r="4782" spans="1:7" x14ac:dyDescent="0.2">
      <c r="A4782" s="26"/>
      <c r="B4782" s="27"/>
      <c r="C4782" s="28" t="s">
        <v>917</v>
      </c>
      <c r="D4782" s="28"/>
      <c r="E4782" s="28"/>
      <c r="F4782" s="29">
        <v>6982.09</v>
      </c>
    </row>
    <row r="4783" spans="1:7" ht="56.25" customHeight="1" x14ac:dyDescent="0.2">
      <c r="A4783" s="21">
        <v>29</v>
      </c>
      <c r="B4783" s="22" t="s">
        <v>2827</v>
      </c>
      <c r="C4783" s="23" t="s">
        <v>2828</v>
      </c>
      <c r="D4783" s="31">
        <v>1</v>
      </c>
      <c r="E4783" s="25">
        <v>79662.59</v>
      </c>
      <c r="F4783" s="25">
        <v>473992.41</v>
      </c>
      <c r="G4783" s="211">
        <f>F4783/D4783*1.2*1.0224*1.0192</f>
        <v>592697.21869403135</v>
      </c>
    </row>
    <row r="4784" spans="1:7" ht="12" customHeight="1" x14ac:dyDescent="0.2">
      <c r="A4784" s="459" t="s">
        <v>2829</v>
      </c>
      <c r="B4784" s="460"/>
      <c r="C4784" s="460"/>
      <c r="D4784" s="460"/>
      <c r="E4784" s="460"/>
      <c r="F4784" s="461"/>
    </row>
    <row r="4785" spans="1:7" ht="22.5" customHeight="1" x14ac:dyDescent="0.2">
      <c r="A4785" s="21">
        <v>30</v>
      </c>
      <c r="B4785" s="22" t="s">
        <v>2830</v>
      </c>
      <c r="C4785" s="23" t="s">
        <v>2831</v>
      </c>
      <c r="D4785" s="31">
        <v>1</v>
      </c>
      <c r="E4785" s="25">
        <v>171.4</v>
      </c>
      <c r="F4785" s="25">
        <v>6105.97</v>
      </c>
    </row>
    <row r="4786" spans="1:7" x14ac:dyDescent="0.2">
      <c r="A4786" s="26"/>
      <c r="B4786" s="27"/>
      <c r="C4786" s="28" t="s">
        <v>2832</v>
      </c>
      <c r="D4786" s="28"/>
      <c r="E4786" s="28"/>
      <c r="F4786" s="29">
        <v>6510.41</v>
      </c>
    </row>
    <row r="4787" spans="1:7" x14ac:dyDescent="0.2">
      <c r="A4787" s="26"/>
      <c r="B4787" s="27"/>
      <c r="C4787" s="28" t="s">
        <v>2833</v>
      </c>
      <c r="D4787" s="28"/>
      <c r="E4787" s="28"/>
      <c r="F4787" s="29">
        <v>3292.87</v>
      </c>
    </row>
    <row r="4788" spans="1:7" x14ac:dyDescent="0.2">
      <c r="A4788" s="26"/>
      <c r="B4788" s="27"/>
      <c r="C4788" s="28" t="s">
        <v>917</v>
      </c>
      <c r="D4788" s="28"/>
      <c r="E4788" s="28"/>
      <c r="F4788" s="29">
        <v>15909.25</v>
      </c>
    </row>
    <row r="4789" spans="1:7" ht="22.5" customHeight="1" x14ac:dyDescent="0.2">
      <c r="A4789" s="21">
        <v>31</v>
      </c>
      <c r="B4789" s="22" t="s">
        <v>2761</v>
      </c>
      <c r="C4789" s="23" t="s">
        <v>2817</v>
      </c>
      <c r="D4789" s="31">
        <v>1</v>
      </c>
      <c r="E4789" s="25">
        <v>163.43</v>
      </c>
      <c r="F4789" s="25">
        <v>3549.72</v>
      </c>
    </row>
    <row r="4790" spans="1:7" x14ac:dyDescent="0.2">
      <c r="A4790" s="26"/>
      <c r="B4790" s="27"/>
      <c r="C4790" s="28" t="s">
        <v>2763</v>
      </c>
      <c r="D4790" s="28"/>
      <c r="E4790" s="28"/>
      <c r="F4790" s="29">
        <v>2271.42</v>
      </c>
    </row>
    <row r="4791" spans="1:7" x14ac:dyDescent="0.2">
      <c r="A4791" s="26"/>
      <c r="B4791" s="27"/>
      <c r="C4791" s="28" t="s">
        <v>2764</v>
      </c>
      <c r="D4791" s="28"/>
      <c r="E4791" s="28"/>
      <c r="F4791" s="29">
        <v>1160.95</v>
      </c>
    </row>
    <row r="4792" spans="1:7" x14ac:dyDescent="0.2">
      <c r="A4792" s="26"/>
      <c r="B4792" s="27"/>
      <c r="C4792" s="28" t="s">
        <v>917</v>
      </c>
      <c r="D4792" s="28"/>
      <c r="E4792" s="28"/>
      <c r="F4792" s="29">
        <v>6982.09</v>
      </c>
    </row>
    <row r="4793" spans="1:7" ht="45" customHeight="1" x14ac:dyDescent="0.2">
      <c r="A4793" s="21">
        <v>32</v>
      </c>
      <c r="B4793" s="22" t="s">
        <v>2834</v>
      </c>
      <c r="C4793" s="23" t="s">
        <v>2835</v>
      </c>
      <c r="D4793" s="31">
        <v>1</v>
      </c>
      <c r="E4793" s="25">
        <v>36900.769999999997</v>
      </c>
      <c r="F4793" s="25">
        <v>219559.58</v>
      </c>
      <c r="G4793" s="211">
        <f>F4793/D4793*1.2*1.0224*1.0192</f>
        <v>274545.2240545997</v>
      </c>
    </row>
    <row r="4794" spans="1:7" ht="12" x14ac:dyDescent="0.2">
      <c r="A4794" s="459" t="s">
        <v>2836</v>
      </c>
      <c r="B4794" s="460"/>
      <c r="C4794" s="460"/>
      <c r="D4794" s="460"/>
      <c r="E4794" s="460"/>
      <c r="F4794" s="461"/>
    </row>
    <row r="4795" spans="1:7" ht="22.5" customHeight="1" x14ac:dyDescent="0.2">
      <c r="A4795" s="21">
        <v>33</v>
      </c>
      <c r="B4795" s="22" t="s">
        <v>2837</v>
      </c>
      <c r="C4795" s="23" t="s">
        <v>2838</v>
      </c>
      <c r="D4795" s="31">
        <v>2</v>
      </c>
      <c r="E4795" s="25">
        <v>98.48</v>
      </c>
      <c r="F4795" s="25">
        <v>7533.06</v>
      </c>
    </row>
    <row r="4796" spans="1:7" x14ac:dyDescent="0.2">
      <c r="A4796" s="26"/>
      <c r="B4796" s="27"/>
      <c r="C4796" s="28" t="s">
        <v>2839</v>
      </c>
      <c r="D4796" s="28"/>
      <c r="E4796" s="28"/>
      <c r="F4796" s="29">
        <v>8158.5</v>
      </c>
    </row>
    <row r="4797" spans="1:7" x14ac:dyDescent="0.2">
      <c r="A4797" s="26"/>
      <c r="B4797" s="27"/>
      <c r="C4797" s="28" t="s">
        <v>2840</v>
      </c>
      <c r="D4797" s="28"/>
      <c r="E4797" s="28"/>
      <c r="F4797" s="29">
        <v>4126.45</v>
      </c>
    </row>
    <row r="4798" spans="1:7" x14ac:dyDescent="0.2">
      <c r="A4798" s="26"/>
      <c r="B4798" s="27"/>
      <c r="C4798" s="28" t="s">
        <v>917</v>
      </c>
      <c r="D4798" s="28"/>
      <c r="E4798" s="28"/>
      <c r="F4798" s="29">
        <v>19818.009999999998</v>
      </c>
    </row>
    <row r="4799" spans="1:7" ht="22.5" customHeight="1" x14ac:dyDescent="0.2">
      <c r="A4799" s="21">
        <v>34</v>
      </c>
      <c r="B4799" s="22" t="s">
        <v>2841</v>
      </c>
      <c r="C4799" s="23" t="s">
        <v>2842</v>
      </c>
      <c r="D4799" s="24">
        <v>0.23200000000000001</v>
      </c>
      <c r="E4799" s="25">
        <v>76.260000000000005</v>
      </c>
      <c r="F4799" s="25">
        <v>770.98</v>
      </c>
    </row>
    <row r="4800" spans="1:7" x14ac:dyDescent="0.2">
      <c r="A4800" s="26"/>
      <c r="B4800" s="27"/>
      <c r="C4800" s="28" t="s">
        <v>2843</v>
      </c>
      <c r="D4800" s="28"/>
      <c r="E4800" s="28"/>
      <c r="F4800" s="29">
        <v>926.67</v>
      </c>
    </row>
    <row r="4801" spans="1:6" x14ac:dyDescent="0.2">
      <c r="A4801" s="26"/>
      <c r="B4801" s="27"/>
      <c r="C4801" s="28" t="s">
        <v>2844</v>
      </c>
      <c r="D4801" s="28"/>
      <c r="E4801" s="28"/>
      <c r="F4801" s="29">
        <v>468.69</v>
      </c>
    </row>
    <row r="4802" spans="1:6" x14ac:dyDescent="0.2">
      <c r="A4802" s="26"/>
      <c r="B4802" s="27"/>
      <c r="C4802" s="28" t="s">
        <v>917</v>
      </c>
      <c r="D4802" s="28"/>
      <c r="E4802" s="28"/>
      <c r="F4802" s="29">
        <v>2166.34</v>
      </c>
    </row>
    <row r="4803" spans="1:6" ht="56.25" customHeight="1" x14ac:dyDescent="0.2">
      <c r="A4803" s="21">
        <v>35</v>
      </c>
      <c r="B4803" s="22" t="s">
        <v>2845</v>
      </c>
      <c r="C4803" s="23" t="s">
        <v>2846</v>
      </c>
      <c r="D4803" s="31">
        <v>2</v>
      </c>
      <c r="E4803" s="25">
        <v>10081.879999999999</v>
      </c>
      <c r="F4803" s="25">
        <v>119974.37</v>
      </c>
    </row>
    <row r="4804" spans="1:6" ht="22.5" customHeight="1" x14ac:dyDescent="0.2">
      <c r="A4804" s="21">
        <v>36</v>
      </c>
      <c r="B4804" s="22" t="s">
        <v>2847</v>
      </c>
      <c r="C4804" s="23" t="s">
        <v>2848</v>
      </c>
      <c r="D4804" s="32">
        <v>0.4</v>
      </c>
      <c r="E4804" s="25">
        <v>83.24</v>
      </c>
      <c r="F4804" s="25">
        <v>1040.78</v>
      </c>
    </row>
    <row r="4805" spans="1:6" x14ac:dyDescent="0.2">
      <c r="A4805" s="26"/>
      <c r="B4805" s="27"/>
      <c r="C4805" s="28" t="s">
        <v>2849</v>
      </c>
      <c r="D4805" s="28"/>
      <c r="E4805" s="28"/>
      <c r="F4805" s="29">
        <v>1167.77</v>
      </c>
    </row>
    <row r="4806" spans="1:6" x14ac:dyDescent="0.2">
      <c r="A4806" s="26"/>
      <c r="B4806" s="27"/>
      <c r="C4806" s="28" t="s">
        <v>2850</v>
      </c>
      <c r="D4806" s="28"/>
      <c r="E4806" s="28"/>
      <c r="F4806" s="29">
        <v>590.64</v>
      </c>
    </row>
    <row r="4807" spans="1:6" x14ac:dyDescent="0.2">
      <c r="A4807" s="26"/>
      <c r="B4807" s="27"/>
      <c r="C4807" s="28" t="s">
        <v>917</v>
      </c>
      <c r="D4807" s="28"/>
      <c r="E4807" s="28"/>
      <c r="F4807" s="29">
        <v>2799.19</v>
      </c>
    </row>
    <row r="4808" spans="1:6" ht="22.5" customHeight="1" x14ac:dyDescent="0.2">
      <c r="A4808" s="21">
        <v>37</v>
      </c>
      <c r="B4808" s="22" t="s">
        <v>2851</v>
      </c>
      <c r="C4808" s="23" t="s">
        <v>2852</v>
      </c>
      <c r="D4808" s="31">
        <v>4</v>
      </c>
      <c r="E4808" s="25">
        <v>23.5</v>
      </c>
      <c r="F4808" s="25">
        <v>716.28</v>
      </c>
    </row>
    <row r="4809" spans="1:6" ht="22.5" customHeight="1" x14ac:dyDescent="0.2">
      <c r="A4809" s="21">
        <v>38</v>
      </c>
      <c r="B4809" s="22" t="s">
        <v>2761</v>
      </c>
      <c r="C4809" s="23" t="s">
        <v>2817</v>
      </c>
      <c r="D4809" s="31">
        <v>1</v>
      </c>
      <c r="E4809" s="25">
        <v>163.43</v>
      </c>
      <c r="F4809" s="25">
        <v>3549.72</v>
      </c>
    </row>
    <row r="4810" spans="1:6" x14ac:dyDescent="0.2">
      <c r="A4810" s="26"/>
      <c r="B4810" s="27"/>
      <c r="C4810" s="28" t="s">
        <v>2763</v>
      </c>
      <c r="D4810" s="28"/>
      <c r="E4810" s="28"/>
      <c r="F4810" s="29">
        <v>2271.42</v>
      </c>
    </row>
    <row r="4811" spans="1:6" x14ac:dyDescent="0.2">
      <c r="A4811" s="26"/>
      <c r="B4811" s="27"/>
      <c r="C4811" s="28" t="s">
        <v>2764</v>
      </c>
      <c r="D4811" s="28"/>
      <c r="E4811" s="28"/>
      <c r="F4811" s="29">
        <v>1160.95</v>
      </c>
    </row>
    <row r="4812" spans="1:6" x14ac:dyDescent="0.2">
      <c r="A4812" s="26"/>
      <c r="B4812" s="27"/>
      <c r="C4812" s="28" t="s">
        <v>917</v>
      </c>
      <c r="D4812" s="28"/>
      <c r="E4812" s="28"/>
      <c r="F4812" s="29">
        <v>6982.09</v>
      </c>
    </row>
    <row r="4813" spans="1:6" ht="45" customHeight="1" x14ac:dyDescent="0.2">
      <c r="A4813" s="21">
        <v>39</v>
      </c>
      <c r="B4813" s="22" t="s">
        <v>2853</v>
      </c>
      <c r="C4813" s="23" t="s">
        <v>2854</v>
      </c>
      <c r="D4813" s="31">
        <v>1</v>
      </c>
      <c r="E4813" s="25">
        <v>14162.03</v>
      </c>
      <c r="F4813" s="25">
        <v>84264.08</v>
      </c>
    </row>
    <row r="4814" spans="1:6" ht="33.75" customHeight="1" x14ac:dyDescent="0.2">
      <c r="A4814" s="21">
        <v>40</v>
      </c>
      <c r="B4814" s="22" t="s">
        <v>2765</v>
      </c>
      <c r="C4814" s="23" t="s">
        <v>2769</v>
      </c>
      <c r="D4814" s="31">
        <v>2</v>
      </c>
      <c r="E4814" s="25">
        <v>7.28</v>
      </c>
      <c r="F4814" s="25">
        <v>578.78</v>
      </c>
    </row>
    <row r="4815" spans="1:6" x14ac:dyDescent="0.2">
      <c r="A4815" s="26"/>
      <c r="B4815" s="27"/>
      <c r="C4815" s="28" t="s">
        <v>2855</v>
      </c>
      <c r="D4815" s="28"/>
      <c r="E4815" s="28"/>
      <c r="F4815" s="29">
        <v>503.89</v>
      </c>
    </row>
    <row r="4816" spans="1:6" x14ac:dyDescent="0.2">
      <c r="A4816" s="26"/>
      <c r="B4816" s="27"/>
      <c r="C4816" s="28" t="s">
        <v>2856</v>
      </c>
      <c r="D4816" s="28"/>
      <c r="E4816" s="28"/>
      <c r="F4816" s="29">
        <v>257.54000000000002</v>
      </c>
    </row>
    <row r="4817" spans="1:6" x14ac:dyDescent="0.2">
      <c r="A4817" s="26"/>
      <c r="B4817" s="27"/>
      <c r="C4817" s="28" t="s">
        <v>917</v>
      </c>
      <c r="D4817" s="28"/>
      <c r="E4817" s="28"/>
      <c r="F4817" s="29">
        <v>1340.21</v>
      </c>
    </row>
    <row r="4818" spans="1:6" ht="22.5" customHeight="1" x14ac:dyDescent="0.2">
      <c r="A4818" s="21">
        <v>41</v>
      </c>
      <c r="B4818" s="22" t="s">
        <v>2857</v>
      </c>
      <c r="C4818" s="23" t="s">
        <v>2858</v>
      </c>
      <c r="D4818" s="31">
        <v>2</v>
      </c>
      <c r="E4818" s="25">
        <v>3345.68</v>
      </c>
      <c r="F4818" s="25">
        <v>39813.64</v>
      </c>
    </row>
    <row r="4819" spans="1:6" ht="12" x14ac:dyDescent="0.2">
      <c r="A4819" s="459" t="s">
        <v>2859</v>
      </c>
      <c r="B4819" s="460"/>
      <c r="C4819" s="460"/>
      <c r="D4819" s="460"/>
      <c r="E4819" s="460"/>
      <c r="F4819" s="461"/>
    </row>
    <row r="4820" spans="1:6" ht="22.5" customHeight="1" x14ac:dyDescent="0.2">
      <c r="A4820" s="21">
        <v>42</v>
      </c>
      <c r="B4820" s="22" t="s">
        <v>2837</v>
      </c>
      <c r="C4820" s="23" t="s">
        <v>2838</v>
      </c>
      <c r="D4820" s="31">
        <v>2</v>
      </c>
      <c r="E4820" s="25">
        <v>98.48</v>
      </c>
      <c r="F4820" s="25">
        <v>7533.06</v>
      </c>
    </row>
    <row r="4821" spans="1:6" x14ac:dyDescent="0.2">
      <c r="A4821" s="26"/>
      <c r="B4821" s="27"/>
      <c r="C4821" s="28" t="s">
        <v>2839</v>
      </c>
      <c r="D4821" s="28"/>
      <c r="E4821" s="28"/>
      <c r="F4821" s="29">
        <v>8158.5</v>
      </c>
    </row>
    <row r="4822" spans="1:6" x14ac:dyDescent="0.2">
      <c r="A4822" s="26"/>
      <c r="B4822" s="27"/>
      <c r="C4822" s="28" t="s">
        <v>2840</v>
      </c>
      <c r="D4822" s="28"/>
      <c r="E4822" s="28"/>
      <c r="F4822" s="29">
        <v>4126.45</v>
      </c>
    </row>
    <row r="4823" spans="1:6" x14ac:dyDescent="0.2">
      <c r="A4823" s="26"/>
      <c r="B4823" s="27"/>
      <c r="C4823" s="28" t="s">
        <v>917</v>
      </c>
      <c r="D4823" s="28"/>
      <c r="E4823" s="28"/>
      <c r="F4823" s="29">
        <v>19818.009999999998</v>
      </c>
    </row>
    <row r="4824" spans="1:6" ht="22.5" customHeight="1" x14ac:dyDescent="0.2">
      <c r="A4824" s="21">
        <v>43</v>
      </c>
      <c r="B4824" s="22" t="s">
        <v>2841</v>
      </c>
      <c r="C4824" s="23" t="s">
        <v>2842</v>
      </c>
      <c r="D4824" s="24">
        <v>0.23200000000000001</v>
      </c>
      <c r="E4824" s="25">
        <v>76.260000000000005</v>
      </c>
      <c r="F4824" s="25">
        <v>770.98</v>
      </c>
    </row>
    <row r="4825" spans="1:6" x14ac:dyDescent="0.2">
      <c r="A4825" s="26"/>
      <c r="B4825" s="27"/>
      <c r="C4825" s="28" t="s">
        <v>2843</v>
      </c>
      <c r="D4825" s="28"/>
      <c r="E4825" s="28"/>
      <c r="F4825" s="29">
        <v>926.67</v>
      </c>
    </row>
    <row r="4826" spans="1:6" x14ac:dyDescent="0.2">
      <c r="A4826" s="26"/>
      <c r="B4826" s="27"/>
      <c r="C4826" s="28" t="s">
        <v>2844</v>
      </c>
      <c r="D4826" s="28"/>
      <c r="E4826" s="28"/>
      <c r="F4826" s="29">
        <v>468.69</v>
      </c>
    </row>
    <row r="4827" spans="1:6" x14ac:dyDescent="0.2">
      <c r="A4827" s="26"/>
      <c r="B4827" s="27"/>
      <c r="C4827" s="28" t="s">
        <v>917</v>
      </c>
      <c r="D4827" s="28"/>
      <c r="E4827" s="28"/>
      <c r="F4827" s="29">
        <v>2166.34</v>
      </c>
    </row>
    <row r="4828" spans="1:6" ht="45" customHeight="1" x14ac:dyDescent="0.2">
      <c r="A4828" s="21">
        <v>44</v>
      </c>
      <c r="B4828" s="22" t="s">
        <v>2845</v>
      </c>
      <c r="C4828" s="23" t="s">
        <v>2860</v>
      </c>
      <c r="D4828" s="31">
        <v>2</v>
      </c>
      <c r="E4828" s="25">
        <v>10192.780000000001</v>
      </c>
      <c r="F4828" s="25">
        <v>121294.08</v>
      </c>
    </row>
    <row r="4829" spans="1:6" ht="22.5" customHeight="1" x14ac:dyDescent="0.2">
      <c r="A4829" s="21">
        <v>45</v>
      </c>
      <c r="B4829" s="22" t="s">
        <v>2847</v>
      </c>
      <c r="C4829" s="23" t="s">
        <v>2848</v>
      </c>
      <c r="D4829" s="32">
        <v>0.4</v>
      </c>
      <c r="E4829" s="25">
        <v>83.24</v>
      </c>
      <c r="F4829" s="25">
        <v>1040.78</v>
      </c>
    </row>
    <row r="4830" spans="1:6" x14ac:dyDescent="0.2">
      <c r="A4830" s="26"/>
      <c r="B4830" s="27"/>
      <c r="C4830" s="28" t="s">
        <v>2849</v>
      </c>
      <c r="D4830" s="28"/>
      <c r="E4830" s="28"/>
      <c r="F4830" s="29">
        <v>1167.77</v>
      </c>
    </row>
    <row r="4831" spans="1:6" x14ac:dyDescent="0.2">
      <c r="A4831" s="26"/>
      <c r="B4831" s="27"/>
      <c r="C4831" s="28" t="s">
        <v>2850</v>
      </c>
      <c r="D4831" s="28"/>
      <c r="E4831" s="28"/>
      <c r="F4831" s="29">
        <v>590.64</v>
      </c>
    </row>
    <row r="4832" spans="1:6" x14ac:dyDescent="0.2">
      <c r="A4832" s="26"/>
      <c r="B4832" s="27"/>
      <c r="C4832" s="28" t="s">
        <v>917</v>
      </c>
      <c r="D4832" s="28"/>
      <c r="E4832" s="28"/>
      <c r="F4832" s="29">
        <v>2799.19</v>
      </c>
    </row>
    <row r="4833" spans="1:6" ht="22.5" customHeight="1" x14ac:dyDescent="0.2">
      <c r="A4833" s="21">
        <v>46</v>
      </c>
      <c r="B4833" s="22" t="s">
        <v>2851</v>
      </c>
      <c r="C4833" s="23" t="s">
        <v>2852</v>
      </c>
      <c r="D4833" s="31">
        <v>4</v>
      </c>
      <c r="E4833" s="25">
        <v>23.5</v>
      </c>
      <c r="F4833" s="25">
        <v>716.28</v>
      </c>
    </row>
    <row r="4834" spans="1:6" ht="22.5" customHeight="1" x14ac:dyDescent="0.2">
      <c r="A4834" s="21">
        <v>47</v>
      </c>
      <c r="B4834" s="22" t="s">
        <v>2761</v>
      </c>
      <c r="C4834" s="23" t="s">
        <v>2817</v>
      </c>
      <c r="D4834" s="31">
        <v>1</v>
      </c>
      <c r="E4834" s="25">
        <v>163.43</v>
      </c>
      <c r="F4834" s="25">
        <v>3549.72</v>
      </c>
    </row>
    <row r="4835" spans="1:6" x14ac:dyDescent="0.2">
      <c r="A4835" s="26"/>
      <c r="B4835" s="27"/>
      <c r="C4835" s="28" t="s">
        <v>2763</v>
      </c>
      <c r="D4835" s="28"/>
      <c r="E4835" s="28"/>
      <c r="F4835" s="29">
        <v>2271.42</v>
      </c>
    </row>
    <row r="4836" spans="1:6" x14ac:dyDescent="0.2">
      <c r="A4836" s="26"/>
      <c r="B4836" s="27"/>
      <c r="C4836" s="28" t="s">
        <v>2764</v>
      </c>
      <c r="D4836" s="28"/>
      <c r="E4836" s="28"/>
      <c r="F4836" s="29">
        <v>1160.95</v>
      </c>
    </row>
    <row r="4837" spans="1:6" x14ac:dyDescent="0.2">
      <c r="A4837" s="26"/>
      <c r="B4837" s="27"/>
      <c r="C4837" s="28" t="s">
        <v>917</v>
      </c>
      <c r="D4837" s="28"/>
      <c r="E4837" s="28"/>
      <c r="F4837" s="29">
        <v>6982.09</v>
      </c>
    </row>
    <row r="4838" spans="1:6" ht="45" customHeight="1" x14ac:dyDescent="0.2">
      <c r="A4838" s="21">
        <v>48</v>
      </c>
      <c r="B4838" s="22" t="s">
        <v>2853</v>
      </c>
      <c r="C4838" s="23" t="s">
        <v>2854</v>
      </c>
      <c r="D4838" s="31">
        <v>1</v>
      </c>
      <c r="E4838" s="25">
        <v>14162.03</v>
      </c>
      <c r="F4838" s="25">
        <v>84264.08</v>
      </c>
    </row>
    <row r="4839" spans="1:6" ht="33.75" customHeight="1" x14ac:dyDescent="0.2">
      <c r="A4839" s="21">
        <v>49</v>
      </c>
      <c r="B4839" s="22" t="s">
        <v>2765</v>
      </c>
      <c r="C4839" s="23" t="s">
        <v>2769</v>
      </c>
      <c r="D4839" s="31">
        <v>2</v>
      </c>
      <c r="E4839" s="25">
        <v>7.28</v>
      </c>
      <c r="F4839" s="25">
        <v>578.78</v>
      </c>
    </row>
    <row r="4840" spans="1:6" x14ac:dyDescent="0.2">
      <c r="A4840" s="26"/>
      <c r="B4840" s="27"/>
      <c r="C4840" s="28" t="s">
        <v>2855</v>
      </c>
      <c r="D4840" s="28"/>
      <c r="E4840" s="28"/>
      <c r="F4840" s="29">
        <v>503.89</v>
      </c>
    </row>
    <row r="4841" spans="1:6" x14ac:dyDescent="0.2">
      <c r="A4841" s="26"/>
      <c r="B4841" s="27"/>
      <c r="C4841" s="28" t="s">
        <v>2856</v>
      </c>
      <c r="D4841" s="28"/>
      <c r="E4841" s="28"/>
      <c r="F4841" s="29">
        <v>257.54000000000002</v>
      </c>
    </row>
    <row r="4842" spans="1:6" x14ac:dyDescent="0.2">
      <c r="A4842" s="26"/>
      <c r="B4842" s="27"/>
      <c r="C4842" s="28" t="s">
        <v>917</v>
      </c>
      <c r="D4842" s="28"/>
      <c r="E4842" s="28"/>
      <c r="F4842" s="29">
        <v>1340.21</v>
      </c>
    </row>
    <row r="4843" spans="1:6" ht="22.5" customHeight="1" x14ac:dyDescent="0.2">
      <c r="A4843" s="21">
        <v>50</v>
      </c>
      <c r="B4843" s="22" t="s">
        <v>2857</v>
      </c>
      <c r="C4843" s="23" t="s">
        <v>2858</v>
      </c>
      <c r="D4843" s="31">
        <v>2</v>
      </c>
      <c r="E4843" s="25">
        <v>3345.68</v>
      </c>
      <c r="F4843" s="25">
        <v>39813.64</v>
      </c>
    </row>
    <row r="4844" spans="1:6" ht="12" x14ac:dyDescent="0.2">
      <c r="A4844" s="459" t="s">
        <v>378</v>
      </c>
      <c r="B4844" s="460"/>
      <c r="C4844" s="460"/>
      <c r="D4844" s="460"/>
      <c r="E4844" s="460"/>
      <c r="F4844" s="461"/>
    </row>
    <row r="4845" spans="1:6" ht="22.5" customHeight="1" x14ac:dyDescent="0.2">
      <c r="A4845" s="21">
        <v>51</v>
      </c>
      <c r="B4845" s="22" t="s">
        <v>2861</v>
      </c>
      <c r="C4845" s="23" t="s">
        <v>2862</v>
      </c>
      <c r="D4845" s="31">
        <v>1</v>
      </c>
      <c r="E4845" s="25">
        <v>63.33</v>
      </c>
      <c r="F4845" s="25">
        <v>2402.52</v>
      </c>
    </row>
    <row r="4846" spans="1:6" x14ac:dyDescent="0.2">
      <c r="A4846" s="26"/>
      <c r="B4846" s="27"/>
      <c r="C4846" s="28" t="s">
        <v>2863</v>
      </c>
      <c r="D4846" s="28"/>
      <c r="E4846" s="28"/>
      <c r="F4846" s="29">
        <v>2834.73</v>
      </c>
    </row>
    <row r="4847" spans="1:6" x14ac:dyDescent="0.2">
      <c r="A4847" s="26"/>
      <c r="B4847" s="27"/>
      <c r="C4847" s="28" t="s">
        <v>2864</v>
      </c>
      <c r="D4847" s="28"/>
      <c r="E4847" s="28"/>
      <c r="F4847" s="29">
        <v>1433.76</v>
      </c>
    </row>
    <row r="4848" spans="1:6" x14ac:dyDescent="0.2">
      <c r="A4848" s="26"/>
      <c r="B4848" s="27"/>
      <c r="C4848" s="28" t="s">
        <v>917</v>
      </c>
      <c r="D4848" s="28"/>
      <c r="E4848" s="28"/>
      <c r="F4848" s="29">
        <v>6671.01</v>
      </c>
    </row>
    <row r="4849" spans="1:6" ht="33.75" customHeight="1" x14ac:dyDescent="0.2">
      <c r="A4849" s="21">
        <v>52</v>
      </c>
      <c r="B4849" s="22" t="s">
        <v>2865</v>
      </c>
      <c r="C4849" s="23" t="s">
        <v>2866</v>
      </c>
      <c r="D4849" s="31">
        <v>1</v>
      </c>
      <c r="E4849" s="25">
        <v>2257.0500000000002</v>
      </c>
      <c r="F4849" s="25">
        <v>23112.19</v>
      </c>
    </row>
    <row r="4850" spans="1:6" ht="33.75" customHeight="1" x14ac:dyDescent="0.2">
      <c r="A4850" s="21">
        <v>53</v>
      </c>
      <c r="B4850" s="22" t="s">
        <v>2867</v>
      </c>
      <c r="C4850" s="23" t="s">
        <v>2868</v>
      </c>
      <c r="D4850" s="31">
        <v>2</v>
      </c>
      <c r="E4850" s="25">
        <v>28.03</v>
      </c>
      <c r="F4850" s="25">
        <v>850.99</v>
      </c>
    </row>
    <row r="4851" spans="1:6" ht="12" x14ac:dyDescent="0.2">
      <c r="A4851" s="459" t="s">
        <v>2869</v>
      </c>
      <c r="B4851" s="460"/>
      <c r="C4851" s="460"/>
      <c r="D4851" s="460"/>
      <c r="E4851" s="460"/>
      <c r="F4851" s="461"/>
    </row>
    <row r="4852" spans="1:6" ht="22.5" customHeight="1" x14ac:dyDescent="0.2">
      <c r="A4852" s="21">
        <v>54</v>
      </c>
      <c r="B4852" s="22" t="s">
        <v>2861</v>
      </c>
      <c r="C4852" s="23" t="s">
        <v>2862</v>
      </c>
      <c r="D4852" s="31">
        <v>1</v>
      </c>
      <c r="E4852" s="25">
        <v>63.33</v>
      </c>
      <c r="F4852" s="25">
        <v>2402.52</v>
      </c>
    </row>
    <row r="4853" spans="1:6" x14ac:dyDescent="0.2">
      <c r="A4853" s="26"/>
      <c r="B4853" s="27"/>
      <c r="C4853" s="28" t="s">
        <v>2863</v>
      </c>
      <c r="D4853" s="28"/>
      <c r="E4853" s="28"/>
      <c r="F4853" s="29">
        <v>2834.73</v>
      </c>
    </row>
    <row r="4854" spans="1:6" x14ac:dyDescent="0.2">
      <c r="A4854" s="26"/>
      <c r="B4854" s="27"/>
      <c r="C4854" s="28" t="s">
        <v>2864</v>
      </c>
      <c r="D4854" s="28"/>
      <c r="E4854" s="28"/>
      <c r="F4854" s="29">
        <v>1433.76</v>
      </c>
    </row>
    <row r="4855" spans="1:6" x14ac:dyDescent="0.2">
      <c r="A4855" s="26"/>
      <c r="B4855" s="27"/>
      <c r="C4855" s="28" t="s">
        <v>917</v>
      </c>
      <c r="D4855" s="28"/>
      <c r="E4855" s="28"/>
      <c r="F4855" s="29">
        <v>6671.01</v>
      </c>
    </row>
    <row r="4856" spans="1:6" ht="33.75" customHeight="1" x14ac:dyDescent="0.2">
      <c r="A4856" s="21">
        <v>55</v>
      </c>
      <c r="B4856" s="22" t="s">
        <v>2870</v>
      </c>
      <c r="C4856" s="23" t="s">
        <v>2871</v>
      </c>
      <c r="D4856" s="31">
        <v>1</v>
      </c>
      <c r="E4856" s="25">
        <v>6759.45</v>
      </c>
      <c r="F4856" s="25">
        <v>58334.05</v>
      </c>
    </row>
    <row r="4857" spans="1:6" ht="22.5" customHeight="1" x14ac:dyDescent="0.2">
      <c r="A4857" s="21">
        <v>56</v>
      </c>
      <c r="B4857" s="22" t="s">
        <v>2841</v>
      </c>
      <c r="C4857" s="23" t="s">
        <v>2842</v>
      </c>
      <c r="D4857" s="24">
        <v>0.29699999999999999</v>
      </c>
      <c r="E4857" s="25">
        <v>76.260000000000005</v>
      </c>
      <c r="F4857" s="25">
        <v>986.98</v>
      </c>
    </row>
    <row r="4858" spans="1:6" x14ac:dyDescent="0.2">
      <c r="A4858" s="26"/>
      <c r="B4858" s="27"/>
      <c r="C4858" s="28" t="s">
        <v>2872</v>
      </c>
      <c r="D4858" s="28"/>
      <c r="E4858" s="28"/>
      <c r="F4858" s="29">
        <v>1186.3</v>
      </c>
    </row>
    <row r="4859" spans="1:6" x14ac:dyDescent="0.2">
      <c r="A4859" s="26"/>
      <c r="B4859" s="27"/>
      <c r="C4859" s="28" t="s">
        <v>2873</v>
      </c>
      <c r="D4859" s="28"/>
      <c r="E4859" s="28"/>
      <c r="F4859" s="29">
        <v>600.01</v>
      </c>
    </row>
    <row r="4860" spans="1:6" x14ac:dyDescent="0.2">
      <c r="A4860" s="26"/>
      <c r="B4860" s="27"/>
      <c r="C4860" s="28" t="s">
        <v>917</v>
      </c>
      <c r="D4860" s="28"/>
      <c r="E4860" s="28"/>
      <c r="F4860" s="29">
        <v>2773.29</v>
      </c>
    </row>
    <row r="4861" spans="1:6" ht="22.5" customHeight="1" x14ac:dyDescent="0.2">
      <c r="A4861" s="21">
        <v>57</v>
      </c>
      <c r="B4861" s="22" t="s">
        <v>2874</v>
      </c>
      <c r="C4861" s="23" t="s">
        <v>2875</v>
      </c>
      <c r="D4861" s="31">
        <v>2</v>
      </c>
      <c r="E4861" s="25">
        <v>188.45</v>
      </c>
      <c r="F4861" s="25">
        <v>3143.32</v>
      </c>
    </row>
    <row r="4862" spans="1:6" ht="12" x14ac:dyDescent="0.2">
      <c r="A4862" s="459" t="s">
        <v>2876</v>
      </c>
      <c r="B4862" s="460"/>
      <c r="C4862" s="460"/>
      <c r="D4862" s="460"/>
      <c r="E4862" s="460"/>
      <c r="F4862" s="461"/>
    </row>
    <row r="4863" spans="1:6" ht="22.5" customHeight="1" x14ac:dyDescent="0.2">
      <c r="A4863" s="21">
        <v>58</v>
      </c>
      <c r="B4863" s="22" t="s">
        <v>2861</v>
      </c>
      <c r="C4863" s="23" t="s">
        <v>2862</v>
      </c>
      <c r="D4863" s="31">
        <v>1</v>
      </c>
      <c r="E4863" s="25">
        <v>63.33</v>
      </c>
      <c r="F4863" s="25">
        <v>2402.52</v>
      </c>
    </row>
    <row r="4864" spans="1:6" x14ac:dyDescent="0.2">
      <c r="A4864" s="26"/>
      <c r="B4864" s="27"/>
      <c r="C4864" s="28" t="s">
        <v>2863</v>
      </c>
      <c r="D4864" s="28"/>
      <c r="E4864" s="28"/>
      <c r="F4864" s="29">
        <v>2834.73</v>
      </c>
    </row>
    <row r="4865" spans="1:6" x14ac:dyDescent="0.2">
      <c r="A4865" s="26"/>
      <c r="B4865" s="27"/>
      <c r="C4865" s="28" t="s">
        <v>2864</v>
      </c>
      <c r="D4865" s="28"/>
      <c r="E4865" s="28"/>
      <c r="F4865" s="29">
        <v>1433.76</v>
      </c>
    </row>
    <row r="4866" spans="1:6" x14ac:dyDescent="0.2">
      <c r="A4866" s="26"/>
      <c r="B4866" s="27"/>
      <c r="C4866" s="28" t="s">
        <v>917</v>
      </c>
      <c r="D4866" s="28"/>
      <c r="E4866" s="28"/>
      <c r="F4866" s="29">
        <v>6671.01</v>
      </c>
    </row>
    <row r="4867" spans="1:6" ht="33.75" customHeight="1" x14ac:dyDescent="0.2">
      <c r="A4867" s="21">
        <v>59</v>
      </c>
      <c r="B4867" s="22" t="s">
        <v>2877</v>
      </c>
      <c r="C4867" s="23" t="s">
        <v>2878</v>
      </c>
      <c r="D4867" s="31">
        <v>1</v>
      </c>
      <c r="E4867" s="25">
        <v>1637.23</v>
      </c>
      <c r="F4867" s="25">
        <v>16814.349999999999</v>
      </c>
    </row>
    <row r="4868" spans="1:6" ht="33.75" customHeight="1" x14ac:dyDescent="0.2">
      <c r="A4868" s="21">
        <v>60</v>
      </c>
      <c r="B4868" s="22" t="s">
        <v>2879</v>
      </c>
      <c r="C4868" s="23" t="s">
        <v>2880</v>
      </c>
      <c r="D4868" s="31">
        <v>2</v>
      </c>
      <c r="E4868" s="25">
        <v>22.54</v>
      </c>
      <c r="F4868" s="25">
        <v>751.93</v>
      </c>
    </row>
    <row r="4869" spans="1:6" ht="12" x14ac:dyDescent="0.2">
      <c r="A4869" s="459" t="s">
        <v>2881</v>
      </c>
      <c r="B4869" s="460"/>
      <c r="C4869" s="460"/>
      <c r="D4869" s="460"/>
      <c r="E4869" s="460"/>
      <c r="F4869" s="461"/>
    </row>
    <row r="4870" spans="1:6" ht="22.5" customHeight="1" x14ac:dyDescent="0.2">
      <c r="A4870" s="21">
        <v>61</v>
      </c>
      <c r="B4870" s="22" t="s">
        <v>2861</v>
      </c>
      <c r="C4870" s="23" t="s">
        <v>2862</v>
      </c>
      <c r="D4870" s="31">
        <v>1</v>
      </c>
      <c r="E4870" s="25">
        <v>63.33</v>
      </c>
      <c r="F4870" s="25">
        <v>2402.52</v>
      </c>
    </row>
    <row r="4871" spans="1:6" x14ac:dyDescent="0.2">
      <c r="A4871" s="26"/>
      <c r="B4871" s="27"/>
      <c r="C4871" s="28" t="s">
        <v>2863</v>
      </c>
      <c r="D4871" s="28"/>
      <c r="E4871" s="28"/>
      <c r="F4871" s="29">
        <v>2834.73</v>
      </c>
    </row>
    <row r="4872" spans="1:6" x14ac:dyDescent="0.2">
      <c r="A4872" s="26"/>
      <c r="B4872" s="27"/>
      <c r="C4872" s="28" t="s">
        <v>2864</v>
      </c>
      <c r="D4872" s="28"/>
      <c r="E4872" s="28"/>
      <c r="F4872" s="29">
        <v>1433.76</v>
      </c>
    </row>
    <row r="4873" spans="1:6" x14ac:dyDescent="0.2">
      <c r="A4873" s="26"/>
      <c r="B4873" s="27"/>
      <c r="C4873" s="28" t="s">
        <v>917</v>
      </c>
      <c r="D4873" s="28"/>
      <c r="E4873" s="28"/>
      <c r="F4873" s="29">
        <v>6671.01</v>
      </c>
    </row>
    <row r="4874" spans="1:6" ht="33.75" customHeight="1" x14ac:dyDescent="0.2">
      <c r="A4874" s="21">
        <v>62</v>
      </c>
      <c r="B4874" s="22" t="s">
        <v>2877</v>
      </c>
      <c r="C4874" s="23" t="s">
        <v>2878</v>
      </c>
      <c r="D4874" s="31">
        <v>1</v>
      </c>
      <c r="E4874" s="25">
        <v>1637.23</v>
      </c>
      <c r="F4874" s="25">
        <v>16814.349999999999</v>
      </c>
    </row>
    <row r="4875" spans="1:6" ht="33.75" customHeight="1" x14ac:dyDescent="0.2">
      <c r="A4875" s="21">
        <v>63</v>
      </c>
      <c r="B4875" s="22" t="s">
        <v>2879</v>
      </c>
      <c r="C4875" s="23" t="s">
        <v>2880</v>
      </c>
      <c r="D4875" s="31">
        <v>2</v>
      </c>
      <c r="E4875" s="25">
        <v>22.54</v>
      </c>
      <c r="F4875" s="25">
        <v>751.93</v>
      </c>
    </row>
    <row r="4876" spans="1:6" ht="12" x14ac:dyDescent="0.2">
      <c r="A4876" s="459" t="s">
        <v>2882</v>
      </c>
      <c r="B4876" s="460"/>
      <c r="C4876" s="460"/>
      <c r="D4876" s="460"/>
      <c r="E4876" s="460"/>
      <c r="F4876" s="461"/>
    </row>
    <row r="4877" spans="1:6" ht="22.5" customHeight="1" x14ac:dyDescent="0.2">
      <c r="A4877" s="21">
        <v>64</v>
      </c>
      <c r="B4877" s="22" t="s">
        <v>2861</v>
      </c>
      <c r="C4877" s="23" t="s">
        <v>2862</v>
      </c>
      <c r="D4877" s="31">
        <v>1</v>
      </c>
      <c r="E4877" s="25">
        <v>63.33</v>
      </c>
      <c r="F4877" s="25">
        <v>2402.52</v>
      </c>
    </row>
    <row r="4878" spans="1:6" x14ac:dyDescent="0.2">
      <c r="A4878" s="26"/>
      <c r="B4878" s="27"/>
      <c r="C4878" s="28" t="s">
        <v>2863</v>
      </c>
      <c r="D4878" s="28"/>
      <c r="E4878" s="28"/>
      <c r="F4878" s="29">
        <v>2834.73</v>
      </c>
    </row>
    <row r="4879" spans="1:6" x14ac:dyDescent="0.2">
      <c r="A4879" s="26"/>
      <c r="B4879" s="27"/>
      <c r="C4879" s="28" t="s">
        <v>2864</v>
      </c>
      <c r="D4879" s="28"/>
      <c r="E4879" s="28"/>
      <c r="F4879" s="29">
        <v>1433.76</v>
      </c>
    </row>
    <row r="4880" spans="1:6" x14ac:dyDescent="0.2">
      <c r="A4880" s="26"/>
      <c r="B4880" s="27"/>
      <c r="C4880" s="28" t="s">
        <v>917</v>
      </c>
      <c r="D4880" s="28"/>
      <c r="E4880" s="28"/>
      <c r="F4880" s="29">
        <v>6671.01</v>
      </c>
    </row>
    <row r="4881" spans="1:6" ht="33.75" customHeight="1" x14ac:dyDescent="0.2">
      <c r="A4881" s="21">
        <v>65</v>
      </c>
      <c r="B4881" s="22" t="s">
        <v>2883</v>
      </c>
      <c r="C4881" s="23" t="s">
        <v>2884</v>
      </c>
      <c r="D4881" s="31">
        <v>1</v>
      </c>
      <c r="E4881" s="25">
        <v>1321.49</v>
      </c>
      <c r="F4881" s="25">
        <v>13505.63</v>
      </c>
    </row>
    <row r="4882" spans="1:6" ht="33.75" customHeight="1" x14ac:dyDescent="0.2">
      <c r="A4882" s="21">
        <v>66</v>
      </c>
      <c r="B4882" s="22" t="s">
        <v>2885</v>
      </c>
      <c r="C4882" s="23" t="s">
        <v>2886</v>
      </c>
      <c r="D4882" s="31">
        <v>2</v>
      </c>
      <c r="E4882" s="25">
        <v>18.149999999999999</v>
      </c>
      <c r="F4882" s="25">
        <v>573.9</v>
      </c>
    </row>
    <row r="4883" spans="1:6" ht="12" x14ac:dyDescent="0.2">
      <c r="A4883" s="459" t="s">
        <v>2887</v>
      </c>
      <c r="B4883" s="460"/>
      <c r="C4883" s="460"/>
      <c r="D4883" s="460"/>
      <c r="E4883" s="460"/>
      <c r="F4883" s="461"/>
    </row>
    <row r="4884" spans="1:6" ht="22.5" customHeight="1" x14ac:dyDescent="0.2">
      <c r="A4884" s="21">
        <v>67</v>
      </c>
      <c r="B4884" s="22" t="s">
        <v>2861</v>
      </c>
      <c r="C4884" s="23" t="s">
        <v>2862</v>
      </c>
      <c r="D4884" s="31">
        <v>1</v>
      </c>
      <c r="E4884" s="25">
        <v>63.33</v>
      </c>
      <c r="F4884" s="25">
        <v>2402.52</v>
      </c>
    </row>
    <row r="4885" spans="1:6" x14ac:dyDescent="0.2">
      <c r="A4885" s="26"/>
      <c r="B4885" s="27"/>
      <c r="C4885" s="28" t="s">
        <v>2863</v>
      </c>
      <c r="D4885" s="28"/>
      <c r="E4885" s="28"/>
      <c r="F4885" s="29">
        <v>2834.73</v>
      </c>
    </row>
    <row r="4886" spans="1:6" x14ac:dyDescent="0.2">
      <c r="A4886" s="26"/>
      <c r="B4886" s="27"/>
      <c r="C4886" s="28" t="s">
        <v>2864</v>
      </c>
      <c r="D4886" s="28"/>
      <c r="E4886" s="28"/>
      <c r="F4886" s="29">
        <v>1433.76</v>
      </c>
    </row>
    <row r="4887" spans="1:6" x14ac:dyDescent="0.2">
      <c r="A4887" s="26"/>
      <c r="B4887" s="27"/>
      <c r="C4887" s="28" t="s">
        <v>917</v>
      </c>
      <c r="D4887" s="28"/>
      <c r="E4887" s="28"/>
      <c r="F4887" s="29">
        <v>6671.01</v>
      </c>
    </row>
    <row r="4888" spans="1:6" ht="33.75" customHeight="1" x14ac:dyDescent="0.2">
      <c r="A4888" s="21">
        <v>68</v>
      </c>
      <c r="B4888" s="22" t="s">
        <v>2877</v>
      </c>
      <c r="C4888" s="23" t="s">
        <v>2878</v>
      </c>
      <c r="D4888" s="31">
        <v>1</v>
      </c>
      <c r="E4888" s="25">
        <v>1637.23</v>
      </c>
      <c r="F4888" s="25">
        <v>16814.349999999999</v>
      </c>
    </row>
    <row r="4889" spans="1:6" ht="33.75" customHeight="1" x14ac:dyDescent="0.2">
      <c r="A4889" s="21">
        <v>69</v>
      </c>
      <c r="B4889" s="22" t="s">
        <v>2879</v>
      </c>
      <c r="C4889" s="23" t="s">
        <v>2880</v>
      </c>
      <c r="D4889" s="31">
        <v>2</v>
      </c>
      <c r="E4889" s="25">
        <v>22.54</v>
      </c>
      <c r="F4889" s="25">
        <v>751.93</v>
      </c>
    </row>
    <row r="4890" spans="1:6" ht="12" x14ac:dyDescent="0.2">
      <c r="A4890" s="459" t="s">
        <v>2888</v>
      </c>
      <c r="B4890" s="460"/>
      <c r="C4890" s="460"/>
      <c r="D4890" s="460"/>
      <c r="E4890" s="460"/>
      <c r="F4890" s="461"/>
    </row>
    <row r="4891" spans="1:6" ht="22.5" customHeight="1" x14ac:dyDescent="0.2">
      <c r="A4891" s="21">
        <v>70</v>
      </c>
      <c r="B4891" s="22" t="s">
        <v>2861</v>
      </c>
      <c r="C4891" s="23" t="s">
        <v>2862</v>
      </c>
      <c r="D4891" s="31">
        <v>1</v>
      </c>
      <c r="E4891" s="25">
        <v>63.33</v>
      </c>
      <c r="F4891" s="25">
        <v>2402.52</v>
      </c>
    </row>
    <row r="4892" spans="1:6" x14ac:dyDescent="0.2">
      <c r="A4892" s="26"/>
      <c r="B4892" s="27"/>
      <c r="C4892" s="28" t="s">
        <v>2863</v>
      </c>
      <c r="D4892" s="28"/>
      <c r="E4892" s="28"/>
      <c r="F4892" s="29">
        <v>2834.73</v>
      </c>
    </row>
    <row r="4893" spans="1:6" x14ac:dyDescent="0.2">
      <c r="A4893" s="26"/>
      <c r="B4893" s="27"/>
      <c r="C4893" s="28" t="s">
        <v>2864</v>
      </c>
      <c r="D4893" s="28"/>
      <c r="E4893" s="28"/>
      <c r="F4893" s="29">
        <v>1433.76</v>
      </c>
    </row>
    <row r="4894" spans="1:6" x14ac:dyDescent="0.2">
      <c r="A4894" s="26"/>
      <c r="B4894" s="27"/>
      <c r="C4894" s="28" t="s">
        <v>917</v>
      </c>
      <c r="D4894" s="28"/>
      <c r="E4894" s="28"/>
      <c r="F4894" s="29">
        <v>6671.01</v>
      </c>
    </row>
    <row r="4895" spans="1:6" ht="33.75" customHeight="1" x14ac:dyDescent="0.2">
      <c r="A4895" s="21">
        <v>71</v>
      </c>
      <c r="B4895" s="22" t="s">
        <v>2889</v>
      </c>
      <c r="C4895" s="23" t="s">
        <v>2890</v>
      </c>
      <c r="D4895" s="31">
        <v>1</v>
      </c>
      <c r="E4895" s="25">
        <v>2982.1</v>
      </c>
      <c r="F4895" s="25">
        <v>30506.880000000001</v>
      </c>
    </row>
    <row r="4896" spans="1:6" ht="33.75" customHeight="1" x14ac:dyDescent="0.2">
      <c r="A4896" s="21">
        <v>72</v>
      </c>
      <c r="B4896" s="22" t="s">
        <v>2891</v>
      </c>
      <c r="C4896" s="23" t="s">
        <v>2892</v>
      </c>
      <c r="D4896" s="31">
        <v>2</v>
      </c>
      <c r="E4896" s="25">
        <v>33.54</v>
      </c>
      <c r="F4896" s="25">
        <v>1076.6300000000001</v>
      </c>
    </row>
    <row r="4897" spans="1:6" ht="12" x14ac:dyDescent="0.2">
      <c r="A4897" s="459" t="s">
        <v>2893</v>
      </c>
      <c r="B4897" s="460"/>
      <c r="C4897" s="460"/>
      <c r="D4897" s="460"/>
      <c r="E4897" s="460"/>
      <c r="F4897" s="461"/>
    </row>
    <row r="4898" spans="1:6" ht="22.5" customHeight="1" x14ac:dyDescent="0.2">
      <c r="A4898" s="21">
        <v>73</v>
      </c>
      <c r="B4898" s="22" t="s">
        <v>2894</v>
      </c>
      <c r="C4898" s="23" t="s">
        <v>2895</v>
      </c>
      <c r="D4898" s="31">
        <v>1</v>
      </c>
      <c r="E4898" s="25">
        <v>88.71</v>
      </c>
      <c r="F4898" s="25">
        <v>3301.99</v>
      </c>
    </row>
    <row r="4899" spans="1:6" x14ac:dyDescent="0.2">
      <c r="A4899" s="26"/>
      <c r="B4899" s="27"/>
      <c r="C4899" s="28" t="s">
        <v>2896</v>
      </c>
      <c r="D4899" s="28"/>
      <c r="E4899" s="28"/>
      <c r="F4899" s="29">
        <v>3884.25</v>
      </c>
    </row>
    <row r="4900" spans="1:6" x14ac:dyDescent="0.2">
      <c r="A4900" s="26"/>
      <c r="B4900" s="27"/>
      <c r="C4900" s="28" t="s">
        <v>2897</v>
      </c>
      <c r="D4900" s="28"/>
      <c r="E4900" s="28"/>
      <c r="F4900" s="29">
        <v>1964.59</v>
      </c>
    </row>
    <row r="4901" spans="1:6" x14ac:dyDescent="0.2">
      <c r="A4901" s="26"/>
      <c r="B4901" s="27"/>
      <c r="C4901" s="28" t="s">
        <v>917</v>
      </c>
      <c r="D4901" s="28"/>
      <c r="E4901" s="28"/>
      <c r="F4901" s="29">
        <v>9150.83</v>
      </c>
    </row>
    <row r="4902" spans="1:6" ht="45" customHeight="1" x14ac:dyDescent="0.2">
      <c r="A4902" s="21">
        <v>74</v>
      </c>
      <c r="B4902" s="22" t="s">
        <v>2898</v>
      </c>
      <c r="C4902" s="23" t="s">
        <v>2899</v>
      </c>
      <c r="D4902" s="31">
        <v>1</v>
      </c>
      <c r="E4902" s="25">
        <v>33908.589999999997</v>
      </c>
      <c r="F4902" s="25">
        <v>201756.11</v>
      </c>
    </row>
    <row r="4903" spans="1:6" ht="22.5" customHeight="1" x14ac:dyDescent="0.2">
      <c r="A4903" s="21">
        <v>75</v>
      </c>
      <c r="B4903" s="22" t="s">
        <v>2841</v>
      </c>
      <c r="C4903" s="23" t="s">
        <v>2842</v>
      </c>
      <c r="D4903" s="33">
        <v>1.95E-2</v>
      </c>
      <c r="E4903" s="25">
        <v>76.260000000000005</v>
      </c>
      <c r="F4903" s="25">
        <v>64.8</v>
      </c>
    </row>
    <row r="4904" spans="1:6" x14ac:dyDescent="0.2">
      <c r="A4904" s="26"/>
      <c r="B4904" s="27"/>
      <c r="C4904" s="28" t="s">
        <v>2900</v>
      </c>
      <c r="D4904" s="28"/>
      <c r="E4904" s="28"/>
      <c r="F4904" s="29">
        <v>77.89</v>
      </c>
    </row>
    <row r="4905" spans="1:6" x14ac:dyDescent="0.2">
      <c r="A4905" s="26"/>
      <c r="B4905" s="27"/>
      <c r="C4905" s="28" t="s">
        <v>2901</v>
      </c>
      <c r="D4905" s="28"/>
      <c r="E4905" s="28"/>
      <c r="F4905" s="29">
        <v>39.39</v>
      </c>
    </row>
    <row r="4906" spans="1:6" x14ac:dyDescent="0.2">
      <c r="A4906" s="26"/>
      <c r="B4906" s="27"/>
      <c r="C4906" s="28" t="s">
        <v>917</v>
      </c>
      <c r="D4906" s="28"/>
      <c r="E4906" s="28"/>
      <c r="F4906" s="29">
        <v>182.08</v>
      </c>
    </row>
    <row r="4907" spans="1:6" ht="22.5" customHeight="1" x14ac:dyDescent="0.2">
      <c r="A4907" s="21">
        <v>76</v>
      </c>
      <c r="B4907" s="22" t="s">
        <v>2902</v>
      </c>
      <c r="C4907" s="23" t="s">
        <v>2903</v>
      </c>
      <c r="D4907" s="31">
        <v>2</v>
      </c>
      <c r="E4907" s="25">
        <v>422.79</v>
      </c>
      <c r="F4907" s="25">
        <v>7052.16</v>
      </c>
    </row>
    <row r="4908" spans="1:6" ht="12" x14ac:dyDescent="0.2">
      <c r="A4908" s="459" t="s">
        <v>2904</v>
      </c>
      <c r="B4908" s="460"/>
      <c r="C4908" s="460"/>
      <c r="D4908" s="460"/>
      <c r="E4908" s="460"/>
      <c r="F4908" s="461"/>
    </row>
    <row r="4909" spans="1:6" ht="33.75" customHeight="1" x14ac:dyDescent="0.2">
      <c r="A4909" s="21">
        <v>77</v>
      </c>
      <c r="B4909" s="22" t="s">
        <v>2905</v>
      </c>
      <c r="C4909" s="23" t="s">
        <v>2906</v>
      </c>
      <c r="D4909" s="31">
        <v>1</v>
      </c>
      <c r="E4909" s="25">
        <v>141.80000000000001</v>
      </c>
      <c r="F4909" s="25">
        <v>3076.72</v>
      </c>
    </row>
    <row r="4910" spans="1:6" x14ac:dyDescent="0.2">
      <c r="A4910" s="26"/>
      <c r="B4910" s="27"/>
      <c r="C4910" s="28" t="s">
        <v>2907</v>
      </c>
      <c r="D4910" s="28"/>
      <c r="E4910" s="28"/>
      <c r="F4910" s="29">
        <v>2987.85</v>
      </c>
    </row>
    <row r="4911" spans="1:6" x14ac:dyDescent="0.2">
      <c r="A4911" s="26"/>
      <c r="B4911" s="27"/>
      <c r="C4911" s="28" t="s">
        <v>2908</v>
      </c>
      <c r="D4911" s="28"/>
      <c r="E4911" s="28"/>
      <c r="F4911" s="29">
        <v>1511.21</v>
      </c>
    </row>
    <row r="4912" spans="1:6" x14ac:dyDescent="0.2">
      <c r="A4912" s="26"/>
      <c r="B4912" s="27"/>
      <c r="C4912" s="28" t="s">
        <v>917</v>
      </c>
      <c r="D4912" s="28"/>
      <c r="E4912" s="28"/>
      <c r="F4912" s="29">
        <v>7575.78</v>
      </c>
    </row>
    <row r="4913" spans="1:6" ht="45" customHeight="1" x14ac:dyDescent="0.2">
      <c r="A4913" s="21">
        <v>78</v>
      </c>
      <c r="B4913" s="22" t="s">
        <v>2909</v>
      </c>
      <c r="C4913" s="23" t="s">
        <v>2910</v>
      </c>
      <c r="D4913" s="31">
        <v>1</v>
      </c>
      <c r="E4913" s="25">
        <v>26997.89</v>
      </c>
      <c r="F4913" s="25">
        <v>160637.45000000001</v>
      </c>
    </row>
    <row r="4914" spans="1:6" ht="22.5" customHeight="1" x14ac:dyDescent="0.2">
      <c r="A4914" s="21">
        <v>79</v>
      </c>
      <c r="B4914" s="22" t="s">
        <v>2911</v>
      </c>
      <c r="C4914" s="23" t="s">
        <v>2912</v>
      </c>
      <c r="D4914" s="31">
        <v>1</v>
      </c>
      <c r="E4914" s="25">
        <v>29.92</v>
      </c>
      <c r="F4914" s="25">
        <v>958.17</v>
      </c>
    </row>
    <row r="4915" spans="1:6" x14ac:dyDescent="0.2">
      <c r="A4915" s="26"/>
      <c r="B4915" s="27"/>
      <c r="C4915" s="28" t="s">
        <v>2913</v>
      </c>
      <c r="D4915" s="28"/>
      <c r="E4915" s="28"/>
      <c r="F4915" s="29">
        <v>1010.85</v>
      </c>
    </row>
    <row r="4916" spans="1:6" x14ac:dyDescent="0.2">
      <c r="A4916" s="26"/>
      <c r="B4916" s="27"/>
      <c r="C4916" s="28" t="s">
        <v>2914</v>
      </c>
      <c r="D4916" s="28"/>
      <c r="E4916" s="28"/>
      <c r="F4916" s="29">
        <v>511.27</v>
      </c>
    </row>
    <row r="4917" spans="1:6" x14ac:dyDescent="0.2">
      <c r="A4917" s="26"/>
      <c r="B4917" s="27"/>
      <c r="C4917" s="28" t="s">
        <v>917</v>
      </c>
      <c r="D4917" s="28"/>
      <c r="E4917" s="28"/>
      <c r="F4917" s="29">
        <v>2480.29</v>
      </c>
    </row>
    <row r="4918" spans="1:6" ht="22.5" customHeight="1" x14ac:dyDescent="0.2">
      <c r="A4918" s="21">
        <v>80</v>
      </c>
      <c r="B4918" s="22" t="s">
        <v>2915</v>
      </c>
      <c r="C4918" s="23" t="s">
        <v>2916</v>
      </c>
      <c r="D4918" s="31">
        <v>1</v>
      </c>
      <c r="E4918" s="25">
        <v>1891.94</v>
      </c>
      <c r="F4918" s="25">
        <v>15778.74</v>
      </c>
    </row>
    <row r="4919" spans="1:6" ht="12" x14ac:dyDescent="0.2">
      <c r="A4919" s="459" t="s">
        <v>2917</v>
      </c>
      <c r="B4919" s="460"/>
      <c r="C4919" s="460"/>
      <c r="D4919" s="460"/>
      <c r="E4919" s="460"/>
      <c r="F4919" s="461"/>
    </row>
    <row r="4920" spans="1:6" ht="22.5" customHeight="1" x14ac:dyDescent="0.2">
      <c r="A4920" s="21">
        <v>81</v>
      </c>
      <c r="B4920" s="22" t="s">
        <v>2837</v>
      </c>
      <c r="C4920" s="23" t="s">
        <v>2838</v>
      </c>
      <c r="D4920" s="31">
        <v>1</v>
      </c>
      <c r="E4920" s="25">
        <v>98.48</v>
      </c>
      <c r="F4920" s="25">
        <v>3766.54</v>
      </c>
    </row>
    <row r="4921" spans="1:6" x14ac:dyDescent="0.2">
      <c r="A4921" s="26"/>
      <c r="B4921" s="27"/>
      <c r="C4921" s="28" t="s">
        <v>2918</v>
      </c>
      <c r="D4921" s="28"/>
      <c r="E4921" s="28"/>
      <c r="F4921" s="29">
        <v>4079.25</v>
      </c>
    </row>
    <row r="4922" spans="1:6" x14ac:dyDescent="0.2">
      <c r="A4922" s="26"/>
      <c r="B4922" s="27"/>
      <c r="C4922" s="28" t="s">
        <v>2919</v>
      </c>
      <c r="D4922" s="28"/>
      <c r="E4922" s="28"/>
      <c r="F4922" s="29">
        <v>2063.2199999999998</v>
      </c>
    </row>
    <row r="4923" spans="1:6" x14ac:dyDescent="0.2">
      <c r="A4923" s="26"/>
      <c r="B4923" s="27"/>
      <c r="C4923" s="28" t="s">
        <v>917</v>
      </c>
      <c r="D4923" s="28"/>
      <c r="E4923" s="28"/>
      <c r="F4923" s="29">
        <v>9909.01</v>
      </c>
    </row>
    <row r="4924" spans="1:6" ht="33.75" customHeight="1" x14ac:dyDescent="0.2">
      <c r="A4924" s="21">
        <v>82</v>
      </c>
      <c r="B4924" s="22" t="s">
        <v>2920</v>
      </c>
      <c r="C4924" s="23" t="s">
        <v>2921</v>
      </c>
      <c r="D4924" s="30">
        <v>7.0000000000000007E-2</v>
      </c>
      <c r="E4924" s="25">
        <v>1299.29</v>
      </c>
      <c r="F4924" s="25">
        <v>3706.23</v>
      </c>
    </row>
    <row r="4925" spans="1:6" x14ac:dyDescent="0.2">
      <c r="A4925" s="26"/>
      <c r="B4925" s="27"/>
      <c r="C4925" s="28" t="s">
        <v>2922</v>
      </c>
      <c r="D4925" s="28"/>
      <c r="E4925" s="28"/>
      <c r="F4925" s="29">
        <v>3313.11</v>
      </c>
    </row>
    <row r="4926" spans="1:6" x14ac:dyDescent="0.2">
      <c r="A4926" s="26"/>
      <c r="B4926" s="27"/>
      <c r="C4926" s="28" t="s">
        <v>2923</v>
      </c>
      <c r="D4926" s="28"/>
      <c r="E4926" s="28"/>
      <c r="F4926" s="29">
        <v>1877.43</v>
      </c>
    </row>
    <row r="4927" spans="1:6" x14ac:dyDescent="0.2">
      <c r="A4927" s="26"/>
      <c r="B4927" s="27"/>
      <c r="C4927" s="28" t="s">
        <v>917</v>
      </c>
      <c r="D4927" s="28"/>
      <c r="E4927" s="28"/>
      <c r="F4927" s="29">
        <v>8896.77</v>
      </c>
    </row>
    <row r="4928" spans="1:6" ht="33.75" customHeight="1" x14ac:dyDescent="0.2">
      <c r="A4928" s="21">
        <v>83</v>
      </c>
      <c r="B4928" s="22" t="s">
        <v>2924</v>
      </c>
      <c r="C4928" s="23" t="s">
        <v>2925</v>
      </c>
      <c r="D4928" s="31">
        <v>6</v>
      </c>
      <c r="E4928" s="25">
        <v>19.55</v>
      </c>
      <c r="F4928" s="25">
        <v>3986.88</v>
      </c>
    </row>
    <row r="4929" spans="1:6" x14ac:dyDescent="0.2">
      <c r="A4929" s="26"/>
      <c r="B4929" s="27"/>
      <c r="C4929" s="28" t="s">
        <v>2926</v>
      </c>
      <c r="D4929" s="28"/>
      <c r="E4929" s="28"/>
      <c r="F4929" s="29">
        <v>4407.3999999999996</v>
      </c>
    </row>
    <row r="4930" spans="1:6" x14ac:dyDescent="0.2">
      <c r="A4930" s="26"/>
      <c r="B4930" s="27"/>
      <c r="C4930" s="28" t="s">
        <v>2927</v>
      </c>
      <c r="D4930" s="28"/>
      <c r="E4930" s="28"/>
      <c r="F4930" s="29">
        <v>2229.1999999999998</v>
      </c>
    </row>
    <row r="4931" spans="1:6" x14ac:dyDescent="0.2">
      <c r="A4931" s="26"/>
      <c r="B4931" s="27"/>
      <c r="C4931" s="28" t="s">
        <v>917</v>
      </c>
      <c r="D4931" s="28"/>
      <c r="E4931" s="28"/>
      <c r="F4931" s="29">
        <v>10623.48</v>
      </c>
    </row>
    <row r="4932" spans="1:6" ht="112.5" customHeight="1" x14ac:dyDescent="0.2">
      <c r="A4932" s="21">
        <v>84</v>
      </c>
      <c r="B4932" s="22" t="s">
        <v>2928</v>
      </c>
      <c r="C4932" s="23" t="s">
        <v>2929</v>
      </c>
      <c r="D4932" s="31">
        <v>1</v>
      </c>
      <c r="E4932" s="25">
        <v>76286.63</v>
      </c>
      <c r="F4932" s="25">
        <v>453905.45</v>
      </c>
    </row>
    <row r="4933" spans="1:6" ht="12" x14ac:dyDescent="0.2">
      <c r="A4933" s="459" t="s">
        <v>2930</v>
      </c>
      <c r="B4933" s="460"/>
      <c r="C4933" s="460"/>
      <c r="D4933" s="460"/>
      <c r="E4933" s="460"/>
      <c r="F4933" s="461"/>
    </row>
    <row r="4934" spans="1:6" ht="33.75" customHeight="1" x14ac:dyDescent="0.2">
      <c r="A4934" s="21">
        <v>85</v>
      </c>
      <c r="B4934" s="22" t="s">
        <v>2931</v>
      </c>
      <c r="C4934" s="23" t="s">
        <v>2932</v>
      </c>
      <c r="D4934" s="31">
        <v>1</v>
      </c>
      <c r="E4934" s="25">
        <v>174.63</v>
      </c>
      <c r="F4934" s="25">
        <v>3703.53</v>
      </c>
    </row>
    <row r="4935" spans="1:6" x14ac:dyDescent="0.2">
      <c r="A4935" s="26"/>
      <c r="B4935" s="27"/>
      <c r="C4935" s="28" t="s">
        <v>2933</v>
      </c>
      <c r="D4935" s="28"/>
      <c r="E4935" s="28"/>
      <c r="F4935" s="29">
        <v>3859.14</v>
      </c>
    </row>
    <row r="4936" spans="1:6" x14ac:dyDescent="0.2">
      <c r="A4936" s="26"/>
      <c r="B4936" s="27"/>
      <c r="C4936" s="28" t="s">
        <v>2934</v>
      </c>
      <c r="D4936" s="28"/>
      <c r="E4936" s="28"/>
      <c r="F4936" s="29">
        <v>1951.89</v>
      </c>
    </row>
    <row r="4937" spans="1:6" x14ac:dyDescent="0.2">
      <c r="A4937" s="26"/>
      <c r="B4937" s="27"/>
      <c r="C4937" s="28" t="s">
        <v>917</v>
      </c>
      <c r="D4937" s="28"/>
      <c r="E4937" s="28"/>
      <c r="F4937" s="29">
        <v>9514.56</v>
      </c>
    </row>
    <row r="4938" spans="1:6" ht="33.75" customHeight="1" x14ac:dyDescent="0.2">
      <c r="A4938" s="21">
        <v>86</v>
      </c>
      <c r="B4938" s="22" t="s">
        <v>2765</v>
      </c>
      <c r="C4938" s="23" t="s">
        <v>2935</v>
      </c>
      <c r="D4938" s="31">
        <v>1</v>
      </c>
      <c r="E4938" s="25">
        <v>7.28</v>
      </c>
      <c r="F4938" s="25">
        <v>289.39</v>
      </c>
    </row>
    <row r="4939" spans="1:6" x14ac:dyDescent="0.2">
      <c r="A4939" s="26"/>
      <c r="B4939" s="27"/>
      <c r="C4939" s="28" t="s">
        <v>2770</v>
      </c>
      <c r="D4939" s="28"/>
      <c r="E4939" s="28"/>
      <c r="F4939" s="29">
        <v>251.95</v>
      </c>
    </row>
    <row r="4940" spans="1:6" x14ac:dyDescent="0.2">
      <c r="A4940" s="26"/>
      <c r="B4940" s="27"/>
      <c r="C4940" s="28" t="s">
        <v>2771</v>
      </c>
      <c r="D4940" s="28"/>
      <c r="E4940" s="28"/>
      <c r="F4940" s="29">
        <v>128.77000000000001</v>
      </c>
    </row>
    <row r="4941" spans="1:6" x14ac:dyDescent="0.2">
      <c r="A4941" s="26"/>
      <c r="B4941" s="27"/>
      <c r="C4941" s="28" t="s">
        <v>917</v>
      </c>
      <c r="D4941" s="28"/>
      <c r="E4941" s="28"/>
      <c r="F4941" s="29">
        <v>670.11</v>
      </c>
    </row>
    <row r="4942" spans="1:6" ht="67.5" customHeight="1" x14ac:dyDescent="0.2">
      <c r="A4942" s="21">
        <v>87</v>
      </c>
      <c r="B4942" s="22" t="s">
        <v>2936</v>
      </c>
      <c r="C4942" s="23" t="s">
        <v>2937</v>
      </c>
      <c r="D4942" s="31">
        <v>1</v>
      </c>
      <c r="E4942" s="25">
        <v>16873.63</v>
      </c>
      <c r="F4942" s="25">
        <v>100398.1</v>
      </c>
    </row>
    <row r="4943" spans="1:6" ht="45" customHeight="1" x14ac:dyDescent="0.2">
      <c r="A4943" s="21">
        <v>88</v>
      </c>
      <c r="B4943" s="22" t="s">
        <v>2938</v>
      </c>
      <c r="C4943" s="23" t="s">
        <v>2939</v>
      </c>
      <c r="D4943" s="32">
        <v>0.2</v>
      </c>
      <c r="E4943" s="25">
        <v>1089.33</v>
      </c>
      <c r="F4943" s="25">
        <v>8997.93</v>
      </c>
    </row>
    <row r="4944" spans="1:6" x14ac:dyDescent="0.2">
      <c r="A4944" s="26"/>
      <c r="B4944" s="27"/>
      <c r="C4944" s="28" t="s">
        <v>2940</v>
      </c>
      <c r="D4944" s="28"/>
      <c r="E4944" s="28"/>
      <c r="F4944" s="29">
        <v>7595.5</v>
      </c>
    </row>
    <row r="4945" spans="1:6" x14ac:dyDescent="0.2">
      <c r="A4945" s="26"/>
      <c r="B4945" s="27"/>
      <c r="C4945" s="28" t="s">
        <v>2941</v>
      </c>
      <c r="D4945" s="28"/>
      <c r="E4945" s="28"/>
      <c r="F4945" s="29">
        <v>3882.14</v>
      </c>
    </row>
    <row r="4946" spans="1:6" x14ac:dyDescent="0.2">
      <c r="A4946" s="26"/>
      <c r="B4946" s="27"/>
      <c r="C4946" s="28" t="s">
        <v>917</v>
      </c>
      <c r="D4946" s="28"/>
      <c r="E4946" s="28"/>
      <c r="F4946" s="29">
        <v>20475.57</v>
      </c>
    </row>
    <row r="4947" spans="1:6" ht="33.75" customHeight="1" x14ac:dyDescent="0.2">
      <c r="A4947" s="21">
        <v>89</v>
      </c>
      <c r="B4947" s="22" t="s">
        <v>2942</v>
      </c>
      <c r="C4947" s="23" t="s">
        <v>2943</v>
      </c>
      <c r="D4947" s="32">
        <v>15.6</v>
      </c>
      <c r="E4947" s="25">
        <v>24.27</v>
      </c>
      <c r="F4947" s="25">
        <v>3596.81</v>
      </c>
    </row>
    <row r="4948" spans="1:6" ht="33.75" customHeight="1" x14ac:dyDescent="0.2">
      <c r="A4948" s="21">
        <v>90</v>
      </c>
      <c r="B4948" s="22" t="s">
        <v>2944</v>
      </c>
      <c r="C4948" s="23" t="s">
        <v>2945</v>
      </c>
      <c r="D4948" s="32">
        <v>15.6</v>
      </c>
      <c r="E4948" s="25">
        <v>42.34</v>
      </c>
      <c r="F4948" s="25">
        <v>6664.49</v>
      </c>
    </row>
    <row r="4949" spans="1:6" ht="56.25" customHeight="1" x14ac:dyDescent="0.2">
      <c r="A4949" s="21">
        <v>91</v>
      </c>
      <c r="B4949" s="22" t="s">
        <v>2946</v>
      </c>
      <c r="C4949" s="23" t="s">
        <v>2947</v>
      </c>
      <c r="D4949" s="31">
        <v>2</v>
      </c>
      <c r="E4949" s="25">
        <v>145.80000000000001</v>
      </c>
      <c r="F4949" s="25">
        <v>6087.2</v>
      </c>
    </row>
    <row r="4950" spans="1:6" x14ac:dyDescent="0.2">
      <c r="A4950" s="26"/>
      <c r="B4950" s="27"/>
      <c r="C4950" s="28" t="s">
        <v>2948</v>
      </c>
      <c r="D4950" s="28"/>
      <c r="E4950" s="28"/>
      <c r="F4950" s="29">
        <v>3022.54</v>
      </c>
    </row>
    <row r="4951" spans="1:6" x14ac:dyDescent="0.2">
      <c r="A4951" s="26"/>
      <c r="B4951" s="27"/>
      <c r="C4951" s="28" t="s">
        <v>2949</v>
      </c>
      <c r="D4951" s="28"/>
      <c r="E4951" s="28"/>
      <c r="F4951" s="29">
        <v>1456.74</v>
      </c>
    </row>
    <row r="4952" spans="1:6" x14ac:dyDescent="0.2">
      <c r="A4952" s="26"/>
      <c r="B4952" s="27"/>
      <c r="C4952" s="28" t="s">
        <v>917</v>
      </c>
      <c r="D4952" s="28"/>
      <c r="E4952" s="28"/>
      <c r="F4952" s="29">
        <v>10566.48</v>
      </c>
    </row>
    <row r="4953" spans="1:6" ht="22.5" customHeight="1" x14ac:dyDescent="0.2">
      <c r="A4953" s="21">
        <v>92</v>
      </c>
      <c r="B4953" s="22" t="s">
        <v>2950</v>
      </c>
      <c r="C4953" s="23" t="s">
        <v>2951</v>
      </c>
      <c r="D4953" s="30">
        <v>1.65</v>
      </c>
      <c r="E4953" s="25">
        <v>189.3</v>
      </c>
      <c r="F4953" s="25">
        <v>765.25</v>
      </c>
    </row>
    <row r="4954" spans="1:6" ht="22.5" customHeight="1" x14ac:dyDescent="0.2">
      <c r="A4954" s="21">
        <v>93</v>
      </c>
      <c r="B4954" s="22" t="s">
        <v>2952</v>
      </c>
      <c r="C4954" s="23" t="s">
        <v>2953</v>
      </c>
      <c r="D4954" s="30">
        <v>1.65</v>
      </c>
      <c r="E4954" s="25">
        <v>207.4</v>
      </c>
      <c r="F4954" s="25">
        <v>787.08</v>
      </c>
    </row>
    <row r="4955" spans="1:6" ht="12" x14ac:dyDescent="0.2">
      <c r="A4955" s="459" t="s">
        <v>2954</v>
      </c>
      <c r="B4955" s="460"/>
      <c r="C4955" s="460"/>
      <c r="D4955" s="460"/>
      <c r="E4955" s="460"/>
      <c r="F4955" s="461"/>
    </row>
    <row r="4956" spans="1:6" ht="33.75" customHeight="1" x14ac:dyDescent="0.2">
      <c r="A4956" s="21">
        <v>94</v>
      </c>
      <c r="B4956" s="22" t="s">
        <v>2931</v>
      </c>
      <c r="C4956" s="23" t="s">
        <v>2932</v>
      </c>
      <c r="D4956" s="31">
        <v>1</v>
      </c>
      <c r="E4956" s="25">
        <v>174.63</v>
      </c>
      <c r="F4956" s="25">
        <v>3703.53</v>
      </c>
    </row>
    <row r="4957" spans="1:6" x14ac:dyDescent="0.2">
      <c r="A4957" s="26"/>
      <c r="B4957" s="27"/>
      <c r="C4957" s="28" t="s">
        <v>2933</v>
      </c>
      <c r="D4957" s="28"/>
      <c r="E4957" s="28"/>
      <c r="F4957" s="29">
        <v>3859.14</v>
      </c>
    </row>
    <row r="4958" spans="1:6" x14ac:dyDescent="0.2">
      <c r="A4958" s="26"/>
      <c r="B4958" s="27"/>
      <c r="C4958" s="28" t="s">
        <v>2934</v>
      </c>
      <c r="D4958" s="28"/>
      <c r="E4958" s="28"/>
      <c r="F4958" s="29">
        <v>1951.89</v>
      </c>
    </row>
    <row r="4959" spans="1:6" x14ac:dyDescent="0.2">
      <c r="A4959" s="26"/>
      <c r="B4959" s="27"/>
      <c r="C4959" s="28" t="s">
        <v>917</v>
      </c>
      <c r="D4959" s="28"/>
      <c r="E4959" s="28"/>
      <c r="F4959" s="29">
        <v>9514.56</v>
      </c>
    </row>
    <row r="4960" spans="1:6" ht="33.75" customHeight="1" x14ac:dyDescent="0.2">
      <c r="A4960" s="21">
        <v>95</v>
      </c>
      <c r="B4960" s="22" t="s">
        <v>2765</v>
      </c>
      <c r="C4960" s="23" t="s">
        <v>2935</v>
      </c>
      <c r="D4960" s="31">
        <v>1</v>
      </c>
      <c r="E4960" s="25">
        <v>7.28</v>
      </c>
      <c r="F4960" s="25">
        <v>289.39</v>
      </c>
    </row>
    <row r="4961" spans="1:6" x14ac:dyDescent="0.2">
      <c r="A4961" s="26"/>
      <c r="B4961" s="27"/>
      <c r="C4961" s="28" t="s">
        <v>2770</v>
      </c>
      <c r="D4961" s="28"/>
      <c r="E4961" s="28"/>
      <c r="F4961" s="29">
        <v>251.95</v>
      </c>
    </row>
    <row r="4962" spans="1:6" x14ac:dyDescent="0.2">
      <c r="A4962" s="26"/>
      <c r="B4962" s="27"/>
      <c r="C4962" s="28" t="s">
        <v>2771</v>
      </c>
      <c r="D4962" s="28"/>
      <c r="E4962" s="28"/>
      <c r="F4962" s="29">
        <v>128.77000000000001</v>
      </c>
    </row>
    <row r="4963" spans="1:6" x14ac:dyDescent="0.2">
      <c r="A4963" s="26"/>
      <c r="B4963" s="27"/>
      <c r="C4963" s="28" t="s">
        <v>917</v>
      </c>
      <c r="D4963" s="28"/>
      <c r="E4963" s="28"/>
      <c r="F4963" s="29">
        <v>670.11</v>
      </c>
    </row>
    <row r="4964" spans="1:6" ht="78.75" customHeight="1" x14ac:dyDescent="0.2">
      <c r="A4964" s="21">
        <v>96</v>
      </c>
      <c r="B4964" s="22" t="s">
        <v>2955</v>
      </c>
      <c r="C4964" s="23" t="s">
        <v>2956</v>
      </c>
      <c r="D4964" s="31">
        <v>1</v>
      </c>
      <c r="E4964" s="25">
        <v>15574.9</v>
      </c>
      <c r="F4964" s="25">
        <v>92670.66</v>
      </c>
    </row>
    <row r="4965" spans="1:6" ht="45" customHeight="1" x14ac:dyDescent="0.2">
      <c r="A4965" s="21">
        <v>97</v>
      </c>
      <c r="B4965" s="22" t="s">
        <v>2938</v>
      </c>
      <c r="C4965" s="23" t="s">
        <v>2939</v>
      </c>
      <c r="D4965" s="32">
        <v>0.2</v>
      </c>
      <c r="E4965" s="25">
        <v>1089.33</v>
      </c>
      <c r="F4965" s="25">
        <v>8997.93</v>
      </c>
    </row>
    <row r="4966" spans="1:6" x14ac:dyDescent="0.2">
      <c r="A4966" s="26"/>
      <c r="B4966" s="27"/>
      <c r="C4966" s="28" t="s">
        <v>2940</v>
      </c>
      <c r="D4966" s="28"/>
      <c r="E4966" s="28"/>
      <c r="F4966" s="29">
        <v>7595.5</v>
      </c>
    </row>
    <row r="4967" spans="1:6" x14ac:dyDescent="0.2">
      <c r="A4967" s="26"/>
      <c r="B4967" s="27"/>
      <c r="C4967" s="28" t="s">
        <v>2941</v>
      </c>
      <c r="D4967" s="28"/>
      <c r="E4967" s="28"/>
      <c r="F4967" s="29">
        <v>3882.14</v>
      </c>
    </row>
    <row r="4968" spans="1:6" x14ac:dyDescent="0.2">
      <c r="A4968" s="26"/>
      <c r="B4968" s="27"/>
      <c r="C4968" s="28" t="s">
        <v>917</v>
      </c>
      <c r="D4968" s="28"/>
      <c r="E4968" s="28"/>
      <c r="F4968" s="29">
        <v>20475.57</v>
      </c>
    </row>
    <row r="4969" spans="1:6" ht="33.75" customHeight="1" x14ac:dyDescent="0.2">
      <c r="A4969" s="21">
        <v>98</v>
      </c>
      <c r="B4969" s="22" t="s">
        <v>2942</v>
      </c>
      <c r="C4969" s="23" t="s">
        <v>2943</v>
      </c>
      <c r="D4969" s="32">
        <v>15.6</v>
      </c>
      <c r="E4969" s="25">
        <v>24.27</v>
      </c>
      <c r="F4969" s="25">
        <v>3596.81</v>
      </c>
    </row>
    <row r="4970" spans="1:6" ht="33.75" customHeight="1" x14ac:dyDescent="0.2">
      <c r="A4970" s="21">
        <v>99</v>
      </c>
      <c r="B4970" s="22" t="s">
        <v>2944</v>
      </c>
      <c r="C4970" s="23" t="s">
        <v>2945</v>
      </c>
      <c r="D4970" s="32">
        <v>15.6</v>
      </c>
      <c r="E4970" s="25">
        <v>42.34</v>
      </c>
      <c r="F4970" s="25">
        <v>6664.49</v>
      </c>
    </row>
    <row r="4971" spans="1:6" ht="56.25" customHeight="1" x14ac:dyDescent="0.2">
      <c r="A4971" s="21">
        <v>100</v>
      </c>
      <c r="B4971" s="22" t="s">
        <v>2946</v>
      </c>
      <c r="C4971" s="23" t="s">
        <v>2957</v>
      </c>
      <c r="D4971" s="31">
        <v>2</v>
      </c>
      <c r="E4971" s="25">
        <v>145.80000000000001</v>
      </c>
      <c r="F4971" s="25">
        <v>6087.2</v>
      </c>
    </row>
    <row r="4972" spans="1:6" x14ac:dyDescent="0.2">
      <c r="A4972" s="26"/>
      <c r="B4972" s="27"/>
      <c r="C4972" s="28" t="s">
        <v>2948</v>
      </c>
      <c r="D4972" s="28"/>
      <c r="E4972" s="28"/>
      <c r="F4972" s="29">
        <v>3022.54</v>
      </c>
    </row>
    <row r="4973" spans="1:6" x14ac:dyDescent="0.2">
      <c r="A4973" s="26"/>
      <c r="B4973" s="27"/>
      <c r="C4973" s="28" t="s">
        <v>2949</v>
      </c>
      <c r="D4973" s="28"/>
      <c r="E4973" s="28"/>
      <c r="F4973" s="29">
        <v>1456.74</v>
      </c>
    </row>
    <row r="4974" spans="1:6" x14ac:dyDescent="0.2">
      <c r="A4974" s="26"/>
      <c r="B4974" s="27"/>
      <c r="C4974" s="28" t="s">
        <v>917</v>
      </c>
      <c r="D4974" s="28"/>
      <c r="E4974" s="28"/>
      <c r="F4974" s="29">
        <v>10566.48</v>
      </c>
    </row>
    <row r="4975" spans="1:6" ht="22.5" customHeight="1" x14ac:dyDescent="0.2">
      <c r="A4975" s="21">
        <v>101</v>
      </c>
      <c r="B4975" s="22" t="s">
        <v>2950</v>
      </c>
      <c r="C4975" s="23" t="s">
        <v>2951</v>
      </c>
      <c r="D4975" s="30">
        <v>1.65</v>
      </c>
      <c r="E4975" s="25">
        <v>189.3</v>
      </c>
      <c r="F4975" s="25">
        <v>765.25</v>
      </c>
    </row>
    <row r="4976" spans="1:6" ht="22.5" customHeight="1" x14ac:dyDescent="0.2">
      <c r="A4976" s="21">
        <v>102</v>
      </c>
      <c r="B4976" s="22" t="s">
        <v>2952</v>
      </c>
      <c r="C4976" s="23" t="s">
        <v>2953</v>
      </c>
      <c r="D4976" s="30">
        <v>1.65</v>
      </c>
      <c r="E4976" s="25">
        <v>207.4</v>
      </c>
      <c r="F4976" s="25">
        <v>787.08</v>
      </c>
    </row>
    <row r="4977" spans="1:6" ht="12" x14ac:dyDescent="0.2">
      <c r="A4977" s="459" t="s">
        <v>2958</v>
      </c>
      <c r="B4977" s="460"/>
      <c r="C4977" s="460"/>
      <c r="D4977" s="460"/>
      <c r="E4977" s="460"/>
      <c r="F4977" s="461"/>
    </row>
    <row r="4978" spans="1:6" ht="33.75" customHeight="1" x14ac:dyDescent="0.2">
      <c r="A4978" s="21">
        <v>103</v>
      </c>
      <c r="B4978" s="22" t="s">
        <v>2959</v>
      </c>
      <c r="C4978" s="23" t="s">
        <v>2960</v>
      </c>
      <c r="D4978" s="31">
        <v>4</v>
      </c>
      <c r="E4978" s="25">
        <v>152.08000000000001</v>
      </c>
      <c r="F4978" s="25">
        <v>12211.27</v>
      </c>
    </row>
    <row r="4979" spans="1:6" x14ac:dyDescent="0.2">
      <c r="A4979" s="26"/>
      <c r="B4979" s="27"/>
      <c r="C4979" s="28" t="s">
        <v>2961</v>
      </c>
      <c r="D4979" s="28"/>
      <c r="E4979" s="28"/>
      <c r="F4979" s="29">
        <v>12860.76</v>
      </c>
    </row>
    <row r="4980" spans="1:6" x14ac:dyDescent="0.2">
      <c r="A4980" s="26"/>
      <c r="B4980" s="27"/>
      <c r="C4980" s="28" t="s">
        <v>2962</v>
      </c>
      <c r="D4980" s="28"/>
      <c r="E4980" s="28"/>
      <c r="F4980" s="29">
        <v>6504.78</v>
      </c>
    </row>
    <row r="4981" spans="1:6" x14ac:dyDescent="0.2">
      <c r="A4981" s="26"/>
      <c r="B4981" s="27"/>
      <c r="C4981" s="28" t="s">
        <v>917</v>
      </c>
      <c r="D4981" s="28"/>
      <c r="E4981" s="28"/>
      <c r="F4981" s="29">
        <v>31576.81</v>
      </c>
    </row>
    <row r="4982" spans="1:6" ht="33.75" customHeight="1" x14ac:dyDescent="0.2">
      <c r="A4982" s="21">
        <v>104</v>
      </c>
      <c r="B4982" s="22" t="s">
        <v>2765</v>
      </c>
      <c r="C4982" s="23" t="s">
        <v>2935</v>
      </c>
      <c r="D4982" s="31">
        <v>4</v>
      </c>
      <c r="E4982" s="25">
        <v>7.28</v>
      </c>
      <c r="F4982" s="25">
        <v>1157.56</v>
      </c>
    </row>
    <row r="4983" spans="1:6" x14ac:dyDescent="0.2">
      <c r="A4983" s="26"/>
      <c r="B4983" s="27"/>
      <c r="C4983" s="28" t="s">
        <v>2804</v>
      </c>
      <c r="D4983" s="28"/>
      <c r="E4983" s="28"/>
      <c r="F4983" s="29">
        <v>1007.78</v>
      </c>
    </row>
    <row r="4984" spans="1:6" x14ac:dyDescent="0.2">
      <c r="A4984" s="26"/>
      <c r="B4984" s="27"/>
      <c r="C4984" s="28" t="s">
        <v>2805</v>
      </c>
      <c r="D4984" s="28"/>
      <c r="E4984" s="28"/>
      <c r="F4984" s="29">
        <v>515.09</v>
      </c>
    </row>
    <row r="4985" spans="1:6" x14ac:dyDescent="0.2">
      <c r="A4985" s="26"/>
      <c r="B4985" s="27"/>
      <c r="C4985" s="28" t="s">
        <v>917</v>
      </c>
      <c r="D4985" s="28"/>
      <c r="E4985" s="28"/>
      <c r="F4985" s="29">
        <v>2680.43</v>
      </c>
    </row>
    <row r="4986" spans="1:6" ht="56.25" customHeight="1" x14ac:dyDescent="0.2">
      <c r="A4986" s="21">
        <v>105</v>
      </c>
      <c r="B4986" s="22" t="s">
        <v>2963</v>
      </c>
      <c r="C4986" s="23" t="s">
        <v>2964</v>
      </c>
      <c r="D4986" s="31">
        <v>4</v>
      </c>
      <c r="E4986" s="25">
        <v>7330.72</v>
      </c>
      <c r="F4986" s="25">
        <v>174471.14</v>
      </c>
    </row>
    <row r="4987" spans="1:6" ht="45" customHeight="1" x14ac:dyDescent="0.2">
      <c r="A4987" s="21">
        <v>106</v>
      </c>
      <c r="B4987" s="22" t="s">
        <v>2938</v>
      </c>
      <c r="C4987" s="23" t="s">
        <v>2965</v>
      </c>
      <c r="D4987" s="30">
        <v>0.88</v>
      </c>
      <c r="E4987" s="25">
        <v>1089.33</v>
      </c>
      <c r="F4987" s="25">
        <v>39590.910000000003</v>
      </c>
    </row>
    <row r="4988" spans="1:6" x14ac:dyDescent="0.2">
      <c r="A4988" s="26"/>
      <c r="B4988" s="27"/>
      <c r="C4988" s="28" t="s">
        <v>2966</v>
      </c>
      <c r="D4988" s="28"/>
      <c r="E4988" s="28"/>
      <c r="F4988" s="29">
        <v>33420.19</v>
      </c>
    </row>
    <row r="4989" spans="1:6" x14ac:dyDescent="0.2">
      <c r="A4989" s="26"/>
      <c r="B4989" s="27"/>
      <c r="C4989" s="28" t="s">
        <v>2967</v>
      </c>
      <c r="D4989" s="28"/>
      <c r="E4989" s="28"/>
      <c r="F4989" s="29">
        <v>17081.43</v>
      </c>
    </row>
    <row r="4990" spans="1:6" x14ac:dyDescent="0.2">
      <c r="A4990" s="26"/>
      <c r="B4990" s="27"/>
      <c r="C4990" s="28" t="s">
        <v>917</v>
      </c>
      <c r="D4990" s="28"/>
      <c r="E4990" s="28"/>
      <c r="F4990" s="29">
        <v>90092.53</v>
      </c>
    </row>
    <row r="4991" spans="1:6" ht="33.75" customHeight="1" x14ac:dyDescent="0.2">
      <c r="A4991" s="21">
        <v>107</v>
      </c>
      <c r="B4991" s="22" t="s">
        <v>2942</v>
      </c>
      <c r="C4991" s="23" t="s">
        <v>2943</v>
      </c>
      <c r="D4991" s="31">
        <v>64</v>
      </c>
      <c r="E4991" s="25">
        <v>24.27</v>
      </c>
      <c r="F4991" s="25">
        <v>14756.16</v>
      </c>
    </row>
    <row r="4992" spans="1:6" ht="33.75" customHeight="1" x14ac:dyDescent="0.2">
      <c r="A4992" s="21">
        <v>108</v>
      </c>
      <c r="B4992" s="22" t="s">
        <v>2968</v>
      </c>
      <c r="C4992" s="23" t="s">
        <v>2969</v>
      </c>
      <c r="D4992" s="31">
        <v>64</v>
      </c>
      <c r="E4992" s="25">
        <v>37.119999999999997</v>
      </c>
      <c r="F4992" s="25">
        <v>25823.64</v>
      </c>
    </row>
    <row r="4993" spans="1:6" ht="56.25" customHeight="1" x14ac:dyDescent="0.2">
      <c r="A4993" s="21">
        <v>109</v>
      </c>
      <c r="B4993" s="22" t="s">
        <v>2946</v>
      </c>
      <c r="C4993" s="23" t="s">
        <v>2957</v>
      </c>
      <c r="D4993" s="32">
        <v>8.8000000000000007</v>
      </c>
      <c r="E4993" s="25">
        <v>145.80000000000001</v>
      </c>
      <c r="F4993" s="25">
        <v>26783.68</v>
      </c>
    </row>
    <row r="4994" spans="1:6" x14ac:dyDescent="0.2">
      <c r="A4994" s="26"/>
      <c r="B4994" s="27"/>
      <c r="C4994" s="28" t="s">
        <v>2970</v>
      </c>
      <c r="D4994" s="28"/>
      <c r="E4994" s="28"/>
      <c r="F4994" s="29">
        <v>13299.17</v>
      </c>
    </row>
    <row r="4995" spans="1:6" x14ac:dyDescent="0.2">
      <c r="A4995" s="26"/>
      <c r="B4995" s="27"/>
      <c r="C4995" s="28" t="s">
        <v>2971</v>
      </c>
      <c r="D4995" s="28"/>
      <c r="E4995" s="28"/>
      <c r="F4995" s="29">
        <v>6409.65</v>
      </c>
    </row>
    <row r="4996" spans="1:6" x14ac:dyDescent="0.2">
      <c r="A4996" s="26"/>
      <c r="B4996" s="27"/>
      <c r="C4996" s="28" t="s">
        <v>917</v>
      </c>
      <c r="D4996" s="28"/>
      <c r="E4996" s="28"/>
      <c r="F4996" s="29">
        <v>46492.5</v>
      </c>
    </row>
    <row r="4997" spans="1:6" ht="22.5" customHeight="1" x14ac:dyDescent="0.2">
      <c r="A4997" s="21">
        <v>110</v>
      </c>
      <c r="B4997" s="22" t="s">
        <v>2972</v>
      </c>
      <c r="C4997" s="23" t="s">
        <v>2973</v>
      </c>
      <c r="D4997" s="30">
        <v>7.04</v>
      </c>
      <c r="E4997" s="25">
        <v>165.9</v>
      </c>
      <c r="F4997" s="25">
        <v>2803.05</v>
      </c>
    </row>
    <row r="4998" spans="1:6" ht="22.5" customHeight="1" x14ac:dyDescent="0.2">
      <c r="A4998" s="21">
        <v>111</v>
      </c>
      <c r="B4998" s="22" t="s">
        <v>2950</v>
      </c>
      <c r="C4998" s="23" t="s">
        <v>2951</v>
      </c>
      <c r="D4998" s="30">
        <v>7.04</v>
      </c>
      <c r="E4998" s="25">
        <v>189.3</v>
      </c>
      <c r="F4998" s="25">
        <v>3265.05</v>
      </c>
    </row>
    <row r="4999" spans="1:6" ht="12" customHeight="1" x14ac:dyDescent="0.2">
      <c r="A4999" s="459" t="s">
        <v>2974</v>
      </c>
      <c r="B4999" s="460"/>
      <c r="C4999" s="460"/>
      <c r="D4999" s="460"/>
      <c r="E4999" s="460"/>
      <c r="F4999" s="461"/>
    </row>
    <row r="5000" spans="1:6" ht="33.75" customHeight="1" x14ac:dyDescent="0.2">
      <c r="A5000" s="21">
        <v>112</v>
      </c>
      <c r="B5000" s="22" t="s">
        <v>2975</v>
      </c>
      <c r="C5000" s="23" t="s">
        <v>2976</v>
      </c>
      <c r="D5000" s="31">
        <v>2</v>
      </c>
      <c r="E5000" s="25">
        <v>620.75</v>
      </c>
      <c r="F5000" s="25">
        <v>33696.26</v>
      </c>
    </row>
    <row r="5001" spans="1:6" x14ac:dyDescent="0.2">
      <c r="A5001" s="26"/>
      <c r="B5001" s="27"/>
      <c r="C5001" s="28" t="s">
        <v>2977</v>
      </c>
      <c r="D5001" s="28"/>
      <c r="E5001" s="28"/>
      <c r="F5001" s="29">
        <v>27058.98</v>
      </c>
    </row>
    <row r="5002" spans="1:6" x14ac:dyDescent="0.2">
      <c r="A5002" s="26"/>
      <c r="B5002" s="27"/>
      <c r="C5002" s="28" t="s">
        <v>2978</v>
      </c>
      <c r="D5002" s="28"/>
      <c r="E5002" s="28"/>
      <c r="F5002" s="29">
        <v>13975.52</v>
      </c>
    </row>
    <row r="5003" spans="1:6" x14ac:dyDescent="0.2">
      <c r="A5003" s="26"/>
      <c r="B5003" s="27"/>
      <c r="C5003" s="28" t="s">
        <v>917</v>
      </c>
      <c r="D5003" s="28"/>
      <c r="E5003" s="28"/>
      <c r="F5003" s="29">
        <v>74730.759999999995</v>
      </c>
    </row>
    <row r="5004" spans="1:6" ht="33.75" customHeight="1" x14ac:dyDescent="0.2">
      <c r="A5004" s="21">
        <v>113</v>
      </c>
      <c r="B5004" s="22" t="s">
        <v>2765</v>
      </c>
      <c r="C5004" s="23" t="s">
        <v>2979</v>
      </c>
      <c r="D5004" s="31">
        <v>2</v>
      </c>
      <c r="E5004" s="25">
        <v>7.28</v>
      </c>
      <c r="F5004" s="25">
        <v>578.78</v>
      </c>
    </row>
    <row r="5005" spans="1:6" x14ac:dyDescent="0.2">
      <c r="A5005" s="26"/>
      <c r="B5005" s="27"/>
      <c r="C5005" s="28" t="s">
        <v>2855</v>
      </c>
      <c r="D5005" s="28"/>
      <c r="E5005" s="28"/>
      <c r="F5005" s="29">
        <v>503.89</v>
      </c>
    </row>
    <row r="5006" spans="1:6" x14ac:dyDescent="0.2">
      <c r="A5006" s="26"/>
      <c r="B5006" s="27"/>
      <c r="C5006" s="28" t="s">
        <v>2856</v>
      </c>
      <c r="D5006" s="28"/>
      <c r="E5006" s="28"/>
      <c r="F5006" s="29">
        <v>257.54000000000002</v>
      </c>
    </row>
    <row r="5007" spans="1:6" x14ac:dyDescent="0.2">
      <c r="A5007" s="26"/>
      <c r="B5007" s="27"/>
      <c r="C5007" s="28" t="s">
        <v>917</v>
      </c>
      <c r="D5007" s="28"/>
      <c r="E5007" s="28"/>
      <c r="F5007" s="29">
        <v>1340.21</v>
      </c>
    </row>
    <row r="5008" spans="1:6" ht="33.75" customHeight="1" x14ac:dyDescent="0.2">
      <c r="A5008" s="21">
        <v>114</v>
      </c>
      <c r="B5008" s="22" t="s">
        <v>2765</v>
      </c>
      <c r="C5008" s="23" t="s">
        <v>2980</v>
      </c>
      <c r="D5008" s="31">
        <v>1</v>
      </c>
      <c r="E5008" s="25">
        <v>7.28</v>
      </c>
      <c r="F5008" s="25">
        <v>289.39</v>
      </c>
    </row>
    <row r="5009" spans="1:6" x14ac:dyDescent="0.2">
      <c r="A5009" s="26"/>
      <c r="B5009" s="27"/>
      <c r="C5009" s="28" t="s">
        <v>2770</v>
      </c>
      <c r="D5009" s="28"/>
      <c r="E5009" s="28"/>
      <c r="F5009" s="29">
        <v>251.95</v>
      </c>
    </row>
    <row r="5010" spans="1:6" x14ac:dyDescent="0.2">
      <c r="A5010" s="26"/>
      <c r="B5010" s="27"/>
      <c r="C5010" s="28" t="s">
        <v>2771</v>
      </c>
      <c r="D5010" s="28"/>
      <c r="E5010" s="28"/>
      <c r="F5010" s="29">
        <v>128.77000000000001</v>
      </c>
    </row>
    <row r="5011" spans="1:6" x14ac:dyDescent="0.2">
      <c r="A5011" s="26"/>
      <c r="B5011" s="27"/>
      <c r="C5011" s="28" t="s">
        <v>917</v>
      </c>
      <c r="D5011" s="28"/>
      <c r="E5011" s="28"/>
      <c r="F5011" s="29">
        <v>670.11</v>
      </c>
    </row>
    <row r="5012" spans="1:6" ht="45" customHeight="1" x14ac:dyDescent="0.2">
      <c r="A5012" s="21">
        <v>115</v>
      </c>
      <c r="B5012" s="22" t="s">
        <v>2765</v>
      </c>
      <c r="C5012" s="23" t="s">
        <v>2981</v>
      </c>
      <c r="D5012" s="31">
        <v>2</v>
      </c>
      <c r="E5012" s="25">
        <v>7.28</v>
      </c>
      <c r="F5012" s="25">
        <v>578.78</v>
      </c>
    </row>
    <row r="5013" spans="1:6" x14ac:dyDescent="0.2">
      <c r="A5013" s="26"/>
      <c r="B5013" s="27"/>
      <c r="C5013" s="28" t="s">
        <v>2855</v>
      </c>
      <c r="D5013" s="28"/>
      <c r="E5013" s="28"/>
      <c r="F5013" s="29">
        <v>503.89</v>
      </c>
    </row>
    <row r="5014" spans="1:6" x14ac:dyDescent="0.2">
      <c r="A5014" s="26"/>
      <c r="B5014" s="27"/>
      <c r="C5014" s="28" t="s">
        <v>2856</v>
      </c>
      <c r="D5014" s="28"/>
      <c r="E5014" s="28"/>
      <c r="F5014" s="29">
        <v>257.54000000000002</v>
      </c>
    </row>
    <row r="5015" spans="1:6" x14ac:dyDescent="0.2">
      <c r="A5015" s="26"/>
      <c r="B5015" s="27"/>
      <c r="C5015" s="28" t="s">
        <v>917</v>
      </c>
      <c r="D5015" s="28"/>
      <c r="E5015" s="28"/>
      <c r="F5015" s="29">
        <v>1340.21</v>
      </c>
    </row>
    <row r="5016" spans="1:6" ht="33.75" customHeight="1" x14ac:dyDescent="0.2">
      <c r="A5016" s="21">
        <v>116</v>
      </c>
      <c r="B5016" s="22" t="s">
        <v>2765</v>
      </c>
      <c r="C5016" s="23" t="s">
        <v>2982</v>
      </c>
      <c r="D5016" s="31">
        <v>1</v>
      </c>
      <c r="E5016" s="25">
        <v>7.28</v>
      </c>
      <c r="F5016" s="25">
        <v>289.39</v>
      </c>
    </row>
    <row r="5017" spans="1:6" x14ac:dyDescent="0.2">
      <c r="A5017" s="26"/>
      <c r="B5017" s="27"/>
      <c r="C5017" s="28" t="s">
        <v>2770</v>
      </c>
      <c r="D5017" s="28"/>
      <c r="E5017" s="28"/>
      <c r="F5017" s="29">
        <v>251.95</v>
      </c>
    </row>
    <row r="5018" spans="1:6" x14ac:dyDescent="0.2">
      <c r="A5018" s="26"/>
      <c r="B5018" s="27"/>
      <c r="C5018" s="28" t="s">
        <v>2771</v>
      </c>
      <c r="D5018" s="28"/>
      <c r="E5018" s="28"/>
      <c r="F5018" s="29">
        <v>128.77000000000001</v>
      </c>
    </row>
    <row r="5019" spans="1:6" x14ac:dyDescent="0.2">
      <c r="A5019" s="26"/>
      <c r="B5019" s="27"/>
      <c r="C5019" s="28" t="s">
        <v>917</v>
      </c>
      <c r="D5019" s="28"/>
      <c r="E5019" s="28"/>
      <c r="F5019" s="29">
        <v>670.11</v>
      </c>
    </row>
    <row r="5020" spans="1:6" ht="22.5" customHeight="1" x14ac:dyDescent="0.2">
      <c r="A5020" s="21">
        <v>117</v>
      </c>
      <c r="B5020" s="22" t="s">
        <v>2772</v>
      </c>
      <c r="C5020" s="23" t="s">
        <v>2983</v>
      </c>
      <c r="D5020" s="31">
        <v>1</v>
      </c>
      <c r="E5020" s="25">
        <v>49.48</v>
      </c>
      <c r="F5020" s="25">
        <v>815.06</v>
      </c>
    </row>
    <row r="5021" spans="1:6" x14ac:dyDescent="0.2">
      <c r="A5021" s="26"/>
      <c r="B5021" s="27"/>
      <c r="C5021" s="28" t="s">
        <v>2774</v>
      </c>
      <c r="D5021" s="28"/>
      <c r="E5021" s="28"/>
      <c r="F5021" s="29">
        <v>359.86</v>
      </c>
    </row>
    <row r="5022" spans="1:6" x14ac:dyDescent="0.2">
      <c r="A5022" s="26"/>
      <c r="B5022" s="27"/>
      <c r="C5022" s="28" t="s">
        <v>2775</v>
      </c>
      <c r="D5022" s="28"/>
      <c r="E5022" s="28"/>
      <c r="F5022" s="29">
        <v>183.93</v>
      </c>
    </row>
    <row r="5023" spans="1:6" x14ac:dyDescent="0.2">
      <c r="A5023" s="26"/>
      <c r="B5023" s="27"/>
      <c r="C5023" s="28" t="s">
        <v>917</v>
      </c>
      <c r="D5023" s="28"/>
      <c r="E5023" s="28"/>
      <c r="F5023" s="29">
        <v>1358.85</v>
      </c>
    </row>
    <row r="5024" spans="1:6" ht="78.75" customHeight="1" x14ac:dyDescent="0.2">
      <c r="A5024" s="21">
        <v>118</v>
      </c>
      <c r="B5024" s="22" t="s">
        <v>2984</v>
      </c>
      <c r="C5024" s="23" t="s">
        <v>2985</v>
      </c>
      <c r="D5024" s="31">
        <v>2</v>
      </c>
      <c r="E5024" s="25">
        <v>287943.76</v>
      </c>
      <c r="F5024" s="25">
        <v>3426530.74</v>
      </c>
    </row>
    <row r="5025" spans="1:6" ht="33.75" customHeight="1" x14ac:dyDescent="0.2">
      <c r="A5025" s="21">
        <v>119</v>
      </c>
      <c r="B5025" s="22" t="s">
        <v>2938</v>
      </c>
      <c r="C5025" s="23" t="s">
        <v>2986</v>
      </c>
      <c r="D5025" s="32">
        <v>0.6</v>
      </c>
      <c r="E5025" s="25">
        <v>1089.33</v>
      </c>
      <c r="F5025" s="25">
        <v>26993.8</v>
      </c>
    </row>
    <row r="5026" spans="1:6" x14ac:dyDescent="0.2">
      <c r="A5026" s="26"/>
      <c r="B5026" s="27"/>
      <c r="C5026" s="28" t="s">
        <v>2987</v>
      </c>
      <c r="D5026" s="28"/>
      <c r="E5026" s="28"/>
      <c r="F5026" s="29">
        <v>22786.49</v>
      </c>
    </row>
    <row r="5027" spans="1:6" x14ac:dyDescent="0.2">
      <c r="A5027" s="26"/>
      <c r="B5027" s="27"/>
      <c r="C5027" s="28" t="s">
        <v>2988</v>
      </c>
      <c r="D5027" s="28"/>
      <c r="E5027" s="28"/>
      <c r="F5027" s="29">
        <v>11646.43</v>
      </c>
    </row>
    <row r="5028" spans="1:6" x14ac:dyDescent="0.2">
      <c r="A5028" s="26"/>
      <c r="B5028" s="27"/>
      <c r="C5028" s="28" t="s">
        <v>917</v>
      </c>
      <c r="D5028" s="28"/>
      <c r="E5028" s="28"/>
      <c r="F5028" s="29">
        <v>61426.720000000001</v>
      </c>
    </row>
    <row r="5029" spans="1:6" ht="33.75" customHeight="1" x14ac:dyDescent="0.2">
      <c r="A5029" s="21">
        <v>120</v>
      </c>
      <c r="B5029" s="22" t="s">
        <v>2944</v>
      </c>
      <c r="C5029" s="23" t="s">
        <v>2945</v>
      </c>
      <c r="D5029" s="31">
        <v>40</v>
      </c>
      <c r="E5029" s="25">
        <v>42.34</v>
      </c>
      <c r="F5029" s="25">
        <v>17088.419999999998</v>
      </c>
    </row>
    <row r="5030" spans="1:6" ht="33.75" customHeight="1" x14ac:dyDescent="0.2">
      <c r="A5030" s="21">
        <v>121</v>
      </c>
      <c r="B5030" s="22" t="s">
        <v>2989</v>
      </c>
      <c r="C5030" s="23" t="s">
        <v>2990</v>
      </c>
      <c r="D5030" s="31">
        <v>40</v>
      </c>
      <c r="E5030" s="25">
        <v>52.34</v>
      </c>
      <c r="F5030" s="25">
        <v>20496.34</v>
      </c>
    </row>
    <row r="5031" spans="1:6" ht="45" customHeight="1" x14ac:dyDescent="0.2">
      <c r="A5031" s="21">
        <v>122</v>
      </c>
      <c r="B5031" s="22" t="s">
        <v>2946</v>
      </c>
      <c r="C5031" s="23" t="s">
        <v>2991</v>
      </c>
      <c r="D5031" s="31">
        <v>6</v>
      </c>
      <c r="E5031" s="25">
        <v>145.80000000000001</v>
      </c>
      <c r="F5031" s="25">
        <v>18261.599999999999</v>
      </c>
    </row>
    <row r="5032" spans="1:6" x14ac:dyDescent="0.2">
      <c r="A5032" s="26"/>
      <c r="B5032" s="27"/>
      <c r="C5032" s="28" t="s">
        <v>2992</v>
      </c>
      <c r="D5032" s="28"/>
      <c r="E5032" s="28"/>
      <c r="F5032" s="29">
        <v>9067.61</v>
      </c>
    </row>
    <row r="5033" spans="1:6" x14ac:dyDescent="0.2">
      <c r="A5033" s="26"/>
      <c r="B5033" s="27"/>
      <c r="C5033" s="28" t="s">
        <v>2993</v>
      </c>
      <c r="D5033" s="28"/>
      <c r="E5033" s="28"/>
      <c r="F5033" s="29">
        <v>4370.21</v>
      </c>
    </row>
    <row r="5034" spans="1:6" x14ac:dyDescent="0.2">
      <c r="A5034" s="26"/>
      <c r="B5034" s="27"/>
      <c r="C5034" s="28" t="s">
        <v>917</v>
      </c>
      <c r="D5034" s="28"/>
      <c r="E5034" s="28"/>
      <c r="F5034" s="29">
        <v>31699.42</v>
      </c>
    </row>
    <row r="5035" spans="1:6" ht="22.5" customHeight="1" x14ac:dyDescent="0.2">
      <c r="A5035" s="21">
        <v>123</v>
      </c>
      <c r="B5035" s="22" t="s">
        <v>2952</v>
      </c>
      <c r="C5035" s="23" t="s">
        <v>2953</v>
      </c>
      <c r="D5035" s="32">
        <v>4.4000000000000004</v>
      </c>
      <c r="E5035" s="25">
        <v>207.4</v>
      </c>
      <c r="F5035" s="25">
        <v>2098.89</v>
      </c>
    </row>
    <row r="5036" spans="1:6" ht="22.5" customHeight="1" x14ac:dyDescent="0.2">
      <c r="A5036" s="21">
        <v>124</v>
      </c>
      <c r="B5036" s="22" t="s">
        <v>2994</v>
      </c>
      <c r="C5036" s="23" t="s">
        <v>2995</v>
      </c>
      <c r="D5036" s="32">
        <v>4.4000000000000004</v>
      </c>
      <c r="E5036" s="25">
        <v>163.4</v>
      </c>
      <c r="F5036" s="25">
        <v>1603.28</v>
      </c>
    </row>
    <row r="5037" spans="1:6" ht="12" x14ac:dyDescent="0.2">
      <c r="A5037" s="459" t="s">
        <v>2996</v>
      </c>
      <c r="B5037" s="460"/>
      <c r="C5037" s="460"/>
      <c r="D5037" s="460"/>
      <c r="E5037" s="460"/>
      <c r="F5037" s="461"/>
    </row>
    <row r="5038" spans="1:6" ht="33.75" customHeight="1" x14ac:dyDescent="0.2">
      <c r="A5038" s="21">
        <v>125</v>
      </c>
      <c r="B5038" s="22" t="s">
        <v>2997</v>
      </c>
      <c r="C5038" s="23" t="s">
        <v>2998</v>
      </c>
      <c r="D5038" s="31">
        <v>4</v>
      </c>
      <c r="E5038" s="25">
        <v>269.31</v>
      </c>
      <c r="F5038" s="25">
        <v>19968.650000000001</v>
      </c>
    </row>
    <row r="5039" spans="1:6" x14ac:dyDescent="0.2">
      <c r="A5039" s="26"/>
      <c r="B5039" s="27"/>
      <c r="C5039" s="28" t="s">
        <v>2999</v>
      </c>
      <c r="D5039" s="28"/>
      <c r="E5039" s="28"/>
      <c r="F5039" s="29">
        <v>15299.2</v>
      </c>
    </row>
    <row r="5040" spans="1:6" x14ac:dyDescent="0.2">
      <c r="A5040" s="26"/>
      <c r="B5040" s="27"/>
      <c r="C5040" s="28" t="s">
        <v>3000</v>
      </c>
      <c r="D5040" s="28"/>
      <c r="E5040" s="28"/>
      <c r="F5040" s="29">
        <v>7738.11</v>
      </c>
    </row>
    <row r="5041" spans="1:7" x14ac:dyDescent="0.2">
      <c r="A5041" s="26"/>
      <c r="B5041" s="27"/>
      <c r="C5041" s="28" t="s">
        <v>917</v>
      </c>
      <c r="D5041" s="28"/>
      <c r="E5041" s="28"/>
      <c r="F5041" s="29">
        <v>43005.96</v>
      </c>
      <c r="G5041" s="194">
        <f>F5041/D5038*1.2*1.0224*1.0192</f>
        <v>13444.051181783039</v>
      </c>
    </row>
    <row r="5042" spans="1:7" ht="22.5" customHeight="1" x14ac:dyDescent="0.2">
      <c r="A5042" s="21">
        <v>126</v>
      </c>
      <c r="B5042" s="22" t="s">
        <v>3001</v>
      </c>
      <c r="C5042" s="23" t="s">
        <v>3002</v>
      </c>
      <c r="D5042" s="31">
        <v>2</v>
      </c>
      <c r="E5042" s="25">
        <v>5839.26</v>
      </c>
      <c r="F5042" s="25">
        <v>69487.179999999993</v>
      </c>
      <c r="G5042" s="194">
        <f>F5042/D5042*1.2*1.0224*1.0192</f>
        <v>43444.639040624636</v>
      </c>
    </row>
    <row r="5043" spans="1:7" ht="22.5" customHeight="1" x14ac:dyDescent="0.2">
      <c r="A5043" s="21">
        <v>127</v>
      </c>
      <c r="B5043" s="22" t="s">
        <v>3003</v>
      </c>
      <c r="C5043" s="23" t="s">
        <v>3004</v>
      </c>
      <c r="D5043" s="31">
        <v>2</v>
      </c>
      <c r="E5043" s="25">
        <v>4980.84</v>
      </c>
      <c r="F5043" s="25">
        <v>59272.05</v>
      </c>
      <c r="G5043" s="194">
        <f>F5043/D5043*1.2*1.0224*1.0192</f>
        <v>37057.955401958403</v>
      </c>
    </row>
    <row r="5044" spans="1:7" ht="12" x14ac:dyDescent="0.2">
      <c r="A5044" s="459" t="s">
        <v>3005</v>
      </c>
      <c r="B5044" s="460"/>
      <c r="C5044" s="460"/>
      <c r="D5044" s="460"/>
      <c r="E5044" s="460"/>
      <c r="F5044" s="461"/>
    </row>
    <row r="5045" spans="1:7" ht="45" customHeight="1" x14ac:dyDescent="0.2">
      <c r="A5045" s="21">
        <v>128</v>
      </c>
      <c r="B5045" s="22" t="s">
        <v>3006</v>
      </c>
      <c r="C5045" s="23" t="s">
        <v>3007</v>
      </c>
      <c r="D5045" s="33">
        <v>9.4999999999999998E-3</v>
      </c>
      <c r="E5045" s="25">
        <v>1695.71</v>
      </c>
      <c r="F5045" s="25">
        <v>543.58000000000004</v>
      </c>
    </row>
    <row r="5046" spans="1:7" x14ac:dyDescent="0.2">
      <c r="A5046" s="26"/>
      <c r="B5046" s="27"/>
      <c r="C5046" s="28" t="s">
        <v>3008</v>
      </c>
      <c r="D5046" s="28"/>
      <c r="E5046" s="28"/>
      <c r="F5046" s="29">
        <v>610.75</v>
      </c>
    </row>
    <row r="5047" spans="1:7" x14ac:dyDescent="0.2">
      <c r="A5047" s="26"/>
      <c r="B5047" s="27"/>
      <c r="C5047" s="28" t="s">
        <v>3009</v>
      </c>
      <c r="D5047" s="28"/>
      <c r="E5047" s="28"/>
      <c r="F5047" s="29">
        <v>308.91000000000003</v>
      </c>
    </row>
    <row r="5048" spans="1:7" x14ac:dyDescent="0.2">
      <c r="A5048" s="26"/>
      <c r="B5048" s="27"/>
      <c r="C5048" s="28" t="s">
        <v>917</v>
      </c>
      <c r="D5048" s="28"/>
      <c r="E5048" s="28"/>
      <c r="F5048" s="29">
        <v>1463.24</v>
      </c>
    </row>
    <row r="5049" spans="1:7" ht="33.75" customHeight="1" x14ac:dyDescent="0.2">
      <c r="A5049" s="21">
        <v>129</v>
      </c>
      <c r="B5049" s="22" t="s">
        <v>3010</v>
      </c>
      <c r="C5049" s="23" t="s">
        <v>3011</v>
      </c>
      <c r="D5049" s="30">
        <v>0.95</v>
      </c>
      <c r="E5049" s="25">
        <v>143.93</v>
      </c>
      <c r="F5049" s="25">
        <v>734.26</v>
      </c>
    </row>
    <row r="5050" spans="1:7" ht="22.5" customHeight="1" x14ac:dyDescent="0.2">
      <c r="A5050" s="21">
        <v>130</v>
      </c>
      <c r="B5050" s="22" t="s">
        <v>3012</v>
      </c>
      <c r="C5050" s="23" t="s">
        <v>3013</v>
      </c>
      <c r="D5050" s="30">
        <v>0.42</v>
      </c>
      <c r="E5050" s="25">
        <v>75</v>
      </c>
      <c r="F5050" s="25">
        <v>189.95</v>
      </c>
    </row>
    <row r="5051" spans="1:7" ht="45" customHeight="1" x14ac:dyDescent="0.2">
      <c r="A5051" s="21">
        <v>131</v>
      </c>
      <c r="B5051" s="22" t="s">
        <v>3014</v>
      </c>
      <c r="C5051" s="23" t="s">
        <v>3015</v>
      </c>
      <c r="D5051" s="24">
        <v>1.2999999999999999E-2</v>
      </c>
      <c r="E5051" s="25">
        <v>1436.53</v>
      </c>
      <c r="F5051" s="25">
        <v>609.01</v>
      </c>
    </row>
    <row r="5052" spans="1:7" x14ac:dyDescent="0.2">
      <c r="A5052" s="26"/>
      <c r="B5052" s="27"/>
      <c r="C5052" s="28" t="s">
        <v>3016</v>
      </c>
      <c r="D5052" s="28"/>
      <c r="E5052" s="28"/>
      <c r="F5052" s="29">
        <v>677.83</v>
      </c>
    </row>
    <row r="5053" spans="1:7" x14ac:dyDescent="0.2">
      <c r="A5053" s="26"/>
      <c r="B5053" s="27"/>
      <c r="C5053" s="28" t="s">
        <v>3017</v>
      </c>
      <c r="D5053" s="28"/>
      <c r="E5053" s="28"/>
      <c r="F5053" s="29">
        <v>342.84</v>
      </c>
    </row>
    <row r="5054" spans="1:7" x14ac:dyDescent="0.2">
      <c r="A5054" s="26"/>
      <c r="B5054" s="27"/>
      <c r="C5054" s="28" t="s">
        <v>917</v>
      </c>
      <c r="D5054" s="28"/>
      <c r="E5054" s="28"/>
      <c r="F5054" s="29">
        <v>1629.68</v>
      </c>
    </row>
    <row r="5055" spans="1:7" ht="33.75" customHeight="1" x14ac:dyDescent="0.2">
      <c r="A5055" s="21">
        <v>132</v>
      </c>
      <c r="B5055" s="22" t="s">
        <v>3018</v>
      </c>
      <c r="C5055" s="23" t="s">
        <v>3019</v>
      </c>
      <c r="D5055" s="32">
        <v>1.3</v>
      </c>
      <c r="E5055" s="25">
        <v>153.36000000000001</v>
      </c>
      <c r="F5055" s="25">
        <v>1004.81</v>
      </c>
    </row>
    <row r="5056" spans="1:7" ht="22.5" customHeight="1" x14ac:dyDescent="0.2">
      <c r="A5056" s="21">
        <v>133</v>
      </c>
      <c r="B5056" s="22" t="s">
        <v>3012</v>
      </c>
      <c r="C5056" s="23" t="s">
        <v>3013</v>
      </c>
      <c r="D5056" s="30">
        <v>0.84</v>
      </c>
      <c r="E5056" s="25">
        <v>75</v>
      </c>
      <c r="F5056" s="25">
        <v>379.89</v>
      </c>
    </row>
    <row r="5057" spans="1:6" ht="11.25" customHeight="1" x14ac:dyDescent="0.2">
      <c r="A5057" s="443" t="s">
        <v>1007</v>
      </c>
      <c r="B5057" s="444"/>
      <c r="C5057" s="444"/>
      <c r="D5057" s="444"/>
      <c r="E5057" s="445"/>
      <c r="F5057" s="36">
        <v>11009492.810000001</v>
      </c>
    </row>
    <row r="5058" spans="1:6" x14ac:dyDescent="0.2">
      <c r="A5058" s="443" t="s">
        <v>1008</v>
      </c>
      <c r="B5058" s="444"/>
      <c r="C5058" s="444"/>
      <c r="D5058" s="444"/>
      <c r="E5058" s="445"/>
      <c r="F5058" s="36">
        <v>431366.27</v>
      </c>
    </row>
    <row r="5059" spans="1:6" x14ac:dyDescent="0.2">
      <c r="A5059" s="443" t="s">
        <v>1009</v>
      </c>
      <c r="B5059" s="444"/>
      <c r="C5059" s="444"/>
      <c r="D5059" s="444"/>
      <c r="E5059" s="445"/>
      <c r="F5059" s="36">
        <v>218700.07</v>
      </c>
    </row>
    <row r="5060" spans="1:6" x14ac:dyDescent="0.2">
      <c r="A5060" s="443" t="s">
        <v>3020</v>
      </c>
      <c r="B5060" s="444"/>
      <c r="C5060" s="444"/>
      <c r="D5060" s="444"/>
      <c r="E5060" s="445"/>
      <c r="F5060" s="36">
        <v>11659559.15</v>
      </c>
    </row>
    <row r="5061" spans="1:6" ht="12.75" customHeight="1" x14ac:dyDescent="0.2">
      <c r="A5061" s="456" t="s">
        <v>3021</v>
      </c>
      <c r="B5061" s="457"/>
      <c r="C5061" s="457"/>
      <c r="D5061" s="457"/>
      <c r="E5061" s="457"/>
      <c r="F5061" s="458"/>
    </row>
    <row r="5062" spans="1:6" ht="12" x14ac:dyDescent="0.2">
      <c r="A5062" s="459" t="s">
        <v>3022</v>
      </c>
      <c r="B5062" s="460"/>
      <c r="C5062" s="460"/>
      <c r="D5062" s="460"/>
      <c r="E5062" s="460"/>
      <c r="F5062" s="461"/>
    </row>
    <row r="5063" spans="1:6" ht="22.5" customHeight="1" x14ac:dyDescent="0.2">
      <c r="A5063" s="21">
        <v>134</v>
      </c>
      <c r="B5063" s="22" t="s">
        <v>2924</v>
      </c>
      <c r="C5063" s="23" t="s">
        <v>3023</v>
      </c>
      <c r="D5063" s="31">
        <v>19</v>
      </c>
      <c r="E5063" s="25">
        <v>20.329999999999998</v>
      </c>
      <c r="F5063" s="25">
        <v>13212.68</v>
      </c>
    </row>
    <row r="5064" spans="1:6" x14ac:dyDescent="0.2">
      <c r="A5064" s="26"/>
      <c r="B5064" s="27"/>
      <c r="C5064" s="28" t="s">
        <v>3024</v>
      </c>
      <c r="D5064" s="28"/>
      <c r="E5064" s="28"/>
      <c r="F5064" s="29">
        <v>14654.6</v>
      </c>
    </row>
    <row r="5065" spans="1:6" x14ac:dyDescent="0.2">
      <c r="A5065" s="26"/>
      <c r="B5065" s="27"/>
      <c r="C5065" s="28" t="s">
        <v>3025</v>
      </c>
      <c r="D5065" s="28"/>
      <c r="E5065" s="28"/>
      <c r="F5065" s="29">
        <v>7412.08</v>
      </c>
    </row>
    <row r="5066" spans="1:6" x14ac:dyDescent="0.2">
      <c r="A5066" s="26"/>
      <c r="B5066" s="27"/>
      <c r="C5066" s="28" t="s">
        <v>917</v>
      </c>
      <c r="D5066" s="28"/>
      <c r="E5066" s="28"/>
      <c r="F5066" s="29">
        <v>35279.360000000001</v>
      </c>
    </row>
    <row r="5067" spans="1:6" ht="22.5" customHeight="1" x14ac:dyDescent="0.2">
      <c r="A5067" s="21">
        <v>135</v>
      </c>
      <c r="B5067" s="22" t="s">
        <v>3026</v>
      </c>
      <c r="C5067" s="23" t="s">
        <v>3027</v>
      </c>
      <c r="D5067" s="31">
        <v>4</v>
      </c>
      <c r="E5067" s="25">
        <v>423.48</v>
      </c>
      <c r="F5067" s="25">
        <v>14127.28</v>
      </c>
    </row>
    <row r="5068" spans="1:6" ht="22.5" customHeight="1" x14ac:dyDescent="0.2">
      <c r="A5068" s="21">
        <v>136</v>
      </c>
      <c r="B5068" s="22" t="s">
        <v>3028</v>
      </c>
      <c r="C5068" s="23" t="s">
        <v>3029</v>
      </c>
      <c r="D5068" s="31">
        <v>6</v>
      </c>
      <c r="E5068" s="25">
        <v>730.32</v>
      </c>
      <c r="F5068" s="25">
        <v>36545.17</v>
      </c>
    </row>
    <row r="5069" spans="1:6" ht="22.5" customHeight="1" x14ac:dyDescent="0.2">
      <c r="A5069" s="21">
        <v>137</v>
      </c>
      <c r="B5069" s="22" t="s">
        <v>3030</v>
      </c>
      <c r="C5069" s="23" t="s">
        <v>3031</v>
      </c>
      <c r="D5069" s="31">
        <v>9</v>
      </c>
      <c r="E5069" s="25">
        <v>1077.3499999999999</v>
      </c>
      <c r="F5069" s="25">
        <v>80866.039999999994</v>
      </c>
    </row>
    <row r="5070" spans="1:6" ht="22.5" customHeight="1" x14ac:dyDescent="0.2">
      <c r="A5070" s="21">
        <v>138</v>
      </c>
      <c r="B5070" s="22" t="s">
        <v>2924</v>
      </c>
      <c r="C5070" s="23" t="s">
        <v>3023</v>
      </c>
      <c r="D5070" s="31">
        <v>12</v>
      </c>
      <c r="E5070" s="25">
        <v>20.329999999999998</v>
      </c>
      <c r="F5070" s="25">
        <v>8344.85</v>
      </c>
    </row>
    <row r="5071" spans="1:6" x14ac:dyDescent="0.2">
      <c r="A5071" s="26"/>
      <c r="B5071" s="27"/>
      <c r="C5071" s="28" t="s">
        <v>3032</v>
      </c>
      <c r="D5071" s="28"/>
      <c r="E5071" s="28"/>
      <c r="F5071" s="29">
        <v>9255.5400000000009</v>
      </c>
    </row>
    <row r="5072" spans="1:6" x14ac:dyDescent="0.2">
      <c r="A5072" s="26"/>
      <c r="B5072" s="27"/>
      <c r="C5072" s="28" t="s">
        <v>3033</v>
      </c>
      <c r="D5072" s="28"/>
      <c r="E5072" s="28"/>
      <c r="F5072" s="29">
        <v>4681.32</v>
      </c>
    </row>
    <row r="5073" spans="1:6" x14ac:dyDescent="0.2">
      <c r="A5073" s="26"/>
      <c r="B5073" s="27"/>
      <c r="C5073" s="28" t="s">
        <v>917</v>
      </c>
      <c r="D5073" s="28"/>
      <c r="E5073" s="28"/>
      <c r="F5073" s="29">
        <v>22281.71</v>
      </c>
    </row>
    <row r="5074" spans="1:6" ht="33.75" customHeight="1" x14ac:dyDescent="0.2">
      <c r="A5074" s="21">
        <v>139</v>
      </c>
      <c r="B5074" s="22" t="s">
        <v>3034</v>
      </c>
      <c r="C5074" s="23" t="s">
        <v>3035</v>
      </c>
      <c r="D5074" s="31">
        <v>1</v>
      </c>
      <c r="E5074" s="25">
        <v>122.4</v>
      </c>
      <c r="F5074" s="25">
        <v>1791.94</v>
      </c>
    </row>
    <row r="5075" spans="1:6" ht="33.75" customHeight="1" x14ac:dyDescent="0.2">
      <c r="A5075" s="21">
        <v>140</v>
      </c>
      <c r="B5075" s="22" t="s">
        <v>3036</v>
      </c>
      <c r="C5075" s="23" t="s">
        <v>3037</v>
      </c>
      <c r="D5075" s="31">
        <v>3</v>
      </c>
      <c r="E5075" s="25">
        <v>160.84</v>
      </c>
      <c r="F5075" s="25">
        <v>7903.68</v>
      </c>
    </row>
    <row r="5076" spans="1:6" ht="33.75" customHeight="1" x14ac:dyDescent="0.2">
      <c r="A5076" s="21">
        <v>141</v>
      </c>
      <c r="B5076" s="22" t="s">
        <v>3038</v>
      </c>
      <c r="C5076" s="23" t="s">
        <v>3039</v>
      </c>
      <c r="D5076" s="31">
        <v>6</v>
      </c>
      <c r="E5076" s="25">
        <v>692.82</v>
      </c>
      <c r="F5076" s="25">
        <v>68921.73</v>
      </c>
    </row>
    <row r="5077" spans="1:6" ht="33.75" customHeight="1" x14ac:dyDescent="0.2">
      <c r="A5077" s="21">
        <v>142</v>
      </c>
      <c r="B5077" s="22" t="s">
        <v>3040</v>
      </c>
      <c r="C5077" s="23" t="s">
        <v>3041</v>
      </c>
      <c r="D5077" s="31">
        <v>1</v>
      </c>
      <c r="E5077" s="25">
        <v>100.23</v>
      </c>
      <c r="F5077" s="25">
        <v>2809.45</v>
      </c>
    </row>
    <row r="5078" spans="1:6" ht="33.75" customHeight="1" x14ac:dyDescent="0.2">
      <c r="A5078" s="21">
        <v>143</v>
      </c>
      <c r="B5078" s="22" t="s">
        <v>3042</v>
      </c>
      <c r="C5078" s="23" t="s">
        <v>3043</v>
      </c>
      <c r="D5078" s="31">
        <v>1</v>
      </c>
      <c r="E5078" s="25">
        <v>934.79</v>
      </c>
      <c r="F5078" s="25">
        <v>14246.2</v>
      </c>
    </row>
    <row r="5079" spans="1:6" ht="22.5" customHeight="1" x14ac:dyDescent="0.2">
      <c r="A5079" s="21">
        <v>144</v>
      </c>
      <c r="B5079" s="22" t="s">
        <v>2911</v>
      </c>
      <c r="C5079" s="23" t="s">
        <v>2912</v>
      </c>
      <c r="D5079" s="31">
        <v>1</v>
      </c>
      <c r="E5079" s="25">
        <v>29.92</v>
      </c>
      <c r="F5079" s="25">
        <v>958.17</v>
      </c>
    </row>
    <row r="5080" spans="1:6" x14ac:dyDescent="0.2">
      <c r="A5080" s="26"/>
      <c r="B5080" s="27"/>
      <c r="C5080" s="28" t="s">
        <v>2913</v>
      </c>
      <c r="D5080" s="28"/>
      <c r="E5080" s="28"/>
      <c r="F5080" s="29">
        <v>1010.85</v>
      </c>
    </row>
    <row r="5081" spans="1:6" x14ac:dyDescent="0.2">
      <c r="A5081" s="26"/>
      <c r="B5081" s="27"/>
      <c r="C5081" s="28" t="s">
        <v>2914</v>
      </c>
      <c r="D5081" s="28"/>
      <c r="E5081" s="28"/>
      <c r="F5081" s="29">
        <v>511.27</v>
      </c>
    </row>
    <row r="5082" spans="1:6" x14ac:dyDescent="0.2">
      <c r="A5082" s="26"/>
      <c r="B5082" s="27"/>
      <c r="C5082" s="28" t="s">
        <v>917</v>
      </c>
      <c r="D5082" s="28"/>
      <c r="E5082" s="28"/>
      <c r="F5082" s="29">
        <v>2480.29</v>
      </c>
    </row>
    <row r="5083" spans="1:6" ht="33.75" customHeight="1" x14ac:dyDescent="0.2">
      <c r="A5083" s="21">
        <v>145</v>
      </c>
      <c r="B5083" s="22" t="s">
        <v>3044</v>
      </c>
      <c r="C5083" s="23" t="s">
        <v>3045</v>
      </c>
      <c r="D5083" s="31">
        <v>1</v>
      </c>
      <c r="E5083" s="25">
        <v>1355.96</v>
      </c>
      <c r="F5083" s="25">
        <v>11308.74</v>
      </c>
    </row>
    <row r="5084" spans="1:6" ht="12" x14ac:dyDescent="0.2">
      <c r="A5084" s="459" t="s">
        <v>3046</v>
      </c>
      <c r="B5084" s="460"/>
      <c r="C5084" s="460"/>
      <c r="D5084" s="460"/>
      <c r="E5084" s="460"/>
      <c r="F5084" s="461"/>
    </row>
    <row r="5085" spans="1:6" ht="33.75" customHeight="1" x14ac:dyDescent="0.2">
      <c r="A5085" s="21">
        <v>146</v>
      </c>
      <c r="B5085" s="22" t="s">
        <v>3047</v>
      </c>
      <c r="C5085" s="23" t="s">
        <v>3048</v>
      </c>
      <c r="D5085" s="31">
        <v>4</v>
      </c>
      <c r="E5085" s="25">
        <v>231.05</v>
      </c>
      <c r="F5085" s="25">
        <v>15897.85</v>
      </c>
    </row>
    <row r="5086" spans="1:6" x14ac:dyDescent="0.2">
      <c r="A5086" s="26"/>
      <c r="B5086" s="27"/>
      <c r="C5086" s="28" t="s">
        <v>3049</v>
      </c>
      <c r="D5086" s="28"/>
      <c r="E5086" s="28"/>
      <c r="F5086" s="29">
        <v>11601.54</v>
      </c>
    </row>
    <row r="5087" spans="1:6" x14ac:dyDescent="0.2">
      <c r="A5087" s="26"/>
      <c r="B5087" s="27"/>
      <c r="C5087" s="28" t="s">
        <v>3050</v>
      </c>
      <c r="D5087" s="28"/>
      <c r="E5087" s="28"/>
      <c r="F5087" s="29">
        <v>5867.89</v>
      </c>
    </row>
    <row r="5088" spans="1:6" x14ac:dyDescent="0.2">
      <c r="A5088" s="26"/>
      <c r="B5088" s="27"/>
      <c r="C5088" s="28" t="s">
        <v>917</v>
      </c>
      <c r="D5088" s="28"/>
      <c r="E5088" s="28"/>
      <c r="F5088" s="29">
        <v>33367.279999999999</v>
      </c>
    </row>
    <row r="5089" spans="1:7" ht="33.75" customHeight="1" x14ac:dyDescent="0.2">
      <c r="A5089" s="21">
        <v>147</v>
      </c>
      <c r="B5089" s="22" t="s">
        <v>3051</v>
      </c>
      <c r="C5089" s="23" t="s">
        <v>3052</v>
      </c>
      <c r="D5089" s="31">
        <v>2</v>
      </c>
      <c r="E5089" s="25">
        <v>3742.15</v>
      </c>
      <c r="F5089" s="25">
        <v>44531.53</v>
      </c>
    </row>
    <row r="5090" spans="1:7" ht="33.75" customHeight="1" x14ac:dyDescent="0.2">
      <c r="A5090" s="21">
        <v>148</v>
      </c>
      <c r="B5090" s="22" t="s">
        <v>3053</v>
      </c>
      <c r="C5090" s="23" t="s">
        <v>3054</v>
      </c>
      <c r="D5090" s="31">
        <v>2</v>
      </c>
      <c r="E5090" s="25">
        <v>3872.44</v>
      </c>
      <c r="F5090" s="25">
        <v>46082.04</v>
      </c>
    </row>
    <row r="5091" spans="1:7" ht="33.75" customHeight="1" x14ac:dyDescent="0.2">
      <c r="A5091" s="21">
        <v>149</v>
      </c>
      <c r="B5091" s="22" t="s">
        <v>3055</v>
      </c>
      <c r="C5091" s="23" t="s">
        <v>3056</v>
      </c>
      <c r="D5091" s="31">
        <v>3</v>
      </c>
      <c r="E5091" s="25">
        <v>35.96</v>
      </c>
      <c r="F5091" s="25">
        <v>2837.12</v>
      </c>
    </row>
    <row r="5092" spans="1:7" x14ac:dyDescent="0.2">
      <c r="A5092" s="26"/>
      <c r="B5092" s="27"/>
      <c r="C5092" s="28" t="s">
        <v>3057</v>
      </c>
      <c r="D5092" s="28"/>
      <c r="E5092" s="28"/>
      <c r="F5092" s="29">
        <v>3060.57</v>
      </c>
    </row>
    <row r="5093" spans="1:7" x14ac:dyDescent="0.2">
      <c r="A5093" s="26"/>
      <c r="B5093" s="27"/>
      <c r="C5093" s="28" t="s">
        <v>3058</v>
      </c>
      <c r="D5093" s="28"/>
      <c r="E5093" s="28"/>
      <c r="F5093" s="29">
        <v>1547.99</v>
      </c>
    </row>
    <row r="5094" spans="1:7" x14ac:dyDescent="0.2">
      <c r="A5094" s="26"/>
      <c r="B5094" s="27"/>
      <c r="C5094" s="28" t="s">
        <v>917</v>
      </c>
      <c r="D5094" s="28"/>
      <c r="E5094" s="28"/>
      <c r="F5094" s="29">
        <v>7445.68</v>
      </c>
    </row>
    <row r="5095" spans="1:7" ht="22.5" customHeight="1" x14ac:dyDescent="0.2">
      <c r="A5095" s="21">
        <v>150</v>
      </c>
      <c r="B5095" s="22" t="s">
        <v>3059</v>
      </c>
      <c r="C5095" s="23" t="s">
        <v>3060</v>
      </c>
      <c r="D5095" s="31">
        <v>2</v>
      </c>
      <c r="E5095" s="25">
        <v>3684.67</v>
      </c>
      <c r="F5095" s="25">
        <v>43847.57</v>
      </c>
      <c r="G5095" s="194">
        <f>F5095/D5095*1.2*1.0224*1.0192</f>
        <v>27414.29212494336</v>
      </c>
    </row>
    <row r="5096" spans="1:7" ht="22.5" customHeight="1" x14ac:dyDescent="0.2">
      <c r="A5096" s="21">
        <v>151</v>
      </c>
      <c r="B5096" s="22" t="s">
        <v>3061</v>
      </c>
      <c r="C5096" s="23" t="s">
        <v>3062</v>
      </c>
      <c r="D5096" s="31">
        <v>1</v>
      </c>
      <c r="E5096" s="25">
        <v>4090.88</v>
      </c>
      <c r="F5096" s="25">
        <v>24340.720000000001</v>
      </c>
      <c r="G5096" s="194">
        <f>F5096/D5096*1.2*1.0224*1.0192</f>
        <v>30436.514890629125</v>
      </c>
    </row>
    <row r="5097" spans="1:7" ht="45" customHeight="1" x14ac:dyDescent="0.2">
      <c r="A5097" s="21">
        <v>152</v>
      </c>
      <c r="B5097" s="22" t="s">
        <v>3063</v>
      </c>
      <c r="C5097" s="23" t="s">
        <v>3064</v>
      </c>
      <c r="D5097" s="31">
        <v>1</v>
      </c>
      <c r="E5097" s="25">
        <v>33.9</v>
      </c>
      <c r="F5097" s="25">
        <v>1034.6400000000001</v>
      </c>
    </row>
    <row r="5098" spans="1:7" x14ac:dyDescent="0.2">
      <c r="A5098" s="26"/>
      <c r="B5098" s="27"/>
      <c r="C5098" s="28" t="s">
        <v>3065</v>
      </c>
      <c r="D5098" s="28"/>
      <c r="E5098" s="28"/>
      <c r="F5098" s="29">
        <v>1147.81</v>
      </c>
    </row>
    <row r="5099" spans="1:7" x14ac:dyDescent="0.2">
      <c r="A5099" s="26"/>
      <c r="B5099" s="27"/>
      <c r="C5099" s="28" t="s">
        <v>3066</v>
      </c>
      <c r="D5099" s="28"/>
      <c r="E5099" s="28"/>
      <c r="F5099" s="29">
        <v>580.54</v>
      </c>
    </row>
    <row r="5100" spans="1:7" x14ac:dyDescent="0.2">
      <c r="A5100" s="26"/>
      <c r="B5100" s="27"/>
      <c r="C5100" s="28" t="s">
        <v>917</v>
      </c>
      <c r="D5100" s="28"/>
      <c r="E5100" s="28"/>
      <c r="F5100" s="29">
        <v>2762.99</v>
      </c>
    </row>
    <row r="5101" spans="1:7" ht="45" customHeight="1" x14ac:dyDescent="0.2">
      <c r="A5101" s="21">
        <v>153</v>
      </c>
      <c r="B5101" s="22" t="s">
        <v>3067</v>
      </c>
      <c r="C5101" s="23" t="s">
        <v>3068</v>
      </c>
      <c r="D5101" s="31">
        <v>1</v>
      </c>
      <c r="E5101" s="25">
        <v>9272.92</v>
      </c>
      <c r="F5101" s="25">
        <v>55173.87</v>
      </c>
    </row>
    <row r="5102" spans="1:7" ht="33.75" customHeight="1" x14ac:dyDescent="0.2">
      <c r="A5102" s="21">
        <v>154</v>
      </c>
      <c r="B5102" s="22" t="s">
        <v>2997</v>
      </c>
      <c r="C5102" s="23" t="s">
        <v>2998</v>
      </c>
      <c r="D5102" s="31">
        <v>6</v>
      </c>
      <c r="E5102" s="25">
        <v>269.31</v>
      </c>
      <c r="F5102" s="25">
        <v>29952.97</v>
      </c>
    </row>
    <row r="5103" spans="1:7" x14ac:dyDescent="0.2">
      <c r="A5103" s="26"/>
      <c r="B5103" s="27"/>
      <c r="C5103" s="28" t="s">
        <v>3069</v>
      </c>
      <c r="D5103" s="28"/>
      <c r="E5103" s="28"/>
      <c r="F5103" s="29">
        <v>22948.81</v>
      </c>
    </row>
    <row r="5104" spans="1:7" x14ac:dyDescent="0.2">
      <c r="A5104" s="26"/>
      <c r="B5104" s="27"/>
      <c r="C5104" s="28" t="s">
        <v>3070</v>
      </c>
      <c r="D5104" s="28"/>
      <c r="E5104" s="28"/>
      <c r="F5104" s="29">
        <v>11607.17</v>
      </c>
    </row>
    <row r="5105" spans="1:8" x14ac:dyDescent="0.2">
      <c r="A5105" s="26"/>
      <c r="B5105" s="27"/>
      <c r="C5105" s="28" t="s">
        <v>917</v>
      </c>
      <c r="D5105" s="28"/>
      <c r="E5105" s="28"/>
      <c r="F5105" s="29">
        <v>64508.95</v>
      </c>
    </row>
    <row r="5106" spans="1:8" ht="33.75" customHeight="1" x14ac:dyDescent="0.2">
      <c r="A5106" s="21">
        <v>155</v>
      </c>
      <c r="B5106" s="22" t="s">
        <v>3071</v>
      </c>
      <c r="C5106" s="23" t="s">
        <v>3072</v>
      </c>
      <c r="D5106" s="31">
        <v>1</v>
      </c>
      <c r="E5106" s="25">
        <v>4010.41</v>
      </c>
      <c r="F5106" s="25">
        <v>23861.919999999998</v>
      </c>
      <c r="G5106" s="194">
        <f>F5106/D5106*1.2*1.0224*1.0192</f>
        <v>29837.806087864319</v>
      </c>
      <c r="H5106" s="173">
        <f>(G5095+G5096+G5107+G5106+G5108+G5109)/6</f>
        <v>33501.574470873595</v>
      </c>
    </row>
    <row r="5107" spans="1:8" ht="33.75" customHeight="1" x14ac:dyDescent="0.2">
      <c r="A5107" s="21">
        <v>156</v>
      </c>
      <c r="B5107" s="22" t="s">
        <v>3073</v>
      </c>
      <c r="C5107" s="23" t="s">
        <v>3074</v>
      </c>
      <c r="D5107" s="31">
        <v>1</v>
      </c>
      <c r="E5107" s="25">
        <v>4244.17</v>
      </c>
      <c r="F5107" s="25">
        <v>25252.79</v>
      </c>
      <c r="G5107" s="194">
        <f>F5107/D5107*1.2*1.0224*1.0192</f>
        <v>31577.000140707838</v>
      </c>
    </row>
    <row r="5108" spans="1:8" ht="33.75" customHeight="1" x14ac:dyDescent="0.2">
      <c r="A5108" s="21">
        <v>157</v>
      </c>
      <c r="B5108" s="22" t="s">
        <v>3075</v>
      </c>
      <c r="C5108" s="23" t="s">
        <v>3076</v>
      </c>
      <c r="D5108" s="31">
        <v>3</v>
      </c>
      <c r="E5108" s="25">
        <v>4964.63</v>
      </c>
      <c r="F5108" s="25">
        <v>88618.559999999998</v>
      </c>
      <c r="G5108" s="194">
        <f>F5108/D5108*1.2*1.0224*1.0192</f>
        <v>36937.282066513922</v>
      </c>
    </row>
    <row r="5109" spans="1:8" ht="45" customHeight="1" x14ac:dyDescent="0.2">
      <c r="A5109" s="21">
        <v>158</v>
      </c>
      <c r="B5109" s="22" t="s">
        <v>3077</v>
      </c>
      <c r="C5109" s="23" t="s">
        <v>3078</v>
      </c>
      <c r="D5109" s="31">
        <v>1</v>
      </c>
      <c r="E5109" s="25">
        <v>6022.31</v>
      </c>
      <c r="F5109" s="25">
        <v>35832.74</v>
      </c>
      <c r="G5109" s="194">
        <f>F5109/D5109*1.2*1.0224*1.0192</f>
        <v>44806.551514583036</v>
      </c>
    </row>
    <row r="5110" spans="1:8" ht="33.75" customHeight="1" x14ac:dyDescent="0.2">
      <c r="A5110" s="21">
        <v>159</v>
      </c>
      <c r="B5110" s="22" t="s">
        <v>3079</v>
      </c>
      <c r="C5110" s="23" t="s">
        <v>3080</v>
      </c>
      <c r="D5110" s="31">
        <v>1</v>
      </c>
      <c r="E5110" s="25">
        <v>321.33</v>
      </c>
      <c r="F5110" s="25">
        <v>6339.11</v>
      </c>
    </row>
    <row r="5111" spans="1:8" x14ac:dyDescent="0.2">
      <c r="A5111" s="26"/>
      <c r="B5111" s="27"/>
      <c r="C5111" s="28" t="s">
        <v>3081</v>
      </c>
      <c r="D5111" s="28"/>
      <c r="E5111" s="28"/>
      <c r="F5111" s="29">
        <v>5045.7700000000004</v>
      </c>
    </row>
    <row r="5112" spans="1:8" x14ac:dyDescent="0.2">
      <c r="A5112" s="26"/>
      <c r="B5112" s="27"/>
      <c r="C5112" s="28" t="s">
        <v>3082</v>
      </c>
      <c r="D5112" s="28"/>
      <c r="E5112" s="28"/>
      <c r="F5112" s="29">
        <v>2552.08</v>
      </c>
    </row>
    <row r="5113" spans="1:8" x14ac:dyDescent="0.2">
      <c r="A5113" s="26"/>
      <c r="B5113" s="27"/>
      <c r="C5113" s="28" t="s">
        <v>917</v>
      </c>
      <c r="D5113" s="28"/>
      <c r="E5113" s="28"/>
      <c r="F5113" s="29">
        <v>13936.96</v>
      </c>
    </row>
    <row r="5114" spans="1:8" ht="45" customHeight="1" x14ac:dyDescent="0.2">
      <c r="A5114" s="21">
        <v>160</v>
      </c>
      <c r="B5114" s="22" t="s">
        <v>3083</v>
      </c>
      <c r="C5114" s="23" t="s">
        <v>3084</v>
      </c>
      <c r="D5114" s="31">
        <v>1</v>
      </c>
      <c r="E5114" s="25">
        <v>11568.74</v>
      </c>
      <c r="F5114" s="25">
        <v>68834</v>
      </c>
    </row>
    <row r="5115" spans="1:8" ht="22.5" customHeight="1" x14ac:dyDescent="0.2">
      <c r="A5115" s="21">
        <v>161</v>
      </c>
      <c r="B5115" s="22" t="s">
        <v>3085</v>
      </c>
      <c r="C5115" s="23" t="s">
        <v>3086</v>
      </c>
      <c r="D5115" s="31">
        <v>2</v>
      </c>
      <c r="E5115" s="25">
        <v>45.13</v>
      </c>
      <c r="F5115" s="25">
        <v>2545.3000000000002</v>
      </c>
    </row>
    <row r="5116" spans="1:8" x14ac:dyDescent="0.2">
      <c r="A5116" s="26"/>
      <c r="B5116" s="27"/>
      <c r="C5116" s="28" t="s">
        <v>3087</v>
      </c>
      <c r="D5116" s="28"/>
      <c r="E5116" s="28"/>
      <c r="F5116" s="29">
        <v>2727.17</v>
      </c>
    </row>
    <row r="5117" spans="1:8" x14ac:dyDescent="0.2">
      <c r="A5117" s="26"/>
      <c r="B5117" s="27"/>
      <c r="C5117" s="28" t="s">
        <v>3088</v>
      </c>
      <c r="D5117" s="28"/>
      <c r="E5117" s="28"/>
      <c r="F5117" s="29">
        <v>1379.36</v>
      </c>
    </row>
    <row r="5118" spans="1:8" x14ac:dyDescent="0.2">
      <c r="A5118" s="26"/>
      <c r="B5118" s="27"/>
      <c r="C5118" s="28" t="s">
        <v>917</v>
      </c>
      <c r="D5118" s="28"/>
      <c r="E5118" s="28"/>
      <c r="F5118" s="29">
        <v>6651.83</v>
      </c>
      <c r="G5118" s="212">
        <f>F5118/D5115*1.2*1.0224*1.0192</f>
        <v>4158.8441682278399</v>
      </c>
    </row>
    <row r="5119" spans="1:8" ht="45" customHeight="1" x14ac:dyDescent="0.2">
      <c r="A5119" s="21">
        <v>162</v>
      </c>
      <c r="B5119" s="22" t="s">
        <v>3089</v>
      </c>
      <c r="C5119" s="23" t="s">
        <v>3090</v>
      </c>
      <c r="D5119" s="31">
        <v>2</v>
      </c>
      <c r="E5119" s="25">
        <v>2162.39</v>
      </c>
      <c r="F5119" s="25">
        <v>25732.400000000001</v>
      </c>
    </row>
    <row r="5120" spans="1:8" ht="12" x14ac:dyDescent="0.2">
      <c r="A5120" s="459" t="s">
        <v>3091</v>
      </c>
      <c r="B5120" s="460"/>
      <c r="C5120" s="460"/>
      <c r="D5120" s="460"/>
      <c r="E5120" s="460"/>
      <c r="F5120" s="461"/>
    </row>
    <row r="5121" spans="1:7" ht="45" customHeight="1" x14ac:dyDescent="0.2">
      <c r="A5121" s="21">
        <v>163</v>
      </c>
      <c r="B5121" s="22" t="s">
        <v>3092</v>
      </c>
      <c r="C5121" s="23" t="s">
        <v>3093</v>
      </c>
      <c r="D5121" s="30">
        <v>0.01</v>
      </c>
      <c r="E5121" s="25">
        <v>2569.9</v>
      </c>
      <c r="F5121" s="25">
        <v>944.83</v>
      </c>
    </row>
    <row r="5122" spans="1:7" x14ac:dyDescent="0.2">
      <c r="A5122" s="26"/>
      <c r="B5122" s="27"/>
      <c r="C5122" s="28" t="s">
        <v>3094</v>
      </c>
      <c r="D5122" s="28"/>
      <c r="E5122" s="28"/>
      <c r="F5122" s="29">
        <v>1079.67</v>
      </c>
    </row>
    <row r="5123" spans="1:7" x14ac:dyDescent="0.2">
      <c r="A5123" s="26"/>
      <c r="B5123" s="27"/>
      <c r="C5123" s="28" t="s">
        <v>3095</v>
      </c>
      <c r="D5123" s="28"/>
      <c r="E5123" s="28"/>
      <c r="F5123" s="29">
        <v>546.08000000000004</v>
      </c>
    </row>
    <row r="5124" spans="1:7" x14ac:dyDescent="0.2">
      <c r="A5124" s="26"/>
      <c r="B5124" s="27"/>
      <c r="C5124" s="28" t="s">
        <v>917</v>
      </c>
      <c r="D5124" s="28"/>
      <c r="E5124" s="28"/>
      <c r="F5124" s="29">
        <v>2570.58</v>
      </c>
      <c r="G5124" s="213">
        <f>F5124/D5121/100*1.2*1.0224*1.0192</f>
        <v>3214.3460196556803</v>
      </c>
    </row>
    <row r="5125" spans="1:7" ht="33.75" customHeight="1" x14ac:dyDescent="0.2">
      <c r="A5125" s="21">
        <v>164</v>
      </c>
      <c r="B5125" s="22" t="s">
        <v>3096</v>
      </c>
      <c r="C5125" s="23" t="s">
        <v>3097</v>
      </c>
      <c r="D5125" s="32">
        <v>0.8</v>
      </c>
      <c r="E5125" s="25">
        <v>102.41</v>
      </c>
      <c r="F5125" s="25">
        <v>666.89</v>
      </c>
      <c r="G5125" s="214">
        <f>F5125/D5125*1.2*1.0224*1.0192</f>
        <v>1042.3791600768</v>
      </c>
    </row>
    <row r="5126" spans="1:7" ht="22.5" customHeight="1" x14ac:dyDescent="0.2">
      <c r="A5126" s="21">
        <v>165</v>
      </c>
      <c r="B5126" s="22" t="s">
        <v>3098</v>
      </c>
      <c r="C5126" s="23" t="s">
        <v>3099</v>
      </c>
      <c r="D5126" s="31">
        <v>2</v>
      </c>
      <c r="E5126" s="25">
        <v>446.19</v>
      </c>
      <c r="F5126" s="25">
        <v>7442.49</v>
      </c>
    </row>
    <row r="5127" spans="1:7" ht="45" customHeight="1" x14ac:dyDescent="0.2">
      <c r="A5127" s="21">
        <v>166</v>
      </c>
      <c r="B5127" s="22" t="s">
        <v>3100</v>
      </c>
      <c r="C5127" s="23" t="s">
        <v>3101</v>
      </c>
      <c r="D5127" s="33">
        <v>5.9999999999999995E-4</v>
      </c>
      <c r="E5127" s="25">
        <v>12676.79</v>
      </c>
      <c r="F5127" s="25">
        <v>40.08</v>
      </c>
    </row>
    <row r="5128" spans="1:7" ht="45" customHeight="1" x14ac:dyDescent="0.2">
      <c r="A5128" s="21">
        <v>167</v>
      </c>
      <c r="B5128" s="22" t="s">
        <v>3102</v>
      </c>
      <c r="C5128" s="23" t="s">
        <v>3103</v>
      </c>
      <c r="D5128" s="30">
        <v>0.26</v>
      </c>
      <c r="E5128" s="25">
        <v>2368.34</v>
      </c>
      <c r="F5128" s="25">
        <v>22504.720000000001</v>
      </c>
    </row>
    <row r="5129" spans="1:7" x14ac:dyDescent="0.2">
      <c r="A5129" s="26"/>
      <c r="B5129" s="27"/>
      <c r="C5129" s="28" t="s">
        <v>3104</v>
      </c>
      <c r="D5129" s="28"/>
      <c r="E5129" s="28"/>
      <c r="F5129" s="29">
        <v>25658.1</v>
      </c>
    </row>
    <row r="5130" spans="1:7" x14ac:dyDescent="0.2">
      <c r="A5130" s="26"/>
      <c r="B5130" s="27"/>
      <c r="C5130" s="28" t="s">
        <v>3105</v>
      </c>
      <c r="D5130" s="28"/>
      <c r="E5130" s="28"/>
      <c r="F5130" s="29">
        <v>12977.48</v>
      </c>
    </row>
    <row r="5131" spans="1:7" x14ac:dyDescent="0.2">
      <c r="A5131" s="26"/>
      <c r="B5131" s="27"/>
      <c r="C5131" s="28" t="s">
        <v>917</v>
      </c>
      <c r="D5131" s="28"/>
      <c r="E5131" s="28"/>
      <c r="F5131" s="29">
        <v>61140.3</v>
      </c>
      <c r="G5131" s="213">
        <f>F5131/D5128/100*1.2*1.0224*1.0192</f>
        <v>2940.4630015488005</v>
      </c>
    </row>
    <row r="5132" spans="1:7" ht="33.75" customHeight="1" x14ac:dyDescent="0.2">
      <c r="A5132" s="21">
        <v>168</v>
      </c>
      <c r="B5132" s="22" t="s">
        <v>3106</v>
      </c>
      <c r="C5132" s="23" t="s">
        <v>3107</v>
      </c>
      <c r="D5132" s="32">
        <v>21.7</v>
      </c>
      <c r="E5132" s="25">
        <v>111.37</v>
      </c>
      <c r="F5132" s="25">
        <v>16772.099999999999</v>
      </c>
    </row>
    <row r="5133" spans="1:7" ht="33.75" customHeight="1" x14ac:dyDescent="0.2">
      <c r="A5133" s="21">
        <v>169</v>
      </c>
      <c r="B5133" s="22" t="s">
        <v>3106</v>
      </c>
      <c r="C5133" s="23" t="s">
        <v>3108</v>
      </c>
      <c r="D5133" s="32">
        <v>0.8</v>
      </c>
      <c r="E5133" s="25">
        <v>111.37</v>
      </c>
      <c r="F5133" s="25">
        <v>618.33000000000004</v>
      </c>
    </row>
    <row r="5134" spans="1:7" ht="33.75" customHeight="1" x14ac:dyDescent="0.2">
      <c r="A5134" s="21">
        <v>170</v>
      </c>
      <c r="B5134" s="22" t="s">
        <v>3106</v>
      </c>
      <c r="C5134" s="23" t="s">
        <v>3109</v>
      </c>
      <c r="D5134" s="30">
        <v>3.51</v>
      </c>
      <c r="E5134" s="25">
        <v>111.37</v>
      </c>
      <c r="F5134" s="25">
        <v>2712.91</v>
      </c>
    </row>
    <row r="5135" spans="1:7" ht="22.5" customHeight="1" x14ac:dyDescent="0.2">
      <c r="A5135" s="21">
        <v>171</v>
      </c>
      <c r="B5135" s="22" t="s">
        <v>3110</v>
      </c>
      <c r="C5135" s="23" t="s">
        <v>3111</v>
      </c>
      <c r="D5135" s="31">
        <v>1</v>
      </c>
      <c r="E5135" s="25">
        <v>863.22</v>
      </c>
      <c r="F5135" s="25">
        <v>7199.25</v>
      </c>
    </row>
    <row r="5136" spans="1:7" ht="45" customHeight="1" x14ac:dyDescent="0.2">
      <c r="A5136" s="21">
        <v>172</v>
      </c>
      <c r="B5136" s="22" t="s">
        <v>3100</v>
      </c>
      <c r="C5136" s="23" t="s">
        <v>3101</v>
      </c>
      <c r="D5136" s="33">
        <v>1.5100000000000001E-2</v>
      </c>
      <c r="E5136" s="25">
        <v>12676.79</v>
      </c>
      <c r="F5136" s="25">
        <v>1008.78</v>
      </c>
    </row>
    <row r="5137" spans="1:7" ht="45" customHeight="1" x14ac:dyDescent="0.2">
      <c r="A5137" s="21">
        <v>173</v>
      </c>
      <c r="B5137" s="22" t="s">
        <v>3112</v>
      </c>
      <c r="C5137" s="23" t="s">
        <v>3113</v>
      </c>
      <c r="D5137" s="30">
        <v>0.36</v>
      </c>
      <c r="E5137" s="25">
        <v>2071.9</v>
      </c>
      <c r="F5137" s="25">
        <v>26989.47</v>
      </c>
    </row>
    <row r="5138" spans="1:7" x14ac:dyDescent="0.2">
      <c r="A5138" s="26"/>
      <c r="B5138" s="27"/>
      <c r="C5138" s="28" t="s">
        <v>3114</v>
      </c>
      <c r="D5138" s="28"/>
      <c r="E5138" s="28"/>
      <c r="F5138" s="29">
        <v>30760.95</v>
      </c>
    </row>
    <row r="5139" spans="1:7" x14ac:dyDescent="0.2">
      <c r="A5139" s="26"/>
      <c r="B5139" s="27"/>
      <c r="C5139" s="28" t="s">
        <v>3115</v>
      </c>
      <c r="D5139" s="28"/>
      <c r="E5139" s="28"/>
      <c r="F5139" s="29">
        <v>15558.43</v>
      </c>
    </row>
    <row r="5140" spans="1:7" x14ac:dyDescent="0.2">
      <c r="A5140" s="26"/>
      <c r="B5140" s="27"/>
      <c r="C5140" s="28" t="s">
        <v>917</v>
      </c>
      <c r="D5140" s="28"/>
      <c r="E5140" s="28"/>
      <c r="F5140" s="29">
        <v>73308.850000000006</v>
      </c>
      <c r="G5140" s="213">
        <f>F5140/D5137/100*1.2*1.0224*1.0192</f>
        <v>2546.3342276736003</v>
      </c>
    </row>
    <row r="5141" spans="1:7" ht="33.75" customHeight="1" x14ac:dyDescent="0.2">
      <c r="A5141" s="21">
        <v>174</v>
      </c>
      <c r="B5141" s="22" t="s">
        <v>3116</v>
      </c>
      <c r="C5141" s="23" t="s">
        <v>3117</v>
      </c>
      <c r="D5141" s="30">
        <v>11.55</v>
      </c>
      <c r="E5141" s="25">
        <v>104.33</v>
      </c>
      <c r="F5141" s="25">
        <v>8892.98</v>
      </c>
      <c r="G5141" s="194">
        <f>F5141/D5141*1.2*1.0224*1.0192</f>
        <v>962.77949722996368</v>
      </c>
    </row>
    <row r="5142" spans="1:7" ht="33.75" customHeight="1" x14ac:dyDescent="0.2">
      <c r="A5142" s="21">
        <v>175</v>
      </c>
      <c r="B5142" s="22" t="s">
        <v>3116</v>
      </c>
      <c r="C5142" s="23" t="s">
        <v>3118</v>
      </c>
      <c r="D5142" s="32">
        <v>1.2</v>
      </c>
      <c r="E5142" s="25">
        <v>104.33</v>
      </c>
      <c r="F5142" s="25">
        <v>923.95</v>
      </c>
      <c r="G5142" s="194">
        <f>F5142/D5142*1.2*1.0224*1.0192</f>
        <v>962.78369241600012</v>
      </c>
    </row>
    <row r="5143" spans="1:7" ht="33.75" customHeight="1" x14ac:dyDescent="0.2">
      <c r="A5143" s="21">
        <v>176</v>
      </c>
      <c r="B5143" s="22" t="s">
        <v>3116</v>
      </c>
      <c r="C5143" s="23" t="s">
        <v>3119</v>
      </c>
      <c r="D5143" s="30">
        <v>17.64</v>
      </c>
      <c r="E5143" s="25">
        <v>104.33</v>
      </c>
      <c r="F5143" s="25">
        <v>13582.01</v>
      </c>
      <c r="G5143" s="194">
        <f>F5143/D5143*1.2*1.0224*1.0192</f>
        <v>962.77979366400007</v>
      </c>
    </row>
    <row r="5144" spans="1:7" ht="33.75" customHeight="1" x14ac:dyDescent="0.2">
      <c r="A5144" s="21">
        <v>177</v>
      </c>
      <c r="B5144" s="22" t="s">
        <v>3116</v>
      </c>
      <c r="C5144" s="23" t="s">
        <v>3120</v>
      </c>
      <c r="D5144" s="30">
        <v>5.22</v>
      </c>
      <c r="E5144" s="25">
        <v>104.33</v>
      </c>
      <c r="F5144" s="25">
        <v>4019.17</v>
      </c>
      <c r="G5144" s="194">
        <f>F5144/D5144*1.2*1.0224*1.0192</f>
        <v>962.78069807668976</v>
      </c>
    </row>
    <row r="5145" spans="1:7" ht="45" customHeight="1" x14ac:dyDescent="0.2">
      <c r="A5145" s="21">
        <v>178</v>
      </c>
      <c r="B5145" s="22" t="s">
        <v>3100</v>
      </c>
      <c r="C5145" s="23" t="s">
        <v>3101</v>
      </c>
      <c r="D5145" s="33">
        <v>2.0899999999999998E-2</v>
      </c>
      <c r="E5145" s="25">
        <v>12676.79</v>
      </c>
      <c r="F5145" s="25">
        <v>1396.26</v>
      </c>
    </row>
    <row r="5146" spans="1:7" ht="45" customHeight="1" x14ac:dyDescent="0.2">
      <c r="A5146" s="21">
        <v>179</v>
      </c>
      <c r="B5146" s="22" t="s">
        <v>3006</v>
      </c>
      <c r="C5146" s="23" t="s">
        <v>3007</v>
      </c>
      <c r="D5146" s="30">
        <v>0.28000000000000003</v>
      </c>
      <c r="E5146" s="25">
        <v>1695.71</v>
      </c>
      <c r="F5146" s="25">
        <v>16021.41</v>
      </c>
    </row>
    <row r="5147" spans="1:7" x14ac:dyDescent="0.2">
      <c r="A5147" s="26"/>
      <c r="B5147" s="27"/>
      <c r="C5147" s="28" t="s">
        <v>3121</v>
      </c>
      <c r="D5147" s="28"/>
      <c r="E5147" s="28"/>
      <c r="F5147" s="29">
        <v>18001.07</v>
      </c>
    </row>
    <row r="5148" spans="1:7" x14ac:dyDescent="0.2">
      <c r="A5148" s="26"/>
      <c r="B5148" s="27"/>
      <c r="C5148" s="28" t="s">
        <v>3122</v>
      </c>
      <c r="D5148" s="28"/>
      <c r="E5148" s="28"/>
      <c r="F5148" s="29">
        <v>9104.68</v>
      </c>
    </row>
    <row r="5149" spans="1:7" x14ac:dyDescent="0.2">
      <c r="A5149" s="26"/>
      <c r="B5149" s="27"/>
      <c r="C5149" s="28" t="s">
        <v>917</v>
      </c>
      <c r="D5149" s="28"/>
      <c r="E5149" s="28"/>
      <c r="F5149" s="29">
        <v>43127.16</v>
      </c>
      <c r="G5149" s="213">
        <f>F5149/D5146/100*1.2*1.0224*1.0192</f>
        <v>1925.9913422131201</v>
      </c>
    </row>
    <row r="5150" spans="1:7" ht="33.75" customHeight="1" x14ac:dyDescent="0.2">
      <c r="A5150" s="21">
        <v>180</v>
      </c>
      <c r="B5150" s="22" t="s">
        <v>3123</v>
      </c>
      <c r="C5150" s="23" t="s">
        <v>3124</v>
      </c>
      <c r="D5150" s="30">
        <v>27.93</v>
      </c>
      <c r="E5150" s="25">
        <v>109.09</v>
      </c>
      <c r="F5150" s="25">
        <v>22760.22</v>
      </c>
      <c r="G5150" s="194">
        <f>F5150/D5150*1.2*1.0224*1.0192</f>
        <v>1018.9831951629475</v>
      </c>
    </row>
    <row r="5151" spans="1:7" ht="45" customHeight="1" x14ac:dyDescent="0.2">
      <c r="A5151" s="21">
        <v>181</v>
      </c>
      <c r="B5151" s="22" t="s">
        <v>3100</v>
      </c>
      <c r="C5151" s="23" t="s">
        <v>3101</v>
      </c>
      <c r="D5151" s="33">
        <v>1.6299999999999999E-2</v>
      </c>
      <c r="E5151" s="25">
        <v>12676.79</v>
      </c>
      <c r="F5151" s="25">
        <v>1088.95</v>
      </c>
    </row>
    <row r="5152" spans="1:7" ht="45" customHeight="1" x14ac:dyDescent="0.2">
      <c r="A5152" s="21">
        <v>182</v>
      </c>
      <c r="B5152" s="22" t="s">
        <v>3125</v>
      </c>
      <c r="C5152" s="23" t="s">
        <v>3126</v>
      </c>
      <c r="D5152" s="30">
        <v>7.0000000000000007E-2</v>
      </c>
      <c r="E5152" s="25">
        <v>2569.9</v>
      </c>
      <c r="F5152" s="25">
        <v>6613.8</v>
      </c>
    </row>
    <row r="5153" spans="1:7" x14ac:dyDescent="0.2">
      <c r="A5153" s="26"/>
      <c r="B5153" s="27"/>
      <c r="C5153" s="28" t="s">
        <v>3127</v>
      </c>
      <c r="D5153" s="28"/>
      <c r="E5153" s="28"/>
      <c r="F5153" s="29">
        <v>7557.68</v>
      </c>
    </row>
    <row r="5154" spans="1:7" x14ac:dyDescent="0.2">
      <c r="A5154" s="26"/>
      <c r="B5154" s="27"/>
      <c r="C5154" s="28" t="s">
        <v>3128</v>
      </c>
      <c r="D5154" s="28"/>
      <c r="E5154" s="28"/>
      <c r="F5154" s="29">
        <v>3822.56</v>
      </c>
    </row>
    <row r="5155" spans="1:7" x14ac:dyDescent="0.2">
      <c r="A5155" s="26"/>
      <c r="B5155" s="27"/>
      <c r="C5155" s="28" t="s">
        <v>917</v>
      </c>
      <c r="D5155" s="28"/>
      <c r="E5155" s="28"/>
      <c r="F5155" s="29">
        <v>17994.04</v>
      </c>
      <c r="G5155" s="213">
        <f>F5155/D5152/100*1.2*1.0224*1.0192</f>
        <v>3214.3424469811193</v>
      </c>
    </row>
    <row r="5156" spans="1:7" ht="33.75" customHeight="1" x14ac:dyDescent="0.2">
      <c r="A5156" s="21">
        <v>183</v>
      </c>
      <c r="B5156" s="22" t="s">
        <v>3129</v>
      </c>
      <c r="C5156" s="23" t="s">
        <v>3130</v>
      </c>
      <c r="D5156" s="30">
        <v>6.67</v>
      </c>
      <c r="E5156" s="25">
        <v>96.29</v>
      </c>
      <c r="F5156" s="25">
        <v>4309.53</v>
      </c>
      <c r="G5156" s="194">
        <f>F5156/D5156*1.2*1.0224*1.0192</f>
        <v>807.91482290777799</v>
      </c>
    </row>
    <row r="5157" spans="1:7" ht="22.5" customHeight="1" x14ac:dyDescent="0.2">
      <c r="A5157" s="21">
        <v>184</v>
      </c>
      <c r="B5157" s="22" t="s">
        <v>3131</v>
      </c>
      <c r="C5157" s="23" t="s">
        <v>3132</v>
      </c>
      <c r="D5157" s="31">
        <v>2</v>
      </c>
      <c r="E5157" s="25">
        <v>440.36</v>
      </c>
      <c r="F5157" s="25">
        <v>7345.13</v>
      </c>
    </row>
    <row r="5158" spans="1:7" ht="22.5" customHeight="1" x14ac:dyDescent="0.2">
      <c r="A5158" s="21">
        <v>185</v>
      </c>
      <c r="B5158" s="22" t="s">
        <v>3133</v>
      </c>
      <c r="C5158" s="23" t="s">
        <v>3134</v>
      </c>
      <c r="D5158" s="31">
        <v>1</v>
      </c>
      <c r="E5158" s="25">
        <v>594.91999999999996</v>
      </c>
      <c r="F5158" s="25">
        <v>4961.6000000000004</v>
      </c>
    </row>
    <row r="5159" spans="1:7" ht="22.5" customHeight="1" x14ac:dyDescent="0.2">
      <c r="A5159" s="21">
        <v>186</v>
      </c>
      <c r="B5159" s="22" t="s">
        <v>3135</v>
      </c>
      <c r="C5159" s="23" t="s">
        <v>3136</v>
      </c>
      <c r="D5159" s="31">
        <v>1</v>
      </c>
      <c r="E5159" s="25">
        <v>685.32</v>
      </c>
      <c r="F5159" s="25">
        <v>5715.57</v>
      </c>
    </row>
    <row r="5160" spans="1:7" ht="45" customHeight="1" x14ac:dyDescent="0.2">
      <c r="A5160" s="21">
        <v>187</v>
      </c>
      <c r="B5160" s="22" t="s">
        <v>3100</v>
      </c>
      <c r="C5160" s="23" t="s">
        <v>3101</v>
      </c>
      <c r="D5160" s="33">
        <v>4.1000000000000003E-3</v>
      </c>
      <c r="E5160" s="25">
        <v>12676.79</v>
      </c>
      <c r="F5160" s="25">
        <v>273.91000000000003</v>
      </c>
    </row>
    <row r="5161" spans="1:7" ht="45" customHeight="1" x14ac:dyDescent="0.2">
      <c r="A5161" s="21">
        <v>188</v>
      </c>
      <c r="B5161" s="22" t="s">
        <v>3137</v>
      </c>
      <c r="C5161" s="23" t="s">
        <v>3138</v>
      </c>
      <c r="D5161" s="30">
        <v>0.05</v>
      </c>
      <c r="E5161" s="25">
        <v>2570.94</v>
      </c>
      <c r="F5161" s="25">
        <v>4724.79</v>
      </c>
    </row>
    <row r="5162" spans="1:7" x14ac:dyDescent="0.2">
      <c r="A5162" s="26"/>
      <c r="B5162" s="27"/>
      <c r="C5162" s="28" t="s">
        <v>3139</v>
      </c>
      <c r="D5162" s="28"/>
      <c r="E5162" s="28"/>
      <c r="F5162" s="29">
        <v>5398.86</v>
      </c>
    </row>
    <row r="5163" spans="1:7" x14ac:dyDescent="0.2">
      <c r="A5163" s="26"/>
      <c r="B5163" s="27"/>
      <c r="C5163" s="28" t="s">
        <v>3140</v>
      </c>
      <c r="D5163" s="28"/>
      <c r="E5163" s="28"/>
      <c r="F5163" s="29">
        <v>2730.66</v>
      </c>
    </row>
    <row r="5164" spans="1:7" x14ac:dyDescent="0.2">
      <c r="A5164" s="26"/>
      <c r="B5164" s="27"/>
      <c r="C5164" s="28" t="s">
        <v>917</v>
      </c>
      <c r="D5164" s="28"/>
      <c r="E5164" s="28"/>
      <c r="F5164" s="29">
        <v>12854.31</v>
      </c>
      <c r="G5164" s="213">
        <f>F5164/D5161/100*1.2*1.0224*1.0192</f>
        <v>3214.6986426347516</v>
      </c>
    </row>
    <row r="5165" spans="1:7" ht="33.75" customHeight="1" x14ac:dyDescent="0.2">
      <c r="A5165" s="21">
        <v>189</v>
      </c>
      <c r="B5165" s="22" t="s">
        <v>3141</v>
      </c>
      <c r="C5165" s="23" t="s">
        <v>3142</v>
      </c>
      <c r="D5165" s="32">
        <v>5.0999999999999996</v>
      </c>
      <c r="E5165" s="25">
        <v>93.52</v>
      </c>
      <c r="F5165" s="25">
        <v>3314.82</v>
      </c>
      <c r="G5165" s="194">
        <f>F5165/D5165*1.2*1.0224*1.0192</f>
        <v>812.73932936131769</v>
      </c>
    </row>
    <row r="5166" spans="1:7" ht="45" customHeight="1" x14ac:dyDescent="0.2">
      <c r="A5166" s="21">
        <v>190</v>
      </c>
      <c r="B5166" s="22" t="s">
        <v>3100</v>
      </c>
      <c r="C5166" s="23" t="s">
        <v>3101</v>
      </c>
      <c r="D5166" s="33">
        <v>2.8999999999999998E-3</v>
      </c>
      <c r="E5166" s="25">
        <v>12676.79</v>
      </c>
      <c r="F5166" s="25">
        <v>193.74</v>
      </c>
    </row>
    <row r="5167" spans="1:7" ht="45" customHeight="1" x14ac:dyDescent="0.2">
      <c r="A5167" s="21">
        <v>191</v>
      </c>
      <c r="B5167" s="22" t="s">
        <v>3143</v>
      </c>
      <c r="C5167" s="23" t="s">
        <v>3144</v>
      </c>
      <c r="D5167" s="30">
        <v>0.05</v>
      </c>
      <c r="E5167" s="25">
        <v>2071.9</v>
      </c>
      <c r="F5167" s="25">
        <v>3748.54</v>
      </c>
    </row>
    <row r="5168" spans="1:7" x14ac:dyDescent="0.2">
      <c r="A5168" s="26"/>
      <c r="B5168" s="27"/>
      <c r="C5168" s="28" t="s">
        <v>3145</v>
      </c>
      <c r="D5168" s="28"/>
      <c r="E5168" s="28"/>
      <c r="F5168" s="29">
        <v>4272.3500000000004</v>
      </c>
    </row>
    <row r="5169" spans="1:7" x14ac:dyDescent="0.2">
      <c r="A5169" s="26"/>
      <c r="B5169" s="27"/>
      <c r="C5169" s="28" t="s">
        <v>3146</v>
      </c>
      <c r="D5169" s="28"/>
      <c r="E5169" s="28"/>
      <c r="F5169" s="29">
        <v>2160.89</v>
      </c>
    </row>
    <row r="5170" spans="1:7" x14ac:dyDescent="0.2">
      <c r="A5170" s="26"/>
      <c r="B5170" s="27"/>
      <c r="C5170" s="28" t="s">
        <v>917</v>
      </c>
      <c r="D5170" s="28"/>
      <c r="E5170" s="28"/>
      <c r="F5170" s="29">
        <v>10181.780000000001</v>
      </c>
      <c r="G5170" s="213">
        <f>F5170/D5167/100*1.2*1.0224*1.0192</f>
        <v>2546.333046706176</v>
      </c>
    </row>
    <row r="5171" spans="1:7" ht="33.75" customHeight="1" x14ac:dyDescent="0.2">
      <c r="A5171" s="21">
        <v>192</v>
      </c>
      <c r="B5171" s="22" t="s">
        <v>3147</v>
      </c>
      <c r="C5171" s="23" t="s">
        <v>3148</v>
      </c>
      <c r="D5171" s="32">
        <v>4.9000000000000004</v>
      </c>
      <c r="E5171" s="25">
        <v>84.05</v>
      </c>
      <c r="F5171" s="25">
        <v>3158.85</v>
      </c>
      <c r="G5171" s="194">
        <f>F5171/D5171*1.2*1.0224*1.0192</f>
        <v>806.11021670399998</v>
      </c>
    </row>
    <row r="5172" spans="1:7" ht="22.5" customHeight="1" x14ac:dyDescent="0.2">
      <c r="A5172" s="21">
        <v>193</v>
      </c>
      <c r="B5172" s="22" t="s">
        <v>3149</v>
      </c>
      <c r="C5172" s="23" t="s">
        <v>3150</v>
      </c>
      <c r="D5172" s="31">
        <v>2</v>
      </c>
      <c r="E5172" s="25">
        <v>1119.8499999999999</v>
      </c>
      <c r="F5172" s="25">
        <v>18679.080000000002</v>
      </c>
    </row>
    <row r="5173" spans="1:7" ht="45" customHeight="1" x14ac:dyDescent="0.2">
      <c r="A5173" s="21">
        <v>194</v>
      </c>
      <c r="B5173" s="22" t="s">
        <v>3100</v>
      </c>
      <c r="C5173" s="23" t="s">
        <v>3101</v>
      </c>
      <c r="D5173" s="33">
        <v>2.8999999999999998E-3</v>
      </c>
      <c r="E5173" s="25">
        <v>12676.79</v>
      </c>
      <c r="F5173" s="25">
        <v>193.74</v>
      </c>
    </row>
    <row r="5174" spans="1:7" ht="45" customHeight="1" x14ac:dyDescent="0.2">
      <c r="A5174" s="21">
        <v>195</v>
      </c>
      <c r="B5174" s="22" t="s">
        <v>3125</v>
      </c>
      <c r="C5174" s="23" t="s">
        <v>3126</v>
      </c>
      <c r="D5174" s="30">
        <v>0.08</v>
      </c>
      <c r="E5174" s="25">
        <v>2569.9</v>
      </c>
      <c r="F5174" s="25">
        <v>7558.63</v>
      </c>
    </row>
    <row r="5175" spans="1:7" x14ac:dyDescent="0.2">
      <c r="A5175" s="26"/>
      <c r="B5175" s="27"/>
      <c r="C5175" s="28" t="s">
        <v>3151</v>
      </c>
      <c r="D5175" s="28"/>
      <c r="E5175" s="28"/>
      <c r="F5175" s="29">
        <v>8637.36</v>
      </c>
    </row>
    <row r="5176" spans="1:7" x14ac:dyDescent="0.2">
      <c r="A5176" s="26"/>
      <c r="B5176" s="27"/>
      <c r="C5176" s="28" t="s">
        <v>3152</v>
      </c>
      <c r="D5176" s="28"/>
      <c r="E5176" s="28"/>
      <c r="F5176" s="29">
        <v>4368.6499999999996</v>
      </c>
    </row>
    <row r="5177" spans="1:7" x14ac:dyDescent="0.2">
      <c r="A5177" s="26"/>
      <c r="B5177" s="27"/>
      <c r="C5177" s="28" t="s">
        <v>917</v>
      </c>
      <c r="D5177" s="28"/>
      <c r="E5177" s="28"/>
      <c r="F5177" s="29">
        <v>20564.64</v>
      </c>
      <c r="G5177" s="213">
        <f>F5177/D5174/100*1.2*1.0224*1.0192</f>
        <v>3214.3460196556803</v>
      </c>
    </row>
    <row r="5178" spans="1:7" ht="33.75" customHeight="1" x14ac:dyDescent="0.2">
      <c r="A5178" s="21">
        <v>196</v>
      </c>
      <c r="B5178" s="22" t="s">
        <v>3153</v>
      </c>
      <c r="C5178" s="23" t="s">
        <v>3154</v>
      </c>
      <c r="D5178" s="30">
        <v>0.74</v>
      </c>
      <c r="E5178" s="25">
        <v>62.55</v>
      </c>
      <c r="F5178" s="25">
        <v>704.03</v>
      </c>
      <c r="G5178" s="194">
        <f>F5178/D5178*1.2*1.0224*1.0192</f>
        <v>1189.6547630633513</v>
      </c>
    </row>
    <row r="5179" spans="1:7" ht="33.75" customHeight="1" x14ac:dyDescent="0.2">
      <c r="A5179" s="21">
        <v>197</v>
      </c>
      <c r="B5179" s="22" t="s">
        <v>3155</v>
      </c>
      <c r="C5179" s="23" t="s">
        <v>3156</v>
      </c>
      <c r="D5179" s="30">
        <v>0.72</v>
      </c>
      <c r="E5179" s="25">
        <v>66.31</v>
      </c>
      <c r="F5179" s="25">
        <v>510.37</v>
      </c>
      <c r="G5179" s="194">
        <f>F5179/D5179*1.2*1.0224*1.0192</f>
        <v>886.36815321600011</v>
      </c>
    </row>
    <row r="5180" spans="1:7" ht="33.75" customHeight="1" x14ac:dyDescent="0.2">
      <c r="A5180" s="21">
        <v>198</v>
      </c>
      <c r="B5180" s="22" t="s">
        <v>3157</v>
      </c>
      <c r="C5180" s="23" t="s">
        <v>3158</v>
      </c>
      <c r="D5180" s="30">
        <v>2.5099999999999998</v>
      </c>
      <c r="E5180" s="25">
        <v>67.95</v>
      </c>
      <c r="F5180" s="25">
        <v>1930.68</v>
      </c>
      <c r="G5180" s="194">
        <f>F5180/D5180*1.2*1.0224*1.0192</f>
        <v>961.82946686266155</v>
      </c>
    </row>
    <row r="5181" spans="1:7" ht="33.75" customHeight="1" x14ac:dyDescent="0.2">
      <c r="A5181" s="21">
        <v>199</v>
      </c>
      <c r="B5181" s="22" t="s">
        <v>3159</v>
      </c>
      <c r="C5181" s="23" t="s">
        <v>3160</v>
      </c>
      <c r="D5181" s="30">
        <v>3.57</v>
      </c>
      <c r="E5181" s="25">
        <v>80.72</v>
      </c>
      <c r="F5181" s="25">
        <v>2947.98</v>
      </c>
      <c r="G5181" s="194">
        <f>F5181/D5181*1.2*1.0224*1.0192</f>
        <v>1032.5659950381178</v>
      </c>
    </row>
    <row r="5182" spans="1:7" ht="45" customHeight="1" x14ac:dyDescent="0.2">
      <c r="A5182" s="21">
        <v>200</v>
      </c>
      <c r="B5182" s="22" t="s">
        <v>3100</v>
      </c>
      <c r="C5182" s="23" t="s">
        <v>3101</v>
      </c>
      <c r="D5182" s="33">
        <v>4.7000000000000002E-3</v>
      </c>
      <c r="E5182" s="25">
        <v>12676.79</v>
      </c>
      <c r="F5182" s="25">
        <v>313.99</v>
      </c>
    </row>
    <row r="5183" spans="1:7" ht="12" x14ac:dyDescent="0.2">
      <c r="A5183" s="459" t="s">
        <v>3161</v>
      </c>
      <c r="B5183" s="460"/>
      <c r="C5183" s="460"/>
      <c r="D5183" s="460"/>
      <c r="E5183" s="460"/>
      <c r="F5183" s="461"/>
    </row>
    <row r="5184" spans="1:7" ht="45" customHeight="1" x14ac:dyDescent="0.2">
      <c r="A5184" s="21">
        <v>201</v>
      </c>
      <c r="B5184" s="22" t="s">
        <v>3162</v>
      </c>
      <c r="C5184" s="23" t="s">
        <v>3163</v>
      </c>
      <c r="D5184" s="30">
        <v>0.65</v>
      </c>
      <c r="E5184" s="25">
        <v>2771.72</v>
      </c>
      <c r="F5184" s="25">
        <v>53217.69</v>
      </c>
      <c r="G5184" s="194">
        <f>F5184/(D5184*100)*1.2*1.0224*1.0192</f>
        <v>1023.774161872896</v>
      </c>
    </row>
    <row r="5185" spans="1:7" x14ac:dyDescent="0.2">
      <c r="A5185" s="26"/>
      <c r="B5185" s="27"/>
      <c r="C5185" s="28" t="s">
        <v>3164</v>
      </c>
      <c r="D5185" s="28"/>
      <c r="E5185" s="28"/>
      <c r="F5185" s="29">
        <v>55540.6</v>
      </c>
    </row>
    <row r="5186" spans="1:7" x14ac:dyDescent="0.2">
      <c r="A5186" s="26"/>
      <c r="B5186" s="27"/>
      <c r="C5186" s="28" t="s">
        <v>3165</v>
      </c>
      <c r="D5186" s="28"/>
      <c r="E5186" s="28"/>
      <c r="F5186" s="29">
        <v>28091.61</v>
      </c>
    </row>
    <row r="5187" spans="1:7" x14ac:dyDescent="0.2">
      <c r="A5187" s="26"/>
      <c r="B5187" s="27"/>
      <c r="C5187" s="28" t="s">
        <v>917</v>
      </c>
      <c r="D5187" s="28"/>
      <c r="E5187" s="28"/>
      <c r="F5187" s="29">
        <v>136849.9</v>
      </c>
    </row>
    <row r="5188" spans="1:7" ht="33.75" customHeight="1" x14ac:dyDescent="0.2">
      <c r="A5188" s="21">
        <v>202</v>
      </c>
      <c r="B5188" s="22" t="s">
        <v>3106</v>
      </c>
      <c r="C5188" s="23" t="s">
        <v>3166</v>
      </c>
      <c r="D5188" s="30">
        <v>17.079999999999998</v>
      </c>
      <c r="E5188" s="25">
        <v>111.37</v>
      </c>
      <c r="F5188" s="25">
        <v>13201.27</v>
      </c>
    </row>
    <row r="5189" spans="1:7" ht="33.75" customHeight="1" x14ac:dyDescent="0.2">
      <c r="A5189" s="21">
        <v>203</v>
      </c>
      <c r="B5189" s="22" t="s">
        <v>3106</v>
      </c>
      <c r="C5189" s="23" t="s">
        <v>3167</v>
      </c>
      <c r="D5189" s="32">
        <v>47.7</v>
      </c>
      <c r="E5189" s="25">
        <v>111.37</v>
      </c>
      <c r="F5189" s="25">
        <v>36867.699999999997</v>
      </c>
    </row>
    <row r="5190" spans="1:7" ht="45" customHeight="1" x14ac:dyDescent="0.2">
      <c r="A5190" s="21">
        <v>204</v>
      </c>
      <c r="B5190" s="22" t="s">
        <v>3100</v>
      </c>
      <c r="C5190" s="23" t="s">
        <v>3101</v>
      </c>
      <c r="D5190" s="33">
        <v>3.78E-2</v>
      </c>
      <c r="E5190" s="25">
        <v>12676.79</v>
      </c>
      <c r="F5190" s="25">
        <v>2525.29</v>
      </c>
    </row>
    <row r="5191" spans="1:7" ht="45" customHeight="1" x14ac:dyDescent="0.2">
      <c r="A5191" s="21">
        <v>205</v>
      </c>
      <c r="B5191" s="22" t="s">
        <v>3168</v>
      </c>
      <c r="C5191" s="23" t="s">
        <v>3169</v>
      </c>
      <c r="D5191" s="30">
        <v>1.61</v>
      </c>
      <c r="E5191" s="25">
        <v>1676.35</v>
      </c>
      <c r="F5191" s="25">
        <v>77274.490000000005</v>
      </c>
    </row>
    <row r="5192" spans="1:7" x14ac:dyDescent="0.2">
      <c r="A5192" s="26"/>
      <c r="B5192" s="27"/>
      <c r="C5192" s="28" t="s">
        <v>3170</v>
      </c>
      <c r="D5192" s="28"/>
      <c r="E5192" s="28"/>
      <c r="F5192" s="29">
        <v>83946.61</v>
      </c>
    </row>
    <row r="5193" spans="1:7" x14ac:dyDescent="0.2">
      <c r="A5193" s="26"/>
      <c r="B5193" s="27"/>
      <c r="C5193" s="28" t="s">
        <v>3171</v>
      </c>
      <c r="D5193" s="28"/>
      <c r="E5193" s="28"/>
      <c r="F5193" s="29">
        <v>42458.94</v>
      </c>
    </row>
    <row r="5194" spans="1:7" x14ac:dyDescent="0.2">
      <c r="A5194" s="26"/>
      <c r="B5194" s="27"/>
      <c r="C5194" s="28" t="s">
        <v>917</v>
      </c>
      <c r="D5194" s="28"/>
      <c r="E5194" s="28"/>
      <c r="F5194" s="29">
        <v>203680.04</v>
      </c>
    </row>
    <row r="5195" spans="1:7" ht="33.75" customHeight="1" x14ac:dyDescent="0.2">
      <c r="A5195" s="21">
        <v>206</v>
      </c>
      <c r="B5195" s="22" t="s">
        <v>3123</v>
      </c>
      <c r="C5195" s="23" t="s">
        <v>3172</v>
      </c>
      <c r="D5195" s="32">
        <v>160.5</v>
      </c>
      <c r="E5195" s="25">
        <v>109.09</v>
      </c>
      <c r="F5195" s="25">
        <v>130791.82</v>
      </c>
    </row>
    <row r="5196" spans="1:7" ht="45" customHeight="1" x14ac:dyDescent="0.2">
      <c r="A5196" s="21">
        <v>207</v>
      </c>
      <c r="B5196" s="22" t="s">
        <v>3100</v>
      </c>
      <c r="C5196" s="23" t="s">
        <v>3101</v>
      </c>
      <c r="D5196" s="33">
        <v>9.3600000000000003E-2</v>
      </c>
      <c r="E5196" s="25">
        <v>12676.79</v>
      </c>
      <c r="F5196" s="25">
        <v>6253.11</v>
      </c>
    </row>
    <row r="5197" spans="1:7" ht="45" customHeight="1" x14ac:dyDescent="0.2">
      <c r="A5197" s="21">
        <v>208</v>
      </c>
      <c r="B5197" s="22" t="s">
        <v>3173</v>
      </c>
      <c r="C5197" s="23" t="s">
        <v>3174</v>
      </c>
      <c r="D5197" s="30">
        <v>0.71</v>
      </c>
      <c r="E5197" s="25">
        <v>1504.45</v>
      </c>
      <c r="F5197" s="25">
        <v>29195.07</v>
      </c>
      <c r="G5197" s="194">
        <f>F5197/(D5197*100)*1.2*1.0224*1.0192</f>
        <v>514.17703314431992</v>
      </c>
    </row>
    <row r="5198" spans="1:7" x14ac:dyDescent="0.2">
      <c r="A5198" s="26"/>
      <c r="B5198" s="27"/>
      <c r="C5198" s="28" t="s">
        <v>3175</v>
      </c>
      <c r="D5198" s="28"/>
      <c r="E5198" s="28"/>
      <c r="F5198" s="29">
        <v>31193.23</v>
      </c>
    </row>
    <row r="5199" spans="1:7" x14ac:dyDescent="0.2">
      <c r="A5199" s="26"/>
      <c r="B5199" s="27"/>
      <c r="C5199" s="28" t="s">
        <v>3176</v>
      </c>
      <c r="D5199" s="28"/>
      <c r="E5199" s="28"/>
      <c r="F5199" s="29">
        <v>15777.07</v>
      </c>
    </row>
    <row r="5200" spans="1:7" x14ac:dyDescent="0.2">
      <c r="A5200" s="26"/>
      <c r="B5200" s="27"/>
      <c r="C5200" s="28" t="s">
        <v>917</v>
      </c>
      <c r="D5200" s="28"/>
      <c r="E5200" s="28"/>
      <c r="F5200" s="29">
        <v>76165.37</v>
      </c>
    </row>
    <row r="5201" spans="1:7" ht="33.75" customHeight="1" x14ac:dyDescent="0.2">
      <c r="A5201" s="21">
        <v>209</v>
      </c>
      <c r="B5201" s="22" t="s">
        <v>3177</v>
      </c>
      <c r="C5201" s="23" t="s">
        <v>3178</v>
      </c>
      <c r="D5201" s="30">
        <v>70.98</v>
      </c>
      <c r="E5201" s="25">
        <v>117.94</v>
      </c>
      <c r="F5201" s="25">
        <v>63036.5</v>
      </c>
    </row>
    <row r="5202" spans="1:7" ht="45" customHeight="1" x14ac:dyDescent="0.2">
      <c r="A5202" s="21">
        <v>210</v>
      </c>
      <c r="B5202" s="22" t="s">
        <v>3100</v>
      </c>
      <c r="C5202" s="23" t="s">
        <v>3101</v>
      </c>
      <c r="D5202" s="33">
        <v>4.1300000000000003E-2</v>
      </c>
      <c r="E5202" s="25">
        <v>12676.79</v>
      </c>
      <c r="F5202" s="25">
        <v>2759.12</v>
      </c>
    </row>
    <row r="5203" spans="1:7" ht="45" customHeight="1" x14ac:dyDescent="0.2">
      <c r="A5203" s="21">
        <v>211</v>
      </c>
      <c r="B5203" s="22" t="s">
        <v>3179</v>
      </c>
      <c r="C5203" s="23" t="s">
        <v>3180</v>
      </c>
      <c r="D5203" s="30">
        <v>0.13</v>
      </c>
      <c r="E5203" s="25">
        <v>1484.35</v>
      </c>
      <c r="F5203" s="25">
        <v>4250.1899999999996</v>
      </c>
    </row>
    <row r="5204" spans="1:7" x14ac:dyDescent="0.2">
      <c r="A5204" s="26"/>
      <c r="B5204" s="27"/>
      <c r="C5204" s="28" t="s">
        <v>3181</v>
      </c>
      <c r="D5204" s="28"/>
      <c r="E5204" s="28"/>
      <c r="F5204" s="29">
        <v>4033.43</v>
      </c>
    </row>
    <row r="5205" spans="1:7" x14ac:dyDescent="0.2">
      <c r="A5205" s="26"/>
      <c r="B5205" s="27"/>
      <c r="C5205" s="28" t="s">
        <v>3182</v>
      </c>
      <c r="D5205" s="28"/>
      <c r="E5205" s="28"/>
      <c r="F5205" s="29">
        <v>2040.05</v>
      </c>
    </row>
    <row r="5206" spans="1:7" x14ac:dyDescent="0.2">
      <c r="A5206" s="26"/>
      <c r="B5206" s="27"/>
      <c r="C5206" s="28" t="s">
        <v>917</v>
      </c>
      <c r="D5206" s="28"/>
      <c r="E5206" s="28"/>
      <c r="F5206" s="29">
        <v>10323.67</v>
      </c>
    </row>
    <row r="5207" spans="1:7" ht="33.75" customHeight="1" x14ac:dyDescent="0.2">
      <c r="A5207" s="21">
        <v>212</v>
      </c>
      <c r="B5207" s="22" t="s">
        <v>3183</v>
      </c>
      <c r="C5207" s="23" t="s">
        <v>3184</v>
      </c>
      <c r="D5207" s="30">
        <v>13.44</v>
      </c>
      <c r="E5207" s="25">
        <v>167.51</v>
      </c>
      <c r="F5207" s="25">
        <v>13688.11</v>
      </c>
    </row>
    <row r="5208" spans="1:7" ht="45" customHeight="1" x14ac:dyDescent="0.2">
      <c r="A5208" s="21">
        <v>213</v>
      </c>
      <c r="B5208" s="22" t="s">
        <v>3100</v>
      </c>
      <c r="C5208" s="23" t="s">
        <v>3101</v>
      </c>
      <c r="D5208" s="33">
        <v>7.6E-3</v>
      </c>
      <c r="E5208" s="25">
        <v>12676.79</v>
      </c>
      <c r="F5208" s="25">
        <v>507.73</v>
      </c>
    </row>
    <row r="5209" spans="1:7" ht="45" customHeight="1" x14ac:dyDescent="0.2">
      <c r="A5209" s="21">
        <v>214</v>
      </c>
      <c r="B5209" s="22" t="s">
        <v>3185</v>
      </c>
      <c r="C5209" s="23" t="s">
        <v>3186</v>
      </c>
      <c r="D5209" s="32">
        <v>0.1</v>
      </c>
      <c r="E5209" s="25">
        <v>3907.02</v>
      </c>
      <c r="F5209" s="25">
        <v>10764.22</v>
      </c>
      <c r="G5209" s="194">
        <f>F5209/(D5209*100)*1.2*1.0224*1.0192</f>
        <v>1345.9969233285121</v>
      </c>
    </row>
    <row r="5210" spans="1:7" x14ac:dyDescent="0.2">
      <c r="A5210" s="26"/>
      <c r="B5210" s="27"/>
      <c r="C5210" s="28" t="s">
        <v>3187</v>
      </c>
      <c r="D5210" s="28"/>
      <c r="E5210" s="28"/>
      <c r="F5210" s="29">
        <v>10797.73</v>
      </c>
    </row>
    <row r="5211" spans="1:7" x14ac:dyDescent="0.2">
      <c r="A5211" s="26"/>
      <c r="B5211" s="27"/>
      <c r="C5211" s="28" t="s">
        <v>3188</v>
      </c>
      <c r="D5211" s="28"/>
      <c r="E5211" s="28"/>
      <c r="F5211" s="29">
        <v>5461.33</v>
      </c>
    </row>
    <row r="5212" spans="1:7" x14ac:dyDescent="0.2">
      <c r="A5212" s="26"/>
      <c r="B5212" s="27"/>
      <c r="C5212" s="28" t="s">
        <v>917</v>
      </c>
      <c r="D5212" s="28"/>
      <c r="E5212" s="28"/>
      <c r="F5212" s="29">
        <v>27023.279999999999</v>
      </c>
    </row>
    <row r="5213" spans="1:7" ht="33.75" customHeight="1" x14ac:dyDescent="0.2">
      <c r="A5213" s="21">
        <v>215</v>
      </c>
      <c r="B5213" s="22" t="s">
        <v>3129</v>
      </c>
      <c r="C5213" s="23" t="s">
        <v>3189</v>
      </c>
      <c r="D5213" s="30">
        <v>9.73</v>
      </c>
      <c r="E5213" s="25">
        <v>96.29</v>
      </c>
      <c r="F5213" s="25">
        <v>6286.61</v>
      </c>
    </row>
    <row r="5214" spans="1:7" ht="45" customHeight="1" x14ac:dyDescent="0.2">
      <c r="A5214" s="21">
        <v>216</v>
      </c>
      <c r="B5214" s="22" t="s">
        <v>3100</v>
      </c>
      <c r="C5214" s="23" t="s">
        <v>3101</v>
      </c>
      <c r="D5214" s="33">
        <v>5.7999999999999996E-3</v>
      </c>
      <c r="E5214" s="25">
        <v>12676.79</v>
      </c>
      <c r="F5214" s="25">
        <v>387.48</v>
      </c>
    </row>
    <row r="5215" spans="1:7" ht="45" customHeight="1" x14ac:dyDescent="0.2">
      <c r="A5215" s="21">
        <v>217</v>
      </c>
      <c r="B5215" s="22" t="s">
        <v>3190</v>
      </c>
      <c r="C5215" s="23" t="s">
        <v>3191</v>
      </c>
      <c r="D5215" s="30">
        <v>1.17</v>
      </c>
      <c r="E5215" s="25">
        <v>1664.54</v>
      </c>
      <c r="F5215" s="25">
        <v>52894.14</v>
      </c>
    </row>
    <row r="5216" spans="1:7" x14ac:dyDescent="0.2">
      <c r="A5216" s="26"/>
      <c r="B5216" s="27"/>
      <c r="C5216" s="28" t="s">
        <v>3192</v>
      </c>
      <c r="D5216" s="28"/>
      <c r="E5216" s="28"/>
      <c r="F5216" s="29">
        <v>56159.5</v>
      </c>
    </row>
    <row r="5217" spans="1:6" x14ac:dyDescent="0.2">
      <c r="A5217" s="26"/>
      <c r="B5217" s="27"/>
      <c r="C5217" s="28" t="s">
        <v>3193</v>
      </c>
      <c r="D5217" s="28"/>
      <c r="E5217" s="28"/>
      <c r="F5217" s="29">
        <v>28404.639999999999</v>
      </c>
    </row>
    <row r="5218" spans="1:6" x14ac:dyDescent="0.2">
      <c r="A5218" s="26"/>
      <c r="B5218" s="27"/>
      <c r="C5218" s="28" t="s">
        <v>917</v>
      </c>
      <c r="D5218" s="28"/>
      <c r="E5218" s="28"/>
      <c r="F5218" s="29">
        <v>137458.28</v>
      </c>
    </row>
    <row r="5219" spans="1:6" ht="33.75" customHeight="1" x14ac:dyDescent="0.2">
      <c r="A5219" s="21">
        <v>218</v>
      </c>
      <c r="B5219" s="22" t="s">
        <v>3194</v>
      </c>
      <c r="C5219" s="23" t="s">
        <v>3195</v>
      </c>
      <c r="D5219" s="30">
        <v>116.75</v>
      </c>
      <c r="E5219" s="25">
        <v>109.41</v>
      </c>
      <c r="F5219" s="25">
        <v>96824.02</v>
      </c>
    </row>
    <row r="5220" spans="1:6" ht="22.5" customHeight="1" x14ac:dyDescent="0.2">
      <c r="A5220" s="21">
        <v>219</v>
      </c>
      <c r="B5220" s="22" t="s">
        <v>3196</v>
      </c>
      <c r="C5220" s="23" t="s">
        <v>3197</v>
      </c>
      <c r="D5220" s="31">
        <v>2</v>
      </c>
      <c r="E5220" s="25">
        <v>35.700000000000003</v>
      </c>
      <c r="F5220" s="25">
        <v>450.53</v>
      </c>
    </row>
    <row r="5221" spans="1:6" ht="45" customHeight="1" x14ac:dyDescent="0.2">
      <c r="A5221" s="21">
        <v>220</v>
      </c>
      <c r="B5221" s="22" t="s">
        <v>3100</v>
      </c>
      <c r="C5221" s="23" t="s">
        <v>3101</v>
      </c>
      <c r="D5221" s="24">
        <v>6.8000000000000005E-2</v>
      </c>
      <c r="E5221" s="25">
        <v>12676.79</v>
      </c>
      <c r="F5221" s="25">
        <v>4542.8500000000004</v>
      </c>
    </row>
    <row r="5222" spans="1:6" ht="12" x14ac:dyDescent="0.2">
      <c r="A5222" s="459" t="s">
        <v>3198</v>
      </c>
      <c r="B5222" s="460"/>
      <c r="C5222" s="460"/>
      <c r="D5222" s="460"/>
      <c r="E5222" s="460"/>
      <c r="F5222" s="461"/>
    </row>
    <row r="5223" spans="1:6" ht="45" customHeight="1" x14ac:dyDescent="0.2">
      <c r="A5223" s="21">
        <v>221</v>
      </c>
      <c r="B5223" s="22" t="s">
        <v>2535</v>
      </c>
      <c r="C5223" s="23" t="s">
        <v>3199</v>
      </c>
      <c r="D5223" s="24">
        <v>2.464</v>
      </c>
      <c r="E5223" s="25">
        <v>1646.83</v>
      </c>
      <c r="F5223" s="25">
        <v>106070.35</v>
      </c>
    </row>
    <row r="5224" spans="1:6" x14ac:dyDescent="0.2">
      <c r="A5224" s="26"/>
      <c r="B5224" s="27"/>
      <c r="C5224" s="28" t="s">
        <v>3200</v>
      </c>
      <c r="D5224" s="28"/>
      <c r="E5224" s="28"/>
      <c r="F5224" s="29">
        <v>57571.519999999997</v>
      </c>
    </row>
    <row r="5225" spans="1:6" x14ac:dyDescent="0.2">
      <c r="A5225" s="26"/>
      <c r="B5225" s="27"/>
      <c r="C5225" s="28" t="s">
        <v>3201</v>
      </c>
      <c r="D5225" s="28"/>
      <c r="E5225" s="28"/>
      <c r="F5225" s="29">
        <v>27747.1</v>
      </c>
    </row>
    <row r="5226" spans="1:6" x14ac:dyDescent="0.2">
      <c r="A5226" s="26"/>
      <c r="B5226" s="27"/>
      <c r="C5226" s="28" t="s">
        <v>917</v>
      </c>
      <c r="D5226" s="28"/>
      <c r="E5226" s="28"/>
      <c r="F5226" s="29">
        <v>191388.97</v>
      </c>
    </row>
    <row r="5227" spans="1:6" ht="33.75" customHeight="1" x14ac:dyDescent="0.2">
      <c r="A5227" s="21">
        <v>222</v>
      </c>
      <c r="B5227" s="22" t="s">
        <v>3202</v>
      </c>
      <c r="C5227" s="23" t="s">
        <v>3203</v>
      </c>
      <c r="D5227" s="44">
        <v>-0.1165472</v>
      </c>
      <c r="E5227" s="25">
        <v>7590</v>
      </c>
      <c r="F5227" s="25">
        <v>-8315.18</v>
      </c>
    </row>
    <row r="5228" spans="1:6" ht="22.5" customHeight="1" x14ac:dyDescent="0.2">
      <c r="A5228" s="21">
        <v>223</v>
      </c>
      <c r="B5228" s="22" t="s">
        <v>2539</v>
      </c>
      <c r="C5228" s="23" t="s">
        <v>2540</v>
      </c>
      <c r="D5228" s="35">
        <v>-0.44352000000000003</v>
      </c>
      <c r="E5228" s="25">
        <v>3960</v>
      </c>
      <c r="F5228" s="25">
        <v>-37743.730000000003</v>
      </c>
    </row>
    <row r="5229" spans="1:6" ht="33.75" customHeight="1" x14ac:dyDescent="0.2">
      <c r="A5229" s="21">
        <v>224</v>
      </c>
      <c r="B5229" s="22" t="s">
        <v>3204</v>
      </c>
      <c r="C5229" s="23" t="s">
        <v>3205</v>
      </c>
      <c r="D5229" s="32">
        <v>283.39999999999998</v>
      </c>
      <c r="E5229" s="25">
        <v>58.59</v>
      </c>
      <c r="F5229" s="25">
        <v>138483.24</v>
      </c>
    </row>
    <row r="5230" spans="1:6" ht="22.5" customHeight="1" x14ac:dyDescent="0.2">
      <c r="A5230" s="21">
        <v>225</v>
      </c>
      <c r="B5230" s="22" t="s">
        <v>3206</v>
      </c>
      <c r="C5230" s="23" t="s">
        <v>3207</v>
      </c>
      <c r="D5230" s="32">
        <v>172.5</v>
      </c>
      <c r="E5230" s="25">
        <v>12.4</v>
      </c>
      <c r="F5230" s="25">
        <v>17845.14</v>
      </c>
    </row>
    <row r="5231" spans="1:6" ht="22.5" customHeight="1" x14ac:dyDescent="0.2">
      <c r="A5231" s="21">
        <v>226</v>
      </c>
      <c r="B5231" s="22" t="s">
        <v>3208</v>
      </c>
      <c r="C5231" s="23" t="s">
        <v>3209</v>
      </c>
      <c r="D5231" s="32">
        <v>492.8</v>
      </c>
      <c r="E5231" s="25">
        <v>1.67</v>
      </c>
      <c r="F5231" s="25">
        <v>6854.48</v>
      </c>
    </row>
    <row r="5232" spans="1:6" ht="78.75" customHeight="1" x14ac:dyDescent="0.2">
      <c r="A5232" s="21">
        <v>227</v>
      </c>
      <c r="B5232" s="22" t="s">
        <v>3210</v>
      </c>
      <c r="C5232" s="23" t="s">
        <v>3211</v>
      </c>
      <c r="D5232" s="30">
        <v>17.82</v>
      </c>
      <c r="E5232" s="25">
        <v>375.83</v>
      </c>
      <c r="F5232" s="25">
        <v>183803.8</v>
      </c>
    </row>
    <row r="5233" spans="1:6" x14ac:dyDescent="0.2">
      <c r="A5233" s="26"/>
      <c r="B5233" s="27"/>
      <c r="C5233" s="28" t="s">
        <v>3212</v>
      </c>
      <c r="D5233" s="28"/>
      <c r="E5233" s="28"/>
      <c r="F5233" s="29">
        <v>155213.18</v>
      </c>
    </row>
    <row r="5234" spans="1:6" x14ac:dyDescent="0.2">
      <c r="A5234" s="26"/>
      <c r="B5234" s="27"/>
      <c r="C5234" s="28" t="s">
        <v>3213</v>
      </c>
      <c r="D5234" s="28"/>
      <c r="E5234" s="28"/>
      <c r="F5234" s="29">
        <v>74806.350000000006</v>
      </c>
    </row>
    <row r="5235" spans="1:6" x14ac:dyDescent="0.2">
      <c r="A5235" s="26"/>
      <c r="B5235" s="27"/>
      <c r="C5235" s="28" t="s">
        <v>917</v>
      </c>
      <c r="D5235" s="28"/>
      <c r="E5235" s="28"/>
      <c r="F5235" s="29">
        <v>413823.33</v>
      </c>
    </row>
    <row r="5236" spans="1:6" ht="22.5" customHeight="1" x14ac:dyDescent="0.2">
      <c r="A5236" s="21">
        <v>228</v>
      </c>
      <c r="B5236" s="22" t="s">
        <v>3214</v>
      </c>
      <c r="C5236" s="23" t="s">
        <v>3215</v>
      </c>
      <c r="D5236" s="44">
        <v>-1.0692E-3</v>
      </c>
      <c r="E5236" s="25">
        <v>11000</v>
      </c>
      <c r="F5236" s="25">
        <v>-86.56</v>
      </c>
    </row>
    <row r="5237" spans="1:6" ht="33.75" customHeight="1" x14ac:dyDescent="0.2">
      <c r="A5237" s="21">
        <v>229</v>
      </c>
      <c r="B5237" s="22" t="s">
        <v>3216</v>
      </c>
      <c r="C5237" s="23" t="s">
        <v>3217</v>
      </c>
      <c r="D5237" s="35">
        <v>-5.3460000000000001E-2</v>
      </c>
      <c r="E5237" s="25">
        <v>12110</v>
      </c>
      <c r="F5237" s="25">
        <v>-4499.43</v>
      </c>
    </row>
    <row r="5238" spans="1:6" ht="33.75" customHeight="1" x14ac:dyDescent="0.2">
      <c r="A5238" s="21">
        <v>230</v>
      </c>
      <c r="B5238" s="22" t="s">
        <v>3218</v>
      </c>
      <c r="C5238" s="23" t="s">
        <v>3219</v>
      </c>
      <c r="D5238" s="35">
        <v>-3.5639999999999998E-2</v>
      </c>
      <c r="E5238" s="25">
        <v>14690</v>
      </c>
      <c r="F5238" s="25">
        <v>-3036.6</v>
      </c>
    </row>
    <row r="5239" spans="1:6" ht="33.75" customHeight="1" x14ac:dyDescent="0.2">
      <c r="A5239" s="21">
        <v>231</v>
      </c>
      <c r="B5239" s="22" t="s">
        <v>3220</v>
      </c>
      <c r="C5239" s="23" t="s">
        <v>3221</v>
      </c>
      <c r="D5239" s="24">
        <v>-24.948</v>
      </c>
      <c r="E5239" s="25">
        <v>6.6</v>
      </c>
      <c r="F5239" s="25">
        <v>-1671.27</v>
      </c>
    </row>
    <row r="5240" spans="1:6" ht="33.75" customHeight="1" x14ac:dyDescent="0.2">
      <c r="A5240" s="21">
        <v>232</v>
      </c>
      <c r="B5240" s="22" t="s">
        <v>3222</v>
      </c>
      <c r="C5240" s="23" t="s">
        <v>3223</v>
      </c>
      <c r="D5240" s="30">
        <v>8.91</v>
      </c>
      <c r="E5240" s="25">
        <v>8.94</v>
      </c>
      <c r="F5240" s="25">
        <v>692.21</v>
      </c>
    </row>
    <row r="5241" spans="1:6" ht="33.75" customHeight="1" x14ac:dyDescent="0.2">
      <c r="A5241" s="21">
        <v>233</v>
      </c>
      <c r="B5241" s="22" t="s">
        <v>3202</v>
      </c>
      <c r="C5241" s="23" t="s">
        <v>3203</v>
      </c>
      <c r="D5241" s="44">
        <v>-0.12937319999999999</v>
      </c>
      <c r="E5241" s="25">
        <v>7590</v>
      </c>
      <c r="F5241" s="25">
        <v>-9230.26</v>
      </c>
    </row>
    <row r="5242" spans="1:6" ht="33.75" customHeight="1" x14ac:dyDescent="0.2">
      <c r="A5242" s="21">
        <v>234</v>
      </c>
      <c r="B5242" s="22" t="s">
        <v>3224</v>
      </c>
      <c r="C5242" s="23" t="s">
        <v>3225</v>
      </c>
      <c r="D5242" s="31">
        <v>297</v>
      </c>
      <c r="E5242" s="25">
        <v>71.61</v>
      </c>
      <c r="F5242" s="25">
        <v>177376.86</v>
      </c>
    </row>
    <row r="5243" spans="1:6" ht="22.5" customHeight="1" x14ac:dyDescent="0.2">
      <c r="A5243" s="21">
        <v>235</v>
      </c>
      <c r="B5243" s="22" t="s">
        <v>3226</v>
      </c>
      <c r="C5243" s="23" t="s">
        <v>3227</v>
      </c>
      <c r="D5243" s="32">
        <v>326.7</v>
      </c>
      <c r="E5243" s="25">
        <v>14.9</v>
      </c>
      <c r="F5243" s="25">
        <v>40584.959999999999</v>
      </c>
    </row>
    <row r="5244" spans="1:6" ht="11.25" customHeight="1" x14ac:dyDescent="0.2">
      <c r="A5244" s="443" t="s">
        <v>1007</v>
      </c>
      <c r="B5244" s="444"/>
      <c r="C5244" s="444"/>
      <c r="D5244" s="444"/>
      <c r="E5244" s="445"/>
      <c r="F5244" s="36">
        <v>2247380.59</v>
      </c>
    </row>
    <row r="5245" spans="1:6" x14ac:dyDescent="0.2">
      <c r="A5245" s="443" t="s">
        <v>1008</v>
      </c>
      <c r="B5245" s="444"/>
      <c r="C5245" s="444"/>
      <c r="D5245" s="444"/>
      <c r="E5245" s="445"/>
      <c r="F5245" s="36">
        <v>627274.5</v>
      </c>
    </row>
    <row r="5246" spans="1:6" x14ac:dyDescent="0.2">
      <c r="A5246" s="443" t="s">
        <v>1009</v>
      </c>
      <c r="B5246" s="444"/>
      <c r="C5246" s="444"/>
      <c r="D5246" s="444"/>
      <c r="E5246" s="445"/>
      <c r="F5246" s="36">
        <v>312196.21999999997</v>
      </c>
    </row>
    <row r="5247" spans="1:6" ht="11.25" customHeight="1" x14ac:dyDescent="0.2">
      <c r="A5247" s="443" t="s">
        <v>3228</v>
      </c>
      <c r="B5247" s="444"/>
      <c r="C5247" s="444"/>
      <c r="D5247" s="444"/>
      <c r="E5247" s="445"/>
      <c r="F5247" s="36">
        <v>3186851.31</v>
      </c>
    </row>
    <row r="5248" spans="1:6" ht="12.75" customHeight="1" x14ac:dyDescent="0.2">
      <c r="A5248" s="456" t="s">
        <v>3229</v>
      </c>
      <c r="B5248" s="457"/>
      <c r="C5248" s="457"/>
      <c r="D5248" s="457"/>
      <c r="E5248" s="457"/>
      <c r="F5248" s="458"/>
    </row>
    <row r="5249" spans="1:8" ht="12" x14ac:dyDescent="0.2">
      <c r="A5249" s="459" t="s">
        <v>3022</v>
      </c>
      <c r="B5249" s="460"/>
      <c r="C5249" s="460"/>
      <c r="D5249" s="460"/>
      <c r="E5249" s="460"/>
      <c r="F5249" s="461"/>
    </row>
    <row r="5250" spans="1:8" ht="22.5" customHeight="1" x14ac:dyDescent="0.2">
      <c r="A5250" s="21">
        <v>236</v>
      </c>
      <c r="B5250" s="22" t="s">
        <v>2924</v>
      </c>
      <c r="C5250" s="23" t="s">
        <v>3023</v>
      </c>
      <c r="D5250" s="31">
        <v>22</v>
      </c>
      <c r="E5250" s="25">
        <v>20.329999999999998</v>
      </c>
      <c r="F5250" s="25">
        <v>15298.89</v>
      </c>
    </row>
    <row r="5251" spans="1:8" x14ac:dyDescent="0.2">
      <c r="A5251" s="26"/>
      <c r="B5251" s="27"/>
      <c r="C5251" s="28" t="s">
        <v>3230</v>
      </c>
      <c r="D5251" s="28"/>
      <c r="E5251" s="28"/>
      <c r="F5251" s="29">
        <v>16968.48</v>
      </c>
    </row>
    <row r="5252" spans="1:8" x14ac:dyDescent="0.2">
      <c r="A5252" s="26"/>
      <c r="B5252" s="27"/>
      <c r="C5252" s="28" t="s">
        <v>3231</v>
      </c>
      <c r="D5252" s="28"/>
      <c r="E5252" s="28"/>
      <c r="F5252" s="29">
        <v>8582.41</v>
      </c>
    </row>
    <row r="5253" spans="1:8" x14ac:dyDescent="0.2">
      <c r="A5253" s="26"/>
      <c r="B5253" s="27"/>
      <c r="C5253" s="28" t="s">
        <v>917</v>
      </c>
      <c r="D5253" s="28"/>
      <c r="E5253" s="28"/>
      <c r="F5253" s="29">
        <v>40849.78</v>
      </c>
      <c r="G5253" s="194">
        <f>F5253/D5250*1.2*1.0224*1.0192</f>
        <v>2321.8199738935855</v>
      </c>
    </row>
    <row r="5254" spans="1:8" ht="22.5" customHeight="1" x14ac:dyDescent="0.2">
      <c r="A5254" s="21">
        <v>237</v>
      </c>
      <c r="B5254" s="22" t="s">
        <v>3026</v>
      </c>
      <c r="C5254" s="23" t="s">
        <v>3027</v>
      </c>
      <c r="D5254" s="31">
        <v>3</v>
      </c>
      <c r="E5254" s="25">
        <v>423.48</v>
      </c>
      <c r="F5254" s="25">
        <v>10595.46</v>
      </c>
      <c r="G5254" s="208">
        <f>F5254/D5254*1.2*1.0224*1.0192</f>
        <v>4416.3152125747201</v>
      </c>
    </row>
    <row r="5255" spans="1:8" ht="22.5" customHeight="1" x14ac:dyDescent="0.2">
      <c r="A5255" s="21">
        <v>238</v>
      </c>
      <c r="B5255" s="22" t="s">
        <v>3028</v>
      </c>
      <c r="C5255" s="23" t="s">
        <v>3029</v>
      </c>
      <c r="D5255" s="31">
        <v>5</v>
      </c>
      <c r="E5255" s="25">
        <v>730.32</v>
      </c>
      <c r="F5255" s="25">
        <v>30454.31</v>
      </c>
      <c r="G5255" s="208">
        <f>F5255/D5255*1.2*1.0224*1.0192</f>
        <v>7616.2337005547524</v>
      </c>
    </row>
    <row r="5256" spans="1:8" ht="22.5" customHeight="1" x14ac:dyDescent="0.2">
      <c r="A5256" s="21">
        <v>239</v>
      </c>
      <c r="B5256" s="22" t="s">
        <v>3030</v>
      </c>
      <c r="C5256" s="23" t="s">
        <v>3031</v>
      </c>
      <c r="D5256" s="31">
        <v>5</v>
      </c>
      <c r="E5256" s="25">
        <v>1077.3499999999999</v>
      </c>
      <c r="F5256" s="25">
        <v>44925.58</v>
      </c>
      <c r="G5256" s="208">
        <f>F5256/D5256*1.2*1.0224*1.0192</f>
        <v>11235.313373147135</v>
      </c>
      <c r="H5256" s="177">
        <f>AVERAGE(G5254:G5256)</f>
        <v>7755.9540954255353</v>
      </c>
    </row>
    <row r="5257" spans="1:8" ht="33.75" customHeight="1" x14ac:dyDescent="0.2">
      <c r="A5257" s="21">
        <v>240</v>
      </c>
      <c r="B5257" s="22" t="s">
        <v>3232</v>
      </c>
      <c r="C5257" s="23" t="s">
        <v>3233</v>
      </c>
      <c r="D5257" s="31">
        <v>4</v>
      </c>
      <c r="E5257" s="25">
        <v>25.25</v>
      </c>
      <c r="F5257" s="25">
        <v>2662.36</v>
      </c>
      <c r="G5257" s="208">
        <f>F5257/D5257*1.2*1.0224*1.0192</f>
        <v>832.27776113664004</v>
      </c>
    </row>
    <row r="5258" spans="1:8" ht="33.75" customHeight="1" x14ac:dyDescent="0.2">
      <c r="A5258" s="21">
        <v>241</v>
      </c>
      <c r="B5258" s="22" t="s">
        <v>3234</v>
      </c>
      <c r="C5258" s="23" t="s">
        <v>3235</v>
      </c>
      <c r="D5258" s="31">
        <v>5</v>
      </c>
      <c r="E5258" s="25">
        <v>29.2</v>
      </c>
      <c r="F5258" s="25">
        <v>4099.68</v>
      </c>
      <c r="G5258" s="208">
        <f>F5258/D5258*1.2*1.0224*1.0192</f>
        <v>1025.2775708098561</v>
      </c>
    </row>
    <row r="5259" spans="1:8" ht="22.5" customHeight="1" x14ac:dyDescent="0.2">
      <c r="A5259" s="21">
        <v>242</v>
      </c>
      <c r="B5259" s="22" t="s">
        <v>2924</v>
      </c>
      <c r="C5259" s="23" t="s">
        <v>3023</v>
      </c>
      <c r="D5259" s="31">
        <v>10</v>
      </c>
      <c r="E5259" s="25">
        <v>20.329999999999998</v>
      </c>
      <c r="F5259" s="25">
        <v>6954.04</v>
      </c>
    </row>
    <row r="5260" spans="1:8" x14ac:dyDescent="0.2">
      <c r="A5260" s="26"/>
      <c r="B5260" s="27"/>
      <c r="C5260" s="28" t="s">
        <v>3236</v>
      </c>
      <c r="D5260" s="28"/>
      <c r="E5260" s="28"/>
      <c r="F5260" s="29">
        <v>7712.95</v>
      </c>
    </row>
    <row r="5261" spans="1:8" x14ac:dyDescent="0.2">
      <c r="A5261" s="26"/>
      <c r="B5261" s="27"/>
      <c r="C5261" s="28" t="s">
        <v>3237</v>
      </c>
      <c r="D5261" s="28"/>
      <c r="E5261" s="28"/>
      <c r="F5261" s="29">
        <v>3901.1</v>
      </c>
    </row>
    <row r="5262" spans="1:8" x14ac:dyDescent="0.2">
      <c r="A5262" s="26"/>
      <c r="B5262" s="27"/>
      <c r="C5262" s="28" t="s">
        <v>917</v>
      </c>
      <c r="D5262" s="28"/>
      <c r="E5262" s="28"/>
      <c r="F5262" s="29">
        <v>18568.09</v>
      </c>
      <c r="G5262" s="194">
        <f>F5262/D5259*$H$2*$I$2*$J$2</f>
        <v>2321.8209969776644</v>
      </c>
    </row>
    <row r="5263" spans="1:8" ht="33.75" customHeight="1" x14ac:dyDescent="0.2">
      <c r="A5263" s="21">
        <v>243</v>
      </c>
      <c r="B5263" s="22" t="s">
        <v>3034</v>
      </c>
      <c r="C5263" s="23" t="s">
        <v>3035</v>
      </c>
      <c r="D5263" s="31">
        <v>3</v>
      </c>
      <c r="E5263" s="25">
        <v>122.4</v>
      </c>
      <c r="F5263" s="25">
        <v>5375.81</v>
      </c>
      <c r="G5263" s="208">
        <f>F5263/D5263*1.2*1.0224*1.0192</f>
        <v>2240.7022897459206</v>
      </c>
    </row>
    <row r="5264" spans="1:8" ht="33.75" customHeight="1" x14ac:dyDescent="0.2">
      <c r="A5264" s="21">
        <v>244</v>
      </c>
      <c r="B5264" s="22" t="s">
        <v>3034</v>
      </c>
      <c r="C5264" s="23" t="s">
        <v>3238</v>
      </c>
      <c r="D5264" s="31">
        <v>2</v>
      </c>
      <c r="E5264" s="25">
        <v>122.4</v>
      </c>
      <c r="F5264" s="25">
        <v>3583.87</v>
      </c>
      <c r="G5264" s="208">
        <f>F5264/D5264*1.2*1.0224*1.0192</f>
        <v>2240.70020568576</v>
      </c>
      <c r="H5264" s="177">
        <f>AVERAGE(G5263:G5266)</f>
        <v>4131.4570126502404</v>
      </c>
    </row>
    <row r="5265" spans="1:7" ht="33.75" customHeight="1" x14ac:dyDescent="0.2">
      <c r="A5265" s="21">
        <v>245</v>
      </c>
      <c r="B5265" s="22" t="s">
        <v>3040</v>
      </c>
      <c r="C5265" s="23" t="s">
        <v>3041</v>
      </c>
      <c r="D5265" s="31">
        <v>1</v>
      </c>
      <c r="E5265" s="25">
        <v>100.23</v>
      </c>
      <c r="F5265" s="25">
        <v>2809.45</v>
      </c>
      <c r="G5265" s="208">
        <f>F5265/D5265*1.2*1.0224*1.0192</f>
        <v>3513.0376899071998</v>
      </c>
    </row>
    <row r="5266" spans="1:7" ht="33.75" customHeight="1" x14ac:dyDescent="0.2">
      <c r="A5266" s="21">
        <v>246</v>
      </c>
      <c r="B5266" s="22" t="s">
        <v>3239</v>
      </c>
      <c r="C5266" s="23" t="s">
        <v>3240</v>
      </c>
      <c r="D5266" s="31">
        <v>1</v>
      </c>
      <c r="E5266" s="25">
        <v>416.02</v>
      </c>
      <c r="F5266" s="25">
        <v>6822.73</v>
      </c>
      <c r="G5266" s="208">
        <f>F5266/D5266*1.2*1.0224*1.0192</f>
        <v>8531.3878652620806</v>
      </c>
    </row>
    <row r="5267" spans="1:7" ht="12" x14ac:dyDescent="0.2">
      <c r="A5267" s="459" t="s">
        <v>3241</v>
      </c>
      <c r="B5267" s="460"/>
      <c r="C5267" s="460"/>
      <c r="D5267" s="460"/>
      <c r="E5267" s="460"/>
      <c r="F5267" s="461"/>
    </row>
    <row r="5268" spans="1:7" ht="33.75" customHeight="1" x14ac:dyDescent="0.2">
      <c r="A5268" s="21">
        <v>247</v>
      </c>
      <c r="B5268" s="22" t="s">
        <v>3047</v>
      </c>
      <c r="C5268" s="23" t="s">
        <v>3048</v>
      </c>
      <c r="D5268" s="31">
        <v>4</v>
      </c>
      <c r="E5268" s="25">
        <v>231.05</v>
      </c>
      <c r="F5268" s="25">
        <v>15897.85</v>
      </c>
    </row>
    <row r="5269" spans="1:7" x14ac:dyDescent="0.2">
      <c r="A5269" s="26"/>
      <c r="B5269" s="27"/>
      <c r="C5269" s="28" t="s">
        <v>3049</v>
      </c>
      <c r="D5269" s="28"/>
      <c r="E5269" s="28"/>
      <c r="F5269" s="29">
        <v>11601.54</v>
      </c>
    </row>
    <row r="5270" spans="1:7" x14ac:dyDescent="0.2">
      <c r="A5270" s="26"/>
      <c r="B5270" s="27"/>
      <c r="C5270" s="28" t="s">
        <v>3050</v>
      </c>
      <c r="D5270" s="28"/>
      <c r="E5270" s="28"/>
      <c r="F5270" s="29">
        <v>5867.89</v>
      </c>
    </row>
    <row r="5271" spans="1:7" x14ac:dyDescent="0.2">
      <c r="A5271" s="26"/>
      <c r="B5271" s="27"/>
      <c r="C5271" s="28" t="s">
        <v>917</v>
      </c>
      <c r="D5271" s="28"/>
      <c r="E5271" s="28"/>
      <c r="F5271" s="29">
        <v>33367.279999999999</v>
      </c>
      <c r="G5271" s="194">
        <f>F5271/D5268*$H$2*$I$2*$J$2</f>
        <v>10430.91283433472</v>
      </c>
    </row>
    <row r="5272" spans="1:7" ht="33.75" customHeight="1" x14ac:dyDescent="0.2">
      <c r="A5272" s="21">
        <v>248</v>
      </c>
      <c r="B5272" s="22" t="s">
        <v>3242</v>
      </c>
      <c r="C5272" s="23" t="s">
        <v>3243</v>
      </c>
      <c r="D5272" s="31">
        <v>2</v>
      </c>
      <c r="E5272" s="25">
        <v>3934.4</v>
      </c>
      <c r="F5272" s="25">
        <v>46819.34</v>
      </c>
    </row>
    <row r="5273" spans="1:7" ht="33.75" customHeight="1" x14ac:dyDescent="0.2">
      <c r="A5273" s="21">
        <v>249</v>
      </c>
      <c r="B5273" s="22" t="s">
        <v>3244</v>
      </c>
      <c r="C5273" s="23" t="s">
        <v>3245</v>
      </c>
      <c r="D5273" s="31">
        <v>1</v>
      </c>
      <c r="E5273" s="25">
        <v>4061.12</v>
      </c>
      <c r="F5273" s="25">
        <v>24163.65</v>
      </c>
    </row>
    <row r="5274" spans="1:7" ht="33.75" customHeight="1" x14ac:dyDescent="0.2">
      <c r="A5274" s="21">
        <v>250</v>
      </c>
      <c r="B5274" s="22" t="s">
        <v>3246</v>
      </c>
      <c r="C5274" s="23" t="s">
        <v>3247</v>
      </c>
      <c r="D5274" s="31">
        <v>1</v>
      </c>
      <c r="E5274" s="25">
        <v>4694.71</v>
      </c>
      <c r="F5274" s="25">
        <v>27933.5</v>
      </c>
    </row>
    <row r="5275" spans="1:7" ht="33.75" customHeight="1" x14ac:dyDescent="0.2">
      <c r="A5275" s="21">
        <v>251</v>
      </c>
      <c r="B5275" s="22" t="s">
        <v>3055</v>
      </c>
      <c r="C5275" s="23" t="s">
        <v>3056</v>
      </c>
      <c r="D5275" s="31">
        <v>17</v>
      </c>
      <c r="E5275" s="25">
        <v>35.96</v>
      </c>
      <c r="F5275" s="25">
        <v>16077.03</v>
      </c>
    </row>
    <row r="5276" spans="1:7" x14ac:dyDescent="0.2">
      <c r="A5276" s="26"/>
      <c r="B5276" s="27"/>
      <c r="C5276" s="28" t="s">
        <v>3248</v>
      </c>
      <c r="D5276" s="28"/>
      <c r="E5276" s="28"/>
      <c r="F5276" s="29">
        <v>17343.240000000002</v>
      </c>
    </row>
    <row r="5277" spans="1:7" x14ac:dyDescent="0.2">
      <c r="A5277" s="26"/>
      <c r="B5277" s="27"/>
      <c r="C5277" s="28" t="s">
        <v>3249</v>
      </c>
      <c r="D5277" s="28"/>
      <c r="E5277" s="28"/>
      <c r="F5277" s="29">
        <v>8771.9599999999991</v>
      </c>
    </row>
    <row r="5278" spans="1:7" x14ac:dyDescent="0.2">
      <c r="A5278" s="26"/>
      <c r="B5278" s="27"/>
      <c r="C5278" s="28" t="s">
        <v>917</v>
      </c>
      <c r="D5278" s="28"/>
      <c r="E5278" s="28"/>
      <c r="F5278" s="29">
        <v>42192.23</v>
      </c>
    </row>
    <row r="5279" spans="1:7" ht="22.5" customHeight="1" x14ac:dyDescent="0.2">
      <c r="A5279" s="21">
        <v>252</v>
      </c>
      <c r="B5279" s="22" t="s">
        <v>3250</v>
      </c>
      <c r="C5279" s="23" t="s">
        <v>3060</v>
      </c>
      <c r="D5279" s="31">
        <v>4</v>
      </c>
      <c r="E5279" s="25">
        <v>3930.31</v>
      </c>
      <c r="F5279" s="25">
        <v>93541.43</v>
      </c>
    </row>
    <row r="5280" spans="1:7" ht="22.5" customHeight="1" x14ac:dyDescent="0.2">
      <c r="A5280" s="21">
        <v>253</v>
      </c>
      <c r="B5280" s="22" t="s">
        <v>3251</v>
      </c>
      <c r="C5280" s="23" t="s">
        <v>3252</v>
      </c>
      <c r="D5280" s="31">
        <v>1</v>
      </c>
      <c r="E5280" s="25">
        <v>4036.59</v>
      </c>
      <c r="F5280" s="25">
        <v>24017.72</v>
      </c>
    </row>
    <row r="5281" spans="1:6" ht="22.5" customHeight="1" x14ac:dyDescent="0.2">
      <c r="A5281" s="21">
        <v>254</v>
      </c>
      <c r="B5281" s="22" t="s">
        <v>3253</v>
      </c>
      <c r="C5281" s="23" t="s">
        <v>3062</v>
      </c>
      <c r="D5281" s="31">
        <v>6</v>
      </c>
      <c r="E5281" s="25">
        <v>4363.6000000000004</v>
      </c>
      <c r="F5281" s="25">
        <v>155780.53</v>
      </c>
    </row>
    <row r="5282" spans="1:6" ht="45" customHeight="1" x14ac:dyDescent="0.2">
      <c r="A5282" s="21">
        <v>255</v>
      </c>
      <c r="B5282" s="22" t="s">
        <v>3254</v>
      </c>
      <c r="C5282" s="23" t="s">
        <v>3255</v>
      </c>
      <c r="D5282" s="31">
        <v>4</v>
      </c>
      <c r="E5282" s="25">
        <v>10239.65</v>
      </c>
      <c r="F5282" s="25">
        <v>243703.67</v>
      </c>
    </row>
    <row r="5283" spans="1:6" ht="22.5" customHeight="1" x14ac:dyDescent="0.2">
      <c r="A5283" s="21">
        <v>256</v>
      </c>
      <c r="B5283" s="22" t="s">
        <v>3256</v>
      </c>
      <c r="C5283" s="23" t="s">
        <v>3257</v>
      </c>
      <c r="D5283" s="31">
        <v>1</v>
      </c>
      <c r="E5283" s="25">
        <v>4584.34</v>
      </c>
      <c r="F5283" s="25">
        <v>27276.83</v>
      </c>
    </row>
    <row r="5284" spans="1:6" ht="45" customHeight="1" x14ac:dyDescent="0.2">
      <c r="A5284" s="21">
        <v>257</v>
      </c>
      <c r="B5284" s="22" t="s">
        <v>3258</v>
      </c>
      <c r="C5284" s="23" t="s">
        <v>3259</v>
      </c>
      <c r="D5284" s="31">
        <v>1</v>
      </c>
      <c r="E5284" s="25">
        <v>10460.39</v>
      </c>
      <c r="F5284" s="25">
        <v>62239.32</v>
      </c>
    </row>
    <row r="5285" spans="1:6" ht="33.75" customHeight="1" x14ac:dyDescent="0.2">
      <c r="A5285" s="21">
        <v>258</v>
      </c>
      <c r="B5285" s="22" t="s">
        <v>3260</v>
      </c>
      <c r="C5285" s="23" t="s">
        <v>3261</v>
      </c>
      <c r="D5285" s="31">
        <v>3</v>
      </c>
      <c r="E5285" s="25">
        <v>33.9</v>
      </c>
      <c r="F5285" s="25">
        <v>3103.9</v>
      </c>
    </row>
    <row r="5286" spans="1:6" x14ac:dyDescent="0.2">
      <c r="A5286" s="26"/>
      <c r="B5286" s="27"/>
      <c r="C5286" s="28" t="s">
        <v>3262</v>
      </c>
      <c r="D5286" s="28"/>
      <c r="E5286" s="28"/>
      <c r="F5286" s="29">
        <v>3443.42</v>
      </c>
    </row>
    <row r="5287" spans="1:6" x14ac:dyDescent="0.2">
      <c r="A5287" s="26"/>
      <c r="B5287" s="27"/>
      <c r="C5287" s="28" t="s">
        <v>3263</v>
      </c>
      <c r="D5287" s="28"/>
      <c r="E5287" s="28"/>
      <c r="F5287" s="29">
        <v>1741.63</v>
      </c>
    </row>
    <row r="5288" spans="1:6" x14ac:dyDescent="0.2">
      <c r="A5288" s="26"/>
      <c r="B5288" s="27"/>
      <c r="C5288" s="28" t="s">
        <v>917</v>
      </c>
      <c r="D5288" s="28"/>
      <c r="E5288" s="28"/>
      <c r="F5288" s="29">
        <v>8288.9500000000007</v>
      </c>
    </row>
    <row r="5289" spans="1:6" ht="45" customHeight="1" x14ac:dyDescent="0.2">
      <c r="A5289" s="21">
        <v>259</v>
      </c>
      <c r="B5289" s="22" t="s">
        <v>3264</v>
      </c>
      <c r="C5289" s="23" t="s">
        <v>3265</v>
      </c>
      <c r="D5289" s="31">
        <v>2</v>
      </c>
      <c r="E5289" s="25">
        <v>10754.7</v>
      </c>
      <c r="F5289" s="25">
        <v>127980.93</v>
      </c>
    </row>
    <row r="5290" spans="1:6" ht="45" customHeight="1" x14ac:dyDescent="0.2">
      <c r="A5290" s="21">
        <v>260</v>
      </c>
      <c r="B5290" s="22" t="s">
        <v>3067</v>
      </c>
      <c r="C5290" s="23" t="s">
        <v>3068</v>
      </c>
      <c r="D5290" s="31">
        <v>1</v>
      </c>
      <c r="E5290" s="25">
        <v>9272.92</v>
      </c>
      <c r="F5290" s="25">
        <v>55173.87</v>
      </c>
    </row>
    <row r="5291" spans="1:6" ht="33.75" customHeight="1" x14ac:dyDescent="0.2">
      <c r="A5291" s="21">
        <v>261</v>
      </c>
      <c r="B5291" s="22" t="s">
        <v>2997</v>
      </c>
      <c r="C5291" s="23" t="s">
        <v>3266</v>
      </c>
      <c r="D5291" s="31">
        <v>2</v>
      </c>
      <c r="E5291" s="25">
        <v>269.31</v>
      </c>
      <c r="F5291" s="25">
        <v>9984.32</v>
      </c>
    </row>
    <row r="5292" spans="1:6" x14ac:dyDescent="0.2">
      <c r="A5292" s="26"/>
      <c r="B5292" s="27"/>
      <c r="C5292" s="28" t="s">
        <v>3267</v>
      </c>
      <c r="D5292" s="28"/>
      <c r="E5292" s="28"/>
      <c r="F5292" s="29">
        <v>7649.61</v>
      </c>
    </row>
    <row r="5293" spans="1:6" x14ac:dyDescent="0.2">
      <c r="A5293" s="26"/>
      <c r="B5293" s="27"/>
      <c r="C5293" s="28" t="s">
        <v>3268</v>
      </c>
      <c r="D5293" s="28"/>
      <c r="E5293" s="28"/>
      <c r="F5293" s="29">
        <v>3869.06</v>
      </c>
    </row>
    <row r="5294" spans="1:6" x14ac:dyDescent="0.2">
      <c r="A5294" s="26"/>
      <c r="B5294" s="27"/>
      <c r="C5294" s="28" t="s">
        <v>917</v>
      </c>
      <c r="D5294" s="28"/>
      <c r="E5294" s="28"/>
      <c r="F5294" s="29">
        <v>21502.99</v>
      </c>
    </row>
    <row r="5295" spans="1:6" ht="45" customHeight="1" x14ac:dyDescent="0.2">
      <c r="A5295" s="21">
        <v>262</v>
      </c>
      <c r="B5295" s="22" t="s">
        <v>3083</v>
      </c>
      <c r="C5295" s="23" t="s">
        <v>3269</v>
      </c>
      <c r="D5295" s="31">
        <v>1</v>
      </c>
      <c r="E5295" s="25">
        <v>11568.74</v>
      </c>
      <c r="F5295" s="25">
        <v>68834</v>
      </c>
    </row>
    <row r="5296" spans="1:6" ht="22.5" customHeight="1" x14ac:dyDescent="0.2">
      <c r="A5296" s="21">
        <v>263</v>
      </c>
      <c r="B5296" s="22" t="s">
        <v>3270</v>
      </c>
      <c r="C5296" s="23" t="s">
        <v>3271</v>
      </c>
      <c r="D5296" s="31">
        <v>6</v>
      </c>
      <c r="E5296" s="25">
        <v>23.03</v>
      </c>
      <c r="F5296" s="25">
        <v>4017.16</v>
      </c>
    </row>
    <row r="5297" spans="1:6" x14ac:dyDescent="0.2">
      <c r="A5297" s="26"/>
      <c r="B5297" s="27"/>
      <c r="C5297" s="28" t="s">
        <v>3272</v>
      </c>
      <c r="D5297" s="28"/>
      <c r="E5297" s="28"/>
      <c r="F5297" s="29">
        <v>4404.24</v>
      </c>
    </row>
    <row r="5298" spans="1:6" x14ac:dyDescent="0.2">
      <c r="A5298" s="26"/>
      <c r="B5298" s="27"/>
      <c r="C5298" s="28" t="s">
        <v>3273</v>
      </c>
      <c r="D5298" s="28"/>
      <c r="E5298" s="28"/>
      <c r="F5298" s="29">
        <v>2227.6</v>
      </c>
    </row>
    <row r="5299" spans="1:6" x14ac:dyDescent="0.2">
      <c r="A5299" s="26"/>
      <c r="B5299" s="27"/>
      <c r="C5299" s="28" t="s">
        <v>917</v>
      </c>
      <c r="D5299" s="28"/>
      <c r="E5299" s="28"/>
      <c r="F5299" s="29">
        <v>10649</v>
      </c>
    </row>
    <row r="5300" spans="1:6" ht="22.5" customHeight="1" x14ac:dyDescent="0.2">
      <c r="A5300" s="21">
        <v>264</v>
      </c>
      <c r="B5300" s="22" t="s">
        <v>3274</v>
      </c>
      <c r="C5300" s="23" t="s">
        <v>3275</v>
      </c>
      <c r="D5300" s="31">
        <v>4</v>
      </c>
      <c r="E5300" s="25">
        <v>1822.67</v>
      </c>
      <c r="F5300" s="25">
        <v>60804.29</v>
      </c>
    </row>
    <row r="5301" spans="1:6" ht="22.5" customHeight="1" x14ac:dyDescent="0.2">
      <c r="A5301" s="21">
        <v>265</v>
      </c>
      <c r="B5301" s="22" t="s">
        <v>3276</v>
      </c>
      <c r="C5301" s="23" t="s">
        <v>3277</v>
      </c>
      <c r="D5301" s="31">
        <v>2</v>
      </c>
      <c r="E5301" s="25">
        <v>2916.27</v>
      </c>
      <c r="F5301" s="25">
        <v>48643.44</v>
      </c>
    </row>
    <row r="5302" spans="1:6" ht="12" x14ac:dyDescent="0.2">
      <c r="A5302" s="459" t="s">
        <v>3278</v>
      </c>
      <c r="B5302" s="460"/>
      <c r="C5302" s="460"/>
      <c r="D5302" s="460"/>
      <c r="E5302" s="460"/>
      <c r="F5302" s="461"/>
    </row>
    <row r="5303" spans="1:6" ht="33.75" customHeight="1" x14ac:dyDescent="0.2">
      <c r="A5303" s="21">
        <v>266</v>
      </c>
      <c r="B5303" s="22" t="s">
        <v>3279</v>
      </c>
      <c r="C5303" s="23" t="s">
        <v>3280</v>
      </c>
      <c r="D5303" s="31">
        <v>1</v>
      </c>
      <c r="E5303" s="25">
        <v>21.43</v>
      </c>
      <c r="F5303" s="25">
        <v>642.36</v>
      </c>
    </row>
    <row r="5304" spans="1:6" x14ac:dyDescent="0.2">
      <c r="A5304" s="26"/>
      <c r="B5304" s="27"/>
      <c r="C5304" s="28" t="s">
        <v>3281</v>
      </c>
      <c r="D5304" s="28"/>
      <c r="E5304" s="28"/>
      <c r="F5304" s="29">
        <v>656.35</v>
      </c>
    </row>
    <row r="5305" spans="1:6" x14ac:dyDescent="0.2">
      <c r="A5305" s="26"/>
      <c r="B5305" s="27"/>
      <c r="C5305" s="28" t="s">
        <v>3282</v>
      </c>
      <c r="D5305" s="28"/>
      <c r="E5305" s="28"/>
      <c r="F5305" s="29">
        <v>331.97</v>
      </c>
    </row>
    <row r="5306" spans="1:6" x14ac:dyDescent="0.2">
      <c r="A5306" s="26"/>
      <c r="B5306" s="27"/>
      <c r="C5306" s="28" t="s">
        <v>917</v>
      </c>
      <c r="D5306" s="28"/>
      <c r="E5306" s="28"/>
      <c r="F5306" s="29">
        <v>1630.68</v>
      </c>
    </row>
    <row r="5307" spans="1:6" ht="33.75" customHeight="1" x14ac:dyDescent="0.2">
      <c r="A5307" s="21">
        <v>267</v>
      </c>
      <c r="B5307" s="22" t="s">
        <v>3283</v>
      </c>
      <c r="C5307" s="23" t="s">
        <v>3284</v>
      </c>
      <c r="D5307" s="31">
        <v>1</v>
      </c>
      <c r="E5307" s="25">
        <v>339.05</v>
      </c>
      <c r="F5307" s="25">
        <v>1912.24</v>
      </c>
    </row>
    <row r="5308" spans="1:6" ht="33.75" customHeight="1" x14ac:dyDescent="0.2">
      <c r="A5308" s="21">
        <v>268</v>
      </c>
      <c r="B5308" s="22" t="s">
        <v>3285</v>
      </c>
      <c r="C5308" s="23" t="s">
        <v>3286</v>
      </c>
      <c r="D5308" s="31">
        <v>1</v>
      </c>
      <c r="E5308" s="25">
        <v>38.700000000000003</v>
      </c>
      <c r="F5308" s="25">
        <v>1190.1400000000001</v>
      </c>
    </row>
    <row r="5309" spans="1:6" x14ac:dyDescent="0.2">
      <c r="A5309" s="26"/>
      <c r="B5309" s="27"/>
      <c r="C5309" s="28" t="s">
        <v>3287</v>
      </c>
      <c r="D5309" s="28"/>
      <c r="E5309" s="28"/>
      <c r="F5309" s="29">
        <v>1247.04</v>
      </c>
    </row>
    <row r="5310" spans="1:6" x14ac:dyDescent="0.2">
      <c r="A5310" s="26"/>
      <c r="B5310" s="27"/>
      <c r="C5310" s="28" t="s">
        <v>3288</v>
      </c>
      <c r="D5310" s="28"/>
      <c r="E5310" s="28"/>
      <c r="F5310" s="29">
        <v>630.73</v>
      </c>
    </row>
    <row r="5311" spans="1:6" x14ac:dyDescent="0.2">
      <c r="A5311" s="26"/>
      <c r="B5311" s="27"/>
      <c r="C5311" s="28" t="s">
        <v>917</v>
      </c>
      <c r="D5311" s="28"/>
      <c r="E5311" s="28"/>
      <c r="F5311" s="29">
        <v>3067.91</v>
      </c>
    </row>
    <row r="5312" spans="1:6" ht="33.75" customHeight="1" x14ac:dyDescent="0.2">
      <c r="A5312" s="21">
        <v>269</v>
      </c>
      <c r="B5312" s="22" t="s">
        <v>3289</v>
      </c>
      <c r="C5312" s="23" t="s">
        <v>3290</v>
      </c>
      <c r="D5312" s="31">
        <v>1</v>
      </c>
      <c r="E5312" s="25">
        <v>951.69</v>
      </c>
      <c r="F5312" s="25">
        <v>4920.24</v>
      </c>
    </row>
    <row r="5313" spans="1:6" ht="12" x14ac:dyDescent="0.2">
      <c r="A5313" s="459" t="s">
        <v>3291</v>
      </c>
      <c r="B5313" s="460"/>
      <c r="C5313" s="460"/>
      <c r="D5313" s="460"/>
      <c r="E5313" s="460"/>
      <c r="F5313" s="461"/>
    </row>
    <row r="5314" spans="1:6" ht="33.75" customHeight="1" x14ac:dyDescent="0.2">
      <c r="A5314" s="21">
        <v>270</v>
      </c>
      <c r="B5314" s="22" t="s">
        <v>2813</v>
      </c>
      <c r="C5314" s="23" t="s">
        <v>3292</v>
      </c>
      <c r="D5314" s="30">
        <v>0.02</v>
      </c>
      <c r="E5314" s="25">
        <v>6941.09</v>
      </c>
      <c r="F5314" s="25">
        <v>3622.72</v>
      </c>
    </row>
    <row r="5315" spans="1:6" x14ac:dyDescent="0.2">
      <c r="A5315" s="26"/>
      <c r="B5315" s="27"/>
      <c r="C5315" s="28" t="s">
        <v>3293</v>
      </c>
      <c r="D5315" s="28"/>
      <c r="E5315" s="28"/>
      <c r="F5315" s="29">
        <v>2700.96</v>
      </c>
    </row>
    <row r="5316" spans="1:6" x14ac:dyDescent="0.2">
      <c r="A5316" s="26"/>
      <c r="B5316" s="27"/>
      <c r="C5316" s="28" t="s">
        <v>3294</v>
      </c>
      <c r="D5316" s="28"/>
      <c r="E5316" s="28"/>
      <c r="F5316" s="29">
        <v>1523.59</v>
      </c>
    </row>
    <row r="5317" spans="1:6" x14ac:dyDescent="0.2">
      <c r="A5317" s="26"/>
      <c r="B5317" s="27"/>
      <c r="C5317" s="28" t="s">
        <v>917</v>
      </c>
      <c r="D5317" s="28"/>
      <c r="E5317" s="28"/>
      <c r="F5317" s="29">
        <v>7847.27</v>
      </c>
    </row>
    <row r="5318" spans="1:6" ht="45" customHeight="1" x14ac:dyDescent="0.2">
      <c r="A5318" s="21">
        <v>271</v>
      </c>
      <c r="B5318" s="22" t="s">
        <v>3295</v>
      </c>
      <c r="C5318" s="23" t="s">
        <v>3296</v>
      </c>
      <c r="D5318" s="31">
        <v>1</v>
      </c>
      <c r="E5318" s="25">
        <v>6286.03</v>
      </c>
      <c r="F5318" s="25">
        <v>52425.49</v>
      </c>
    </row>
    <row r="5319" spans="1:6" ht="45" customHeight="1" x14ac:dyDescent="0.2">
      <c r="A5319" s="21">
        <v>272</v>
      </c>
      <c r="B5319" s="22" t="s">
        <v>3297</v>
      </c>
      <c r="C5319" s="23" t="s">
        <v>3298</v>
      </c>
      <c r="D5319" s="31">
        <v>1</v>
      </c>
      <c r="E5319" s="25">
        <v>13710.87</v>
      </c>
      <c r="F5319" s="25">
        <v>114348.66</v>
      </c>
    </row>
    <row r="5320" spans="1:6" ht="45" customHeight="1" x14ac:dyDescent="0.2">
      <c r="A5320" s="21">
        <v>273</v>
      </c>
      <c r="B5320" s="22" t="s">
        <v>3299</v>
      </c>
      <c r="C5320" s="23" t="s">
        <v>3300</v>
      </c>
      <c r="D5320" s="32">
        <v>0.2</v>
      </c>
      <c r="E5320" s="25">
        <v>424.8</v>
      </c>
      <c r="F5320" s="25">
        <v>3265.81</v>
      </c>
    </row>
    <row r="5321" spans="1:6" x14ac:dyDescent="0.2">
      <c r="A5321" s="26"/>
      <c r="B5321" s="27"/>
      <c r="C5321" s="28" t="s">
        <v>3301</v>
      </c>
      <c r="D5321" s="28"/>
      <c r="E5321" s="28"/>
      <c r="F5321" s="29">
        <v>3817.47</v>
      </c>
    </row>
    <row r="5322" spans="1:6" x14ac:dyDescent="0.2">
      <c r="A5322" s="26"/>
      <c r="B5322" s="27"/>
      <c r="C5322" s="28" t="s">
        <v>3302</v>
      </c>
      <c r="D5322" s="28"/>
      <c r="E5322" s="28"/>
      <c r="F5322" s="29">
        <v>1930.82</v>
      </c>
    </row>
    <row r="5323" spans="1:6" x14ac:dyDescent="0.2">
      <c r="A5323" s="26"/>
      <c r="B5323" s="27"/>
      <c r="C5323" s="28" t="s">
        <v>917</v>
      </c>
      <c r="D5323" s="28"/>
      <c r="E5323" s="28"/>
      <c r="F5323" s="29">
        <v>9014.1</v>
      </c>
    </row>
    <row r="5324" spans="1:6" ht="22.5" customHeight="1" x14ac:dyDescent="0.2">
      <c r="A5324" s="21">
        <v>274</v>
      </c>
      <c r="B5324" s="22" t="s">
        <v>3303</v>
      </c>
      <c r="C5324" s="23" t="s">
        <v>3304</v>
      </c>
      <c r="D5324" s="31">
        <v>2</v>
      </c>
      <c r="E5324" s="25">
        <v>569.37</v>
      </c>
      <c r="F5324" s="25">
        <v>9497.06</v>
      </c>
    </row>
    <row r="5325" spans="1:6" ht="45" customHeight="1" x14ac:dyDescent="0.2">
      <c r="A5325" s="21">
        <v>275</v>
      </c>
      <c r="B5325" s="22" t="s">
        <v>3305</v>
      </c>
      <c r="C5325" s="23" t="s">
        <v>3306</v>
      </c>
      <c r="D5325" s="32">
        <v>0.4</v>
      </c>
      <c r="E5325" s="25">
        <v>385.23</v>
      </c>
      <c r="F5325" s="25">
        <v>5968.19</v>
      </c>
    </row>
    <row r="5326" spans="1:6" x14ac:dyDescent="0.2">
      <c r="A5326" s="26"/>
      <c r="B5326" s="27"/>
      <c r="C5326" s="28" t="s">
        <v>3307</v>
      </c>
      <c r="D5326" s="28"/>
      <c r="E5326" s="28"/>
      <c r="F5326" s="29">
        <v>6985.57</v>
      </c>
    </row>
    <row r="5327" spans="1:6" x14ac:dyDescent="0.2">
      <c r="A5327" s="26"/>
      <c r="B5327" s="27"/>
      <c r="C5327" s="28" t="s">
        <v>3308</v>
      </c>
      <c r="D5327" s="28"/>
      <c r="E5327" s="28"/>
      <c r="F5327" s="29">
        <v>3533.2</v>
      </c>
    </row>
    <row r="5328" spans="1:6" x14ac:dyDescent="0.2">
      <c r="A5328" s="26"/>
      <c r="B5328" s="27"/>
      <c r="C5328" s="28" t="s">
        <v>917</v>
      </c>
      <c r="D5328" s="28"/>
      <c r="E5328" s="28"/>
      <c r="F5328" s="29">
        <v>16486.96</v>
      </c>
    </row>
    <row r="5329" spans="1:6" ht="22.5" customHeight="1" x14ac:dyDescent="0.2">
      <c r="A5329" s="21">
        <v>276</v>
      </c>
      <c r="B5329" s="22" t="s">
        <v>3309</v>
      </c>
      <c r="C5329" s="23" t="s">
        <v>3310</v>
      </c>
      <c r="D5329" s="31">
        <v>4</v>
      </c>
      <c r="E5329" s="25">
        <v>216.99</v>
      </c>
      <c r="F5329" s="25">
        <v>7238.72</v>
      </c>
    </row>
    <row r="5330" spans="1:6" ht="12" x14ac:dyDescent="0.2">
      <c r="A5330" s="459" t="s">
        <v>3091</v>
      </c>
      <c r="B5330" s="460"/>
      <c r="C5330" s="460"/>
      <c r="D5330" s="460"/>
      <c r="E5330" s="460"/>
      <c r="F5330" s="461"/>
    </row>
    <row r="5331" spans="1:6" ht="45" customHeight="1" x14ac:dyDescent="0.2">
      <c r="A5331" s="21">
        <v>277</v>
      </c>
      <c r="B5331" s="22" t="s">
        <v>3092</v>
      </c>
      <c r="C5331" s="23" t="s">
        <v>3093</v>
      </c>
      <c r="D5331" s="30">
        <v>0.02</v>
      </c>
      <c r="E5331" s="25">
        <v>2569.9</v>
      </c>
      <c r="F5331" s="25">
        <v>1889.66</v>
      </c>
    </row>
    <row r="5332" spans="1:6" x14ac:dyDescent="0.2">
      <c r="A5332" s="26"/>
      <c r="B5332" s="27"/>
      <c r="C5332" s="28" t="s">
        <v>3311</v>
      </c>
      <c r="D5332" s="28"/>
      <c r="E5332" s="28"/>
      <c r="F5332" s="29">
        <v>2159.34</v>
      </c>
    </row>
    <row r="5333" spans="1:6" x14ac:dyDescent="0.2">
      <c r="A5333" s="26"/>
      <c r="B5333" s="27"/>
      <c r="C5333" s="28" t="s">
        <v>3312</v>
      </c>
      <c r="D5333" s="28"/>
      <c r="E5333" s="28"/>
      <c r="F5333" s="29">
        <v>1092.1600000000001</v>
      </c>
    </row>
    <row r="5334" spans="1:6" x14ac:dyDescent="0.2">
      <c r="A5334" s="26"/>
      <c r="B5334" s="27"/>
      <c r="C5334" s="28" t="s">
        <v>917</v>
      </c>
      <c r="D5334" s="28"/>
      <c r="E5334" s="28"/>
      <c r="F5334" s="29">
        <v>5141.16</v>
      </c>
    </row>
    <row r="5335" spans="1:6" ht="33.75" customHeight="1" x14ac:dyDescent="0.2">
      <c r="A5335" s="21">
        <v>278</v>
      </c>
      <c r="B5335" s="22" t="s">
        <v>3096</v>
      </c>
      <c r="C5335" s="23" t="s">
        <v>3097</v>
      </c>
      <c r="D5335" s="32">
        <v>0.5</v>
      </c>
      <c r="E5335" s="25">
        <v>102.41</v>
      </c>
      <c r="F5335" s="25">
        <v>416.81</v>
      </c>
    </row>
    <row r="5336" spans="1:6" ht="33.75" customHeight="1" x14ac:dyDescent="0.2">
      <c r="A5336" s="21">
        <v>279</v>
      </c>
      <c r="B5336" s="22" t="s">
        <v>3096</v>
      </c>
      <c r="C5336" s="23" t="s">
        <v>3313</v>
      </c>
      <c r="D5336" s="32">
        <v>0.6</v>
      </c>
      <c r="E5336" s="25">
        <v>102.41</v>
      </c>
      <c r="F5336" s="25">
        <v>500.17</v>
      </c>
    </row>
    <row r="5337" spans="1:6" ht="33.75" customHeight="1" x14ac:dyDescent="0.2">
      <c r="A5337" s="21">
        <v>280</v>
      </c>
      <c r="B5337" s="22" t="s">
        <v>3096</v>
      </c>
      <c r="C5337" s="23" t="s">
        <v>3314</v>
      </c>
      <c r="D5337" s="32">
        <v>0.6</v>
      </c>
      <c r="E5337" s="25">
        <v>102.41</v>
      </c>
      <c r="F5337" s="25">
        <v>500.17</v>
      </c>
    </row>
    <row r="5338" spans="1:6" ht="22.5" customHeight="1" x14ac:dyDescent="0.2">
      <c r="A5338" s="21">
        <v>281</v>
      </c>
      <c r="B5338" s="22" t="s">
        <v>3098</v>
      </c>
      <c r="C5338" s="23" t="s">
        <v>3099</v>
      </c>
      <c r="D5338" s="31">
        <v>1</v>
      </c>
      <c r="E5338" s="25">
        <v>446.19</v>
      </c>
      <c r="F5338" s="25">
        <v>3721.25</v>
      </c>
    </row>
    <row r="5339" spans="1:6" ht="45" customHeight="1" x14ac:dyDescent="0.2">
      <c r="A5339" s="21">
        <v>282</v>
      </c>
      <c r="B5339" s="22" t="s">
        <v>3100</v>
      </c>
      <c r="C5339" s="23" t="s">
        <v>3101</v>
      </c>
      <c r="D5339" s="24">
        <v>1E-3</v>
      </c>
      <c r="E5339" s="25">
        <v>12676.79</v>
      </c>
      <c r="F5339" s="25">
        <v>66.81</v>
      </c>
    </row>
    <row r="5340" spans="1:6" ht="45" customHeight="1" x14ac:dyDescent="0.2">
      <c r="A5340" s="21">
        <v>283</v>
      </c>
      <c r="B5340" s="22" t="s">
        <v>3102</v>
      </c>
      <c r="C5340" s="23" t="s">
        <v>3103</v>
      </c>
      <c r="D5340" s="30">
        <v>0.01</v>
      </c>
      <c r="E5340" s="25">
        <v>2368.34</v>
      </c>
      <c r="F5340" s="25">
        <v>865.57</v>
      </c>
    </row>
    <row r="5341" spans="1:6" x14ac:dyDescent="0.2">
      <c r="A5341" s="26"/>
      <c r="B5341" s="27"/>
      <c r="C5341" s="28" t="s">
        <v>3315</v>
      </c>
      <c r="D5341" s="28"/>
      <c r="E5341" s="28"/>
      <c r="F5341" s="29">
        <v>986.85</v>
      </c>
    </row>
    <row r="5342" spans="1:6" x14ac:dyDescent="0.2">
      <c r="A5342" s="26"/>
      <c r="B5342" s="27"/>
      <c r="C5342" s="28" t="s">
        <v>3316</v>
      </c>
      <c r="D5342" s="28"/>
      <c r="E5342" s="28"/>
      <c r="F5342" s="29">
        <v>499.14</v>
      </c>
    </row>
    <row r="5343" spans="1:6" x14ac:dyDescent="0.2">
      <c r="A5343" s="26"/>
      <c r="B5343" s="27"/>
      <c r="C5343" s="28" t="s">
        <v>917</v>
      </c>
      <c r="D5343" s="28"/>
      <c r="E5343" s="28"/>
      <c r="F5343" s="29">
        <v>2351.56</v>
      </c>
    </row>
    <row r="5344" spans="1:6" ht="33.75" customHeight="1" x14ac:dyDescent="0.2">
      <c r="A5344" s="21">
        <v>284</v>
      </c>
      <c r="B5344" s="22" t="s">
        <v>3317</v>
      </c>
      <c r="C5344" s="23" t="s">
        <v>3318</v>
      </c>
      <c r="D5344" s="32">
        <v>0.8</v>
      </c>
      <c r="E5344" s="25">
        <v>130.37</v>
      </c>
      <c r="F5344" s="25">
        <v>514.17999999999995</v>
      </c>
    </row>
    <row r="5345" spans="1:6" ht="22.5" customHeight="1" x14ac:dyDescent="0.2">
      <c r="A5345" s="21">
        <v>285</v>
      </c>
      <c r="B5345" s="22" t="s">
        <v>3319</v>
      </c>
      <c r="C5345" s="23" t="s">
        <v>3320</v>
      </c>
      <c r="D5345" s="31">
        <v>1</v>
      </c>
      <c r="E5345" s="25">
        <v>813.65</v>
      </c>
      <c r="F5345" s="25">
        <v>6785.8</v>
      </c>
    </row>
    <row r="5346" spans="1:6" ht="45" customHeight="1" x14ac:dyDescent="0.2">
      <c r="A5346" s="21">
        <v>286</v>
      </c>
      <c r="B5346" s="22" t="s">
        <v>3100</v>
      </c>
      <c r="C5346" s="23" t="s">
        <v>3101</v>
      </c>
      <c r="D5346" s="33">
        <v>5.9999999999999995E-4</v>
      </c>
      <c r="E5346" s="25">
        <v>12676.79</v>
      </c>
      <c r="F5346" s="25">
        <v>40.08</v>
      </c>
    </row>
    <row r="5347" spans="1:6" ht="45" customHeight="1" x14ac:dyDescent="0.2">
      <c r="A5347" s="21">
        <v>287</v>
      </c>
      <c r="B5347" s="22" t="s">
        <v>3125</v>
      </c>
      <c r="C5347" s="23" t="s">
        <v>3126</v>
      </c>
      <c r="D5347" s="30">
        <v>1.32</v>
      </c>
      <c r="E5347" s="25">
        <v>2569.9</v>
      </c>
      <c r="F5347" s="25">
        <v>124717.45</v>
      </c>
    </row>
    <row r="5348" spans="1:6" x14ac:dyDescent="0.2">
      <c r="A5348" s="26"/>
      <c r="B5348" s="27"/>
      <c r="C5348" s="28" t="s">
        <v>3321</v>
      </c>
      <c r="D5348" s="28"/>
      <c r="E5348" s="28"/>
      <c r="F5348" s="29">
        <v>142516.35</v>
      </c>
    </row>
    <row r="5349" spans="1:6" x14ac:dyDescent="0.2">
      <c r="A5349" s="26"/>
      <c r="B5349" s="27"/>
      <c r="C5349" s="28" t="s">
        <v>3322</v>
      </c>
      <c r="D5349" s="28"/>
      <c r="E5349" s="28"/>
      <c r="F5349" s="29">
        <v>72082.649999999994</v>
      </c>
    </row>
    <row r="5350" spans="1:6" x14ac:dyDescent="0.2">
      <c r="A5350" s="26"/>
      <c r="B5350" s="27"/>
      <c r="C5350" s="28" t="s">
        <v>917</v>
      </c>
      <c r="D5350" s="28"/>
      <c r="E5350" s="28"/>
      <c r="F5350" s="29">
        <v>339316.45</v>
      </c>
    </row>
    <row r="5351" spans="1:6" ht="33.75" customHeight="1" x14ac:dyDescent="0.2">
      <c r="A5351" s="21">
        <v>288</v>
      </c>
      <c r="B5351" s="22" t="s">
        <v>3129</v>
      </c>
      <c r="C5351" s="23" t="s">
        <v>3130</v>
      </c>
      <c r="D5351" s="30">
        <v>131.69</v>
      </c>
      <c r="E5351" s="25">
        <v>96.29</v>
      </c>
      <c r="F5351" s="25">
        <v>85085.69</v>
      </c>
    </row>
    <row r="5352" spans="1:6" ht="45" customHeight="1" x14ac:dyDescent="0.2">
      <c r="A5352" s="21">
        <v>289</v>
      </c>
      <c r="B5352" s="22" t="s">
        <v>3100</v>
      </c>
      <c r="C5352" s="23" t="s">
        <v>3101</v>
      </c>
      <c r="D5352" s="33">
        <v>9.6799999999999997E-2</v>
      </c>
      <c r="E5352" s="25">
        <v>12676.79</v>
      </c>
      <c r="F5352" s="25">
        <v>6466.89</v>
      </c>
    </row>
    <row r="5353" spans="1:6" ht="45" customHeight="1" x14ac:dyDescent="0.2">
      <c r="A5353" s="21">
        <v>290</v>
      </c>
      <c r="B5353" s="22" t="s">
        <v>3137</v>
      </c>
      <c r="C5353" s="23" t="s">
        <v>3138</v>
      </c>
      <c r="D5353" s="30">
        <v>0.47</v>
      </c>
      <c r="E5353" s="25">
        <v>2570.94</v>
      </c>
      <c r="F5353" s="25">
        <v>44413.09</v>
      </c>
    </row>
    <row r="5354" spans="1:6" x14ac:dyDescent="0.2">
      <c r="A5354" s="26"/>
      <c r="B5354" s="27"/>
      <c r="C5354" s="28" t="s">
        <v>3323</v>
      </c>
      <c r="D5354" s="28"/>
      <c r="E5354" s="28"/>
      <c r="F5354" s="29">
        <v>50749.32</v>
      </c>
    </row>
    <row r="5355" spans="1:6" x14ac:dyDescent="0.2">
      <c r="A5355" s="26"/>
      <c r="B5355" s="27"/>
      <c r="C5355" s="28" t="s">
        <v>3324</v>
      </c>
      <c r="D5355" s="28"/>
      <c r="E5355" s="28"/>
      <c r="F5355" s="29">
        <v>25668.25</v>
      </c>
    </row>
    <row r="5356" spans="1:6" x14ac:dyDescent="0.2">
      <c r="A5356" s="26"/>
      <c r="B5356" s="27"/>
      <c r="C5356" s="28" t="s">
        <v>917</v>
      </c>
      <c r="D5356" s="28"/>
      <c r="E5356" s="28"/>
      <c r="F5356" s="29">
        <v>120830.66</v>
      </c>
    </row>
    <row r="5357" spans="1:6" ht="33.75" customHeight="1" x14ac:dyDescent="0.2">
      <c r="A5357" s="21">
        <v>291</v>
      </c>
      <c r="B5357" s="22" t="s">
        <v>3141</v>
      </c>
      <c r="C5357" s="23" t="s">
        <v>3142</v>
      </c>
      <c r="D5357" s="32">
        <v>47.1</v>
      </c>
      <c r="E5357" s="25">
        <v>93.52</v>
      </c>
      <c r="F5357" s="25">
        <v>30613.3</v>
      </c>
    </row>
    <row r="5358" spans="1:6" ht="45" customHeight="1" x14ac:dyDescent="0.2">
      <c r="A5358" s="21">
        <v>292</v>
      </c>
      <c r="B5358" s="22" t="s">
        <v>3100</v>
      </c>
      <c r="C5358" s="23" t="s">
        <v>3101</v>
      </c>
      <c r="D5358" s="33">
        <v>2.7300000000000001E-2</v>
      </c>
      <c r="E5358" s="25">
        <v>12676.79</v>
      </c>
      <c r="F5358" s="25">
        <v>1823.82</v>
      </c>
    </row>
    <row r="5359" spans="1:6" ht="45" customHeight="1" x14ac:dyDescent="0.2">
      <c r="A5359" s="21">
        <v>293</v>
      </c>
      <c r="B5359" s="22" t="s">
        <v>3325</v>
      </c>
      <c r="C5359" s="23" t="s">
        <v>3326</v>
      </c>
      <c r="D5359" s="30">
        <v>0.06</v>
      </c>
      <c r="E5359" s="25">
        <v>2335.04</v>
      </c>
      <c r="F5359" s="25">
        <v>5165.96</v>
      </c>
    </row>
    <row r="5360" spans="1:6" x14ac:dyDescent="0.2">
      <c r="A5360" s="26"/>
      <c r="B5360" s="27"/>
      <c r="C5360" s="28" t="s">
        <v>3327</v>
      </c>
      <c r="D5360" s="28"/>
      <c r="E5360" s="28"/>
      <c r="F5360" s="29">
        <v>5922.39</v>
      </c>
    </row>
    <row r="5361" spans="1:6" x14ac:dyDescent="0.2">
      <c r="A5361" s="26"/>
      <c r="B5361" s="27"/>
      <c r="C5361" s="28" t="s">
        <v>3328</v>
      </c>
      <c r="D5361" s="28"/>
      <c r="E5361" s="28"/>
      <c r="F5361" s="29">
        <v>2995.46</v>
      </c>
    </row>
    <row r="5362" spans="1:6" x14ac:dyDescent="0.2">
      <c r="A5362" s="26"/>
      <c r="B5362" s="27"/>
      <c r="C5362" s="28" t="s">
        <v>917</v>
      </c>
      <c r="D5362" s="28"/>
      <c r="E5362" s="28"/>
      <c r="F5362" s="29">
        <v>14083.81</v>
      </c>
    </row>
    <row r="5363" spans="1:6" ht="33.75" customHeight="1" x14ac:dyDescent="0.2">
      <c r="A5363" s="21">
        <v>294</v>
      </c>
      <c r="B5363" s="22" t="s">
        <v>3147</v>
      </c>
      <c r="C5363" s="23" t="s">
        <v>3329</v>
      </c>
      <c r="D5363" s="30">
        <v>6.26</v>
      </c>
      <c r="E5363" s="25">
        <v>84.05</v>
      </c>
      <c r="F5363" s="25">
        <v>4035.59</v>
      </c>
    </row>
    <row r="5364" spans="1:6" ht="45" customHeight="1" x14ac:dyDescent="0.2">
      <c r="A5364" s="21">
        <v>295</v>
      </c>
      <c r="B5364" s="22" t="s">
        <v>3100</v>
      </c>
      <c r="C5364" s="23" t="s">
        <v>3101</v>
      </c>
      <c r="D5364" s="33">
        <v>3.5000000000000001E-3</v>
      </c>
      <c r="E5364" s="25">
        <v>12676.79</v>
      </c>
      <c r="F5364" s="25">
        <v>233.82</v>
      </c>
    </row>
    <row r="5365" spans="1:6" ht="45" customHeight="1" x14ac:dyDescent="0.2">
      <c r="A5365" s="21">
        <v>296</v>
      </c>
      <c r="B5365" s="22" t="s">
        <v>3143</v>
      </c>
      <c r="C5365" s="23" t="s">
        <v>3144</v>
      </c>
      <c r="D5365" s="30">
        <v>0.01</v>
      </c>
      <c r="E5365" s="25">
        <v>2071.9</v>
      </c>
      <c r="F5365" s="25">
        <v>749.71</v>
      </c>
    </row>
    <row r="5366" spans="1:6" x14ac:dyDescent="0.2">
      <c r="A5366" s="26"/>
      <c r="B5366" s="27"/>
      <c r="C5366" s="28" t="s">
        <v>3330</v>
      </c>
      <c r="D5366" s="28"/>
      <c r="E5366" s="28"/>
      <c r="F5366" s="29">
        <v>854.47</v>
      </c>
    </row>
    <row r="5367" spans="1:6" x14ac:dyDescent="0.2">
      <c r="A5367" s="26"/>
      <c r="B5367" s="27"/>
      <c r="C5367" s="28" t="s">
        <v>3331</v>
      </c>
      <c r="D5367" s="28"/>
      <c r="E5367" s="28"/>
      <c r="F5367" s="29">
        <v>432.18</v>
      </c>
    </row>
    <row r="5368" spans="1:6" x14ac:dyDescent="0.2">
      <c r="A5368" s="26"/>
      <c r="B5368" s="27"/>
      <c r="C5368" s="28" t="s">
        <v>917</v>
      </c>
      <c r="D5368" s="28"/>
      <c r="E5368" s="28"/>
      <c r="F5368" s="29">
        <v>2036.36</v>
      </c>
    </row>
    <row r="5369" spans="1:6" ht="33.75" customHeight="1" x14ac:dyDescent="0.2">
      <c r="A5369" s="21">
        <v>297</v>
      </c>
      <c r="B5369" s="22" t="s">
        <v>3147</v>
      </c>
      <c r="C5369" s="23" t="s">
        <v>3148</v>
      </c>
      <c r="D5369" s="30">
        <v>1.26</v>
      </c>
      <c r="E5369" s="25">
        <v>84.05</v>
      </c>
      <c r="F5369" s="25">
        <v>812.28</v>
      </c>
    </row>
    <row r="5370" spans="1:6" ht="45" customHeight="1" x14ac:dyDescent="0.2">
      <c r="A5370" s="21">
        <v>298</v>
      </c>
      <c r="B5370" s="22" t="s">
        <v>3100</v>
      </c>
      <c r="C5370" s="23" t="s">
        <v>3101</v>
      </c>
      <c r="D5370" s="33">
        <v>5.9999999999999995E-4</v>
      </c>
      <c r="E5370" s="25">
        <v>12676.79</v>
      </c>
      <c r="F5370" s="25">
        <v>40.08</v>
      </c>
    </row>
    <row r="5371" spans="1:6" ht="45" customHeight="1" x14ac:dyDescent="0.2">
      <c r="A5371" s="21">
        <v>299</v>
      </c>
      <c r="B5371" s="22" t="s">
        <v>3125</v>
      </c>
      <c r="C5371" s="23" t="s">
        <v>3332</v>
      </c>
      <c r="D5371" s="30">
        <v>0.05</v>
      </c>
      <c r="E5371" s="25">
        <v>2569.9</v>
      </c>
      <c r="F5371" s="25">
        <v>4724.1400000000003</v>
      </c>
    </row>
    <row r="5372" spans="1:6" x14ac:dyDescent="0.2">
      <c r="A5372" s="26"/>
      <c r="B5372" s="27"/>
      <c r="C5372" s="28" t="s">
        <v>3333</v>
      </c>
      <c r="D5372" s="28"/>
      <c r="E5372" s="28"/>
      <c r="F5372" s="29">
        <v>5398.34</v>
      </c>
    </row>
    <row r="5373" spans="1:6" x14ac:dyDescent="0.2">
      <c r="A5373" s="26"/>
      <c r="B5373" s="27"/>
      <c r="C5373" s="28" t="s">
        <v>3334</v>
      </c>
      <c r="D5373" s="28"/>
      <c r="E5373" s="28"/>
      <c r="F5373" s="29">
        <v>2730.4</v>
      </c>
    </row>
    <row r="5374" spans="1:6" x14ac:dyDescent="0.2">
      <c r="A5374" s="26"/>
      <c r="B5374" s="27"/>
      <c r="C5374" s="28" t="s">
        <v>917</v>
      </c>
      <c r="D5374" s="28"/>
      <c r="E5374" s="28"/>
      <c r="F5374" s="29">
        <v>12852.88</v>
      </c>
    </row>
    <row r="5375" spans="1:6" ht="33.75" customHeight="1" x14ac:dyDescent="0.2">
      <c r="A5375" s="21">
        <v>300</v>
      </c>
      <c r="B5375" s="22" t="s">
        <v>3153</v>
      </c>
      <c r="C5375" s="23" t="s">
        <v>3154</v>
      </c>
      <c r="D5375" s="30">
        <v>0.74</v>
      </c>
      <c r="E5375" s="25">
        <v>62.55</v>
      </c>
      <c r="F5375" s="25">
        <v>704.03</v>
      </c>
    </row>
    <row r="5376" spans="1:6" ht="33.75" customHeight="1" x14ac:dyDescent="0.2">
      <c r="A5376" s="21">
        <v>301</v>
      </c>
      <c r="B5376" s="22" t="s">
        <v>3155</v>
      </c>
      <c r="C5376" s="23" t="s">
        <v>3156</v>
      </c>
      <c r="D5376" s="30">
        <v>0.51</v>
      </c>
      <c r="E5376" s="25">
        <v>66.31</v>
      </c>
      <c r="F5376" s="25">
        <v>361.52</v>
      </c>
    </row>
    <row r="5377" spans="1:6" ht="33.75" customHeight="1" x14ac:dyDescent="0.2">
      <c r="A5377" s="21">
        <v>302</v>
      </c>
      <c r="B5377" s="22" t="s">
        <v>3157</v>
      </c>
      <c r="C5377" s="23" t="s">
        <v>3158</v>
      </c>
      <c r="D5377" s="30">
        <v>2.0099999999999998</v>
      </c>
      <c r="E5377" s="25">
        <v>67.95</v>
      </c>
      <c r="F5377" s="25">
        <v>1546.08</v>
      </c>
    </row>
    <row r="5378" spans="1:6" ht="33.75" customHeight="1" x14ac:dyDescent="0.2">
      <c r="A5378" s="21">
        <v>303</v>
      </c>
      <c r="B5378" s="22" t="s">
        <v>3159</v>
      </c>
      <c r="C5378" s="23" t="s">
        <v>3160</v>
      </c>
      <c r="D5378" s="30">
        <v>1.51</v>
      </c>
      <c r="E5378" s="25">
        <v>80.72</v>
      </c>
      <c r="F5378" s="25">
        <v>1246.9100000000001</v>
      </c>
    </row>
    <row r="5379" spans="1:6" ht="45" customHeight="1" x14ac:dyDescent="0.2">
      <c r="A5379" s="21">
        <v>304</v>
      </c>
      <c r="B5379" s="22" t="s">
        <v>3100</v>
      </c>
      <c r="C5379" s="23" t="s">
        <v>3101</v>
      </c>
      <c r="D5379" s="33">
        <v>5.9999999999999995E-4</v>
      </c>
      <c r="E5379" s="25">
        <v>12676.79</v>
      </c>
      <c r="F5379" s="25">
        <v>40.08</v>
      </c>
    </row>
    <row r="5380" spans="1:6" ht="12" x14ac:dyDescent="0.2">
      <c r="A5380" s="459" t="s">
        <v>3161</v>
      </c>
      <c r="B5380" s="460"/>
      <c r="C5380" s="460"/>
      <c r="D5380" s="460"/>
      <c r="E5380" s="460"/>
      <c r="F5380" s="461"/>
    </row>
    <row r="5381" spans="1:6" ht="45" customHeight="1" x14ac:dyDescent="0.2">
      <c r="A5381" s="21">
        <v>305</v>
      </c>
      <c r="B5381" s="22" t="s">
        <v>3162</v>
      </c>
      <c r="C5381" s="23" t="s">
        <v>3163</v>
      </c>
      <c r="D5381" s="30">
        <v>0.06</v>
      </c>
      <c r="E5381" s="25">
        <v>2771.72</v>
      </c>
      <c r="F5381" s="25">
        <v>4912.3999999999996</v>
      </c>
    </row>
    <row r="5382" spans="1:6" x14ac:dyDescent="0.2">
      <c r="A5382" s="26"/>
      <c r="B5382" s="27"/>
      <c r="C5382" s="28" t="s">
        <v>3335</v>
      </c>
      <c r="D5382" s="28"/>
      <c r="E5382" s="28"/>
      <c r="F5382" s="29">
        <v>5126.82</v>
      </c>
    </row>
    <row r="5383" spans="1:6" x14ac:dyDescent="0.2">
      <c r="A5383" s="26"/>
      <c r="B5383" s="27"/>
      <c r="C5383" s="28" t="s">
        <v>3336</v>
      </c>
      <c r="D5383" s="28"/>
      <c r="E5383" s="28"/>
      <c r="F5383" s="29">
        <v>2593.0700000000002</v>
      </c>
    </row>
    <row r="5384" spans="1:6" x14ac:dyDescent="0.2">
      <c r="A5384" s="26"/>
      <c r="B5384" s="27"/>
      <c r="C5384" s="28" t="s">
        <v>917</v>
      </c>
      <c r="D5384" s="28"/>
      <c r="E5384" s="28"/>
      <c r="F5384" s="29">
        <v>12632.29</v>
      </c>
    </row>
    <row r="5385" spans="1:6" ht="33.75" customHeight="1" x14ac:dyDescent="0.2">
      <c r="A5385" s="21">
        <v>306</v>
      </c>
      <c r="B5385" s="22" t="s">
        <v>3337</v>
      </c>
      <c r="C5385" s="23" t="s">
        <v>3338</v>
      </c>
      <c r="D5385" s="32">
        <v>0.6</v>
      </c>
      <c r="E5385" s="25">
        <v>148.62</v>
      </c>
      <c r="F5385" s="25">
        <v>463.69</v>
      </c>
    </row>
    <row r="5386" spans="1:6" ht="33.75" customHeight="1" x14ac:dyDescent="0.2">
      <c r="A5386" s="21">
        <v>307</v>
      </c>
      <c r="B5386" s="22" t="s">
        <v>3339</v>
      </c>
      <c r="C5386" s="23" t="s">
        <v>3340</v>
      </c>
      <c r="D5386" s="30">
        <v>4.96</v>
      </c>
      <c r="E5386" s="25">
        <v>145.11000000000001</v>
      </c>
      <c r="F5386" s="25">
        <v>3836.24</v>
      </c>
    </row>
    <row r="5387" spans="1:6" ht="45" customHeight="1" x14ac:dyDescent="0.2">
      <c r="A5387" s="21">
        <v>308</v>
      </c>
      <c r="B5387" s="22" t="s">
        <v>3100</v>
      </c>
      <c r="C5387" s="23" t="s">
        <v>3101</v>
      </c>
      <c r="D5387" s="33">
        <v>3.5000000000000001E-3</v>
      </c>
      <c r="E5387" s="25">
        <v>12676.79</v>
      </c>
      <c r="F5387" s="25">
        <v>233.82</v>
      </c>
    </row>
    <row r="5388" spans="1:6" ht="45" customHeight="1" x14ac:dyDescent="0.2">
      <c r="A5388" s="21">
        <v>309</v>
      </c>
      <c r="B5388" s="22" t="s">
        <v>3341</v>
      </c>
      <c r="C5388" s="23" t="s">
        <v>3342</v>
      </c>
      <c r="D5388" s="30">
        <v>0.01</v>
      </c>
      <c r="E5388" s="25">
        <v>1896.6</v>
      </c>
      <c r="F5388" s="25">
        <v>581.09</v>
      </c>
    </row>
    <row r="5389" spans="1:6" x14ac:dyDescent="0.2">
      <c r="A5389" s="26"/>
      <c r="B5389" s="27"/>
      <c r="C5389" s="28" t="s">
        <v>3343</v>
      </c>
      <c r="D5389" s="28"/>
      <c r="E5389" s="28"/>
      <c r="F5389" s="29">
        <v>642.9</v>
      </c>
    </row>
    <row r="5390" spans="1:6" x14ac:dyDescent="0.2">
      <c r="A5390" s="26"/>
      <c r="B5390" s="27"/>
      <c r="C5390" s="28" t="s">
        <v>3344</v>
      </c>
      <c r="D5390" s="28"/>
      <c r="E5390" s="28"/>
      <c r="F5390" s="29">
        <v>325.17</v>
      </c>
    </row>
    <row r="5391" spans="1:6" x14ac:dyDescent="0.2">
      <c r="A5391" s="26"/>
      <c r="B5391" s="27"/>
      <c r="C5391" s="28" t="s">
        <v>917</v>
      </c>
      <c r="D5391" s="28"/>
      <c r="E5391" s="28"/>
      <c r="F5391" s="29">
        <v>1549.16</v>
      </c>
    </row>
    <row r="5392" spans="1:6" ht="33.75" customHeight="1" x14ac:dyDescent="0.2">
      <c r="A5392" s="21">
        <v>310</v>
      </c>
      <c r="B5392" s="22" t="s">
        <v>3345</v>
      </c>
      <c r="C5392" s="23" t="s">
        <v>3346</v>
      </c>
      <c r="D5392" s="31">
        <v>1</v>
      </c>
      <c r="E5392" s="25">
        <v>142.99</v>
      </c>
      <c r="F5392" s="25">
        <v>773.58</v>
      </c>
    </row>
    <row r="5393" spans="1:6" ht="45" customHeight="1" x14ac:dyDescent="0.2">
      <c r="A5393" s="21">
        <v>311</v>
      </c>
      <c r="B5393" s="22" t="s">
        <v>3100</v>
      </c>
      <c r="C5393" s="23" t="s">
        <v>3101</v>
      </c>
      <c r="D5393" s="33">
        <v>5.9999999999999995E-4</v>
      </c>
      <c r="E5393" s="25">
        <v>12676.79</v>
      </c>
      <c r="F5393" s="25">
        <v>40.08</v>
      </c>
    </row>
    <row r="5394" spans="1:6" ht="45" customHeight="1" x14ac:dyDescent="0.2">
      <c r="A5394" s="21">
        <v>312</v>
      </c>
      <c r="B5394" s="22" t="s">
        <v>3168</v>
      </c>
      <c r="C5394" s="23" t="s">
        <v>3169</v>
      </c>
      <c r="D5394" s="30">
        <v>0.48</v>
      </c>
      <c r="E5394" s="25">
        <v>1676.35</v>
      </c>
      <c r="F5394" s="25">
        <v>23038.36</v>
      </c>
    </row>
    <row r="5395" spans="1:6" x14ac:dyDescent="0.2">
      <c r="A5395" s="26"/>
      <c r="B5395" s="27"/>
      <c r="C5395" s="28" t="s">
        <v>3347</v>
      </c>
      <c r="D5395" s="28"/>
      <c r="E5395" s="28"/>
      <c r="F5395" s="29">
        <v>25027.57</v>
      </c>
    </row>
    <row r="5396" spans="1:6" x14ac:dyDescent="0.2">
      <c r="A5396" s="26"/>
      <c r="B5396" s="27"/>
      <c r="C5396" s="28" t="s">
        <v>3348</v>
      </c>
      <c r="D5396" s="28"/>
      <c r="E5396" s="28"/>
      <c r="F5396" s="29">
        <v>12658.57</v>
      </c>
    </row>
    <row r="5397" spans="1:6" x14ac:dyDescent="0.2">
      <c r="A5397" s="26"/>
      <c r="B5397" s="27"/>
      <c r="C5397" s="28" t="s">
        <v>917</v>
      </c>
      <c r="D5397" s="28"/>
      <c r="E5397" s="28"/>
      <c r="F5397" s="29">
        <v>60724.5</v>
      </c>
    </row>
    <row r="5398" spans="1:6" ht="33.75" customHeight="1" x14ac:dyDescent="0.2">
      <c r="A5398" s="21">
        <v>313</v>
      </c>
      <c r="B5398" s="22" t="s">
        <v>3018</v>
      </c>
      <c r="C5398" s="23" t="s">
        <v>3349</v>
      </c>
      <c r="D5398" s="30">
        <v>46.28</v>
      </c>
      <c r="E5398" s="25">
        <v>153.36000000000001</v>
      </c>
      <c r="F5398" s="25">
        <v>35771.4</v>
      </c>
    </row>
    <row r="5399" spans="1:6" ht="33.75" customHeight="1" x14ac:dyDescent="0.2">
      <c r="A5399" s="21">
        <v>314</v>
      </c>
      <c r="B5399" s="22" t="s">
        <v>3350</v>
      </c>
      <c r="C5399" s="23" t="s">
        <v>3351</v>
      </c>
      <c r="D5399" s="32">
        <v>1.6</v>
      </c>
      <c r="E5399" s="25">
        <v>170.81</v>
      </c>
      <c r="F5399" s="25">
        <v>1628.84</v>
      </c>
    </row>
    <row r="5400" spans="1:6" ht="45" customHeight="1" x14ac:dyDescent="0.2">
      <c r="A5400" s="21">
        <v>315</v>
      </c>
      <c r="B5400" s="22" t="s">
        <v>3100</v>
      </c>
      <c r="C5400" s="23" t="s">
        <v>3101</v>
      </c>
      <c r="D5400" s="33">
        <v>2.7900000000000001E-2</v>
      </c>
      <c r="E5400" s="25">
        <v>12676.79</v>
      </c>
      <c r="F5400" s="25">
        <v>1863.91</v>
      </c>
    </row>
    <row r="5401" spans="1:6" ht="45" customHeight="1" x14ac:dyDescent="0.2">
      <c r="A5401" s="21">
        <v>316</v>
      </c>
      <c r="B5401" s="22" t="s">
        <v>3173</v>
      </c>
      <c r="C5401" s="23" t="s">
        <v>3174</v>
      </c>
      <c r="D5401" s="30">
        <v>0.46</v>
      </c>
      <c r="E5401" s="25">
        <v>1504.45</v>
      </c>
      <c r="F5401" s="25">
        <v>18915.12</v>
      </c>
    </row>
    <row r="5402" spans="1:6" x14ac:dyDescent="0.2">
      <c r="A5402" s="26"/>
      <c r="B5402" s="27"/>
      <c r="C5402" s="28" t="s">
        <v>3352</v>
      </c>
      <c r="D5402" s="28"/>
      <c r="E5402" s="28"/>
      <c r="F5402" s="29">
        <v>20209.71</v>
      </c>
    </row>
    <row r="5403" spans="1:6" x14ac:dyDescent="0.2">
      <c r="A5403" s="26"/>
      <c r="B5403" s="27"/>
      <c r="C5403" s="28" t="s">
        <v>3353</v>
      </c>
      <c r="D5403" s="28"/>
      <c r="E5403" s="28"/>
      <c r="F5403" s="29">
        <v>10221.77</v>
      </c>
    </row>
    <row r="5404" spans="1:6" x14ac:dyDescent="0.2">
      <c r="A5404" s="26"/>
      <c r="B5404" s="27"/>
      <c r="C5404" s="28" t="s">
        <v>917</v>
      </c>
      <c r="D5404" s="28"/>
      <c r="E5404" s="28"/>
      <c r="F5404" s="29">
        <v>49346.6</v>
      </c>
    </row>
    <row r="5405" spans="1:6" ht="33.75" customHeight="1" x14ac:dyDescent="0.2">
      <c r="A5405" s="21">
        <v>317</v>
      </c>
      <c r="B5405" s="22" t="s">
        <v>3354</v>
      </c>
      <c r="C5405" s="23" t="s">
        <v>3355</v>
      </c>
      <c r="D5405" s="30">
        <v>45.78</v>
      </c>
      <c r="E5405" s="25">
        <v>113.78</v>
      </c>
      <c r="F5405" s="25">
        <v>40264.400000000001</v>
      </c>
    </row>
    <row r="5406" spans="1:6" ht="45" customHeight="1" x14ac:dyDescent="0.2">
      <c r="A5406" s="21">
        <v>318</v>
      </c>
      <c r="B5406" s="22" t="s">
        <v>3100</v>
      </c>
      <c r="C5406" s="23" t="s">
        <v>3101</v>
      </c>
      <c r="D5406" s="33">
        <v>2.6700000000000002E-2</v>
      </c>
      <c r="E5406" s="25">
        <v>12676.79</v>
      </c>
      <c r="F5406" s="25">
        <v>1783.74</v>
      </c>
    </row>
    <row r="5407" spans="1:6" ht="45" customHeight="1" x14ac:dyDescent="0.2">
      <c r="A5407" s="21">
        <v>319</v>
      </c>
      <c r="B5407" s="22" t="s">
        <v>3179</v>
      </c>
      <c r="C5407" s="23" t="s">
        <v>3180</v>
      </c>
      <c r="D5407" s="30">
        <v>0.13</v>
      </c>
      <c r="E5407" s="25">
        <v>1484.35</v>
      </c>
      <c r="F5407" s="25">
        <v>4250.1899999999996</v>
      </c>
    </row>
    <row r="5408" spans="1:6" x14ac:dyDescent="0.2">
      <c r="A5408" s="26"/>
      <c r="B5408" s="27"/>
      <c r="C5408" s="28" t="s">
        <v>3181</v>
      </c>
      <c r="D5408" s="28"/>
      <c r="E5408" s="28"/>
      <c r="F5408" s="29">
        <v>4033.43</v>
      </c>
    </row>
    <row r="5409" spans="1:6" x14ac:dyDescent="0.2">
      <c r="A5409" s="26"/>
      <c r="B5409" s="27"/>
      <c r="C5409" s="28" t="s">
        <v>3182</v>
      </c>
      <c r="D5409" s="28"/>
      <c r="E5409" s="28"/>
      <c r="F5409" s="29">
        <v>2040.05</v>
      </c>
    </row>
    <row r="5410" spans="1:6" x14ac:dyDescent="0.2">
      <c r="A5410" s="26"/>
      <c r="B5410" s="27"/>
      <c r="C5410" s="28" t="s">
        <v>917</v>
      </c>
      <c r="D5410" s="28"/>
      <c r="E5410" s="28"/>
      <c r="F5410" s="29">
        <v>10323.67</v>
      </c>
    </row>
    <row r="5411" spans="1:6" ht="33.75" customHeight="1" x14ac:dyDescent="0.2">
      <c r="A5411" s="21">
        <v>320</v>
      </c>
      <c r="B5411" s="22" t="s">
        <v>3354</v>
      </c>
      <c r="C5411" s="23" t="s">
        <v>3356</v>
      </c>
      <c r="D5411" s="31">
        <v>9</v>
      </c>
      <c r="E5411" s="25">
        <v>113.78</v>
      </c>
      <c r="F5411" s="25">
        <v>7915.67</v>
      </c>
    </row>
    <row r="5412" spans="1:6" ht="33.75" customHeight="1" x14ac:dyDescent="0.2">
      <c r="A5412" s="21">
        <v>321</v>
      </c>
      <c r="B5412" s="22" t="s">
        <v>3183</v>
      </c>
      <c r="C5412" s="23" t="s">
        <v>3357</v>
      </c>
      <c r="D5412" s="32">
        <v>3.5</v>
      </c>
      <c r="E5412" s="25">
        <v>167.51</v>
      </c>
      <c r="F5412" s="25">
        <v>3564.61</v>
      </c>
    </row>
    <row r="5413" spans="1:6" ht="45" customHeight="1" x14ac:dyDescent="0.2">
      <c r="A5413" s="21">
        <v>322</v>
      </c>
      <c r="B5413" s="22" t="s">
        <v>3100</v>
      </c>
      <c r="C5413" s="23" t="s">
        <v>3101</v>
      </c>
      <c r="D5413" s="33">
        <v>7.6E-3</v>
      </c>
      <c r="E5413" s="25">
        <v>12676.79</v>
      </c>
      <c r="F5413" s="25">
        <v>507.73</v>
      </c>
    </row>
    <row r="5414" spans="1:6" ht="45" customHeight="1" x14ac:dyDescent="0.2">
      <c r="A5414" s="21">
        <v>323</v>
      </c>
      <c r="B5414" s="22" t="s">
        <v>3185</v>
      </c>
      <c r="C5414" s="23" t="s">
        <v>3358</v>
      </c>
      <c r="D5414" s="33">
        <v>2.2216</v>
      </c>
      <c r="E5414" s="25">
        <v>3907.02</v>
      </c>
      <c r="F5414" s="25">
        <v>239137.83</v>
      </c>
    </row>
    <row r="5415" spans="1:6" x14ac:dyDescent="0.2">
      <c r="A5415" s="26"/>
      <c r="B5415" s="27"/>
      <c r="C5415" s="28" t="s">
        <v>3359</v>
      </c>
      <c r="D5415" s="28"/>
      <c r="E5415" s="28"/>
      <c r="F5415" s="29">
        <v>239882.29</v>
      </c>
    </row>
    <row r="5416" spans="1:6" x14ac:dyDescent="0.2">
      <c r="A5416" s="26"/>
      <c r="B5416" s="27"/>
      <c r="C5416" s="28" t="s">
        <v>3360</v>
      </c>
      <c r="D5416" s="28"/>
      <c r="E5416" s="28"/>
      <c r="F5416" s="29">
        <v>121328.9</v>
      </c>
    </row>
    <row r="5417" spans="1:6" x14ac:dyDescent="0.2">
      <c r="A5417" s="26"/>
      <c r="B5417" s="27"/>
      <c r="C5417" s="28" t="s">
        <v>917</v>
      </c>
      <c r="D5417" s="28"/>
      <c r="E5417" s="28"/>
      <c r="F5417" s="29">
        <v>600349.02</v>
      </c>
    </row>
    <row r="5418" spans="1:6" ht="33.75" customHeight="1" x14ac:dyDescent="0.2">
      <c r="A5418" s="21">
        <v>324</v>
      </c>
      <c r="B5418" s="22" t="s">
        <v>3129</v>
      </c>
      <c r="C5418" s="23" t="s">
        <v>3361</v>
      </c>
      <c r="D5418" s="30">
        <v>40.82</v>
      </c>
      <c r="E5418" s="25">
        <v>96.29</v>
      </c>
      <c r="F5418" s="25">
        <v>26374.04</v>
      </c>
    </row>
    <row r="5419" spans="1:6" ht="33.75" customHeight="1" x14ac:dyDescent="0.2">
      <c r="A5419" s="21">
        <v>325</v>
      </c>
      <c r="B5419" s="22" t="s">
        <v>3129</v>
      </c>
      <c r="C5419" s="23" t="s">
        <v>3362</v>
      </c>
      <c r="D5419" s="30">
        <v>35.33</v>
      </c>
      <c r="E5419" s="25">
        <v>96.29</v>
      </c>
      <c r="F5419" s="25">
        <v>22826.92</v>
      </c>
    </row>
    <row r="5420" spans="1:6" ht="33.75" customHeight="1" x14ac:dyDescent="0.2">
      <c r="A5420" s="21">
        <v>326</v>
      </c>
      <c r="B5420" s="22" t="s">
        <v>3129</v>
      </c>
      <c r="C5420" s="23" t="s">
        <v>3363</v>
      </c>
      <c r="D5420" s="30">
        <v>59.66</v>
      </c>
      <c r="E5420" s="25">
        <v>96.29</v>
      </c>
      <c r="F5420" s="25">
        <v>38546.68</v>
      </c>
    </row>
    <row r="5421" spans="1:6" ht="33.75" customHeight="1" x14ac:dyDescent="0.2">
      <c r="A5421" s="21">
        <v>327</v>
      </c>
      <c r="B5421" s="22" t="s">
        <v>3141</v>
      </c>
      <c r="C5421" s="23" t="s">
        <v>3142</v>
      </c>
      <c r="D5421" s="30">
        <v>86.35</v>
      </c>
      <c r="E5421" s="25">
        <v>93.52</v>
      </c>
      <c r="F5421" s="25">
        <v>56124.39</v>
      </c>
    </row>
    <row r="5422" spans="1:6" ht="22.5" customHeight="1" x14ac:dyDescent="0.2">
      <c r="A5422" s="21">
        <v>328</v>
      </c>
      <c r="B5422" s="22" t="s">
        <v>3131</v>
      </c>
      <c r="C5422" s="23" t="s">
        <v>3132</v>
      </c>
      <c r="D5422" s="31">
        <v>4</v>
      </c>
      <c r="E5422" s="25">
        <v>440.36</v>
      </c>
      <c r="F5422" s="25">
        <v>14690.26</v>
      </c>
    </row>
    <row r="5423" spans="1:6" ht="22.5" customHeight="1" x14ac:dyDescent="0.2">
      <c r="A5423" s="21">
        <v>329</v>
      </c>
      <c r="B5423" s="22" t="s">
        <v>3364</v>
      </c>
      <c r="C5423" s="23" t="s">
        <v>3365</v>
      </c>
      <c r="D5423" s="31">
        <v>16</v>
      </c>
      <c r="E5423" s="25">
        <v>487.02</v>
      </c>
      <c r="F5423" s="25">
        <v>64988.2</v>
      </c>
    </row>
    <row r="5424" spans="1:6" ht="22.5" customHeight="1" x14ac:dyDescent="0.2">
      <c r="A5424" s="21">
        <v>330</v>
      </c>
      <c r="B5424" s="22" t="s">
        <v>3366</v>
      </c>
      <c r="C5424" s="23" t="s">
        <v>3367</v>
      </c>
      <c r="D5424" s="31">
        <v>1</v>
      </c>
      <c r="E5424" s="25">
        <v>492.85</v>
      </c>
      <c r="F5424" s="25">
        <v>4110.3599999999997</v>
      </c>
    </row>
    <row r="5425" spans="1:6" ht="22.5" customHeight="1" x14ac:dyDescent="0.2">
      <c r="A5425" s="21">
        <v>331</v>
      </c>
      <c r="B5425" s="22" t="s">
        <v>3133</v>
      </c>
      <c r="C5425" s="23" t="s">
        <v>3134</v>
      </c>
      <c r="D5425" s="31">
        <v>1</v>
      </c>
      <c r="E5425" s="25">
        <v>594.91999999999996</v>
      </c>
      <c r="F5425" s="25">
        <v>4961.6000000000004</v>
      </c>
    </row>
    <row r="5426" spans="1:6" ht="22.5" customHeight="1" x14ac:dyDescent="0.2">
      <c r="A5426" s="21">
        <v>332</v>
      </c>
      <c r="B5426" s="22" t="s">
        <v>3368</v>
      </c>
      <c r="C5426" s="23" t="s">
        <v>3369</v>
      </c>
      <c r="D5426" s="31">
        <v>4</v>
      </c>
      <c r="E5426" s="25">
        <v>656.17</v>
      </c>
      <c r="F5426" s="25">
        <v>21889.69</v>
      </c>
    </row>
    <row r="5427" spans="1:6" ht="22.5" customHeight="1" x14ac:dyDescent="0.2">
      <c r="A5427" s="21">
        <v>333</v>
      </c>
      <c r="B5427" s="22" t="s">
        <v>3135</v>
      </c>
      <c r="C5427" s="23" t="s">
        <v>3136</v>
      </c>
      <c r="D5427" s="31">
        <v>4</v>
      </c>
      <c r="E5427" s="25">
        <v>685.32</v>
      </c>
      <c r="F5427" s="25">
        <v>22862.29</v>
      </c>
    </row>
    <row r="5428" spans="1:6" ht="45" customHeight="1" x14ac:dyDescent="0.2">
      <c r="A5428" s="21">
        <v>334</v>
      </c>
      <c r="B5428" s="22" t="s">
        <v>3100</v>
      </c>
      <c r="C5428" s="23" t="s">
        <v>3101</v>
      </c>
      <c r="D5428" s="33">
        <v>0.17469999999999999</v>
      </c>
      <c r="E5428" s="25">
        <v>12676.79</v>
      </c>
      <c r="F5428" s="25">
        <v>11671.13</v>
      </c>
    </row>
    <row r="5429" spans="1:6" ht="45" customHeight="1" x14ac:dyDescent="0.2">
      <c r="A5429" s="21">
        <v>335</v>
      </c>
      <c r="B5429" s="22" t="s">
        <v>3370</v>
      </c>
      <c r="C5429" s="23" t="s">
        <v>3371</v>
      </c>
      <c r="D5429" s="33">
        <v>0.1484</v>
      </c>
      <c r="E5429" s="25">
        <v>2825.68</v>
      </c>
      <c r="F5429" s="25">
        <v>12117.16</v>
      </c>
    </row>
    <row r="5430" spans="1:6" x14ac:dyDescent="0.2">
      <c r="A5430" s="26"/>
      <c r="B5430" s="27"/>
      <c r="C5430" s="28" t="s">
        <v>3372</v>
      </c>
      <c r="D5430" s="28"/>
      <c r="E5430" s="28"/>
      <c r="F5430" s="29">
        <v>12643.77</v>
      </c>
    </row>
    <row r="5431" spans="1:6" x14ac:dyDescent="0.2">
      <c r="A5431" s="26"/>
      <c r="B5431" s="27"/>
      <c r="C5431" s="28" t="s">
        <v>3373</v>
      </c>
      <c r="D5431" s="28"/>
      <c r="E5431" s="28"/>
      <c r="F5431" s="29">
        <v>6395.03</v>
      </c>
    </row>
    <row r="5432" spans="1:6" x14ac:dyDescent="0.2">
      <c r="A5432" s="26"/>
      <c r="B5432" s="27"/>
      <c r="C5432" s="28" t="s">
        <v>917</v>
      </c>
      <c r="D5432" s="28"/>
      <c r="E5432" s="28"/>
      <c r="F5432" s="29">
        <v>31155.96</v>
      </c>
    </row>
    <row r="5433" spans="1:6" ht="33.75" customHeight="1" x14ac:dyDescent="0.2">
      <c r="A5433" s="21">
        <v>336</v>
      </c>
      <c r="B5433" s="22" t="s">
        <v>3147</v>
      </c>
      <c r="C5433" s="23" t="s">
        <v>3374</v>
      </c>
      <c r="D5433" s="30">
        <v>14.84</v>
      </c>
      <c r="E5433" s="25">
        <v>84.05</v>
      </c>
      <c r="F5433" s="25">
        <v>9566.81</v>
      </c>
    </row>
    <row r="5434" spans="1:6" ht="22.5" customHeight="1" x14ac:dyDescent="0.2">
      <c r="A5434" s="21">
        <v>337</v>
      </c>
      <c r="B5434" s="22" t="s">
        <v>3375</v>
      </c>
      <c r="C5434" s="23" t="s">
        <v>3376</v>
      </c>
      <c r="D5434" s="31">
        <v>1</v>
      </c>
      <c r="E5434" s="25">
        <v>991.53</v>
      </c>
      <c r="F5434" s="25">
        <v>8269.4</v>
      </c>
    </row>
    <row r="5435" spans="1:6" ht="45" customHeight="1" x14ac:dyDescent="0.2">
      <c r="A5435" s="21">
        <v>338</v>
      </c>
      <c r="B5435" s="22" t="s">
        <v>3100</v>
      </c>
      <c r="C5435" s="23" t="s">
        <v>3101</v>
      </c>
      <c r="D5435" s="33">
        <v>8.6999999999999994E-3</v>
      </c>
      <c r="E5435" s="25">
        <v>12676.79</v>
      </c>
      <c r="F5435" s="25">
        <v>581.22</v>
      </c>
    </row>
    <row r="5436" spans="1:6" ht="45" customHeight="1" x14ac:dyDescent="0.2">
      <c r="A5436" s="21">
        <v>339</v>
      </c>
      <c r="B5436" s="22" t="s">
        <v>3370</v>
      </c>
      <c r="C5436" s="23" t="s">
        <v>3371</v>
      </c>
      <c r="D5436" s="33">
        <v>1.5699999999999999E-2</v>
      </c>
      <c r="E5436" s="25">
        <v>2825.68</v>
      </c>
      <c r="F5436" s="25">
        <v>1281.93</v>
      </c>
    </row>
    <row r="5437" spans="1:6" x14ac:dyDescent="0.2">
      <c r="A5437" s="26"/>
      <c r="B5437" s="27"/>
      <c r="C5437" s="28" t="s">
        <v>3377</v>
      </c>
      <c r="D5437" s="28"/>
      <c r="E5437" s="28"/>
      <c r="F5437" s="29">
        <v>1337.64</v>
      </c>
    </row>
    <row r="5438" spans="1:6" x14ac:dyDescent="0.2">
      <c r="A5438" s="26"/>
      <c r="B5438" s="27"/>
      <c r="C5438" s="28" t="s">
        <v>3378</v>
      </c>
      <c r="D5438" s="28"/>
      <c r="E5438" s="28"/>
      <c r="F5438" s="29">
        <v>676.56</v>
      </c>
    </row>
    <row r="5439" spans="1:6" x14ac:dyDescent="0.2">
      <c r="A5439" s="26"/>
      <c r="B5439" s="27"/>
      <c r="C5439" s="28" t="s">
        <v>917</v>
      </c>
      <c r="D5439" s="28"/>
      <c r="E5439" s="28"/>
      <c r="F5439" s="29">
        <v>3296.13</v>
      </c>
    </row>
    <row r="5440" spans="1:6" ht="33.75" customHeight="1" x14ac:dyDescent="0.2">
      <c r="A5440" s="21">
        <v>340</v>
      </c>
      <c r="B5440" s="22" t="s">
        <v>3379</v>
      </c>
      <c r="C5440" s="23" t="s">
        <v>3380</v>
      </c>
      <c r="D5440" s="30">
        <v>1.57</v>
      </c>
      <c r="E5440" s="25">
        <v>90.67</v>
      </c>
      <c r="F5440" s="25">
        <v>1039.17</v>
      </c>
    </row>
    <row r="5441" spans="1:6" ht="45" customHeight="1" x14ac:dyDescent="0.2">
      <c r="A5441" s="21">
        <v>341</v>
      </c>
      <c r="B5441" s="22" t="s">
        <v>3100</v>
      </c>
      <c r="C5441" s="23" t="s">
        <v>3101</v>
      </c>
      <c r="D5441" s="33">
        <v>1.1999999999999999E-3</v>
      </c>
      <c r="E5441" s="25">
        <v>12676.79</v>
      </c>
      <c r="F5441" s="25">
        <v>80.17</v>
      </c>
    </row>
    <row r="5442" spans="1:6" ht="45" customHeight="1" x14ac:dyDescent="0.2">
      <c r="A5442" s="21">
        <v>342</v>
      </c>
      <c r="B5442" s="22" t="s">
        <v>3381</v>
      </c>
      <c r="C5442" s="23" t="s">
        <v>3382</v>
      </c>
      <c r="D5442" s="30">
        <v>0.08</v>
      </c>
      <c r="E5442" s="25">
        <v>1943.72</v>
      </c>
      <c r="F5442" s="25">
        <v>4675.0200000000004</v>
      </c>
    </row>
    <row r="5443" spans="1:6" x14ac:dyDescent="0.2">
      <c r="A5443" s="26"/>
      <c r="B5443" s="27"/>
      <c r="C5443" s="28" t="s">
        <v>3383</v>
      </c>
      <c r="D5443" s="28"/>
      <c r="E5443" s="28"/>
      <c r="F5443" s="29">
        <v>5154.54</v>
      </c>
    </row>
    <row r="5444" spans="1:6" x14ac:dyDescent="0.2">
      <c r="A5444" s="26"/>
      <c r="B5444" s="27"/>
      <c r="C5444" s="28" t="s">
        <v>3384</v>
      </c>
      <c r="D5444" s="28"/>
      <c r="E5444" s="28"/>
      <c r="F5444" s="29">
        <v>2607.09</v>
      </c>
    </row>
    <row r="5445" spans="1:6" x14ac:dyDescent="0.2">
      <c r="A5445" s="26"/>
      <c r="B5445" s="27"/>
      <c r="C5445" s="28" t="s">
        <v>917</v>
      </c>
      <c r="D5445" s="28"/>
      <c r="E5445" s="28"/>
      <c r="F5445" s="29">
        <v>12436.65</v>
      </c>
    </row>
    <row r="5446" spans="1:6" ht="33.75" customHeight="1" x14ac:dyDescent="0.2">
      <c r="A5446" s="21">
        <v>343</v>
      </c>
      <c r="B5446" s="22" t="s">
        <v>3385</v>
      </c>
      <c r="C5446" s="23" t="s">
        <v>3386</v>
      </c>
      <c r="D5446" s="30">
        <v>1.98</v>
      </c>
      <c r="E5446" s="25">
        <v>84.25</v>
      </c>
      <c r="F5446" s="25">
        <v>1311.17</v>
      </c>
    </row>
    <row r="5447" spans="1:6" ht="33.75" customHeight="1" x14ac:dyDescent="0.2">
      <c r="A5447" s="21">
        <v>344</v>
      </c>
      <c r="B5447" s="22" t="s">
        <v>3385</v>
      </c>
      <c r="C5447" s="23" t="s">
        <v>3387</v>
      </c>
      <c r="D5447" s="30">
        <v>5.57</v>
      </c>
      <c r="E5447" s="25">
        <v>84.25</v>
      </c>
      <c r="F5447" s="25">
        <v>3688.48</v>
      </c>
    </row>
    <row r="5448" spans="1:6" ht="33.75" customHeight="1" x14ac:dyDescent="0.2">
      <c r="A5448" s="21">
        <v>345</v>
      </c>
      <c r="B5448" s="22" t="s">
        <v>3388</v>
      </c>
      <c r="C5448" s="23" t="s">
        <v>3389</v>
      </c>
      <c r="D5448" s="32">
        <v>7.6</v>
      </c>
      <c r="E5448" s="25">
        <v>16.579999999999998</v>
      </c>
      <c r="F5448" s="25">
        <v>470.01</v>
      </c>
    </row>
    <row r="5449" spans="1:6" ht="45" customHeight="1" x14ac:dyDescent="0.2">
      <c r="A5449" s="21">
        <v>346</v>
      </c>
      <c r="B5449" s="22" t="s">
        <v>3100</v>
      </c>
      <c r="C5449" s="23" t="s">
        <v>3101</v>
      </c>
      <c r="D5449" s="33">
        <v>4.7000000000000002E-3</v>
      </c>
      <c r="E5449" s="25">
        <v>12676.79</v>
      </c>
      <c r="F5449" s="25">
        <v>313.99</v>
      </c>
    </row>
    <row r="5450" spans="1:6" ht="45" customHeight="1" x14ac:dyDescent="0.2">
      <c r="A5450" s="21">
        <v>347</v>
      </c>
      <c r="B5450" s="22" t="s">
        <v>3190</v>
      </c>
      <c r="C5450" s="23" t="s">
        <v>3191</v>
      </c>
      <c r="D5450" s="30">
        <v>0.24</v>
      </c>
      <c r="E5450" s="25">
        <v>1664.54</v>
      </c>
      <c r="F5450" s="25">
        <v>10850.08</v>
      </c>
    </row>
    <row r="5451" spans="1:6" x14ac:dyDescent="0.2">
      <c r="A5451" s="26"/>
      <c r="B5451" s="27"/>
      <c r="C5451" s="28" t="s">
        <v>3390</v>
      </c>
      <c r="D5451" s="28"/>
      <c r="E5451" s="28"/>
      <c r="F5451" s="29">
        <v>11519.9</v>
      </c>
    </row>
    <row r="5452" spans="1:6" x14ac:dyDescent="0.2">
      <c r="A5452" s="26"/>
      <c r="B5452" s="27"/>
      <c r="C5452" s="28" t="s">
        <v>3391</v>
      </c>
      <c r="D5452" s="28"/>
      <c r="E5452" s="28"/>
      <c r="F5452" s="29">
        <v>5826.6</v>
      </c>
    </row>
    <row r="5453" spans="1:6" x14ac:dyDescent="0.2">
      <c r="A5453" s="26"/>
      <c r="B5453" s="27"/>
      <c r="C5453" s="28" t="s">
        <v>917</v>
      </c>
      <c r="D5453" s="28"/>
      <c r="E5453" s="28"/>
      <c r="F5453" s="29">
        <v>28196.58</v>
      </c>
    </row>
    <row r="5454" spans="1:6" ht="33.75" customHeight="1" x14ac:dyDescent="0.2">
      <c r="A5454" s="21">
        <v>348</v>
      </c>
      <c r="B5454" s="22" t="s">
        <v>3194</v>
      </c>
      <c r="C5454" s="23" t="s">
        <v>3392</v>
      </c>
      <c r="D5454" s="30">
        <v>3.14</v>
      </c>
      <c r="E5454" s="25">
        <v>109.41</v>
      </c>
      <c r="F5454" s="25">
        <v>2604.09</v>
      </c>
    </row>
    <row r="5455" spans="1:6" ht="33.75" customHeight="1" x14ac:dyDescent="0.2">
      <c r="A5455" s="21">
        <v>349</v>
      </c>
      <c r="B5455" s="22" t="s">
        <v>3194</v>
      </c>
      <c r="C5455" s="23" t="s">
        <v>3393</v>
      </c>
      <c r="D5455" s="32">
        <v>20.399999999999999</v>
      </c>
      <c r="E5455" s="25">
        <v>109.41</v>
      </c>
      <c r="F5455" s="25">
        <v>16918.29</v>
      </c>
    </row>
    <row r="5456" spans="1:6" ht="22.5" customHeight="1" x14ac:dyDescent="0.2">
      <c r="A5456" s="21">
        <v>350</v>
      </c>
      <c r="B5456" s="22" t="s">
        <v>3196</v>
      </c>
      <c r="C5456" s="23" t="s">
        <v>3197</v>
      </c>
      <c r="D5456" s="31">
        <v>5</v>
      </c>
      <c r="E5456" s="25">
        <v>35.700000000000003</v>
      </c>
      <c r="F5456" s="25">
        <v>1126.3399999999999</v>
      </c>
    </row>
    <row r="5457" spans="1:6" ht="45" customHeight="1" x14ac:dyDescent="0.2">
      <c r="A5457" s="21">
        <v>351</v>
      </c>
      <c r="B5457" s="22" t="s">
        <v>3100</v>
      </c>
      <c r="C5457" s="23" t="s">
        <v>3101</v>
      </c>
      <c r="D5457" s="24">
        <v>1.4E-2</v>
      </c>
      <c r="E5457" s="25">
        <v>12676.79</v>
      </c>
      <c r="F5457" s="25">
        <v>935.29</v>
      </c>
    </row>
    <row r="5458" spans="1:6" ht="12" x14ac:dyDescent="0.2">
      <c r="A5458" s="459" t="s">
        <v>3198</v>
      </c>
      <c r="B5458" s="460"/>
      <c r="C5458" s="460"/>
      <c r="D5458" s="460"/>
      <c r="E5458" s="460"/>
      <c r="F5458" s="461"/>
    </row>
    <row r="5459" spans="1:6" ht="45" customHeight="1" x14ac:dyDescent="0.2">
      <c r="A5459" s="21">
        <v>352</v>
      </c>
      <c r="B5459" s="22" t="s">
        <v>2535</v>
      </c>
      <c r="C5459" s="23" t="s">
        <v>3394</v>
      </c>
      <c r="D5459" s="24">
        <v>5.5229999999999997</v>
      </c>
      <c r="E5459" s="25">
        <v>1646.83</v>
      </c>
      <c r="F5459" s="25">
        <v>237754.28</v>
      </c>
    </row>
    <row r="5460" spans="1:6" x14ac:dyDescent="0.2">
      <c r="A5460" s="26"/>
      <c r="B5460" s="27"/>
      <c r="C5460" s="28" t="s">
        <v>3395</v>
      </c>
      <c r="D5460" s="28"/>
      <c r="E5460" s="28"/>
      <c r="F5460" s="29">
        <v>129045.27</v>
      </c>
    </row>
    <row r="5461" spans="1:6" x14ac:dyDescent="0.2">
      <c r="A5461" s="26"/>
      <c r="B5461" s="27"/>
      <c r="C5461" s="28" t="s">
        <v>3396</v>
      </c>
      <c r="D5461" s="28"/>
      <c r="E5461" s="28"/>
      <c r="F5461" s="29">
        <v>62194.5</v>
      </c>
    </row>
    <row r="5462" spans="1:6" x14ac:dyDescent="0.2">
      <c r="A5462" s="26"/>
      <c r="B5462" s="27"/>
      <c r="C5462" s="28" t="s">
        <v>917</v>
      </c>
      <c r="D5462" s="28"/>
      <c r="E5462" s="28"/>
      <c r="F5462" s="29">
        <v>428994.05</v>
      </c>
    </row>
    <row r="5463" spans="1:6" ht="33.75" customHeight="1" x14ac:dyDescent="0.2">
      <c r="A5463" s="21">
        <v>353</v>
      </c>
      <c r="B5463" s="22" t="s">
        <v>3202</v>
      </c>
      <c r="C5463" s="23" t="s">
        <v>3203</v>
      </c>
      <c r="D5463" s="44">
        <v>-0.26123790000000002</v>
      </c>
      <c r="E5463" s="25">
        <v>7590</v>
      </c>
      <c r="F5463" s="25">
        <v>-18638.28</v>
      </c>
    </row>
    <row r="5464" spans="1:6" ht="22.5" customHeight="1" x14ac:dyDescent="0.2">
      <c r="A5464" s="21">
        <v>354</v>
      </c>
      <c r="B5464" s="22" t="s">
        <v>2539</v>
      </c>
      <c r="C5464" s="23" t="s">
        <v>2540</v>
      </c>
      <c r="D5464" s="35">
        <v>-0.99414000000000002</v>
      </c>
      <c r="E5464" s="25">
        <v>3960</v>
      </c>
      <c r="F5464" s="25">
        <v>-84601.71</v>
      </c>
    </row>
    <row r="5465" spans="1:6" ht="33.75" customHeight="1" x14ac:dyDescent="0.2">
      <c r="A5465" s="21">
        <v>355</v>
      </c>
      <c r="B5465" s="22" t="s">
        <v>3204</v>
      </c>
      <c r="C5465" s="23" t="s">
        <v>3205</v>
      </c>
      <c r="D5465" s="32">
        <v>635.1</v>
      </c>
      <c r="E5465" s="25">
        <v>58.59</v>
      </c>
      <c r="F5465" s="25">
        <v>310341.24</v>
      </c>
    </row>
    <row r="5466" spans="1:6" ht="22.5" customHeight="1" x14ac:dyDescent="0.2">
      <c r="A5466" s="21">
        <v>356</v>
      </c>
      <c r="B5466" s="22" t="s">
        <v>3206</v>
      </c>
      <c r="C5466" s="23" t="s">
        <v>3207</v>
      </c>
      <c r="D5466" s="32">
        <v>386.6</v>
      </c>
      <c r="E5466" s="25">
        <v>12.4</v>
      </c>
      <c r="F5466" s="25">
        <v>39993.79</v>
      </c>
    </row>
    <row r="5467" spans="1:6" ht="22.5" customHeight="1" x14ac:dyDescent="0.2">
      <c r="A5467" s="21">
        <v>357</v>
      </c>
      <c r="B5467" s="22" t="s">
        <v>3208</v>
      </c>
      <c r="C5467" s="23" t="s">
        <v>3209</v>
      </c>
      <c r="D5467" s="31">
        <v>1105</v>
      </c>
      <c r="E5467" s="25">
        <v>1.67</v>
      </c>
      <c r="F5467" s="25">
        <v>15369.72</v>
      </c>
    </row>
    <row r="5468" spans="1:6" ht="33.75" customHeight="1" x14ac:dyDescent="0.2">
      <c r="A5468" s="21">
        <v>358</v>
      </c>
      <c r="B5468" s="22" t="s">
        <v>3397</v>
      </c>
      <c r="C5468" s="23" t="s">
        <v>3398</v>
      </c>
      <c r="D5468" s="24">
        <v>1.0640000000000001</v>
      </c>
      <c r="E5468" s="25">
        <v>919.88</v>
      </c>
      <c r="F5468" s="25">
        <v>24709.87</v>
      </c>
    </row>
    <row r="5469" spans="1:6" x14ac:dyDescent="0.2">
      <c r="A5469" s="26"/>
      <c r="B5469" s="27"/>
      <c r="C5469" s="28" t="s">
        <v>3399</v>
      </c>
      <c r="D5469" s="28"/>
      <c r="E5469" s="28"/>
      <c r="F5469" s="29">
        <v>17039.47</v>
      </c>
    </row>
    <row r="5470" spans="1:6" x14ac:dyDescent="0.2">
      <c r="A5470" s="26"/>
      <c r="B5470" s="27"/>
      <c r="C5470" s="28" t="s">
        <v>3400</v>
      </c>
      <c r="D5470" s="28"/>
      <c r="E5470" s="28"/>
      <c r="F5470" s="29">
        <v>8212.32</v>
      </c>
    </row>
    <row r="5471" spans="1:6" x14ac:dyDescent="0.2">
      <c r="A5471" s="26"/>
      <c r="B5471" s="27"/>
      <c r="C5471" s="28" t="s">
        <v>917</v>
      </c>
      <c r="D5471" s="28"/>
      <c r="E5471" s="28"/>
      <c r="F5471" s="29">
        <v>49961.66</v>
      </c>
    </row>
    <row r="5472" spans="1:6" ht="33.75" customHeight="1" x14ac:dyDescent="0.2">
      <c r="A5472" s="21">
        <v>359</v>
      </c>
      <c r="B5472" s="22" t="s">
        <v>3401</v>
      </c>
      <c r="C5472" s="23" t="s">
        <v>3402</v>
      </c>
      <c r="D5472" s="44">
        <v>-1.3406400000000001E-2</v>
      </c>
      <c r="E5472" s="25">
        <v>1412.5</v>
      </c>
      <c r="F5472" s="25">
        <v>-458.83</v>
      </c>
    </row>
    <row r="5473" spans="1:6" ht="22.5" customHeight="1" x14ac:dyDescent="0.2">
      <c r="A5473" s="21">
        <v>360</v>
      </c>
      <c r="B5473" s="22" t="s">
        <v>2539</v>
      </c>
      <c r="C5473" s="23" t="s">
        <v>2540</v>
      </c>
      <c r="D5473" s="35">
        <v>-3.1919999999999997E-2</v>
      </c>
      <c r="E5473" s="25">
        <v>3960</v>
      </c>
      <c r="F5473" s="25">
        <v>-2716.4</v>
      </c>
    </row>
    <row r="5474" spans="1:6" ht="33.75" customHeight="1" x14ac:dyDescent="0.2">
      <c r="A5474" s="21">
        <v>361</v>
      </c>
      <c r="B5474" s="22" t="s">
        <v>3202</v>
      </c>
      <c r="C5474" s="23" t="s">
        <v>3203</v>
      </c>
      <c r="D5474" s="43">
        <v>-5.0007999999999997E-2</v>
      </c>
      <c r="E5474" s="25">
        <v>7590</v>
      </c>
      <c r="F5474" s="25">
        <v>-3567.87</v>
      </c>
    </row>
    <row r="5475" spans="1:6" ht="22.5" customHeight="1" x14ac:dyDescent="0.2">
      <c r="A5475" s="21">
        <v>362</v>
      </c>
      <c r="B5475" s="22" t="s">
        <v>3403</v>
      </c>
      <c r="C5475" s="23" t="s">
        <v>3404</v>
      </c>
      <c r="D5475" s="32">
        <v>122.4</v>
      </c>
      <c r="E5475" s="25">
        <v>60.61</v>
      </c>
      <c r="F5475" s="25">
        <v>61874.96</v>
      </c>
    </row>
    <row r="5476" spans="1:6" ht="22.5" customHeight="1" x14ac:dyDescent="0.2">
      <c r="A5476" s="21">
        <v>363</v>
      </c>
      <c r="B5476" s="22" t="s">
        <v>3405</v>
      </c>
      <c r="C5476" s="23" t="s">
        <v>3406</v>
      </c>
      <c r="D5476" s="32">
        <v>212.8</v>
      </c>
      <c r="E5476" s="25">
        <v>1.89</v>
      </c>
      <c r="F5476" s="25">
        <v>3348.37</v>
      </c>
    </row>
    <row r="5477" spans="1:6" ht="22.5" customHeight="1" x14ac:dyDescent="0.2">
      <c r="A5477" s="21">
        <v>364</v>
      </c>
      <c r="B5477" s="22" t="s">
        <v>3407</v>
      </c>
      <c r="C5477" s="23" t="s">
        <v>3408</v>
      </c>
      <c r="D5477" s="44">
        <v>2.4449999999999998E-4</v>
      </c>
      <c r="E5477" s="25">
        <v>6244</v>
      </c>
      <c r="F5477" s="25">
        <v>56.18</v>
      </c>
    </row>
    <row r="5478" spans="1:6" ht="11.25" customHeight="1" x14ac:dyDescent="0.2">
      <c r="A5478" s="443" t="s">
        <v>1007</v>
      </c>
      <c r="B5478" s="444"/>
      <c r="C5478" s="444"/>
      <c r="D5478" s="444"/>
      <c r="E5478" s="445"/>
      <c r="F5478" s="36">
        <v>3120509.73</v>
      </c>
    </row>
    <row r="5479" spans="1:6" x14ac:dyDescent="0.2">
      <c r="A5479" s="443" t="s">
        <v>1008</v>
      </c>
      <c r="B5479" s="444"/>
      <c r="C5479" s="444"/>
      <c r="D5479" s="444"/>
      <c r="E5479" s="445"/>
      <c r="F5479" s="36">
        <v>764781.26</v>
      </c>
    </row>
    <row r="5480" spans="1:6" x14ac:dyDescent="0.2">
      <c r="A5480" s="443" t="s">
        <v>1009</v>
      </c>
      <c r="B5480" s="444"/>
      <c r="C5480" s="444"/>
      <c r="D5480" s="444"/>
      <c r="E5480" s="445"/>
      <c r="F5480" s="36">
        <v>383491.8</v>
      </c>
    </row>
    <row r="5481" spans="1:6" ht="11.25" customHeight="1" x14ac:dyDescent="0.2">
      <c r="A5481" s="443" t="s">
        <v>3409</v>
      </c>
      <c r="B5481" s="444"/>
      <c r="C5481" s="444"/>
      <c r="D5481" s="444"/>
      <c r="E5481" s="445"/>
      <c r="F5481" s="36">
        <v>4268782.79</v>
      </c>
    </row>
    <row r="5482" spans="1:6" ht="12.75" x14ac:dyDescent="0.2">
      <c r="A5482" s="456" t="s">
        <v>3410</v>
      </c>
      <c r="B5482" s="457"/>
      <c r="C5482" s="457"/>
      <c r="D5482" s="457"/>
      <c r="E5482" s="457"/>
      <c r="F5482" s="458"/>
    </row>
    <row r="5483" spans="1:6" ht="22.5" customHeight="1" x14ac:dyDescent="0.2">
      <c r="A5483" s="21">
        <v>365</v>
      </c>
      <c r="B5483" s="22" t="s">
        <v>1962</v>
      </c>
      <c r="C5483" s="23" t="s">
        <v>3411</v>
      </c>
      <c r="D5483" s="31">
        <v>5</v>
      </c>
      <c r="E5483" s="25">
        <v>16.11</v>
      </c>
      <c r="F5483" s="25">
        <v>2866.2</v>
      </c>
    </row>
    <row r="5484" spans="1:6" x14ac:dyDescent="0.2">
      <c r="A5484" s="26"/>
      <c r="B5484" s="27"/>
      <c r="C5484" s="28" t="s">
        <v>3412</v>
      </c>
      <c r="D5484" s="28"/>
      <c r="E5484" s="28"/>
      <c r="F5484" s="29">
        <v>2573.34</v>
      </c>
    </row>
    <row r="5485" spans="1:6" x14ac:dyDescent="0.2">
      <c r="A5485" s="26"/>
      <c r="B5485" s="27"/>
      <c r="C5485" s="28" t="s">
        <v>3413</v>
      </c>
      <c r="D5485" s="28"/>
      <c r="E5485" s="28"/>
      <c r="F5485" s="29">
        <v>1352.99</v>
      </c>
    </row>
    <row r="5486" spans="1:6" x14ac:dyDescent="0.2">
      <c r="A5486" s="26"/>
      <c r="B5486" s="27"/>
      <c r="C5486" s="28" t="s">
        <v>917</v>
      </c>
      <c r="D5486" s="28"/>
      <c r="E5486" s="28"/>
      <c r="F5486" s="29">
        <v>6792.53</v>
      </c>
    </row>
    <row r="5487" spans="1:6" ht="112.5" customHeight="1" x14ac:dyDescent="0.2">
      <c r="A5487" s="21">
        <v>366</v>
      </c>
      <c r="B5487" s="22" t="s">
        <v>3414</v>
      </c>
      <c r="C5487" s="23" t="s">
        <v>3415</v>
      </c>
      <c r="D5487" s="31">
        <v>5</v>
      </c>
      <c r="E5487" s="25">
        <v>632.62</v>
      </c>
      <c r="F5487" s="25">
        <v>18820.41</v>
      </c>
    </row>
    <row r="5488" spans="1:6" ht="11.25" customHeight="1" x14ac:dyDescent="0.2">
      <c r="A5488" s="443" t="s">
        <v>1007</v>
      </c>
      <c r="B5488" s="444"/>
      <c r="C5488" s="444"/>
      <c r="D5488" s="444"/>
      <c r="E5488" s="445"/>
      <c r="F5488" s="36">
        <v>21686.61</v>
      </c>
    </row>
    <row r="5489" spans="1:6" x14ac:dyDescent="0.2">
      <c r="A5489" s="443" t="s">
        <v>1008</v>
      </c>
      <c r="B5489" s="444"/>
      <c r="C5489" s="444"/>
      <c r="D5489" s="444"/>
      <c r="E5489" s="445"/>
      <c r="F5489" s="36">
        <v>2573.34</v>
      </c>
    </row>
    <row r="5490" spans="1:6" x14ac:dyDescent="0.2">
      <c r="A5490" s="443" t="s">
        <v>1009</v>
      </c>
      <c r="B5490" s="444"/>
      <c r="C5490" s="444"/>
      <c r="D5490" s="444"/>
      <c r="E5490" s="445"/>
      <c r="F5490" s="36">
        <v>1352.99</v>
      </c>
    </row>
    <row r="5491" spans="1:6" x14ac:dyDescent="0.2">
      <c r="A5491" s="443" t="s">
        <v>3416</v>
      </c>
      <c r="B5491" s="444"/>
      <c r="C5491" s="444"/>
      <c r="D5491" s="444"/>
      <c r="E5491" s="445"/>
      <c r="F5491" s="36">
        <v>25612.94</v>
      </c>
    </row>
    <row r="5492" spans="1:6" ht="12.75" customHeight="1" x14ac:dyDescent="0.2">
      <c r="A5492" s="456" t="s">
        <v>3417</v>
      </c>
      <c r="B5492" s="457"/>
      <c r="C5492" s="457"/>
      <c r="D5492" s="457"/>
      <c r="E5492" s="457"/>
      <c r="F5492" s="458"/>
    </row>
    <row r="5493" spans="1:6" ht="33.75" customHeight="1" x14ac:dyDescent="0.2">
      <c r="A5493" s="21">
        <v>367</v>
      </c>
      <c r="B5493" s="22" t="s">
        <v>3418</v>
      </c>
      <c r="C5493" s="23" t="s">
        <v>3419</v>
      </c>
      <c r="D5493" s="24">
        <v>5.0000000000000001E-3</v>
      </c>
      <c r="E5493" s="25">
        <v>479.84</v>
      </c>
      <c r="F5493" s="25">
        <v>94.08</v>
      </c>
    </row>
    <row r="5494" spans="1:6" x14ac:dyDescent="0.2">
      <c r="A5494" s="26"/>
      <c r="B5494" s="27"/>
      <c r="C5494" s="28" t="s">
        <v>3420</v>
      </c>
      <c r="D5494" s="28"/>
      <c r="E5494" s="28"/>
      <c r="F5494" s="29">
        <v>110.34</v>
      </c>
    </row>
    <row r="5495" spans="1:6" x14ac:dyDescent="0.2">
      <c r="A5495" s="26"/>
      <c r="B5495" s="27"/>
      <c r="C5495" s="28" t="s">
        <v>3421</v>
      </c>
      <c r="D5495" s="28"/>
      <c r="E5495" s="28"/>
      <c r="F5495" s="29">
        <v>55.81</v>
      </c>
    </row>
    <row r="5496" spans="1:6" x14ac:dyDescent="0.2">
      <c r="A5496" s="26"/>
      <c r="B5496" s="27"/>
      <c r="C5496" s="28" t="s">
        <v>917</v>
      </c>
      <c r="D5496" s="28"/>
      <c r="E5496" s="28"/>
      <c r="F5496" s="29">
        <v>260.23</v>
      </c>
    </row>
    <row r="5497" spans="1:6" ht="45" customHeight="1" x14ac:dyDescent="0.2">
      <c r="A5497" s="21">
        <v>368</v>
      </c>
      <c r="B5497" s="22" t="s">
        <v>3422</v>
      </c>
      <c r="C5497" s="23" t="s">
        <v>3423</v>
      </c>
      <c r="D5497" s="32">
        <v>0.5</v>
      </c>
      <c r="E5497" s="25">
        <v>9.1999999999999993</v>
      </c>
      <c r="F5497" s="25">
        <v>48.44</v>
      </c>
    </row>
    <row r="5498" spans="1:6" ht="22.5" customHeight="1" x14ac:dyDescent="0.2">
      <c r="A5498" s="21">
        <v>369</v>
      </c>
      <c r="B5498" s="22" t="s">
        <v>3424</v>
      </c>
      <c r="C5498" s="23" t="s">
        <v>3425</v>
      </c>
      <c r="D5498" s="31">
        <v>2</v>
      </c>
      <c r="E5498" s="25">
        <v>40.229999999999997</v>
      </c>
      <c r="F5498" s="25">
        <v>580.91999999999996</v>
      </c>
    </row>
    <row r="5499" spans="1:6" ht="22.5" customHeight="1" x14ac:dyDescent="0.2">
      <c r="A5499" s="21">
        <v>370</v>
      </c>
      <c r="B5499" s="22" t="s">
        <v>3426</v>
      </c>
      <c r="C5499" s="23" t="s">
        <v>3427</v>
      </c>
      <c r="D5499" s="32">
        <v>0.1</v>
      </c>
      <c r="E5499" s="25">
        <v>11.99</v>
      </c>
      <c r="F5499" s="25">
        <v>12.23</v>
      </c>
    </row>
    <row r="5500" spans="1:6" ht="33.75" customHeight="1" x14ac:dyDescent="0.2">
      <c r="A5500" s="21">
        <v>371</v>
      </c>
      <c r="B5500" s="22" t="s">
        <v>3428</v>
      </c>
      <c r="C5500" s="23" t="s">
        <v>3429</v>
      </c>
      <c r="D5500" s="24">
        <v>5.0000000000000001E-3</v>
      </c>
      <c r="E5500" s="25">
        <v>480.3</v>
      </c>
      <c r="F5500" s="25">
        <v>94.12</v>
      </c>
    </row>
    <row r="5501" spans="1:6" x14ac:dyDescent="0.2">
      <c r="A5501" s="26"/>
      <c r="B5501" s="27"/>
      <c r="C5501" s="28" t="s">
        <v>3420</v>
      </c>
      <c r="D5501" s="28"/>
      <c r="E5501" s="28"/>
      <c r="F5501" s="29">
        <v>110.34</v>
      </c>
    </row>
    <row r="5502" spans="1:6" x14ac:dyDescent="0.2">
      <c r="A5502" s="26"/>
      <c r="B5502" s="27"/>
      <c r="C5502" s="28" t="s">
        <v>3421</v>
      </c>
      <c r="D5502" s="28"/>
      <c r="E5502" s="28"/>
      <c r="F5502" s="29">
        <v>55.81</v>
      </c>
    </row>
    <row r="5503" spans="1:6" x14ac:dyDescent="0.2">
      <c r="A5503" s="26"/>
      <c r="B5503" s="27"/>
      <c r="C5503" s="28" t="s">
        <v>917</v>
      </c>
      <c r="D5503" s="28"/>
      <c r="E5503" s="28"/>
      <c r="F5503" s="29">
        <v>260.27</v>
      </c>
    </row>
    <row r="5504" spans="1:6" ht="33.75" customHeight="1" x14ac:dyDescent="0.2">
      <c r="A5504" s="21">
        <v>372</v>
      </c>
      <c r="B5504" s="22" t="s">
        <v>3430</v>
      </c>
      <c r="C5504" s="23" t="s">
        <v>3431</v>
      </c>
      <c r="D5504" s="32">
        <v>0.5</v>
      </c>
      <c r="E5504" s="25">
        <v>11.5</v>
      </c>
      <c r="F5504" s="25">
        <v>40.770000000000003</v>
      </c>
    </row>
    <row r="5505" spans="1:6" ht="22.5" customHeight="1" x14ac:dyDescent="0.2">
      <c r="A5505" s="21">
        <v>373</v>
      </c>
      <c r="B5505" s="22" t="s">
        <v>3426</v>
      </c>
      <c r="C5505" s="23" t="s">
        <v>3427</v>
      </c>
      <c r="D5505" s="32">
        <v>0.1</v>
      </c>
      <c r="E5505" s="25">
        <v>11.99</v>
      </c>
      <c r="F5505" s="25">
        <v>12.23</v>
      </c>
    </row>
    <row r="5506" spans="1:6" ht="33.75" customHeight="1" x14ac:dyDescent="0.2">
      <c r="A5506" s="21">
        <v>374</v>
      </c>
      <c r="B5506" s="22" t="s">
        <v>3432</v>
      </c>
      <c r="C5506" s="23" t="s">
        <v>3433</v>
      </c>
      <c r="D5506" s="32">
        <v>0.2</v>
      </c>
      <c r="E5506" s="25">
        <v>1293.8699999999999</v>
      </c>
      <c r="F5506" s="25">
        <v>9562.84</v>
      </c>
    </row>
    <row r="5507" spans="1:6" x14ac:dyDescent="0.2">
      <c r="A5507" s="26"/>
      <c r="B5507" s="27"/>
      <c r="C5507" s="28" t="s">
        <v>3434</v>
      </c>
      <c r="D5507" s="28"/>
      <c r="E5507" s="28"/>
      <c r="F5507" s="29">
        <v>11032.15</v>
      </c>
    </row>
    <row r="5508" spans="1:6" x14ac:dyDescent="0.2">
      <c r="A5508" s="26"/>
      <c r="B5508" s="27"/>
      <c r="C5508" s="28" t="s">
        <v>3435</v>
      </c>
      <c r="D5508" s="28"/>
      <c r="E5508" s="28"/>
      <c r="F5508" s="29">
        <v>5579.9</v>
      </c>
    </row>
    <row r="5509" spans="1:6" x14ac:dyDescent="0.2">
      <c r="A5509" s="26"/>
      <c r="B5509" s="27"/>
      <c r="C5509" s="28" t="s">
        <v>917</v>
      </c>
      <c r="D5509" s="28"/>
      <c r="E5509" s="28"/>
      <c r="F5509" s="29">
        <v>26174.89</v>
      </c>
    </row>
    <row r="5510" spans="1:6" ht="45" customHeight="1" x14ac:dyDescent="0.2">
      <c r="A5510" s="21">
        <v>375</v>
      </c>
      <c r="B5510" s="22" t="s">
        <v>3436</v>
      </c>
      <c r="C5510" s="23" t="s">
        <v>3437</v>
      </c>
      <c r="D5510" s="31">
        <v>20</v>
      </c>
      <c r="E5510" s="25">
        <v>61.76</v>
      </c>
      <c r="F5510" s="25">
        <v>18021.57</v>
      </c>
    </row>
    <row r="5511" spans="1:6" ht="22.5" customHeight="1" x14ac:dyDescent="0.2">
      <c r="A5511" s="21">
        <v>376</v>
      </c>
      <c r="B5511" s="22" t="s">
        <v>3426</v>
      </c>
      <c r="C5511" s="23" t="s">
        <v>3427</v>
      </c>
      <c r="D5511" s="32">
        <v>79.8</v>
      </c>
      <c r="E5511" s="25">
        <v>11.99</v>
      </c>
      <c r="F5511" s="25">
        <v>9759.3799999999992</v>
      </c>
    </row>
    <row r="5512" spans="1:6" ht="33.75" customHeight="1" x14ac:dyDescent="0.2">
      <c r="A5512" s="21">
        <v>377</v>
      </c>
      <c r="B5512" s="22" t="s">
        <v>3438</v>
      </c>
      <c r="C5512" s="23" t="s">
        <v>3439</v>
      </c>
      <c r="D5512" s="30">
        <v>0.01</v>
      </c>
      <c r="E5512" s="25">
        <v>151.54</v>
      </c>
      <c r="F5512" s="25">
        <v>40.08</v>
      </c>
    </row>
    <row r="5513" spans="1:6" x14ac:dyDescent="0.2">
      <c r="A5513" s="26"/>
      <c r="B5513" s="27"/>
      <c r="C5513" s="28" t="s">
        <v>3440</v>
      </c>
      <c r="D5513" s="28"/>
      <c r="E5513" s="28"/>
      <c r="F5513" s="29">
        <v>44.03</v>
      </c>
    </row>
    <row r="5514" spans="1:6" x14ac:dyDescent="0.2">
      <c r="A5514" s="26"/>
      <c r="B5514" s="27"/>
      <c r="C5514" s="28" t="s">
        <v>3441</v>
      </c>
      <c r="D5514" s="28"/>
      <c r="E5514" s="28"/>
      <c r="F5514" s="29">
        <v>22.27</v>
      </c>
    </row>
    <row r="5515" spans="1:6" x14ac:dyDescent="0.2">
      <c r="A5515" s="26"/>
      <c r="B5515" s="27"/>
      <c r="C5515" s="28" t="s">
        <v>917</v>
      </c>
      <c r="D5515" s="28"/>
      <c r="E5515" s="28"/>
      <c r="F5515" s="29">
        <v>106.38</v>
      </c>
    </row>
    <row r="5516" spans="1:6" ht="33.75" customHeight="1" x14ac:dyDescent="0.2">
      <c r="A5516" s="21">
        <v>378</v>
      </c>
      <c r="B5516" s="22" t="s">
        <v>3442</v>
      </c>
      <c r="C5516" s="23" t="s">
        <v>3443</v>
      </c>
      <c r="D5516" s="32">
        <v>0.2</v>
      </c>
      <c r="E5516" s="25">
        <v>158.37</v>
      </c>
      <c r="F5516" s="25">
        <v>825.9</v>
      </c>
    </row>
    <row r="5517" spans="1:6" x14ac:dyDescent="0.2">
      <c r="A5517" s="26"/>
      <c r="B5517" s="27"/>
      <c r="C5517" s="28" t="s">
        <v>3444</v>
      </c>
      <c r="D5517" s="28"/>
      <c r="E5517" s="28"/>
      <c r="F5517" s="29">
        <v>880.53</v>
      </c>
    </row>
    <row r="5518" spans="1:6" x14ac:dyDescent="0.2">
      <c r="A5518" s="26"/>
      <c r="B5518" s="27"/>
      <c r="C5518" s="28" t="s">
        <v>3445</v>
      </c>
      <c r="D5518" s="28"/>
      <c r="E5518" s="28"/>
      <c r="F5518" s="29">
        <v>445.36</v>
      </c>
    </row>
    <row r="5519" spans="1:6" x14ac:dyDescent="0.2">
      <c r="A5519" s="26"/>
      <c r="B5519" s="27"/>
      <c r="C5519" s="28" t="s">
        <v>917</v>
      </c>
      <c r="D5519" s="28"/>
      <c r="E5519" s="28"/>
      <c r="F5519" s="29">
        <v>2151.79</v>
      </c>
    </row>
    <row r="5520" spans="1:6" ht="45" customHeight="1" x14ac:dyDescent="0.2">
      <c r="A5520" s="21">
        <v>379</v>
      </c>
      <c r="B5520" s="22" t="s">
        <v>3446</v>
      </c>
      <c r="C5520" s="23" t="s">
        <v>3447</v>
      </c>
      <c r="D5520" s="31">
        <v>2</v>
      </c>
      <c r="E5520" s="25">
        <v>49.28</v>
      </c>
      <c r="F5520" s="25">
        <v>2094.33</v>
      </c>
    </row>
    <row r="5521" spans="1:6" x14ac:dyDescent="0.2">
      <c r="A5521" s="26"/>
      <c r="B5521" s="27"/>
      <c r="C5521" s="28" t="s">
        <v>3448</v>
      </c>
      <c r="D5521" s="28"/>
      <c r="E5521" s="28"/>
      <c r="F5521" s="29">
        <v>2050.35</v>
      </c>
    </row>
    <row r="5522" spans="1:6" x14ac:dyDescent="0.2">
      <c r="A5522" s="26"/>
      <c r="B5522" s="27"/>
      <c r="C5522" s="28" t="s">
        <v>3449</v>
      </c>
      <c r="D5522" s="28"/>
      <c r="E5522" s="28"/>
      <c r="F5522" s="29">
        <v>1037.03</v>
      </c>
    </row>
    <row r="5523" spans="1:6" x14ac:dyDescent="0.2">
      <c r="A5523" s="26"/>
      <c r="B5523" s="27"/>
      <c r="C5523" s="28" t="s">
        <v>917</v>
      </c>
      <c r="D5523" s="28"/>
      <c r="E5523" s="28"/>
      <c r="F5523" s="29">
        <v>5181.71</v>
      </c>
    </row>
    <row r="5524" spans="1:6" ht="45" customHeight="1" x14ac:dyDescent="0.2">
      <c r="A5524" s="21">
        <v>380</v>
      </c>
      <c r="B5524" s="22" t="s">
        <v>3450</v>
      </c>
      <c r="C5524" s="23" t="s">
        <v>3451</v>
      </c>
      <c r="D5524" s="31">
        <v>2</v>
      </c>
      <c r="E5524" s="25">
        <v>361.16</v>
      </c>
      <c r="F5524" s="25">
        <v>6269.74</v>
      </c>
    </row>
    <row r="5525" spans="1:6" ht="33.75" customHeight="1" x14ac:dyDescent="0.2">
      <c r="A5525" s="21">
        <v>381</v>
      </c>
      <c r="B5525" s="22" t="s">
        <v>3452</v>
      </c>
      <c r="C5525" s="23" t="s">
        <v>3453</v>
      </c>
      <c r="D5525" s="31">
        <v>2</v>
      </c>
      <c r="E5525" s="25">
        <v>23.4</v>
      </c>
      <c r="F5525" s="25">
        <v>510.12</v>
      </c>
    </row>
    <row r="5526" spans="1:6" ht="22.5" customHeight="1" x14ac:dyDescent="0.2">
      <c r="A5526" s="21">
        <v>382</v>
      </c>
      <c r="B5526" s="22" t="s">
        <v>3454</v>
      </c>
      <c r="C5526" s="23" t="s">
        <v>3455</v>
      </c>
      <c r="D5526" s="31">
        <v>2</v>
      </c>
      <c r="E5526" s="25">
        <v>39.119999999999997</v>
      </c>
      <c r="F5526" s="25">
        <v>2244.9699999999998</v>
      </c>
    </row>
    <row r="5527" spans="1:6" x14ac:dyDescent="0.2">
      <c r="A5527" s="26"/>
      <c r="B5527" s="27"/>
      <c r="C5527" s="28" t="s">
        <v>3456</v>
      </c>
      <c r="D5527" s="28"/>
      <c r="E5527" s="28"/>
      <c r="F5527" s="29">
        <v>2442.06</v>
      </c>
    </row>
    <row r="5528" spans="1:6" x14ac:dyDescent="0.2">
      <c r="A5528" s="26"/>
      <c r="B5528" s="27"/>
      <c r="C5528" s="28" t="s">
        <v>3457</v>
      </c>
      <c r="D5528" s="28"/>
      <c r="E5528" s="28"/>
      <c r="F5528" s="29">
        <v>1235.1600000000001</v>
      </c>
    </row>
    <row r="5529" spans="1:6" x14ac:dyDescent="0.2">
      <c r="A5529" s="26"/>
      <c r="B5529" s="27"/>
      <c r="C5529" s="28" t="s">
        <v>917</v>
      </c>
      <c r="D5529" s="28"/>
      <c r="E5529" s="28"/>
      <c r="F5529" s="29">
        <v>5922.19</v>
      </c>
    </row>
    <row r="5530" spans="1:6" ht="33.75" customHeight="1" x14ac:dyDescent="0.2">
      <c r="A5530" s="21">
        <v>383</v>
      </c>
      <c r="B5530" s="22" t="s">
        <v>3458</v>
      </c>
      <c r="C5530" s="23" t="s">
        <v>3459</v>
      </c>
      <c r="D5530" s="31">
        <v>2</v>
      </c>
      <c r="E5530" s="25">
        <v>60.7</v>
      </c>
      <c r="F5530" s="25">
        <v>1147.23</v>
      </c>
    </row>
    <row r="5531" spans="1:6" ht="45" customHeight="1" x14ac:dyDescent="0.2">
      <c r="A5531" s="21">
        <v>384</v>
      </c>
      <c r="B5531" s="22" t="s">
        <v>2946</v>
      </c>
      <c r="C5531" s="23" t="s">
        <v>2991</v>
      </c>
      <c r="D5531" s="31">
        <v>2</v>
      </c>
      <c r="E5531" s="25">
        <v>145.80000000000001</v>
      </c>
      <c r="F5531" s="25">
        <v>6087.2</v>
      </c>
    </row>
    <row r="5532" spans="1:6" x14ac:dyDescent="0.2">
      <c r="A5532" s="26"/>
      <c r="B5532" s="27"/>
      <c r="C5532" s="28" t="s">
        <v>2948</v>
      </c>
      <c r="D5532" s="28"/>
      <c r="E5532" s="28"/>
      <c r="F5532" s="29">
        <v>3022.54</v>
      </c>
    </row>
    <row r="5533" spans="1:6" x14ac:dyDescent="0.2">
      <c r="A5533" s="26"/>
      <c r="B5533" s="27"/>
      <c r="C5533" s="28" t="s">
        <v>2949</v>
      </c>
      <c r="D5533" s="28"/>
      <c r="E5533" s="28"/>
      <c r="F5533" s="29">
        <v>1456.74</v>
      </c>
    </row>
    <row r="5534" spans="1:6" x14ac:dyDescent="0.2">
      <c r="A5534" s="26"/>
      <c r="B5534" s="27"/>
      <c r="C5534" s="28" t="s">
        <v>917</v>
      </c>
      <c r="D5534" s="28"/>
      <c r="E5534" s="28"/>
      <c r="F5534" s="29">
        <v>10566.48</v>
      </c>
    </row>
    <row r="5535" spans="1:6" ht="33.75" customHeight="1" x14ac:dyDescent="0.2">
      <c r="A5535" s="21">
        <v>385</v>
      </c>
      <c r="B5535" s="22" t="s">
        <v>3460</v>
      </c>
      <c r="C5535" s="23" t="s">
        <v>3461</v>
      </c>
      <c r="D5535" s="32">
        <v>2.2000000000000002</v>
      </c>
      <c r="E5535" s="25">
        <v>997.8</v>
      </c>
      <c r="F5535" s="25">
        <v>13214.86</v>
      </c>
    </row>
    <row r="5536" spans="1:6" ht="22.5" customHeight="1" x14ac:dyDescent="0.2">
      <c r="A5536" s="21">
        <v>386</v>
      </c>
      <c r="B5536" s="22" t="s">
        <v>3462</v>
      </c>
      <c r="C5536" s="23" t="s">
        <v>3463</v>
      </c>
      <c r="D5536" s="33">
        <v>5.6500000000000002E-2</v>
      </c>
      <c r="E5536" s="25">
        <v>169.45</v>
      </c>
      <c r="F5536" s="25">
        <v>205.49</v>
      </c>
    </row>
    <row r="5537" spans="1:6" x14ac:dyDescent="0.2">
      <c r="A5537" s="26"/>
      <c r="B5537" s="27"/>
      <c r="C5537" s="28" t="s">
        <v>3464</v>
      </c>
      <c r="D5537" s="28"/>
      <c r="E5537" s="28"/>
      <c r="F5537" s="29">
        <v>143.37</v>
      </c>
    </row>
    <row r="5538" spans="1:6" x14ac:dyDescent="0.2">
      <c r="A5538" s="26"/>
      <c r="B5538" s="27"/>
      <c r="C5538" s="28" t="s">
        <v>3465</v>
      </c>
      <c r="D5538" s="28"/>
      <c r="E5538" s="28"/>
      <c r="F5538" s="29">
        <v>66.12</v>
      </c>
    </row>
    <row r="5539" spans="1:6" x14ac:dyDescent="0.2">
      <c r="A5539" s="26"/>
      <c r="B5539" s="27"/>
      <c r="C5539" s="28" t="s">
        <v>917</v>
      </c>
      <c r="D5539" s="28"/>
      <c r="E5539" s="28"/>
      <c r="F5539" s="29">
        <v>414.98</v>
      </c>
    </row>
    <row r="5540" spans="1:6" ht="12" x14ac:dyDescent="0.2">
      <c r="A5540" s="459" t="s">
        <v>3466</v>
      </c>
      <c r="B5540" s="460"/>
      <c r="C5540" s="460"/>
      <c r="D5540" s="460"/>
      <c r="E5540" s="460"/>
      <c r="F5540" s="461"/>
    </row>
    <row r="5541" spans="1:6" ht="33.75" customHeight="1" x14ac:dyDescent="0.2">
      <c r="A5541" s="21">
        <v>387</v>
      </c>
      <c r="B5541" s="22" t="s">
        <v>3467</v>
      </c>
      <c r="C5541" s="23" t="s">
        <v>3468</v>
      </c>
      <c r="D5541" s="31">
        <v>12</v>
      </c>
      <c r="E5541" s="25">
        <v>215.55</v>
      </c>
      <c r="F5541" s="25">
        <v>72288.36</v>
      </c>
    </row>
    <row r="5542" spans="1:6" x14ac:dyDescent="0.2">
      <c r="A5542" s="26"/>
      <c r="B5542" s="27"/>
      <c r="C5542" s="28" t="s">
        <v>3469</v>
      </c>
      <c r="D5542" s="28"/>
      <c r="E5542" s="28"/>
      <c r="F5542" s="29">
        <v>73689.100000000006</v>
      </c>
    </row>
    <row r="5543" spans="1:6" x14ac:dyDescent="0.2">
      <c r="A5543" s="26"/>
      <c r="B5543" s="27"/>
      <c r="C5543" s="28" t="s">
        <v>3470</v>
      </c>
      <c r="D5543" s="28"/>
      <c r="E5543" s="28"/>
      <c r="F5543" s="29">
        <v>37270.85</v>
      </c>
    </row>
    <row r="5544" spans="1:6" x14ac:dyDescent="0.2">
      <c r="A5544" s="26"/>
      <c r="B5544" s="27"/>
      <c r="C5544" s="28" t="s">
        <v>917</v>
      </c>
      <c r="D5544" s="28"/>
      <c r="E5544" s="28"/>
      <c r="F5544" s="29">
        <v>183248.31</v>
      </c>
    </row>
    <row r="5545" spans="1:6" ht="45" customHeight="1" x14ac:dyDescent="0.2">
      <c r="A5545" s="21">
        <v>388</v>
      </c>
      <c r="B5545" s="22" t="s">
        <v>3471</v>
      </c>
      <c r="C5545" s="23" t="s">
        <v>3472</v>
      </c>
      <c r="D5545" s="31">
        <v>12</v>
      </c>
      <c r="E5545" s="25">
        <v>24945.83</v>
      </c>
      <c r="F5545" s="25">
        <v>1781132.26</v>
      </c>
    </row>
    <row r="5546" spans="1:6" ht="33.75" customHeight="1" x14ac:dyDescent="0.2">
      <c r="A5546" s="21">
        <v>389</v>
      </c>
      <c r="B5546" s="22" t="s">
        <v>2765</v>
      </c>
      <c r="C5546" s="23" t="s">
        <v>3473</v>
      </c>
      <c r="D5546" s="31">
        <v>12</v>
      </c>
      <c r="E5546" s="25">
        <v>7.28</v>
      </c>
      <c r="F5546" s="25">
        <v>3472.68</v>
      </c>
    </row>
    <row r="5547" spans="1:6" x14ac:dyDescent="0.2">
      <c r="A5547" s="26"/>
      <c r="B5547" s="27"/>
      <c r="C5547" s="28" t="s">
        <v>3474</v>
      </c>
      <c r="D5547" s="28"/>
      <c r="E5547" s="28"/>
      <c r="F5547" s="29">
        <v>3023.35</v>
      </c>
    </row>
    <row r="5548" spans="1:6" x14ac:dyDescent="0.2">
      <c r="A5548" s="26"/>
      <c r="B5548" s="27"/>
      <c r="C5548" s="28" t="s">
        <v>3475</v>
      </c>
      <c r="D5548" s="28"/>
      <c r="E5548" s="28"/>
      <c r="F5548" s="29">
        <v>1545.27</v>
      </c>
    </row>
    <row r="5549" spans="1:6" x14ac:dyDescent="0.2">
      <c r="A5549" s="26"/>
      <c r="B5549" s="27"/>
      <c r="C5549" s="28" t="s">
        <v>917</v>
      </c>
      <c r="D5549" s="28"/>
      <c r="E5549" s="28"/>
      <c r="F5549" s="29">
        <v>8041.3</v>
      </c>
    </row>
    <row r="5550" spans="1:6" ht="22.5" customHeight="1" x14ac:dyDescent="0.2">
      <c r="A5550" s="21">
        <v>390</v>
      </c>
      <c r="B5550" s="22" t="s">
        <v>3476</v>
      </c>
      <c r="C5550" s="23" t="s">
        <v>3477</v>
      </c>
      <c r="D5550" s="31">
        <v>12</v>
      </c>
      <c r="E5550" s="25">
        <v>2437.29</v>
      </c>
      <c r="F5550" s="25">
        <v>174022.35</v>
      </c>
    </row>
    <row r="5551" spans="1:6" ht="12" x14ac:dyDescent="0.2">
      <c r="A5551" s="459" t="s">
        <v>3478</v>
      </c>
      <c r="B5551" s="460"/>
      <c r="C5551" s="460"/>
      <c r="D5551" s="460"/>
      <c r="E5551" s="460"/>
      <c r="F5551" s="461"/>
    </row>
    <row r="5552" spans="1:6" ht="33.75" customHeight="1" x14ac:dyDescent="0.2">
      <c r="A5552" s="21">
        <v>391</v>
      </c>
      <c r="B5552" s="22" t="s">
        <v>3479</v>
      </c>
      <c r="C5552" s="23" t="s">
        <v>3480</v>
      </c>
      <c r="D5552" s="24">
        <v>1.131</v>
      </c>
      <c r="E5552" s="25">
        <v>950.65</v>
      </c>
      <c r="F5552" s="25">
        <v>18426.740000000002</v>
      </c>
    </row>
    <row r="5553" spans="1:6" x14ac:dyDescent="0.2">
      <c r="A5553" s="26"/>
      <c r="B5553" s="27"/>
      <c r="C5553" s="28" t="s">
        <v>3481</v>
      </c>
      <c r="D5553" s="28"/>
      <c r="E5553" s="28"/>
      <c r="F5553" s="29">
        <v>3977.05</v>
      </c>
    </row>
    <row r="5554" spans="1:6" x14ac:dyDescent="0.2">
      <c r="A5554" s="26"/>
      <c r="B5554" s="27"/>
      <c r="C5554" s="28" t="s">
        <v>3482</v>
      </c>
      <c r="D5554" s="28"/>
      <c r="E5554" s="28"/>
      <c r="F5554" s="29">
        <v>2011.53</v>
      </c>
    </row>
    <row r="5555" spans="1:6" x14ac:dyDescent="0.2">
      <c r="A5555" s="26"/>
      <c r="B5555" s="27"/>
      <c r="C5555" s="28" t="s">
        <v>917</v>
      </c>
      <c r="D5555" s="28"/>
      <c r="E5555" s="28"/>
      <c r="F5555" s="29">
        <v>24415.32</v>
      </c>
    </row>
    <row r="5556" spans="1:6" ht="22.5" customHeight="1" x14ac:dyDescent="0.2">
      <c r="A5556" s="21">
        <v>392</v>
      </c>
      <c r="B5556" s="22" t="s">
        <v>3483</v>
      </c>
      <c r="C5556" s="23" t="s">
        <v>3484</v>
      </c>
      <c r="D5556" s="32">
        <v>-113.1</v>
      </c>
      <c r="E5556" s="25">
        <v>8.52</v>
      </c>
      <c r="F5556" s="25">
        <v>-14743.26</v>
      </c>
    </row>
    <row r="5557" spans="1:6" ht="22.5" customHeight="1" x14ac:dyDescent="0.2">
      <c r="A5557" s="21">
        <v>393</v>
      </c>
      <c r="B5557" s="22" t="s">
        <v>3485</v>
      </c>
      <c r="C5557" s="23" t="s">
        <v>3486</v>
      </c>
      <c r="D5557" s="32">
        <v>113.1</v>
      </c>
      <c r="E5557" s="25">
        <v>5.43</v>
      </c>
      <c r="F5557" s="25">
        <v>6534.38</v>
      </c>
    </row>
    <row r="5558" spans="1:6" ht="11.25" customHeight="1" x14ac:dyDescent="0.2">
      <c r="A5558" s="443" t="s">
        <v>1007</v>
      </c>
      <c r="B5558" s="444"/>
      <c r="C5558" s="444"/>
      <c r="D5558" s="444"/>
      <c r="E5558" s="445"/>
      <c r="F5558" s="36">
        <v>2112000.0099999998</v>
      </c>
    </row>
    <row r="5559" spans="1:6" x14ac:dyDescent="0.2">
      <c r="A5559" s="443" t="s">
        <v>1008</v>
      </c>
      <c r="B5559" s="444"/>
      <c r="C5559" s="444"/>
      <c r="D5559" s="444"/>
      <c r="E5559" s="445"/>
      <c r="F5559" s="36">
        <v>100525.2</v>
      </c>
    </row>
    <row r="5560" spans="1:6" x14ac:dyDescent="0.2">
      <c r="A5560" s="443" t="s">
        <v>1009</v>
      </c>
      <c r="B5560" s="444"/>
      <c r="C5560" s="444"/>
      <c r="D5560" s="444"/>
      <c r="E5560" s="445"/>
      <c r="F5560" s="36">
        <v>50781.85</v>
      </c>
    </row>
    <row r="5561" spans="1:6" ht="11.25" customHeight="1" x14ac:dyDescent="0.2">
      <c r="A5561" s="443" t="s">
        <v>3487</v>
      </c>
      <c r="B5561" s="444"/>
      <c r="C5561" s="444"/>
      <c r="D5561" s="444"/>
      <c r="E5561" s="445"/>
      <c r="F5561" s="36">
        <v>2263307.06</v>
      </c>
    </row>
    <row r="5562" spans="1:6" ht="12.75" customHeight="1" x14ac:dyDescent="0.2">
      <c r="A5562" s="456" t="s">
        <v>3488</v>
      </c>
      <c r="B5562" s="457"/>
      <c r="C5562" s="457"/>
      <c r="D5562" s="457"/>
      <c r="E5562" s="457"/>
      <c r="F5562" s="458"/>
    </row>
    <row r="5563" spans="1:6" ht="33.75" customHeight="1" x14ac:dyDescent="0.2">
      <c r="A5563" s="21">
        <v>394</v>
      </c>
      <c r="B5563" s="22" t="s">
        <v>3418</v>
      </c>
      <c r="C5563" s="23" t="s">
        <v>3419</v>
      </c>
      <c r="D5563" s="30">
        <v>0.05</v>
      </c>
      <c r="E5563" s="25">
        <v>479.84</v>
      </c>
      <c r="F5563" s="25">
        <v>940.8</v>
      </c>
    </row>
    <row r="5564" spans="1:6" x14ac:dyDescent="0.2">
      <c r="A5564" s="26"/>
      <c r="B5564" s="27"/>
      <c r="C5564" s="28" t="s">
        <v>3489</v>
      </c>
      <c r="D5564" s="28"/>
      <c r="E5564" s="28"/>
      <c r="F5564" s="29">
        <v>1103.42</v>
      </c>
    </row>
    <row r="5565" spans="1:6" x14ac:dyDescent="0.2">
      <c r="A5565" s="26"/>
      <c r="B5565" s="27"/>
      <c r="C5565" s="28" t="s">
        <v>3490</v>
      </c>
      <c r="D5565" s="28"/>
      <c r="E5565" s="28"/>
      <c r="F5565" s="29">
        <v>558.1</v>
      </c>
    </row>
    <row r="5566" spans="1:6" x14ac:dyDescent="0.2">
      <c r="A5566" s="26"/>
      <c r="B5566" s="27"/>
      <c r="C5566" s="28" t="s">
        <v>917</v>
      </c>
      <c r="D5566" s="28"/>
      <c r="E5566" s="28"/>
      <c r="F5566" s="29">
        <v>2602.3200000000002</v>
      </c>
    </row>
    <row r="5567" spans="1:6" ht="45" customHeight="1" x14ac:dyDescent="0.2">
      <c r="A5567" s="21">
        <v>395</v>
      </c>
      <c r="B5567" s="22" t="s">
        <v>3422</v>
      </c>
      <c r="C5567" s="23" t="s">
        <v>3423</v>
      </c>
      <c r="D5567" s="31">
        <v>5</v>
      </c>
      <c r="E5567" s="25">
        <v>9.1999999999999993</v>
      </c>
      <c r="F5567" s="25">
        <v>484.38</v>
      </c>
    </row>
    <row r="5568" spans="1:6" ht="33.75" customHeight="1" x14ac:dyDescent="0.2">
      <c r="A5568" s="21">
        <v>396</v>
      </c>
      <c r="B5568" s="22" t="s">
        <v>3491</v>
      </c>
      <c r="C5568" s="23" t="s">
        <v>3492</v>
      </c>
      <c r="D5568" s="31">
        <v>12</v>
      </c>
      <c r="E5568" s="25">
        <v>28.58</v>
      </c>
      <c r="F5568" s="25">
        <v>2150.36</v>
      </c>
    </row>
    <row r="5569" spans="1:6" ht="22.5" customHeight="1" x14ac:dyDescent="0.2">
      <c r="A5569" s="21">
        <v>397</v>
      </c>
      <c r="B5569" s="22" t="s">
        <v>3426</v>
      </c>
      <c r="C5569" s="23" t="s">
        <v>3427</v>
      </c>
      <c r="D5569" s="31">
        <v>1</v>
      </c>
      <c r="E5569" s="25">
        <v>11.99</v>
      </c>
      <c r="F5569" s="25">
        <v>122.3</v>
      </c>
    </row>
    <row r="5570" spans="1:6" ht="33.75" customHeight="1" x14ac:dyDescent="0.2">
      <c r="A5570" s="21">
        <v>398</v>
      </c>
      <c r="B5570" s="22" t="s">
        <v>3493</v>
      </c>
      <c r="C5570" s="23" t="s">
        <v>3494</v>
      </c>
      <c r="D5570" s="30">
        <v>0.52</v>
      </c>
      <c r="E5570" s="25">
        <v>482</v>
      </c>
      <c r="F5570" s="25">
        <v>9804.5300000000007</v>
      </c>
    </row>
    <row r="5571" spans="1:6" x14ac:dyDescent="0.2">
      <c r="A5571" s="26"/>
      <c r="B5571" s="27"/>
      <c r="C5571" s="28" t="s">
        <v>3495</v>
      </c>
      <c r="D5571" s="28"/>
      <c r="E5571" s="28"/>
      <c r="F5571" s="29">
        <v>11475.59</v>
      </c>
    </row>
    <row r="5572" spans="1:6" x14ac:dyDescent="0.2">
      <c r="A5572" s="26"/>
      <c r="B5572" s="27"/>
      <c r="C5572" s="28" t="s">
        <v>3496</v>
      </c>
      <c r="D5572" s="28"/>
      <c r="E5572" s="28"/>
      <c r="F5572" s="29">
        <v>5804.18</v>
      </c>
    </row>
    <row r="5573" spans="1:6" x14ac:dyDescent="0.2">
      <c r="A5573" s="26"/>
      <c r="B5573" s="27"/>
      <c r="C5573" s="28" t="s">
        <v>917</v>
      </c>
      <c r="D5573" s="28"/>
      <c r="E5573" s="28"/>
      <c r="F5573" s="29">
        <v>27084.3</v>
      </c>
    </row>
    <row r="5574" spans="1:6" ht="45" customHeight="1" x14ac:dyDescent="0.2">
      <c r="A5574" s="21">
        <v>399</v>
      </c>
      <c r="B5574" s="22" t="s">
        <v>3497</v>
      </c>
      <c r="C5574" s="23" t="s">
        <v>3498</v>
      </c>
      <c r="D5574" s="31">
        <v>52</v>
      </c>
      <c r="E5574" s="25">
        <v>26.5</v>
      </c>
      <c r="F5574" s="25">
        <v>11203.14</v>
      </c>
    </row>
    <row r="5575" spans="1:6" ht="22.5" customHeight="1" x14ac:dyDescent="0.2">
      <c r="A5575" s="21">
        <v>400</v>
      </c>
      <c r="B5575" s="22" t="s">
        <v>3426</v>
      </c>
      <c r="C5575" s="23" t="s">
        <v>3427</v>
      </c>
      <c r="D5575" s="31">
        <v>9</v>
      </c>
      <c r="E5575" s="25">
        <v>11.99</v>
      </c>
      <c r="F5575" s="25">
        <v>1100.68</v>
      </c>
    </row>
    <row r="5576" spans="1:6" ht="33.75" customHeight="1" x14ac:dyDescent="0.2">
      <c r="A5576" s="21">
        <v>401</v>
      </c>
      <c r="B5576" s="22" t="s">
        <v>3499</v>
      </c>
      <c r="C5576" s="23" t="s">
        <v>3500</v>
      </c>
      <c r="D5576" s="32">
        <v>0.4</v>
      </c>
      <c r="E5576" s="25">
        <v>920.19</v>
      </c>
      <c r="F5576" s="25">
        <v>14286.02</v>
      </c>
    </row>
    <row r="5577" spans="1:6" x14ac:dyDescent="0.2">
      <c r="A5577" s="26"/>
      <c r="B5577" s="27"/>
      <c r="C5577" s="28" t="s">
        <v>3501</v>
      </c>
      <c r="D5577" s="28"/>
      <c r="E5577" s="28"/>
      <c r="F5577" s="29">
        <v>16713.580000000002</v>
      </c>
    </row>
    <row r="5578" spans="1:6" x14ac:dyDescent="0.2">
      <c r="A5578" s="26"/>
      <c r="B5578" s="27"/>
      <c r="C5578" s="28" t="s">
        <v>3502</v>
      </c>
      <c r="D5578" s="28"/>
      <c r="E5578" s="28"/>
      <c r="F5578" s="29">
        <v>8453.48</v>
      </c>
    </row>
    <row r="5579" spans="1:6" x14ac:dyDescent="0.2">
      <c r="A5579" s="26"/>
      <c r="B5579" s="27"/>
      <c r="C5579" s="28" t="s">
        <v>917</v>
      </c>
      <c r="D5579" s="28"/>
      <c r="E5579" s="28"/>
      <c r="F5579" s="29">
        <v>39453.08</v>
      </c>
    </row>
    <row r="5580" spans="1:6" ht="45" customHeight="1" x14ac:dyDescent="0.2">
      <c r="A5580" s="21">
        <v>402</v>
      </c>
      <c r="B5580" s="22" t="s">
        <v>3503</v>
      </c>
      <c r="C5580" s="23" t="s">
        <v>3504</v>
      </c>
      <c r="D5580" s="31">
        <v>40</v>
      </c>
      <c r="E5580" s="25">
        <v>41.28</v>
      </c>
      <c r="F5580" s="25">
        <v>24107.52</v>
      </c>
    </row>
    <row r="5581" spans="1:6" ht="22.5" customHeight="1" x14ac:dyDescent="0.2">
      <c r="A5581" s="21">
        <v>403</v>
      </c>
      <c r="B5581" s="22" t="s">
        <v>3426</v>
      </c>
      <c r="C5581" s="23" t="s">
        <v>3427</v>
      </c>
      <c r="D5581" s="31">
        <v>20</v>
      </c>
      <c r="E5581" s="25">
        <v>11.99</v>
      </c>
      <c r="F5581" s="25">
        <v>2445.96</v>
      </c>
    </row>
    <row r="5582" spans="1:6" ht="33.75" customHeight="1" x14ac:dyDescent="0.2">
      <c r="A5582" s="21">
        <v>404</v>
      </c>
      <c r="B5582" s="22" t="s">
        <v>3505</v>
      </c>
      <c r="C5582" s="23" t="s">
        <v>3506</v>
      </c>
      <c r="D5582" s="30">
        <v>0.45</v>
      </c>
      <c r="E5582" s="25">
        <v>1102.51</v>
      </c>
      <c r="F5582" s="25">
        <v>19112.32</v>
      </c>
    </row>
    <row r="5583" spans="1:6" x14ac:dyDescent="0.2">
      <c r="A5583" s="26"/>
      <c r="B5583" s="27"/>
      <c r="C5583" s="28" t="s">
        <v>3507</v>
      </c>
      <c r="D5583" s="28"/>
      <c r="E5583" s="28"/>
      <c r="F5583" s="29">
        <v>22298.03</v>
      </c>
    </row>
    <row r="5584" spans="1:6" x14ac:dyDescent="0.2">
      <c r="A5584" s="26"/>
      <c r="B5584" s="27"/>
      <c r="C5584" s="28" t="s">
        <v>3508</v>
      </c>
      <c r="D5584" s="28"/>
      <c r="E5584" s="28"/>
      <c r="F5584" s="29">
        <v>11278.01</v>
      </c>
    </row>
    <row r="5585" spans="1:6" x14ac:dyDescent="0.2">
      <c r="A5585" s="26"/>
      <c r="B5585" s="27"/>
      <c r="C5585" s="28" t="s">
        <v>917</v>
      </c>
      <c r="D5585" s="28"/>
      <c r="E5585" s="28"/>
      <c r="F5585" s="29">
        <v>52688.36</v>
      </c>
    </row>
    <row r="5586" spans="1:6" ht="45" customHeight="1" x14ac:dyDescent="0.2">
      <c r="A5586" s="21">
        <v>405</v>
      </c>
      <c r="B5586" s="22" t="s">
        <v>3509</v>
      </c>
      <c r="C5586" s="23" t="s">
        <v>3510</v>
      </c>
      <c r="D5586" s="31">
        <v>45</v>
      </c>
      <c r="E5586" s="25">
        <v>53.12</v>
      </c>
      <c r="F5586" s="25">
        <v>35569.15</v>
      </c>
    </row>
    <row r="5587" spans="1:6" ht="22.5" customHeight="1" x14ac:dyDescent="0.2">
      <c r="A5587" s="21">
        <v>406</v>
      </c>
      <c r="B5587" s="22" t="s">
        <v>3426</v>
      </c>
      <c r="C5587" s="23" t="s">
        <v>3427</v>
      </c>
      <c r="D5587" s="31">
        <v>30</v>
      </c>
      <c r="E5587" s="25">
        <v>11.99</v>
      </c>
      <c r="F5587" s="25">
        <v>3668.94</v>
      </c>
    </row>
    <row r="5588" spans="1:6" ht="33.75" customHeight="1" x14ac:dyDescent="0.2">
      <c r="A5588" s="21">
        <v>407</v>
      </c>
      <c r="B5588" s="22" t="s">
        <v>3432</v>
      </c>
      <c r="C5588" s="23" t="s">
        <v>3433</v>
      </c>
      <c r="D5588" s="31">
        <v>5</v>
      </c>
      <c r="E5588" s="25">
        <v>1293.8699999999999</v>
      </c>
      <c r="F5588" s="25">
        <v>239071.1</v>
      </c>
    </row>
    <row r="5589" spans="1:6" x14ac:dyDescent="0.2">
      <c r="A5589" s="26"/>
      <c r="B5589" s="27"/>
      <c r="C5589" s="28" t="s">
        <v>3511</v>
      </c>
      <c r="D5589" s="28"/>
      <c r="E5589" s="28"/>
      <c r="F5589" s="29">
        <v>275803.84000000003</v>
      </c>
    </row>
    <row r="5590" spans="1:6" x14ac:dyDescent="0.2">
      <c r="A5590" s="26"/>
      <c r="B5590" s="27"/>
      <c r="C5590" s="28" t="s">
        <v>3512</v>
      </c>
      <c r="D5590" s="28"/>
      <c r="E5590" s="28"/>
      <c r="F5590" s="29">
        <v>139497.48000000001</v>
      </c>
    </row>
    <row r="5591" spans="1:6" x14ac:dyDescent="0.2">
      <c r="A5591" s="26"/>
      <c r="B5591" s="27"/>
      <c r="C5591" s="28" t="s">
        <v>917</v>
      </c>
      <c r="D5591" s="28"/>
      <c r="E5591" s="28"/>
      <c r="F5591" s="29">
        <v>654372.42000000004</v>
      </c>
    </row>
    <row r="5592" spans="1:6" ht="45" customHeight="1" x14ac:dyDescent="0.2">
      <c r="A5592" s="21">
        <v>408</v>
      </c>
      <c r="B5592" s="22" t="s">
        <v>3436</v>
      </c>
      <c r="C5592" s="23" t="s">
        <v>3437</v>
      </c>
      <c r="D5592" s="31">
        <v>500</v>
      </c>
      <c r="E5592" s="25">
        <v>61.76</v>
      </c>
      <c r="F5592" s="25">
        <v>450539.2</v>
      </c>
    </row>
    <row r="5593" spans="1:6" ht="22.5" customHeight="1" x14ac:dyDescent="0.2">
      <c r="A5593" s="21">
        <v>409</v>
      </c>
      <c r="B5593" s="22" t="s">
        <v>3426</v>
      </c>
      <c r="C5593" s="23" t="s">
        <v>3427</v>
      </c>
      <c r="D5593" s="31">
        <v>100</v>
      </c>
      <c r="E5593" s="25">
        <v>11.99</v>
      </c>
      <c r="F5593" s="25">
        <v>12229.8</v>
      </c>
    </row>
    <row r="5594" spans="1:6" ht="33.75" customHeight="1" x14ac:dyDescent="0.2">
      <c r="A5594" s="21">
        <v>410</v>
      </c>
      <c r="B5594" s="22" t="s">
        <v>3438</v>
      </c>
      <c r="C5594" s="23" t="s">
        <v>3439</v>
      </c>
      <c r="D5594" s="30">
        <v>0.97</v>
      </c>
      <c r="E5594" s="25">
        <v>151.54</v>
      </c>
      <c r="F5594" s="25">
        <v>3887.42</v>
      </c>
    </row>
    <row r="5595" spans="1:6" x14ac:dyDescent="0.2">
      <c r="A5595" s="26"/>
      <c r="B5595" s="27"/>
      <c r="C5595" s="28" t="s">
        <v>3513</v>
      </c>
      <c r="D5595" s="28"/>
      <c r="E5595" s="28"/>
      <c r="F5595" s="29">
        <v>4270.6000000000004</v>
      </c>
    </row>
    <row r="5596" spans="1:6" x14ac:dyDescent="0.2">
      <c r="A5596" s="26"/>
      <c r="B5596" s="27"/>
      <c r="C5596" s="28" t="s">
        <v>3514</v>
      </c>
      <c r="D5596" s="28"/>
      <c r="E5596" s="28"/>
      <c r="F5596" s="29">
        <v>2160.0100000000002</v>
      </c>
    </row>
    <row r="5597" spans="1:6" x14ac:dyDescent="0.2">
      <c r="A5597" s="26"/>
      <c r="B5597" s="27"/>
      <c r="C5597" s="28" t="s">
        <v>917</v>
      </c>
      <c r="D5597" s="28"/>
      <c r="E5597" s="28"/>
      <c r="F5597" s="29">
        <v>10318.030000000001</v>
      </c>
    </row>
    <row r="5598" spans="1:6" ht="33.75" customHeight="1" x14ac:dyDescent="0.2">
      <c r="A5598" s="21">
        <v>411</v>
      </c>
      <c r="B5598" s="22" t="s">
        <v>3442</v>
      </c>
      <c r="C5598" s="23" t="s">
        <v>3443</v>
      </c>
      <c r="D5598" s="30">
        <v>5.45</v>
      </c>
      <c r="E5598" s="25">
        <v>158.37</v>
      </c>
      <c r="F5598" s="25">
        <v>22505.83</v>
      </c>
    </row>
    <row r="5599" spans="1:6" x14ac:dyDescent="0.2">
      <c r="A5599" s="26"/>
      <c r="B5599" s="27"/>
      <c r="C5599" s="28" t="s">
        <v>3515</v>
      </c>
      <c r="D5599" s="28"/>
      <c r="E5599" s="28"/>
      <c r="F5599" s="29">
        <v>23994.57</v>
      </c>
    </row>
    <row r="5600" spans="1:6" x14ac:dyDescent="0.2">
      <c r="A5600" s="26"/>
      <c r="B5600" s="27"/>
      <c r="C5600" s="28" t="s">
        <v>3516</v>
      </c>
      <c r="D5600" s="28"/>
      <c r="E5600" s="28"/>
      <c r="F5600" s="29">
        <v>12136.09</v>
      </c>
    </row>
    <row r="5601" spans="1:6" x14ac:dyDescent="0.2">
      <c r="A5601" s="26"/>
      <c r="B5601" s="27"/>
      <c r="C5601" s="28" t="s">
        <v>917</v>
      </c>
      <c r="D5601" s="28"/>
      <c r="E5601" s="28"/>
      <c r="F5601" s="29">
        <v>58636.49</v>
      </c>
    </row>
    <row r="5602" spans="1:6" ht="45" customHeight="1" x14ac:dyDescent="0.2">
      <c r="A5602" s="21">
        <v>412</v>
      </c>
      <c r="B5602" s="22" t="s">
        <v>3446</v>
      </c>
      <c r="C5602" s="23" t="s">
        <v>3447</v>
      </c>
      <c r="D5602" s="31">
        <v>24</v>
      </c>
      <c r="E5602" s="25">
        <v>49.28</v>
      </c>
      <c r="F5602" s="25">
        <v>25131.93</v>
      </c>
    </row>
    <row r="5603" spans="1:6" x14ac:dyDescent="0.2">
      <c r="A5603" s="26"/>
      <c r="B5603" s="27"/>
      <c r="C5603" s="28" t="s">
        <v>3517</v>
      </c>
      <c r="D5603" s="28"/>
      <c r="E5603" s="28"/>
      <c r="F5603" s="29">
        <v>24604.240000000002</v>
      </c>
    </row>
    <row r="5604" spans="1:6" x14ac:dyDescent="0.2">
      <c r="A5604" s="26"/>
      <c r="B5604" s="27"/>
      <c r="C5604" s="28" t="s">
        <v>3518</v>
      </c>
      <c r="D5604" s="28"/>
      <c r="E5604" s="28"/>
      <c r="F5604" s="29">
        <v>12444.46</v>
      </c>
    </row>
    <row r="5605" spans="1:6" x14ac:dyDescent="0.2">
      <c r="A5605" s="26"/>
      <c r="B5605" s="27"/>
      <c r="C5605" s="28" t="s">
        <v>917</v>
      </c>
      <c r="D5605" s="28"/>
      <c r="E5605" s="28"/>
      <c r="F5605" s="29">
        <v>62180.63</v>
      </c>
    </row>
    <row r="5606" spans="1:6" ht="45" customHeight="1" x14ac:dyDescent="0.2">
      <c r="A5606" s="21">
        <v>413</v>
      </c>
      <c r="B5606" s="22" t="s">
        <v>3519</v>
      </c>
      <c r="C5606" s="23" t="s">
        <v>3520</v>
      </c>
      <c r="D5606" s="31">
        <v>24</v>
      </c>
      <c r="E5606" s="25">
        <v>347.26</v>
      </c>
      <c r="F5606" s="25">
        <v>72341.2</v>
      </c>
    </row>
    <row r="5607" spans="1:6" ht="33.75" customHeight="1" x14ac:dyDescent="0.2">
      <c r="A5607" s="21">
        <v>414</v>
      </c>
      <c r="B5607" s="22" t="s">
        <v>3521</v>
      </c>
      <c r="C5607" s="23" t="s">
        <v>3522</v>
      </c>
      <c r="D5607" s="31">
        <v>12</v>
      </c>
      <c r="E5607" s="25">
        <v>21.47</v>
      </c>
      <c r="F5607" s="25">
        <v>2496.5300000000002</v>
      </c>
    </row>
    <row r="5608" spans="1:6" ht="45" customHeight="1" x14ac:dyDescent="0.2">
      <c r="A5608" s="21">
        <v>415</v>
      </c>
      <c r="B5608" s="22" t="s">
        <v>2946</v>
      </c>
      <c r="C5608" s="23" t="s">
        <v>2991</v>
      </c>
      <c r="D5608" s="32">
        <v>63.7</v>
      </c>
      <c r="E5608" s="25">
        <v>145.80000000000001</v>
      </c>
      <c r="F5608" s="25">
        <v>193877.34</v>
      </c>
    </row>
    <row r="5609" spans="1:6" x14ac:dyDescent="0.2">
      <c r="A5609" s="26"/>
      <c r="B5609" s="27"/>
      <c r="C5609" s="28" t="s">
        <v>3523</v>
      </c>
      <c r="D5609" s="28"/>
      <c r="E5609" s="28"/>
      <c r="F5609" s="29">
        <v>96267.81</v>
      </c>
    </row>
    <row r="5610" spans="1:6" x14ac:dyDescent="0.2">
      <c r="A5610" s="26"/>
      <c r="B5610" s="27"/>
      <c r="C5610" s="28" t="s">
        <v>3524</v>
      </c>
      <c r="D5610" s="28"/>
      <c r="E5610" s="28"/>
      <c r="F5610" s="29">
        <v>46397.11</v>
      </c>
    </row>
    <row r="5611" spans="1:6" x14ac:dyDescent="0.2">
      <c r="A5611" s="26"/>
      <c r="B5611" s="27"/>
      <c r="C5611" s="28" t="s">
        <v>917</v>
      </c>
      <c r="D5611" s="28"/>
      <c r="E5611" s="28"/>
      <c r="F5611" s="29">
        <v>336542.26</v>
      </c>
    </row>
    <row r="5612" spans="1:6" ht="33.75" customHeight="1" x14ac:dyDescent="0.2">
      <c r="A5612" s="21">
        <v>416</v>
      </c>
      <c r="B5612" s="22" t="s">
        <v>3525</v>
      </c>
      <c r="C5612" s="23" t="s">
        <v>3526</v>
      </c>
      <c r="D5612" s="30">
        <v>5.72</v>
      </c>
      <c r="E5612" s="25">
        <v>502.8</v>
      </c>
      <c r="F5612" s="25">
        <v>5953.35</v>
      </c>
    </row>
    <row r="5613" spans="1:6" ht="33.75" customHeight="1" x14ac:dyDescent="0.2">
      <c r="A5613" s="21">
        <v>417</v>
      </c>
      <c r="B5613" s="22" t="s">
        <v>3527</v>
      </c>
      <c r="C5613" s="23" t="s">
        <v>3528</v>
      </c>
      <c r="D5613" s="32">
        <v>4.4000000000000004</v>
      </c>
      <c r="E5613" s="25">
        <v>1072.9000000000001</v>
      </c>
      <c r="F5613" s="25">
        <v>8780.61</v>
      </c>
    </row>
    <row r="5614" spans="1:6" ht="33.75" customHeight="1" x14ac:dyDescent="0.2">
      <c r="A5614" s="21">
        <v>418</v>
      </c>
      <c r="B5614" s="22" t="s">
        <v>3529</v>
      </c>
      <c r="C5614" s="23" t="s">
        <v>3530</v>
      </c>
      <c r="D5614" s="30">
        <v>4.95</v>
      </c>
      <c r="E5614" s="25">
        <v>1199.9000000000001</v>
      </c>
      <c r="F5614" s="25">
        <v>10928.69</v>
      </c>
    </row>
    <row r="5615" spans="1:6" ht="33.75" customHeight="1" x14ac:dyDescent="0.2">
      <c r="A5615" s="21">
        <v>419</v>
      </c>
      <c r="B5615" s="22" t="s">
        <v>3531</v>
      </c>
      <c r="C5615" s="23" t="s">
        <v>3532</v>
      </c>
      <c r="D5615" s="31">
        <v>55</v>
      </c>
      <c r="E5615" s="25">
        <v>1425.3</v>
      </c>
      <c r="F5615" s="25">
        <v>141888.62</v>
      </c>
    </row>
    <row r="5616" spans="1:6" ht="11.25" customHeight="1" x14ac:dyDescent="0.2">
      <c r="A5616" s="443" t="s">
        <v>1007</v>
      </c>
      <c r="B5616" s="444"/>
      <c r="C5616" s="444"/>
      <c r="D5616" s="444"/>
      <c r="E5616" s="445"/>
      <c r="F5616" s="36">
        <v>1314627.72</v>
      </c>
    </row>
    <row r="5617" spans="1:6" x14ac:dyDescent="0.2">
      <c r="A5617" s="443" t="s">
        <v>1008</v>
      </c>
      <c r="B5617" s="444"/>
      <c r="C5617" s="444"/>
      <c r="D5617" s="444"/>
      <c r="E5617" s="445"/>
      <c r="F5617" s="36">
        <v>476531.68</v>
      </c>
    </row>
    <row r="5618" spans="1:6" x14ac:dyDescent="0.2">
      <c r="A5618" s="443" t="s">
        <v>1009</v>
      </c>
      <c r="B5618" s="444"/>
      <c r="C5618" s="444"/>
      <c r="D5618" s="444"/>
      <c r="E5618" s="445"/>
      <c r="F5618" s="36">
        <v>238728.92</v>
      </c>
    </row>
    <row r="5619" spans="1:6" ht="11.25" customHeight="1" x14ac:dyDescent="0.2">
      <c r="A5619" s="443" t="s">
        <v>3533</v>
      </c>
      <c r="B5619" s="444"/>
      <c r="C5619" s="444"/>
      <c r="D5619" s="444"/>
      <c r="E5619" s="445"/>
      <c r="F5619" s="36">
        <v>2029888.32</v>
      </c>
    </row>
    <row r="5620" spans="1:6" ht="11.25" customHeight="1" x14ac:dyDescent="0.2">
      <c r="A5620" s="443" t="s">
        <v>1023</v>
      </c>
      <c r="B5620" s="444"/>
      <c r="C5620" s="444"/>
      <c r="D5620" s="444"/>
      <c r="E5620" s="445"/>
      <c r="F5620" s="36">
        <v>19825697.469999999</v>
      </c>
    </row>
    <row r="5621" spans="1:6" x14ac:dyDescent="0.2">
      <c r="A5621" s="443" t="s">
        <v>1008</v>
      </c>
      <c r="B5621" s="444"/>
      <c r="C5621" s="444"/>
      <c r="D5621" s="444"/>
      <c r="E5621" s="445"/>
      <c r="F5621" s="36">
        <v>2403052.25</v>
      </c>
    </row>
    <row r="5622" spans="1:6" x14ac:dyDescent="0.2">
      <c r="A5622" s="443" t="s">
        <v>1009</v>
      </c>
      <c r="B5622" s="444"/>
      <c r="C5622" s="444"/>
      <c r="D5622" s="444"/>
      <c r="E5622" s="445"/>
      <c r="F5622" s="36">
        <v>1205251.8500000001</v>
      </c>
    </row>
    <row r="5623" spans="1:6" x14ac:dyDescent="0.2">
      <c r="A5623" s="443" t="s">
        <v>1024</v>
      </c>
      <c r="B5623" s="444"/>
      <c r="C5623" s="444"/>
      <c r="D5623" s="444"/>
      <c r="E5623" s="445"/>
      <c r="F5623" s="36">
        <v>23434001.57</v>
      </c>
    </row>
    <row r="5624" spans="1:6" x14ac:dyDescent="0.2">
      <c r="A5624" s="38"/>
      <c r="B5624" s="38"/>
      <c r="C5624" s="38"/>
      <c r="D5624" s="38"/>
      <c r="E5624" s="38"/>
      <c r="F5624" s="38"/>
    </row>
    <row r="5625" spans="1:6" ht="15" x14ac:dyDescent="0.25">
      <c r="A5625" s="3"/>
      <c r="B5625" s="3"/>
      <c r="C5625" s="3"/>
      <c r="D5625" s="3"/>
      <c r="E5625" s="3"/>
      <c r="F5625" s="3"/>
    </row>
    <row r="5626" spans="1:6" x14ac:dyDescent="0.2">
      <c r="A5626" s="41" t="s">
        <v>1025</v>
      </c>
      <c r="B5626" s="446"/>
      <c r="C5626" s="446"/>
      <c r="D5626" s="446"/>
      <c r="E5626" s="446"/>
      <c r="F5626" s="446"/>
    </row>
    <row r="5627" spans="1:6" x14ac:dyDescent="0.2">
      <c r="A5627" s="4"/>
      <c r="B5627" s="447" t="s">
        <v>1027</v>
      </c>
      <c r="C5627" s="447"/>
      <c r="D5627" s="447"/>
      <c r="E5627" s="447"/>
      <c r="F5627" s="447"/>
    </row>
    <row r="5628" spans="1:6" x14ac:dyDescent="0.2">
      <c r="A5628" s="41" t="s">
        <v>1028</v>
      </c>
      <c r="B5628" s="446"/>
      <c r="C5628" s="446"/>
      <c r="D5628" s="446"/>
      <c r="E5628" s="446"/>
      <c r="F5628" s="446"/>
    </row>
    <row r="5629" spans="1:6" x14ac:dyDescent="0.2">
      <c r="A5629" s="10"/>
      <c r="B5629" s="447" t="s">
        <v>1027</v>
      </c>
      <c r="C5629" s="447"/>
      <c r="D5629" s="447"/>
      <c r="E5629" s="447"/>
      <c r="F5629" s="447"/>
    </row>
    <row r="5630" spans="1:6" ht="15" x14ac:dyDescent="0.25">
      <c r="A5630" s="3"/>
      <c r="B5630" s="3"/>
      <c r="C5630" s="3"/>
      <c r="D5630" s="3"/>
      <c r="E5630" s="3"/>
      <c r="F5630" s="3"/>
    </row>
    <row r="5631" spans="1:6" ht="18" x14ac:dyDescent="0.25">
      <c r="A5631" s="448" t="s">
        <v>3534</v>
      </c>
      <c r="B5631" s="448"/>
      <c r="C5631" s="448"/>
      <c r="D5631" s="448"/>
      <c r="E5631" s="448"/>
      <c r="F5631" s="448"/>
    </row>
    <row r="5632" spans="1:6" x14ac:dyDescent="0.2">
      <c r="A5632" s="6"/>
      <c r="B5632" s="6"/>
      <c r="C5632" s="6"/>
      <c r="D5632" s="6"/>
      <c r="E5632" s="6"/>
      <c r="F5632" s="6"/>
    </row>
    <row r="5633" spans="1:6" ht="12.75" customHeight="1" x14ac:dyDescent="0.2">
      <c r="A5633" s="449" t="s">
        <v>3535</v>
      </c>
      <c r="B5633" s="449"/>
      <c r="C5633" s="449"/>
      <c r="D5633" s="449"/>
      <c r="E5633" s="449"/>
      <c r="F5633" s="449"/>
    </row>
    <row r="5634" spans="1:6" x14ac:dyDescent="0.2">
      <c r="A5634" s="450" t="s">
        <v>903</v>
      </c>
      <c r="B5634" s="450"/>
      <c r="C5634" s="450"/>
      <c r="D5634" s="450"/>
      <c r="E5634" s="450"/>
      <c r="F5634" s="450"/>
    </row>
    <row r="5635" spans="1:6" x14ac:dyDescent="0.2">
      <c r="A5635" s="9"/>
      <c r="B5635" s="9"/>
      <c r="C5635" s="9"/>
      <c r="D5635" s="9"/>
      <c r="E5635" s="9"/>
      <c r="F5635" s="9"/>
    </row>
    <row r="5636" spans="1:6" ht="15" x14ac:dyDescent="0.25">
      <c r="A5636" s="10" t="s">
        <v>904</v>
      </c>
      <c r="B5636" s="10"/>
      <c r="C5636" s="11"/>
      <c r="D5636" s="12"/>
      <c r="E5636" s="12"/>
      <c r="F5636" s="3"/>
    </row>
    <row r="5637" spans="1:6" ht="15" x14ac:dyDescent="0.25">
      <c r="A5637" s="10"/>
      <c r="B5637" s="10"/>
      <c r="C5637" s="3"/>
      <c r="D5637" s="15"/>
      <c r="E5637" s="16"/>
      <c r="F5637" s="3"/>
    </row>
    <row r="5638" spans="1:6" ht="15" x14ac:dyDescent="0.25">
      <c r="A5638" s="18"/>
      <c r="B5638" s="3"/>
      <c r="C5638" s="3"/>
      <c r="D5638" s="3"/>
      <c r="E5638" s="3"/>
      <c r="F5638" s="3"/>
    </row>
    <row r="5639" spans="1:6" ht="11.25" customHeight="1" x14ac:dyDescent="0.2">
      <c r="A5639" s="451" t="s">
        <v>906</v>
      </c>
      <c r="B5639" s="451" t="s">
        <v>907</v>
      </c>
      <c r="C5639" s="451" t="s">
        <v>908</v>
      </c>
      <c r="D5639" s="451" t="s">
        <v>909</v>
      </c>
      <c r="E5639" s="451" t="s">
        <v>910</v>
      </c>
      <c r="F5639" s="451" t="s">
        <v>911</v>
      </c>
    </row>
    <row r="5640" spans="1:6" ht="11.25" customHeight="1" x14ac:dyDescent="0.2">
      <c r="A5640" s="452"/>
      <c r="B5640" s="452"/>
      <c r="C5640" s="452"/>
      <c r="D5640" s="452"/>
      <c r="E5640" s="452"/>
      <c r="F5640" s="452"/>
    </row>
    <row r="5641" spans="1:6" ht="12" x14ac:dyDescent="0.2">
      <c r="A5641" s="19">
        <v>1</v>
      </c>
      <c r="B5641" s="19">
        <v>2</v>
      </c>
      <c r="C5641" s="453">
        <v>3</v>
      </c>
      <c r="D5641" s="454"/>
      <c r="E5641" s="455"/>
      <c r="F5641" s="19">
        <v>4</v>
      </c>
    </row>
    <row r="5642" spans="1:6" ht="12.75" customHeight="1" x14ac:dyDescent="0.2">
      <c r="A5642" s="456" t="s">
        <v>3536</v>
      </c>
      <c r="B5642" s="457"/>
      <c r="C5642" s="457"/>
      <c r="D5642" s="457"/>
      <c r="E5642" s="457"/>
      <c r="F5642" s="458"/>
    </row>
    <row r="5643" spans="1:6" ht="12" x14ac:dyDescent="0.2">
      <c r="A5643" s="459" t="s">
        <v>3537</v>
      </c>
      <c r="B5643" s="460"/>
      <c r="C5643" s="460"/>
      <c r="D5643" s="460"/>
      <c r="E5643" s="460"/>
      <c r="F5643" s="461"/>
    </row>
    <row r="5644" spans="1:6" ht="22.5" customHeight="1" x14ac:dyDescent="0.2">
      <c r="A5644" s="21">
        <v>1</v>
      </c>
      <c r="B5644" s="22" t="s">
        <v>3538</v>
      </c>
      <c r="C5644" s="23" t="s">
        <v>3539</v>
      </c>
      <c r="D5644" s="31">
        <v>22</v>
      </c>
      <c r="E5644" s="25">
        <v>744.59</v>
      </c>
      <c r="F5644" s="25">
        <v>124167.71</v>
      </c>
    </row>
    <row r="5645" spans="1:6" x14ac:dyDescent="0.2">
      <c r="A5645" s="26"/>
      <c r="B5645" s="27"/>
      <c r="C5645" s="28" t="s">
        <v>3540</v>
      </c>
      <c r="D5645" s="28"/>
      <c r="E5645" s="28"/>
      <c r="F5645" s="29">
        <v>15050.6</v>
      </c>
    </row>
    <row r="5646" spans="1:6" x14ac:dyDescent="0.2">
      <c r="A5646" s="26"/>
      <c r="B5646" s="27"/>
      <c r="C5646" s="28" t="s">
        <v>3541</v>
      </c>
      <c r="D5646" s="28"/>
      <c r="E5646" s="28"/>
      <c r="F5646" s="29">
        <v>7612.37</v>
      </c>
    </row>
    <row r="5647" spans="1:6" x14ac:dyDescent="0.2">
      <c r="A5647" s="26"/>
      <c r="B5647" s="27"/>
      <c r="C5647" s="28" t="s">
        <v>917</v>
      </c>
      <c r="D5647" s="28"/>
      <c r="E5647" s="28"/>
      <c r="F5647" s="29">
        <v>146830.68</v>
      </c>
    </row>
    <row r="5648" spans="1:6" ht="33.75" customHeight="1" x14ac:dyDescent="0.2">
      <c r="A5648" s="21">
        <v>2</v>
      </c>
      <c r="B5648" s="22" t="s">
        <v>3542</v>
      </c>
      <c r="C5648" s="23" t="s">
        <v>3543</v>
      </c>
      <c r="D5648" s="31">
        <v>-22</v>
      </c>
      <c r="E5648" s="25">
        <v>82.57</v>
      </c>
      <c r="F5648" s="25">
        <v>-6539.54</v>
      </c>
    </row>
    <row r="5649" spans="1:6" ht="33.75" customHeight="1" x14ac:dyDescent="0.2">
      <c r="A5649" s="21">
        <v>3</v>
      </c>
      <c r="B5649" s="22" t="s">
        <v>3544</v>
      </c>
      <c r="C5649" s="23" t="s">
        <v>3545</v>
      </c>
      <c r="D5649" s="31">
        <v>-22</v>
      </c>
      <c r="E5649" s="25">
        <v>240</v>
      </c>
      <c r="F5649" s="25">
        <v>-47889.599999999999</v>
      </c>
    </row>
    <row r="5650" spans="1:6" ht="33.75" customHeight="1" x14ac:dyDescent="0.2">
      <c r="A5650" s="21">
        <v>4</v>
      </c>
      <c r="B5650" s="22" t="s">
        <v>3546</v>
      </c>
      <c r="C5650" s="23" t="s">
        <v>3547</v>
      </c>
      <c r="D5650" s="31">
        <v>-66</v>
      </c>
      <c r="E5650" s="25">
        <v>14.2</v>
      </c>
      <c r="F5650" s="25">
        <v>-4198.66</v>
      </c>
    </row>
    <row r="5651" spans="1:6" ht="33.75" customHeight="1" x14ac:dyDescent="0.2">
      <c r="A5651" s="21">
        <v>5</v>
      </c>
      <c r="B5651" s="22" t="s">
        <v>3548</v>
      </c>
      <c r="C5651" s="23" t="s">
        <v>3549</v>
      </c>
      <c r="D5651" s="31">
        <v>-220</v>
      </c>
      <c r="E5651" s="25">
        <v>36.200000000000003</v>
      </c>
      <c r="F5651" s="25">
        <v>-52403.12</v>
      </c>
    </row>
    <row r="5652" spans="1:6" ht="78.75" customHeight="1" x14ac:dyDescent="0.2">
      <c r="A5652" s="21">
        <v>6</v>
      </c>
      <c r="B5652" s="22" t="s">
        <v>3550</v>
      </c>
      <c r="C5652" s="23" t="s">
        <v>3551</v>
      </c>
      <c r="D5652" s="31">
        <v>22</v>
      </c>
      <c r="E5652" s="25">
        <v>1830.74</v>
      </c>
      <c r="F5652" s="25">
        <v>335903.91</v>
      </c>
    </row>
    <row r="5653" spans="1:6" ht="22.5" customHeight="1" x14ac:dyDescent="0.2">
      <c r="A5653" s="21">
        <v>7</v>
      </c>
      <c r="B5653" s="22" t="s">
        <v>3552</v>
      </c>
      <c r="C5653" s="23" t="s">
        <v>3553</v>
      </c>
      <c r="D5653" s="31">
        <v>22</v>
      </c>
      <c r="E5653" s="25">
        <v>260.38</v>
      </c>
      <c r="F5653" s="25">
        <v>47774.8</v>
      </c>
    </row>
    <row r="5654" spans="1:6" ht="22.5" customHeight="1" x14ac:dyDescent="0.2">
      <c r="A5654" s="21">
        <v>8</v>
      </c>
      <c r="B5654" s="22" t="s">
        <v>3554</v>
      </c>
      <c r="C5654" s="23" t="s">
        <v>3555</v>
      </c>
      <c r="D5654" s="31">
        <v>44</v>
      </c>
      <c r="E5654" s="25">
        <v>154.6</v>
      </c>
      <c r="F5654" s="25">
        <v>56733.06</v>
      </c>
    </row>
    <row r="5655" spans="1:6" ht="12" customHeight="1" x14ac:dyDescent="0.2">
      <c r="A5655" s="459" t="s">
        <v>3556</v>
      </c>
      <c r="B5655" s="460"/>
      <c r="C5655" s="460"/>
      <c r="D5655" s="460"/>
      <c r="E5655" s="460"/>
      <c r="F5655" s="461"/>
    </row>
    <row r="5656" spans="1:6" ht="33.75" customHeight="1" x14ac:dyDescent="0.2">
      <c r="A5656" s="21">
        <v>9</v>
      </c>
      <c r="B5656" s="22" t="s">
        <v>3557</v>
      </c>
      <c r="C5656" s="23" t="s">
        <v>3558</v>
      </c>
      <c r="D5656" s="31">
        <v>2</v>
      </c>
      <c r="E5656" s="25">
        <v>322.8</v>
      </c>
      <c r="F5656" s="25">
        <v>14358.17</v>
      </c>
    </row>
    <row r="5657" spans="1:6" x14ac:dyDescent="0.2">
      <c r="A5657" s="26"/>
      <c r="B5657" s="27"/>
      <c r="C5657" s="28" t="s">
        <v>3559</v>
      </c>
      <c r="D5657" s="28"/>
      <c r="E5657" s="28"/>
      <c r="F5657" s="29">
        <v>9191.16</v>
      </c>
    </row>
    <row r="5658" spans="1:6" x14ac:dyDescent="0.2">
      <c r="A5658" s="26"/>
      <c r="B5658" s="27"/>
      <c r="C5658" s="28" t="s">
        <v>3560</v>
      </c>
      <c r="D5658" s="28"/>
      <c r="E5658" s="28"/>
      <c r="F5658" s="29">
        <v>4697.7</v>
      </c>
    </row>
    <row r="5659" spans="1:6" x14ac:dyDescent="0.2">
      <c r="A5659" s="26"/>
      <c r="B5659" s="27"/>
      <c r="C5659" s="28" t="s">
        <v>917</v>
      </c>
      <c r="D5659" s="28"/>
      <c r="E5659" s="28"/>
      <c r="F5659" s="29">
        <v>28247.03</v>
      </c>
    </row>
    <row r="5660" spans="1:6" ht="33.75" customHeight="1" x14ac:dyDescent="0.2">
      <c r="A5660" s="21">
        <v>10</v>
      </c>
      <c r="B5660" s="22" t="s">
        <v>3561</v>
      </c>
      <c r="C5660" s="23" t="s">
        <v>3562</v>
      </c>
      <c r="D5660" s="31">
        <v>2</v>
      </c>
      <c r="E5660" s="25">
        <v>44480.959999999999</v>
      </c>
      <c r="F5660" s="25">
        <v>529323.42000000004</v>
      </c>
    </row>
    <row r="5661" spans="1:6" ht="33.75" customHeight="1" x14ac:dyDescent="0.2">
      <c r="A5661" s="21">
        <v>11</v>
      </c>
      <c r="B5661" s="22" t="s">
        <v>3563</v>
      </c>
      <c r="C5661" s="23" t="s">
        <v>3564</v>
      </c>
      <c r="D5661" s="31">
        <v>2</v>
      </c>
      <c r="E5661" s="25">
        <v>73</v>
      </c>
      <c r="F5661" s="25">
        <v>2451.34</v>
      </c>
    </row>
    <row r="5662" spans="1:6" ht="45" customHeight="1" x14ac:dyDescent="0.2">
      <c r="A5662" s="21">
        <v>12</v>
      </c>
      <c r="B5662" s="22" t="s">
        <v>3565</v>
      </c>
      <c r="C5662" s="23" t="s">
        <v>3566</v>
      </c>
      <c r="D5662" s="31">
        <v>7</v>
      </c>
      <c r="E5662" s="25">
        <v>90.59</v>
      </c>
      <c r="F5662" s="25">
        <v>13243.16</v>
      </c>
    </row>
    <row r="5663" spans="1:6" x14ac:dyDescent="0.2">
      <c r="A5663" s="26"/>
      <c r="B5663" s="27"/>
      <c r="C5663" s="28" t="s">
        <v>3567</v>
      </c>
      <c r="D5663" s="28"/>
      <c r="E5663" s="28"/>
      <c r="F5663" s="29">
        <v>12753.59</v>
      </c>
    </row>
    <row r="5664" spans="1:6" x14ac:dyDescent="0.2">
      <c r="A5664" s="26"/>
      <c r="B5664" s="27"/>
      <c r="C5664" s="28" t="s">
        <v>3568</v>
      </c>
      <c r="D5664" s="28"/>
      <c r="E5664" s="28"/>
      <c r="F5664" s="29">
        <v>6450.58</v>
      </c>
    </row>
    <row r="5665" spans="1:6" x14ac:dyDescent="0.2">
      <c r="A5665" s="26"/>
      <c r="B5665" s="27"/>
      <c r="C5665" s="28" t="s">
        <v>917</v>
      </c>
      <c r="D5665" s="28"/>
      <c r="E5665" s="28"/>
      <c r="F5665" s="29">
        <v>32447.33</v>
      </c>
    </row>
    <row r="5666" spans="1:6" ht="33.75" customHeight="1" x14ac:dyDescent="0.2">
      <c r="A5666" s="21">
        <v>13</v>
      </c>
      <c r="B5666" s="22" t="s">
        <v>3569</v>
      </c>
      <c r="C5666" s="23" t="s">
        <v>3570</v>
      </c>
      <c r="D5666" s="31">
        <v>7</v>
      </c>
      <c r="E5666" s="25">
        <v>2357.13</v>
      </c>
      <c r="F5666" s="25">
        <v>137609.26999999999</v>
      </c>
    </row>
    <row r="5667" spans="1:6" ht="33.75" customHeight="1" x14ac:dyDescent="0.2">
      <c r="A5667" s="21">
        <v>14</v>
      </c>
      <c r="B5667" s="22" t="s">
        <v>3571</v>
      </c>
      <c r="C5667" s="23" t="s">
        <v>3572</v>
      </c>
      <c r="D5667" s="31">
        <v>7</v>
      </c>
      <c r="E5667" s="25">
        <v>47</v>
      </c>
      <c r="F5667" s="25">
        <v>3990.77</v>
      </c>
    </row>
    <row r="5668" spans="1:6" ht="45" customHeight="1" x14ac:dyDescent="0.2">
      <c r="A5668" s="21">
        <v>15</v>
      </c>
      <c r="B5668" s="22" t="s">
        <v>3446</v>
      </c>
      <c r="C5668" s="23" t="s">
        <v>3447</v>
      </c>
      <c r="D5668" s="31">
        <v>6</v>
      </c>
      <c r="E5668" s="25">
        <v>49.28</v>
      </c>
      <c r="F5668" s="25">
        <v>6282.99</v>
      </c>
    </row>
    <row r="5669" spans="1:6" x14ac:dyDescent="0.2">
      <c r="A5669" s="26"/>
      <c r="B5669" s="27"/>
      <c r="C5669" s="28" t="s">
        <v>3573</v>
      </c>
      <c r="D5669" s="28"/>
      <c r="E5669" s="28"/>
      <c r="F5669" s="29">
        <v>6151.06</v>
      </c>
    </row>
    <row r="5670" spans="1:6" x14ac:dyDescent="0.2">
      <c r="A5670" s="26"/>
      <c r="B5670" s="27"/>
      <c r="C5670" s="28" t="s">
        <v>3574</v>
      </c>
      <c r="D5670" s="28"/>
      <c r="E5670" s="28"/>
      <c r="F5670" s="29">
        <v>3111.11</v>
      </c>
    </row>
    <row r="5671" spans="1:6" x14ac:dyDescent="0.2">
      <c r="A5671" s="26"/>
      <c r="B5671" s="27"/>
      <c r="C5671" s="28" t="s">
        <v>917</v>
      </c>
      <c r="D5671" s="28"/>
      <c r="E5671" s="28"/>
      <c r="F5671" s="29">
        <v>15545.16</v>
      </c>
    </row>
    <row r="5672" spans="1:6" ht="22.5" customHeight="1" x14ac:dyDescent="0.2">
      <c r="A5672" s="21">
        <v>16</v>
      </c>
      <c r="B5672" s="22" t="s">
        <v>3575</v>
      </c>
      <c r="C5672" s="23" t="s">
        <v>3576</v>
      </c>
      <c r="D5672" s="31">
        <v>6</v>
      </c>
      <c r="E5672" s="25">
        <v>2191.77</v>
      </c>
      <c r="F5672" s="25">
        <v>109676.19</v>
      </c>
    </row>
    <row r="5673" spans="1:6" ht="33.75" customHeight="1" x14ac:dyDescent="0.2">
      <c r="A5673" s="21">
        <v>17</v>
      </c>
      <c r="B5673" s="22" t="s">
        <v>3577</v>
      </c>
      <c r="C5673" s="23" t="s">
        <v>3578</v>
      </c>
      <c r="D5673" s="31">
        <v>6</v>
      </c>
      <c r="E5673" s="25">
        <v>25</v>
      </c>
      <c r="F5673" s="25">
        <v>1993.5</v>
      </c>
    </row>
    <row r="5674" spans="1:6" ht="12" x14ac:dyDescent="0.2">
      <c r="A5674" s="459" t="s">
        <v>3579</v>
      </c>
      <c r="B5674" s="460"/>
      <c r="C5674" s="460"/>
      <c r="D5674" s="460"/>
      <c r="E5674" s="460"/>
      <c r="F5674" s="461"/>
    </row>
    <row r="5675" spans="1:6" ht="33.75" customHeight="1" x14ac:dyDescent="0.2">
      <c r="A5675" s="21">
        <v>18</v>
      </c>
      <c r="B5675" s="22" t="s">
        <v>3580</v>
      </c>
      <c r="C5675" s="23" t="s">
        <v>3581</v>
      </c>
      <c r="D5675" s="32">
        <v>2.2000000000000002</v>
      </c>
      <c r="E5675" s="25">
        <v>1242.6199999999999</v>
      </c>
      <c r="F5675" s="25">
        <v>98212.87</v>
      </c>
    </row>
    <row r="5676" spans="1:6" x14ac:dyDescent="0.2">
      <c r="A5676" s="26"/>
      <c r="B5676" s="27"/>
      <c r="C5676" s="28" t="s">
        <v>3582</v>
      </c>
      <c r="D5676" s="28"/>
      <c r="E5676" s="28"/>
      <c r="F5676" s="29">
        <v>109615.03999999999</v>
      </c>
    </row>
    <row r="5677" spans="1:6" x14ac:dyDescent="0.2">
      <c r="A5677" s="26"/>
      <c r="B5677" s="27"/>
      <c r="C5677" s="28" t="s">
        <v>3583</v>
      </c>
      <c r="D5677" s="28"/>
      <c r="E5677" s="28"/>
      <c r="F5677" s="29">
        <v>55441.66</v>
      </c>
    </row>
    <row r="5678" spans="1:6" x14ac:dyDescent="0.2">
      <c r="A5678" s="26"/>
      <c r="B5678" s="27"/>
      <c r="C5678" s="28" t="s">
        <v>917</v>
      </c>
      <c r="D5678" s="28"/>
      <c r="E5678" s="28"/>
      <c r="F5678" s="29">
        <v>263269.57</v>
      </c>
    </row>
    <row r="5679" spans="1:6" ht="45" customHeight="1" x14ac:dyDescent="0.2">
      <c r="A5679" s="21">
        <v>19</v>
      </c>
      <c r="B5679" s="22" t="s">
        <v>3584</v>
      </c>
      <c r="C5679" s="23" t="s">
        <v>3585</v>
      </c>
      <c r="D5679" s="31">
        <v>220</v>
      </c>
      <c r="E5679" s="25">
        <v>156.97999999999999</v>
      </c>
      <c r="F5679" s="25">
        <v>253836.66</v>
      </c>
    </row>
    <row r="5680" spans="1:6" ht="33.75" customHeight="1" x14ac:dyDescent="0.2">
      <c r="A5680" s="21">
        <v>20</v>
      </c>
      <c r="B5680" s="22" t="s">
        <v>3586</v>
      </c>
      <c r="C5680" s="23" t="s">
        <v>3587</v>
      </c>
      <c r="D5680" s="30">
        <v>89.39</v>
      </c>
      <c r="E5680" s="25">
        <v>17.21</v>
      </c>
      <c r="F5680" s="25">
        <v>23352.94</v>
      </c>
    </row>
    <row r="5681" spans="1:6" ht="22.5" customHeight="1" x14ac:dyDescent="0.2">
      <c r="A5681" s="21">
        <v>21</v>
      </c>
      <c r="B5681" s="22" t="s">
        <v>3588</v>
      </c>
      <c r="C5681" s="23" t="s">
        <v>3589</v>
      </c>
      <c r="D5681" s="31">
        <v>55</v>
      </c>
      <c r="E5681" s="25">
        <v>129.74</v>
      </c>
      <c r="F5681" s="25">
        <v>59512.91</v>
      </c>
    </row>
    <row r="5682" spans="1:6" ht="22.5" customHeight="1" x14ac:dyDescent="0.2">
      <c r="A5682" s="21">
        <v>22</v>
      </c>
      <c r="B5682" s="22" t="s">
        <v>3590</v>
      </c>
      <c r="C5682" s="23" t="s">
        <v>3591</v>
      </c>
      <c r="D5682" s="31">
        <v>12</v>
      </c>
      <c r="E5682" s="25">
        <v>148.52000000000001</v>
      </c>
      <c r="F5682" s="25">
        <v>14863.43</v>
      </c>
    </row>
    <row r="5683" spans="1:6" ht="22.5" customHeight="1" x14ac:dyDescent="0.2">
      <c r="A5683" s="21">
        <v>23</v>
      </c>
      <c r="B5683" s="22" t="s">
        <v>3592</v>
      </c>
      <c r="C5683" s="23" t="s">
        <v>3593</v>
      </c>
      <c r="D5683" s="31">
        <v>22</v>
      </c>
      <c r="E5683" s="25">
        <v>273.95</v>
      </c>
      <c r="F5683" s="25">
        <v>50264.91</v>
      </c>
    </row>
    <row r="5684" spans="1:6" ht="22.5" customHeight="1" x14ac:dyDescent="0.2">
      <c r="A5684" s="21">
        <v>24</v>
      </c>
      <c r="B5684" s="22" t="s">
        <v>3594</v>
      </c>
      <c r="C5684" s="23" t="s">
        <v>3595</v>
      </c>
      <c r="D5684" s="31">
        <v>3</v>
      </c>
      <c r="E5684" s="25">
        <v>242.23</v>
      </c>
      <c r="F5684" s="25">
        <v>6060.7</v>
      </c>
    </row>
    <row r="5685" spans="1:6" ht="22.5" customHeight="1" x14ac:dyDescent="0.2">
      <c r="A5685" s="21">
        <v>25</v>
      </c>
      <c r="B5685" s="22" t="s">
        <v>3596</v>
      </c>
      <c r="C5685" s="23" t="s">
        <v>3597</v>
      </c>
      <c r="D5685" s="31">
        <v>2</v>
      </c>
      <c r="E5685" s="25">
        <v>200.77</v>
      </c>
      <c r="F5685" s="25">
        <v>3348.83</v>
      </c>
    </row>
    <row r="5686" spans="1:6" ht="22.5" customHeight="1" x14ac:dyDescent="0.2">
      <c r="A5686" s="21">
        <v>26</v>
      </c>
      <c r="B5686" s="22" t="s">
        <v>3598</v>
      </c>
      <c r="C5686" s="23" t="s">
        <v>3599</v>
      </c>
      <c r="D5686" s="31">
        <v>6</v>
      </c>
      <c r="E5686" s="25">
        <v>132.43</v>
      </c>
      <c r="F5686" s="25">
        <v>6626.89</v>
      </c>
    </row>
    <row r="5687" spans="1:6" ht="22.5" customHeight="1" x14ac:dyDescent="0.2">
      <c r="A5687" s="21">
        <v>27</v>
      </c>
      <c r="B5687" s="22" t="s">
        <v>3600</v>
      </c>
      <c r="C5687" s="23" t="s">
        <v>3601</v>
      </c>
      <c r="D5687" s="31">
        <v>1</v>
      </c>
      <c r="E5687" s="25">
        <v>135.18</v>
      </c>
      <c r="F5687" s="25">
        <v>1127.43</v>
      </c>
    </row>
    <row r="5688" spans="1:6" ht="33.75" customHeight="1" x14ac:dyDescent="0.2">
      <c r="A5688" s="21">
        <v>28</v>
      </c>
      <c r="B5688" s="22" t="s">
        <v>3602</v>
      </c>
      <c r="C5688" s="23" t="s">
        <v>3603</v>
      </c>
      <c r="D5688" s="31">
        <v>1</v>
      </c>
      <c r="E5688" s="25">
        <v>942.31</v>
      </c>
      <c r="F5688" s="25">
        <v>35133.06</v>
      </c>
    </row>
    <row r="5689" spans="1:6" x14ac:dyDescent="0.2">
      <c r="A5689" s="26"/>
      <c r="B5689" s="27"/>
      <c r="C5689" s="28" t="s">
        <v>3604</v>
      </c>
      <c r="D5689" s="28"/>
      <c r="E5689" s="28"/>
      <c r="F5689" s="29">
        <v>39751.339999999997</v>
      </c>
    </row>
    <row r="5690" spans="1:6" x14ac:dyDescent="0.2">
      <c r="A5690" s="26"/>
      <c r="B5690" s="27"/>
      <c r="C5690" s="28" t="s">
        <v>3605</v>
      </c>
      <c r="D5690" s="28"/>
      <c r="E5690" s="28"/>
      <c r="F5690" s="29">
        <v>20105.64</v>
      </c>
    </row>
    <row r="5691" spans="1:6" x14ac:dyDescent="0.2">
      <c r="A5691" s="26"/>
      <c r="B5691" s="27"/>
      <c r="C5691" s="28" t="s">
        <v>917</v>
      </c>
      <c r="D5691" s="28"/>
      <c r="E5691" s="28"/>
      <c r="F5691" s="29">
        <v>94990.04</v>
      </c>
    </row>
    <row r="5692" spans="1:6" ht="45" customHeight="1" x14ac:dyDescent="0.2">
      <c r="A5692" s="21">
        <v>29</v>
      </c>
      <c r="B5692" s="22" t="s">
        <v>3606</v>
      </c>
      <c r="C5692" s="23" t="s">
        <v>3607</v>
      </c>
      <c r="D5692" s="31">
        <v>100</v>
      </c>
      <c r="E5692" s="25">
        <v>92.91</v>
      </c>
      <c r="F5692" s="25">
        <v>64200.81</v>
      </c>
    </row>
    <row r="5693" spans="1:6" ht="33.75" customHeight="1" x14ac:dyDescent="0.2">
      <c r="A5693" s="21">
        <v>30</v>
      </c>
      <c r="B5693" s="22" t="s">
        <v>3586</v>
      </c>
      <c r="C5693" s="23" t="s">
        <v>3587</v>
      </c>
      <c r="D5693" s="31">
        <v>22</v>
      </c>
      <c r="E5693" s="25">
        <v>17.21</v>
      </c>
      <c r="F5693" s="25">
        <v>5747.45</v>
      </c>
    </row>
    <row r="5694" spans="1:6" ht="22.5" customHeight="1" x14ac:dyDescent="0.2">
      <c r="A5694" s="21">
        <v>31</v>
      </c>
      <c r="B5694" s="22" t="s">
        <v>3588</v>
      </c>
      <c r="C5694" s="23" t="s">
        <v>3608</v>
      </c>
      <c r="D5694" s="31">
        <v>110</v>
      </c>
      <c r="E5694" s="25">
        <v>74.89</v>
      </c>
      <c r="F5694" s="25">
        <v>68707.360000000001</v>
      </c>
    </row>
    <row r="5695" spans="1:6" ht="22.5" customHeight="1" x14ac:dyDescent="0.2">
      <c r="A5695" s="21">
        <v>32</v>
      </c>
      <c r="B5695" s="22" t="s">
        <v>3609</v>
      </c>
      <c r="C5695" s="23" t="s">
        <v>3610</v>
      </c>
      <c r="D5695" s="31">
        <v>44</v>
      </c>
      <c r="E5695" s="25">
        <v>74.89</v>
      </c>
      <c r="F5695" s="25">
        <v>27482.94</v>
      </c>
    </row>
    <row r="5696" spans="1:6" ht="33.75" customHeight="1" x14ac:dyDescent="0.2">
      <c r="A5696" s="21">
        <v>33</v>
      </c>
      <c r="B5696" s="22" t="s">
        <v>3611</v>
      </c>
      <c r="C5696" s="23" t="s">
        <v>3612</v>
      </c>
      <c r="D5696" s="30">
        <v>0.45</v>
      </c>
      <c r="E5696" s="25">
        <v>731.48</v>
      </c>
      <c r="F5696" s="25">
        <v>12573.62</v>
      </c>
    </row>
    <row r="5697" spans="1:6" x14ac:dyDescent="0.2">
      <c r="A5697" s="26"/>
      <c r="B5697" s="27"/>
      <c r="C5697" s="28" t="s">
        <v>3613</v>
      </c>
      <c r="D5697" s="28"/>
      <c r="E5697" s="28"/>
      <c r="F5697" s="29">
        <v>14588.66</v>
      </c>
    </row>
    <row r="5698" spans="1:6" x14ac:dyDescent="0.2">
      <c r="A5698" s="26"/>
      <c r="B5698" s="27"/>
      <c r="C5698" s="28" t="s">
        <v>3614</v>
      </c>
      <c r="D5698" s="28"/>
      <c r="E5698" s="28"/>
      <c r="F5698" s="29">
        <v>7378.72</v>
      </c>
    </row>
    <row r="5699" spans="1:6" x14ac:dyDescent="0.2">
      <c r="A5699" s="26"/>
      <c r="B5699" s="27"/>
      <c r="C5699" s="28" t="s">
        <v>917</v>
      </c>
      <c r="D5699" s="28"/>
      <c r="E5699" s="28"/>
      <c r="F5699" s="29">
        <v>34541</v>
      </c>
    </row>
    <row r="5700" spans="1:6" ht="45" customHeight="1" x14ac:dyDescent="0.2">
      <c r="A5700" s="21">
        <v>34</v>
      </c>
      <c r="B5700" s="22" t="s">
        <v>2200</v>
      </c>
      <c r="C5700" s="23" t="s">
        <v>2201</v>
      </c>
      <c r="D5700" s="31">
        <v>45</v>
      </c>
      <c r="E5700" s="25">
        <v>66.22</v>
      </c>
      <c r="F5700" s="25">
        <v>19697.14</v>
      </c>
    </row>
    <row r="5701" spans="1:6" ht="33.75" customHeight="1" x14ac:dyDescent="0.2">
      <c r="A5701" s="21">
        <v>35</v>
      </c>
      <c r="B5701" s="22" t="s">
        <v>3586</v>
      </c>
      <c r="C5701" s="23" t="s">
        <v>3587</v>
      </c>
      <c r="D5701" s="30">
        <v>6.48</v>
      </c>
      <c r="E5701" s="25">
        <v>17.21</v>
      </c>
      <c r="F5701" s="25">
        <v>1692.89</v>
      </c>
    </row>
    <row r="5702" spans="1:6" ht="33.75" customHeight="1" x14ac:dyDescent="0.2">
      <c r="A5702" s="21">
        <v>36</v>
      </c>
      <c r="B5702" s="22" t="s">
        <v>3615</v>
      </c>
      <c r="C5702" s="23" t="s">
        <v>3616</v>
      </c>
      <c r="D5702" s="30">
        <v>0.02</v>
      </c>
      <c r="E5702" s="25">
        <v>543.29999999999995</v>
      </c>
      <c r="F5702" s="25">
        <v>427.19</v>
      </c>
    </row>
    <row r="5703" spans="1:6" x14ac:dyDescent="0.2">
      <c r="A5703" s="26"/>
      <c r="B5703" s="27"/>
      <c r="C5703" s="28" t="s">
        <v>3617</v>
      </c>
      <c r="D5703" s="28"/>
      <c r="E5703" s="28"/>
      <c r="F5703" s="29">
        <v>500.19</v>
      </c>
    </row>
    <row r="5704" spans="1:6" x14ac:dyDescent="0.2">
      <c r="A5704" s="26"/>
      <c r="B5704" s="27"/>
      <c r="C5704" s="28" t="s">
        <v>3618</v>
      </c>
      <c r="D5704" s="28"/>
      <c r="E5704" s="28"/>
      <c r="F5704" s="29">
        <v>252.99</v>
      </c>
    </row>
    <row r="5705" spans="1:6" x14ac:dyDescent="0.2">
      <c r="A5705" s="26"/>
      <c r="B5705" s="27"/>
      <c r="C5705" s="28" t="s">
        <v>917</v>
      </c>
      <c r="D5705" s="28"/>
      <c r="E5705" s="28"/>
      <c r="F5705" s="29">
        <v>1180.3699999999999</v>
      </c>
    </row>
    <row r="5706" spans="1:6" ht="45" customHeight="1" x14ac:dyDescent="0.2">
      <c r="A5706" s="21">
        <v>37</v>
      </c>
      <c r="B5706" s="22" t="s">
        <v>3619</v>
      </c>
      <c r="C5706" s="23" t="s">
        <v>3620</v>
      </c>
      <c r="D5706" s="31">
        <v>2</v>
      </c>
      <c r="E5706" s="25">
        <v>40.5</v>
      </c>
      <c r="F5706" s="25">
        <v>538.65</v>
      </c>
    </row>
    <row r="5707" spans="1:6" ht="45" customHeight="1" x14ac:dyDescent="0.2">
      <c r="A5707" s="21">
        <v>38</v>
      </c>
      <c r="B5707" s="22" t="s">
        <v>3621</v>
      </c>
      <c r="C5707" s="23" t="s">
        <v>3622</v>
      </c>
      <c r="D5707" s="31">
        <v>1</v>
      </c>
      <c r="E5707" s="25">
        <v>87.19</v>
      </c>
      <c r="F5707" s="25">
        <v>750.71</v>
      </c>
    </row>
    <row r="5708" spans="1:6" ht="33.75" customHeight="1" x14ac:dyDescent="0.2">
      <c r="A5708" s="21">
        <v>39</v>
      </c>
      <c r="B5708" s="22" t="s">
        <v>3586</v>
      </c>
      <c r="C5708" s="23" t="s">
        <v>3587</v>
      </c>
      <c r="D5708" s="32">
        <v>0.2</v>
      </c>
      <c r="E5708" s="25">
        <v>17.21</v>
      </c>
      <c r="F5708" s="25">
        <v>52.25</v>
      </c>
    </row>
    <row r="5709" spans="1:6" ht="33.75" customHeight="1" x14ac:dyDescent="0.2">
      <c r="A5709" s="21">
        <v>40</v>
      </c>
      <c r="B5709" s="22" t="s">
        <v>3623</v>
      </c>
      <c r="C5709" s="23" t="s">
        <v>3624</v>
      </c>
      <c r="D5709" s="30">
        <v>0.05</v>
      </c>
      <c r="E5709" s="25">
        <v>542.22</v>
      </c>
      <c r="F5709" s="25">
        <v>1067.03</v>
      </c>
    </row>
    <row r="5710" spans="1:6" x14ac:dyDescent="0.2">
      <c r="A5710" s="26"/>
      <c r="B5710" s="27"/>
      <c r="C5710" s="28" t="s">
        <v>3625</v>
      </c>
      <c r="D5710" s="28"/>
      <c r="E5710" s="28"/>
      <c r="F5710" s="29">
        <v>1250.47</v>
      </c>
    </row>
    <row r="5711" spans="1:6" x14ac:dyDescent="0.2">
      <c r="A5711" s="26"/>
      <c r="B5711" s="27"/>
      <c r="C5711" s="28" t="s">
        <v>3626</v>
      </c>
      <c r="D5711" s="28"/>
      <c r="E5711" s="28"/>
      <c r="F5711" s="29">
        <v>632.47</v>
      </c>
    </row>
    <row r="5712" spans="1:6" x14ac:dyDescent="0.2">
      <c r="A5712" s="26"/>
      <c r="B5712" s="27"/>
      <c r="C5712" s="28" t="s">
        <v>917</v>
      </c>
      <c r="D5712" s="28"/>
      <c r="E5712" s="28"/>
      <c r="F5712" s="29">
        <v>2949.97</v>
      </c>
    </row>
    <row r="5713" spans="1:6" ht="45" customHeight="1" x14ac:dyDescent="0.2">
      <c r="A5713" s="21">
        <v>41</v>
      </c>
      <c r="B5713" s="22" t="s">
        <v>3627</v>
      </c>
      <c r="C5713" s="23" t="s">
        <v>3628</v>
      </c>
      <c r="D5713" s="31">
        <v>5</v>
      </c>
      <c r="E5713" s="25">
        <v>31.2</v>
      </c>
      <c r="F5713" s="25">
        <v>1085.76</v>
      </c>
    </row>
    <row r="5714" spans="1:6" ht="33.75" customHeight="1" x14ac:dyDescent="0.2">
      <c r="A5714" s="21">
        <v>42</v>
      </c>
      <c r="B5714" s="22" t="s">
        <v>3586</v>
      </c>
      <c r="C5714" s="23" t="s">
        <v>3587</v>
      </c>
      <c r="D5714" s="30">
        <v>0.53</v>
      </c>
      <c r="E5714" s="25">
        <v>17.21</v>
      </c>
      <c r="F5714" s="25">
        <v>138.46</v>
      </c>
    </row>
    <row r="5715" spans="1:6" ht="33.75" customHeight="1" x14ac:dyDescent="0.2">
      <c r="A5715" s="21">
        <v>43</v>
      </c>
      <c r="B5715" s="22" t="s">
        <v>3629</v>
      </c>
      <c r="C5715" s="23" t="s">
        <v>3630</v>
      </c>
      <c r="D5715" s="32">
        <v>0.2</v>
      </c>
      <c r="E5715" s="25">
        <v>541.14</v>
      </c>
      <c r="F5715" s="25">
        <v>4264.25</v>
      </c>
    </row>
    <row r="5716" spans="1:6" x14ac:dyDescent="0.2">
      <c r="A5716" s="26"/>
      <c r="B5716" s="27"/>
      <c r="C5716" s="28" t="s">
        <v>3631</v>
      </c>
      <c r="D5716" s="28"/>
      <c r="E5716" s="28"/>
      <c r="F5716" s="29">
        <v>5001.8999999999996</v>
      </c>
    </row>
    <row r="5717" spans="1:6" x14ac:dyDescent="0.2">
      <c r="A5717" s="26"/>
      <c r="B5717" s="27"/>
      <c r="C5717" s="28" t="s">
        <v>3632</v>
      </c>
      <c r="D5717" s="28"/>
      <c r="E5717" s="28"/>
      <c r="F5717" s="29">
        <v>2529.89</v>
      </c>
    </row>
    <row r="5718" spans="1:6" x14ac:dyDescent="0.2">
      <c r="A5718" s="26"/>
      <c r="B5718" s="27"/>
      <c r="C5718" s="28" t="s">
        <v>917</v>
      </c>
      <c r="D5718" s="28"/>
      <c r="E5718" s="28"/>
      <c r="F5718" s="29">
        <v>11796.04</v>
      </c>
    </row>
    <row r="5719" spans="1:6" ht="45" customHeight="1" x14ac:dyDescent="0.2">
      <c r="A5719" s="21">
        <v>44</v>
      </c>
      <c r="B5719" s="22" t="s">
        <v>3633</v>
      </c>
      <c r="C5719" s="23" t="s">
        <v>3634</v>
      </c>
      <c r="D5719" s="31">
        <v>20</v>
      </c>
      <c r="E5719" s="25">
        <v>19.5</v>
      </c>
      <c r="F5719" s="25">
        <v>2418</v>
      </c>
    </row>
    <row r="5720" spans="1:6" ht="45" customHeight="1" x14ac:dyDescent="0.2">
      <c r="A5720" s="21">
        <v>45</v>
      </c>
      <c r="B5720" s="22" t="s">
        <v>3635</v>
      </c>
      <c r="C5720" s="23" t="s">
        <v>3636</v>
      </c>
      <c r="D5720" s="31">
        <v>21</v>
      </c>
      <c r="E5720" s="25">
        <v>15.71</v>
      </c>
      <c r="F5720" s="25">
        <v>4120.58</v>
      </c>
    </row>
    <row r="5721" spans="1:6" ht="33.75" customHeight="1" x14ac:dyDescent="0.2">
      <c r="A5721" s="21">
        <v>46</v>
      </c>
      <c r="B5721" s="22" t="s">
        <v>3586</v>
      </c>
      <c r="C5721" s="23" t="s">
        <v>3587</v>
      </c>
      <c r="D5721" s="32">
        <v>2.4</v>
      </c>
      <c r="E5721" s="25">
        <v>17.21</v>
      </c>
      <c r="F5721" s="25">
        <v>626.99</v>
      </c>
    </row>
    <row r="5722" spans="1:6" ht="33.75" customHeight="1" x14ac:dyDescent="0.2">
      <c r="A5722" s="21">
        <v>47</v>
      </c>
      <c r="B5722" s="22" t="s">
        <v>3438</v>
      </c>
      <c r="C5722" s="23" t="s">
        <v>3439</v>
      </c>
      <c r="D5722" s="30">
        <v>0.72</v>
      </c>
      <c r="E5722" s="25">
        <v>151.54</v>
      </c>
      <c r="F5722" s="25">
        <v>2885.5</v>
      </c>
    </row>
    <row r="5723" spans="1:6" x14ac:dyDescent="0.2">
      <c r="A5723" s="26"/>
      <c r="B5723" s="27"/>
      <c r="C5723" s="28" t="s">
        <v>3637</v>
      </c>
      <c r="D5723" s="28"/>
      <c r="E5723" s="28"/>
      <c r="F5723" s="29">
        <v>3169.92</v>
      </c>
    </row>
    <row r="5724" spans="1:6" x14ac:dyDescent="0.2">
      <c r="A5724" s="26"/>
      <c r="B5724" s="27"/>
      <c r="C5724" s="28" t="s">
        <v>3638</v>
      </c>
      <c r="D5724" s="28"/>
      <c r="E5724" s="28"/>
      <c r="F5724" s="29">
        <v>1603.3</v>
      </c>
    </row>
    <row r="5725" spans="1:6" x14ac:dyDescent="0.2">
      <c r="A5725" s="26"/>
      <c r="B5725" s="27"/>
      <c r="C5725" s="28" t="s">
        <v>917</v>
      </c>
      <c r="D5725" s="28"/>
      <c r="E5725" s="28"/>
      <c r="F5725" s="29">
        <v>7658.72</v>
      </c>
    </row>
    <row r="5726" spans="1:6" ht="33.75" customHeight="1" x14ac:dyDescent="0.2">
      <c r="A5726" s="21">
        <v>48</v>
      </c>
      <c r="B5726" s="22" t="s">
        <v>3442</v>
      </c>
      <c r="C5726" s="23" t="s">
        <v>3443</v>
      </c>
      <c r="D5726" s="32">
        <v>3.2</v>
      </c>
      <c r="E5726" s="25">
        <v>158.37</v>
      </c>
      <c r="F5726" s="25">
        <v>13214.44</v>
      </c>
    </row>
    <row r="5727" spans="1:6" x14ac:dyDescent="0.2">
      <c r="A5727" s="26"/>
      <c r="B5727" s="27"/>
      <c r="C5727" s="28" t="s">
        <v>3639</v>
      </c>
      <c r="D5727" s="28"/>
      <c r="E5727" s="28"/>
      <c r="F5727" s="29">
        <v>14088.55</v>
      </c>
    </row>
    <row r="5728" spans="1:6" x14ac:dyDescent="0.2">
      <c r="A5728" s="26"/>
      <c r="B5728" s="27"/>
      <c r="C5728" s="28" t="s">
        <v>3640</v>
      </c>
      <c r="D5728" s="28"/>
      <c r="E5728" s="28"/>
      <c r="F5728" s="29">
        <v>7125.78</v>
      </c>
    </row>
    <row r="5729" spans="1:6" x14ac:dyDescent="0.2">
      <c r="A5729" s="26"/>
      <c r="B5729" s="27"/>
      <c r="C5729" s="28" t="s">
        <v>917</v>
      </c>
      <c r="D5729" s="28"/>
      <c r="E5729" s="28"/>
      <c r="F5729" s="29">
        <v>34428.769999999997</v>
      </c>
    </row>
    <row r="5730" spans="1:6" ht="45" customHeight="1" x14ac:dyDescent="0.2">
      <c r="A5730" s="21">
        <v>49</v>
      </c>
      <c r="B5730" s="22" t="s">
        <v>3641</v>
      </c>
      <c r="C5730" s="23" t="s">
        <v>3642</v>
      </c>
      <c r="D5730" s="30">
        <v>0.35</v>
      </c>
      <c r="E5730" s="25">
        <v>326.16000000000003</v>
      </c>
      <c r="F5730" s="25">
        <v>3084.19</v>
      </c>
    </row>
    <row r="5731" spans="1:6" x14ac:dyDescent="0.2">
      <c r="A5731" s="26"/>
      <c r="B5731" s="27"/>
      <c r="C5731" s="28" t="s">
        <v>3643</v>
      </c>
      <c r="D5731" s="28"/>
      <c r="E5731" s="28"/>
      <c r="F5731" s="29">
        <v>3411.62</v>
      </c>
    </row>
    <row r="5732" spans="1:6" x14ac:dyDescent="0.2">
      <c r="A5732" s="26"/>
      <c r="B5732" s="27"/>
      <c r="C5732" s="28" t="s">
        <v>3644</v>
      </c>
      <c r="D5732" s="28"/>
      <c r="E5732" s="28"/>
      <c r="F5732" s="29">
        <v>1725.55</v>
      </c>
    </row>
    <row r="5733" spans="1:6" x14ac:dyDescent="0.2">
      <c r="A5733" s="26"/>
      <c r="B5733" s="27"/>
      <c r="C5733" s="28" t="s">
        <v>917</v>
      </c>
      <c r="D5733" s="28"/>
      <c r="E5733" s="28"/>
      <c r="F5733" s="29">
        <v>8221.36</v>
      </c>
    </row>
    <row r="5734" spans="1:6" ht="45" customHeight="1" x14ac:dyDescent="0.2">
      <c r="A5734" s="21">
        <v>50</v>
      </c>
      <c r="B5734" s="22" t="s">
        <v>3645</v>
      </c>
      <c r="C5734" s="23" t="s">
        <v>3646</v>
      </c>
      <c r="D5734" s="30">
        <v>35.880000000000003</v>
      </c>
      <c r="E5734" s="25">
        <v>4.5999999999999996</v>
      </c>
      <c r="F5734" s="25">
        <v>2625.91</v>
      </c>
    </row>
    <row r="5735" spans="1:6" ht="45" customHeight="1" x14ac:dyDescent="0.2">
      <c r="A5735" s="21">
        <v>51</v>
      </c>
      <c r="B5735" s="22" t="s">
        <v>3647</v>
      </c>
      <c r="C5735" s="23" t="s">
        <v>3648</v>
      </c>
      <c r="D5735" s="31">
        <v>2</v>
      </c>
      <c r="E5735" s="25">
        <v>24.68</v>
      </c>
      <c r="F5735" s="25">
        <v>604.66</v>
      </c>
    </row>
    <row r="5736" spans="1:6" ht="45" customHeight="1" x14ac:dyDescent="0.2">
      <c r="A5736" s="21">
        <v>52</v>
      </c>
      <c r="B5736" s="22" t="s">
        <v>3649</v>
      </c>
      <c r="C5736" s="23" t="s">
        <v>3650</v>
      </c>
      <c r="D5736" s="32">
        <v>0.1</v>
      </c>
      <c r="E5736" s="25">
        <v>309.24</v>
      </c>
      <c r="F5736" s="25">
        <v>847.02</v>
      </c>
    </row>
    <row r="5737" spans="1:6" x14ac:dyDescent="0.2">
      <c r="A5737" s="26"/>
      <c r="B5737" s="27"/>
      <c r="C5737" s="28" t="s">
        <v>3651</v>
      </c>
      <c r="D5737" s="28"/>
      <c r="E5737" s="28"/>
      <c r="F5737" s="29">
        <v>939.29</v>
      </c>
    </row>
    <row r="5738" spans="1:6" x14ac:dyDescent="0.2">
      <c r="A5738" s="26"/>
      <c r="B5738" s="27"/>
      <c r="C5738" s="28" t="s">
        <v>3652</v>
      </c>
      <c r="D5738" s="28"/>
      <c r="E5738" s="28"/>
      <c r="F5738" s="29">
        <v>475.08</v>
      </c>
    </row>
    <row r="5739" spans="1:6" x14ac:dyDescent="0.2">
      <c r="A5739" s="26"/>
      <c r="B5739" s="27"/>
      <c r="C5739" s="28" t="s">
        <v>917</v>
      </c>
      <c r="D5739" s="28"/>
      <c r="E5739" s="28"/>
      <c r="F5739" s="29">
        <v>2261.39</v>
      </c>
    </row>
    <row r="5740" spans="1:6" ht="45" customHeight="1" x14ac:dyDescent="0.2">
      <c r="A5740" s="21">
        <v>53</v>
      </c>
      <c r="B5740" s="22" t="s">
        <v>3653</v>
      </c>
      <c r="C5740" s="23" t="s">
        <v>3654</v>
      </c>
      <c r="D5740" s="30">
        <v>10.25</v>
      </c>
      <c r="E5740" s="25">
        <v>6.18</v>
      </c>
      <c r="F5740" s="25">
        <v>1009.09</v>
      </c>
    </row>
    <row r="5741" spans="1:6" ht="45" customHeight="1" x14ac:dyDescent="0.2">
      <c r="A5741" s="21">
        <v>54</v>
      </c>
      <c r="B5741" s="22" t="s">
        <v>3655</v>
      </c>
      <c r="C5741" s="23" t="s">
        <v>3656</v>
      </c>
      <c r="D5741" s="31">
        <v>3</v>
      </c>
      <c r="E5741" s="25">
        <v>33.28</v>
      </c>
      <c r="F5741" s="25">
        <v>1250</v>
      </c>
    </row>
    <row r="5742" spans="1:6" ht="45" customHeight="1" x14ac:dyDescent="0.2">
      <c r="A5742" s="21">
        <v>55</v>
      </c>
      <c r="B5742" s="22" t="s">
        <v>3657</v>
      </c>
      <c r="C5742" s="23" t="s">
        <v>3658</v>
      </c>
      <c r="D5742" s="32">
        <v>0.2</v>
      </c>
      <c r="E5742" s="25">
        <v>296.73</v>
      </c>
      <c r="F5742" s="25">
        <v>1645.63</v>
      </c>
    </row>
    <row r="5743" spans="1:6" x14ac:dyDescent="0.2">
      <c r="A5743" s="26"/>
      <c r="B5743" s="27"/>
      <c r="C5743" s="28" t="s">
        <v>3659</v>
      </c>
      <c r="D5743" s="28"/>
      <c r="E5743" s="28"/>
      <c r="F5743" s="29">
        <v>1826.48</v>
      </c>
    </row>
    <row r="5744" spans="1:6" x14ac:dyDescent="0.2">
      <c r="A5744" s="26"/>
      <c r="B5744" s="27"/>
      <c r="C5744" s="28" t="s">
        <v>3660</v>
      </c>
      <c r="D5744" s="28"/>
      <c r="E5744" s="28"/>
      <c r="F5744" s="29">
        <v>923.81</v>
      </c>
    </row>
    <row r="5745" spans="1:6" x14ac:dyDescent="0.2">
      <c r="A5745" s="26"/>
      <c r="B5745" s="27"/>
      <c r="C5745" s="28" t="s">
        <v>917</v>
      </c>
      <c r="D5745" s="28"/>
      <c r="E5745" s="28"/>
      <c r="F5745" s="29">
        <v>4395.92</v>
      </c>
    </row>
    <row r="5746" spans="1:6" ht="45" customHeight="1" x14ac:dyDescent="0.2">
      <c r="A5746" s="21">
        <v>56</v>
      </c>
      <c r="B5746" s="22" t="s">
        <v>3661</v>
      </c>
      <c r="C5746" s="23" t="s">
        <v>3662</v>
      </c>
      <c r="D5746" s="32">
        <v>20.5</v>
      </c>
      <c r="E5746" s="25">
        <v>9.91</v>
      </c>
      <c r="F5746" s="25">
        <v>2161.5700000000002</v>
      </c>
    </row>
    <row r="5747" spans="1:6" ht="45" customHeight="1" x14ac:dyDescent="0.2">
      <c r="A5747" s="21">
        <v>57</v>
      </c>
      <c r="B5747" s="22" t="s">
        <v>3663</v>
      </c>
      <c r="C5747" s="23" t="s">
        <v>3664</v>
      </c>
      <c r="D5747" s="30">
        <v>0.06</v>
      </c>
      <c r="E5747" s="25">
        <v>289.89</v>
      </c>
      <c r="F5747" s="25">
        <v>484.89</v>
      </c>
    </row>
    <row r="5748" spans="1:6" x14ac:dyDescent="0.2">
      <c r="A5748" s="26"/>
      <c r="B5748" s="27"/>
      <c r="C5748" s="28" t="s">
        <v>3665</v>
      </c>
      <c r="D5748" s="28"/>
      <c r="E5748" s="28"/>
      <c r="F5748" s="29">
        <v>537.4</v>
      </c>
    </row>
    <row r="5749" spans="1:6" x14ac:dyDescent="0.2">
      <c r="A5749" s="26"/>
      <c r="B5749" s="27"/>
      <c r="C5749" s="28" t="s">
        <v>3666</v>
      </c>
      <c r="D5749" s="28"/>
      <c r="E5749" s="28"/>
      <c r="F5749" s="29">
        <v>271.81</v>
      </c>
    </row>
    <row r="5750" spans="1:6" x14ac:dyDescent="0.2">
      <c r="A5750" s="26"/>
      <c r="B5750" s="27"/>
      <c r="C5750" s="28" t="s">
        <v>917</v>
      </c>
      <c r="D5750" s="28"/>
      <c r="E5750" s="28"/>
      <c r="F5750" s="29">
        <v>1294.0999999999999</v>
      </c>
    </row>
    <row r="5751" spans="1:6" ht="45" customHeight="1" x14ac:dyDescent="0.2">
      <c r="A5751" s="21">
        <v>58</v>
      </c>
      <c r="B5751" s="22" t="s">
        <v>3667</v>
      </c>
      <c r="C5751" s="23" t="s">
        <v>3668</v>
      </c>
      <c r="D5751" s="30">
        <v>6.15</v>
      </c>
      <c r="E5751" s="25">
        <v>14.73</v>
      </c>
      <c r="F5751" s="25">
        <v>953.91</v>
      </c>
    </row>
    <row r="5752" spans="1:6" ht="12" x14ac:dyDescent="0.2">
      <c r="A5752" s="459" t="s">
        <v>3669</v>
      </c>
      <c r="B5752" s="460"/>
      <c r="C5752" s="460"/>
      <c r="D5752" s="460"/>
      <c r="E5752" s="460"/>
      <c r="F5752" s="461"/>
    </row>
    <row r="5753" spans="1:6" ht="33.75" customHeight="1" x14ac:dyDescent="0.2">
      <c r="A5753" s="21">
        <v>59</v>
      </c>
      <c r="B5753" s="22" t="s">
        <v>3670</v>
      </c>
      <c r="C5753" s="23" t="s">
        <v>3671</v>
      </c>
      <c r="D5753" s="31">
        <v>2</v>
      </c>
      <c r="E5753" s="25">
        <v>402.73</v>
      </c>
      <c r="F5753" s="25">
        <v>19780.32</v>
      </c>
    </row>
    <row r="5754" spans="1:6" x14ac:dyDescent="0.2">
      <c r="A5754" s="26"/>
      <c r="B5754" s="27"/>
      <c r="C5754" s="28" t="s">
        <v>3672</v>
      </c>
      <c r="D5754" s="28"/>
      <c r="E5754" s="28"/>
      <c r="F5754" s="29">
        <v>14206.46</v>
      </c>
    </row>
    <row r="5755" spans="1:6" x14ac:dyDescent="0.2">
      <c r="A5755" s="26"/>
      <c r="B5755" s="27"/>
      <c r="C5755" s="28" t="s">
        <v>3673</v>
      </c>
      <c r="D5755" s="28"/>
      <c r="E5755" s="28"/>
      <c r="F5755" s="29">
        <v>7566.48</v>
      </c>
    </row>
    <row r="5756" spans="1:6" x14ac:dyDescent="0.2">
      <c r="A5756" s="26"/>
      <c r="B5756" s="27"/>
      <c r="C5756" s="28" t="s">
        <v>917</v>
      </c>
      <c r="D5756" s="28"/>
      <c r="E5756" s="28"/>
      <c r="F5756" s="29">
        <v>41553.26</v>
      </c>
    </row>
    <row r="5757" spans="1:6" ht="45" customHeight="1" x14ac:dyDescent="0.2">
      <c r="A5757" s="21">
        <v>60</v>
      </c>
      <c r="B5757" s="22" t="s">
        <v>3674</v>
      </c>
      <c r="C5757" s="23" t="s">
        <v>3675</v>
      </c>
      <c r="D5757" s="31">
        <v>2</v>
      </c>
      <c r="E5757" s="25">
        <v>7704.08</v>
      </c>
      <c r="F5757" s="25">
        <v>128504.05</v>
      </c>
    </row>
    <row r="5758" spans="1:6" ht="12" x14ac:dyDescent="0.2">
      <c r="A5758" s="459" t="s">
        <v>3676</v>
      </c>
      <c r="B5758" s="460"/>
      <c r="C5758" s="460"/>
      <c r="D5758" s="460"/>
      <c r="E5758" s="460"/>
      <c r="F5758" s="461"/>
    </row>
    <row r="5759" spans="1:6" ht="45" customHeight="1" x14ac:dyDescent="0.2">
      <c r="A5759" s="21">
        <v>61</v>
      </c>
      <c r="B5759" s="22" t="s">
        <v>2946</v>
      </c>
      <c r="C5759" s="23" t="s">
        <v>2991</v>
      </c>
      <c r="D5759" s="32">
        <v>9.8000000000000007</v>
      </c>
      <c r="E5759" s="25">
        <v>145.80000000000001</v>
      </c>
      <c r="F5759" s="25">
        <v>29827.29</v>
      </c>
    </row>
    <row r="5760" spans="1:6" x14ac:dyDescent="0.2">
      <c r="A5760" s="26"/>
      <c r="B5760" s="27"/>
      <c r="C5760" s="28" t="s">
        <v>3677</v>
      </c>
      <c r="D5760" s="28"/>
      <c r="E5760" s="28"/>
      <c r="F5760" s="29">
        <v>14810.44</v>
      </c>
    </row>
    <row r="5761" spans="1:6" x14ac:dyDescent="0.2">
      <c r="A5761" s="26"/>
      <c r="B5761" s="27"/>
      <c r="C5761" s="28" t="s">
        <v>3678</v>
      </c>
      <c r="D5761" s="28"/>
      <c r="E5761" s="28"/>
      <c r="F5761" s="29">
        <v>7138.02</v>
      </c>
    </row>
    <row r="5762" spans="1:6" x14ac:dyDescent="0.2">
      <c r="A5762" s="26"/>
      <c r="B5762" s="27"/>
      <c r="C5762" s="28" t="s">
        <v>917</v>
      </c>
      <c r="D5762" s="28"/>
      <c r="E5762" s="28"/>
      <c r="F5762" s="29">
        <v>51775.75</v>
      </c>
    </row>
    <row r="5763" spans="1:6" ht="33.75" customHeight="1" x14ac:dyDescent="0.2">
      <c r="A5763" s="21">
        <v>62</v>
      </c>
      <c r="B5763" s="22" t="s">
        <v>3679</v>
      </c>
      <c r="C5763" s="23" t="s">
        <v>3680</v>
      </c>
      <c r="D5763" s="32">
        <v>2.2000000000000002</v>
      </c>
      <c r="E5763" s="25">
        <v>178.8</v>
      </c>
      <c r="F5763" s="25">
        <v>861.46</v>
      </c>
    </row>
    <row r="5764" spans="1:6" ht="33.75" customHeight="1" x14ac:dyDescent="0.2">
      <c r="A5764" s="21">
        <v>63</v>
      </c>
      <c r="B5764" s="22" t="s">
        <v>3681</v>
      </c>
      <c r="C5764" s="23" t="s">
        <v>3682</v>
      </c>
      <c r="D5764" s="30">
        <v>3.85</v>
      </c>
      <c r="E5764" s="25">
        <v>207.4</v>
      </c>
      <c r="F5764" s="25">
        <v>1756.68</v>
      </c>
    </row>
    <row r="5765" spans="1:6" ht="33.75" customHeight="1" x14ac:dyDescent="0.2">
      <c r="A5765" s="21">
        <v>64</v>
      </c>
      <c r="B5765" s="22" t="s">
        <v>3683</v>
      </c>
      <c r="C5765" s="23" t="s">
        <v>3684</v>
      </c>
      <c r="D5765" s="30">
        <v>1.65</v>
      </c>
      <c r="E5765" s="25">
        <v>383.6</v>
      </c>
      <c r="F5765" s="25">
        <v>1360.82</v>
      </c>
    </row>
    <row r="5766" spans="1:6" ht="33.75" customHeight="1" x14ac:dyDescent="0.2">
      <c r="A5766" s="21">
        <v>65</v>
      </c>
      <c r="B5766" s="22" t="s">
        <v>3685</v>
      </c>
      <c r="C5766" s="23" t="s">
        <v>3686</v>
      </c>
      <c r="D5766" s="30">
        <v>2.42</v>
      </c>
      <c r="E5766" s="25">
        <v>518.29999999999995</v>
      </c>
      <c r="F5766" s="25">
        <v>2558.7399999999998</v>
      </c>
    </row>
    <row r="5767" spans="1:6" ht="33.75" customHeight="1" x14ac:dyDescent="0.2">
      <c r="A5767" s="21">
        <v>66</v>
      </c>
      <c r="B5767" s="22" t="s">
        <v>3685</v>
      </c>
      <c r="C5767" s="23" t="s">
        <v>3687</v>
      </c>
      <c r="D5767" s="30">
        <v>0.66</v>
      </c>
      <c r="E5767" s="25">
        <v>518.29999999999995</v>
      </c>
      <c r="F5767" s="25">
        <v>697.84</v>
      </c>
    </row>
    <row r="5768" spans="1:6" ht="12" customHeight="1" x14ac:dyDescent="0.2">
      <c r="A5768" s="459" t="s">
        <v>3688</v>
      </c>
      <c r="B5768" s="460"/>
      <c r="C5768" s="460"/>
      <c r="D5768" s="460"/>
      <c r="E5768" s="460"/>
      <c r="F5768" s="461"/>
    </row>
    <row r="5769" spans="1:6" ht="22.5" customHeight="1" x14ac:dyDescent="0.2">
      <c r="A5769" s="21">
        <v>67</v>
      </c>
      <c r="B5769" s="22" t="s">
        <v>3689</v>
      </c>
      <c r="C5769" s="23" t="s">
        <v>3690</v>
      </c>
      <c r="D5769" s="43">
        <v>2.1953E-2</v>
      </c>
      <c r="E5769" s="25">
        <v>402.93</v>
      </c>
      <c r="F5769" s="25">
        <v>320.89999999999998</v>
      </c>
    </row>
    <row r="5770" spans="1:6" x14ac:dyDescent="0.2">
      <c r="A5770" s="26"/>
      <c r="B5770" s="27"/>
      <c r="C5770" s="28" t="s">
        <v>3691</v>
      </c>
      <c r="D5770" s="28"/>
      <c r="E5770" s="28"/>
      <c r="F5770" s="29">
        <v>323.68</v>
      </c>
    </row>
    <row r="5771" spans="1:6" x14ac:dyDescent="0.2">
      <c r="A5771" s="26"/>
      <c r="B5771" s="27"/>
      <c r="C5771" s="28" t="s">
        <v>3692</v>
      </c>
      <c r="D5771" s="28"/>
      <c r="E5771" s="28"/>
      <c r="F5771" s="29">
        <v>140.11000000000001</v>
      </c>
    </row>
    <row r="5772" spans="1:6" x14ac:dyDescent="0.2">
      <c r="A5772" s="26"/>
      <c r="B5772" s="27"/>
      <c r="C5772" s="28" t="s">
        <v>917</v>
      </c>
      <c r="D5772" s="28"/>
      <c r="E5772" s="28"/>
      <c r="F5772" s="29">
        <v>784.69</v>
      </c>
    </row>
    <row r="5773" spans="1:6" ht="45" customHeight="1" x14ac:dyDescent="0.2">
      <c r="A5773" s="21">
        <v>68</v>
      </c>
      <c r="B5773" s="22" t="s">
        <v>2200</v>
      </c>
      <c r="C5773" s="23" t="s">
        <v>2201</v>
      </c>
      <c r="D5773" s="32">
        <v>2.2999999999999998</v>
      </c>
      <c r="E5773" s="25">
        <v>66.22</v>
      </c>
      <c r="F5773" s="25">
        <v>1006.74</v>
      </c>
    </row>
    <row r="5774" spans="1:6" ht="45" customHeight="1" x14ac:dyDescent="0.2">
      <c r="A5774" s="21">
        <v>69</v>
      </c>
      <c r="B5774" s="22" t="s">
        <v>3693</v>
      </c>
      <c r="C5774" s="23" t="s">
        <v>3694</v>
      </c>
      <c r="D5774" s="31">
        <v>1</v>
      </c>
      <c r="E5774" s="25">
        <v>103.04</v>
      </c>
      <c r="F5774" s="25">
        <v>1456.99</v>
      </c>
    </row>
    <row r="5775" spans="1:6" ht="33.75" customHeight="1" x14ac:dyDescent="0.2">
      <c r="A5775" s="21">
        <v>70</v>
      </c>
      <c r="B5775" s="22" t="s">
        <v>3695</v>
      </c>
      <c r="C5775" s="23" t="s">
        <v>3696</v>
      </c>
      <c r="D5775" s="32">
        <v>0.1</v>
      </c>
      <c r="E5775" s="25">
        <v>547.58000000000004</v>
      </c>
      <c r="F5775" s="25">
        <v>1171.82</v>
      </c>
    </row>
    <row r="5776" spans="1:6" x14ac:dyDescent="0.2">
      <c r="A5776" s="26"/>
      <c r="B5776" s="27"/>
      <c r="C5776" s="28" t="s">
        <v>3697</v>
      </c>
      <c r="D5776" s="28"/>
      <c r="E5776" s="28"/>
      <c r="F5776" s="29">
        <v>871.91</v>
      </c>
    </row>
    <row r="5777" spans="1:6" x14ac:dyDescent="0.2">
      <c r="A5777" s="26"/>
      <c r="B5777" s="27"/>
      <c r="C5777" s="28" t="s">
        <v>3698</v>
      </c>
      <c r="D5777" s="28"/>
      <c r="E5777" s="28"/>
      <c r="F5777" s="29">
        <v>420.23</v>
      </c>
    </row>
    <row r="5778" spans="1:6" x14ac:dyDescent="0.2">
      <c r="A5778" s="26"/>
      <c r="B5778" s="27"/>
      <c r="C5778" s="28" t="s">
        <v>917</v>
      </c>
      <c r="D5778" s="28"/>
      <c r="E5778" s="28"/>
      <c r="F5778" s="29">
        <v>2463.96</v>
      </c>
    </row>
    <row r="5779" spans="1:6" ht="33.75" customHeight="1" x14ac:dyDescent="0.2">
      <c r="A5779" s="21">
        <v>71</v>
      </c>
      <c r="B5779" s="22" t="s">
        <v>3699</v>
      </c>
      <c r="C5779" s="23" t="s">
        <v>3700</v>
      </c>
      <c r="D5779" s="24">
        <v>0.108</v>
      </c>
      <c r="E5779" s="25">
        <v>701.99</v>
      </c>
      <c r="F5779" s="25">
        <v>689.16</v>
      </c>
    </row>
    <row r="5780" spans="1:6" ht="33.75" customHeight="1" x14ac:dyDescent="0.2">
      <c r="A5780" s="21">
        <v>72</v>
      </c>
      <c r="B5780" s="22" t="s">
        <v>1048</v>
      </c>
      <c r="C5780" s="23" t="s">
        <v>3701</v>
      </c>
      <c r="D5780" s="32">
        <v>0.1</v>
      </c>
      <c r="E5780" s="25">
        <v>1522.48</v>
      </c>
      <c r="F5780" s="25">
        <v>3561.81</v>
      </c>
    </row>
    <row r="5781" spans="1:6" x14ac:dyDescent="0.2">
      <c r="A5781" s="26"/>
      <c r="B5781" s="27"/>
      <c r="C5781" s="28" t="s">
        <v>3702</v>
      </c>
      <c r="D5781" s="28"/>
      <c r="E5781" s="28"/>
      <c r="F5781" s="29">
        <v>2870.49</v>
      </c>
    </row>
    <row r="5782" spans="1:6" x14ac:dyDescent="0.2">
      <c r="A5782" s="26"/>
      <c r="B5782" s="27"/>
      <c r="C5782" s="28" t="s">
        <v>3703</v>
      </c>
      <c r="D5782" s="28"/>
      <c r="E5782" s="28"/>
      <c r="F5782" s="29">
        <v>1644.26</v>
      </c>
    </row>
    <row r="5783" spans="1:6" x14ac:dyDescent="0.2">
      <c r="A5783" s="26"/>
      <c r="B5783" s="27"/>
      <c r="C5783" s="28" t="s">
        <v>917</v>
      </c>
      <c r="D5783" s="28"/>
      <c r="E5783" s="28"/>
      <c r="F5783" s="29">
        <v>8076.56</v>
      </c>
    </row>
    <row r="5784" spans="1:6" ht="22.5" customHeight="1" x14ac:dyDescent="0.2">
      <c r="A5784" s="21">
        <v>73</v>
      </c>
      <c r="B5784" s="22" t="s">
        <v>3704</v>
      </c>
      <c r="C5784" s="23" t="s">
        <v>3705</v>
      </c>
      <c r="D5784" s="24">
        <v>0.104</v>
      </c>
      <c r="E5784" s="25">
        <v>519.79999999999995</v>
      </c>
      <c r="F5784" s="25">
        <v>400.04</v>
      </c>
    </row>
    <row r="5785" spans="1:6" ht="11.25" customHeight="1" x14ac:dyDescent="0.2">
      <c r="A5785" s="443" t="s">
        <v>1007</v>
      </c>
      <c r="B5785" s="444"/>
      <c r="C5785" s="444"/>
      <c r="D5785" s="444"/>
      <c r="E5785" s="445"/>
      <c r="F5785" s="36">
        <v>2265131.5499999998</v>
      </c>
    </row>
    <row r="5786" spans="1:6" x14ac:dyDescent="0.2">
      <c r="A5786" s="443" t="s">
        <v>1008</v>
      </c>
      <c r="B5786" s="444"/>
      <c r="C5786" s="444"/>
      <c r="D5786" s="444"/>
      <c r="E5786" s="445"/>
      <c r="F5786" s="36">
        <v>270910.25</v>
      </c>
    </row>
    <row r="5787" spans="1:6" x14ac:dyDescent="0.2">
      <c r="A5787" s="443" t="s">
        <v>1009</v>
      </c>
      <c r="B5787" s="444"/>
      <c r="C5787" s="444"/>
      <c r="D5787" s="444"/>
      <c r="E5787" s="445"/>
      <c r="F5787" s="36">
        <v>137247.54</v>
      </c>
    </row>
    <row r="5788" spans="1:6" ht="11.25" customHeight="1" x14ac:dyDescent="0.2">
      <c r="A5788" s="443" t="s">
        <v>3706</v>
      </c>
      <c r="B5788" s="444"/>
      <c r="C5788" s="444"/>
      <c r="D5788" s="444"/>
      <c r="E5788" s="445"/>
      <c r="F5788" s="36">
        <v>2673289.34</v>
      </c>
    </row>
    <row r="5789" spans="1:6" ht="12.75" customHeight="1" x14ac:dyDescent="0.2">
      <c r="A5789" s="456" t="s">
        <v>3707</v>
      </c>
      <c r="B5789" s="457"/>
      <c r="C5789" s="457"/>
      <c r="D5789" s="457"/>
      <c r="E5789" s="457"/>
      <c r="F5789" s="458"/>
    </row>
    <row r="5790" spans="1:6" ht="12" x14ac:dyDescent="0.2">
      <c r="A5790" s="459" t="s">
        <v>3708</v>
      </c>
      <c r="B5790" s="460"/>
      <c r="C5790" s="460"/>
      <c r="D5790" s="460"/>
      <c r="E5790" s="460"/>
      <c r="F5790" s="461"/>
    </row>
    <row r="5791" spans="1:6" ht="22.5" customHeight="1" x14ac:dyDescent="0.2">
      <c r="A5791" s="21">
        <v>74</v>
      </c>
      <c r="B5791" s="22" t="s">
        <v>3709</v>
      </c>
      <c r="C5791" s="23" t="s">
        <v>3710</v>
      </c>
      <c r="D5791" s="32">
        <v>1.8</v>
      </c>
      <c r="E5791" s="25">
        <v>108.35</v>
      </c>
      <c r="F5791" s="25">
        <v>7733.09</v>
      </c>
    </row>
    <row r="5792" spans="1:6" x14ac:dyDescent="0.2">
      <c r="A5792" s="26"/>
      <c r="B5792" s="27"/>
      <c r="C5792" s="28" t="s">
        <v>3711</v>
      </c>
      <c r="D5792" s="28"/>
      <c r="E5792" s="28"/>
      <c r="F5792" s="29">
        <v>9150.49</v>
      </c>
    </row>
    <row r="5793" spans="1:6" x14ac:dyDescent="0.2">
      <c r="A5793" s="26"/>
      <c r="B5793" s="27"/>
      <c r="C5793" s="28" t="s">
        <v>3712</v>
      </c>
      <c r="D5793" s="28"/>
      <c r="E5793" s="28"/>
      <c r="F5793" s="29">
        <v>4628.18</v>
      </c>
    </row>
    <row r="5794" spans="1:6" x14ac:dyDescent="0.2">
      <c r="A5794" s="26"/>
      <c r="B5794" s="27"/>
      <c r="C5794" s="28" t="s">
        <v>917</v>
      </c>
      <c r="D5794" s="28"/>
      <c r="E5794" s="28"/>
      <c r="F5794" s="29">
        <v>21511.759999999998</v>
      </c>
    </row>
    <row r="5795" spans="1:6" ht="33.75" customHeight="1" x14ac:dyDescent="0.2">
      <c r="A5795" s="21">
        <v>75</v>
      </c>
      <c r="B5795" s="22" t="s">
        <v>3713</v>
      </c>
      <c r="C5795" s="23" t="s">
        <v>3714</v>
      </c>
      <c r="D5795" s="31">
        <v>5</v>
      </c>
      <c r="E5795" s="25">
        <v>144.71</v>
      </c>
      <c r="F5795" s="25">
        <v>8342.5300000000007</v>
      </c>
    </row>
    <row r="5796" spans="1:6" ht="33.75" customHeight="1" x14ac:dyDescent="0.2">
      <c r="A5796" s="21">
        <v>76</v>
      </c>
      <c r="B5796" s="22" t="s">
        <v>3715</v>
      </c>
      <c r="C5796" s="23" t="s">
        <v>3716</v>
      </c>
      <c r="D5796" s="31">
        <v>13</v>
      </c>
      <c r="E5796" s="25">
        <v>312.35000000000002</v>
      </c>
      <c r="F5796" s="25">
        <v>19450.03</v>
      </c>
    </row>
    <row r="5797" spans="1:6" ht="33.75" customHeight="1" x14ac:dyDescent="0.2">
      <c r="A5797" s="21">
        <v>77</v>
      </c>
      <c r="B5797" s="22" t="s">
        <v>3717</v>
      </c>
      <c r="C5797" s="23" t="s">
        <v>3718</v>
      </c>
      <c r="D5797" s="32">
        <v>1.3</v>
      </c>
      <c r="E5797" s="25">
        <v>141.80000000000001</v>
      </c>
      <c r="F5797" s="25">
        <v>1579.79</v>
      </c>
    </row>
    <row r="5798" spans="1:6" ht="22.5" customHeight="1" x14ac:dyDescent="0.2">
      <c r="A5798" s="21">
        <v>78</v>
      </c>
      <c r="B5798" s="22" t="s">
        <v>3454</v>
      </c>
      <c r="C5798" s="23" t="s">
        <v>3455</v>
      </c>
      <c r="D5798" s="31">
        <v>2</v>
      </c>
      <c r="E5798" s="25">
        <v>39.119999999999997</v>
      </c>
      <c r="F5798" s="25">
        <v>2244.9699999999998</v>
      </c>
    </row>
    <row r="5799" spans="1:6" x14ac:dyDescent="0.2">
      <c r="A5799" s="26"/>
      <c r="B5799" s="27"/>
      <c r="C5799" s="28" t="s">
        <v>3456</v>
      </c>
      <c r="D5799" s="28"/>
      <c r="E5799" s="28"/>
      <c r="F5799" s="29">
        <v>2442.06</v>
      </c>
    </row>
    <row r="5800" spans="1:6" x14ac:dyDescent="0.2">
      <c r="A5800" s="26"/>
      <c r="B5800" s="27"/>
      <c r="C5800" s="28" t="s">
        <v>3457</v>
      </c>
      <c r="D5800" s="28"/>
      <c r="E5800" s="28"/>
      <c r="F5800" s="29">
        <v>1235.1600000000001</v>
      </c>
    </row>
    <row r="5801" spans="1:6" x14ac:dyDescent="0.2">
      <c r="A5801" s="26"/>
      <c r="B5801" s="27"/>
      <c r="C5801" s="28" t="s">
        <v>917</v>
      </c>
      <c r="D5801" s="28"/>
      <c r="E5801" s="28"/>
      <c r="F5801" s="29">
        <v>5922.19</v>
      </c>
    </row>
    <row r="5802" spans="1:6" ht="33.75" customHeight="1" x14ac:dyDescent="0.2">
      <c r="A5802" s="21">
        <v>79</v>
      </c>
      <c r="B5802" s="22" t="s">
        <v>3458</v>
      </c>
      <c r="C5802" s="23" t="s">
        <v>3459</v>
      </c>
      <c r="D5802" s="31">
        <v>2</v>
      </c>
      <c r="E5802" s="25">
        <v>60.7</v>
      </c>
      <c r="F5802" s="25">
        <v>1147.23</v>
      </c>
    </row>
    <row r="5803" spans="1:6" ht="12" x14ac:dyDescent="0.2">
      <c r="A5803" s="459" t="s">
        <v>3579</v>
      </c>
      <c r="B5803" s="460"/>
      <c r="C5803" s="460"/>
      <c r="D5803" s="460"/>
      <c r="E5803" s="460"/>
      <c r="F5803" s="461"/>
    </row>
    <row r="5804" spans="1:6" ht="33.75" customHeight="1" x14ac:dyDescent="0.2">
      <c r="A5804" s="21">
        <v>80</v>
      </c>
      <c r="B5804" s="22" t="s">
        <v>3611</v>
      </c>
      <c r="C5804" s="23" t="s">
        <v>3612</v>
      </c>
      <c r="D5804" s="32">
        <v>1.6</v>
      </c>
      <c r="E5804" s="25">
        <v>731.48</v>
      </c>
      <c r="F5804" s="25">
        <v>44706.22</v>
      </c>
    </row>
    <row r="5805" spans="1:6" x14ac:dyDescent="0.2">
      <c r="A5805" s="26"/>
      <c r="B5805" s="27"/>
      <c r="C5805" s="28" t="s">
        <v>3719</v>
      </c>
      <c r="D5805" s="28"/>
      <c r="E5805" s="28"/>
      <c r="F5805" s="29">
        <v>51870.78</v>
      </c>
    </row>
    <row r="5806" spans="1:6" x14ac:dyDescent="0.2">
      <c r="A5806" s="26"/>
      <c r="B5806" s="27"/>
      <c r="C5806" s="28" t="s">
        <v>3720</v>
      </c>
      <c r="D5806" s="28"/>
      <c r="E5806" s="28"/>
      <c r="F5806" s="29">
        <v>26235.47</v>
      </c>
    </row>
    <row r="5807" spans="1:6" x14ac:dyDescent="0.2">
      <c r="A5807" s="26"/>
      <c r="B5807" s="27"/>
      <c r="C5807" s="28" t="s">
        <v>917</v>
      </c>
      <c r="D5807" s="28"/>
      <c r="E5807" s="28"/>
      <c r="F5807" s="29">
        <v>122812.47</v>
      </c>
    </row>
    <row r="5808" spans="1:6" ht="45" customHeight="1" x14ac:dyDescent="0.2">
      <c r="A5808" s="21">
        <v>81</v>
      </c>
      <c r="B5808" s="22" t="s">
        <v>2200</v>
      </c>
      <c r="C5808" s="23" t="s">
        <v>2201</v>
      </c>
      <c r="D5808" s="31">
        <v>160</v>
      </c>
      <c r="E5808" s="25">
        <v>66.22</v>
      </c>
      <c r="F5808" s="25">
        <v>70034.27</v>
      </c>
    </row>
    <row r="5809" spans="1:6" ht="45" customHeight="1" x14ac:dyDescent="0.2">
      <c r="A5809" s="21">
        <v>82</v>
      </c>
      <c r="B5809" s="22" t="s">
        <v>3721</v>
      </c>
      <c r="C5809" s="23" t="s">
        <v>3722</v>
      </c>
      <c r="D5809" s="31">
        <v>2</v>
      </c>
      <c r="E5809" s="25">
        <v>188.87</v>
      </c>
      <c r="F5809" s="25">
        <v>3546.98</v>
      </c>
    </row>
    <row r="5810" spans="1:6" ht="33.75" customHeight="1" x14ac:dyDescent="0.2">
      <c r="A5810" s="21">
        <v>83</v>
      </c>
      <c r="B5810" s="22" t="s">
        <v>3586</v>
      </c>
      <c r="C5810" s="23" t="s">
        <v>3587</v>
      </c>
      <c r="D5810" s="32">
        <v>41.8</v>
      </c>
      <c r="E5810" s="25">
        <v>17.21</v>
      </c>
      <c r="F5810" s="25">
        <v>10920.16</v>
      </c>
    </row>
    <row r="5811" spans="1:6" ht="33.75" customHeight="1" x14ac:dyDescent="0.2">
      <c r="A5811" s="21">
        <v>84</v>
      </c>
      <c r="B5811" s="22" t="s">
        <v>3723</v>
      </c>
      <c r="C5811" s="23" t="s">
        <v>3724</v>
      </c>
      <c r="D5811" s="30">
        <v>1.35</v>
      </c>
      <c r="E5811" s="25">
        <v>544.83000000000004</v>
      </c>
      <c r="F5811" s="25">
        <v>28872.43</v>
      </c>
    </row>
    <row r="5812" spans="1:6" x14ac:dyDescent="0.2">
      <c r="A5812" s="26"/>
      <c r="B5812" s="27"/>
      <c r="C5812" s="28" t="s">
        <v>3725</v>
      </c>
      <c r="D5812" s="28"/>
      <c r="E5812" s="28"/>
      <c r="F5812" s="29">
        <v>33762.78</v>
      </c>
    </row>
    <row r="5813" spans="1:6" x14ac:dyDescent="0.2">
      <c r="A5813" s="26"/>
      <c r="B5813" s="27"/>
      <c r="C5813" s="28" t="s">
        <v>3726</v>
      </c>
      <c r="D5813" s="28"/>
      <c r="E5813" s="28"/>
      <c r="F5813" s="29">
        <v>17076.71</v>
      </c>
    </row>
    <row r="5814" spans="1:6" x14ac:dyDescent="0.2">
      <c r="A5814" s="26"/>
      <c r="B5814" s="27"/>
      <c r="C5814" s="28" t="s">
        <v>917</v>
      </c>
      <c r="D5814" s="28"/>
      <c r="E5814" s="28"/>
      <c r="F5814" s="29">
        <v>79711.92</v>
      </c>
    </row>
    <row r="5815" spans="1:6" ht="45" customHeight="1" x14ac:dyDescent="0.2">
      <c r="A5815" s="21">
        <v>85</v>
      </c>
      <c r="B5815" s="22" t="s">
        <v>3727</v>
      </c>
      <c r="C5815" s="23" t="s">
        <v>3728</v>
      </c>
      <c r="D5815" s="31">
        <v>135</v>
      </c>
      <c r="E5815" s="25">
        <v>63.1</v>
      </c>
      <c r="F5815" s="25">
        <v>46425.83</v>
      </c>
    </row>
    <row r="5816" spans="1:6" ht="45" customHeight="1" x14ac:dyDescent="0.2">
      <c r="A5816" s="21">
        <v>86</v>
      </c>
      <c r="B5816" s="22" t="s">
        <v>3729</v>
      </c>
      <c r="C5816" s="23" t="s">
        <v>3730</v>
      </c>
      <c r="D5816" s="31">
        <v>2</v>
      </c>
      <c r="E5816" s="25">
        <v>126.94</v>
      </c>
      <c r="F5816" s="25">
        <v>2366.16</v>
      </c>
    </row>
    <row r="5817" spans="1:6" ht="33.75" customHeight="1" x14ac:dyDescent="0.2">
      <c r="A5817" s="21">
        <v>87</v>
      </c>
      <c r="B5817" s="22" t="s">
        <v>3586</v>
      </c>
      <c r="C5817" s="23" t="s">
        <v>3587</v>
      </c>
      <c r="D5817" s="32">
        <v>20.399999999999999</v>
      </c>
      <c r="E5817" s="25">
        <v>17.21</v>
      </c>
      <c r="F5817" s="25">
        <v>5329.46</v>
      </c>
    </row>
    <row r="5818" spans="1:6" ht="33.75" customHeight="1" x14ac:dyDescent="0.2">
      <c r="A5818" s="21">
        <v>88</v>
      </c>
      <c r="B5818" s="22" t="s">
        <v>3615</v>
      </c>
      <c r="C5818" s="23" t="s">
        <v>3616</v>
      </c>
      <c r="D5818" s="30">
        <v>0.64</v>
      </c>
      <c r="E5818" s="25">
        <v>543.29999999999995</v>
      </c>
      <c r="F5818" s="25">
        <v>13670.25</v>
      </c>
    </row>
    <row r="5819" spans="1:6" x14ac:dyDescent="0.2">
      <c r="A5819" s="26"/>
      <c r="B5819" s="27"/>
      <c r="C5819" s="28" t="s">
        <v>3731</v>
      </c>
      <c r="D5819" s="28"/>
      <c r="E5819" s="28"/>
      <c r="F5819" s="29">
        <v>16006.06</v>
      </c>
    </row>
    <row r="5820" spans="1:6" x14ac:dyDescent="0.2">
      <c r="A5820" s="26"/>
      <c r="B5820" s="27"/>
      <c r="C5820" s="28" t="s">
        <v>3732</v>
      </c>
      <c r="D5820" s="28"/>
      <c r="E5820" s="28"/>
      <c r="F5820" s="29">
        <v>8095.63</v>
      </c>
    </row>
    <row r="5821" spans="1:6" x14ac:dyDescent="0.2">
      <c r="A5821" s="26"/>
      <c r="B5821" s="27"/>
      <c r="C5821" s="28" t="s">
        <v>917</v>
      </c>
      <c r="D5821" s="28"/>
      <c r="E5821" s="28"/>
      <c r="F5821" s="29">
        <v>37771.94</v>
      </c>
    </row>
    <row r="5822" spans="1:6" ht="45" customHeight="1" x14ac:dyDescent="0.2">
      <c r="A5822" s="21">
        <v>89</v>
      </c>
      <c r="B5822" s="22" t="s">
        <v>3619</v>
      </c>
      <c r="C5822" s="23" t="s">
        <v>3620</v>
      </c>
      <c r="D5822" s="31">
        <v>64</v>
      </c>
      <c r="E5822" s="25">
        <v>40.5</v>
      </c>
      <c r="F5822" s="25">
        <v>17236.8</v>
      </c>
    </row>
    <row r="5823" spans="1:6" ht="45" customHeight="1" x14ac:dyDescent="0.2">
      <c r="A5823" s="21">
        <v>90</v>
      </c>
      <c r="B5823" s="22" t="s">
        <v>3621</v>
      </c>
      <c r="C5823" s="23" t="s">
        <v>3622</v>
      </c>
      <c r="D5823" s="31">
        <v>1</v>
      </c>
      <c r="E5823" s="25">
        <v>87.19</v>
      </c>
      <c r="F5823" s="25">
        <v>750.71</v>
      </c>
    </row>
    <row r="5824" spans="1:6" ht="33.75" customHeight="1" x14ac:dyDescent="0.2">
      <c r="A5824" s="21">
        <v>91</v>
      </c>
      <c r="B5824" s="22" t="s">
        <v>3586</v>
      </c>
      <c r="C5824" s="23" t="s">
        <v>3587</v>
      </c>
      <c r="D5824" s="31">
        <v>7</v>
      </c>
      <c r="E5824" s="25">
        <v>17.21</v>
      </c>
      <c r="F5824" s="25">
        <v>1828.73</v>
      </c>
    </row>
    <row r="5825" spans="1:6" ht="33.75" customHeight="1" x14ac:dyDescent="0.2">
      <c r="A5825" s="21">
        <v>92</v>
      </c>
      <c r="B5825" s="22" t="s">
        <v>3623</v>
      </c>
      <c r="C5825" s="23" t="s">
        <v>3624</v>
      </c>
      <c r="D5825" s="32">
        <v>0.5</v>
      </c>
      <c r="E5825" s="25">
        <v>542.22</v>
      </c>
      <c r="F5825" s="25">
        <v>10670.27</v>
      </c>
    </row>
    <row r="5826" spans="1:6" x14ac:dyDescent="0.2">
      <c r="A5826" s="26"/>
      <c r="B5826" s="27"/>
      <c r="C5826" s="28" t="s">
        <v>3733</v>
      </c>
      <c r="D5826" s="28"/>
      <c r="E5826" s="28"/>
      <c r="F5826" s="29">
        <v>12504.73</v>
      </c>
    </row>
    <row r="5827" spans="1:6" x14ac:dyDescent="0.2">
      <c r="A5827" s="26"/>
      <c r="B5827" s="27"/>
      <c r="C5827" s="28" t="s">
        <v>3734</v>
      </c>
      <c r="D5827" s="28"/>
      <c r="E5827" s="28"/>
      <c r="F5827" s="29">
        <v>6324.71</v>
      </c>
    </row>
    <row r="5828" spans="1:6" x14ac:dyDescent="0.2">
      <c r="A5828" s="26"/>
      <c r="B5828" s="27"/>
      <c r="C5828" s="28" t="s">
        <v>917</v>
      </c>
      <c r="D5828" s="28"/>
      <c r="E5828" s="28"/>
      <c r="F5828" s="29">
        <v>29499.71</v>
      </c>
    </row>
    <row r="5829" spans="1:6" ht="45" customHeight="1" x14ac:dyDescent="0.2">
      <c r="A5829" s="21">
        <v>93</v>
      </c>
      <c r="B5829" s="22" t="s">
        <v>3627</v>
      </c>
      <c r="C5829" s="23" t="s">
        <v>3628</v>
      </c>
      <c r="D5829" s="31">
        <v>50</v>
      </c>
      <c r="E5829" s="25">
        <v>31.2</v>
      </c>
      <c r="F5829" s="25">
        <v>10857.6</v>
      </c>
    </row>
    <row r="5830" spans="1:6" ht="45" customHeight="1" x14ac:dyDescent="0.2">
      <c r="A5830" s="21">
        <v>94</v>
      </c>
      <c r="B5830" s="22" t="s">
        <v>3655</v>
      </c>
      <c r="C5830" s="23" t="s">
        <v>3656</v>
      </c>
      <c r="D5830" s="31">
        <v>2</v>
      </c>
      <c r="E5830" s="25">
        <v>33.28</v>
      </c>
      <c r="F5830" s="25">
        <v>833.33</v>
      </c>
    </row>
    <row r="5831" spans="1:6" ht="33.75" customHeight="1" x14ac:dyDescent="0.2">
      <c r="A5831" s="21">
        <v>95</v>
      </c>
      <c r="B5831" s="22" t="s">
        <v>3586</v>
      </c>
      <c r="C5831" s="23" t="s">
        <v>3587</v>
      </c>
      <c r="D5831" s="32">
        <v>6.4</v>
      </c>
      <c r="E5831" s="25">
        <v>17.21</v>
      </c>
      <c r="F5831" s="25">
        <v>1671.99</v>
      </c>
    </row>
    <row r="5832" spans="1:6" ht="33.75" customHeight="1" x14ac:dyDescent="0.2">
      <c r="A5832" s="21">
        <v>96</v>
      </c>
      <c r="B5832" s="22" t="s">
        <v>3735</v>
      </c>
      <c r="C5832" s="23" t="s">
        <v>3736</v>
      </c>
      <c r="D5832" s="30">
        <v>0.15</v>
      </c>
      <c r="E5832" s="25">
        <v>541.6</v>
      </c>
      <c r="F5832" s="25">
        <v>3199.41</v>
      </c>
    </row>
    <row r="5833" spans="1:6" x14ac:dyDescent="0.2">
      <c r="A5833" s="26"/>
      <c r="B5833" s="27"/>
      <c r="C5833" s="28" t="s">
        <v>3737</v>
      </c>
      <c r="D5833" s="28"/>
      <c r="E5833" s="28"/>
      <c r="F5833" s="29">
        <v>3751.41</v>
      </c>
    </row>
    <row r="5834" spans="1:6" x14ac:dyDescent="0.2">
      <c r="A5834" s="26"/>
      <c r="B5834" s="27"/>
      <c r="C5834" s="28" t="s">
        <v>3738</v>
      </c>
      <c r="D5834" s="28"/>
      <c r="E5834" s="28"/>
      <c r="F5834" s="29">
        <v>1897.41</v>
      </c>
    </row>
    <row r="5835" spans="1:6" x14ac:dyDescent="0.2">
      <c r="A5835" s="26"/>
      <c r="B5835" s="27"/>
      <c r="C5835" s="28" t="s">
        <v>917</v>
      </c>
      <c r="D5835" s="28"/>
      <c r="E5835" s="28"/>
      <c r="F5835" s="29">
        <v>8848.23</v>
      </c>
    </row>
    <row r="5836" spans="1:6" ht="45" customHeight="1" x14ac:dyDescent="0.2">
      <c r="A5836" s="21">
        <v>97</v>
      </c>
      <c r="B5836" s="22" t="s">
        <v>3739</v>
      </c>
      <c r="C5836" s="23" t="s">
        <v>3740</v>
      </c>
      <c r="D5836" s="31">
        <v>15</v>
      </c>
      <c r="E5836" s="25">
        <v>25.1</v>
      </c>
      <c r="F5836" s="25">
        <v>2432.19</v>
      </c>
    </row>
    <row r="5837" spans="1:6" ht="45" customHeight="1" x14ac:dyDescent="0.2">
      <c r="A5837" s="21">
        <v>98</v>
      </c>
      <c r="B5837" s="22" t="s">
        <v>3647</v>
      </c>
      <c r="C5837" s="23" t="s">
        <v>3648</v>
      </c>
      <c r="D5837" s="31">
        <v>2</v>
      </c>
      <c r="E5837" s="25">
        <v>24.68</v>
      </c>
      <c r="F5837" s="25">
        <v>604.66</v>
      </c>
    </row>
    <row r="5838" spans="1:6" ht="33.75" customHeight="1" x14ac:dyDescent="0.2">
      <c r="A5838" s="21">
        <v>99</v>
      </c>
      <c r="B5838" s="22" t="s">
        <v>3586</v>
      </c>
      <c r="C5838" s="23" t="s">
        <v>3587</v>
      </c>
      <c r="D5838" s="32">
        <v>2.4</v>
      </c>
      <c r="E5838" s="25">
        <v>17.21</v>
      </c>
      <c r="F5838" s="25">
        <v>626.99</v>
      </c>
    </row>
    <row r="5839" spans="1:6" ht="33.75" customHeight="1" x14ac:dyDescent="0.2">
      <c r="A5839" s="21">
        <v>100</v>
      </c>
      <c r="B5839" s="22" t="s">
        <v>3438</v>
      </c>
      <c r="C5839" s="23" t="s">
        <v>3439</v>
      </c>
      <c r="D5839" s="30">
        <v>4.24</v>
      </c>
      <c r="E5839" s="25">
        <v>151.54</v>
      </c>
      <c r="F5839" s="25">
        <v>16992.45</v>
      </c>
    </row>
    <row r="5840" spans="1:6" x14ac:dyDescent="0.2">
      <c r="A5840" s="26"/>
      <c r="B5840" s="27"/>
      <c r="C5840" s="28" t="s">
        <v>3741</v>
      </c>
      <c r="D5840" s="28"/>
      <c r="E5840" s="28"/>
      <c r="F5840" s="29">
        <v>18667.34</v>
      </c>
    </row>
    <row r="5841" spans="1:6" x14ac:dyDescent="0.2">
      <c r="A5841" s="26"/>
      <c r="B5841" s="27"/>
      <c r="C5841" s="28" t="s">
        <v>3742</v>
      </c>
      <c r="D5841" s="28"/>
      <c r="E5841" s="28"/>
      <c r="F5841" s="29">
        <v>9441.66</v>
      </c>
    </row>
    <row r="5842" spans="1:6" x14ac:dyDescent="0.2">
      <c r="A5842" s="26"/>
      <c r="B5842" s="27"/>
      <c r="C5842" s="28" t="s">
        <v>917</v>
      </c>
      <c r="D5842" s="28"/>
      <c r="E5842" s="28"/>
      <c r="F5842" s="29">
        <v>45101.45</v>
      </c>
    </row>
    <row r="5843" spans="1:6" ht="45" customHeight="1" x14ac:dyDescent="0.2">
      <c r="A5843" s="21">
        <v>101</v>
      </c>
      <c r="B5843" s="22" t="s">
        <v>3641</v>
      </c>
      <c r="C5843" s="23" t="s">
        <v>3642</v>
      </c>
      <c r="D5843" s="30">
        <v>0.32</v>
      </c>
      <c r="E5843" s="25">
        <v>326.16000000000003</v>
      </c>
      <c r="F5843" s="25">
        <v>2819.83</v>
      </c>
    </row>
    <row r="5844" spans="1:6" x14ac:dyDescent="0.2">
      <c r="A5844" s="26"/>
      <c r="B5844" s="27"/>
      <c r="C5844" s="28" t="s">
        <v>3743</v>
      </c>
      <c r="D5844" s="28"/>
      <c r="E5844" s="28"/>
      <c r="F5844" s="29">
        <v>3119.2</v>
      </c>
    </row>
    <row r="5845" spans="1:6" x14ac:dyDescent="0.2">
      <c r="A5845" s="26"/>
      <c r="B5845" s="27"/>
      <c r="C5845" s="28" t="s">
        <v>3744</v>
      </c>
      <c r="D5845" s="28"/>
      <c r="E5845" s="28"/>
      <c r="F5845" s="29">
        <v>1577.64</v>
      </c>
    </row>
    <row r="5846" spans="1:6" x14ac:dyDescent="0.2">
      <c r="A5846" s="26"/>
      <c r="B5846" s="27"/>
      <c r="C5846" s="28" t="s">
        <v>917</v>
      </c>
      <c r="D5846" s="28"/>
      <c r="E5846" s="28"/>
      <c r="F5846" s="29">
        <v>7516.67</v>
      </c>
    </row>
    <row r="5847" spans="1:6" ht="45" customHeight="1" x14ac:dyDescent="0.2">
      <c r="A5847" s="21">
        <v>102</v>
      </c>
      <c r="B5847" s="22" t="s">
        <v>3745</v>
      </c>
      <c r="C5847" s="23" t="s">
        <v>3746</v>
      </c>
      <c r="D5847" s="32">
        <v>32.799999999999997</v>
      </c>
      <c r="E5847" s="25">
        <v>9.7899999999999991</v>
      </c>
      <c r="F5847" s="25">
        <v>3814.81</v>
      </c>
    </row>
    <row r="5848" spans="1:6" ht="45" customHeight="1" x14ac:dyDescent="0.2">
      <c r="A5848" s="21">
        <v>103</v>
      </c>
      <c r="B5848" s="22" t="s">
        <v>3635</v>
      </c>
      <c r="C5848" s="23" t="s">
        <v>3636</v>
      </c>
      <c r="D5848" s="31">
        <v>14</v>
      </c>
      <c r="E5848" s="25">
        <v>15.71</v>
      </c>
      <c r="F5848" s="25">
        <v>2747.05</v>
      </c>
    </row>
    <row r="5849" spans="1:6" ht="45" customHeight="1" x14ac:dyDescent="0.2">
      <c r="A5849" s="21">
        <v>104</v>
      </c>
      <c r="B5849" s="22" t="s">
        <v>3649</v>
      </c>
      <c r="C5849" s="23" t="s">
        <v>3650</v>
      </c>
      <c r="D5849" s="30">
        <v>0.16</v>
      </c>
      <c r="E5849" s="25">
        <v>309.24</v>
      </c>
      <c r="F5849" s="25">
        <v>1355.22</v>
      </c>
    </row>
    <row r="5850" spans="1:6" x14ac:dyDescent="0.2">
      <c r="A5850" s="26"/>
      <c r="B5850" s="27"/>
      <c r="C5850" s="28" t="s">
        <v>3747</v>
      </c>
      <c r="D5850" s="28"/>
      <c r="E5850" s="28"/>
      <c r="F5850" s="29">
        <v>1502.87</v>
      </c>
    </row>
    <row r="5851" spans="1:6" x14ac:dyDescent="0.2">
      <c r="A5851" s="26"/>
      <c r="B5851" s="27"/>
      <c r="C5851" s="28" t="s">
        <v>3748</v>
      </c>
      <c r="D5851" s="28"/>
      <c r="E5851" s="28"/>
      <c r="F5851" s="29">
        <v>760.13</v>
      </c>
    </row>
    <row r="5852" spans="1:6" x14ac:dyDescent="0.2">
      <c r="A5852" s="26"/>
      <c r="B5852" s="27"/>
      <c r="C5852" s="28" t="s">
        <v>917</v>
      </c>
      <c r="D5852" s="28"/>
      <c r="E5852" s="28"/>
      <c r="F5852" s="29">
        <v>3618.22</v>
      </c>
    </row>
    <row r="5853" spans="1:6" ht="45" customHeight="1" x14ac:dyDescent="0.2">
      <c r="A5853" s="21">
        <v>105</v>
      </c>
      <c r="B5853" s="22" t="s">
        <v>3749</v>
      </c>
      <c r="C5853" s="23" t="s">
        <v>3750</v>
      </c>
      <c r="D5853" s="32">
        <v>16.399999999999999</v>
      </c>
      <c r="E5853" s="25">
        <v>13.99</v>
      </c>
      <c r="F5853" s="25">
        <v>2569.6799999999998</v>
      </c>
    </row>
    <row r="5854" spans="1:6" ht="45" customHeight="1" x14ac:dyDescent="0.2">
      <c r="A5854" s="21">
        <v>106</v>
      </c>
      <c r="B5854" s="22" t="s">
        <v>3657</v>
      </c>
      <c r="C5854" s="23" t="s">
        <v>3658</v>
      </c>
      <c r="D5854" s="30">
        <v>0.11</v>
      </c>
      <c r="E5854" s="25">
        <v>296.73</v>
      </c>
      <c r="F5854" s="25">
        <v>905.1</v>
      </c>
    </row>
    <row r="5855" spans="1:6" x14ac:dyDescent="0.2">
      <c r="A5855" s="26"/>
      <c r="B5855" s="27"/>
      <c r="C5855" s="28" t="s">
        <v>3751</v>
      </c>
      <c r="D5855" s="28"/>
      <c r="E5855" s="28"/>
      <c r="F5855" s="29">
        <v>1004.57</v>
      </c>
    </row>
    <row r="5856" spans="1:6" x14ac:dyDescent="0.2">
      <c r="A5856" s="26"/>
      <c r="B5856" s="27"/>
      <c r="C5856" s="28" t="s">
        <v>3752</v>
      </c>
      <c r="D5856" s="28"/>
      <c r="E5856" s="28"/>
      <c r="F5856" s="29">
        <v>508.09</v>
      </c>
    </row>
    <row r="5857" spans="1:6" x14ac:dyDescent="0.2">
      <c r="A5857" s="26"/>
      <c r="B5857" s="27"/>
      <c r="C5857" s="28" t="s">
        <v>917</v>
      </c>
      <c r="D5857" s="28"/>
      <c r="E5857" s="28"/>
      <c r="F5857" s="29">
        <v>2417.7600000000002</v>
      </c>
    </row>
    <row r="5858" spans="1:6" ht="45" customHeight="1" x14ac:dyDescent="0.2">
      <c r="A5858" s="21">
        <v>107</v>
      </c>
      <c r="B5858" s="22" t="s">
        <v>3753</v>
      </c>
      <c r="C5858" s="23" t="s">
        <v>3754</v>
      </c>
      <c r="D5858" s="24">
        <v>11.275</v>
      </c>
      <c r="E5858" s="25">
        <v>22.38</v>
      </c>
      <c r="F5858" s="25">
        <v>1935.41</v>
      </c>
    </row>
    <row r="5859" spans="1:6" ht="45" customHeight="1" x14ac:dyDescent="0.2">
      <c r="A5859" s="21">
        <v>108</v>
      </c>
      <c r="B5859" s="22" t="s">
        <v>3663</v>
      </c>
      <c r="C5859" s="23" t="s">
        <v>3664</v>
      </c>
      <c r="D5859" s="30">
        <v>0.06</v>
      </c>
      <c r="E5859" s="25">
        <v>289.89</v>
      </c>
      <c r="F5859" s="25">
        <v>484.89</v>
      </c>
    </row>
    <row r="5860" spans="1:6" x14ac:dyDescent="0.2">
      <c r="A5860" s="26"/>
      <c r="B5860" s="27"/>
      <c r="C5860" s="28" t="s">
        <v>3665</v>
      </c>
      <c r="D5860" s="28"/>
      <c r="E5860" s="28"/>
      <c r="F5860" s="29">
        <v>537.4</v>
      </c>
    </row>
    <row r="5861" spans="1:6" x14ac:dyDescent="0.2">
      <c r="A5861" s="26"/>
      <c r="B5861" s="27"/>
      <c r="C5861" s="28" t="s">
        <v>3666</v>
      </c>
      <c r="D5861" s="28"/>
      <c r="E5861" s="28"/>
      <c r="F5861" s="29">
        <v>271.81</v>
      </c>
    </row>
    <row r="5862" spans="1:6" x14ac:dyDescent="0.2">
      <c r="A5862" s="26"/>
      <c r="B5862" s="27"/>
      <c r="C5862" s="28" t="s">
        <v>917</v>
      </c>
      <c r="D5862" s="28"/>
      <c r="E5862" s="28"/>
      <c r="F5862" s="29">
        <v>1294.0999999999999</v>
      </c>
    </row>
    <row r="5863" spans="1:6" ht="45" customHeight="1" x14ac:dyDescent="0.2">
      <c r="A5863" s="21">
        <v>109</v>
      </c>
      <c r="B5863" s="22" t="s">
        <v>3755</v>
      </c>
      <c r="C5863" s="23" t="s">
        <v>3756</v>
      </c>
      <c r="D5863" s="30">
        <v>6.15</v>
      </c>
      <c r="E5863" s="25">
        <v>33.450000000000003</v>
      </c>
      <c r="F5863" s="25">
        <v>1577.85</v>
      </c>
    </row>
    <row r="5864" spans="1:6" ht="12" x14ac:dyDescent="0.2">
      <c r="A5864" s="459" t="s">
        <v>3676</v>
      </c>
      <c r="B5864" s="460"/>
      <c r="C5864" s="460"/>
      <c r="D5864" s="460"/>
      <c r="E5864" s="460"/>
      <c r="F5864" s="461"/>
    </row>
    <row r="5865" spans="1:6" ht="45" customHeight="1" x14ac:dyDescent="0.2">
      <c r="A5865" s="21">
        <v>110</v>
      </c>
      <c r="B5865" s="22" t="s">
        <v>2946</v>
      </c>
      <c r="C5865" s="23" t="s">
        <v>2991</v>
      </c>
      <c r="D5865" s="32">
        <v>48.9</v>
      </c>
      <c r="E5865" s="25">
        <v>145.80000000000001</v>
      </c>
      <c r="F5865" s="25">
        <v>148832.04999999999</v>
      </c>
    </row>
    <row r="5866" spans="1:6" x14ac:dyDescent="0.2">
      <c r="A5866" s="26"/>
      <c r="B5866" s="27"/>
      <c r="C5866" s="28" t="s">
        <v>3757</v>
      </c>
      <c r="D5866" s="28"/>
      <c r="E5866" s="28"/>
      <c r="F5866" s="29">
        <v>73901.039999999994</v>
      </c>
    </row>
    <row r="5867" spans="1:6" x14ac:dyDescent="0.2">
      <c r="A5867" s="26"/>
      <c r="B5867" s="27"/>
      <c r="C5867" s="28" t="s">
        <v>3758</v>
      </c>
      <c r="D5867" s="28"/>
      <c r="E5867" s="28"/>
      <c r="F5867" s="29">
        <v>35617.25</v>
      </c>
    </row>
    <row r="5868" spans="1:6" x14ac:dyDescent="0.2">
      <c r="A5868" s="26"/>
      <c r="B5868" s="27"/>
      <c r="C5868" s="28" t="s">
        <v>917</v>
      </c>
      <c r="D5868" s="28"/>
      <c r="E5868" s="28"/>
      <c r="F5868" s="29">
        <v>258350.34</v>
      </c>
    </row>
    <row r="5869" spans="1:6" ht="33.75" customHeight="1" x14ac:dyDescent="0.2">
      <c r="A5869" s="21">
        <v>111</v>
      </c>
      <c r="B5869" s="22" t="s">
        <v>3681</v>
      </c>
      <c r="C5869" s="23" t="s">
        <v>3682</v>
      </c>
      <c r="D5869" s="30">
        <v>5.17</v>
      </c>
      <c r="E5869" s="25">
        <v>207.4</v>
      </c>
      <c r="F5869" s="25">
        <v>2358.9699999999998</v>
      </c>
    </row>
    <row r="5870" spans="1:6" ht="33.75" customHeight="1" x14ac:dyDescent="0.2">
      <c r="A5870" s="21">
        <v>112</v>
      </c>
      <c r="B5870" s="22" t="s">
        <v>3683</v>
      </c>
      <c r="C5870" s="23" t="s">
        <v>3684</v>
      </c>
      <c r="D5870" s="30">
        <v>7.26</v>
      </c>
      <c r="E5870" s="25">
        <v>383.6</v>
      </c>
      <c r="F5870" s="25">
        <v>5987.61</v>
      </c>
    </row>
    <row r="5871" spans="1:6" ht="33.75" customHeight="1" x14ac:dyDescent="0.2">
      <c r="A5871" s="21">
        <v>113</v>
      </c>
      <c r="B5871" s="22" t="s">
        <v>3685</v>
      </c>
      <c r="C5871" s="23" t="s">
        <v>3686</v>
      </c>
      <c r="D5871" s="30">
        <v>8.25</v>
      </c>
      <c r="E5871" s="25">
        <v>518.29999999999995</v>
      </c>
      <c r="F5871" s="25">
        <v>8722.99</v>
      </c>
    </row>
    <row r="5872" spans="1:6" ht="33.75" customHeight="1" x14ac:dyDescent="0.2">
      <c r="A5872" s="21">
        <v>114</v>
      </c>
      <c r="B5872" s="22" t="s">
        <v>3685</v>
      </c>
      <c r="C5872" s="23" t="s">
        <v>3687</v>
      </c>
      <c r="D5872" s="30">
        <v>15.51</v>
      </c>
      <c r="E5872" s="25">
        <v>518.29999999999995</v>
      </c>
      <c r="F5872" s="25">
        <v>16399.22</v>
      </c>
    </row>
    <row r="5873" spans="1:6" ht="33.75" customHeight="1" x14ac:dyDescent="0.2">
      <c r="A5873" s="21">
        <v>115</v>
      </c>
      <c r="B5873" s="22" t="s">
        <v>3759</v>
      </c>
      <c r="C5873" s="23" t="s">
        <v>3760</v>
      </c>
      <c r="D5873" s="32">
        <v>17.600000000000001</v>
      </c>
      <c r="E5873" s="25">
        <v>917.5</v>
      </c>
      <c r="F5873" s="25">
        <v>32134.52</v>
      </c>
    </row>
    <row r="5874" spans="1:6" ht="12" customHeight="1" x14ac:dyDescent="0.2">
      <c r="A5874" s="459" t="s">
        <v>3688</v>
      </c>
      <c r="B5874" s="460"/>
      <c r="C5874" s="460"/>
      <c r="D5874" s="460"/>
      <c r="E5874" s="460"/>
      <c r="F5874" s="461"/>
    </row>
    <row r="5875" spans="1:6" ht="22.5" customHeight="1" x14ac:dyDescent="0.2">
      <c r="A5875" s="21">
        <v>116</v>
      </c>
      <c r="B5875" s="22" t="s">
        <v>3689</v>
      </c>
      <c r="C5875" s="23" t="s">
        <v>3690</v>
      </c>
      <c r="D5875" s="43">
        <v>9.8980000000000005E-3</v>
      </c>
      <c r="E5875" s="25">
        <v>402.93</v>
      </c>
      <c r="F5875" s="25">
        <v>144.69</v>
      </c>
    </row>
    <row r="5876" spans="1:6" x14ac:dyDescent="0.2">
      <c r="A5876" s="26"/>
      <c r="B5876" s="27"/>
      <c r="C5876" s="28" t="s">
        <v>3761</v>
      </c>
      <c r="D5876" s="28"/>
      <c r="E5876" s="28"/>
      <c r="F5876" s="29">
        <v>145.93</v>
      </c>
    </row>
    <row r="5877" spans="1:6" x14ac:dyDescent="0.2">
      <c r="A5877" s="26"/>
      <c r="B5877" s="27"/>
      <c r="C5877" s="28" t="s">
        <v>3762</v>
      </c>
      <c r="D5877" s="28"/>
      <c r="E5877" s="28"/>
      <c r="F5877" s="29">
        <v>63.17</v>
      </c>
    </row>
    <row r="5878" spans="1:6" x14ac:dyDescent="0.2">
      <c r="A5878" s="26"/>
      <c r="B5878" s="27"/>
      <c r="C5878" s="28" t="s">
        <v>917</v>
      </c>
      <c r="D5878" s="28"/>
      <c r="E5878" s="28"/>
      <c r="F5878" s="29">
        <v>353.79</v>
      </c>
    </row>
    <row r="5879" spans="1:6" ht="45" customHeight="1" x14ac:dyDescent="0.2">
      <c r="A5879" s="21">
        <v>117</v>
      </c>
      <c r="B5879" s="22" t="s">
        <v>2200</v>
      </c>
      <c r="C5879" s="23" t="s">
        <v>2201</v>
      </c>
      <c r="D5879" s="31">
        <v>2</v>
      </c>
      <c r="E5879" s="25">
        <v>66.22</v>
      </c>
      <c r="F5879" s="25">
        <v>875.43</v>
      </c>
    </row>
    <row r="5880" spans="1:6" ht="45" customHeight="1" x14ac:dyDescent="0.2">
      <c r="A5880" s="21">
        <v>118</v>
      </c>
      <c r="B5880" s="22" t="s">
        <v>3509</v>
      </c>
      <c r="C5880" s="23" t="s">
        <v>3510</v>
      </c>
      <c r="D5880" s="32">
        <v>0.3</v>
      </c>
      <c r="E5880" s="25">
        <v>53.12</v>
      </c>
      <c r="F5880" s="25">
        <v>237.13</v>
      </c>
    </row>
    <row r="5881" spans="1:6" ht="33.75" customHeight="1" x14ac:dyDescent="0.2">
      <c r="A5881" s="21">
        <v>119</v>
      </c>
      <c r="B5881" s="22" t="s">
        <v>3695</v>
      </c>
      <c r="C5881" s="23" t="s">
        <v>3696</v>
      </c>
      <c r="D5881" s="24">
        <v>7.4999999999999997E-2</v>
      </c>
      <c r="E5881" s="25">
        <v>547.58000000000004</v>
      </c>
      <c r="F5881" s="25">
        <v>878.87</v>
      </c>
    </row>
    <row r="5882" spans="1:6" x14ac:dyDescent="0.2">
      <c r="A5882" s="26"/>
      <c r="B5882" s="27"/>
      <c r="C5882" s="28" t="s">
        <v>3763</v>
      </c>
      <c r="D5882" s="28"/>
      <c r="E5882" s="28"/>
      <c r="F5882" s="29">
        <v>653.94000000000005</v>
      </c>
    </row>
    <row r="5883" spans="1:6" x14ac:dyDescent="0.2">
      <c r="A5883" s="26"/>
      <c r="B5883" s="27"/>
      <c r="C5883" s="28" t="s">
        <v>3764</v>
      </c>
      <c r="D5883" s="28"/>
      <c r="E5883" s="28"/>
      <c r="F5883" s="29">
        <v>315.17</v>
      </c>
    </row>
    <row r="5884" spans="1:6" x14ac:dyDescent="0.2">
      <c r="A5884" s="26"/>
      <c r="B5884" s="27"/>
      <c r="C5884" s="28" t="s">
        <v>917</v>
      </c>
      <c r="D5884" s="28"/>
      <c r="E5884" s="28"/>
      <c r="F5884" s="29">
        <v>1847.98</v>
      </c>
    </row>
    <row r="5885" spans="1:6" ht="33.75" customHeight="1" x14ac:dyDescent="0.2">
      <c r="A5885" s="21">
        <v>120</v>
      </c>
      <c r="B5885" s="22" t="s">
        <v>3699</v>
      </c>
      <c r="C5885" s="23" t="s">
        <v>3700</v>
      </c>
      <c r="D5885" s="24">
        <v>8.1000000000000003E-2</v>
      </c>
      <c r="E5885" s="25">
        <v>701.99</v>
      </c>
      <c r="F5885" s="25">
        <v>516.87</v>
      </c>
    </row>
    <row r="5886" spans="1:6" ht="33.75" customHeight="1" x14ac:dyDescent="0.2">
      <c r="A5886" s="21">
        <v>121</v>
      </c>
      <c r="B5886" s="22" t="s">
        <v>1048</v>
      </c>
      <c r="C5886" s="23" t="s">
        <v>3701</v>
      </c>
      <c r="D5886" s="32">
        <v>0.1</v>
      </c>
      <c r="E5886" s="25">
        <v>1522.48</v>
      </c>
      <c r="F5886" s="25">
        <v>3561.81</v>
      </c>
    </row>
    <row r="5887" spans="1:6" x14ac:dyDescent="0.2">
      <c r="A5887" s="26"/>
      <c r="B5887" s="27"/>
      <c r="C5887" s="28" t="s">
        <v>3702</v>
      </c>
      <c r="D5887" s="28"/>
      <c r="E5887" s="28"/>
      <c r="F5887" s="29">
        <v>2870.49</v>
      </c>
    </row>
    <row r="5888" spans="1:6" x14ac:dyDescent="0.2">
      <c r="A5888" s="26"/>
      <c r="B5888" s="27"/>
      <c r="C5888" s="28" t="s">
        <v>3703</v>
      </c>
      <c r="D5888" s="28"/>
      <c r="E5888" s="28"/>
      <c r="F5888" s="29">
        <v>1644.26</v>
      </c>
    </row>
    <row r="5889" spans="1:6" x14ac:dyDescent="0.2">
      <c r="A5889" s="26"/>
      <c r="B5889" s="27"/>
      <c r="C5889" s="28" t="s">
        <v>917</v>
      </c>
      <c r="D5889" s="28"/>
      <c r="E5889" s="28"/>
      <c r="F5889" s="29">
        <v>8076.56</v>
      </c>
    </row>
    <row r="5890" spans="1:6" ht="22.5" customHeight="1" x14ac:dyDescent="0.2">
      <c r="A5890" s="21">
        <v>122</v>
      </c>
      <c r="B5890" s="22" t="s">
        <v>3704</v>
      </c>
      <c r="C5890" s="23" t="s">
        <v>3705</v>
      </c>
      <c r="D5890" s="24">
        <v>0.104</v>
      </c>
      <c r="E5890" s="25">
        <v>519.79999999999995</v>
      </c>
      <c r="F5890" s="25">
        <v>400.04</v>
      </c>
    </row>
    <row r="5891" spans="1:6" ht="11.25" customHeight="1" x14ac:dyDescent="0.2">
      <c r="A5891" s="443" t="s">
        <v>1007</v>
      </c>
      <c r="B5891" s="444"/>
      <c r="C5891" s="444"/>
      <c r="D5891" s="444"/>
      <c r="E5891" s="445"/>
      <c r="F5891" s="36">
        <v>573334.56999999995</v>
      </c>
    </row>
    <row r="5892" spans="1:6" x14ac:dyDescent="0.2">
      <c r="A5892" s="443" t="s">
        <v>1008</v>
      </c>
      <c r="B5892" s="444"/>
      <c r="C5892" s="444"/>
      <c r="D5892" s="444"/>
      <c r="E5892" s="445"/>
      <c r="F5892" s="36">
        <v>231891.07</v>
      </c>
    </row>
    <row r="5893" spans="1:6" x14ac:dyDescent="0.2">
      <c r="A5893" s="443" t="s">
        <v>1009</v>
      </c>
      <c r="B5893" s="444"/>
      <c r="C5893" s="444"/>
      <c r="D5893" s="444"/>
      <c r="E5893" s="445"/>
      <c r="F5893" s="36">
        <v>115692.45</v>
      </c>
    </row>
    <row r="5894" spans="1:6" ht="11.25" customHeight="1" x14ac:dyDescent="0.2">
      <c r="A5894" s="443" t="s">
        <v>3765</v>
      </c>
      <c r="B5894" s="444"/>
      <c r="C5894" s="444"/>
      <c r="D5894" s="444"/>
      <c r="E5894" s="445"/>
      <c r="F5894" s="36">
        <v>920918.09</v>
      </c>
    </row>
    <row r="5895" spans="1:6" ht="12.75" customHeight="1" x14ac:dyDescent="0.2">
      <c r="A5895" s="456" t="s">
        <v>3766</v>
      </c>
      <c r="B5895" s="457"/>
      <c r="C5895" s="457"/>
      <c r="D5895" s="457"/>
      <c r="E5895" s="457"/>
      <c r="F5895" s="458"/>
    </row>
    <row r="5896" spans="1:6" ht="12" x14ac:dyDescent="0.2">
      <c r="A5896" s="459" t="s">
        <v>3767</v>
      </c>
      <c r="B5896" s="460"/>
      <c r="C5896" s="460"/>
      <c r="D5896" s="460"/>
      <c r="E5896" s="460"/>
      <c r="F5896" s="461"/>
    </row>
    <row r="5897" spans="1:6" ht="33.75" customHeight="1" x14ac:dyDescent="0.2">
      <c r="A5897" s="21">
        <v>123</v>
      </c>
      <c r="B5897" s="22" t="s">
        <v>3768</v>
      </c>
      <c r="C5897" s="23" t="s">
        <v>3769</v>
      </c>
      <c r="D5897" s="32">
        <v>1.2</v>
      </c>
      <c r="E5897" s="25">
        <v>384.23</v>
      </c>
      <c r="F5897" s="25">
        <v>15446.96</v>
      </c>
    </row>
    <row r="5898" spans="1:6" x14ac:dyDescent="0.2">
      <c r="A5898" s="26"/>
      <c r="B5898" s="27"/>
      <c r="C5898" s="28" t="s">
        <v>3770</v>
      </c>
      <c r="D5898" s="28"/>
      <c r="E5898" s="28"/>
      <c r="F5898" s="29">
        <v>17395.52</v>
      </c>
    </row>
    <row r="5899" spans="1:6" x14ac:dyDescent="0.2">
      <c r="A5899" s="26"/>
      <c r="B5899" s="27"/>
      <c r="C5899" s="28" t="s">
        <v>3771</v>
      </c>
      <c r="D5899" s="28"/>
      <c r="E5899" s="28"/>
      <c r="F5899" s="29">
        <v>8798.39</v>
      </c>
    </row>
    <row r="5900" spans="1:6" x14ac:dyDescent="0.2">
      <c r="A5900" s="26"/>
      <c r="B5900" s="27"/>
      <c r="C5900" s="28" t="s">
        <v>917</v>
      </c>
      <c r="D5900" s="28"/>
      <c r="E5900" s="28"/>
      <c r="F5900" s="29">
        <v>41640.870000000003</v>
      </c>
    </row>
    <row r="5901" spans="1:6" ht="56.25" customHeight="1" x14ac:dyDescent="0.2">
      <c r="A5901" s="21">
        <v>124</v>
      </c>
      <c r="B5901" s="22" t="s">
        <v>3772</v>
      </c>
      <c r="C5901" s="23" t="s">
        <v>3773</v>
      </c>
      <c r="D5901" s="31">
        <v>12</v>
      </c>
      <c r="E5901" s="25">
        <v>264.25</v>
      </c>
      <c r="F5901" s="25">
        <v>27714.54</v>
      </c>
    </row>
    <row r="5902" spans="1:6" ht="33.75" customHeight="1" x14ac:dyDescent="0.2">
      <c r="A5902" s="21">
        <v>125</v>
      </c>
      <c r="B5902" s="22" t="s">
        <v>3717</v>
      </c>
      <c r="C5902" s="23" t="s">
        <v>3718</v>
      </c>
      <c r="D5902" s="32">
        <v>1.2</v>
      </c>
      <c r="E5902" s="25">
        <v>141.80000000000001</v>
      </c>
      <c r="F5902" s="25">
        <v>1458.27</v>
      </c>
    </row>
    <row r="5903" spans="1:6" ht="22.5" customHeight="1" x14ac:dyDescent="0.2">
      <c r="A5903" s="21">
        <v>126</v>
      </c>
      <c r="B5903" s="22" t="s">
        <v>3774</v>
      </c>
      <c r="C5903" s="23" t="s">
        <v>3775</v>
      </c>
      <c r="D5903" s="32">
        <v>0.4</v>
      </c>
      <c r="E5903" s="25">
        <v>628.32000000000005</v>
      </c>
      <c r="F5903" s="25">
        <v>6411.1</v>
      </c>
    </row>
    <row r="5904" spans="1:6" x14ac:dyDescent="0.2">
      <c r="A5904" s="26"/>
      <c r="B5904" s="27"/>
      <c r="C5904" s="28" t="s">
        <v>3776</v>
      </c>
      <c r="D5904" s="28"/>
      <c r="E5904" s="28"/>
      <c r="F5904" s="29">
        <v>6665.26</v>
      </c>
    </row>
    <row r="5905" spans="1:6" x14ac:dyDescent="0.2">
      <c r="A5905" s="26"/>
      <c r="B5905" s="27"/>
      <c r="C5905" s="28" t="s">
        <v>3777</v>
      </c>
      <c r="D5905" s="28"/>
      <c r="E5905" s="28"/>
      <c r="F5905" s="29">
        <v>3371.19</v>
      </c>
    </row>
    <row r="5906" spans="1:6" x14ac:dyDescent="0.2">
      <c r="A5906" s="26"/>
      <c r="B5906" s="27"/>
      <c r="C5906" s="28" t="s">
        <v>917</v>
      </c>
      <c r="D5906" s="28"/>
      <c r="E5906" s="28"/>
      <c r="F5906" s="29">
        <v>16447.55</v>
      </c>
    </row>
    <row r="5907" spans="1:6" ht="45" customHeight="1" x14ac:dyDescent="0.2">
      <c r="A5907" s="21">
        <v>127</v>
      </c>
      <c r="B5907" s="22" t="s">
        <v>3778</v>
      </c>
      <c r="C5907" s="23" t="s">
        <v>3779</v>
      </c>
      <c r="D5907" s="31">
        <v>4</v>
      </c>
      <c r="E5907" s="25">
        <v>364.27</v>
      </c>
      <c r="F5907" s="25">
        <v>8494.7800000000007</v>
      </c>
    </row>
    <row r="5908" spans="1:6" ht="33.75" customHeight="1" x14ac:dyDescent="0.2">
      <c r="A5908" s="21">
        <v>128</v>
      </c>
      <c r="B5908" s="22" t="s">
        <v>3780</v>
      </c>
      <c r="C5908" s="23" t="s">
        <v>3781</v>
      </c>
      <c r="D5908" s="31">
        <v>4</v>
      </c>
      <c r="E5908" s="25">
        <v>198.3</v>
      </c>
      <c r="F5908" s="25">
        <v>6480.44</v>
      </c>
    </row>
    <row r="5909" spans="1:6" ht="33.75" customHeight="1" x14ac:dyDescent="0.2">
      <c r="A5909" s="21">
        <v>129</v>
      </c>
      <c r="B5909" s="22" t="s">
        <v>3717</v>
      </c>
      <c r="C5909" s="23" t="s">
        <v>3718</v>
      </c>
      <c r="D5909" s="32">
        <v>0.4</v>
      </c>
      <c r="E5909" s="25">
        <v>141.80000000000001</v>
      </c>
      <c r="F5909" s="25">
        <v>486.09</v>
      </c>
    </row>
    <row r="5910" spans="1:6" ht="22.5" customHeight="1" x14ac:dyDescent="0.2">
      <c r="A5910" s="21">
        <v>130</v>
      </c>
      <c r="B5910" s="22" t="s">
        <v>3782</v>
      </c>
      <c r="C5910" s="23" t="s">
        <v>3783</v>
      </c>
      <c r="D5910" s="32">
        <v>0.1</v>
      </c>
      <c r="E5910" s="25">
        <v>340.53</v>
      </c>
      <c r="F5910" s="25">
        <v>1032.29</v>
      </c>
    </row>
    <row r="5911" spans="1:6" x14ac:dyDescent="0.2">
      <c r="A5911" s="26"/>
      <c r="B5911" s="27"/>
      <c r="C5911" s="28" t="s">
        <v>3784</v>
      </c>
      <c r="D5911" s="28"/>
      <c r="E5911" s="28"/>
      <c r="F5911" s="29">
        <v>1160.6300000000001</v>
      </c>
    </row>
    <row r="5912" spans="1:6" x14ac:dyDescent="0.2">
      <c r="A5912" s="26"/>
      <c r="B5912" s="27"/>
      <c r="C5912" s="28" t="s">
        <v>3785</v>
      </c>
      <c r="D5912" s="28"/>
      <c r="E5912" s="28"/>
      <c r="F5912" s="29">
        <v>587.03</v>
      </c>
    </row>
    <row r="5913" spans="1:6" x14ac:dyDescent="0.2">
      <c r="A5913" s="26"/>
      <c r="B5913" s="27"/>
      <c r="C5913" s="28" t="s">
        <v>917</v>
      </c>
      <c r="D5913" s="28"/>
      <c r="E5913" s="28"/>
      <c r="F5913" s="29">
        <v>2779.95</v>
      </c>
    </row>
    <row r="5914" spans="1:6" ht="56.25" customHeight="1" x14ac:dyDescent="0.2">
      <c r="A5914" s="21">
        <v>131</v>
      </c>
      <c r="B5914" s="22" t="s">
        <v>3786</v>
      </c>
      <c r="C5914" s="23" t="s">
        <v>3787</v>
      </c>
      <c r="D5914" s="31">
        <v>1</v>
      </c>
      <c r="E5914" s="25">
        <v>380.39</v>
      </c>
      <c r="F5914" s="25">
        <v>1997.05</v>
      </c>
    </row>
    <row r="5915" spans="1:6" ht="33.75" customHeight="1" x14ac:dyDescent="0.2">
      <c r="A5915" s="21">
        <v>132</v>
      </c>
      <c r="B5915" s="22" t="s">
        <v>3717</v>
      </c>
      <c r="C5915" s="23" t="s">
        <v>3718</v>
      </c>
      <c r="D5915" s="32">
        <v>0.1</v>
      </c>
      <c r="E5915" s="25">
        <v>141.80000000000001</v>
      </c>
      <c r="F5915" s="25">
        <v>121.52</v>
      </c>
    </row>
    <row r="5916" spans="1:6" ht="12" x14ac:dyDescent="0.2">
      <c r="A5916" s="459" t="s">
        <v>3788</v>
      </c>
      <c r="B5916" s="460"/>
      <c r="C5916" s="460"/>
      <c r="D5916" s="460"/>
      <c r="E5916" s="460"/>
      <c r="F5916" s="461"/>
    </row>
    <row r="5917" spans="1:6" ht="22.5" customHeight="1" x14ac:dyDescent="0.2">
      <c r="A5917" s="21">
        <v>133</v>
      </c>
      <c r="B5917" s="22" t="s">
        <v>3789</v>
      </c>
      <c r="C5917" s="23" t="s">
        <v>3790</v>
      </c>
      <c r="D5917" s="32">
        <v>0.5</v>
      </c>
      <c r="E5917" s="25">
        <v>168.04</v>
      </c>
      <c r="F5917" s="25">
        <v>2712.34</v>
      </c>
    </row>
    <row r="5918" spans="1:6" x14ac:dyDescent="0.2">
      <c r="A5918" s="26"/>
      <c r="B5918" s="27"/>
      <c r="C5918" s="28" t="s">
        <v>3791</v>
      </c>
      <c r="D5918" s="28"/>
      <c r="E5918" s="28"/>
      <c r="F5918" s="29">
        <v>3014.33</v>
      </c>
    </row>
    <row r="5919" spans="1:6" x14ac:dyDescent="0.2">
      <c r="A5919" s="26"/>
      <c r="B5919" s="27"/>
      <c r="C5919" s="28" t="s">
        <v>3792</v>
      </c>
      <c r="D5919" s="28"/>
      <c r="E5919" s="28"/>
      <c r="F5919" s="29">
        <v>1524.6</v>
      </c>
    </row>
    <row r="5920" spans="1:6" x14ac:dyDescent="0.2">
      <c r="A5920" s="26"/>
      <c r="B5920" s="27"/>
      <c r="C5920" s="28" t="s">
        <v>917</v>
      </c>
      <c r="D5920" s="28"/>
      <c r="E5920" s="28"/>
      <c r="F5920" s="29">
        <v>7251.27</v>
      </c>
    </row>
    <row r="5921" spans="1:6" ht="33.75" customHeight="1" x14ac:dyDescent="0.2">
      <c r="A5921" s="21">
        <v>134</v>
      </c>
      <c r="B5921" s="22" t="s">
        <v>3793</v>
      </c>
      <c r="C5921" s="23" t="s">
        <v>3794</v>
      </c>
      <c r="D5921" s="31">
        <v>5</v>
      </c>
      <c r="E5921" s="25">
        <v>504.79</v>
      </c>
      <c r="F5921" s="25">
        <v>17263.82</v>
      </c>
    </row>
    <row r="5922" spans="1:6" ht="33.75" customHeight="1" x14ac:dyDescent="0.2">
      <c r="A5922" s="21">
        <v>135</v>
      </c>
      <c r="B5922" s="22" t="s">
        <v>3795</v>
      </c>
      <c r="C5922" s="23" t="s">
        <v>3796</v>
      </c>
      <c r="D5922" s="31">
        <v>2</v>
      </c>
      <c r="E5922" s="25">
        <v>6.78</v>
      </c>
      <c r="F5922" s="25">
        <v>473.79</v>
      </c>
    </row>
    <row r="5923" spans="1:6" ht="12" x14ac:dyDescent="0.2">
      <c r="A5923" s="459" t="s">
        <v>3579</v>
      </c>
      <c r="B5923" s="460"/>
      <c r="C5923" s="460"/>
      <c r="D5923" s="460"/>
      <c r="E5923" s="460"/>
      <c r="F5923" s="461"/>
    </row>
    <row r="5924" spans="1:6" ht="33.75" customHeight="1" x14ac:dyDescent="0.2">
      <c r="A5924" s="21">
        <v>136</v>
      </c>
      <c r="B5924" s="22" t="s">
        <v>3797</v>
      </c>
      <c r="C5924" s="23" t="s">
        <v>3798</v>
      </c>
      <c r="D5924" s="30">
        <v>0.16</v>
      </c>
      <c r="E5924" s="25">
        <v>916.85</v>
      </c>
      <c r="F5924" s="25">
        <v>5766.91</v>
      </c>
    </row>
    <row r="5925" spans="1:6" x14ac:dyDescent="0.2">
      <c r="A5925" s="26"/>
      <c r="B5925" s="27"/>
      <c r="C5925" s="28" t="s">
        <v>3799</v>
      </c>
      <c r="D5925" s="28"/>
      <c r="E5925" s="28"/>
      <c r="F5925" s="29">
        <v>6721.89</v>
      </c>
    </row>
    <row r="5926" spans="1:6" x14ac:dyDescent="0.2">
      <c r="A5926" s="26"/>
      <c r="B5926" s="27"/>
      <c r="C5926" s="28" t="s">
        <v>3800</v>
      </c>
      <c r="D5926" s="28"/>
      <c r="E5926" s="28"/>
      <c r="F5926" s="29">
        <v>3399.83</v>
      </c>
    </row>
    <row r="5927" spans="1:6" x14ac:dyDescent="0.2">
      <c r="A5927" s="26"/>
      <c r="B5927" s="27"/>
      <c r="C5927" s="28" t="s">
        <v>917</v>
      </c>
      <c r="D5927" s="28"/>
      <c r="E5927" s="28"/>
      <c r="F5927" s="29">
        <v>15888.63</v>
      </c>
    </row>
    <row r="5928" spans="1:6" ht="33.75" customHeight="1" x14ac:dyDescent="0.2">
      <c r="A5928" s="21">
        <v>137</v>
      </c>
      <c r="B5928" s="22" t="s">
        <v>3801</v>
      </c>
      <c r="C5928" s="23" t="s">
        <v>3802</v>
      </c>
      <c r="D5928" s="30">
        <v>15.97</v>
      </c>
      <c r="E5928" s="25">
        <v>15.93</v>
      </c>
      <c r="F5928" s="25">
        <v>2902.73</v>
      </c>
    </row>
    <row r="5929" spans="1:6" ht="33.75" customHeight="1" x14ac:dyDescent="0.2">
      <c r="A5929" s="21">
        <v>138</v>
      </c>
      <c r="B5929" s="22" t="s">
        <v>3803</v>
      </c>
      <c r="C5929" s="23" t="s">
        <v>3804</v>
      </c>
      <c r="D5929" s="31">
        <v>1</v>
      </c>
      <c r="E5929" s="25">
        <v>111</v>
      </c>
      <c r="F5929" s="25">
        <v>953.49</v>
      </c>
    </row>
    <row r="5930" spans="1:6" ht="22.5" customHeight="1" x14ac:dyDescent="0.2">
      <c r="A5930" s="21">
        <v>139</v>
      </c>
      <c r="B5930" s="22" t="s">
        <v>3805</v>
      </c>
      <c r="C5930" s="23" t="s">
        <v>3806</v>
      </c>
      <c r="D5930" s="31">
        <v>3</v>
      </c>
      <c r="E5930" s="25">
        <v>1.57</v>
      </c>
      <c r="F5930" s="25">
        <v>38.06</v>
      </c>
    </row>
    <row r="5931" spans="1:6" ht="22.5" customHeight="1" x14ac:dyDescent="0.2">
      <c r="A5931" s="21">
        <v>140</v>
      </c>
      <c r="B5931" s="22" t="s">
        <v>3807</v>
      </c>
      <c r="C5931" s="23" t="s">
        <v>3808</v>
      </c>
      <c r="D5931" s="31">
        <v>4</v>
      </c>
      <c r="E5931" s="25">
        <v>230</v>
      </c>
      <c r="F5931" s="25">
        <v>5188.8</v>
      </c>
    </row>
    <row r="5932" spans="1:6" ht="33.75" customHeight="1" x14ac:dyDescent="0.2">
      <c r="A5932" s="21">
        <v>141</v>
      </c>
      <c r="B5932" s="22" t="s">
        <v>3809</v>
      </c>
      <c r="C5932" s="23" t="s">
        <v>3810</v>
      </c>
      <c r="D5932" s="31">
        <v>4</v>
      </c>
      <c r="E5932" s="25">
        <v>201.3</v>
      </c>
      <c r="F5932" s="25">
        <v>4436.6499999999996</v>
      </c>
    </row>
    <row r="5933" spans="1:6" ht="22.5" customHeight="1" x14ac:dyDescent="0.2">
      <c r="A5933" s="21">
        <v>142</v>
      </c>
      <c r="B5933" s="22" t="s">
        <v>3811</v>
      </c>
      <c r="C5933" s="23" t="s">
        <v>3812</v>
      </c>
      <c r="D5933" s="31">
        <v>2</v>
      </c>
      <c r="E5933" s="25">
        <v>48.66</v>
      </c>
      <c r="F5933" s="25">
        <v>1075.3900000000001</v>
      </c>
    </row>
    <row r="5934" spans="1:6" ht="56.25" customHeight="1" x14ac:dyDescent="0.2">
      <c r="A5934" s="21">
        <v>143</v>
      </c>
      <c r="B5934" s="22" t="s">
        <v>3813</v>
      </c>
      <c r="C5934" s="23" t="s">
        <v>3814</v>
      </c>
      <c r="D5934" s="31">
        <v>3</v>
      </c>
      <c r="E5934" s="25">
        <v>291.58999999999997</v>
      </c>
      <c r="F5934" s="25">
        <v>8284.07</v>
      </c>
    </row>
    <row r="5935" spans="1:6" ht="33.75" customHeight="1" x14ac:dyDescent="0.2">
      <c r="A5935" s="21">
        <v>144</v>
      </c>
      <c r="B5935" s="22" t="s">
        <v>3815</v>
      </c>
      <c r="C5935" s="23" t="s">
        <v>3816</v>
      </c>
      <c r="D5935" s="30">
        <v>0.12</v>
      </c>
      <c r="E5935" s="25">
        <v>858.85</v>
      </c>
      <c r="F5935" s="25">
        <v>4401.58</v>
      </c>
    </row>
    <row r="5936" spans="1:6" x14ac:dyDescent="0.2">
      <c r="A5936" s="26"/>
      <c r="B5936" s="27"/>
      <c r="C5936" s="28" t="s">
        <v>3817</v>
      </c>
      <c r="D5936" s="28"/>
      <c r="E5936" s="28"/>
      <c r="F5936" s="29">
        <v>5252.09</v>
      </c>
    </row>
    <row r="5937" spans="1:6" x14ac:dyDescent="0.2">
      <c r="A5937" s="26"/>
      <c r="B5937" s="27"/>
      <c r="C5937" s="28" t="s">
        <v>3818</v>
      </c>
      <c r="D5937" s="28"/>
      <c r="E5937" s="28"/>
      <c r="F5937" s="29">
        <v>2656.43</v>
      </c>
    </row>
    <row r="5938" spans="1:6" x14ac:dyDescent="0.2">
      <c r="A5938" s="26"/>
      <c r="B5938" s="27"/>
      <c r="C5938" s="28" t="s">
        <v>917</v>
      </c>
      <c r="D5938" s="28"/>
      <c r="E5938" s="28"/>
      <c r="F5938" s="29">
        <v>12310.1</v>
      </c>
    </row>
    <row r="5939" spans="1:6" ht="33.75" customHeight="1" x14ac:dyDescent="0.2">
      <c r="A5939" s="21">
        <v>145</v>
      </c>
      <c r="B5939" s="22" t="s">
        <v>3819</v>
      </c>
      <c r="C5939" s="23" t="s">
        <v>3820</v>
      </c>
      <c r="D5939" s="30">
        <v>11.98</v>
      </c>
      <c r="E5939" s="25">
        <v>5.94</v>
      </c>
      <c r="F5939" s="25">
        <v>781.35</v>
      </c>
    </row>
    <row r="5940" spans="1:6" ht="33.75" customHeight="1" x14ac:dyDescent="0.2">
      <c r="A5940" s="21">
        <v>146</v>
      </c>
      <c r="B5940" s="22" t="s">
        <v>3821</v>
      </c>
      <c r="C5940" s="23" t="s">
        <v>3822</v>
      </c>
      <c r="D5940" s="32">
        <v>1.2</v>
      </c>
      <c r="E5940" s="25">
        <v>61.8</v>
      </c>
      <c r="F5940" s="25">
        <v>823.18</v>
      </c>
    </row>
    <row r="5941" spans="1:6" ht="22.5" customHeight="1" x14ac:dyDescent="0.2">
      <c r="A5941" s="21">
        <v>147</v>
      </c>
      <c r="B5941" s="22" t="s">
        <v>3823</v>
      </c>
      <c r="C5941" s="23" t="s">
        <v>3824</v>
      </c>
      <c r="D5941" s="31">
        <v>37</v>
      </c>
      <c r="E5941" s="25">
        <v>0.64</v>
      </c>
      <c r="F5941" s="25">
        <v>204.36</v>
      </c>
    </row>
    <row r="5942" spans="1:6" ht="22.5" customHeight="1" x14ac:dyDescent="0.2">
      <c r="A5942" s="21">
        <v>148</v>
      </c>
      <c r="B5942" s="22" t="s">
        <v>3825</v>
      </c>
      <c r="C5942" s="23" t="s">
        <v>3826</v>
      </c>
      <c r="D5942" s="31">
        <v>7</v>
      </c>
      <c r="E5942" s="25">
        <v>79.7</v>
      </c>
      <c r="F5942" s="25">
        <v>3068.45</v>
      </c>
    </row>
    <row r="5943" spans="1:6" ht="12" x14ac:dyDescent="0.2">
      <c r="A5943" s="459" t="s">
        <v>3827</v>
      </c>
      <c r="B5943" s="460"/>
      <c r="C5943" s="460"/>
      <c r="D5943" s="460"/>
      <c r="E5943" s="460"/>
      <c r="F5943" s="461"/>
    </row>
    <row r="5944" spans="1:6" ht="45" customHeight="1" x14ac:dyDescent="0.2">
      <c r="A5944" s="21">
        <v>149</v>
      </c>
      <c r="B5944" s="22" t="s">
        <v>3828</v>
      </c>
      <c r="C5944" s="23" t="s">
        <v>3829</v>
      </c>
      <c r="D5944" s="35">
        <v>0.29568</v>
      </c>
      <c r="E5944" s="25">
        <v>3187.5</v>
      </c>
      <c r="F5944" s="25">
        <v>15390.7</v>
      </c>
    </row>
    <row r="5945" spans="1:6" x14ac:dyDescent="0.2">
      <c r="A5945" s="26"/>
      <c r="B5945" s="27"/>
      <c r="C5945" s="28" t="s">
        <v>3830</v>
      </c>
      <c r="D5945" s="28"/>
      <c r="E5945" s="28"/>
      <c r="F5945" s="29">
        <v>5292.11</v>
      </c>
    </row>
    <row r="5946" spans="1:6" x14ac:dyDescent="0.2">
      <c r="A5946" s="26"/>
      <c r="B5946" s="27"/>
      <c r="C5946" s="28" t="s">
        <v>3831</v>
      </c>
      <c r="D5946" s="28"/>
      <c r="E5946" s="28"/>
      <c r="F5946" s="29">
        <v>2249.15</v>
      </c>
    </row>
    <row r="5947" spans="1:6" x14ac:dyDescent="0.2">
      <c r="A5947" s="26"/>
      <c r="B5947" s="27"/>
      <c r="C5947" s="28" t="s">
        <v>917</v>
      </c>
      <c r="D5947" s="28"/>
      <c r="E5947" s="28"/>
      <c r="F5947" s="29">
        <v>22931.96</v>
      </c>
    </row>
    <row r="5948" spans="1:6" ht="22.5" customHeight="1" x14ac:dyDescent="0.2">
      <c r="A5948" s="21">
        <v>150</v>
      </c>
      <c r="B5948" s="22" t="s">
        <v>3832</v>
      </c>
      <c r="C5948" s="23" t="s">
        <v>3833</v>
      </c>
      <c r="D5948" s="30">
        <v>1.68</v>
      </c>
      <c r="E5948" s="25">
        <v>131.83000000000001</v>
      </c>
      <c r="F5948" s="25">
        <v>8646.58</v>
      </c>
    </row>
    <row r="5949" spans="1:6" x14ac:dyDescent="0.2">
      <c r="A5949" s="26"/>
      <c r="B5949" s="27"/>
      <c r="C5949" s="28" t="s">
        <v>3834</v>
      </c>
      <c r="D5949" s="28"/>
      <c r="E5949" s="28"/>
      <c r="F5949" s="29">
        <v>8873.5499999999993</v>
      </c>
    </row>
    <row r="5950" spans="1:6" x14ac:dyDescent="0.2">
      <c r="A5950" s="26"/>
      <c r="B5950" s="27"/>
      <c r="C5950" s="28" t="s">
        <v>3835</v>
      </c>
      <c r="D5950" s="28"/>
      <c r="E5950" s="28"/>
      <c r="F5950" s="29">
        <v>4770.4799999999996</v>
      </c>
    </row>
    <row r="5951" spans="1:6" x14ac:dyDescent="0.2">
      <c r="A5951" s="26"/>
      <c r="B5951" s="27"/>
      <c r="C5951" s="28" t="s">
        <v>917</v>
      </c>
      <c r="D5951" s="28"/>
      <c r="E5951" s="28"/>
      <c r="F5951" s="29">
        <v>22290.61</v>
      </c>
    </row>
    <row r="5952" spans="1:6" ht="33.75" customHeight="1" x14ac:dyDescent="0.2">
      <c r="A5952" s="21">
        <v>151</v>
      </c>
      <c r="B5952" s="22" t="s">
        <v>3836</v>
      </c>
      <c r="C5952" s="23" t="s">
        <v>3837</v>
      </c>
      <c r="D5952" s="30">
        <v>18.48</v>
      </c>
      <c r="E5952" s="25">
        <v>55.26</v>
      </c>
      <c r="F5952" s="25">
        <v>27981.01</v>
      </c>
    </row>
    <row r="5953" spans="1:6" ht="33.75" customHeight="1" x14ac:dyDescent="0.2">
      <c r="A5953" s="21">
        <v>152</v>
      </c>
      <c r="B5953" s="22" t="s">
        <v>3838</v>
      </c>
      <c r="C5953" s="23" t="s">
        <v>3839</v>
      </c>
      <c r="D5953" s="32">
        <v>2.4</v>
      </c>
      <c r="E5953" s="25">
        <v>1375.25</v>
      </c>
      <c r="F5953" s="25">
        <v>62118.83</v>
      </c>
    </row>
    <row r="5954" spans="1:6" x14ac:dyDescent="0.2">
      <c r="A5954" s="26"/>
      <c r="B5954" s="27"/>
      <c r="C5954" s="28" t="s">
        <v>3840</v>
      </c>
      <c r="D5954" s="28"/>
      <c r="E5954" s="28"/>
      <c r="F5954" s="29">
        <v>52607.95</v>
      </c>
    </row>
    <row r="5955" spans="1:6" x14ac:dyDescent="0.2">
      <c r="A5955" s="26"/>
      <c r="B5955" s="27"/>
      <c r="C5955" s="28" t="s">
        <v>3841</v>
      </c>
      <c r="D5955" s="28"/>
      <c r="E5955" s="28"/>
      <c r="F5955" s="29">
        <v>28282.39</v>
      </c>
    </row>
    <row r="5956" spans="1:6" x14ac:dyDescent="0.2">
      <c r="A5956" s="26"/>
      <c r="B5956" s="27"/>
      <c r="C5956" s="28" t="s">
        <v>917</v>
      </c>
      <c r="D5956" s="28"/>
      <c r="E5956" s="28"/>
      <c r="F5956" s="29">
        <v>143009.17000000001</v>
      </c>
    </row>
    <row r="5957" spans="1:6" ht="22.5" customHeight="1" x14ac:dyDescent="0.2">
      <c r="A5957" s="21">
        <v>153</v>
      </c>
      <c r="B5957" s="22" t="s">
        <v>3842</v>
      </c>
      <c r="C5957" s="23" t="s">
        <v>3843</v>
      </c>
      <c r="D5957" s="32">
        <v>242.4</v>
      </c>
      <c r="E5957" s="25">
        <v>99.82</v>
      </c>
      <c r="F5957" s="25">
        <v>201790.42</v>
      </c>
    </row>
    <row r="5958" spans="1:6" ht="22.5" customHeight="1" x14ac:dyDescent="0.2">
      <c r="A5958" s="21">
        <v>154</v>
      </c>
      <c r="B5958" s="22" t="s">
        <v>3844</v>
      </c>
      <c r="C5958" s="23" t="s">
        <v>3845</v>
      </c>
      <c r="D5958" s="31">
        <v>29</v>
      </c>
      <c r="E5958" s="25">
        <v>67.040000000000006</v>
      </c>
      <c r="F5958" s="25">
        <v>16215.41</v>
      </c>
    </row>
    <row r="5959" spans="1:6" ht="22.5" customHeight="1" x14ac:dyDescent="0.2">
      <c r="A5959" s="21">
        <v>155</v>
      </c>
      <c r="B5959" s="22" t="s">
        <v>3805</v>
      </c>
      <c r="C5959" s="23" t="s">
        <v>3806</v>
      </c>
      <c r="D5959" s="31">
        <v>55</v>
      </c>
      <c r="E5959" s="25">
        <v>1.57</v>
      </c>
      <c r="F5959" s="25">
        <v>697.71</v>
      </c>
    </row>
    <row r="5960" spans="1:6" ht="33.75" customHeight="1" x14ac:dyDescent="0.2">
      <c r="A5960" s="21">
        <v>156</v>
      </c>
      <c r="B5960" s="22" t="s">
        <v>2415</v>
      </c>
      <c r="C5960" s="23" t="s">
        <v>2416</v>
      </c>
      <c r="D5960" s="33">
        <v>5.04E-2</v>
      </c>
      <c r="E5960" s="25">
        <v>513.67999999999995</v>
      </c>
      <c r="F5960" s="25">
        <v>563.35</v>
      </c>
    </row>
    <row r="5961" spans="1:6" x14ac:dyDescent="0.2">
      <c r="A5961" s="26"/>
      <c r="B5961" s="27"/>
      <c r="C5961" s="28" t="s">
        <v>3846</v>
      </c>
      <c r="D5961" s="28"/>
      <c r="E5961" s="28"/>
      <c r="F5961" s="29">
        <v>210.05</v>
      </c>
    </row>
    <row r="5962" spans="1:6" x14ac:dyDescent="0.2">
      <c r="A5962" s="26"/>
      <c r="B5962" s="27"/>
      <c r="C5962" s="28" t="s">
        <v>3847</v>
      </c>
      <c r="D5962" s="28"/>
      <c r="E5962" s="28"/>
      <c r="F5962" s="29">
        <v>89.27</v>
      </c>
    </row>
    <row r="5963" spans="1:6" x14ac:dyDescent="0.2">
      <c r="A5963" s="26"/>
      <c r="B5963" s="27"/>
      <c r="C5963" s="28" t="s">
        <v>917</v>
      </c>
      <c r="D5963" s="28"/>
      <c r="E5963" s="28"/>
      <c r="F5963" s="29">
        <v>862.67</v>
      </c>
    </row>
    <row r="5964" spans="1:6" ht="22.5" customHeight="1" x14ac:dyDescent="0.2">
      <c r="A5964" s="21">
        <v>157</v>
      </c>
      <c r="B5964" s="22" t="s">
        <v>3848</v>
      </c>
      <c r="C5964" s="23" t="s">
        <v>3849</v>
      </c>
      <c r="D5964" s="32">
        <v>50.4</v>
      </c>
      <c r="E5964" s="25">
        <v>44.94</v>
      </c>
      <c r="F5964" s="25">
        <v>86590.03</v>
      </c>
    </row>
    <row r="5965" spans="1:6" ht="33.75" customHeight="1" x14ac:dyDescent="0.2">
      <c r="A5965" s="21">
        <v>158</v>
      </c>
      <c r="B5965" s="22" t="s">
        <v>2415</v>
      </c>
      <c r="C5965" s="23" t="s">
        <v>2416</v>
      </c>
      <c r="D5965" s="35">
        <v>0.22617999999999999</v>
      </c>
      <c r="E5965" s="25">
        <v>513.67999999999995</v>
      </c>
      <c r="F5965" s="25">
        <v>2528.14</v>
      </c>
    </row>
    <row r="5966" spans="1:6" x14ac:dyDescent="0.2">
      <c r="A5966" s="26"/>
      <c r="B5966" s="27"/>
      <c r="C5966" s="28" t="s">
        <v>3850</v>
      </c>
      <c r="D5966" s="28"/>
      <c r="E5966" s="28"/>
      <c r="F5966" s="29">
        <v>942.63</v>
      </c>
    </row>
    <row r="5967" spans="1:6" x14ac:dyDescent="0.2">
      <c r="A5967" s="26"/>
      <c r="B5967" s="27"/>
      <c r="C5967" s="28" t="s">
        <v>3851</v>
      </c>
      <c r="D5967" s="28"/>
      <c r="E5967" s="28"/>
      <c r="F5967" s="29">
        <v>400.62</v>
      </c>
    </row>
    <row r="5968" spans="1:6" x14ac:dyDescent="0.2">
      <c r="A5968" s="26"/>
      <c r="B5968" s="27"/>
      <c r="C5968" s="28" t="s">
        <v>917</v>
      </c>
      <c r="D5968" s="28"/>
      <c r="E5968" s="28"/>
      <c r="F5968" s="29">
        <v>3871.39</v>
      </c>
    </row>
    <row r="5969" spans="1:6" ht="33.75" customHeight="1" x14ac:dyDescent="0.2">
      <c r="A5969" s="21">
        <v>159</v>
      </c>
      <c r="B5969" s="22" t="s">
        <v>2698</v>
      </c>
      <c r="C5969" s="23" t="s">
        <v>2699</v>
      </c>
      <c r="D5969" s="33">
        <v>2.2618</v>
      </c>
      <c r="E5969" s="25">
        <v>424.89</v>
      </c>
      <c r="F5969" s="25">
        <v>18531.14</v>
      </c>
    </row>
    <row r="5970" spans="1:6" x14ac:dyDescent="0.2">
      <c r="A5970" s="26"/>
      <c r="B5970" s="27"/>
      <c r="C5970" s="28" t="s">
        <v>3852</v>
      </c>
      <c r="D5970" s="28"/>
      <c r="E5970" s="28"/>
      <c r="F5970" s="29">
        <v>14662.79</v>
      </c>
    </row>
    <row r="5971" spans="1:6" x14ac:dyDescent="0.2">
      <c r="A5971" s="26"/>
      <c r="B5971" s="27"/>
      <c r="C5971" s="28" t="s">
        <v>3853</v>
      </c>
      <c r="D5971" s="28"/>
      <c r="E5971" s="28"/>
      <c r="F5971" s="29">
        <v>6231.69</v>
      </c>
    </row>
    <row r="5972" spans="1:6" x14ac:dyDescent="0.2">
      <c r="A5972" s="26"/>
      <c r="B5972" s="27"/>
      <c r="C5972" s="28" t="s">
        <v>917</v>
      </c>
      <c r="D5972" s="28"/>
      <c r="E5972" s="28"/>
      <c r="F5972" s="29">
        <v>39425.620000000003</v>
      </c>
    </row>
    <row r="5973" spans="1:6" ht="45" customHeight="1" x14ac:dyDescent="0.2">
      <c r="A5973" s="21">
        <v>160</v>
      </c>
      <c r="B5973" s="22" t="s">
        <v>2181</v>
      </c>
      <c r="C5973" s="23" t="s">
        <v>1016</v>
      </c>
      <c r="D5973" s="32">
        <v>117.6</v>
      </c>
      <c r="E5973" s="25">
        <v>50.78</v>
      </c>
      <c r="F5973" s="25">
        <v>68077.7</v>
      </c>
    </row>
    <row r="5974" spans="1:6" ht="11.25" customHeight="1" x14ac:dyDescent="0.2">
      <c r="A5974" s="443" t="s">
        <v>1007</v>
      </c>
      <c r="B5974" s="444"/>
      <c r="C5974" s="444"/>
      <c r="D5974" s="444"/>
      <c r="E5974" s="445"/>
      <c r="F5974" s="36">
        <v>637149.03</v>
      </c>
    </row>
    <row r="5975" spans="1:6" x14ac:dyDescent="0.2">
      <c r="A5975" s="443" t="s">
        <v>1008</v>
      </c>
      <c r="B5975" s="444"/>
      <c r="C5975" s="444"/>
      <c r="D5975" s="444"/>
      <c r="E5975" s="445"/>
      <c r="F5975" s="36">
        <v>122798.8</v>
      </c>
    </row>
    <row r="5976" spans="1:6" x14ac:dyDescent="0.2">
      <c r="A5976" s="443" t="s">
        <v>1009</v>
      </c>
      <c r="B5976" s="444"/>
      <c r="C5976" s="444"/>
      <c r="D5976" s="444"/>
      <c r="E5976" s="445"/>
      <c r="F5976" s="36">
        <v>62361.07</v>
      </c>
    </row>
    <row r="5977" spans="1:6" ht="11.25" customHeight="1" x14ac:dyDescent="0.2">
      <c r="A5977" s="443" t="s">
        <v>3854</v>
      </c>
      <c r="B5977" s="444"/>
      <c r="C5977" s="444"/>
      <c r="D5977" s="444"/>
      <c r="E5977" s="445"/>
      <c r="F5977" s="36">
        <v>822308.9</v>
      </c>
    </row>
    <row r="5978" spans="1:6" ht="12.75" customHeight="1" x14ac:dyDescent="0.2">
      <c r="A5978" s="456" t="s">
        <v>3855</v>
      </c>
      <c r="B5978" s="457"/>
      <c r="C5978" s="457"/>
      <c r="D5978" s="457"/>
      <c r="E5978" s="457"/>
      <c r="F5978" s="458"/>
    </row>
    <row r="5979" spans="1:6" ht="33.75" customHeight="1" x14ac:dyDescent="0.2">
      <c r="A5979" s="21">
        <v>161</v>
      </c>
      <c r="B5979" s="22" t="s">
        <v>3856</v>
      </c>
      <c r="C5979" s="23" t="s">
        <v>3857</v>
      </c>
      <c r="D5979" s="32">
        <v>0.2</v>
      </c>
      <c r="E5979" s="25">
        <v>2237.75</v>
      </c>
      <c r="F5979" s="25">
        <v>16175.03</v>
      </c>
    </row>
    <row r="5980" spans="1:6" x14ac:dyDescent="0.2">
      <c r="A5980" s="26"/>
      <c r="B5980" s="27"/>
      <c r="C5980" s="28" t="s">
        <v>3858</v>
      </c>
      <c r="D5980" s="28"/>
      <c r="E5980" s="28"/>
      <c r="F5980" s="29">
        <v>18268.740000000002</v>
      </c>
    </row>
    <row r="5981" spans="1:6" x14ac:dyDescent="0.2">
      <c r="A5981" s="26"/>
      <c r="B5981" s="27"/>
      <c r="C5981" s="28" t="s">
        <v>3859</v>
      </c>
      <c r="D5981" s="28"/>
      <c r="E5981" s="28"/>
      <c r="F5981" s="29">
        <v>9240.06</v>
      </c>
    </row>
    <row r="5982" spans="1:6" x14ac:dyDescent="0.2">
      <c r="A5982" s="26"/>
      <c r="B5982" s="27"/>
      <c r="C5982" s="28" t="s">
        <v>917</v>
      </c>
      <c r="D5982" s="28"/>
      <c r="E5982" s="28"/>
      <c r="F5982" s="29">
        <v>43683.83</v>
      </c>
    </row>
    <row r="5983" spans="1:6" ht="33.75" customHeight="1" x14ac:dyDescent="0.2">
      <c r="A5983" s="21">
        <v>162</v>
      </c>
      <c r="B5983" s="22" t="s">
        <v>3860</v>
      </c>
      <c r="C5983" s="23" t="s">
        <v>3861</v>
      </c>
      <c r="D5983" s="31">
        <v>2</v>
      </c>
      <c r="E5983" s="25">
        <v>12582.77</v>
      </c>
      <c r="F5983" s="25">
        <v>149734.96</v>
      </c>
    </row>
    <row r="5984" spans="1:6" ht="22.5" customHeight="1" x14ac:dyDescent="0.2">
      <c r="A5984" s="21">
        <v>163</v>
      </c>
      <c r="B5984" s="22" t="s">
        <v>3789</v>
      </c>
      <c r="C5984" s="23" t="s">
        <v>3790</v>
      </c>
      <c r="D5984" s="32">
        <v>0.8</v>
      </c>
      <c r="E5984" s="25">
        <v>168.04</v>
      </c>
      <c r="F5984" s="25">
        <v>4339.74</v>
      </c>
    </row>
    <row r="5985" spans="1:6" x14ac:dyDescent="0.2">
      <c r="A5985" s="26"/>
      <c r="B5985" s="27"/>
      <c r="C5985" s="28" t="s">
        <v>3862</v>
      </c>
      <c r="D5985" s="28"/>
      <c r="E5985" s="28"/>
      <c r="F5985" s="29">
        <v>4822.93</v>
      </c>
    </row>
    <row r="5986" spans="1:6" x14ac:dyDescent="0.2">
      <c r="A5986" s="26"/>
      <c r="B5986" s="27"/>
      <c r="C5986" s="28" t="s">
        <v>3863</v>
      </c>
      <c r="D5986" s="28"/>
      <c r="E5986" s="28"/>
      <c r="F5986" s="29">
        <v>2439.36</v>
      </c>
    </row>
    <row r="5987" spans="1:6" x14ac:dyDescent="0.2">
      <c r="A5987" s="26"/>
      <c r="B5987" s="27"/>
      <c r="C5987" s="28" t="s">
        <v>917</v>
      </c>
      <c r="D5987" s="28"/>
      <c r="E5987" s="28"/>
      <c r="F5987" s="29">
        <v>11602.03</v>
      </c>
    </row>
    <row r="5988" spans="1:6" ht="33.75" customHeight="1" x14ac:dyDescent="0.2">
      <c r="A5988" s="21">
        <v>164</v>
      </c>
      <c r="B5988" s="22" t="s">
        <v>3793</v>
      </c>
      <c r="C5988" s="23" t="s">
        <v>3794</v>
      </c>
      <c r="D5988" s="31">
        <v>8</v>
      </c>
      <c r="E5988" s="25">
        <v>504.79</v>
      </c>
      <c r="F5988" s="25">
        <v>27622.11</v>
      </c>
    </row>
    <row r="5989" spans="1:6" ht="22.5" customHeight="1" x14ac:dyDescent="0.2">
      <c r="A5989" s="21">
        <v>165</v>
      </c>
      <c r="B5989" s="22" t="s">
        <v>3864</v>
      </c>
      <c r="C5989" s="23" t="s">
        <v>3865</v>
      </c>
      <c r="D5989" s="31">
        <v>3</v>
      </c>
      <c r="E5989" s="25">
        <v>9.99</v>
      </c>
      <c r="F5989" s="25">
        <v>1072.28</v>
      </c>
    </row>
    <row r="5990" spans="1:6" x14ac:dyDescent="0.2">
      <c r="A5990" s="26"/>
      <c r="B5990" s="27"/>
      <c r="C5990" s="28" t="s">
        <v>3866</v>
      </c>
      <c r="D5990" s="28"/>
      <c r="E5990" s="28"/>
      <c r="F5990" s="29">
        <v>1222.96</v>
      </c>
    </row>
    <row r="5991" spans="1:6" x14ac:dyDescent="0.2">
      <c r="A5991" s="26"/>
      <c r="B5991" s="27"/>
      <c r="C5991" s="28" t="s">
        <v>3867</v>
      </c>
      <c r="D5991" s="28"/>
      <c r="E5991" s="28"/>
      <c r="F5991" s="29">
        <v>618.54999999999995</v>
      </c>
    </row>
    <row r="5992" spans="1:6" x14ac:dyDescent="0.2">
      <c r="A5992" s="26"/>
      <c r="B5992" s="27"/>
      <c r="C5992" s="28" t="s">
        <v>917</v>
      </c>
      <c r="D5992" s="28"/>
      <c r="E5992" s="28"/>
      <c r="F5992" s="29">
        <v>2913.79</v>
      </c>
    </row>
    <row r="5993" spans="1:6" ht="33.75" customHeight="1" x14ac:dyDescent="0.2">
      <c r="A5993" s="21">
        <v>166</v>
      </c>
      <c r="B5993" s="22" t="s">
        <v>3868</v>
      </c>
      <c r="C5993" s="23" t="s">
        <v>3869</v>
      </c>
      <c r="D5993" s="31">
        <v>3</v>
      </c>
      <c r="E5993" s="25">
        <v>264.12</v>
      </c>
      <c r="F5993" s="25">
        <v>6608.37</v>
      </c>
    </row>
    <row r="5994" spans="1:6" ht="45" customHeight="1" x14ac:dyDescent="0.2">
      <c r="A5994" s="21">
        <v>167</v>
      </c>
      <c r="B5994" s="22" t="s">
        <v>3641</v>
      </c>
      <c r="C5994" s="23" t="s">
        <v>3642</v>
      </c>
      <c r="D5994" s="30">
        <v>0.56999999999999995</v>
      </c>
      <c r="E5994" s="25">
        <v>326.16000000000003</v>
      </c>
      <c r="F5994" s="25">
        <v>5022.83</v>
      </c>
    </row>
    <row r="5995" spans="1:6" x14ac:dyDescent="0.2">
      <c r="A5995" s="26"/>
      <c r="B5995" s="27"/>
      <c r="C5995" s="28" t="s">
        <v>3870</v>
      </c>
      <c r="D5995" s="28"/>
      <c r="E5995" s="28"/>
      <c r="F5995" s="29">
        <v>5556.07</v>
      </c>
    </row>
    <row r="5996" spans="1:6" x14ac:dyDescent="0.2">
      <c r="A5996" s="26"/>
      <c r="B5996" s="27"/>
      <c r="C5996" s="28" t="s">
        <v>3871</v>
      </c>
      <c r="D5996" s="28"/>
      <c r="E5996" s="28"/>
      <c r="F5996" s="29">
        <v>2810.18</v>
      </c>
    </row>
    <row r="5997" spans="1:6" x14ac:dyDescent="0.2">
      <c r="A5997" s="26"/>
      <c r="B5997" s="27"/>
      <c r="C5997" s="28" t="s">
        <v>917</v>
      </c>
      <c r="D5997" s="28"/>
      <c r="E5997" s="28"/>
      <c r="F5997" s="29">
        <v>13389.08</v>
      </c>
    </row>
    <row r="5998" spans="1:6" ht="45" customHeight="1" x14ac:dyDescent="0.2">
      <c r="A5998" s="21">
        <v>168</v>
      </c>
      <c r="B5998" s="22" t="s">
        <v>3645</v>
      </c>
      <c r="C5998" s="23" t="s">
        <v>3646</v>
      </c>
      <c r="D5998" s="24">
        <v>58.424999999999997</v>
      </c>
      <c r="E5998" s="25">
        <v>4.5999999999999996</v>
      </c>
      <c r="F5998" s="25">
        <v>4275.8900000000003</v>
      </c>
    </row>
    <row r="5999" spans="1:6" ht="56.25" customHeight="1" x14ac:dyDescent="0.2">
      <c r="A5999" s="21">
        <v>169</v>
      </c>
      <c r="B5999" s="22" t="s">
        <v>3813</v>
      </c>
      <c r="C5999" s="23" t="s">
        <v>3872</v>
      </c>
      <c r="D5999" s="31">
        <v>2</v>
      </c>
      <c r="E5999" s="25">
        <v>291.58999999999997</v>
      </c>
      <c r="F5999" s="25">
        <v>5522.71</v>
      </c>
    </row>
    <row r="6000" spans="1:6" ht="33.75" customHeight="1" x14ac:dyDescent="0.2">
      <c r="A6000" s="21">
        <v>170</v>
      </c>
      <c r="B6000" s="22" t="s">
        <v>3873</v>
      </c>
      <c r="C6000" s="23" t="s">
        <v>3874</v>
      </c>
      <c r="D6000" s="30">
        <v>0.18</v>
      </c>
      <c r="E6000" s="25">
        <v>2732.24</v>
      </c>
      <c r="F6000" s="25">
        <v>17001.240000000002</v>
      </c>
    </row>
    <row r="6001" spans="1:6" x14ac:dyDescent="0.2">
      <c r="A6001" s="26"/>
      <c r="B6001" s="27"/>
      <c r="C6001" s="28" t="s">
        <v>3875</v>
      </c>
      <c r="D6001" s="28"/>
      <c r="E6001" s="28"/>
      <c r="F6001" s="29">
        <v>19360</v>
      </c>
    </row>
    <row r="6002" spans="1:6" x14ac:dyDescent="0.2">
      <c r="A6002" s="26"/>
      <c r="B6002" s="27"/>
      <c r="C6002" s="28" t="s">
        <v>3876</v>
      </c>
      <c r="D6002" s="28"/>
      <c r="E6002" s="28"/>
      <c r="F6002" s="29">
        <v>9792</v>
      </c>
    </row>
    <row r="6003" spans="1:6" x14ac:dyDescent="0.2">
      <c r="A6003" s="26"/>
      <c r="B6003" s="27"/>
      <c r="C6003" s="28" t="s">
        <v>917</v>
      </c>
      <c r="D6003" s="28"/>
      <c r="E6003" s="28"/>
      <c r="F6003" s="29">
        <v>46153.24</v>
      </c>
    </row>
    <row r="6004" spans="1:6" ht="22.5" customHeight="1" x14ac:dyDescent="0.2">
      <c r="A6004" s="21">
        <v>171</v>
      </c>
      <c r="B6004" s="22" t="s">
        <v>3844</v>
      </c>
      <c r="C6004" s="23" t="s">
        <v>3877</v>
      </c>
      <c r="D6004" s="24">
        <v>16.866</v>
      </c>
      <c r="E6004" s="25">
        <v>11.13</v>
      </c>
      <c r="F6004" s="25">
        <v>1565.91</v>
      </c>
    </row>
    <row r="6005" spans="1:6" ht="22.5" customHeight="1" x14ac:dyDescent="0.2">
      <c r="A6005" s="21">
        <v>172</v>
      </c>
      <c r="B6005" s="22" t="s">
        <v>3878</v>
      </c>
      <c r="C6005" s="23" t="s">
        <v>3879</v>
      </c>
      <c r="D6005" s="31">
        <v>12</v>
      </c>
      <c r="E6005" s="25">
        <v>85.89</v>
      </c>
      <c r="F6005" s="25">
        <v>8595.92</v>
      </c>
    </row>
    <row r="6006" spans="1:6" ht="33.75" customHeight="1" x14ac:dyDescent="0.2">
      <c r="A6006" s="21">
        <v>173</v>
      </c>
      <c r="B6006" s="22" t="s">
        <v>3797</v>
      </c>
      <c r="C6006" s="23" t="s">
        <v>3798</v>
      </c>
      <c r="D6006" s="30">
        <v>0.08</v>
      </c>
      <c r="E6006" s="25">
        <v>916.85</v>
      </c>
      <c r="F6006" s="25">
        <v>2883.45</v>
      </c>
    </row>
    <row r="6007" spans="1:6" x14ac:dyDescent="0.2">
      <c r="A6007" s="26"/>
      <c r="B6007" s="27"/>
      <c r="C6007" s="28" t="s">
        <v>3880</v>
      </c>
      <c r="D6007" s="28"/>
      <c r="E6007" s="28"/>
      <c r="F6007" s="29">
        <v>3360.94</v>
      </c>
    </row>
    <row r="6008" spans="1:6" x14ac:dyDescent="0.2">
      <c r="A6008" s="26"/>
      <c r="B6008" s="27"/>
      <c r="C6008" s="28" t="s">
        <v>3881</v>
      </c>
      <c r="D6008" s="28"/>
      <c r="E6008" s="28"/>
      <c r="F6008" s="29">
        <v>1699.92</v>
      </c>
    </row>
    <row r="6009" spans="1:6" x14ac:dyDescent="0.2">
      <c r="A6009" s="26"/>
      <c r="B6009" s="27"/>
      <c r="C6009" s="28" t="s">
        <v>917</v>
      </c>
      <c r="D6009" s="28"/>
      <c r="E6009" s="28"/>
      <c r="F6009" s="29">
        <v>7944.31</v>
      </c>
    </row>
    <row r="6010" spans="1:6" ht="33.75" customHeight="1" x14ac:dyDescent="0.2">
      <c r="A6010" s="21">
        <v>174</v>
      </c>
      <c r="B6010" s="22" t="s">
        <v>3801</v>
      </c>
      <c r="C6010" s="23" t="s">
        <v>3802</v>
      </c>
      <c r="D6010" s="24">
        <v>7.984</v>
      </c>
      <c r="E6010" s="25">
        <v>15.93</v>
      </c>
      <c r="F6010" s="25">
        <v>1451.18</v>
      </c>
    </row>
    <row r="6011" spans="1:6" ht="33.75" customHeight="1" x14ac:dyDescent="0.2">
      <c r="A6011" s="21">
        <v>175</v>
      </c>
      <c r="B6011" s="22" t="s">
        <v>3795</v>
      </c>
      <c r="C6011" s="23" t="s">
        <v>3796</v>
      </c>
      <c r="D6011" s="31">
        <v>2</v>
      </c>
      <c r="E6011" s="25">
        <v>6.78</v>
      </c>
      <c r="F6011" s="25">
        <v>473.79</v>
      </c>
    </row>
    <row r="6012" spans="1:6" ht="22.5" customHeight="1" x14ac:dyDescent="0.2">
      <c r="A6012" s="21">
        <v>176</v>
      </c>
      <c r="B6012" s="22" t="s">
        <v>3882</v>
      </c>
      <c r="C6012" s="23" t="s">
        <v>3883</v>
      </c>
      <c r="D6012" s="31">
        <v>2</v>
      </c>
      <c r="E6012" s="25">
        <v>244.11</v>
      </c>
      <c r="F6012" s="25">
        <v>4071.76</v>
      </c>
    </row>
    <row r="6013" spans="1:6" ht="12" customHeight="1" x14ac:dyDescent="0.2">
      <c r="A6013" s="459" t="s">
        <v>3884</v>
      </c>
      <c r="B6013" s="460"/>
      <c r="C6013" s="460"/>
      <c r="D6013" s="460"/>
      <c r="E6013" s="460"/>
      <c r="F6013" s="461"/>
    </row>
    <row r="6014" spans="1:6" ht="45" customHeight="1" x14ac:dyDescent="0.2">
      <c r="A6014" s="21">
        <v>177</v>
      </c>
      <c r="B6014" s="22" t="s">
        <v>3828</v>
      </c>
      <c r="C6014" s="23" t="s">
        <v>3829</v>
      </c>
      <c r="D6014" s="43">
        <v>0.16844799999999999</v>
      </c>
      <c r="E6014" s="25">
        <v>3187.5</v>
      </c>
      <c r="F6014" s="25">
        <v>8768.0300000000007</v>
      </c>
    </row>
    <row r="6015" spans="1:6" x14ac:dyDescent="0.2">
      <c r="A6015" s="26"/>
      <c r="B6015" s="27"/>
      <c r="C6015" s="28" t="s">
        <v>3885</v>
      </c>
      <c r="D6015" s="28"/>
      <c r="E6015" s="28"/>
      <c r="F6015" s="29">
        <v>3014.9</v>
      </c>
    </row>
    <row r="6016" spans="1:6" x14ac:dyDescent="0.2">
      <c r="A6016" s="26"/>
      <c r="B6016" s="27"/>
      <c r="C6016" s="28" t="s">
        <v>3886</v>
      </c>
      <c r="D6016" s="28"/>
      <c r="E6016" s="28"/>
      <c r="F6016" s="29">
        <v>1281.33</v>
      </c>
    </row>
    <row r="6017" spans="1:6" x14ac:dyDescent="0.2">
      <c r="A6017" s="26"/>
      <c r="B6017" s="27"/>
      <c r="C6017" s="28" t="s">
        <v>917</v>
      </c>
      <c r="D6017" s="28"/>
      <c r="E6017" s="28"/>
      <c r="F6017" s="29">
        <v>13064.26</v>
      </c>
    </row>
    <row r="6018" spans="1:6" ht="22.5" customHeight="1" x14ac:dyDescent="0.2">
      <c r="A6018" s="21">
        <v>178</v>
      </c>
      <c r="B6018" s="22" t="s">
        <v>3832</v>
      </c>
      <c r="C6018" s="23" t="s">
        <v>3833</v>
      </c>
      <c r="D6018" s="30">
        <v>0.98</v>
      </c>
      <c r="E6018" s="25">
        <v>131.83000000000001</v>
      </c>
      <c r="F6018" s="25">
        <v>5043.83</v>
      </c>
    </row>
    <row r="6019" spans="1:6" x14ac:dyDescent="0.2">
      <c r="A6019" s="26"/>
      <c r="B6019" s="27"/>
      <c r="C6019" s="28" t="s">
        <v>3887</v>
      </c>
      <c r="D6019" s="28"/>
      <c r="E6019" s="28"/>
      <c r="F6019" s="29">
        <v>5176.2299999999996</v>
      </c>
    </row>
    <row r="6020" spans="1:6" x14ac:dyDescent="0.2">
      <c r="A6020" s="26"/>
      <c r="B6020" s="27"/>
      <c r="C6020" s="28" t="s">
        <v>3888</v>
      </c>
      <c r="D6020" s="28"/>
      <c r="E6020" s="28"/>
      <c r="F6020" s="29">
        <v>2782.78</v>
      </c>
    </row>
    <row r="6021" spans="1:6" x14ac:dyDescent="0.2">
      <c r="A6021" s="26"/>
      <c r="B6021" s="27"/>
      <c r="C6021" s="28" t="s">
        <v>917</v>
      </c>
      <c r="D6021" s="28"/>
      <c r="E6021" s="28"/>
      <c r="F6021" s="29">
        <v>13002.84</v>
      </c>
    </row>
    <row r="6022" spans="1:6" ht="33.75" customHeight="1" x14ac:dyDescent="0.2">
      <c r="A6022" s="21">
        <v>179</v>
      </c>
      <c r="B6022" s="22" t="s">
        <v>3836</v>
      </c>
      <c r="C6022" s="23" t="s">
        <v>3837</v>
      </c>
      <c r="D6022" s="30">
        <v>10.78</v>
      </c>
      <c r="E6022" s="25">
        <v>55.26</v>
      </c>
      <c r="F6022" s="25">
        <v>16322.26</v>
      </c>
    </row>
    <row r="6023" spans="1:6" ht="33.75" customHeight="1" x14ac:dyDescent="0.2">
      <c r="A6023" s="21">
        <v>180</v>
      </c>
      <c r="B6023" s="22" t="s">
        <v>3838</v>
      </c>
      <c r="C6023" s="23" t="s">
        <v>3839</v>
      </c>
      <c r="D6023" s="30">
        <v>1.04</v>
      </c>
      <c r="E6023" s="25">
        <v>1375.25</v>
      </c>
      <c r="F6023" s="25">
        <v>26918.15</v>
      </c>
    </row>
    <row r="6024" spans="1:6" x14ac:dyDescent="0.2">
      <c r="A6024" s="26"/>
      <c r="B6024" s="27"/>
      <c r="C6024" s="28" t="s">
        <v>3889</v>
      </c>
      <c r="D6024" s="28"/>
      <c r="E6024" s="28"/>
      <c r="F6024" s="29">
        <v>22796.77</v>
      </c>
    </row>
    <row r="6025" spans="1:6" x14ac:dyDescent="0.2">
      <c r="A6025" s="26"/>
      <c r="B6025" s="27"/>
      <c r="C6025" s="28" t="s">
        <v>3890</v>
      </c>
      <c r="D6025" s="28"/>
      <c r="E6025" s="28"/>
      <c r="F6025" s="29">
        <v>12255.7</v>
      </c>
    </row>
    <row r="6026" spans="1:6" x14ac:dyDescent="0.2">
      <c r="A6026" s="26"/>
      <c r="B6026" s="27"/>
      <c r="C6026" s="28" t="s">
        <v>917</v>
      </c>
      <c r="D6026" s="28"/>
      <c r="E6026" s="28"/>
      <c r="F6026" s="29">
        <v>61970.62</v>
      </c>
    </row>
    <row r="6027" spans="1:6" ht="22.5" customHeight="1" x14ac:dyDescent="0.2">
      <c r="A6027" s="21">
        <v>181</v>
      </c>
      <c r="B6027" s="22" t="s">
        <v>3842</v>
      </c>
      <c r="C6027" s="23" t="s">
        <v>3843</v>
      </c>
      <c r="D6027" s="31">
        <v>105</v>
      </c>
      <c r="E6027" s="25">
        <v>99.82</v>
      </c>
      <c r="F6027" s="25">
        <v>87409.22</v>
      </c>
    </row>
    <row r="6028" spans="1:6" ht="22.5" customHeight="1" x14ac:dyDescent="0.2">
      <c r="A6028" s="21">
        <v>182</v>
      </c>
      <c r="B6028" s="22" t="s">
        <v>3844</v>
      </c>
      <c r="C6028" s="23" t="s">
        <v>3845</v>
      </c>
      <c r="D6028" s="31">
        <v>12</v>
      </c>
      <c r="E6028" s="25">
        <v>67.040000000000006</v>
      </c>
      <c r="F6028" s="25">
        <v>6709.82</v>
      </c>
    </row>
    <row r="6029" spans="1:6" ht="22.5" customHeight="1" x14ac:dyDescent="0.2">
      <c r="A6029" s="21">
        <v>183</v>
      </c>
      <c r="B6029" s="22" t="s">
        <v>3805</v>
      </c>
      <c r="C6029" s="23" t="s">
        <v>3806</v>
      </c>
      <c r="D6029" s="31">
        <v>30</v>
      </c>
      <c r="E6029" s="25">
        <v>1.57</v>
      </c>
      <c r="F6029" s="25">
        <v>380.57</v>
      </c>
    </row>
    <row r="6030" spans="1:6" ht="33.75" customHeight="1" x14ac:dyDescent="0.2">
      <c r="A6030" s="21">
        <v>184</v>
      </c>
      <c r="B6030" s="22" t="s">
        <v>3838</v>
      </c>
      <c r="C6030" s="23" t="s">
        <v>3891</v>
      </c>
      <c r="D6030" s="30">
        <v>0.36</v>
      </c>
      <c r="E6030" s="25">
        <v>1375.25</v>
      </c>
      <c r="F6030" s="25">
        <v>9317.83</v>
      </c>
    </row>
    <row r="6031" spans="1:6" x14ac:dyDescent="0.2">
      <c r="A6031" s="26"/>
      <c r="B6031" s="27"/>
      <c r="C6031" s="28" t="s">
        <v>3892</v>
      </c>
      <c r="D6031" s="28"/>
      <c r="E6031" s="28"/>
      <c r="F6031" s="29">
        <v>7891.19</v>
      </c>
    </row>
    <row r="6032" spans="1:6" x14ac:dyDescent="0.2">
      <c r="A6032" s="26"/>
      <c r="B6032" s="27"/>
      <c r="C6032" s="28" t="s">
        <v>3893</v>
      </c>
      <c r="D6032" s="28"/>
      <c r="E6032" s="28"/>
      <c r="F6032" s="29">
        <v>4242.3599999999997</v>
      </c>
    </row>
    <row r="6033" spans="1:6" x14ac:dyDescent="0.2">
      <c r="A6033" s="26"/>
      <c r="B6033" s="27"/>
      <c r="C6033" s="28" t="s">
        <v>917</v>
      </c>
      <c r="D6033" s="28"/>
      <c r="E6033" s="28"/>
      <c r="F6033" s="29">
        <v>21451.38</v>
      </c>
    </row>
    <row r="6034" spans="1:6" ht="22.5" customHeight="1" x14ac:dyDescent="0.2">
      <c r="A6034" s="21">
        <v>185</v>
      </c>
      <c r="B6034" s="22" t="s">
        <v>3894</v>
      </c>
      <c r="C6034" s="23" t="s">
        <v>3877</v>
      </c>
      <c r="D6034" s="30">
        <v>36.36</v>
      </c>
      <c r="E6034" s="25">
        <v>11.13</v>
      </c>
      <c r="F6034" s="25">
        <v>3375.82</v>
      </c>
    </row>
    <row r="6035" spans="1:6" ht="33.75" customHeight="1" x14ac:dyDescent="0.2">
      <c r="A6035" s="21">
        <v>186</v>
      </c>
      <c r="B6035" s="22" t="s">
        <v>2415</v>
      </c>
      <c r="C6035" s="23" t="s">
        <v>2416</v>
      </c>
      <c r="D6035" s="33">
        <v>2.9399999999999999E-2</v>
      </c>
      <c r="E6035" s="25">
        <v>513.67999999999995</v>
      </c>
      <c r="F6035" s="25">
        <v>328.62</v>
      </c>
    </row>
    <row r="6036" spans="1:6" x14ac:dyDescent="0.2">
      <c r="A6036" s="26"/>
      <c r="B6036" s="27"/>
      <c r="C6036" s="28" t="s">
        <v>3895</v>
      </c>
      <c r="D6036" s="28"/>
      <c r="E6036" s="28"/>
      <c r="F6036" s="29">
        <v>122.53</v>
      </c>
    </row>
    <row r="6037" spans="1:6" x14ac:dyDescent="0.2">
      <c r="A6037" s="26"/>
      <c r="B6037" s="27"/>
      <c r="C6037" s="28" t="s">
        <v>3896</v>
      </c>
      <c r="D6037" s="28"/>
      <c r="E6037" s="28"/>
      <c r="F6037" s="29">
        <v>52.07</v>
      </c>
    </row>
    <row r="6038" spans="1:6" x14ac:dyDescent="0.2">
      <c r="A6038" s="26"/>
      <c r="B6038" s="27"/>
      <c r="C6038" s="28" t="s">
        <v>917</v>
      </c>
      <c r="D6038" s="28"/>
      <c r="E6038" s="28"/>
      <c r="F6038" s="29">
        <v>503.22</v>
      </c>
    </row>
    <row r="6039" spans="1:6" ht="22.5" customHeight="1" x14ac:dyDescent="0.2">
      <c r="A6039" s="21">
        <v>187</v>
      </c>
      <c r="B6039" s="22" t="s">
        <v>3848</v>
      </c>
      <c r="C6039" s="23" t="s">
        <v>3849</v>
      </c>
      <c r="D6039" s="30">
        <v>32.340000000000003</v>
      </c>
      <c r="E6039" s="25">
        <v>44.94</v>
      </c>
      <c r="F6039" s="25">
        <v>55561.94</v>
      </c>
    </row>
    <row r="6040" spans="1:6" ht="33.75" customHeight="1" x14ac:dyDescent="0.2">
      <c r="A6040" s="21">
        <v>188</v>
      </c>
      <c r="B6040" s="22" t="s">
        <v>2415</v>
      </c>
      <c r="C6040" s="23" t="s">
        <v>2416</v>
      </c>
      <c r="D6040" s="33">
        <v>0.12820000000000001</v>
      </c>
      <c r="E6040" s="25">
        <v>513.67999999999995</v>
      </c>
      <c r="F6040" s="25">
        <v>1432.96</v>
      </c>
    </row>
    <row r="6041" spans="1:6" x14ac:dyDescent="0.2">
      <c r="A6041" s="26"/>
      <c r="B6041" s="27"/>
      <c r="C6041" s="28" t="s">
        <v>3897</v>
      </c>
      <c r="D6041" s="28"/>
      <c r="E6041" s="28"/>
      <c r="F6041" s="29">
        <v>534.29</v>
      </c>
    </row>
    <row r="6042" spans="1:6" x14ac:dyDescent="0.2">
      <c r="A6042" s="26"/>
      <c r="B6042" s="27"/>
      <c r="C6042" s="28" t="s">
        <v>3898</v>
      </c>
      <c r="D6042" s="28"/>
      <c r="E6042" s="28"/>
      <c r="F6042" s="29">
        <v>227.07</v>
      </c>
    </row>
    <row r="6043" spans="1:6" x14ac:dyDescent="0.2">
      <c r="A6043" s="26"/>
      <c r="B6043" s="27"/>
      <c r="C6043" s="28" t="s">
        <v>917</v>
      </c>
      <c r="D6043" s="28"/>
      <c r="E6043" s="28"/>
      <c r="F6043" s="29">
        <v>2194.3200000000002</v>
      </c>
    </row>
    <row r="6044" spans="1:6" ht="33.75" customHeight="1" x14ac:dyDescent="0.2">
      <c r="A6044" s="21">
        <v>189</v>
      </c>
      <c r="B6044" s="22" t="s">
        <v>2698</v>
      </c>
      <c r="C6044" s="23" t="s">
        <v>2699</v>
      </c>
      <c r="D6044" s="24">
        <v>1.282</v>
      </c>
      <c r="E6044" s="25">
        <v>424.89</v>
      </c>
      <c r="F6044" s="25">
        <v>10503.54</v>
      </c>
    </row>
    <row r="6045" spans="1:6" x14ac:dyDescent="0.2">
      <c r="A6045" s="26"/>
      <c r="B6045" s="27"/>
      <c r="C6045" s="28" t="s">
        <v>3899</v>
      </c>
      <c r="D6045" s="28"/>
      <c r="E6045" s="28"/>
      <c r="F6045" s="29">
        <v>8310.9500000000007</v>
      </c>
    </row>
    <row r="6046" spans="1:6" x14ac:dyDescent="0.2">
      <c r="A6046" s="26"/>
      <c r="B6046" s="27"/>
      <c r="C6046" s="28" t="s">
        <v>3900</v>
      </c>
      <c r="D6046" s="28"/>
      <c r="E6046" s="28"/>
      <c r="F6046" s="29">
        <v>3532.15</v>
      </c>
    </row>
    <row r="6047" spans="1:6" x14ac:dyDescent="0.2">
      <c r="A6047" s="26"/>
      <c r="B6047" s="27"/>
      <c r="C6047" s="28" t="s">
        <v>917</v>
      </c>
      <c r="D6047" s="28"/>
      <c r="E6047" s="28"/>
      <c r="F6047" s="29">
        <v>22346.639999999999</v>
      </c>
    </row>
    <row r="6048" spans="1:6" ht="45" customHeight="1" x14ac:dyDescent="0.2">
      <c r="A6048" s="21">
        <v>190</v>
      </c>
      <c r="B6048" s="22" t="s">
        <v>2181</v>
      </c>
      <c r="C6048" s="23" t="s">
        <v>1016</v>
      </c>
      <c r="D6048" s="32">
        <v>68.599999999999994</v>
      </c>
      <c r="E6048" s="25">
        <v>50.78</v>
      </c>
      <c r="F6048" s="25">
        <v>39711.99</v>
      </c>
    </row>
    <row r="6049" spans="1:6" ht="12" customHeight="1" x14ac:dyDescent="0.2">
      <c r="A6049" s="459" t="s">
        <v>3688</v>
      </c>
      <c r="B6049" s="460"/>
      <c r="C6049" s="460"/>
      <c r="D6049" s="460"/>
      <c r="E6049" s="460"/>
      <c r="F6049" s="461"/>
    </row>
    <row r="6050" spans="1:6" ht="22.5" customHeight="1" x14ac:dyDescent="0.2">
      <c r="A6050" s="21">
        <v>191</v>
      </c>
      <c r="B6050" s="22" t="s">
        <v>3689</v>
      </c>
      <c r="C6050" s="23" t="s">
        <v>3690</v>
      </c>
      <c r="D6050" s="35">
        <v>4.0099999999999997E-3</v>
      </c>
      <c r="E6050" s="25">
        <v>402.93</v>
      </c>
      <c r="F6050" s="25">
        <v>58.62</v>
      </c>
    </row>
    <row r="6051" spans="1:6" x14ac:dyDescent="0.2">
      <c r="A6051" s="26"/>
      <c r="B6051" s="27"/>
      <c r="C6051" s="28" t="s">
        <v>3901</v>
      </c>
      <c r="D6051" s="28"/>
      <c r="E6051" s="28"/>
      <c r="F6051" s="29">
        <v>59.12</v>
      </c>
    </row>
    <row r="6052" spans="1:6" x14ac:dyDescent="0.2">
      <c r="A6052" s="26"/>
      <c r="B6052" s="27"/>
      <c r="C6052" s="28" t="s">
        <v>3902</v>
      </c>
      <c r="D6052" s="28"/>
      <c r="E6052" s="28"/>
      <c r="F6052" s="29">
        <v>25.59</v>
      </c>
    </row>
    <row r="6053" spans="1:6" x14ac:dyDescent="0.2">
      <c r="A6053" s="26"/>
      <c r="B6053" s="27"/>
      <c r="C6053" s="28" t="s">
        <v>917</v>
      </c>
      <c r="D6053" s="28"/>
      <c r="E6053" s="28"/>
      <c r="F6053" s="29">
        <v>143.33000000000001</v>
      </c>
    </row>
    <row r="6054" spans="1:6" ht="45" customHeight="1" x14ac:dyDescent="0.2">
      <c r="A6054" s="21">
        <v>192</v>
      </c>
      <c r="B6054" s="22" t="s">
        <v>2200</v>
      </c>
      <c r="C6054" s="23" t="s">
        <v>2201</v>
      </c>
      <c r="D6054" s="31">
        <v>1</v>
      </c>
      <c r="E6054" s="25">
        <v>66.22</v>
      </c>
      <c r="F6054" s="25">
        <v>437.71</v>
      </c>
    </row>
    <row r="6055" spans="1:6" ht="33.75" customHeight="1" x14ac:dyDescent="0.2">
      <c r="A6055" s="21">
        <v>193</v>
      </c>
      <c r="B6055" s="22" t="s">
        <v>3695</v>
      </c>
      <c r="C6055" s="23" t="s">
        <v>3696</v>
      </c>
      <c r="D6055" s="30">
        <v>0.05</v>
      </c>
      <c r="E6055" s="25">
        <v>547.58000000000004</v>
      </c>
      <c r="F6055" s="25">
        <v>585.91999999999996</v>
      </c>
    </row>
    <row r="6056" spans="1:6" x14ac:dyDescent="0.2">
      <c r="A6056" s="26"/>
      <c r="B6056" s="27"/>
      <c r="C6056" s="28" t="s">
        <v>3903</v>
      </c>
      <c r="D6056" s="28"/>
      <c r="E6056" s="28"/>
      <c r="F6056" s="29">
        <v>435.96</v>
      </c>
    </row>
    <row r="6057" spans="1:6" x14ac:dyDescent="0.2">
      <c r="A6057" s="26"/>
      <c r="B6057" s="27"/>
      <c r="C6057" s="28" t="s">
        <v>3904</v>
      </c>
      <c r="D6057" s="28"/>
      <c r="E6057" s="28"/>
      <c r="F6057" s="29">
        <v>210.11</v>
      </c>
    </row>
    <row r="6058" spans="1:6" x14ac:dyDescent="0.2">
      <c r="A6058" s="26"/>
      <c r="B6058" s="27"/>
      <c r="C6058" s="28" t="s">
        <v>917</v>
      </c>
      <c r="D6058" s="28"/>
      <c r="E6058" s="28"/>
      <c r="F6058" s="29">
        <v>1231.99</v>
      </c>
    </row>
    <row r="6059" spans="1:6" ht="33.75" customHeight="1" x14ac:dyDescent="0.2">
      <c r="A6059" s="21">
        <v>194</v>
      </c>
      <c r="B6059" s="22" t="s">
        <v>3699</v>
      </c>
      <c r="C6059" s="23" t="s">
        <v>3700</v>
      </c>
      <c r="D6059" s="24">
        <v>5.3999999999999999E-2</v>
      </c>
      <c r="E6059" s="25">
        <v>701.99</v>
      </c>
      <c r="F6059" s="25">
        <v>344.58</v>
      </c>
    </row>
    <row r="6060" spans="1:6" ht="33.75" customHeight="1" x14ac:dyDescent="0.2">
      <c r="A6060" s="21">
        <v>195</v>
      </c>
      <c r="B6060" s="22" t="s">
        <v>1048</v>
      </c>
      <c r="C6060" s="23" t="s">
        <v>3701</v>
      </c>
      <c r="D6060" s="32">
        <v>0.1</v>
      </c>
      <c r="E6060" s="25">
        <v>1522.48</v>
      </c>
      <c r="F6060" s="25">
        <v>3561.81</v>
      </c>
    </row>
    <row r="6061" spans="1:6" x14ac:dyDescent="0.2">
      <c r="A6061" s="26"/>
      <c r="B6061" s="27"/>
      <c r="C6061" s="28" t="s">
        <v>3702</v>
      </c>
      <c r="D6061" s="28"/>
      <c r="E6061" s="28"/>
      <c r="F6061" s="29">
        <v>2870.49</v>
      </c>
    </row>
    <row r="6062" spans="1:6" x14ac:dyDescent="0.2">
      <c r="A6062" s="26"/>
      <c r="B6062" s="27"/>
      <c r="C6062" s="28" t="s">
        <v>3703</v>
      </c>
      <c r="D6062" s="28"/>
      <c r="E6062" s="28"/>
      <c r="F6062" s="29">
        <v>1644.26</v>
      </c>
    </row>
    <row r="6063" spans="1:6" x14ac:dyDescent="0.2">
      <c r="A6063" s="26"/>
      <c r="B6063" s="27"/>
      <c r="C6063" s="28" t="s">
        <v>917</v>
      </c>
      <c r="D6063" s="28"/>
      <c r="E6063" s="28"/>
      <c r="F6063" s="29">
        <v>8076.56</v>
      </c>
    </row>
    <row r="6064" spans="1:6" ht="22.5" customHeight="1" x14ac:dyDescent="0.2">
      <c r="A6064" s="21">
        <v>196</v>
      </c>
      <c r="B6064" s="22" t="s">
        <v>3704</v>
      </c>
      <c r="C6064" s="23" t="s">
        <v>3705</v>
      </c>
      <c r="D6064" s="24">
        <v>0.104</v>
      </c>
      <c r="E6064" s="25">
        <v>519.79999999999995</v>
      </c>
      <c r="F6064" s="25">
        <v>400.04</v>
      </c>
    </row>
    <row r="6065" spans="1:6" ht="11.25" customHeight="1" x14ac:dyDescent="0.2">
      <c r="A6065" s="443" t="s">
        <v>1007</v>
      </c>
      <c r="B6065" s="444"/>
      <c r="C6065" s="444"/>
      <c r="D6065" s="444"/>
      <c r="E6065" s="445"/>
      <c r="F6065" s="36">
        <v>533590.43000000005</v>
      </c>
    </row>
    <row r="6066" spans="1:6" x14ac:dyDescent="0.2">
      <c r="A6066" s="443" t="s">
        <v>1008</v>
      </c>
      <c r="B6066" s="444"/>
      <c r="C6066" s="444"/>
      <c r="D6066" s="444"/>
      <c r="E6066" s="445"/>
      <c r="F6066" s="36">
        <v>103804.06</v>
      </c>
    </row>
    <row r="6067" spans="1:6" x14ac:dyDescent="0.2">
      <c r="A6067" s="443" t="s">
        <v>1009</v>
      </c>
      <c r="B6067" s="444"/>
      <c r="C6067" s="444"/>
      <c r="D6067" s="444"/>
      <c r="E6067" s="445"/>
      <c r="F6067" s="36">
        <v>52853.5</v>
      </c>
    </row>
    <row r="6068" spans="1:6" ht="11.25" customHeight="1" x14ac:dyDescent="0.2">
      <c r="A6068" s="443" t="s">
        <v>3905</v>
      </c>
      <c r="B6068" s="444"/>
      <c r="C6068" s="444"/>
      <c r="D6068" s="444"/>
      <c r="E6068" s="445"/>
      <c r="F6068" s="36">
        <v>690247.99</v>
      </c>
    </row>
    <row r="6069" spans="1:6" ht="11.25" customHeight="1" x14ac:dyDescent="0.2">
      <c r="A6069" s="443" t="s">
        <v>1023</v>
      </c>
      <c r="B6069" s="444"/>
      <c r="C6069" s="444"/>
      <c r="D6069" s="444"/>
      <c r="E6069" s="445"/>
      <c r="F6069" s="36">
        <v>4009205.58</v>
      </c>
    </row>
    <row r="6070" spans="1:6" x14ac:dyDescent="0.2">
      <c r="A6070" s="443" t="s">
        <v>1008</v>
      </c>
      <c r="B6070" s="444"/>
      <c r="C6070" s="444"/>
      <c r="D6070" s="444"/>
      <c r="E6070" s="445"/>
      <c r="F6070" s="36">
        <v>729404.15</v>
      </c>
    </row>
    <row r="6071" spans="1:6" x14ac:dyDescent="0.2">
      <c r="A6071" s="443" t="s">
        <v>1009</v>
      </c>
      <c r="B6071" s="444"/>
      <c r="C6071" s="444"/>
      <c r="D6071" s="444"/>
      <c r="E6071" s="445"/>
      <c r="F6071" s="36">
        <v>368154.55</v>
      </c>
    </row>
    <row r="6072" spans="1:6" x14ac:dyDescent="0.2">
      <c r="A6072" s="443" t="s">
        <v>1024</v>
      </c>
      <c r="B6072" s="444"/>
      <c r="C6072" s="444"/>
      <c r="D6072" s="444"/>
      <c r="E6072" s="445"/>
      <c r="F6072" s="36">
        <v>5292861.1100000003</v>
      </c>
    </row>
    <row r="6073" spans="1:6" x14ac:dyDescent="0.2">
      <c r="A6073" s="38"/>
      <c r="B6073" s="38"/>
      <c r="C6073" s="38"/>
      <c r="D6073" s="38"/>
      <c r="E6073" s="38"/>
      <c r="F6073" s="38"/>
    </row>
    <row r="6074" spans="1:6" ht="15" x14ac:dyDescent="0.25">
      <c r="A6074" s="3"/>
      <c r="B6074" s="3"/>
      <c r="C6074" s="3"/>
      <c r="D6074" s="3"/>
      <c r="E6074" s="3"/>
      <c r="F6074" s="3"/>
    </row>
    <row r="6075" spans="1:6" x14ac:dyDescent="0.2">
      <c r="A6075" s="41" t="s">
        <v>1025</v>
      </c>
      <c r="B6075" s="446"/>
      <c r="C6075" s="446"/>
      <c r="D6075" s="446"/>
      <c r="E6075" s="446"/>
      <c r="F6075" s="446"/>
    </row>
    <row r="6076" spans="1:6" x14ac:dyDescent="0.2">
      <c r="A6076" s="4"/>
      <c r="B6076" s="447" t="s">
        <v>1027</v>
      </c>
      <c r="C6076" s="447"/>
      <c r="D6076" s="447"/>
      <c r="E6076" s="447"/>
      <c r="F6076" s="447"/>
    </row>
    <row r="6077" spans="1:6" x14ac:dyDescent="0.2">
      <c r="A6077" s="41" t="s">
        <v>1028</v>
      </c>
      <c r="B6077" s="446"/>
      <c r="C6077" s="446"/>
      <c r="D6077" s="446"/>
      <c r="E6077" s="446"/>
      <c r="F6077" s="446"/>
    </row>
    <row r="6078" spans="1:6" x14ac:dyDescent="0.2">
      <c r="A6078" s="10"/>
      <c r="B6078" s="447" t="s">
        <v>1027</v>
      </c>
      <c r="C6078" s="447"/>
      <c r="D6078" s="447"/>
      <c r="E6078" s="447"/>
      <c r="F6078" s="447"/>
    </row>
    <row r="6079" spans="1:6" ht="15" x14ac:dyDescent="0.25">
      <c r="A6079" s="3"/>
      <c r="B6079" s="3"/>
      <c r="C6079" s="3"/>
      <c r="D6079" s="3"/>
      <c r="E6079" s="3"/>
      <c r="F6079" s="3"/>
    </row>
    <row r="6080" spans="1:6" ht="15" x14ac:dyDescent="0.25">
      <c r="A6080" s="3"/>
      <c r="B6080" s="3"/>
      <c r="C6080" s="3"/>
      <c r="D6080" s="3"/>
      <c r="E6080" s="3"/>
      <c r="F6080" s="3"/>
    </row>
    <row r="6081" spans="1:6" ht="18" x14ac:dyDescent="0.25">
      <c r="A6081" s="448" t="s">
        <v>3906</v>
      </c>
      <c r="B6081" s="448"/>
      <c r="C6081" s="448"/>
      <c r="D6081" s="448"/>
      <c r="E6081" s="448"/>
      <c r="F6081" s="448"/>
    </row>
    <row r="6082" spans="1:6" x14ac:dyDescent="0.2">
      <c r="A6082" s="6"/>
      <c r="B6082" s="6"/>
      <c r="C6082" s="6"/>
      <c r="D6082" s="6"/>
      <c r="E6082" s="6"/>
      <c r="F6082" s="6"/>
    </row>
    <row r="6083" spans="1:6" ht="12.75" customHeight="1" x14ac:dyDescent="0.2">
      <c r="A6083" s="449" t="s">
        <v>3907</v>
      </c>
      <c r="B6083" s="449"/>
      <c r="C6083" s="449"/>
      <c r="D6083" s="449"/>
      <c r="E6083" s="449"/>
      <c r="F6083" s="449"/>
    </row>
    <row r="6084" spans="1:6" x14ac:dyDescent="0.2">
      <c r="A6084" s="450" t="s">
        <v>903</v>
      </c>
      <c r="B6084" s="450"/>
      <c r="C6084" s="450"/>
      <c r="D6084" s="450"/>
      <c r="E6084" s="450"/>
      <c r="F6084" s="450"/>
    </row>
    <row r="6085" spans="1:6" x14ac:dyDescent="0.2">
      <c r="A6085" s="9"/>
      <c r="B6085" s="9"/>
      <c r="C6085" s="9"/>
      <c r="D6085" s="9"/>
      <c r="E6085" s="9"/>
      <c r="F6085" s="9"/>
    </row>
    <row r="6086" spans="1:6" ht="15" x14ac:dyDescent="0.25">
      <c r="A6086" s="10" t="s">
        <v>904</v>
      </c>
      <c r="B6086" s="10"/>
      <c r="C6086" s="11"/>
      <c r="D6086" s="12"/>
      <c r="E6086" s="12"/>
      <c r="F6086" s="3"/>
    </row>
    <row r="6087" spans="1:6" ht="15" x14ac:dyDescent="0.25">
      <c r="A6087" s="10"/>
      <c r="B6087" s="10"/>
      <c r="C6087" s="3"/>
      <c r="D6087" s="15"/>
      <c r="E6087" s="16"/>
      <c r="F6087" s="3"/>
    </row>
    <row r="6088" spans="1:6" ht="15" x14ac:dyDescent="0.25">
      <c r="A6088" s="18"/>
      <c r="B6088" s="3"/>
      <c r="C6088" s="3"/>
      <c r="D6088" s="3"/>
      <c r="E6088" s="3"/>
      <c r="F6088" s="3"/>
    </row>
    <row r="6089" spans="1:6" ht="11.25" customHeight="1" x14ac:dyDescent="0.2">
      <c r="A6089" s="451" t="s">
        <v>906</v>
      </c>
      <c r="B6089" s="451" t="s">
        <v>907</v>
      </c>
      <c r="C6089" s="451" t="s">
        <v>908</v>
      </c>
      <c r="D6089" s="451" t="s">
        <v>909</v>
      </c>
      <c r="E6089" s="451" t="s">
        <v>910</v>
      </c>
      <c r="F6089" s="451" t="s">
        <v>911</v>
      </c>
    </row>
    <row r="6090" spans="1:6" ht="11.25" customHeight="1" x14ac:dyDescent="0.2">
      <c r="A6090" s="452"/>
      <c r="B6090" s="452"/>
      <c r="C6090" s="452"/>
      <c r="D6090" s="452"/>
      <c r="E6090" s="452"/>
      <c r="F6090" s="452"/>
    </row>
    <row r="6091" spans="1:6" ht="12" x14ac:dyDescent="0.2">
      <c r="A6091" s="19">
        <v>1</v>
      </c>
      <c r="B6091" s="19">
        <v>2</v>
      </c>
      <c r="C6091" s="453">
        <v>3</v>
      </c>
      <c r="D6091" s="454"/>
      <c r="E6091" s="455"/>
      <c r="F6091" s="19">
        <v>4</v>
      </c>
    </row>
    <row r="6092" spans="1:6" ht="12.75" customHeight="1" x14ac:dyDescent="0.2">
      <c r="A6092" s="456" t="s">
        <v>3908</v>
      </c>
      <c r="B6092" s="457"/>
      <c r="C6092" s="457"/>
      <c r="D6092" s="457"/>
      <c r="E6092" s="457"/>
      <c r="F6092" s="458"/>
    </row>
    <row r="6093" spans="1:6" ht="12" x14ac:dyDescent="0.2">
      <c r="A6093" s="459" t="s">
        <v>3909</v>
      </c>
      <c r="B6093" s="460"/>
      <c r="C6093" s="460"/>
      <c r="D6093" s="460"/>
      <c r="E6093" s="460"/>
      <c r="F6093" s="461"/>
    </row>
    <row r="6094" spans="1:6" ht="33.75" customHeight="1" x14ac:dyDescent="0.2">
      <c r="A6094" s="21">
        <v>1</v>
      </c>
      <c r="B6094" s="22" t="s">
        <v>3910</v>
      </c>
      <c r="C6094" s="23" t="s">
        <v>3911</v>
      </c>
      <c r="D6094" s="32">
        <v>0.8</v>
      </c>
      <c r="E6094" s="25">
        <v>314.2</v>
      </c>
      <c r="F6094" s="25">
        <v>5247</v>
      </c>
    </row>
    <row r="6095" spans="1:6" x14ac:dyDescent="0.2">
      <c r="A6095" s="26"/>
      <c r="B6095" s="27"/>
      <c r="C6095" s="28" t="s">
        <v>3912</v>
      </c>
      <c r="D6095" s="28"/>
      <c r="E6095" s="28"/>
      <c r="F6095" s="29">
        <v>3553.2</v>
      </c>
    </row>
    <row r="6096" spans="1:6" x14ac:dyDescent="0.2">
      <c r="A6096" s="26"/>
      <c r="B6096" s="27"/>
      <c r="C6096" s="28" t="s">
        <v>3913</v>
      </c>
      <c r="D6096" s="28"/>
      <c r="E6096" s="28"/>
      <c r="F6096" s="29">
        <v>1868.18</v>
      </c>
    </row>
    <row r="6097" spans="1:6" x14ac:dyDescent="0.2">
      <c r="A6097" s="26"/>
      <c r="B6097" s="27"/>
      <c r="C6097" s="28" t="s">
        <v>917</v>
      </c>
      <c r="D6097" s="28"/>
      <c r="E6097" s="28"/>
      <c r="F6097" s="29">
        <v>10668.38</v>
      </c>
    </row>
    <row r="6098" spans="1:6" ht="45" customHeight="1" x14ac:dyDescent="0.2">
      <c r="A6098" s="21">
        <v>2</v>
      </c>
      <c r="B6098" s="22" t="s">
        <v>3914</v>
      </c>
      <c r="C6098" s="23" t="s">
        <v>3915</v>
      </c>
      <c r="D6098" s="31">
        <v>1</v>
      </c>
      <c r="E6098" s="25">
        <v>158685.75</v>
      </c>
      <c r="F6098" s="25">
        <v>944180.21</v>
      </c>
    </row>
    <row r="6099" spans="1:6" ht="33.75" customHeight="1" x14ac:dyDescent="0.2">
      <c r="A6099" s="21">
        <v>14</v>
      </c>
      <c r="B6099" s="22" t="s">
        <v>3910</v>
      </c>
      <c r="C6099" s="23" t="s">
        <v>3916</v>
      </c>
      <c r="D6099" s="32">
        <v>12.8</v>
      </c>
      <c r="E6099" s="25">
        <v>314.2</v>
      </c>
      <c r="F6099" s="25">
        <v>83952.02</v>
      </c>
    </row>
    <row r="6100" spans="1:6" x14ac:dyDescent="0.2">
      <c r="A6100" s="26"/>
      <c r="B6100" s="27"/>
      <c r="C6100" s="28" t="s">
        <v>3917</v>
      </c>
      <c r="D6100" s="28"/>
      <c r="E6100" s="28"/>
      <c r="F6100" s="29">
        <v>56851.23</v>
      </c>
    </row>
    <row r="6101" spans="1:6" x14ac:dyDescent="0.2">
      <c r="A6101" s="26"/>
      <c r="B6101" s="27"/>
      <c r="C6101" s="28" t="s">
        <v>3918</v>
      </c>
      <c r="D6101" s="28"/>
      <c r="E6101" s="28"/>
      <c r="F6101" s="29">
        <v>29890.86</v>
      </c>
    </row>
    <row r="6102" spans="1:6" x14ac:dyDescent="0.2">
      <c r="A6102" s="26"/>
      <c r="B6102" s="27"/>
      <c r="C6102" s="28" t="s">
        <v>917</v>
      </c>
      <c r="D6102" s="28"/>
      <c r="E6102" s="28"/>
      <c r="F6102" s="29">
        <v>170694.11</v>
      </c>
    </row>
    <row r="6103" spans="1:6" ht="45" customHeight="1" x14ac:dyDescent="0.2">
      <c r="A6103" s="21">
        <v>4</v>
      </c>
      <c r="B6103" s="22" t="s">
        <v>3919</v>
      </c>
      <c r="C6103" s="23" t="s">
        <v>3920</v>
      </c>
      <c r="D6103" s="31">
        <v>8</v>
      </c>
      <c r="E6103" s="25">
        <v>574039.4</v>
      </c>
      <c r="F6103" s="25">
        <v>27324275.440000001</v>
      </c>
    </row>
    <row r="6104" spans="1:6" ht="11.25" customHeight="1" x14ac:dyDescent="0.2">
      <c r="A6104" s="443" t="s">
        <v>1007</v>
      </c>
      <c r="B6104" s="444"/>
      <c r="C6104" s="444"/>
      <c r="D6104" s="444"/>
      <c r="E6104" s="445"/>
      <c r="F6104" s="36">
        <v>28357654.670000002</v>
      </c>
    </row>
    <row r="6105" spans="1:6" x14ac:dyDescent="0.2">
      <c r="A6105" s="443" t="s">
        <v>1008</v>
      </c>
      <c r="B6105" s="444"/>
      <c r="C6105" s="444"/>
      <c r="D6105" s="444"/>
      <c r="E6105" s="445"/>
      <c r="F6105" s="36">
        <v>60404.43</v>
      </c>
    </row>
    <row r="6106" spans="1:6" x14ac:dyDescent="0.2">
      <c r="A6106" s="443" t="s">
        <v>1009</v>
      </c>
      <c r="B6106" s="444"/>
      <c r="C6106" s="444"/>
      <c r="D6106" s="444"/>
      <c r="E6106" s="445"/>
      <c r="F6106" s="36">
        <v>31759.03</v>
      </c>
    </row>
    <row r="6107" spans="1:6" ht="11.25" customHeight="1" x14ac:dyDescent="0.2">
      <c r="A6107" s="443" t="s">
        <v>3921</v>
      </c>
      <c r="B6107" s="444"/>
      <c r="C6107" s="444"/>
      <c r="D6107" s="444"/>
      <c r="E6107" s="445"/>
      <c r="F6107" s="36">
        <v>28449818.129999999</v>
      </c>
    </row>
    <row r="6108" spans="1:6" ht="12.75" customHeight="1" x14ac:dyDescent="0.2">
      <c r="A6108" s="456" t="s">
        <v>3922</v>
      </c>
      <c r="B6108" s="457"/>
      <c r="C6108" s="457"/>
      <c r="D6108" s="457"/>
      <c r="E6108" s="457"/>
      <c r="F6108" s="458"/>
    </row>
    <row r="6109" spans="1:6" ht="45" customHeight="1" x14ac:dyDescent="0.2">
      <c r="A6109" s="21">
        <v>5</v>
      </c>
      <c r="B6109" s="22" t="s">
        <v>3923</v>
      </c>
      <c r="C6109" s="23" t="s">
        <v>3924</v>
      </c>
      <c r="D6109" s="32">
        <v>0.5</v>
      </c>
      <c r="E6109" s="25">
        <v>184.24</v>
      </c>
      <c r="F6109" s="25">
        <v>3994.36</v>
      </c>
    </row>
    <row r="6110" spans="1:6" x14ac:dyDescent="0.2">
      <c r="A6110" s="26"/>
      <c r="B6110" s="27"/>
      <c r="C6110" s="28" t="s">
        <v>3925</v>
      </c>
      <c r="D6110" s="28"/>
      <c r="E6110" s="28"/>
      <c r="F6110" s="29">
        <v>3671.61</v>
      </c>
    </row>
    <row r="6111" spans="1:6" x14ac:dyDescent="0.2">
      <c r="A6111" s="26"/>
      <c r="B6111" s="27"/>
      <c r="C6111" s="28" t="s">
        <v>3926</v>
      </c>
      <c r="D6111" s="28"/>
      <c r="E6111" s="28"/>
      <c r="F6111" s="29">
        <v>1930.43</v>
      </c>
    </row>
    <row r="6112" spans="1:6" x14ac:dyDescent="0.2">
      <c r="A6112" s="26"/>
      <c r="B6112" s="27"/>
      <c r="C6112" s="28" t="s">
        <v>917</v>
      </c>
      <c r="D6112" s="28"/>
      <c r="E6112" s="28"/>
      <c r="F6112" s="29">
        <v>9596.4</v>
      </c>
    </row>
    <row r="6113" spans="1:6" ht="33.75" customHeight="1" x14ac:dyDescent="0.2">
      <c r="A6113" s="21">
        <v>6</v>
      </c>
      <c r="B6113" s="22" t="s">
        <v>3927</v>
      </c>
      <c r="C6113" s="23" t="s">
        <v>3928</v>
      </c>
      <c r="D6113" s="31">
        <v>51</v>
      </c>
      <c r="E6113" s="25">
        <v>12.85</v>
      </c>
      <c r="F6113" s="25">
        <v>13100.45</v>
      </c>
    </row>
    <row r="6114" spans="1:6" ht="45" customHeight="1" x14ac:dyDescent="0.2">
      <c r="A6114" s="21">
        <v>7</v>
      </c>
      <c r="B6114" s="22" t="s">
        <v>3929</v>
      </c>
      <c r="C6114" s="23" t="s">
        <v>3930</v>
      </c>
      <c r="D6114" s="32">
        <v>0.5</v>
      </c>
      <c r="E6114" s="25">
        <v>611.28</v>
      </c>
      <c r="F6114" s="25">
        <v>9809.14</v>
      </c>
    </row>
    <row r="6115" spans="1:6" x14ac:dyDescent="0.2">
      <c r="A6115" s="26"/>
      <c r="B6115" s="27"/>
      <c r="C6115" s="28" t="s">
        <v>3931</v>
      </c>
      <c r="D6115" s="28"/>
      <c r="E6115" s="28"/>
      <c r="F6115" s="29">
        <v>7987.6</v>
      </c>
    </row>
    <row r="6116" spans="1:6" x14ac:dyDescent="0.2">
      <c r="A6116" s="26"/>
      <c r="B6116" s="27"/>
      <c r="C6116" s="28" t="s">
        <v>3932</v>
      </c>
      <c r="D6116" s="28"/>
      <c r="E6116" s="28"/>
      <c r="F6116" s="29">
        <v>4199.67</v>
      </c>
    </row>
    <row r="6117" spans="1:6" x14ac:dyDescent="0.2">
      <c r="A6117" s="26"/>
      <c r="B6117" s="27"/>
      <c r="C6117" s="28" t="s">
        <v>917</v>
      </c>
      <c r="D6117" s="28"/>
      <c r="E6117" s="28"/>
      <c r="F6117" s="29">
        <v>21996.41</v>
      </c>
    </row>
    <row r="6118" spans="1:6" ht="45" customHeight="1" x14ac:dyDescent="0.2">
      <c r="A6118" s="21">
        <v>8</v>
      </c>
      <c r="B6118" s="22" t="s">
        <v>3933</v>
      </c>
      <c r="C6118" s="23" t="s">
        <v>3934</v>
      </c>
      <c r="D6118" s="32">
        <v>3.4</v>
      </c>
      <c r="E6118" s="25">
        <v>259.86</v>
      </c>
      <c r="F6118" s="25">
        <v>29467.61</v>
      </c>
    </row>
    <row r="6119" spans="1:6" x14ac:dyDescent="0.2">
      <c r="A6119" s="26"/>
      <c r="B6119" s="27"/>
      <c r="C6119" s="28" t="s">
        <v>3935</v>
      </c>
      <c r="D6119" s="28"/>
      <c r="E6119" s="28"/>
      <c r="F6119" s="29">
        <v>25655.78</v>
      </c>
    </row>
    <row r="6120" spans="1:6" x14ac:dyDescent="0.2">
      <c r="A6120" s="26"/>
      <c r="B6120" s="27"/>
      <c r="C6120" s="28" t="s">
        <v>3936</v>
      </c>
      <c r="D6120" s="28"/>
      <c r="E6120" s="28"/>
      <c r="F6120" s="29">
        <v>13489.12</v>
      </c>
    </row>
    <row r="6121" spans="1:6" x14ac:dyDescent="0.2">
      <c r="A6121" s="26"/>
      <c r="B6121" s="27"/>
      <c r="C6121" s="28" t="s">
        <v>917</v>
      </c>
      <c r="D6121" s="28"/>
      <c r="E6121" s="28"/>
      <c r="F6121" s="29">
        <v>68612.509999999995</v>
      </c>
    </row>
    <row r="6122" spans="1:6" ht="33.75" customHeight="1" x14ac:dyDescent="0.2">
      <c r="A6122" s="21">
        <v>9</v>
      </c>
      <c r="B6122" s="22" t="s">
        <v>3937</v>
      </c>
      <c r="C6122" s="23" t="s">
        <v>3938</v>
      </c>
      <c r="D6122" s="32">
        <v>397.8</v>
      </c>
      <c r="E6122" s="25">
        <v>864.54</v>
      </c>
      <c r="F6122" s="25">
        <v>2868255.49</v>
      </c>
    </row>
    <row r="6123" spans="1:6" ht="45" customHeight="1" x14ac:dyDescent="0.2">
      <c r="A6123" s="21">
        <v>10</v>
      </c>
      <c r="B6123" s="22" t="s">
        <v>3939</v>
      </c>
      <c r="C6123" s="23" t="s">
        <v>3940</v>
      </c>
      <c r="D6123" s="31">
        <v>18</v>
      </c>
      <c r="E6123" s="25">
        <v>269.61</v>
      </c>
      <c r="F6123" s="25">
        <v>131471.35</v>
      </c>
    </row>
    <row r="6124" spans="1:6" x14ac:dyDescent="0.2">
      <c r="A6124" s="26"/>
      <c r="B6124" s="27"/>
      <c r="C6124" s="28" t="s">
        <v>3941</v>
      </c>
      <c r="D6124" s="28"/>
      <c r="E6124" s="28"/>
      <c r="F6124" s="29">
        <v>132179.51999999999</v>
      </c>
    </row>
    <row r="6125" spans="1:6" x14ac:dyDescent="0.2">
      <c r="A6125" s="26"/>
      <c r="B6125" s="27"/>
      <c r="C6125" s="28" t="s">
        <v>3942</v>
      </c>
      <c r="D6125" s="28"/>
      <c r="E6125" s="28"/>
      <c r="F6125" s="29">
        <v>71334.98</v>
      </c>
    </row>
    <row r="6126" spans="1:6" x14ac:dyDescent="0.2">
      <c r="A6126" s="26"/>
      <c r="B6126" s="27"/>
      <c r="C6126" s="28" t="s">
        <v>917</v>
      </c>
      <c r="D6126" s="28"/>
      <c r="E6126" s="28"/>
      <c r="F6126" s="29">
        <v>334985.84999999998</v>
      </c>
    </row>
    <row r="6127" spans="1:6" ht="33.75" customHeight="1" x14ac:dyDescent="0.2">
      <c r="A6127" s="21">
        <v>11</v>
      </c>
      <c r="B6127" s="22" t="s">
        <v>3943</v>
      </c>
      <c r="C6127" s="23" t="s">
        <v>3944</v>
      </c>
      <c r="D6127" s="31">
        <v>18</v>
      </c>
      <c r="E6127" s="25">
        <v>671.08</v>
      </c>
      <c r="F6127" s="25">
        <v>100742.8</v>
      </c>
    </row>
    <row r="6128" spans="1:6" ht="22.5" customHeight="1" x14ac:dyDescent="0.2">
      <c r="A6128" s="21">
        <v>12</v>
      </c>
      <c r="B6128" s="22" t="s">
        <v>3945</v>
      </c>
      <c r="C6128" s="23" t="s">
        <v>3946</v>
      </c>
      <c r="D6128" s="31">
        <v>4</v>
      </c>
      <c r="E6128" s="25">
        <v>92.03</v>
      </c>
      <c r="F6128" s="25">
        <v>8991.7199999999993</v>
      </c>
    </row>
    <row r="6129" spans="1:6" x14ac:dyDescent="0.2">
      <c r="A6129" s="26"/>
      <c r="B6129" s="27"/>
      <c r="C6129" s="28" t="s">
        <v>3947</v>
      </c>
      <c r="D6129" s="28"/>
      <c r="E6129" s="28"/>
      <c r="F6129" s="29">
        <v>6150.75</v>
      </c>
    </row>
    <row r="6130" spans="1:6" x14ac:dyDescent="0.2">
      <c r="A6130" s="26"/>
      <c r="B6130" s="27"/>
      <c r="C6130" s="28" t="s">
        <v>3948</v>
      </c>
      <c r="D6130" s="28"/>
      <c r="E6130" s="28"/>
      <c r="F6130" s="29">
        <v>3233.9</v>
      </c>
    </row>
    <row r="6131" spans="1:6" x14ac:dyDescent="0.2">
      <c r="A6131" s="26"/>
      <c r="B6131" s="27"/>
      <c r="C6131" s="28" t="s">
        <v>917</v>
      </c>
      <c r="D6131" s="28"/>
      <c r="E6131" s="28"/>
      <c r="F6131" s="29">
        <v>18376.37</v>
      </c>
    </row>
    <row r="6132" spans="1:6" ht="22.5" customHeight="1" x14ac:dyDescent="0.2">
      <c r="A6132" s="21">
        <v>13</v>
      </c>
      <c r="B6132" s="22" t="s">
        <v>1377</v>
      </c>
      <c r="C6132" s="23" t="s">
        <v>3949</v>
      </c>
      <c r="D6132" s="31">
        <v>2</v>
      </c>
      <c r="E6132" s="25">
        <v>2603.8200000000002</v>
      </c>
      <c r="F6132" s="25">
        <v>43431.64</v>
      </c>
    </row>
    <row r="6133" spans="1:6" ht="11.25" customHeight="1" x14ac:dyDescent="0.2">
      <c r="A6133" s="443" t="s">
        <v>1007</v>
      </c>
      <c r="B6133" s="444"/>
      <c r="C6133" s="444"/>
      <c r="D6133" s="444"/>
      <c r="E6133" s="445"/>
      <c r="F6133" s="36">
        <v>3209264.56</v>
      </c>
    </row>
    <row r="6134" spans="1:6" x14ac:dyDescent="0.2">
      <c r="A6134" s="443" t="s">
        <v>1008</v>
      </c>
      <c r="B6134" s="444"/>
      <c r="C6134" s="444"/>
      <c r="D6134" s="444"/>
      <c r="E6134" s="445"/>
      <c r="F6134" s="36">
        <v>175645.26</v>
      </c>
    </row>
    <row r="6135" spans="1:6" x14ac:dyDescent="0.2">
      <c r="A6135" s="443" t="s">
        <v>1009</v>
      </c>
      <c r="B6135" s="444"/>
      <c r="C6135" s="444"/>
      <c r="D6135" s="444"/>
      <c r="E6135" s="445"/>
      <c r="F6135" s="36">
        <v>94188.1</v>
      </c>
    </row>
    <row r="6136" spans="1:6" ht="11.25" customHeight="1" x14ac:dyDescent="0.2">
      <c r="A6136" s="443" t="s">
        <v>3950</v>
      </c>
      <c r="B6136" s="444"/>
      <c r="C6136" s="444"/>
      <c r="D6136" s="444"/>
      <c r="E6136" s="445"/>
      <c r="F6136" s="36">
        <v>3479097.92</v>
      </c>
    </row>
    <row r="6137" spans="1:6" ht="11.25" customHeight="1" x14ac:dyDescent="0.2">
      <c r="A6137" s="443" t="s">
        <v>1023</v>
      </c>
      <c r="B6137" s="444"/>
      <c r="C6137" s="444"/>
      <c r="D6137" s="444"/>
      <c r="E6137" s="445"/>
      <c r="F6137" s="36">
        <v>31566919.23</v>
      </c>
    </row>
    <row r="6138" spans="1:6" x14ac:dyDescent="0.2">
      <c r="A6138" s="443" t="s">
        <v>1008</v>
      </c>
      <c r="B6138" s="444"/>
      <c r="C6138" s="444"/>
      <c r="D6138" s="444"/>
      <c r="E6138" s="445"/>
      <c r="F6138" s="36">
        <v>236049.69</v>
      </c>
    </row>
    <row r="6139" spans="1:6" x14ac:dyDescent="0.2">
      <c r="A6139" s="443" t="s">
        <v>1009</v>
      </c>
      <c r="B6139" s="444"/>
      <c r="C6139" s="444"/>
      <c r="D6139" s="444"/>
      <c r="E6139" s="445"/>
      <c r="F6139" s="36">
        <v>125947.13</v>
      </c>
    </row>
    <row r="6140" spans="1:6" x14ac:dyDescent="0.2">
      <c r="A6140" s="443" t="s">
        <v>1024</v>
      </c>
      <c r="B6140" s="444"/>
      <c r="C6140" s="444"/>
      <c r="D6140" s="444"/>
      <c r="E6140" s="445"/>
      <c r="F6140" s="36">
        <v>31928916.050000001</v>
      </c>
    </row>
    <row r="6141" spans="1:6" x14ac:dyDescent="0.2">
      <c r="A6141" s="38"/>
      <c r="B6141" s="38"/>
      <c r="C6141" s="38"/>
      <c r="D6141" s="38"/>
      <c r="E6141" s="38"/>
      <c r="F6141" s="38"/>
    </row>
    <row r="6142" spans="1:6" ht="15" x14ac:dyDescent="0.25">
      <c r="A6142" s="3"/>
      <c r="B6142" s="3"/>
      <c r="C6142" s="3"/>
      <c r="D6142" s="3"/>
      <c r="E6142" s="3"/>
      <c r="F6142" s="3"/>
    </row>
    <row r="6143" spans="1:6" x14ac:dyDescent="0.2">
      <c r="A6143" s="41" t="s">
        <v>1025</v>
      </c>
      <c r="B6143" s="446"/>
      <c r="C6143" s="446"/>
      <c r="D6143" s="446"/>
      <c r="E6143" s="446"/>
      <c r="F6143" s="446"/>
    </row>
    <row r="6144" spans="1:6" x14ac:dyDescent="0.2">
      <c r="A6144" s="4"/>
      <c r="B6144" s="447" t="s">
        <v>1027</v>
      </c>
      <c r="C6144" s="447"/>
      <c r="D6144" s="447"/>
      <c r="E6144" s="447"/>
      <c r="F6144" s="447"/>
    </row>
    <row r="6145" spans="1:6" x14ac:dyDescent="0.2">
      <c r="A6145" s="41" t="s">
        <v>1028</v>
      </c>
      <c r="B6145" s="446"/>
      <c r="C6145" s="446"/>
      <c r="D6145" s="446"/>
      <c r="E6145" s="446"/>
      <c r="F6145" s="446"/>
    </row>
    <row r="6146" spans="1:6" x14ac:dyDescent="0.2">
      <c r="A6146" s="10"/>
      <c r="B6146" s="447" t="s">
        <v>1027</v>
      </c>
      <c r="C6146" s="447"/>
      <c r="D6146" s="447"/>
      <c r="E6146" s="447"/>
      <c r="F6146" s="447"/>
    </row>
    <row r="6147" spans="1:6" ht="15" x14ac:dyDescent="0.25">
      <c r="A6147" s="3"/>
      <c r="B6147" s="3"/>
      <c r="C6147" s="3"/>
      <c r="D6147" s="3"/>
      <c r="E6147" s="3"/>
      <c r="F6147" s="3"/>
    </row>
    <row r="6148" spans="1:6" ht="15" x14ac:dyDescent="0.25">
      <c r="A6148" s="3"/>
      <c r="B6148" s="3"/>
      <c r="C6148" s="3"/>
      <c r="D6148" s="3"/>
      <c r="E6148" s="3"/>
      <c r="F6148" s="3"/>
    </row>
    <row r="6149" spans="1:6" ht="18" x14ac:dyDescent="0.25">
      <c r="A6149" s="448" t="s">
        <v>3951</v>
      </c>
      <c r="B6149" s="448"/>
      <c r="C6149" s="448"/>
      <c r="D6149" s="448"/>
      <c r="E6149" s="448"/>
      <c r="F6149" s="448"/>
    </row>
    <row r="6150" spans="1:6" x14ac:dyDescent="0.2">
      <c r="A6150" s="6"/>
      <c r="B6150" s="6"/>
      <c r="C6150" s="6"/>
      <c r="D6150" s="6"/>
      <c r="E6150" s="6"/>
      <c r="F6150" s="6"/>
    </row>
    <row r="6151" spans="1:6" ht="12.75" customHeight="1" x14ac:dyDescent="0.2">
      <c r="A6151" s="449" t="s">
        <v>3952</v>
      </c>
      <c r="B6151" s="449"/>
      <c r="C6151" s="449"/>
      <c r="D6151" s="449"/>
      <c r="E6151" s="449"/>
      <c r="F6151" s="449"/>
    </row>
    <row r="6152" spans="1:6" x14ac:dyDescent="0.2">
      <c r="A6152" s="450" t="s">
        <v>903</v>
      </c>
      <c r="B6152" s="450"/>
      <c r="C6152" s="450"/>
      <c r="D6152" s="450"/>
      <c r="E6152" s="450"/>
      <c r="F6152" s="450"/>
    </row>
    <row r="6153" spans="1:6" x14ac:dyDescent="0.2">
      <c r="A6153" s="9"/>
      <c r="B6153" s="9"/>
      <c r="C6153" s="9"/>
      <c r="D6153" s="9"/>
      <c r="E6153" s="9"/>
      <c r="F6153" s="9"/>
    </row>
    <row r="6154" spans="1:6" ht="15" x14ac:dyDescent="0.25">
      <c r="A6154" s="10" t="s">
        <v>904</v>
      </c>
      <c r="B6154" s="10"/>
      <c r="C6154" s="11"/>
      <c r="D6154" s="12"/>
      <c r="E6154" s="12"/>
      <c r="F6154" s="3"/>
    </row>
    <row r="6155" spans="1:6" ht="15" x14ac:dyDescent="0.25">
      <c r="A6155" s="10"/>
      <c r="B6155" s="10"/>
      <c r="C6155" s="3"/>
      <c r="D6155" s="15"/>
      <c r="E6155" s="16"/>
      <c r="F6155" s="3"/>
    </row>
    <row r="6156" spans="1:6" ht="15" x14ac:dyDescent="0.25">
      <c r="A6156" s="18"/>
      <c r="B6156" s="3"/>
      <c r="C6156" s="3"/>
      <c r="D6156" s="3"/>
      <c r="E6156" s="3"/>
      <c r="F6156" s="3"/>
    </row>
    <row r="6157" spans="1:6" ht="11.25" customHeight="1" x14ac:dyDescent="0.2">
      <c r="A6157" s="451" t="s">
        <v>906</v>
      </c>
      <c r="B6157" s="451" t="s">
        <v>907</v>
      </c>
      <c r="C6157" s="451" t="s">
        <v>908</v>
      </c>
      <c r="D6157" s="451" t="s">
        <v>909</v>
      </c>
      <c r="E6157" s="451" t="s">
        <v>910</v>
      </c>
      <c r="F6157" s="451" t="s">
        <v>911</v>
      </c>
    </row>
    <row r="6158" spans="1:6" ht="11.25" customHeight="1" x14ac:dyDescent="0.2">
      <c r="A6158" s="452"/>
      <c r="B6158" s="452"/>
      <c r="C6158" s="452"/>
      <c r="D6158" s="452"/>
      <c r="E6158" s="452"/>
      <c r="F6158" s="452"/>
    </row>
    <row r="6159" spans="1:6" ht="12" x14ac:dyDescent="0.2">
      <c r="A6159" s="19">
        <v>1</v>
      </c>
      <c r="B6159" s="19">
        <v>2</v>
      </c>
      <c r="C6159" s="453">
        <v>3</v>
      </c>
      <c r="D6159" s="454"/>
      <c r="E6159" s="455"/>
      <c r="F6159" s="19">
        <v>4</v>
      </c>
    </row>
    <row r="6160" spans="1:6" ht="12.75" x14ac:dyDescent="0.2">
      <c r="A6160" s="456" t="s">
        <v>3953</v>
      </c>
      <c r="B6160" s="457"/>
      <c r="C6160" s="457"/>
      <c r="D6160" s="457"/>
      <c r="E6160" s="457"/>
      <c r="F6160" s="458"/>
    </row>
    <row r="6161" spans="1:7" ht="45" customHeight="1" x14ac:dyDescent="0.2">
      <c r="A6161" s="21">
        <v>1</v>
      </c>
      <c r="B6161" s="22" t="s">
        <v>3954</v>
      </c>
      <c r="C6161" s="23" t="s">
        <v>3955</v>
      </c>
      <c r="D6161" s="31">
        <v>2</v>
      </c>
      <c r="E6161" s="25">
        <v>6570.84</v>
      </c>
      <c r="F6161" s="25">
        <v>330685.28000000003</v>
      </c>
    </row>
    <row r="6162" spans="1:7" x14ac:dyDescent="0.2">
      <c r="A6162" s="26"/>
      <c r="B6162" s="27"/>
      <c r="C6162" s="28" t="s">
        <v>3956</v>
      </c>
      <c r="D6162" s="28"/>
      <c r="E6162" s="28"/>
      <c r="F6162" s="29">
        <v>231972.02</v>
      </c>
    </row>
    <row r="6163" spans="1:7" x14ac:dyDescent="0.2">
      <c r="A6163" s="26"/>
      <c r="B6163" s="27"/>
      <c r="C6163" s="28" t="s">
        <v>3957</v>
      </c>
      <c r="D6163" s="28"/>
      <c r="E6163" s="28"/>
      <c r="F6163" s="29">
        <v>119809.73</v>
      </c>
    </row>
    <row r="6164" spans="1:7" x14ac:dyDescent="0.2">
      <c r="A6164" s="26"/>
      <c r="B6164" s="27"/>
      <c r="C6164" s="28" t="s">
        <v>917</v>
      </c>
      <c r="D6164" s="28"/>
      <c r="E6164" s="28"/>
      <c r="F6164" s="29">
        <v>682467.03</v>
      </c>
      <c r="G6164" s="194">
        <f>F6164/D6161*1.02*1.0224*1.0192</f>
        <v>362687.09867281385</v>
      </c>
    </row>
    <row r="6165" spans="1:7" ht="101.25" customHeight="1" x14ac:dyDescent="0.2">
      <c r="A6165" s="21">
        <v>2</v>
      </c>
      <c r="B6165" s="22" t="s">
        <v>3958</v>
      </c>
      <c r="C6165" s="23" t="s">
        <v>3959</v>
      </c>
      <c r="D6165" s="31">
        <v>2</v>
      </c>
      <c r="E6165" s="25">
        <v>1074937.71</v>
      </c>
      <c r="F6165" s="25">
        <v>12791758.75</v>
      </c>
      <c r="G6165" s="194">
        <f>F6165/D6165*1.2*1.0224*1.0192</f>
        <v>7997638.4361619204</v>
      </c>
    </row>
    <row r="6166" spans="1:7" ht="33.75" customHeight="1" x14ac:dyDescent="0.2">
      <c r="A6166" s="21">
        <v>3</v>
      </c>
      <c r="B6166" s="22" t="s">
        <v>3960</v>
      </c>
      <c r="C6166" s="23" t="s">
        <v>3961</v>
      </c>
      <c r="D6166" s="31">
        <v>1</v>
      </c>
      <c r="E6166" s="25">
        <v>1318.68</v>
      </c>
      <c r="F6166" s="25">
        <v>19227.91</v>
      </c>
    </row>
    <row r="6167" spans="1:7" x14ac:dyDescent="0.2">
      <c r="A6167" s="26"/>
      <c r="B6167" s="27"/>
      <c r="C6167" s="28" t="s">
        <v>3962</v>
      </c>
      <c r="D6167" s="28"/>
      <c r="E6167" s="28"/>
      <c r="F6167" s="29">
        <v>13004.9</v>
      </c>
    </row>
    <row r="6168" spans="1:7" x14ac:dyDescent="0.2">
      <c r="A6168" s="26"/>
      <c r="B6168" s="27"/>
      <c r="C6168" s="28" t="s">
        <v>3963</v>
      </c>
      <c r="D6168" s="28"/>
      <c r="E6168" s="28"/>
      <c r="F6168" s="29">
        <v>6926.52</v>
      </c>
    </row>
    <row r="6169" spans="1:7" x14ac:dyDescent="0.2">
      <c r="A6169" s="26"/>
      <c r="B6169" s="27"/>
      <c r="C6169" s="28" t="s">
        <v>917</v>
      </c>
      <c r="D6169" s="28"/>
      <c r="E6169" s="28"/>
      <c r="F6169" s="29">
        <v>39159.33</v>
      </c>
      <c r="G6169" s="194">
        <f>F6169*1.2*1.0224*1.0192</f>
        <v>48966.239727175685</v>
      </c>
    </row>
    <row r="6170" spans="1:7" ht="90" customHeight="1" x14ac:dyDescent="0.2">
      <c r="A6170" s="21">
        <v>4</v>
      </c>
      <c r="B6170" s="22" t="s">
        <v>3964</v>
      </c>
      <c r="C6170" s="23" t="s">
        <v>3965</v>
      </c>
      <c r="D6170" s="31">
        <v>1</v>
      </c>
      <c r="E6170" s="25">
        <v>225229.99</v>
      </c>
      <c r="F6170" s="25">
        <v>1340118.44</v>
      </c>
      <c r="G6170" s="194">
        <f>F6170/D6170*1.2*1.0224*1.0192</f>
        <v>1675732.4702912101</v>
      </c>
    </row>
    <row r="6171" spans="1:7" ht="45" customHeight="1" x14ac:dyDescent="0.2">
      <c r="A6171" s="21">
        <v>5</v>
      </c>
      <c r="B6171" s="22" t="s">
        <v>3966</v>
      </c>
      <c r="C6171" s="23" t="s">
        <v>3967</v>
      </c>
      <c r="D6171" s="31">
        <v>1</v>
      </c>
      <c r="E6171" s="25">
        <v>1211.52</v>
      </c>
      <c r="F6171" s="25">
        <v>20457.72</v>
      </c>
    </row>
    <row r="6172" spans="1:7" x14ac:dyDescent="0.2">
      <c r="A6172" s="26"/>
      <c r="B6172" s="27"/>
      <c r="C6172" s="28" t="s">
        <v>3968</v>
      </c>
      <c r="D6172" s="28"/>
      <c r="E6172" s="28"/>
      <c r="F6172" s="29">
        <v>15554.52</v>
      </c>
    </row>
    <row r="6173" spans="1:7" x14ac:dyDescent="0.2">
      <c r="A6173" s="26"/>
      <c r="B6173" s="27"/>
      <c r="C6173" s="28" t="s">
        <v>3969</v>
      </c>
      <c r="D6173" s="28"/>
      <c r="E6173" s="28"/>
      <c r="F6173" s="29">
        <v>8284.4699999999993</v>
      </c>
    </row>
    <row r="6174" spans="1:7" x14ac:dyDescent="0.2">
      <c r="A6174" s="26"/>
      <c r="B6174" s="27"/>
      <c r="C6174" s="28" t="s">
        <v>917</v>
      </c>
      <c r="D6174" s="28"/>
      <c r="E6174" s="28"/>
      <c r="F6174" s="29">
        <v>44296.71</v>
      </c>
      <c r="G6174" s="194">
        <f>F6174*1.2*1.0224*1.0192</f>
        <v>55390.205118044163</v>
      </c>
    </row>
    <row r="6175" spans="1:7" ht="56.25" customHeight="1" x14ac:dyDescent="0.2">
      <c r="A6175" s="21">
        <v>6</v>
      </c>
      <c r="B6175" s="22" t="s">
        <v>3970</v>
      </c>
      <c r="C6175" s="23" t="s">
        <v>3971</v>
      </c>
      <c r="D6175" s="31">
        <v>1</v>
      </c>
      <c r="E6175" s="25">
        <v>88200.97</v>
      </c>
      <c r="F6175" s="25">
        <v>524795.77</v>
      </c>
      <c r="G6175" s="194">
        <f>F6175/D6175*1.2*1.0224*1.0192</f>
        <v>656223.57383611391</v>
      </c>
    </row>
    <row r="6176" spans="1:7" ht="33.75" customHeight="1" x14ac:dyDescent="0.2">
      <c r="A6176" s="21">
        <v>7</v>
      </c>
      <c r="B6176" s="22" t="s">
        <v>3972</v>
      </c>
      <c r="C6176" s="23" t="s">
        <v>3973</v>
      </c>
      <c r="D6176" s="31">
        <v>1</v>
      </c>
      <c r="E6176" s="25">
        <v>1006.16</v>
      </c>
      <c r="F6176" s="25">
        <v>16101.68</v>
      </c>
    </row>
    <row r="6177" spans="1:7" x14ac:dyDescent="0.2">
      <c r="A6177" s="26"/>
      <c r="B6177" s="27"/>
      <c r="C6177" s="28" t="s">
        <v>3974</v>
      </c>
      <c r="D6177" s="28"/>
      <c r="E6177" s="28"/>
      <c r="F6177" s="29">
        <v>9876.56</v>
      </c>
    </row>
    <row r="6178" spans="1:7" x14ac:dyDescent="0.2">
      <c r="A6178" s="26"/>
      <c r="B6178" s="27"/>
      <c r="C6178" s="28" t="s">
        <v>3975</v>
      </c>
      <c r="D6178" s="28"/>
      <c r="E6178" s="28"/>
      <c r="F6178" s="29">
        <v>5260.34</v>
      </c>
    </row>
    <row r="6179" spans="1:7" x14ac:dyDescent="0.2">
      <c r="A6179" s="26"/>
      <c r="B6179" s="27"/>
      <c r="C6179" s="28" t="s">
        <v>917</v>
      </c>
      <c r="D6179" s="28"/>
      <c r="E6179" s="28"/>
      <c r="F6179" s="29">
        <v>31238.58</v>
      </c>
      <c r="G6179" s="194">
        <f>F6179*1.2*1.0224*1.0192</f>
        <v>39061.848019783683</v>
      </c>
    </row>
    <row r="6180" spans="1:7" ht="33.75" customHeight="1" x14ac:dyDescent="0.2">
      <c r="A6180" s="21">
        <v>8</v>
      </c>
      <c r="B6180" s="22" t="s">
        <v>3976</v>
      </c>
      <c r="C6180" s="23" t="s">
        <v>3977</v>
      </c>
      <c r="D6180" s="31">
        <v>1</v>
      </c>
      <c r="E6180" s="25">
        <v>27518.89</v>
      </c>
      <c r="F6180" s="25">
        <v>163737.4</v>
      </c>
    </row>
    <row r="6181" spans="1:7" ht="45" customHeight="1" x14ac:dyDescent="0.2">
      <c r="A6181" s="21">
        <v>9</v>
      </c>
      <c r="B6181" s="22" t="s">
        <v>3978</v>
      </c>
      <c r="C6181" s="23" t="s">
        <v>3979</v>
      </c>
      <c r="D6181" s="31">
        <v>2</v>
      </c>
      <c r="E6181" s="25">
        <v>241.03</v>
      </c>
      <c r="F6181" s="25">
        <v>11188.69</v>
      </c>
    </row>
    <row r="6182" spans="1:7" x14ac:dyDescent="0.2">
      <c r="A6182" s="26"/>
      <c r="B6182" s="27"/>
      <c r="C6182" s="28" t="s">
        <v>3980</v>
      </c>
      <c r="D6182" s="28"/>
      <c r="E6182" s="28"/>
      <c r="F6182" s="29">
        <v>7332.8</v>
      </c>
    </row>
    <row r="6183" spans="1:7" x14ac:dyDescent="0.2">
      <c r="A6183" s="26"/>
      <c r="B6183" s="27"/>
      <c r="C6183" s="28" t="s">
        <v>3981</v>
      </c>
      <c r="D6183" s="28"/>
      <c r="E6183" s="28"/>
      <c r="F6183" s="29">
        <v>3747.88</v>
      </c>
    </row>
    <row r="6184" spans="1:7" x14ac:dyDescent="0.2">
      <c r="A6184" s="26"/>
      <c r="B6184" s="27"/>
      <c r="C6184" s="28" t="s">
        <v>917</v>
      </c>
      <c r="D6184" s="28"/>
      <c r="E6184" s="28"/>
      <c r="F6184" s="29">
        <v>22269.37</v>
      </c>
    </row>
    <row r="6185" spans="1:7" ht="22.5" customHeight="1" x14ac:dyDescent="0.2">
      <c r="A6185" s="21">
        <v>10</v>
      </c>
      <c r="B6185" s="22" t="s">
        <v>3982</v>
      </c>
      <c r="C6185" s="23" t="s">
        <v>3983</v>
      </c>
      <c r="D6185" s="31">
        <v>2</v>
      </c>
      <c r="E6185" s="25">
        <v>3367.6</v>
      </c>
      <c r="F6185" s="25">
        <v>56171.64</v>
      </c>
      <c r="G6185" s="194">
        <f>F6185/D6185*1.2*1.0224*1.0192</f>
        <v>35119.523113758725</v>
      </c>
    </row>
    <row r="6186" spans="1:7" ht="33.75" customHeight="1" x14ac:dyDescent="0.2">
      <c r="A6186" s="21">
        <v>11</v>
      </c>
      <c r="B6186" s="22" t="s">
        <v>3984</v>
      </c>
      <c r="C6186" s="23" t="s">
        <v>3985</v>
      </c>
      <c r="D6186" s="31">
        <v>4</v>
      </c>
      <c r="E6186" s="25">
        <v>28</v>
      </c>
      <c r="F6186" s="25">
        <v>1310.4000000000001</v>
      </c>
    </row>
    <row r="6187" spans="1:7" ht="45" customHeight="1" x14ac:dyDescent="0.2">
      <c r="A6187" s="21">
        <v>12</v>
      </c>
      <c r="B6187" s="22" t="s">
        <v>3986</v>
      </c>
      <c r="C6187" s="23" t="s">
        <v>3987</v>
      </c>
      <c r="D6187" s="31">
        <v>4</v>
      </c>
      <c r="E6187" s="25">
        <v>92.73</v>
      </c>
      <c r="F6187" s="25">
        <v>15058.07</v>
      </c>
    </row>
    <row r="6188" spans="1:7" x14ac:dyDescent="0.2">
      <c r="A6188" s="26"/>
      <c r="B6188" s="27"/>
      <c r="C6188" s="28" t="s">
        <v>3988</v>
      </c>
      <c r="D6188" s="28"/>
      <c r="E6188" s="28"/>
      <c r="F6188" s="29">
        <v>12964.49</v>
      </c>
    </row>
    <row r="6189" spans="1:7" x14ac:dyDescent="0.2">
      <c r="A6189" s="26"/>
      <c r="B6189" s="27"/>
      <c r="C6189" s="28" t="s">
        <v>3989</v>
      </c>
      <c r="D6189" s="28"/>
      <c r="E6189" s="28"/>
      <c r="F6189" s="29">
        <v>6626.3</v>
      </c>
    </row>
    <row r="6190" spans="1:7" x14ac:dyDescent="0.2">
      <c r="A6190" s="26"/>
      <c r="B6190" s="27"/>
      <c r="C6190" s="28" t="s">
        <v>917</v>
      </c>
      <c r="D6190" s="28"/>
      <c r="E6190" s="28"/>
      <c r="F6190" s="29">
        <v>34648.86</v>
      </c>
      <c r="G6190" s="194">
        <f>F6190/D6187*1.2*1.0224*1.0192</f>
        <v>10831.546307312641</v>
      </c>
    </row>
    <row r="6191" spans="1:7" ht="22.5" customHeight="1" x14ac:dyDescent="0.2">
      <c r="A6191" s="21">
        <v>13</v>
      </c>
      <c r="B6191" s="22" t="s">
        <v>3990</v>
      </c>
      <c r="C6191" s="23" t="s">
        <v>3991</v>
      </c>
      <c r="D6191" s="31">
        <v>4</v>
      </c>
      <c r="E6191" s="25">
        <v>2152.48</v>
      </c>
      <c r="F6191" s="25">
        <v>71806.86</v>
      </c>
      <c r="G6191" s="194">
        <f>F6191/D6191*1.2*1.0224*1.0192</f>
        <v>22447.472421104641</v>
      </c>
    </row>
    <row r="6192" spans="1:7" ht="45" customHeight="1" x14ac:dyDescent="0.2">
      <c r="A6192" s="21">
        <v>14</v>
      </c>
      <c r="B6192" s="22" t="s">
        <v>3992</v>
      </c>
      <c r="C6192" s="23" t="s">
        <v>3993</v>
      </c>
      <c r="D6192" s="31">
        <v>1</v>
      </c>
      <c r="E6192" s="25">
        <v>50.53</v>
      </c>
      <c r="F6192" s="25">
        <v>2239.14</v>
      </c>
    </row>
    <row r="6193" spans="1:6" x14ac:dyDescent="0.2">
      <c r="A6193" s="26"/>
      <c r="B6193" s="27"/>
      <c r="C6193" s="28" t="s">
        <v>3994</v>
      </c>
      <c r="D6193" s="28"/>
      <c r="E6193" s="28"/>
      <c r="F6193" s="29">
        <v>1976.51</v>
      </c>
    </row>
    <row r="6194" spans="1:6" x14ac:dyDescent="0.2">
      <c r="A6194" s="26"/>
      <c r="B6194" s="27"/>
      <c r="C6194" s="28" t="s">
        <v>3995</v>
      </c>
      <c r="D6194" s="28"/>
      <c r="E6194" s="28"/>
      <c r="F6194" s="29">
        <v>1010.22</v>
      </c>
    </row>
    <row r="6195" spans="1:6" x14ac:dyDescent="0.2">
      <c r="A6195" s="26"/>
      <c r="B6195" s="27"/>
      <c r="C6195" s="28" t="s">
        <v>917</v>
      </c>
      <c r="D6195" s="28"/>
      <c r="E6195" s="28"/>
      <c r="F6195" s="29">
        <v>5225.87</v>
      </c>
    </row>
    <row r="6196" spans="1:6" ht="56.25" customHeight="1" x14ac:dyDescent="0.2">
      <c r="A6196" s="21">
        <v>15</v>
      </c>
      <c r="B6196" s="22" t="s">
        <v>3996</v>
      </c>
      <c r="C6196" s="23" t="s">
        <v>3997</v>
      </c>
      <c r="D6196" s="31">
        <v>1</v>
      </c>
      <c r="E6196" s="25">
        <v>11543.59</v>
      </c>
      <c r="F6196" s="25">
        <v>96273.54</v>
      </c>
    </row>
    <row r="6197" spans="1:6" ht="12" x14ac:dyDescent="0.2">
      <c r="A6197" s="459" t="s">
        <v>3579</v>
      </c>
      <c r="B6197" s="460"/>
      <c r="C6197" s="460"/>
      <c r="D6197" s="460"/>
      <c r="E6197" s="460"/>
      <c r="F6197" s="461"/>
    </row>
    <row r="6198" spans="1:6" ht="45" customHeight="1" x14ac:dyDescent="0.2">
      <c r="A6198" s="21">
        <v>16</v>
      </c>
      <c r="B6198" s="22" t="s">
        <v>3998</v>
      </c>
      <c r="C6198" s="23" t="s">
        <v>3999</v>
      </c>
      <c r="D6198" s="30">
        <v>0.26</v>
      </c>
      <c r="E6198" s="25">
        <v>6707.96</v>
      </c>
      <c r="F6198" s="25">
        <v>37507.31</v>
      </c>
    </row>
    <row r="6199" spans="1:6" x14ac:dyDescent="0.2">
      <c r="A6199" s="26"/>
      <c r="B6199" s="27"/>
      <c r="C6199" s="28" t="s">
        <v>4000</v>
      </c>
      <c r="D6199" s="28"/>
      <c r="E6199" s="28"/>
      <c r="F6199" s="29">
        <v>23964.799999999999</v>
      </c>
    </row>
    <row r="6200" spans="1:6" x14ac:dyDescent="0.2">
      <c r="A6200" s="26"/>
      <c r="B6200" s="27"/>
      <c r="C6200" s="28" t="s">
        <v>4001</v>
      </c>
      <c r="D6200" s="28"/>
      <c r="E6200" s="28"/>
      <c r="F6200" s="29">
        <v>12248.67</v>
      </c>
    </row>
    <row r="6201" spans="1:6" x14ac:dyDescent="0.2">
      <c r="A6201" s="26"/>
      <c r="B6201" s="27"/>
      <c r="C6201" s="28" t="s">
        <v>917</v>
      </c>
      <c r="D6201" s="28"/>
      <c r="E6201" s="28"/>
      <c r="F6201" s="29">
        <v>73720.78</v>
      </c>
    </row>
    <row r="6202" spans="1:6" ht="45" customHeight="1" x14ac:dyDescent="0.2">
      <c r="A6202" s="21">
        <v>17</v>
      </c>
      <c r="B6202" s="22" t="s">
        <v>4002</v>
      </c>
      <c r="C6202" s="23" t="s">
        <v>4003</v>
      </c>
      <c r="D6202" s="31">
        <v>26</v>
      </c>
      <c r="E6202" s="25">
        <v>56.43</v>
      </c>
      <c r="F6202" s="25">
        <v>23474.880000000001</v>
      </c>
    </row>
    <row r="6203" spans="1:6" ht="33.75" customHeight="1" x14ac:dyDescent="0.2">
      <c r="A6203" s="21">
        <v>18</v>
      </c>
      <c r="B6203" s="22" t="s">
        <v>4004</v>
      </c>
      <c r="C6203" s="23" t="s">
        <v>4005</v>
      </c>
      <c r="D6203" s="31">
        <v>21</v>
      </c>
      <c r="E6203" s="25">
        <v>15.68</v>
      </c>
      <c r="F6203" s="25">
        <v>4909.5600000000004</v>
      </c>
    </row>
    <row r="6204" spans="1:6" ht="33.75" customHeight="1" x14ac:dyDescent="0.2">
      <c r="A6204" s="21">
        <v>19</v>
      </c>
      <c r="B6204" s="22" t="s">
        <v>4006</v>
      </c>
      <c r="C6204" s="23" t="s">
        <v>4007</v>
      </c>
      <c r="D6204" s="31">
        <v>1</v>
      </c>
      <c r="E6204" s="25">
        <v>56.29</v>
      </c>
      <c r="F6204" s="25">
        <v>606.80999999999995</v>
      </c>
    </row>
    <row r="6205" spans="1:6" ht="33.75" customHeight="1" x14ac:dyDescent="0.2">
      <c r="A6205" s="21">
        <v>20</v>
      </c>
      <c r="B6205" s="22" t="s">
        <v>4008</v>
      </c>
      <c r="C6205" s="23" t="s">
        <v>4009</v>
      </c>
      <c r="D6205" s="31">
        <v>2</v>
      </c>
      <c r="E6205" s="25">
        <v>26.1</v>
      </c>
      <c r="F6205" s="25">
        <v>1134.83</v>
      </c>
    </row>
    <row r="6206" spans="1:6" ht="22.5" customHeight="1" x14ac:dyDescent="0.2">
      <c r="A6206" s="21">
        <v>21</v>
      </c>
      <c r="B6206" s="22" t="s">
        <v>4010</v>
      </c>
      <c r="C6206" s="23" t="s">
        <v>4011</v>
      </c>
      <c r="D6206" s="31">
        <v>10</v>
      </c>
      <c r="E6206" s="25">
        <v>243.03</v>
      </c>
      <c r="F6206" s="25">
        <v>20268.39</v>
      </c>
    </row>
    <row r="6207" spans="1:6" ht="45" customHeight="1" x14ac:dyDescent="0.2">
      <c r="A6207" s="21">
        <v>22</v>
      </c>
      <c r="B6207" s="22" t="s">
        <v>4012</v>
      </c>
      <c r="C6207" s="23" t="s">
        <v>4013</v>
      </c>
      <c r="D6207" s="30">
        <v>0.03</v>
      </c>
      <c r="E6207" s="25">
        <v>6551.74</v>
      </c>
      <c r="F6207" s="25">
        <v>4188.76</v>
      </c>
    </row>
    <row r="6208" spans="1:6" x14ac:dyDescent="0.2">
      <c r="A6208" s="26"/>
      <c r="B6208" s="27"/>
      <c r="C6208" s="28" t="s">
        <v>4014</v>
      </c>
      <c r="D6208" s="28"/>
      <c r="E6208" s="28"/>
      <c r="F6208" s="29">
        <v>2666.13</v>
      </c>
    </row>
    <row r="6209" spans="1:7" x14ac:dyDescent="0.2">
      <c r="A6209" s="26"/>
      <c r="B6209" s="27"/>
      <c r="C6209" s="28" t="s">
        <v>4015</v>
      </c>
      <c r="D6209" s="28"/>
      <c r="E6209" s="28"/>
      <c r="F6209" s="29">
        <v>1362.69</v>
      </c>
    </row>
    <row r="6210" spans="1:7" x14ac:dyDescent="0.2">
      <c r="A6210" s="26"/>
      <c r="B6210" s="27"/>
      <c r="C6210" s="28" t="s">
        <v>917</v>
      </c>
      <c r="D6210" s="28"/>
      <c r="E6210" s="28"/>
      <c r="F6210" s="29">
        <v>8217.58</v>
      </c>
    </row>
    <row r="6211" spans="1:7" ht="45" customHeight="1" x14ac:dyDescent="0.2">
      <c r="A6211" s="21">
        <v>23</v>
      </c>
      <c r="B6211" s="22" t="s">
        <v>4016</v>
      </c>
      <c r="C6211" s="23" t="s">
        <v>4017</v>
      </c>
      <c r="D6211" s="31">
        <v>3</v>
      </c>
      <c r="E6211" s="25">
        <v>43.58</v>
      </c>
      <c r="F6211" s="25">
        <v>1941.49</v>
      </c>
    </row>
    <row r="6212" spans="1:7" ht="33.75" customHeight="1" x14ac:dyDescent="0.2">
      <c r="A6212" s="21">
        <v>24</v>
      </c>
      <c r="B6212" s="22" t="s">
        <v>4018</v>
      </c>
      <c r="C6212" s="23" t="s">
        <v>4019</v>
      </c>
      <c r="D6212" s="30">
        <v>0.04</v>
      </c>
      <c r="E6212" s="25">
        <v>1411.62</v>
      </c>
      <c r="F6212" s="25">
        <v>2251.75</v>
      </c>
    </row>
    <row r="6213" spans="1:7" x14ac:dyDescent="0.2">
      <c r="A6213" s="26"/>
      <c r="B6213" s="27"/>
      <c r="C6213" s="28" t="s">
        <v>4020</v>
      </c>
      <c r="D6213" s="28"/>
      <c r="E6213" s="28"/>
      <c r="F6213" s="29">
        <v>1947.55</v>
      </c>
    </row>
    <row r="6214" spans="1:7" x14ac:dyDescent="0.2">
      <c r="A6214" s="26"/>
      <c r="B6214" s="27"/>
      <c r="C6214" s="28" t="s">
        <v>4021</v>
      </c>
      <c r="D6214" s="28"/>
      <c r="E6214" s="28"/>
      <c r="F6214" s="29">
        <v>995.41</v>
      </c>
    </row>
    <row r="6215" spans="1:7" x14ac:dyDescent="0.2">
      <c r="A6215" s="26"/>
      <c r="B6215" s="27"/>
      <c r="C6215" s="28" t="s">
        <v>917</v>
      </c>
      <c r="D6215" s="28"/>
      <c r="E6215" s="28"/>
      <c r="F6215" s="29">
        <v>5194.71</v>
      </c>
      <c r="G6215" s="194">
        <f>F6215/D6212/100*1.2*1.0224*1.0192</f>
        <v>1623.91322306304</v>
      </c>
    </row>
    <row r="6216" spans="1:7" ht="33.75" customHeight="1" x14ac:dyDescent="0.2">
      <c r="A6216" s="21">
        <v>25</v>
      </c>
      <c r="B6216" s="22" t="s">
        <v>4022</v>
      </c>
      <c r="C6216" s="23" t="s">
        <v>4023</v>
      </c>
      <c r="D6216" s="31">
        <v>4</v>
      </c>
      <c r="E6216" s="25">
        <v>18.649999999999999</v>
      </c>
      <c r="F6216" s="25">
        <v>474.46</v>
      </c>
      <c r="G6216" s="194">
        <f>F6216/D6216*1.2*1.0224*1.0192</f>
        <v>148.32047752704003</v>
      </c>
    </row>
    <row r="6217" spans="1:7" ht="33.75" customHeight="1" x14ac:dyDescent="0.2">
      <c r="A6217" s="21">
        <v>26</v>
      </c>
      <c r="B6217" s="22" t="s">
        <v>4018</v>
      </c>
      <c r="C6217" s="23" t="s">
        <v>4019</v>
      </c>
      <c r="D6217" s="30">
        <v>0.04</v>
      </c>
      <c r="E6217" s="25">
        <v>1411.62</v>
      </c>
      <c r="F6217" s="25">
        <v>2251.75</v>
      </c>
    </row>
    <row r="6218" spans="1:7" x14ac:dyDescent="0.2">
      <c r="A6218" s="26"/>
      <c r="B6218" s="27"/>
      <c r="C6218" s="28" t="s">
        <v>4020</v>
      </c>
      <c r="D6218" s="28"/>
      <c r="E6218" s="28"/>
      <c r="F6218" s="29">
        <v>1947.55</v>
      </c>
    </row>
    <row r="6219" spans="1:7" x14ac:dyDescent="0.2">
      <c r="A6219" s="26"/>
      <c r="B6219" s="27"/>
      <c r="C6219" s="28" t="s">
        <v>4021</v>
      </c>
      <c r="D6219" s="28"/>
      <c r="E6219" s="28"/>
      <c r="F6219" s="29">
        <v>995.41</v>
      </c>
    </row>
    <row r="6220" spans="1:7" x14ac:dyDescent="0.2">
      <c r="A6220" s="26"/>
      <c r="B6220" s="27"/>
      <c r="C6220" s="28" t="s">
        <v>917</v>
      </c>
      <c r="D6220" s="28"/>
      <c r="E6220" s="28"/>
      <c r="F6220" s="29">
        <v>5194.71</v>
      </c>
    </row>
    <row r="6221" spans="1:7" ht="33.75" customHeight="1" x14ac:dyDescent="0.2">
      <c r="A6221" s="21">
        <v>27</v>
      </c>
      <c r="B6221" s="22" t="s">
        <v>4024</v>
      </c>
      <c r="C6221" s="23" t="s">
        <v>4025</v>
      </c>
      <c r="D6221" s="31">
        <v>4</v>
      </c>
      <c r="E6221" s="25">
        <v>31.49</v>
      </c>
      <c r="F6221" s="25">
        <v>814.96</v>
      </c>
      <c r="G6221" s="194">
        <f>F6221/D6221*1.2*1.0224*1.0192</f>
        <v>254.76385019904001</v>
      </c>
    </row>
    <row r="6222" spans="1:7" ht="33.75" customHeight="1" x14ac:dyDescent="0.2">
      <c r="A6222" s="21">
        <v>28</v>
      </c>
      <c r="B6222" s="22" t="s">
        <v>4026</v>
      </c>
      <c r="C6222" s="23" t="s">
        <v>4027</v>
      </c>
      <c r="D6222" s="30">
        <v>0.15</v>
      </c>
      <c r="E6222" s="25">
        <v>2793.86</v>
      </c>
      <c r="F6222" s="25">
        <v>16899.650000000001</v>
      </c>
    </row>
    <row r="6223" spans="1:7" x14ac:dyDescent="0.2">
      <c r="A6223" s="26"/>
      <c r="B6223" s="27"/>
      <c r="C6223" s="28" t="s">
        <v>4028</v>
      </c>
      <c r="D6223" s="28"/>
      <c r="E6223" s="28"/>
      <c r="F6223" s="29">
        <v>14644.16</v>
      </c>
    </row>
    <row r="6224" spans="1:7" x14ac:dyDescent="0.2">
      <c r="A6224" s="26"/>
      <c r="B6224" s="27"/>
      <c r="C6224" s="28" t="s">
        <v>4029</v>
      </c>
      <c r="D6224" s="28"/>
      <c r="E6224" s="28"/>
      <c r="F6224" s="29">
        <v>7484.79</v>
      </c>
    </row>
    <row r="6225" spans="1:7" x14ac:dyDescent="0.2">
      <c r="A6225" s="26"/>
      <c r="B6225" s="27"/>
      <c r="C6225" s="28" t="s">
        <v>917</v>
      </c>
      <c r="D6225" s="28"/>
      <c r="E6225" s="28"/>
      <c r="F6225" s="29">
        <v>39028.6</v>
      </c>
    </row>
    <row r="6226" spans="1:7" ht="33.75" customHeight="1" x14ac:dyDescent="0.2">
      <c r="A6226" s="21">
        <v>29</v>
      </c>
      <c r="B6226" s="22" t="s">
        <v>4030</v>
      </c>
      <c r="C6226" s="23" t="s">
        <v>4031</v>
      </c>
      <c r="D6226" s="31">
        <v>15</v>
      </c>
      <c r="E6226" s="25">
        <v>40.15</v>
      </c>
      <c r="F6226" s="25">
        <v>3950.76</v>
      </c>
      <c r="G6226" s="194">
        <f>F6226/D6226*1.2*1.0224*1.0192</f>
        <v>329.34486070886408</v>
      </c>
    </row>
    <row r="6227" spans="1:7" ht="22.5" customHeight="1" x14ac:dyDescent="0.2">
      <c r="A6227" s="21">
        <v>30</v>
      </c>
      <c r="B6227" s="22" t="s">
        <v>4010</v>
      </c>
      <c r="C6227" s="23" t="s">
        <v>4032</v>
      </c>
      <c r="D6227" s="31">
        <v>6</v>
      </c>
      <c r="E6227" s="25">
        <v>243.03</v>
      </c>
      <c r="F6227" s="25">
        <v>12161.03</v>
      </c>
    </row>
    <row r="6228" spans="1:7" ht="11.25" customHeight="1" x14ac:dyDescent="0.2">
      <c r="A6228" s="443" t="s">
        <v>1007</v>
      </c>
      <c r="B6228" s="444"/>
      <c r="C6228" s="444"/>
      <c r="D6228" s="444"/>
      <c r="E6228" s="445"/>
      <c r="F6228" s="36">
        <v>15593767.68</v>
      </c>
    </row>
    <row r="6229" spans="1:7" x14ac:dyDescent="0.2">
      <c r="A6229" s="443" t="s">
        <v>1008</v>
      </c>
      <c r="B6229" s="444"/>
      <c r="C6229" s="444"/>
      <c r="D6229" s="444"/>
      <c r="E6229" s="445"/>
      <c r="F6229" s="36">
        <v>337851.98</v>
      </c>
    </row>
    <row r="6230" spans="1:7" x14ac:dyDescent="0.2">
      <c r="A6230" s="443" t="s">
        <v>1009</v>
      </c>
      <c r="B6230" s="444"/>
      <c r="C6230" s="444"/>
      <c r="D6230" s="444"/>
      <c r="E6230" s="445"/>
      <c r="F6230" s="36">
        <v>174752.44</v>
      </c>
    </row>
    <row r="6231" spans="1:7" ht="11.25" customHeight="1" x14ac:dyDescent="0.2">
      <c r="A6231" s="443" t="s">
        <v>4033</v>
      </c>
      <c r="B6231" s="444"/>
      <c r="C6231" s="444"/>
      <c r="D6231" s="444"/>
      <c r="E6231" s="445"/>
      <c r="F6231" s="36">
        <v>16106372.1</v>
      </c>
    </row>
    <row r="6232" spans="1:7" ht="12.75" customHeight="1" x14ac:dyDescent="0.2">
      <c r="A6232" s="456" t="s">
        <v>4034</v>
      </c>
      <c r="B6232" s="457"/>
      <c r="C6232" s="457"/>
      <c r="D6232" s="457"/>
      <c r="E6232" s="457"/>
      <c r="F6232" s="458"/>
    </row>
    <row r="6233" spans="1:7" ht="33.75" customHeight="1" x14ac:dyDescent="0.2">
      <c r="A6233" s="21">
        <v>31</v>
      </c>
      <c r="B6233" s="22" t="s">
        <v>4035</v>
      </c>
      <c r="C6233" s="23" t="s">
        <v>4036</v>
      </c>
      <c r="D6233" s="31">
        <v>48</v>
      </c>
      <c r="E6233" s="25">
        <v>13.57</v>
      </c>
      <c r="F6233" s="25">
        <v>28089.65</v>
      </c>
    </row>
    <row r="6234" spans="1:7" x14ac:dyDescent="0.2">
      <c r="A6234" s="26"/>
      <c r="B6234" s="27"/>
      <c r="C6234" s="28" t="s">
        <v>4037</v>
      </c>
      <c r="D6234" s="28"/>
      <c r="E6234" s="28"/>
      <c r="F6234" s="29">
        <v>23952.47</v>
      </c>
    </row>
    <row r="6235" spans="1:7" x14ac:dyDescent="0.2">
      <c r="A6235" s="26"/>
      <c r="B6235" s="27"/>
      <c r="C6235" s="28" t="s">
        <v>4038</v>
      </c>
      <c r="D6235" s="28"/>
      <c r="E6235" s="28"/>
      <c r="F6235" s="29">
        <v>12242.38</v>
      </c>
    </row>
    <row r="6236" spans="1:7" x14ac:dyDescent="0.2">
      <c r="A6236" s="26"/>
      <c r="B6236" s="27"/>
      <c r="C6236" s="28" t="s">
        <v>917</v>
      </c>
      <c r="D6236" s="28"/>
      <c r="E6236" s="28"/>
      <c r="F6236" s="29">
        <v>64284.5</v>
      </c>
      <c r="G6236" s="194">
        <f>F6236/D6233*1.2*1.0224*1.0192</f>
        <v>1674.6595669440001</v>
      </c>
    </row>
    <row r="6237" spans="1:7" ht="67.5" customHeight="1" x14ac:dyDescent="0.2">
      <c r="A6237" s="21">
        <v>32</v>
      </c>
      <c r="B6237" s="22" t="s">
        <v>4039</v>
      </c>
      <c r="C6237" s="23" t="s">
        <v>4040</v>
      </c>
      <c r="D6237" s="31">
        <v>48</v>
      </c>
      <c r="E6237" s="25">
        <v>3893.04</v>
      </c>
      <c r="F6237" s="25">
        <v>1111851.48</v>
      </c>
      <c r="G6237" s="194">
        <f>F6237/D6237*1.2*1.0224*1.0192</f>
        <v>28964.567166312958</v>
      </c>
    </row>
    <row r="6238" spans="1:7" ht="12" x14ac:dyDescent="0.2">
      <c r="A6238" s="459" t="s">
        <v>4041</v>
      </c>
      <c r="B6238" s="460"/>
      <c r="C6238" s="460"/>
      <c r="D6238" s="460"/>
      <c r="E6238" s="460"/>
      <c r="F6238" s="461"/>
    </row>
    <row r="6239" spans="1:7" ht="33.75" customHeight="1" x14ac:dyDescent="0.2">
      <c r="A6239" s="21">
        <v>33</v>
      </c>
      <c r="B6239" s="22" t="s">
        <v>2920</v>
      </c>
      <c r="C6239" s="23" t="s">
        <v>4042</v>
      </c>
      <c r="D6239" s="43">
        <v>0.37962600000000002</v>
      </c>
      <c r="E6239" s="25">
        <v>1299.29</v>
      </c>
      <c r="F6239" s="25">
        <v>20099.77</v>
      </c>
    </row>
    <row r="6240" spans="1:7" x14ac:dyDescent="0.2">
      <c r="A6240" s="26"/>
      <c r="B6240" s="27"/>
      <c r="C6240" s="28" t="s">
        <v>4043</v>
      </c>
      <c r="D6240" s="28"/>
      <c r="E6240" s="28"/>
      <c r="F6240" s="29">
        <v>17967.740000000002</v>
      </c>
    </row>
    <row r="6241" spans="1:7" x14ac:dyDescent="0.2">
      <c r="A6241" s="26"/>
      <c r="B6241" s="27"/>
      <c r="C6241" s="28" t="s">
        <v>4044</v>
      </c>
      <c r="D6241" s="28"/>
      <c r="E6241" s="28"/>
      <c r="F6241" s="29">
        <v>10181.719999999999</v>
      </c>
    </row>
    <row r="6242" spans="1:7" x14ac:dyDescent="0.2">
      <c r="A6242" s="26"/>
      <c r="B6242" s="27"/>
      <c r="C6242" s="28" t="s">
        <v>917</v>
      </c>
      <c r="D6242" s="28"/>
      <c r="E6242" s="28"/>
      <c r="F6242" s="29">
        <v>48249.23</v>
      </c>
    </row>
    <row r="6243" spans="1:7" ht="90" customHeight="1" x14ac:dyDescent="0.2">
      <c r="A6243" s="21">
        <v>34</v>
      </c>
      <c r="B6243" s="22" t="s">
        <v>4045</v>
      </c>
      <c r="C6243" s="23" t="s">
        <v>4046</v>
      </c>
      <c r="D6243" s="31">
        <v>62</v>
      </c>
      <c r="E6243" s="25">
        <v>7932.06</v>
      </c>
      <c r="F6243" s="25">
        <v>2926136.93</v>
      </c>
    </row>
    <row r="6244" spans="1:7" ht="33.75" customHeight="1" x14ac:dyDescent="0.2">
      <c r="A6244" s="21">
        <v>35</v>
      </c>
      <c r="B6244" s="22" t="s">
        <v>4047</v>
      </c>
      <c r="C6244" s="23" t="s">
        <v>4048</v>
      </c>
      <c r="D6244" s="31">
        <v>744</v>
      </c>
      <c r="E6244" s="25">
        <v>20.100000000000001</v>
      </c>
      <c r="F6244" s="25">
        <v>96007.25</v>
      </c>
    </row>
    <row r="6245" spans="1:7" ht="12" x14ac:dyDescent="0.2">
      <c r="A6245" s="459" t="s">
        <v>4049</v>
      </c>
      <c r="B6245" s="460"/>
      <c r="C6245" s="460"/>
      <c r="D6245" s="460"/>
      <c r="E6245" s="460"/>
      <c r="F6245" s="461"/>
    </row>
    <row r="6246" spans="1:7" ht="45" customHeight="1" x14ac:dyDescent="0.2">
      <c r="A6246" s="21">
        <v>36</v>
      </c>
      <c r="B6246" s="22" t="s">
        <v>4050</v>
      </c>
      <c r="C6246" s="23" t="s">
        <v>4051</v>
      </c>
      <c r="D6246" s="31">
        <v>2</v>
      </c>
      <c r="E6246" s="25">
        <v>129.41999999999999</v>
      </c>
      <c r="F6246" s="25">
        <v>6515.5</v>
      </c>
    </row>
    <row r="6247" spans="1:7" x14ac:dyDescent="0.2">
      <c r="A6247" s="26"/>
      <c r="B6247" s="27"/>
      <c r="C6247" s="28" t="s">
        <v>4052</v>
      </c>
      <c r="D6247" s="28"/>
      <c r="E6247" s="28"/>
      <c r="F6247" s="29">
        <v>4525.26</v>
      </c>
    </row>
    <row r="6248" spans="1:7" x14ac:dyDescent="0.2">
      <c r="A6248" s="26"/>
      <c r="B6248" s="27"/>
      <c r="C6248" s="28" t="s">
        <v>4053</v>
      </c>
      <c r="D6248" s="28"/>
      <c r="E6248" s="28"/>
      <c r="F6248" s="29">
        <v>2312.91</v>
      </c>
    </row>
    <row r="6249" spans="1:7" x14ac:dyDescent="0.2">
      <c r="A6249" s="26"/>
      <c r="B6249" s="27"/>
      <c r="C6249" s="28" t="s">
        <v>917</v>
      </c>
      <c r="D6249" s="28"/>
      <c r="E6249" s="28"/>
      <c r="F6249" s="29">
        <v>13353.67</v>
      </c>
      <c r="G6249" s="194">
        <f>F6249/D6246*1.2*1.0224*1.0192</f>
        <v>8348.9554910361603</v>
      </c>
    </row>
    <row r="6250" spans="1:7" ht="33.75" customHeight="1" x14ac:dyDescent="0.2">
      <c r="A6250" s="21">
        <v>37</v>
      </c>
      <c r="B6250" s="22" t="s">
        <v>4054</v>
      </c>
      <c r="C6250" s="23" t="s">
        <v>4055</v>
      </c>
      <c r="D6250" s="31">
        <v>2</v>
      </c>
      <c r="E6250" s="25">
        <v>6526.9</v>
      </c>
      <c r="F6250" s="25">
        <v>108868.69</v>
      </c>
      <c r="G6250" s="194">
        <f>F6250/D6250*1.2*1.0224*1.0192</f>
        <v>68066.669850117134</v>
      </c>
    </row>
    <row r="6251" spans="1:7" ht="33.75" customHeight="1" x14ac:dyDescent="0.2">
      <c r="A6251" s="21">
        <v>38</v>
      </c>
      <c r="B6251" s="22" t="s">
        <v>4056</v>
      </c>
      <c r="C6251" s="23" t="s">
        <v>4057</v>
      </c>
      <c r="D6251" s="31">
        <v>2</v>
      </c>
      <c r="E6251" s="25">
        <v>34</v>
      </c>
      <c r="F6251" s="25">
        <v>711.28</v>
      </c>
    </row>
    <row r="6252" spans="1:7" ht="12" x14ac:dyDescent="0.2">
      <c r="A6252" s="459" t="s">
        <v>4058</v>
      </c>
      <c r="B6252" s="460"/>
      <c r="C6252" s="460"/>
      <c r="D6252" s="460"/>
      <c r="E6252" s="460"/>
      <c r="F6252" s="461"/>
    </row>
    <row r="6253" spans="1:7" ht="45" customHeight="1" x14ac:dyDescent="0.2">
      <c r="A6253" s="21">
        <v>39</v>
      </c>
      <c r="B6253" s="22" t="s">
        <v>4059</v>
      </c>
      <c r="C6253" s="23" t="s">
        <v>4060</v>
      </c>
      <c r="D6253" s="31">
        <v>5</v>
      </c>
      <c r="E6253" s="25">
        <v>65.489999999999995</v>
      </c>
      <c r="F6253" s="25">
        <v>13036.67</v>
      </c>
    </row>
    <row r="6254" spans="1:7" x14ac:dyDescent="0.2">
      <c r="A6254" s="26"/>
      <c r="B6254" s="27"/>
      <c r="C6254" s="28" t="s">
        <v>4061</v>
      </c>
      <c r="D6254" s="28"/>
      <c r="E6254" s="28"/>
      <c r="F6254" s="29">
        <v>11274.11</v>
      </c>
    </row>
    <row r="6255" spans="1:7" x14ac:dyDescent="0.2">
      <c r="A6255" s="26"/>
      <c r="B6255" s="27"/>
      <c r="C6255" s="28" t="s">
        <v>4062</v>
      </c>
      <c r="D6255" s="28"/>
      <c r="E6255" s="28"/>
      <c r="F6255" s="29">
        <v>5762.32</v>
      </c>
    </row>
    <row r="6256" spans="1:7" x14ac:dyDescent="0.2">
      <c r="A6256" s="26"/>
      <c r="B6256" s="27"/>
      <c r="C6256" s="28" t="s">
        <v>917</v>
      </c>
      <c r="D6256" s="28"/>
      <c r="E6256" s="28"/>
      <c r="F6256" s="29">
        <v>30073.1</v>
      </c>
      <c r="G6256" s="194">
        <f>F6256/D6253*1.2*1.0224*1.0192</f>
        <v>7520.8979517235211</v>
      </c>
    </row>
    <row r="6257" spans="1:7" ht="22.5" customHeight="1" x14ac:dyDescent="0.2">
      <c r="A6257" s="21">
        <v>40</v>
      </c>
      <c r="B6257" s="22" t="s">
        <v>4063</v>
      </c>
      <c r="C6257" s="23" t="s">
        <v>4064</v>
      </c>
      <c r="D6257" s="31">
        <v>5</v>
      </c>
      <c r="E6257" s="25">
        <v>716.05</v>
      </c>
      <c r="F6257" s="25">
        <v>29859.25</v>
      </c>
      <c r="G6257" s="194">
        <f>F6257/D6257*1.2*1.0224*1.0192</f>
        <v>7467.4167998976009</v>
      </c>
    </row>
    <row r="6258" spans="1:7" ht="33.75" customHeight="1" x14ac:dyDescent="0.2">
      <c r="A6258" s="21">
        <v>41</v>
      </c>
      <c r="B6258" s="22" t="s">
        <v>4018</v>
      </c>
      <c r="C6258" s="23" t="s">
        <v>4019</v>
      </c>
      <c r="D6258" s="30">
        <v>0.02</v>
      </c>
      <c r="E6258" s="25">
        <v>1411.62</v>
      </c>
      <c r="F6258" s="25">
        <v>1125.8699999999999</v>
      </c>
    </row>
    <row r="6259" spans="1:7" x14ac:dyDescent="0.2">
      <c r="A6259" s="26"/>
      <c r="B6259" s="27"/>
      <c r="C6259" s="28" t="s">
        <v>4065</v>
      </c>
      <c r="D6259" s="28"/>
      <c r="E6259" s="28"/>
      <c r="F6259" s="29">
        <v>973.77</v>
      </c>
    </row>
    <row r="6260" spans="1:7" x14ac:dyDescent="0.2">
      <c r="A6260" s="26"/>
      <c r="B6260" s="27"/>
      <c r="C6260" s="28" t="s">
        <v>4066</v>
      </c>
      <c r="D6260" s="28"/>
      <c r="E6260" s="28"/>
      <c r="F6260" s="29">
        <v>497.71</v>
      </c>
    </row>
    <row r="6261" spans="1:7" x14ac:dyDescent="0.2">
      <c r="A6261" s="26"/>
      <c r="B6261" s="27"/>
      <c r="C6261" s="28" t="s">
        <v>917</v>
      </c>
      <c r="D6261" s="28"/>
      <c r="E6261" s="28"/>
      <c r="F6261" s="29">
        <v>2597.35</v>
      </c>
    </row>
    <row r="6262" spans="1:7" ht="45" customHeight="1" x14ac:dyDescent="0.2">
      <c r="A6262" s="21">
        <v>42</v>
      </c>
      <c r="B6262" s="22" t="s">
        <v>4067</v>
      </c>
      <c r="C6262" s="23" t="s">
        <v>4068</v>
      </c>
      <c r="D6262" s="31">
        <v>2</v>
      </c>
      <c r="E6262" s="25">
        <v>10.75</v>
      </c>
      <c r="F6262" s="25">
        <v>156.74</v>
      </c>
    </row>
    <row r="6263" spans="1:7" ht="11.25" customHeight="1" x14ac:dyDescent="0.2">
      <c r="A6263" s="443" t="s">
        <v>1007</v>
      </c>
      <c r="B6263" s="444"/>
      <c r="C6263" s="444"/>
      <c r="D6263" s="444"/>
      <c r="E6263" s="445"/>
      <c r="F6263" s="36">
        <v>4342459.08</v>
      </c>
    </row>
    <row r="6264" spans="1:7" x14ac:dyDescent="0.2">
      <c r="A6264" s="443" t="s">
        <v>1008</v>
      </c>
      <c r="B6264" s="444"/>
      <c r="C6264" s="444"/>
      <c r="D6264" s="444"/>
      <c r="E6264" s="445"/>
      <c r="F6264" s="36">
        <v>58693.36</v>
      </c>
    </row>
    <row r="6265" spans="1:7" x14ac:dyDescent="0.2">
      <c r="A6265" s="443" t="s">
        <v>1009</v>
      </c>
      <c r="B6265" s="444"/>
      <c r="C6265" s="444"/>
      <c r="D6265" s="444"/>
      <c r="E6265" s="445"/>
      <c r="F6265" s="36">
        <v>30997.040000000001</v>
      </c>
    </row>
    <row r="6266" spans="1:7" ht="11.25" customHeight="1" x14ac:dyDescent="0.2">
      <c r="A6266" s="443" t="s">
        <v>4069</v>
      </c>
      <c r="B6266" s="444"/>
      <c r="C6266" s="444"/>
      <c r="D6266" s="444"/>
      <c r="E6266" s="445"/>
      <c r="F6266" s="36">
        <v>4432149.4800000004</v>
      </c>
    </row>
    <row r="6267" spans="1:7" ht="12.75" customHeight="1" x14ac:dyDescent="0.2">
      <c r="A6267" s="456" t="s">
        <v>4070</v>
      </c>
      <c r="B6267" s="457"/>
      <c r="C6267" s="457"/>
      <c r="D6267" s="457"/>
      <c r="E6267" s="457"/>
      <c r="F6267" s="458"/>
    </row>
    <row r="6268" spans="1:7" ht="12" x14ac:dyDescent="0.2">
      <c r="A6268" s="459" t="s">
        <v>4071</v>
      </c>
      <c r="B6268" s="460"/>
      <c r="C6268" s="460"/>
      <c r="D6268" s="460"/>
      <c r="E6268" s="460"/>
      <c r="F6268" s="461"/>
    </row>
    <row r="6269" spans="1:7" ht="45" customHeight="1" x14ac:dyDescent="0.2">
      <c r="A6269" s="21">
        <v>43</v>
      </c>
      <c r="B6269" s="22" t="s">
        <v>4072</v>
      </c>
      <c r="C6269" s="23" t="s">
        <v>4073</v>
      </c>
      <c r="D6269" s="32">
        <v>7.8</v>
      </c>
      <c r="E6269" s="25">
        <v>7554.06</v>
      </c>
      <c r="F6269" s="25">
        <v>1233184.74</v>
      </c>
    </row>
    <row r="6270" spans="1:7" x14ac:dyDescent="0.2">
      <c r="A6270" s="26"/>
      <c r="B6270" s="27"/>
      <c r="C6270" s="28" t="s">
        <v>4074</v>
      </c>
      <c r="D6270" s="28"/>
      <c r="E6270" s="28"/>
      <c r="F6270" s="29">
        <v>773009.3</v>
      </c>
    </row>
    <row r="6271" spans="1:7" x14ac:dyDescent="0.2">
      <c r="A6271" s="26"/>
      <c r="B6271" s="27"/>
      <c r="C6271" s="28" t="s">
        <v>4075</v>
      </c>
      <c r="D6271" s="28"/>
      <c r="E6271" s="28"/>
      <c r="F6271" s="29">
        <v>395093.64</v>
      </c>
    </row>
    <row r="6272" spans="1:7" x14ac:dyDescent="0.2">
      <c r="A6272" s="26"/>
      <c r="B6272" s="27"/>
      <c r="C6272" s="28" t="s">
        <v>917</v>
      </c>
      <c r="D6272" s="28"/>
      <c r="E6272" s="28"/>
      <c r="F6272" s="29">
        <v>2401287.6800000002</v>
      </c>
      <c r="G6272" s="194">
        <f>F6272/D6269/100*1.2*1.0224*1.0192</f>
        <v>3849.5599896821764</v>
      </c>
    </row>
    <row r="6273" spans="1:7" ht="33.75" customHeight="1" x14ac:dyDescent="0.2">
      <c r="A6273" s="21">
        <v>44</v>
      </c>
      <c r="B6273" s="22" t="s">
        <v>4076</v>
      </c>
      <c r="C6273" s="23" t="s">
        <v>4077</v>
      </c>
      <c r="D6273" s="31">
        <v>780</v>
      </c>
      <c r="E6273" s="25">
        <v>303.77999999999997</v>
      </c>
      <c r="F6273" s="25">
        <v>1976116.97</v>
      </c>
      <c r="G6273" s="194">
        <f t="shared" ref="G6273:G6279" si="2">F6273/D6273*1.2*1.0224*1.0192</f>
        <v>3167.9589605207038</v>
      </c>
    </row>
    <row r="6274" spans="1:7" ht="33.75" customHeight="1" x14ac:dyDescent="0.2">
      <c r="A6274" s="21">
        <v>45</v>
      </c>
      <c r="B6274" s="22" t="s">
        <v>4078</v>
      </c>
      <c r="C6274" s="23" t="s">
        <v>4079</v>
      </c>
      <c r="D6274" s="31">
        <v>62</v>
      </c>
      <c r="E6274" s="25">
        <v>49.55</v>
      </c>
      <c r="F6274" s="25">
        <v>8018.18</v>
      </c>
      <c r="G6274" s="194">
        <f t="shared" si="2"/>
        <v>161.71325316492391</v>
      </c>
    </row>
    <row r="6275" spans="1:7" ht="45" customHeight="1" x14ac:dyDescent="0.2">
      <c r="A6275" s="21">
        <v>46</v>
      </c>
      <c r="B6275" s="22" t="s">
        <v>4080</v>
      </c>
      <c r="C6275" s="23" t="s">
        <v>4081</v>
      </c>
      <c r="D6275" s="31">
        <v>18</v>
      </c>
      <c r="E6275" s="25">
        <v>33.76</v>
      </c>
      <c r="F6275" s="25">
        <v>5201.74</v>
      </c>
      <c r="G6275" s="194">
        <f t="shared" si="2"/>
        <v>361.35796988928007</v>
      </c>
    </row>
    <row r="6276" spans="1:7" ht="45" customHeight="1" x14ac:dyDescent="0.2">
      <c r="A6276" s="21">
        <v>47</v>
      </c>
      <c r="B6276" s="22" t="s">
        <v>4082</v>
      </c>
      <c r="C6276" s="23" t="s">
        <v>4083</v>
      </c>
      <c r="D6276" s="31">
        <v>65</v>
      </c>
      <c r="E6276" s="25">
        <v>110.07</v>
      </c>
      <c r="F6276" s="25">
        <v>83851.33</v>
      </c>
      <c r="G6276" s="194">
        <f t="shared" si="2"/>
        <v>1613.0881496862721</v>
      </c>
    </row>
    <row r="6277" spans="1:7" ht="33.75" customHeight="1" x14ac:dyDescent="0.2">
      <c r="A6277" s="21">
        <v>48</v>
      </c>
      <c r="B6277" s="22" t="s">
        <v>4084</v>
      </c>
      <c r="C6277" s="23" t="s">
        <v>4085</v>
      </c>
      <c r="D6277" s="31">
        <v>62</v>
      </c>
      <c r="E6277" s="25">
        <v>15.16</v>
      </c>
      <c r="F6277" s="25">
        <v>15612.07</v>
      </c>
      <c r="G6277" s="194">
        <f t="shared" si="2"/>
        <v>314.86928808514062</v>
      </c>
    </row>
    <row r="6278" spans="1:7" ht="45" customHeight="1" x14ac:dyDescent="0.2">
      <c r="A6278" s="21">
        <v>49</v>
      </c>
      <c r="B6278" s="22" t="s">
        <v>4086</v>
      </c>
      <c r="C6278" s="23" t="s">
        <v>4087</v>
      </c>
      <c r="D6278" s="31">
        <v>21</v>
      </c>
      <c r="E6278" s="25">
        <v>25.06</v>
      </c>
      <c r="F6278" s="25">
        <v>3178.61</v>
      </c>
      <c r="G6278" s="194">
        <f t="shared" si="2"/>
        <v>189.26898471936002</v>
      </c>
    </row>
    <row r="6279" spans="1:7" ht="45" customHeight="1" x14ac:dyDescent="0.2">
      <c r="A6279" s="21">
        <v>50</v>
      </c>
      <c r="B6279" s="22" t="s">
        <v>4088</v>
      </c>
      <c r="C6279" s="23" t="s">
        <v>4089</v>
      </c>
      <c r="D6279" s="31">
        <v>1</v>
      </c>
      <c r="E6279" s="25">
        <v>111.84</v>
      </c>
      <c r="F6279" s="25">
        <v>1255.96</v>
      </c>
      <c r="G6279" s="194">
        <f t="shared" si="2"/>
        <v>1570.49771913216</v>
      </c>
    </row>
    <row r="6280" spans="1:7" ht="22.5" customHeight="1" x14ac:dyDescent="0.2">
      <c r="A6280" s="21">
        <v>51</v>
      </c>
      <c r="B6280" s="22" t="s">
        <v>4090</v>
      </c>
      <c r="C6280" s="23" t="s">
        <v>4091</v>
      </c>
      <c r="D6280" s="31">
        <v>6</v>
      </c>
      <c r="E6280" s="25">
        <v>902.65</v>
      </c>
      <c r="F6280" s="25">
        <v>45168.73</v>
      </c>
    </row>
    <row r="6281" spans="1:7" ht="22.5" customHeight="1" x14ac:dyDescent="0.2">
      <c r="A6281" s="21">
        <v>52</v>
      </c>
      <c r="B6281" s="22" t="s">
        <v>4076</v>
      </c>
      <c r="C6281" s="23" t="s">
        <v>4092</v>
      </c>
      <c r="D6281" s="31">
        <v>130</v>
      </c>
      <c r="E6281" s="25">
        <v>78.11</v>
      </c>
      <c r="F6281" s="25">
        <v>84691.7</v>
      </c>
    </row>
    <row r="6282" spans="1:7" ht="45" customHeight="1" x14ac:dyDescent="0.2">
      <c r="A6282" s="21">
        <v>53</v>
      </c>
      <c r="B6282" s="22" t="s">
        <v>4093</v>
      </c>
      <c r="C6282" s="23" t="s">
        <v>4094</v>
      </c>
      <c r="D6282" s="32">
        <v>1.5</v>
      </c>
      <c r="E6282" s="25">
        <v>5455.77</v>
      </c>
      <c r="F6282" s="25">
        <v>172615.4</v>
      </c>
    </row>
    <row r="6283" spans="1:7" x14ac:dyDescent="0.2">
      <c r="A6283" s="26"/>
      <c r="B6283" s="27"/>
      <c r="C6283" s="28" t="s">
        <v>4095</v>
      </c>
      <c r="D6283" s="28"/>
      <c r="E6283" s="28"/>
      <c r="F6283" s="29">
        <v>108899.39</v>
      </c>
    </row>
    <row r="6284" spans="1:7" x14ac:dyDescent="0.2">
      <c r="A6284" s="26"/>
      <c r="B6284" s="27"/>
      <c r="C6284" s="28" t="s">
        <v>4096</v>
      </c>
      <c r="D6284" s="28"/>
      <c r="E6284" s="28"/>
      <c r="F6284" s="29">
        <v>55659.69</v>
      </c>
    </row>
    <row r="6285" spans="1:7" x14ac:dyDescent="0.2">
      <c r="A6285" s="26"/>
      <c r="B6285" s="27"/>
      <c r="C6285" s="28" t="s">
        <v>917</v>
      </c>
      <c r="D6285" s="28"/>
      <c r="E6285" s="28"/>
      <c r="F6285" s="29">
        <v>337174.48</v>
      </c>
    </row>
    <row r="6286" spans="1:7" ht="45" customHeight="1" x14ac:dyDescent="0.2">
      <c r="A6286" s="21">
        <v>54</v>
      </c>
      <c r="B6286" s="22" t="s">
        <v>4097</v>
      </c>
      <c r="C6286" s="23" t="s">
        <v>4098</v>
      </c>
      <c r="D6286" s="31">
        <v>150</v>
      </c>
      <c r="E6286" s="25">
        <v>24.06</v>
      </c>
      <c r="F6286" s="25">
        <v>46736.55</v>
      </c>
    </row>
    <row r="6287" spans="1:7" ht="22.5" customHeight="1" x14ac:dyDescent="0.2">
      <c r="A6287" s="21">
        <v>55</v>
      </c>
      <c r="B6287" s="22" t="s">
        <v>4099</v>
      </c>
      <c r="C6287" s="23" t="s">
        <v>4100</v>
      </c>
      <c r="D6287" s="31">
        <v>80</v>
      </c>
      <c r="E6287" s="25">
        <v>60.76</v>
      </c>
      <c r="F6287" s="25">
        <v>40538.51</v>
      </c>
    </row>
    <row r="6288" spans="1:7" ht="45" customHeight="1" x14ac:dyDescent="0.2">
      <c r="A6288" s="21">
        <v>56</v>
      </c>
      <c r="B6288" s="22" t="s">
        <v>4101</v>
      </c>
      <c r="C6288" s="23" t="s">
        <v>4102</v>
      </c>
      <c r="D6288" s="30">
        <v>0.03</v>
      </c>
      <c r="E6288" s="25">
        <v>5234.51</v>
      </c>
      <c r="F6288" s="25">
        <v>3272.2</v>
      </c>
    </row>
    <row r="6289" spans="1:7" x14ac:dyDescent="0.2">
      <c r="A6289" s="26"/>
      <c r="B6289" s="27"/>
      <c r="C6289" s="28" t="s">
        <v>4103</v>
      </c>
      <c r="D6289" s="28"/>
      <c r="E6289" s="28"/>
      <c r="F6289" s="29">
        <v>2037.08</v>
      </c>
    </row>
    <row r="6290" spans="1:7" x14ac:dyDescent="0.2">
      <c r="A6290" s="26"/>
      <c r="B6290" s="27"/>
      <c r="C6290" s="28" t="s">
        <v>4104</v>
      </c>
      <c r="D6290" s="28"/>
      <c r="E6290" s="28"/>
      <c r="F6290" s="29">
        <v>1041.17</v>
      </c>
    </row>
    <row r="6291" spans="1:7" x14ac:dyDescent="0.2">
      <c r="A6291" s="26"/>
      <c r="B6291" s="27"/>
      <c r="C6291" s="28" t="s">
        <v>917</v>
      </c>
      <c r="D6291" s="28"/>
      <c r="E6291" s="28"/>
      <c r="F6291" s="29">
        <v>6350.45</v>
      </c>
    </row>
    <row r="6292" spans="1:7" ht="45" customHeight="1" x14ac:dyDescent="0.2">
      <c r="A6292" s="21">
        <v>57</v>
      </c>
      <c r="B6292" s="22" t="s">
        <v>4105</v>
      </c>
      <c r="C6292" s="23" t="s">
        <v>4106</v>
      </c>
      <c r="D6292" s="31">
        <v>3</v>
      </c>
      <c r="E6292" s="25">
        <v>16.940000000000001</v>
      </c>
      <c r="F6292" s="25">
        <v>372.51</v>
      </c>
    </row>
    <row r="6293" spans="1:7" ht="12" x14ac:dyDescent="0.2">
      <c r="A6293" s="459" t="s">
        <v>4107</v>
      </c>
      <c r="B6293" s="460"/>
      <c r="C6293" s="460"/>
      <c r="D6293" s="460"/>
      <c r="E6293" s="460"/>
      <c r="F6293" s="461"/>
    </row>
    <row r="6294" spans="1:7" ht="22.5" customHeight="1" x14ac:dyDescent="0.2">
      <c r="A6294" s="21">
        <v>58</v>
      </c>
      <c r="B6294" s="22" t="s">
        <v>3689</v>
      </c>
      <c r="C6294" s="23" t="s">
        <v>4108</v>
      </c>
      <c r="D6294" s="43">
        <v>3.078E-3</v>
      </c>
      <c r="E6294" s="25">
        <v>402.93</v>
      </c>
      <c r="F6294" s="25">
        <v>44.99</v>
      </c>
    </row>
    <row r="6295" spans="1:7" x14ac:dyDescent="0.2">
      <c r="A6295" s="26"/>
      <c r="B6295" s="27"/>
      <c r="C6295" s="28" t="s">
        <v>4109</v>
      </c>
      <c r="D6295" s="28"/>
      <c r="E6295" s="28"/>
      <c r="F6295" s="29">
        <v>45.38</v>
      </c>
    </row>
    <row r="6296" spans="1:7" x14ac:dyDescent="0.2">
      <c r="A6296" s="26"/>
      <c r="B6296" s="27"/>
      <c r="C6296" s="28" t="s">
        <v>4110</v>
      </c>
      <c r="D6296" s="28"/>
      <c r="E6296" s="28"/>
      <c r="F6296" s="29">
        <v>19.64</v>
      </c>
    </row>
    <row r="6297" spans="1:7" x14ac:dyDescent="0.2">
      <c r="A6297" s="26"/>
      <c r="B6297" s="27"/>
      <c r="C6297" s="28" t="s">
        <v>917</v>
      </c>
      <c r="D6297" s="28"/>
      <c r="E6297" s="28"/>
      <c r="F6297" s="29">
        <v>110.01</v>
      </c>
      <c r="G6297" s="194">
        <f>F6297/D6298*1.2*1.0224*1.0192</f>
        <v>458.5349164032001</v>
      </c>
    </row>
    <row r="6298" spans="1:7" ht="45" customHeight="1" x14ac:dyDescent="0.2">
      <c r="A6298" s="21">
        <v>59</v>
      </c>
      <c r="B6298" s="22" t="s">
        <v>4111</v>
      </c>
      <c r="C6298" s="23" t="s">
        <v>4112</v>
      </c>
      <c r="D6298" s="32">
        <v>0.3</v>
      </c>
      <c r="E6298" s="25">
        <v>90.86</v>
      </c>
      <c r="F6298" s="25">
        <v>137.11000000000001</v>
      </c>
      <c r="G6298" s="194">
        <f>F6298/D6298*1.2*1.0224*1.0192</f>
        <v>571.49097707520002</v>
      </c>
    </row>
    <row r="6299" spans="1:7" ht="12" x14ac:dyDescent="0.2">
      <c r="A6299" s="459" t="s">
        <v>4113</v>
      </c>
      <c r="B6299" s="460"/>
      <c r="C6299" s="460"/>
      <c r="D6299" s="460"/>
      <c r="E6299" s="460"/>
      <c r="F6299" s="461"/>
    </row>
    <row r="6300" spans="1:7" ht="33.75" customHeight="1" x14ac:dyDescent="0.2">
      <c r="A6300" s="21">
        <v>60</v>
      </c>
      <c r="B6300" s="22" t="s">
        <v>1767</v>
      </c>
      <c r="C6300" s="23" t="s">
        <v>1768</v>
      </c>
      <c r="D6300" s="32">
        <v>2.2000000000000002</v>
      </c>
      <c r="E6300" s="25">
        <v>243.91</v>
      </c>
      <c r="F6300" s="25">
        <v>15137.53</v>
      </c>
    </row>
    <row r="6301" spans="1:7" x14ac:dyDescent="0.2">
      <c r="A6301" s="26"/>
      <c r="B6301" s="27"/>
      <c r="C6301" s="28" t="s">
        <v>4114</v>
      </c>
      <c r="D6301" s="28"/>
      <c r="E6301" s="28"/>
      <c r="F6301" s="29">
        <v>7327.06</v>
      </c>
    </row>
    <row r="6302" spans="1:7" x14ac:dyDescent="0.2">
      <c r="A6302" s="26"/>
      <c r="B6302" s="27"/>
      <c r="C6302" s="28" t="s">
        <v>4115</v>
      </c>
      <c r="D6302" s="28"/>
      <c r="E6302" s="28"/>
      <c r="F6302" s="29">
        <v>3379.02</v>
      </c>
    </row>
    <row r="6303" spans="1:7" x14ac:dyDescent="0.2">
      <c r="A6303" s="26"/>
      <c r="B6303" s="27"/>
      <c r="C6303" s="28" t="s">
        <v>917</v>
      </c>
      <c r="D6303" s="28"/>
      <c r="E6303" s="28"/>
      <c r="F6303" s="29">
        <v>25843.61</v>
      </c>
      <c r="G6303" s="194">
        <f>F6303/D6300*1.2*1.0224*1.0192</f>
        <v>14688.992179521163</v>
      </c>
    </row>
    <row r="6304" spans="1:7" ht="33.75" customHeight="1" x14ac:dyDescent="0.2">
      <c r="A6304" s="21">
        <v>61</v>
      </c>
      <c r="B6304" s="22" t="s">
        <v>1053</v>
      </c>
      <c r="C6304" s="23" t="s">
        <v>1751</v>
      </c>
      <c r="D6304" s="32">
        <v>2.2000000000000002</v>
      </c>
      <c r="E6304" s="25">
        <v>347.67</v>
      </c>
      <c r="F6304" s="25">
        <v>13106</v>
      </c>
    </row>
    <row r="6305" spans="1:7" x14ac:dyDescent="0.2">
      <c r="A6305" s="26"/>
      <c r="B6305" s="27"/>
      <c r="C6305" s="28" t="s">
        <v>4116</v>
      </c>
      <c r="D6305" s="28"/>
      <c r="E6305" s="28"/>
      <c r="F6305" s="29">
        <v>5047.1099999999997</v>
      </c>
    </row>
    <row r="6306" spans="1:7" x14ac:dyDescent="0.2">
      <c r="A6306" s="26"/>
      <c r="B6306" s="27"/>
      <c r="C6306" s="28" t="s">
        <v>4117</v>
      </c>
      <c r="D6306" s="28"/>
      <c r="E6306" s="28"/>
      <c r="F6306" s="29">
        <v>2327.58</v>
      </c>
    </row>
    <row r="6307" spans="1:7" x14ac:dyDescent="0.2">
      <c r="A6307" s="26"/>
      <c r="B6307" s="27"/>
      <c r="C6307" s="28" t="s">
        <v>917</v>
      </c>
      <c r="D6307" s="28"/>
      <c r="E6307" s="28"/>
      <c r="F6307" s="29">
        <v>20480.689999999999</v>
      </c>
      <c r="G6307" s="194">
        <f>F6307/D6304*1.2*1.0224*1.0192</f>
        <v>11640.815475902837</v>
      </c>
    </row>
    <row r="6308" spans="1:7" ht="12" x14ac:dyDescent="0.2">
      <c r="A6308" s="459" t="s">
        <v>4118</v>
      </c>
      <c r="B6308" s="460"/>
      <c r="C6308" s="460"/>
      <c r="D6308" s="460"/>
      <c r="E6308" s="460"/>
      <c r="F6308" s="461"/>
    </row>
    <row r="6309" spans="1:7" ht="45" customHeight="1" x14ac:dyDescent="0.2">
      <c r="A6309" s="21">
        <v>62</v>
      </c>
      <c r="B6309" s="22" t="s">
        <v>1038</v>
      </c>
      <c r="C6309" s="23" t="s">
        <v>4119</v>
      </c>
      <c r="D6309" s="35">
        <v>5.6550000000000003E-2</v>
      </c>
      <c r="E6309" s="25">
        <v>1537.64</v>
      </c>
      <c r="F6309" s="25">
        <v>2766.88</v>
      </c>
    </row>
    <row r="6310" spans="1:7" x14ac:dyDescent="0.2">
      <c r="A6310" s="26"/>
      <c r="B6310" s="27"/>
      <c r="C6310" s="28" t="s">
        <v>4120</v>
      </c>
      <c r="D6310" s="28"/>
      <c r="E6310" s="28"/>
      <c r="F6310" s="29">
        <v>2202.3000000000002</v>
      </c>
    </row>
    <row r="6311" spans="1:7" x14ac:dyDescent="0.2">
      <c r="A6311" s="26"/>
      <c r="B6311" s="27"/>
      <c r="C6311" s="28" t="s">
        <v>4121</v>
      </c>
      <c r="D6311" s="28"/>
      <c r="E6311" s="28"/>
      <c r="F6311" s="29">
        <v>1247.97</v>
      </c>
    </row>
    <row r="6312" spans="1:7" x14ac:dyDescent="0.2">
      <c r="A6312" s="26"/>
      <c r="B6312" s="27"/>
      <c r="C6312" s="28" t="s">
        <v>917</v>
      </c>
      <c r="D6312" s="28"/>
      <c r="E6312" s="28"/>
      <c r="F6312" s="29">
        <v>6217.15</v>
      </c>
    </row>
    <row r="6313" spans="1:7" ht="22.5" customHeight="1" x14ac:dyDescent="0.2">
      <c r="A6313" s="21">
        <v>63</v>
      </c>
      <c r="B6313" s="22" t="s">
        <v>4122</v>
      </c>
      <c r="C6313" s="23" t="s">
        <v>4123</v>
      </c>
      <c r="D6313" s="35">
        <v>5.6550000000000003E-2</v>
      </c>
      <c r="E6313" s="25">
        <v>5763</v>
      </c>
      <c r="F6313" s="25">
        <v>3291.57</v>
      </c>
    </row>
    <row r="6314" spans="1:7" ht="11.25" customHeight="1" x14ac:dyDescent="0.2">
      <c r="A6314" s="443" t="s">
        <v>1007</v>
      </c>
      <c r="B6314" s="444"/>
      <c r="C6314" s="444"/>
      <c r="D6314" s="444"/>
      <c r="E6314" s="445"/>
      <c r="F6314" s="36">
        <v>3754299.28</v>
      </c>
    </row>
    <row r="6315" spans="1:7" x14ac:dyDescent="0.2">
      <c r="A6315" s="443" t="s">
        <v>1008</v>
      </c>
      <c r="B6315" s="444"/>
      <c r="C6315" s="444"/>
      <c r="D6315" s="444"/>
      <c r="E6315" s="445"/>
      <c r="F6315" s="36">
        <v>898567.61</v>
      </c>
    </row>
    <row r="6316" spans="1:7" x14ac:dyDescent="0.2">
      <c r="A6316" s="443" t="s">
        <v>1009</v>
      </c>
      <c r="B6316" s="444"/>
      <c r="C6316" s="444"/>
      <c r="D6316" s="444"/>
      <c r="E6316" s="445"/>
      <c r="F6316" s="36">
        <v>458768.71</v>
      </c>
    </row>
    <row r="6317" spans="1:7" ht="11.25" customHeight="1" x14ac:dyDescent="0.2">
      <c r="A6317" s="443" t="s">
        <v>4124</v>
      </c>
      <c r="B6317" s="444"/>
      <c r="C6317" s="444"/>
      <c r="D6317" s="444"/>
      <c r="E6317" s="445"/>
      <c r="F6317" s="36">
        <v>5111635.5999999996</v>
      </c>
    </row>
    <row r="6318" spans="1:7" ht="11.25" customHeight="1" x14ac:dyDescent="0.2">
      <c r="A6318" s="443" t="s">
        <v>1023</v>
      </c>
      <c r="B6318" s="444"/>
      <c r="C6318" s="444"/>
      <c r="D6318" s="444"/>
      <c r="E6318" s="445"/>
      <c r="F6318" s="36">
        <v>23690526.039999999</v>
      </c>
    </row>
    <row r="6319" spans="1:7" x14ac:dyDescent="0.2">
      <c r="A6319" s="443" t="s">
        <v>1008</v>
      </c>
      <c r="B6319" s="444"/>
      <c r="C6319" s="444"/>
      <c r="D6319" s="444"/>
      <c r="E6319" s="445"/>
      <c r="F6319" s="36">
        <v>1295112.96</v>
      </c>
    </row>
    <row r="6320" spans="1:7" x14ac:dyDescent="0.2">
      <c r="A6320" s="443" t="s">
        <v>1009</v>
      </c>
      <c r="B6320" s="444"/>
      <c r="C6320" s="444"/>
      <c r="D6320" s="444"/>
      <c r="E6320" s="445"/>
      <c r="F6320" s="36">
        <v>664518.18999999994</v>
      </c>
    </row>
    <row r="6321" spans="1:6" x14ac:dyDescent="0.2">
      <c r="A6321" s="443" t="s">
        <v>1024</v>
      </c>
      <c r="B6321" s="444"/>
      <c r="C6321" s="444"/>
      <c r="D6321" s="444"/>
      <c r="E6321" s="445"/>
      <c r="F6321" s="36">
        <v>25935615.34</v>
      </c>
    </row>
    <row r="6322" spans="1:6" x14ac:dyDescent="0.2">
      <c r="A6322" s="38"/>
      <c r="B6322" s="38"/>
      <c r="C6322" s="38"/>
      <c r="D6322" s="38"/>
      <c r="E6322" s="38"/>
      <c r="F6322" s="38"/>
    </row>
    <row r="6323" spans="1:6" ht="15" x14ac:dyDescent="0.25">
      <c r="A6323" s="3"/>
      <c r="B6323" s="3"/>
      <c r="C6323" s="3"/>
      <c r="D6323" s="3"/>
      <c r="E6323" s="3"/>
      <c r="F6323" s="3"/>
    </row>
    <row r="6324" spans="1:6" x14ac:dyDescent="0.2">
      <c r="A6324" s="41" t="s">
        <v>1025</v>
      </c>
      <c r="B6324" s="446"/>
      <c r="C6324" s="446"/>
      <c r="D6324" s="446"/>
      <c r="E6324" s="446"/>
      <c r="F6324" s="446"/>
    </row>
    <row r="6325" spans="1:6" x14ac:dyDescent="0.2">
      <c r="A6325" s="4"/>
      <c r="B6325" s="447" t="s">
        <v>1027</v>
      </c>
      <c r="C6325" s="447"/>
      <c r="D6325" s="447"/>
      <c r="E6325" s="447"/>
      <c r="F6325" s="447"/>
    </row>
    <row r="6326" spans="1:6" x14ac:dyDescent="0.2">
      <c r="A6326" s="41" t="s">
        <v>1028</v>
      </c>
      <c r="B6326" s="446"/>
      <c r="C6326" s="446"/>
      <c r="D6326" s="446"/>
      <c r="E6326" s="446"/>
      <c r="F6326" s="446"/>
    </row>
    <row r="6327" spans="1:6" x14ac:dyDescent="0.2">
      <c r="A6327" s="10"/>
      <c r="B6327" s="447" t="s">
        <v>1027</v>
      </c>
      <c r="C6327" s="447"/>
      <c r="D6327" s="447"/>
      <c r="E6327" s="447"/>
      <c r="F6327" s="447"/>
    </row>
    <row r="6328" spans="1:6" ht="15" x14ac:dyDescent="0.25">
      <c r="A6328" s="3"/>
      <c r="B6328" s="3"/>
      <c r="C6328" s="3"/>
      <c r="D6328" s="3"/>
      <c r="E6328" s="3"/>
      <c r="F6328" s="3"/>
    </row>
    <row r="6329" spans="1:6" ht="15" x14ac:dyDescent="0.25">
      <c r="A6329" s="3"/>
      <c r="B6329" s="3"/>
      <c r="C6329" s="3"/>
      <c r="D6329" s="3"/>
      <c r="E6329" s="3"/>
      <c r="F6329" s="3"/>
    </row>
    <row r="6330" spans="1:6" ht="18" x14ac:dyDescent="0.25">
      <c r="A6330" s="448" t="s">
        <v>4125</v>
      </c>
      <c r="B6330" s="448"/>
      <c r="C6330" s="448"/>
      <c r="D6330" s="448"/>
      <c r="E6330" s="448"/>
      <c r="F6330" s="448"/>
    </row>
    <row r="6331" spans="1:6" x14ac:dyDescent="0.2">
      <c r="A6331" s="6"/>
      <c r="B6331" s="6"/>
      <c r="C6331" s="6"/>
      <c r="D6331" s="6"/>
      <c r="E6331" s="6"/>
      <c r="F6331" s="6"/>
    </row>
    <row r="6332" spans="1:6" ht="12.75" customHeight="1" x14ac:dyDescent="0.2">
      <c r="A6332" s="449" t="s">
        <v>4126</v>
      </c>
      <c r="B6332" s="449"/>
      <c r="C6332" s="449"/>
      <c r="D6332" s="449"/>
      <c r="E6332" s="449"/>
      <c r="F6332" s="449"/>
    </row>
    <row r="6333" spans="1:6" x14ac:dyDescent="0.2">
      <c r="A6333" s="450" t="s">
        <v>903</v>
      </c>
      <c r="B6333" s="450"/>
      <c r="C6333" s="450"/>
      <c r="D6333" s="450"/>
      <c r="E6333" s="450"/>
      <c r="F6333" s="450"/>
    </row>
    <row r="6334" spans="1:6" x14ac:dyDescent="0.2">
      <c r="A6334" s="9"/>
      <c r="B6334" s="9"/>
      <c r="C6334" s="9"/>
      <c r="D6334" s="9"/>
      <c r="E6334" s="9"/>
      <c r="F6334" s="9"/>
    </row>
    <row r="6335" spans="1:6" ht="15" x14ac:dyDescent="0.25">
      <c r="A6335" s="10" t="s">
        <v>904</v>
      </c>
      <c r="B6335" s="10"/>
      <c r="C6335" s="11"/>
      <c r="D6335" s="12"/>
      <c r="E6335" s="12"/>
      <c r="F6335" s="3"/>
    </row>
    <row r="6336" spans="1:6" ht="15" x14ac:dyDescent="0.25">
      <c r="A6336" s="10"/>
      <c r="B6336" s="10"/>
      <c r="C6336" s="3"/>
      <c r="D6336" s="15"/>
      <c r="E6336" s="16"/>
      <c r="F6336" s="3"/>
    </row>
    <row r="6337" spans="1:6" ht="15" x14ac:dyDescent="0.25">
      <c r="A6337" s="18"/>
      <c r="B6337" s="3"/>
      <c r="C6337" s="3"/>
      <c r="D6337" s="3"/>
      <c r="E6337" s="3"/>
      <c r="F6337" s="3"/>
    </row>
    <row r="6338" spans="1:6" ht="11.25" customHeight="1" x14ac:dyDescent="0.2">
      <c r="A6338" s="451" t="s">
        <v>906</v>
      </c>
      <c r="B6338" s="451" t="s">
        <v>907</v>
      </c>
      <c r="C6338" s="451" t="s">
        <v>908</v>
      </c>
      <c r="D6338" s="451" t="s">
        <v>909</v>
      </c>
      <c r="E6338" s="451" t="s">
        <v>910</v>
      </c>
      <c r="F6338" s="451" t="s">
        <v>911</v>
      </c>
    </row>
    <row r="6339" spans="1:6" ht="11.25" customHeight="1" x14ac:dyDescent="0.2">
      <c r="A6339" s="452"/>
      <c r="B6339" s="452"/>
      <c r="C6339" s="452"/>
      <c r="D6339" s="452"/>
      <c r="E6339" s="452"/>
      <c r="F6339" s="452"/>
    </row>
    <row r="6340" spans="1:6" ht="12" x14ac:dyDescent="0.2">
      <c r="A6340" s="19">
        <v>1</v>
      </c>
      <c r="B6340" s="19">
        <v>2</v>
      </c>
      <c r="C6340" s="453">
        <v>3</v>
      </c>
      <c r="D6340" s="454"/>
      <c r="E6340" s="455"/>
      <c r="F6340" s="19">
        <v>4</v>
      </c>
    </row>
    <row r="6341" spans="1:6" ht="12.75" customHeight="1" x14ac:dyDescent="0.2">
      <c r="A6341" s="456" t="s">
        <v>4127</v>
      </c>
      <c r="B6341" s="457"/>
      <c r="C6341" s="457"/>
      <c r="D6341" s="457"/>
      <c r="E6341" s="457"/>
      <c r="F6341" s="458"/>
    </row>
    <row r="6342" spans="1:6" ht="33.75" customHeight="1" x14ac:dyDescent="0.2">
      <c r="A6342" s="21">
        <v>1</v>
      </c>
      <c r="B6342" s="22" t="s">
        <v>4128</v>
      </c>
      <c r="C6342" s="23" t="s">
        <v>4129</v>
      </c>
      <c r="D6342" s="31">
        <v>2</v>
      </c>
      <c r="E6342" s="25">
        <v>406.94</v>
      </c>
      <c r="F6342" s="25">
        <v>20069.810000000001</v>
      </c>
    </row>
    <row r="6343" spans="1:6" x14ac:dyDescent="0.2">
      <c r="A6343" s="26"/>
      <c r="B6343" s="27"/>
      <c r="C6343" s="28" t="s">
        <v>4130</v>
      </c>
      <c r="D6343" s="28"/>
      <c r="E6343" s="28"/>
      <c r="F6343" s="29">
        <v>14459.31</v>
      </c>
    </row>
    <row r="6344" spans="1:6" x14ac:dyDescent="0.2">
      <c r="A6344" s="26"/>
      <c r="B6344" s="27"/>
      <c r="C6344" s="28" t="s">
        <v>4131</v>
      </c>
      <c r="D6344" s="28"/>
      <c r="E6344" s="28"/>
      <c r="F6344" s="29">
        <v>7701.15</v>
      </c>
    </row>
    <row r="6345" spans="1:6" x14ac:dyDescent="0.2">
      <c r="A6345" s="26"/>
      <c r="B6345" s="27"/>
      <c r="C6345" s="28" t="s">
        <v>917</v>
      </c>
      <c r="D6345" s="28"/>
      <c r="E6345" s="28"/>
      <c r="F6345" s="29">
        <v>42230.27</v>
      </c>
    </row>
    <row r="6346" spans="1:6" ht="56.25" customHeight="1" x14ac:dyDescent="0.2">
      <c r="A6346" s="21">
        <v>2</v>
      </c>
      <c r="B6346" s="22" t="s">
        <v>4132</v>
      </c>
      <c r="C6346" s="23" t="s">
        <v>4133</v>
      </c>
      <c r="D6346" s="31">
        <v>1</v>
      </c>
      <c r="E6346" s="25">
        <v>13992.84</v>
      </c>
      <c r="F6346" s="25">
        <v>83257.399999999994</v>
      </c>
    </row>
    <row r="6347" spans="1:6" ht="56.25" customHeight="1" x14ac:dyDescent="0.2">
      <c r="A6347" s="21">
        <v>3</v>
      </c>
      <c r="B6347" s="22" t="s">
        <v>4134</v>
      </c>
      <c r="C6347" s="23" t="s">
        <v>4135</v>
      </c>
      <c r="D6347" s="31">
        <v>1</v>
      </c>
      <c r="E6347" s="25">
        <v>13992.84</v>
      </c>
      <c r="F6347" s="25">
        <v>83257.399999999994</v>
      </c>
    </row>
    <row r="6348" spans="1:6" ht="33.75" customHeight="1" x14ac:dyDescent="0.2">
      <c r="A6348" s="21">
        <v>4</v>
      </c>
      <c r="B6348" s="22" t="s">
        <v>4136</v>
      </c>
      <c r="C6348" s="23" t="s">
        <v>4137</v>
      </c>
      <c r="D6348" s="31">
        <v>1</v>
      </c>
      <c r="E6348" s="25">
        <v>521.54999999999995</v>
      </c>
      <c r="F6348" s="25">
        <v>13320.42</v>
      </c>
    </row>
    <row r="6349" spans="1:6" x14ac:dyDescent="0.2">
      <c r="A6349" s="26"/>
      <c r="B6349" s="27"/>
      <c r="C6349" s="28" t="s">
        <v>4138</v>
      </c>
      <c r="D6349" s="28"/>
      <c r="E6349" s="28"/>
      <c r="F6349" s="29">
        <v>9857.84</v>
      </c>
    </row>
    <row r="6350" spans="1:6" x14ac:dyDescent="0.2">
      <c r="A6350" s="26"/>
      <c r="B6350" s="27"/>
      <c r="C6350" s="28" t="s">
        <v>4139</v>
      </c>
      <c r="D6350" s="28"/>
      <c r="E6350" s="28"/>
      <c r="F6350" s="29">
        <v>5250.37</v>
      </c>
    </row>
    <row r="6351" spans="1:6" x14ac:dyDescent="0.2">
      <c r="A6351" s="26"/>
      <c r="B6351" s="27"/>
      <c r="C6351" s="28" t="s">
        <v>917</v>
      </c>
      <c r="D6351" s="28"/>
      <c r="E6351" s="28"/>
      <c r="F6351" s="29">
        <v>28428.63</v>
      </c>
    </row>
    <row r="6352" spans="1:6" ht="56.25" customHeight="1" x14ac:dyDescent="0.2">
      <c r="A6352" s="21">
        <v>5</v>
      </c>
      <c r="B6352" s="22" t="s">
        <v>4140</v>
      </c>
      <c r="C6352" s="23" t="s">
        <v>4141</v>
      </c>
      <c r="D6352" s="31">
        <v>1</v>
      </c>
      <c r="E6352" s="25">
        <v>21816.39</v>
      </c>
      <c r="F6352" s="25">
        <v>129807.52</v>
      </c>
    </row>
    <row r="6353" spans="1:6" ht="33.75" customHeight="1" x14ac:dyDescent="0.2">
      <c r="A6353" s="21">
        <v>6</v>
      </c>
      <c r="B6353" s="22" t="s">
        <v>4142</v>
      </c>
      <c r="C6353" s="23" t="s">
        <v>4143</v>
      </c>
      <c r="D6353" s="31">
        <v>157</v>
      </c>
      <c r="E6353" s="25">
        <v>374.36</v>
      </c>
      <c r="F6353" s="25">
        <v>349711.75</v>
      </c>
    </row>
    <row r="6354" spans="1:6" ht="22.5" customHeight="1" x14ac:dyDescent="0.2">
      <c r="A6354" s="21">
        <v>7</v>
      </c>
      <c r="B6354" s="22" t="s">
        <v>4144</v>
      </c>
      <c r="C6354" s="23" t="s">
        <v>4145</v>
      </c>
      <c r="D6354" s="31">
        <v>2</v>
      </c>
      <c r="E6354" s="25">
        <v>13.55</v>
      </c>
      <c r="F6354" s="25">
        <v>1207.6600000000001</v>
      </c>
    </row>
    <row r="6355" spans="1:6" x14ac:dyDescent="0.2">
      <c r="A6355" s="26"/>
      <c r="B6355" s="27"/>
      <c r="C6355" s="28" t="s">
        <v>4146</v>
      </c>
      <c r="D6355" s="28"/>
      <c r="E6355" s="28"/>
      <c r="F6355" s="29">
        <v>811.47</v>
      </c>
    </row>
    <row r="6356" spans="1:6" x14ac:dyDescent="0.2">
      <c r="A6356" s="26"/>
      <c r="B6356" s="27"/>
      <c r="C6356" s="28" t="s">
        <v>4147</v>
      </c>
      <c r="D6356" s="28"/>
      <c r="E6356" s="28"/>
      <c r="F6356" s="29">
        <v>426.65</v>
      </c>
    </row>
    <row r="6357" spans="1:6" x14ac:dyDescent="0.2">
      <c r="A6357" s="26"/>
      <c r="B6357" s="27"/>
      <c r="C6357" s="28" t="s">
        <v>917</v>
      </c>
      <c r="D6357" s="28"/>
      <c r="E6357" s="28"/>
      <c r="F6357" s="29">
        <v>2445.7800000000002</v>
      </c>
    </row>
    <row r="6358" spans="1:6" ht="33.75" customHeight="1" x14ac:dyDescent="0.2">
      <c r="A6358" s="21">
        <v>8</v>
      </c>
      <c r="B6358" s="22" t="s">
        <v>4148</v>
      </c>
      <c r="C6358" s="23" t="s">
        <v>4149</v>
      </c>
      <c r="D6358" s="31">
        <v>2</v>
      </c>
      <c r="E6358" s="25">
        <v>1385.63</v>
      </c>
      <c r="F6358" s="25">
        <v>16489</v>
      </c>
    </row>
    <row r="6359" spans="1:6" ht="22.5" customHeight="1" x14ac:dyDescent="0.2">
      <c r="A6359" s="21">
        <v>9</v>
      </c>
      <c r="B6359" s="22" t="s">
        <v>4150</v>
      </c>
      <c r="C6359" s="23" t="s">
        <v>4151</v>
      </c>
      <c r="D6359" s="31">
        <v>1</v>
      </c>
      <c r="E6359" s="25">
        <v>13.55</v>
      </c>
      <c r="F6359" s="25">
        <v>603.83000000000004</v>
      </c>
    </row>
    <row r="6360" spans="1:6" x14ac:dyDescent="0.2">
      <c r="A6360" s="26"/>
      <c r="B6360" s="27"/>
      <c r="C6360" s="28" t="s">
        <v>4152</v>
      </c>
      <c r="D6360" s="28"/>
      <c r="E6360" s="28"/>
      <c r="F6360" s="29">
        <v>405.73</v>
      </c>
    </row>
    <row r="6361" spans="1:6" x14ac:dyDescent="0.2">
      <c r="A6361" s="26"/>
      <c r="B6361" s="27"/>
      <c r="C6361" s="28" t="s">
        <v>4153</v>
      </c>
      <c r="D6361" s="28"/>
      <c r="E6361" s="28"/>
      <c r="F6361" s="29">
        <v>213.32</v>
      </c>
    </row>
    <row r="6362" spans="1:6" x14ac:dyDescent="0.2">
      <c r="A6362" s="26"/>
      <c r="B6362" s="27"/>
      <c r="C6362" s="28" t="s">
        <v>917</v>
      </c>
      <c r="D6362" s="28"/>
      <c r="E6362" s="28"/>
      <c r="F6362" s="29">
        <v>1222.8800000000001</v>
      </c>
    </row>
    <row r="6363" spans="1:6" ht="33.75" customHeight="1" x14ac:dyDescent="0.2">
      <c r="A6363" s="21">
        <v>10</v>
      </c>
      <c r="B6363" s="22" t="s">
        <v>4154</v>
      </c>
      <c r="C6363" s="23" t="s">
        <v>4155</v>
      </c>
      <c r="D6363" s="31">
        <v>1</v>
      </c>
      <c r="E6363" s="25">
        <v>2010.75</v>
      </c>
      <c r="F6363" s="25">
        <v>11963.99</v>
      </c>
    </row>
    <row r="6364" spans="1:6" ht="33.75" customHeight="1" x14ac:dyDescent="0.2">
      <c r="A6364" s="21">
        <v>54</v>
      </c>
      <c r="B6364" s="22" t="s">
        <v>4035</v>
      </c>
      <c r="C6364" s="23" t="s">
        <v>4156</v>
      </c>
      <c r="D6364" s="31">
        <v>3</v>
      </c>
      <c r="E6364" s="25">
        <v>13.57</v>
      </c>
      <c r="F6364" s="25">
        <v>1755.61</v>
      </c>
    </row>
    <row r="6365" spans="1:6" x14ac:dyDescent="0.2">
      <c r="A6365" s="26"/>
      <c r="B6365" s="27"/>
      <c r="C6365" s="28" t="s">
        <v>4157</v>
      </c>
      <c r="D6365" s="28"/>
      <c r="E6365" s="28"/>
      <c r="F6365" s="29">
        <v>1497.03</v>
      </c>
    </row>
    <row r="6366" spans="1:6" x14ac:dyDescent="0.2">
      <c r="A6366" s="26"/>
      <c r="B6366" s="27"/>
      <c r="C6366" s="28" t="s">
        <v>4158</v>
      </c>
      <c r="D6366" s="28"/>
      <c r="E6366" s="28"/>
      <c r="F6366" s="29">
        <v>765.15</v>
      </c>
    </row>
    <row r="6367" spans="1:6" x14ac:dyDescent="0.2">
      <c r="A6367" s="26"/>
      <c r="B6367" s="27"/>
      <c r="C6367" s="28" t="s">
        <v>917</v>
      </c>
      <c r="D6367" s="28"/>
      <c r="E6367" s="28"/>
      <c r="F6367" s="29">
        <v>4017.79</v>
      </c>
    </row>
    <row r="6368" spans="1:6" ht="33.75" customHeight="1" x14ac:dyDescent="0.2">
      <c r="A6368" s="21">
        <v>12</v>
      </c>
      <c r="B6368" s="22" t="s">
        <v>4159</v>
      </c>
      <c r="C6368" s="23" t="s">
        <v>4160</v>
      </c>
      <c r="D6368" s="31">
        <v>3</v>
      </c>
      <c r="E6368" s="25">
        <v>1421.65</v>
      </c>
      <c r="F6368" s="25">
        <v>25376.52</v>
      </c>
    </row>
    <row r="6369" spans="1:6" ht="33.75" customHeight="1" x14ac:dyDescent="0.2">
      <c r="A6369" s="21">
        <v>13</v>
      </c>
      <c r="B6369" s="22" t="s">
        <v>4161</v>
      </c>
      <c r="C6369" s="23" t="s">
        <v>4162</v>
      </c>
      <c r="D6369" s="31">
        <v>2</v>
      </c>
      <c r="E6369" s="25">
        <v>96.75</v>
      </c>
      <c r="F6369" s="25">
        <v>1613.82</v>
      </c>
    </row>
    <row r="6370" spans="1:6" ht="33.75" customHeight="1" x14ac:dyDescent="0.2">
      <c r="A6370" s="21">
        <v>14</v>
      </c>
      <c r="B6370" s="22" t="s">
        <v>4163</v>
      </c>
      <c r="C6370" s="23" t="s">
        <v>4164</v>
      </c>
      <c r="D6370" s="31">
        <v>1</v>
      </c>
      <c r="E6370" s="25">
        <v>104.99</v>
      </c>
      <c r="F6370" s="25">
        <v>875.59</v>
      </c>
    </row>
    <row r="6371" spans="1:6" ht="33.75" customHeight="1" x14ac:dyDescent="0.2">
      <c r="A6371" s="21">
        <v>15</v>
      </c>
      <c r="B6371" s="22" t="s">
        <v>4035</v>
      </c>
      <c r="C6371" s="23" t="s">
        <v>4165</v>
      </c>
      <c r="D6371" s="31">
        <v>3</v>
      </c>
      <c r="E6371" s="25">
        <v>13.57</v>
      </c>
      <c r="F6371" s="25">
        <v>1755.61</v>
      </c>
    </row>
    <row r="6372" spans="1:6" x14ac:dyDescent="0.2">
      <c r="A6372" s="26"/>
      <c r="B6372" s="27"/>
      <c r="C6372" s="28" t="s">
        <v>4157</v>
      </c>
      <c r="D6372" s="28"/>
      <c r="E6372" s="28"/>
      <c r="F6372" s="29">
        <v>1497.03</v>
      </c>
    </row>
    <row r="6373" spans="1:6" x14ac:dyDescent="0.2">
      <c r="A6373" s="26"/>
      <c r="B6373" s="27"/>
      <c r="C6373" s="28" t="s">
        <v>4158</v>
      </c>
      <c r="D6373" s="28"/>
      <c r="E6373" s="28"/>
      <c r="F6373" s="29">
        <v>765.15</v>
      </c>
    </row>
    <row r="6374" spans="1:6" x14ac:dyDescent="0.2">
      <c r="A6374" s="26"/>
      <c r="B6374" s="27"/>
      <c r="C6374" s="28" t="s">
        <v>917</v>
      </c>
      <c r="D6374" s="28"/>
      <c r="E6374" s="28"/>
      <c r="F6374" s="29">
        <v>4017.79</v>
      </c>
    </row>
    <row r="6375" spans="1:6" ht="33.75" customHeight="1" x14ac:dyDescent="0.2">
      <c r="A6375" s="21">
        <v>16</v>
      </c>
      <c r="B6375" s="22" t="s">
        <v>4166</v>
      </c>
      <c r="C6375" s="23" t="s">
        <v>4167</v>
      </c>
      <c r="D6375" s="31">
        <v>3</v>
      </c>
      <c r="E6375" s="25">
        <v>315.97000000000003</v>
      </c>
      <c r="F6375" s="25">
        <v>5640.08</v>
      </c>
    </row>
    <row r="6376" spans="1:6" ht="33.75" customHeight="1" x14ac:dyDescent="0.2">
      <c r="A6376" s="21">
        <v>17</v>
      </c>
      <c r="B6376" s="22" t="s">
        <v>4168</v>
      </c>
      <c r="C6376" s="23" t="s">
        <v>4169</v>
      </c>
      <c r="D6376" s="31">
        <v>6</v>
      </c>
      <c r="E6376" s="25">
        <v>33.65</v>
      </c>
      <c r="F6376" s="25">
        <v>3212.78</v>
      </c>
    </row>
    <row r="6377" spans="1:6" x14ac:dyDescent="0.2">
      <c r="A6377" s="26"/>
      <c r="B6377" s="27"/>
      <c r="C6377" s="28" t="s">
        <v>4170</v>
      </c>
      <c r="D6377" s="28"/>
      <c r="E6377" s="28"/>
      <c r="F6377" s="29">
        <v>1476.52</v>
      </c>
    </row>
    <row r="6378" spans="1:6" x14ac:dyDescent="0.2">
      <c r="A6378" s="26"/>
      <c r="B6378" s="27"/>
      <c r="C6378" s="28" t="s">
        <v>4171</v>
      </c>
      <c r="D6378" s="28"/>
      <c r="E6378" s="28"/>
      <c r="F6378" s="29">
        <v>754.67</v>
      </c>
    </row>
    <row r="6379" spans="1:6" x14ac:dyDescent="0.2">
      <c r="A6379" s="26"/>
      <c r="B6379" s="27"/>
      <c r="C6379" s="28" t="s">
        <v>917</v>
      </c>
      <c r="D6379" s="28"/>
      <c r="E6379" s="28"/>
      <c r="F6379" s="29">
        <v>5443.97</v>
      </c>
    </row>
    <row r="6380" spans="1:6" ht="33.75" customHeight="1" x14ac:dyDescent="0.2">
      <c r="A6380" s="21">
        <v>18</v>
      </c>
      <c r="B6380" s="22" t="s">
        <v>4172</v>
      </c>
      <c r="C6380" s="23" t="s">
        <v>4173</v>
      </c>
      <c r="D6380" s="31">
        <v>6</v>
      </c>
      <c r="E6380" s="25">
        <v>276.14999999999998</v>
      </c>
      <c r="F6380" s="25">
        <v>13818.67</v>
      </c>
    </row>
    <row r="6381" spans="1:6" ht="33.75" customHeight="1" x14ac:dyDescent="0.2">
      <c r="A6381" s="21">
        <v>19</v>
      </c>
      <c r="B6381" s="22" t="s">
        <v>4174</v>
      </c>
      <c r="C6381" s="23" t="s">
        <v>4175</v>
      </c>
      <c r="D6381" s="35">
        <v>5.6612200000000001</v>
      </c>
      <c r="E6381" s="25">
        <v>6.9</v>
      </c>
      <c r="F6381" s="25">
        <v>1340.83</v>
      </c>
    </row>
    <row r="6382" spans="1:6" x14ac:dyDescent="0.2">
      <c r="A6382" s="26"/>
      <c r="B6382" s="27"/>
      <c r="C6382" s="28" t="s">
        <v>4176</v>
      </c>
      <c r="D6382" s="28"/>
      <c r="E6382" s="28"/>
      <c r="F6382" s="29">
        <v>1123.18</v>
      </c>
    </row>
    <row r="6383" spans="1:6" x14ac:dyDescent="0.2">
      <c r="A6383" s="26"/>
      <c r="B6383" s="27"/>
      <c r="C6383" s="28" t="s">
        <v>4177</v>
      </c>
      <c r="D6383" s="28"/>
      <c r="E6383" s="28"/>
      <c r="F6383" s="29">
        <v>537.16999999999996</v>
      </c>
    </row>
    <row r="6384" spans="1:6" x14ac:dyDescent="0.2">
      <c r="A6384" s="26"/>
      <c r="B6384" s="27"/>
      <c r="C6384" s="28" t="s">
        <v>917</v>
      </c>
      <c r="D6384" s="28"/>
      <c r="E6384" s="28"/>
      <c r="F6384" s="29">
        <v>3001.18</v>
      </c>
    </row>
    <row r="6385" spans="1:6" ht="33.75" customHeight="1" x14ac:dyDescent="0.2">
      <c r="A6385" s="21">
        <v>20</v>
      </c>
      <c r="B6385" s="22" t="s">
        <v>4178</v>
      </c>
      <c r="C6385" s="23" t="s">
        <v>4179</v>
      </c>
      <c r="D6385" s="31">
        <v>2</v>
      </c>
      <c r="E6385" s="25">
        <v>1128.1400000000001</v>
      </c>
      <c r="F6385" s="25">
        <v>18817.310000000001</v>
      </c>
    </row>
    <row r="6386" spans="1:6" ht="33.75" customHeight="1" x14ac:dyDescent="0.2">
      <c r="A6386" s="21">
        <v>21</v>
      </c>
      <c r="B6386" s="22" t="s">
        <v>4180</v>
      </c>
      <c r="C6386" s="23" t="s">
        <v>4181</v>
      </c>
      <c r="D6386" s="31">
        <v>1</v>
      </c>
      <c r="E6386" s="25">
        <v>1522.54</v>
      </c>
      <c r="F6386" s="25">
        <v>12698.02</v>
      </c>
    </row>
    <row r="6387" spans="1:6" ht="33.75" customHeight="1" x14ac:dyDescent="0.2">
      <c r="A6387" s="21">
        <v>22</v>
      </c>
      <c r="B6387" s="22" t="s">
        <v>4182</v>
      </c>
      <c r="C6387" s="23" t="s">
        <v>4183</v>
      </c>
      <c r="D6387" s="30">
        <v>0.05</v>
      </c>
      <c r="E6387" s="25">
        <v>664.48</v>
      </c>
      <c r="F6387" s="25">
        <v>1137.6600000000001</v>
      </c>
    </row>
    <row r="6388" spans="1:6" x14ac:dyDescent="0.2">
      <c r="A6388" s="26"/>
      <c r="B6388" s="27"/>
      <c r="C6388" s="28" t="s">
        <v>4184</v>
      </c>
      <c r="D6388" s="28"/>
      <c r="E6388" s="28"/>
      <c r="F6388" s="29">
        <v>964.76</v>
      </c>
    </row>
    <row r="6389" spans="1:6" x14ac:dyDescent="0.2">
      <c r="A6389" s="26"/>
      <c r="B6389" s="27"/>
      <c r="C6389" s="28" t="s">
        <v>4185</v>
      </c>
      <c r="D6389" s="28"/>
      <c r="E6389" s="28"/>
      <c r="F6389" s="29">
        <v>493.1</v>
      </c>
    </row>
    <row r="6390" spans="1:6" x14ac:dyDescent="0.2">
      <c r="A6390" s="26"/>
      <c r="B6390" s="27"/>
      <c r="C6390" s="28" t="s">
        <v>917</v>
      </c>
      <c r="D6390" s="28"/>
      <c r="E6390" s="28"/>
      <c r="F6390" s="29">
        <v>2595.52</v>
      </c>
    </row>
    <row r="6391" spans="1:6" ht="33.75" customHeight="1" x14ac:dyDescent="0.2">
      <c r="A6391" s="21">
        <v>23</v>
      </c>
      <c r="B6391" s="22" t="s">
        <v>4186</v>
      </c>
      <c r="C6391" s="23" t="s">
        <v>4187</v>
      </c>
      <c r="D6391" s="31">
        <v>3</v>
      </c>
      <c r="E6391" s="25">
        <v>228.45</v>
      </c>
      <c r="F6391" s="25">
        <v>5715.92</v>
      </c>
    </row>
    <row r="6392" spans="1:6" ht="33.75" customHeight="1" x14ac:dyDescent="0.2">
      <c r="A6392" s="21">
        <v>24</v>
      </c>
      <c r="B6392" s="22" t="s">
        <v>4188</v>
      </c>
      <c r="C6392" s="23" t="s">
        <v>4189</v>
      </c>
      <c r="D6392" s="31">
        <v>2</v>
      </c>
      <c r="E6392" s="25">
        <v>228.45</v>
      </c>
      <c r="F6392" s="25">
        <v>3810.61</v>
      </c>
    </row>
    <row r="6393" spans="1:6" ht="33.75" customHeight="1" x14ac:dyDescent="0.2">
      <c r="A6393" s="21">
        <v>25</v>
      </c>
      <c r="B6393" s="22" t="s">
        <v>4190</v>
      </c>
      <c r="C6393" s="23" t="s">
        <v>4191</v>
      </c>
      <c r="D6393" s="31">
        <v>5</v>
      </c>
      <c r="E6393" s="25">
        <v>127.32</v>
      </c>
      <c r="F6393" s="25">
        <v>5309.42</v>
      </c>
    </row>
    <row r="6394" spans="1:6" ht="12" x14ac:dyDescent="0.2">
      <c r="A6394" s="459" t="s">
        <v>4192</v>
      </c>
      <c r="B6394" s="460"/>
      <c r="C6394" s="460"/>
      <c r="D6394" s="460"/>
      <c r="E6394" s="460"/>
      <c r="F6394" s="461"/>
    </row>
    <row r="6395" spans="1:6" ht="33.75" customHeight="1" x14ac:dyDescent="0.2">
      <c r="A6395" s="21">
        <v>26</v>
      </c>
      <c r="B6395" s="22" t="s">
        <v>4193</v>
      </c>
      <c r="C6395" s="23" t="s">
        <v>4194</v>
      </c>
      <c r="D6395" s="24">
        <v>1.4999999999999999E-2</v>
      </c>
      <c r="E6395" s="25">
        <v>25118.32</v>
      </c>
      <c r="F6395" s="25">
        <v>13491.82</v>
      </c>
    </row>
    <row r="6396" spans="1:6" x14ac:dyDescent="0.2">
      <c r="A6396" s="26"/>
      <c r="B6396" s="27"/>
      <c r="C6396" s="28" t="s">
        <v>4195</v>
      </c>
      <c r="D6396" s="28"/>
      <c r="E6396" s="28"/>
      <c r="F6396" s="29">
        <v>11430.15</v>
      </c>
    </row>
    <row r="6397" spans="1:6" x14ac:dyDescent="0.2">
      <c r="A6397" s="26"/>
      <c r="B6397" s="27"/>
      <c r="C6397" s="28" t="s">
        <v>4196</v>
      </c>
      <c r="D6397" s="28"/>
      <c r="E6397" s="28"/>
      <c r="F6397" s="29">
        <v>5842.08</v>
      </c>
    </row>
    <row r="6398" spans="1:6" x14ac:dyDescent="0.2">
      <c r="A6398" s="26"/>
      <c r="B6398" s="27"/>
      <c r="C6398" s="28" t="s">
        <v>917</v>
      </c>
      <c r="D6398" s="28"/>
      <c r="E6398" s="28"/>
      <c r="F6398" s="29">
        <v>30764.05</v>
      </c>
    </row>
    <row r="6399" spans="1:6" ht="45" customHeight="1" x14ac:dyDescent="0.2">
      <c r="A6399" s="21">
        <v>27</v>
      </c>
      <c r="B6399" s="22" t="s">
        <v>4197</v>
      </c>
      <c r="C6399" s="23" t="s">
        <v>4198</v>
      </c>
      <c r="D6399" s="31">
        <v>15</v>
      </c>
      <c r="E6399" s="25">
        <v>33.21</v>
      </c>
      <c r="F6399" s="25">
        <v>4981.5</v>
      </c>
    </row>
    <row r="6400" spans="1:6" ht="33.75" customHeight="1" x14ac:dyDescent="0.2">
      <c r="A6400" s="21">
        <v>11</v>
      </c>
      <c r="B6400" s="22" t="s">
        <v>4199</v>
      </c>
      <c r="C6400" s="23" t="s">
        <v>4200</v>
      </c>
      <c r="D6400" s="32">
        <v>1.2</v>
      </c>
      <c r="E6400" s="25">
        <v>44.4</v>
      </c>
      <c r="F6400" s="25">
        <v>619.11</v>
      </c>
    </row>
    <row r="6401" spans="1:6" ht="22.5" customHeight="1" x14ac:dyDescent="0.2">
      <c r="A6401" s="21">
        <v>56</v>
      </c>
      <c r="B6401" s="22" t="s">
        <v>4201</v>
      </c>
      <c r="C6401" s="23" t="s">
        <v>4202</v>
      </c>
      <c r="D6401" s="31">
        <v>2</v>
      </c>
      <c r="E6401" s="25">
        <v>11.48</v>
      </c>
      <c r="F6401" s="25">
        <v>209.17</v>
      </c>
    </row>
    <row r="6402" spans="1:6" ht="22.5" customHeight="1" x14ac:dyDescent="0.2">
      <c r="A6402" s="21">
        <v>57</v>
      </c>
      <c r="B6402" s="22" t="s">
        <v>4203</v>
      </c>
      <c r="C6402" s="23" t="s">
        <v>4204</v>
      </c>
      <c r="D6402" s="31">
        <v>5</v>
      </c>
      <c r="E6402" s="25">
        <v>0.63</v>
      </c>
      <c r="F6402" s="25">
        <v>22.14</v>
      </c>
    </row>
    <row r="6403" spans="1:6" ht="33.75" customHeight="1" x14ac:dyDescent="0.2">
      <c r="A6403" s="21">
        <v>58</v>
      </c>
      <c r="B6403" s="22" t="s">
        <v>4205</v>
      </c>
      <c r="C6403" s="23" t="s">
        <v>4206</v>
      </c>
      <c r="D6403" s="31">
        <v>5</v>
      </c>
      <c r="E6403" s="25">
        <v>14.99</v>
      </c>
      <c r="F6403" s="25">
        <v>625.04999999999995</v>
      </c>
    </row>
    <row r="6404" spans="1:6" ht="33.75" customHeight="1" x14ac:dyDescent="0.2">
      <c r="A6404" s="21">
        <v>59</v>
      </c>
      <c r="B6404" s="22" t="s">
        <v>4207</v>
      </c>
      <c r="C6404" s="23" t="s">
        <v>4208</v>
      </c>
      <c r="D6404" s="31">
        <v>10</v>
      </c>
      <c r="E6404" s="25">
        <v>0.34</v>
      </c>
      <c r="F6404" s="25">
        <v>28.69</v>
      </c>
    </row>
    <row r="6405" spans="1:6" ht="33.75" customHeight="1" x14ac:dyDescent="0.2">
      <c r="A6405" s="21">
        <v>28</v>
      </c>
      <c r="B6405" s="22" t="s">
        <v>4209</v>
      </c>
      <c r="C6405" s="23" t="s">
        <v>4210</v>
      </c>
      <c r="D6405" s="24">
        <v>8.0000000000000002E-3</v>
      </c>
      <c r="E6405" s="25">
        <v>29680.62</v>
      </c>
      <c r="F6405" s="25">
        <v>8061.4</v>
      </c>
    </row>
    <row r="6406" spans="1:6" x14ac:dyDescent="0.2">
      <c r="A6406" s="26"/>
      <c r="B6406" s="27"/>
      <c r="C6406" s="28" t="s">
        <v>4211</v>
      </c>
      <c r="D6406" s="28"/>
      <c r="E6406" s="28"/>
      <c r="F6406" s="29">
        <v>6661.25</v>
      </c>
    </row>
    <row r="6407" spans="1:6" x14ac:dyDescent="0.2">
      <c r="A6407" s="26"/>
      <c r="B6407" s="27"/>
      <c r="C6407" s="28" t="s">
        <v>4212</v>
      </c>
      <c r="D6407" s="28"/>
      <c r="E6407" s="28"/>
      <c r="F6407" s="29">
        <v>3404.64</v>
      </c>
    </row>
    <row r="6408" spans="1:6" x14ac:dyDescent="0.2">
      <c r="A6408" s="26"/>
      <c r="B6408" s="27"/>
      <c r="C6408" s="28" t="s">
        <v>917</v>
      </c>
      <c r="D6408" s="28"/>
      <c r="E6408" s="28"/>
      <c r="F6408" s="29">
        <v>18127.29</v>
      </c>
    </row>
    <row r="6409" spans="1:6" ht="45" customHeight="1" x14ac:dyDescent="0.2">
      <c r="A6409" s="21">
        <v>29</v>
      </c>
      <c r="B6409" s="22" t="s">
        <v>4213</v>
      </c>
      <c r="C6409" s="23" t="s">
        <v>4214</v>
      </c>
      <c r="D6409" s="31">
        <v>8</v>
      </c>
      <c r="E6409" s="25">
        <v>45.68</v>
      </c>
      <c r="F6409" s="25">
        <v>3669.02</v>
      </c>
    </row>
    <row r="6410" spans="1:6" ht="45" customHeight="1" x14ac:dyDescent="0.2">
      <c r="A6410" s="21">
        <v>30</v>
      </c>
      <c r="B6410" s="22" t="s">
        <v>4215</v>
      </c>
      <c r="C6410" s="23" t="s">
        <v>4216</v>
      </c>
      <c r="D6410" s="31">
        <v>9</v>
      </c>
      <c r="E6410" s="25">
        <v>4.5</v>
      </c>
      <c r="F6410" s="25">
        <v>739.13</v>
      </c>
    </row>
    <row r="6411" spans="1:6" ht="45" customHeight="1" x14ac:dyDescent="0.2">
      <c r="A6411" s="21">
        <v>31</v>
      </c>
      <c r="B6411" s="22" t="s">
        <v>4217</v>
      </c>
      <c r="C6411" s="23" t="s">
        <v>4218</v>
      </c>
      <c r="D6411" s="31">
        <v>2</v>
      </c>
      <c r="E6411" s="25">
        <v>22.44</v>
      </c>
      <c r="F6411" s="25">
        <v>400.78</v>
      </c>
    </row>
    <row r="6412" spans="1:6" ht="33.75" customHeight="1" x14ac:dyDescent="0.2">
      <c r="A6412" s="21">
        <v>32</v>
      </c>
      <c r="B6412" s="22" t="s">
        <v>4219</v>
      </c>
      <c r="C6412" s="23" t="s">
        <v>4220</v>
      </c>
      <c r="D6412" s="31">
        <v>21</v>
      </c>
      <c r="E6412" s="25">
        <v>632.92999999999995</v>
      </c>
      <c r="F6412" s="25">
        <v>110851.61</v>
      </c>
    </row>
    <row r="6413" spans="1:6" ht="33.75" customHeight="1" x14ac:dyDescent="0.2">
      <c r="A6413" s="21">
        <v>33</v>
      </c>
      <c r="B6413" s="22" t="s">
        <v>4221</v>
      </c>
      <c r="C6413" s="23" t="s">
        <v>4222</v>
      </c>
      <c r="D6413" s="31">
        <v>1</v>
      </c>
      <c r="E6413" s="25">
        <v>11.17</v>
      </c>
      <c r="F6413" s="25">
        <v>93.19</v>
      </c>
    </row>
    <row r="6414" spans="1:6" ht="33.75" customHeight="1" x14ac:dyDescent="0.2">
      <c r="A6414" s="21">
        <v>55</v>
      </c>
      <c r="B6414" s="22" t="s">
        <v>3821</v>
      </c>
      <c r="C6414" s="23" t="s">
        <v>3822</v>
      </c>
      <c r="D6414" s="32">
        <v>0.5</v>
      </c>
      <c r="E6414" s="25">
        <v>61.8</v>
      </c>
      <c r="F6414" s="25">
        <v>342.99</v>
      </c>
    </row>
    <row r="6415" spans="1:6" ht="22.5" customHeight="1" x14ac:dyDescent="0.2">
      <c r="A6415" s="21">
        <v>60</v>
      </c>
      <c r="B6415" s="22" t="s">
        <v>4201</v>
      </c>
      <c r="C6415" s="23" t="s">
        <v>4202</v>
      </c>
      <c r="D6415" s="31">
        <v>2</v>
      </c>
      <c r="E6415" s="25">
        <v>11.48</v>
      </c>
      <c r="F6415" s="25">
        <v>209.17</v>
      </c>
    </row>
    <row r="6416" spans="1:6" ht="22.5" customHeight="1" x14ac:dyDescent="0.2">
      <c r="A6416" s="21">
        <v>61</v>
      </c>
      <c r="B6416" s="22" t="s">
        <v>4203</v>
      </c>
      <c r="C6416" s="23" t="s">
        <v>4204</v>
      </c>
      <c r="D6416" s="31">
        <v>2</v>
      </c>
      <c r="E6416" s="25">
        <v>0.63</v>
      </c>
      <c r="F6416" s="25">
        <v>8.86</v>
      </c>
    </row>
    <row r="6417" spans="1:6" ht="33.75" customHeight="1" x14ac:dyDescent="0.2">
      <c r="A6417" s="21">
        <v>62</v>
      </c>
      <c r="B6417" s="22" t="s">
        <v>4205</v>
      </c>
      <c r="C6417" s="23" t="s">
        <v>4206</v>
      </c>
      <c r="D6417" s="31">
        <v>5</v>
      </c>
      <c r="E6417" s="25">
        <v>14.99</v>
      </c>
      <c r="F6417" s="25">
        <v>625.04999999999995</v>
      </c>
    </row>
    <row r="6418" spans="1:6" ht="33.75" customHeight="1" x14ac:dyDescent="0.2">
      <c r="A6418" s="21">
        <v>63</v>
      </c>
      <c r="B6418" s="22" t="s">
        <v>4207</v>
      </c>
      <c r="C6418" s="23" t="s">
        <v>4208</v>
      </c>
      <c r="D6418" s="31">
        <v>10</v>
      </c>
      <c r="E6418" s="25">
        <v>0.34</v>
      </c>
      <c r="F6418" s="25">
        <v>28.69</v>
      </c>
    </row>
    <row r="6419" spans="1:6" ht="33.75" customHeight="1" x14ac:dyDescent="0.2">
      <c r="A6419" s="21">
        <v>34</v>
      </c>
      <c r="B6419" s="22" t="s">
        <v>1767</v>
      </c>
      <c r="C6419" s="23" t="s">
        <v>1768</v>
      </c>
      <c r="D6419" s="24">
        <v>2.5000000000000001E-2</v>
      </c>
      <c r="E6419" s="25">
        <v>243.91</v>
      </c>
      <c r="F6419" s="25">
        <v>172.01</v>
      </c>
    </row>
    <row r="6420" spans="1:6" x14ac:dyDescent="0.2">
      <c r="A6420" s="26"/>
      <c r="B6420" s="27"/>
      <c r="C6420" s="28" t="s">
        <v>4223</v>
      </c>
      <c r="D6420" s="28"/>
      <c r="E6420" s="28"/>
      <c r="F6420" s="29">
        <v>83.26</v>
      </c>
    </row>
    <row r="6421" spans="1:6" x14ac:dyDescent="0.2">
      <c r="A6421" s="26"/>
      <c r="B6421" s="27"/>
      <c r="C6421" s="28" t="s">
        <v>4224</v>
      </c>
      <c r="D6421" s="28"/>
      <c r="E6421" s="28"/>
      <c r="F6421" s="29">
        <v>38.4</v>
      </c>
    </row>
    <row r="6422" spans="1:6" x14ac:dyDescent="0.2">
      <c r="A6422" s="26"/>
      <c r="B6422" s="27"/>
      <c r="C6422" s="28" t="s">
        <v>917</v>
      </c>
      <c r="D6422" s="28"/>
      <c r="E6422" s="28"/>
      <c r="F6422" s="29">
        <v>293.67</v>
      </c>
    </row>
    <row r="6423" spans="1:6" ht="33.75" customHeight="1" x14ac:dyDescent="0.2">
      <c r="A6423" s="21">
        <v>35</v>
      </c>
      <c r="B6423" s="22" t="s">
        <v>1053</v>
      </c>
      <c r="C6423" s="23" t="s">
        <v>1751</v>
      </c>
      <c r="D6423" s="24">
        <v>2.5000000000000001E-2</v>
      </c>
      <c r="E6423" s="25">
        <v>347.67</v>
      </c>
      <c r="F6423" s="25">
        <v>148.93</v>
      </c>
    </row>
    <row r="6424" spans="1:6" x14ac:dyDescent="0.2">
      <c r="A6424" s="26"/>
      <c r="B6424" s="27"/>
      <c r="C6424" s="28" t="s">
        <v>4225</v>
      </c>
      <c r="D6424" s="28"/>
      <c r="E6424" s="28"/>
      <c r="F6424" s="29">
        <v>57.36</v>
      </c>
    </row>
    <row r="6425" spans="1:6" x14ac:dyDescent="0.2">
      <c r="A6425" s="26"/>
      <c r="B6425" s="27"/>
      <c r="C6425" s="28" t="s">
        <v>4226</v>
      </c>
      <c r="D6425" s="28"/>
      <c r="E6425" s="28"/>
      <c r="F6425" s="29">
        <v>26.45</v>
      </c>
    </row>
    <row r="6426" spans="1:6" x14ac:dyDescent="0.2">
      <c r="A6426" s="26"/>
      <c r="B6426" s="27"/>
      <c r="C6426" s="28" t="s">
        <v>917</v>
      </c>
      <c r="D6426" s="28"/>
      <c r="E6426" s="28"/>
      <c r="F6426" s="29">
        <v>232.74</v>
      </c>
    </row>
    <row r="6427" spans="1:6" ht="12" x14ac:dyDescent="0.2">
      <c r="A6427" s="459" t="s">
        <v>4227</v>
      </c>
      <c r="B6427" s="460"/>
      <c r="C6427" s="460"/>
      <c r="D6427" s="460"/>
      <c r="E6427" s="460"/>
      <c r="F6427" s="461"/>
    </row>
    <row r="6428" spans="1:6" ht="67.5" customHeight="1" x14ac:dyDescent="0.2">
      <c r="A6428" s="21">
        <v>36</v>
      </c>
      <c r="B6428" s="22" t="s">
        <v>4228</v>
      </c>
      <c r="C6428" s="23" t="s">
        <v>4135</v>
      </c>
      <c r="D6428" s="31">
        <v>1</v>
      </c>
      <c r="E6428" s="25">
        <v>13992.84</v>
      </c>
      <c r="F6428" s="25">
        <v>83257.399999999994</v>
      </c>
    </row>
    <row r="6429" spans="1:6" ht="67.5" customHeight="1" x14ac:dyDescent="0.2">
      <c r="A6429" s="21">
        <v>37</v>
      </c>
      <c r="B6429" s="22" t="s">
        <v>4229</v>
      </c>
      <c r="C6429" s="23" t="s">
        <v>4230</v>
      </c>
      <c r="D6429" s="31">
        <v>1</v>
      </c>
      <c r="E6429" s="25">
        <v>21816.39</v>
      </c>
      <c r="F6429" s="25">
        <v>129807.52</v>
      </c>
    </row>
    <row r="6430" spans="1:6" ht="33.75" customHeight="1" x14ac:dyDescent="0.2">
      <c r="A6430" s="21">
        <v>38</v>
      </c>
      <c r="B6430" s="22" t="s">
        <v>4231</v>
      </c>
      <c r="C6430" s="23" t="s">
        <v>4143</v>
      </c>
      <c r="D6430" s="31">
        <v>124</v>
      </c>
      <c r="E6430" s="25">
        <v>374.36</v>
      </c>
      <c r="F6430" s="25">
        <v>276205.46000000002</v>
      </c>
    </row>
    <row r="6431" spans="1:6" ht="33.75" customHeight="1" x14ac:dyDescent="0.2">
      <c r="A6431" s="21">
        <v>39</v>
      </c>
      <c r="B6431" s="22" t="s">
        <v>4232</v>
      </c>
      <c r="C6431" s="23" t="s">
        <v>4160</v>
      </c>
      <c r="D6431" s="31">
        <v>2</v>
      </c>
      <c r="E6431" s="25">
        <v>1421.65</v>
      </c>
      <c r="F6431" s="25">
        <v>16917.68</v>
      </c>
    </row>
    <row r="6432" spans="1:6" ht="11.25" customHeight="1" x14ac:dyDescent="0.2">
      <c r="A6432" s="443" t="s">
        <v>1023</v>
      </c>
      <c r="B6432" s="444"/>
      <c r="C6432" s="444"/>
      <c r="D6432" s="444"/>
      <c r="E6432" s="445"/>
      <c r="F6432" s="36">
        <v>1464083.6</v>
      </c>
    </row>
    <row r="6433" spans="1:6" x14ac:dyDescent="0.2">
      <c r="A6433" s="443" t="s">
        <v>1008</v>
      </c>
      <c r="B6433" s="444"/>
      <c r="C6433" s="444"/>
      <c r="D6433" s="444"/>
      <c r="E6433" s="445"/>
      <c r="F6433" s="36">
        <v>50324.9</v>
      </c>
    </row>
    <row r="6434" spans="1:6" x14ac:dyDescent="0.2">
      <c r="A6434" s="443" t="s">
        <v>1009</v>
      </c>
      <c r="B6434" s="444"/>
      <c r="C6434" s="444"/>
      <c r="D6434" s="444"/>
      <c r="E6434" s="445"/>
      <c r="F6434" s="36">
        <v>26218.3</v>
      </c>
    </row>
    <row r="6435" spans="1:6" x14ac:dyDescent="0.2">
      <c r="A6435" s="443" t="s">
        <v>1024</v>
      </c>
      <c r="B6435" s="444"/>
      <c r="C6435" s="444"/>
      <c r="D6435" s="444"/>
      <c r="E6435" s="445"/>
      <c r="F6435" s="36">
        <v>1540626.8</v>
      </c>
    </row>
    <row r="6436" spans="1:6" x14ac:dyDescent="0.2">
      <c r="A6436" s="38"/>
      <c r="B6436" s="38"/>
      <c r="C6436" s="38"/>
      <c r="D6436" s="38"/>
      <c r="E6436" s="38"/>
      <c r="F6436" s="38"/>
    </row>
    <row r="6437" spans="1:6" ht="15" x14ac:dyDescent="0.25">
      <c r="A6437" s="3"/>
      <c r="B6437" s="3"/>
      <c r="C6437" s="3"/>
      <c r="D6437" s="3"/>
      <c r="E6437" s="3"/>
      <c r="F6437" s="3"/>
    </row>
    <row r="6438" spans="1:6" x14ac:dyDescent="0.2">
      <c r="A6438" s="41" t="s">
        <v>1025</v>
      </c>
      <c r="B6438" s="446"/>
      <c r="C6438" s="446"/>
      <c r="D6438" s="446"/>
      <c r="E6438" s="446"/>
      <c r="F6438" s="446"/>
    </row>
    <row r="6439" spans="1:6" x14ac:dyDescent="0.2">
      <c r="A6439" s="4"/>
      <c r="B6439" s="447" t="s">
        <v>1027</v>
      </c>
      <c r="C6439" s="447"/>
      <c r="D6439" s="447"/>
      <c r="E6439" s="447"/>
      <c r="F6439" s="447"/>
    </row>
    <row r="6440" spans="1:6" x14ac:dyDescent="0.2">
      <c r="A6440" s="41" t="s">
        <v>1028</v>
      </c>
      <c r="B6440" s="446"/>
      <c r="C6440" s="446"/>
      <c r="D6440" s="446"/>
      <c r="E6440" s="446"/>
      <c r="F6440" s="446"/>
    </row>
    <row r="6441" spans="1:6" x14ac:dyDescent="0.2">
      <c r="A6441" s="10"/>
      <c r="B6441" s="447" t="s">
        <v>1027</v>
      </c>
      <c r="C6441" s="447"/>
      <c r="D6441" s="447"/>
      <c r="E6441" s="447"/>
      <c r="F6441" s="447"/>
    </row>
    <row r="6442" spans="1:6" ht="15" x14ac:dyDescent="0.25">
      <c r="A6442" s="3"/>
      <c r="B6442" s="3"/>
      <c r="C6442" s="3"/>
      <c r="D6442" s="3"/>
      <c r="E6442" s="3"/>
      <c r="F6442" s="3"/>
    </row>
    <row r="6443" spans="1:6" ht="15" x14ac:dyDescent="0.25">
      <c r="A6443" s="3"/>
      <c r="B6443" s="3"/>
      <c r="C6443" s="3"/>
      <c r="D6443" s="3"/>
      <c r="E6443" s="3"/>
      <c r="F6443" s="3"/>
    </row>
    <row r="6444" spans="1:6" ht="18" x14ac:dyDescent="0.25">
      <c r="A6444" s="448" t="s">
        <v>4233</v>
      </c>
      <c r="B6444" s="448"/>
      <c r="C6444" s="448"/>
      <c r="D6444" s="448"/>
      <c r="E6444" s="448"/>
      <c r="F6444" s="448"/>
    </row>
    <row r="6445" spans="1:6" x14ac:dyDescent="0.2">
      <c r="A6445" s="6"/>
      <c r="B6445" s="6"/>
      <c r="C6445" s="6"/>
      <c r="D6445" s="6"/>
      <c r="E6445" s="6"/>
      <c r="F6445" s="6"/>
    </row>
    <row r="6446" spans="1:6" ht="12.75" customHeight="1" x14ac:dyDescent="0.2">
      <c r="A6446" s="449" t="s">
        <v>4234</v>
      </c>
      <c r="B6446" s="449"/>
      <c r="C6446" s="449"/>
      <c r="D6446" s="449"/>
      <c r="E6446" s="449"/>
      <c r="F6446" s="449"/>
    </row>
    <row r="6447" spans="1:6" x14ac:dyDescent="0.2">
      <c r="A6447" s="450" t="s">
        <v>903</v>
      </c>
      <c r="B6447" s="450"/>
      <c r="C6447" s="450"/>
      <c r="D6447" s="450"/>
      <c r="E6447" s="450"/>
      <c r="F6447" s="450"/>
    </row>
    <row r="6448" spans="1:6" x14ac:dyDescent="0.2">
      <c r="A6448" s="9"/>
      <c r="B6448" s="9"/>
      <c r="C6448" s="9"/>
      <c r="D6448" s="9"/>
      <c r="E6448" s="9"/>
      <c r="F6448" s="9"/>
    </row>
    <row r="6449" spans="1:6" ht="15" x14ac:dyDescent="0.25">
      <c r="A6449" s="10" t="s">
        <v>904</v>
      </c>
      <c r="B6449" s="10"/>
      <c r="C6449" s="11"/>
      <c r="D6449" s="12"/>
      <c r="E6449" s="12"/>
      <c r="F6449" s="3"/>
    </row>
    <row r="6450" spans="1:6" ht="15" x14ac:dyDescent="0.25">
      <c r="A6450" s="10"/>
      <c r="B6450" s="10"/>
      <c r="C6450" s="3"/>
      <c r="D6450" s="15"/>
      <c r="E6450" s="16"/>
      <c r="F6450" s="3"/>
    </row>
    <row r="6451" spans="1:6" ht="15" x14ac:dyDescent="0.25">
      <c r="A6451" s="18"/>
      <c r="B6451" s="3"/>
      <c r="C6451" s="3"/>
      <c r="D6451" s="3"/>
      <c r="E6451" s="3"/>
      <c r="F6451" s="3"/>
    </row>
    <row r="6452" spans="1:6" ht="11.25" customHeight="1" x14ac:dyDescent="0.2">
      <c r="A6452" s="451" t="s">
        <v>906</v>
      </c>
      <c r="B6452" s="451" t="s">
        <v>907</v>
      </c>
      <c r="C6452" s="451" t="s">
        <v>908</v>
      </c>
      <c r="D6452" s="451" t="s">
        <v>909</v>
      </c>
      <c r="E6452" s="451" t="s">
        <v>910</v>
      </c>
      <c r="F6452" s="451" t="s">
        <v>911</v>
      </c>
    </row>
    <row r="6453" spans="1:6" ht="11.25" customHeight="1" x14ac:dyDescent="0.2">
      <c r="A6453" s="452"/>
      <c r="B6453" s="452"/>
      <c r="C6453" s="452"/>
      <c r="D6453" s="452"/>
      <c r="E6453" s="452"/>
      <c r="F6453" s="452"/>
    </row>
    <row r="6454" spans="1:6" ht="12" x14ac:dyDescent="0.2">
      <c r="A6454" s="19">
        <v>1</v>
      </c>
      <c r="B6454" s="19">
        <v>2</v>
      </c>
      <c r="C6454" s="453">
        <v>3</v>
      </c>
      <c r="D6454" s="454"/>
      <c r="E6454" s="455"/>
      <c r="F6454" s="19">
        <v>4</v>
      </c>
    </row>
    <row r="6455" spans="1:6" ht="12.75" x14ac:dyDescent="0.2">
      <c r="A6455" s="456" t="s">
        <v>4235</v>
      </c>
      <c r="B6455" s="457"/>
      <c r="C6455" s="457"/>
      <c r="D6455" s="457"/>
      <c r="E6455" s="457"/>
      <c r="F6455" s="458"/>
    </row>
    <row r="6456" spans="1:6" ht="12" x14ac:dyDescent="0.2">
      <c r="A6456" s="459" t="s">
        <v>17</v>
      </c>
      <c r="B6456" s="460"/>
      <c r="C6456" s="460"/>
      <c r="D6456" s="460"/>
      <c r="E6456" s="460"/>
      <c r="F6456" s="461"/>
    </row>
    <row r="6457" spans="1:6" ht="45" customHeight="1" x14ac:dyDescent="0.2">
      <c r="A6457" s="21">
        <v>1</v>
      </c>
      <c r="B6457" s="22" t="s">
        <v>4236</v>
      </c>
      <c r="C6457" s="23" t="s">
        <v>4237</v>
      </c>
      <c r="D6457" s="31">
        <v>1</v>
      </c>
      <c r="E6457" s="25">
        <v>3807.94</v>
      </c>
      <c r="F6457" s="25">
        <v>64613.14</v>
      </c>
    </row>
    <row r="6458" spans="1:6" x14ac:dyDescent="0.2">
      <c r="A6458" s="26"/>
      <c r="B6458" s="27"/>
      <c r="C6458" s="28" t="s">
        <v>4238</v>
      </c>
      <c r="D6458" s="28"/>
      <c r="E6458" s="28"/>
      <c r="F6458" s="29">
        <v>46815.64</v>
      </c>
    </row>
    <row r="6459" spans="1:6" x14ac:dyDescent="0.2">
      <c r="A6459" s="26"/>
      <c r="B6459" s="27"/>
      <c r="C6459" s="28" t="s">
        <v>4239</v>
      </c>
      <c r="D6459" s="28"/>
      <c r="E6459" s="28"/>
      <c r="F6459" s="29">
        <v>24934.42</v>
      </c>
    </row>
    <row r="6460" spans="1:6" x14ac:dyDescent="0.2">
      <c r="A6460" s="26"/>
      <c r="B6460" s="27"/>
      <c r="C6460" s="28" t="s">
        <v>917</v>
      </c>
      <c r="D6460" s="28"/>
      <c r="E6460" s="28"/>
      <c r="F6460" s="29">
        <v>136363.20000000001</v>
      </c>
    </row>
    <row r="6461" spans="1:6" ht="78.75" customHeight="1" x14ac:dyDescent="0.2">
      <c r="A6461" s="21">
        <v>2</v>
      </c>
      <c r="B6461" s="22" t="s">
        <v>4240</v>
      </c>
      <c r="C6461" s="23" t="s">
        <v>4241</v>
      </c>
      <c r="D6461" s="31">
        <v>1</v>
      </c>
      <c r="E6461" s="25">
        <v>1003672.97</v>
      </c>
      <c r="F6461" s="25">
        <v>5971854.1699999999</v>
      </c>
    </row>
    <row r="6462" spans="1:6" ht="33.75" customHeight="1" x14ac:dyDescent="0.2">
      <c r="A6462" s="21">
        <v>3</v>
      </c>
      <c r="B6462" s="22" t="s">
        <v>4242</v>
      </c>
      <c r="C6462" s="23" t="s">
        <v>4243</v>
      </c>
      <c r="D6462" s="31">
        <v>1</v>
      </c>
      <c r="E6462" s="25">
        <v>853.86</v>
      </c>
      <c r="F6462" s="25">
        <v>18914.36</v>
      </c>
    </row>
    <row r="6463" spans="1:6" x14ac:dyDescent="0.2">
      <c r="A6463" s="26"/>
      <c r="B6463" s="27"/>
      <c r="C6463" s="28" t="s">
        <v>4244</v>
      </c>
      <c r="D6463" s="28"/>
      <c r="E6463" s="28"/>
      <c r="F6463" s="29">
        <v>13894.01</v>
      </c>
    </row>
    <row r="6464" spans="1:6" x14ac:dyDescent="0.2">
      <c r="A6464" s="26"/>
      <c r="B6464" s="27"/>
      <c r="C6464" s="28" t="s">
        <v>4245</v>
      </c>
      <c r="D6464" s="28"/>
      <c r="E6464" s="28"/>
      <c r="F6464" s="29">
        <v>7176.03</v>
      </c>
    </row>
    <row r="6465" spans="1:6" x14ac:dyDescent="0.2">
      <c r="A6465" s="26"/>
      <c r="B6465" s="27"/>
      <c r="C6465" s="28" t="s">
        <v>917</v>
      </c>
      <c r="D6465" s="28"/>
      <c r="E6465" s="28"/>
      <c r="F6465" s="29">
        <v>39984.400000000001</v>
      </c>
    </row>
    <row r="6466" spans="1:6" ht="56.25" customHeight="1" x14ac:dyDescent="0.2">
      <c r="A6466" s="21">
        <v>4</v>
      </c>
      <c r="B6466" s="22" t="s">
        <v>4246</v>
      </c>
      <c r="C6466" s="23" t="s">
        <v>4247</v>
      </c>
      <c r="D6466" s="31">
        <v>1</v>
      </c>
      <c r="E6466" s="25">
        <v>14915.19</v>
      </c>
      <c r="F6466" s="25">
        <v>88745.38</v>
      </c>
    </row>
    <row r="6467" spans="1:6" ht="33.75" customHeight="1" x14ac:dyDescent="0.2">
      <c r="A6467" s="21">
        <v>5</v>
      </c>
      <c r="B6467" s="22" t="s">
        <v>3670</v>
      </c>
      <c r="C6467" s="23" t="s">
        <v>4248</v>
      </c>
      <c r="D6467" s="31">
        <v>1</v>
      </c>
      <c r="E6467" s="25">
        <v>305.07</v>
      </c>
      <c r="F6467" s="25">
        <v>7067.58</v>
      </c>
    </row>
    <row r="6468" spans="1:6" x14ac:dyDescent="0.2">
      <c r="A6468" s="26"/>
      <c r="B6468" s="27"/>
      <c r="C6468" s="28" t="s">
        <v>4249</v>
      </c>
      <c r="D6468" s="28"/>
      <c r="E6468" s="28"/>
      <c r="F6468" s="29">
        <v>4874.7700000000004</v>
      </c>
    </row>
    <row r="6469" spans="1:6" x14ac:dyDescent="0.2">
      <c r="A6469" s="26"/>
      <c r="B6469" s="27"/>
      <c r="C6469" s="28" t="s">
        <v>4250</v>
      </c>
      <c r="D6469" s="28"/>
      <c r="E6469" s="28"/>
      <c r="F6469" s="29">
        <v>2596.34</v>
      </c>
    </row>
    <row r="6470" spans="1:6" x14ac:dyDescent="0.2">
      <c r="A6470" s="26"/>
      <c r="B6470" s="27"/>
      <c r="C6470" s="28" t="s">
        <v>917</v>
      </c>
      <c r="D6470" s="28"/>
      <c r="E6470" s="28"/>
      <c r="F6470" s="29">
        <v>14538.69</v>
      </c>
    </row>
    <row r="6471" spans="1:6" ht="45" customHeight="1" x14ac:dyDescent="0.2">
      <c r="A6471" s="21">
        <v>6</v>
      </c>
      <c r="B6471" s="22" t="s">
        <v>4251</v>
      </c>
      <c r="C6471" s="23" t="s">
        <v>4252</v>
      </c>
      <c r="D6471" s="31">
        <v>1</v>
      </c>
      <c r="E6471" s="25">
        <v>14598.88</v>
      </c>
      <c r="F6471" s="25">
        <v>86863.34</v>
      </c>
    </row>
    <row r="6472" spans="1:6" ht="33.75" customHeight="1" x14ac:dyDescent="0.2">
      <c r="A6472" s="21">
        <v>7</v>
      </c>
      <c r="B6472" s="22" t="s">
        <v>3670</v>
      </c>
      <c r="C6472" s="23" t="s">
        <v>4253</v>
      </c>
      <c r="D6472" s="31">
        <v>1</v>
      </c>
      <c r="E6472" s="25">
        <v>305.07</v>
      </c>
      <c r="F6472" s="25">
        <v>7067.58</v>
      </c>
    </row>
    <row r="6473" spans="1:6" x14ac:dyDescent="0.2">
      <c r="A6473" s="26"/>
      <c r="B6473" s="27"/>
      <c r="C6473" s="28" t="s">
        <v>4249</v>
      </c>
      <c r="D6473" s="28"/>
      <c r="E6473" s="28"/>
      <c r="F6473" s="29">
        <v>4874.7700000000004</v>
      </c>
    </row>
    <row r="6474" spans="1:6" x14ac:dyDescent="0.2">
      <c r="A6474" s="26"/>
      <c r="B6474" s="27"/>
      <c r="C6474" s="28" t="s">
        <v>4250</v>
      </c>
      <c r="D6474" s="28"/>
      <c r="E6474" s="28"/>
      <c r="F6474" s="29">
        <v>2596.34</v>
      </c>
    </row>
    <row r="6475" spans="1:6" x14ac:dyDescent="0.2">
      <c r="A6475" s="26"/>
      <c r="B6475" s="27"/>
      <c r="C6475" s="28" t="s">
        <v>917</v>
      </c>
      <c r="D6475" s="28"/>
      <c r="E6475" s="28"/>
      <c r="F6475" s="29">
        <v>14538.69</v>
      </c>
    </row>
    <row r="6476" spans="1:6" ht="56.25" customHeight="1" x14ac:dyDescent="0.2">
      <c r="A6476" s="21">
        <v>8</v>
      </c>
      <c r="B6476" s="22" t="s">
        <v>4254</v>
      </c>
      <c r="C6476" s="23" t="s">
        <v>4255</v>
      </c>
      <c r="D6476" s="31">
        <v>1</v>
      </c>
      <c r="E6476" s="25">
        <v>23723.18</v>
      </c>
      <c r="F6476" s="25">
        <v>141152.92000000001</v>
      </c>
    </row>
    <row r="6477" spans="1:6" ht="12" x14ac:dyDescent="0.2">
      <c r="A6477" s="459" t="s">
        <v>3579</v>
      </c>
      <c r="B6477" s="460"/>
      <c r="C6477" s="460"/>
      <c r="D6477" s="460"/>
      <c r="E6477" s="460"/>
      <c r="F6477" s="461"/>
    </row>
    <row r="6478" spans="1:6" ht="45" customHeight="1" x14ac:dyDescent="0.2">
      <c r="A6478" s="21">
        <v>9</v>
      </c>
      <c r="B6478" s="22" t="s">
        <v>4256</v>
      </c>
      <c r="C6478" s="23" t="s">
        <v>4257</v>
      </c>
      <c r="D6478" s="30">
        <v>7.0000000000000007E-2</v>
      </c>
      <c r="E6478" s="25">
        <v>1226.83</v>
      </c>
      <c r="F6478" s="25">
        <v>3319.37</v>
      </c>
    </row>
    <row r="6479" spans="1:6" x14ac:dyDescent="0.2">
      <c r="A6479" s="26"/>
      <c r="B6479" s="27"/>
      <c r="C6479" s="28" t="s">
        <v>4258</v>
      </c>
      <c r="D6479" s="28"/>
      <c r="E6479" s="28"/>
      <c r="F6479" s="29">
        <v>3884.75</v>
      </c>
    </row>
    <row r="6480" spans="1:6" x14ac:dyDescent="0.2">
      <c r="A6480" s="26"/>
      <c r="B6480" s="27"/>
      <c r="C6480" s="28" t="s">
        <v>4259</v>
      </c>
      <c r="D6480" s="28"/>
      <c r="E6480" s="28"/>
      <c r="F6480" s="29">
        <v>1964.85</v>
      </c>
    </row>
    <row r="6481" spans="1:6" x14ac:dyDescent="0.2">
      <c r="A6481" s="26"/>
      <c r="B6481" s="27"/>
      <c r="C6481" s="28" t="s">
        <v>917</v>
      </c>
      <c r="D6481" s="28"/>
      <c r="E6481" s="28"/>
      <c r="F6481" s="29">
        <v>9168.9699999999993</v>
      </c>
    </row>
    <row r="6482" spans="1:6" ht="33.75" customHeight="1" x14ac:dyDescent="0.2">
      <c r="A6482" s="21">
        <v>10</v>
      </c>
      <c r="B6482" s="22" t="s">
        <v>4260</v>
      </c>
      <c r="C6482" s="23" t="s">
        <v>4261</v>
      </c>
      <c r="D6482" s="31">
        <v>7</v>
      </c>
      <c r="E6482" s="25">
        <v>97.72</v>
      </c>
      <c r="F6482" s="25">
        <v>5704.97</v>
      </c>
    </row>
    <row r="6483" spans="1:6" ht="45" customHeight="1" x14ac:dyDescent="0.2">
      <c r="A6483" s="21">
        <v>11</v>
      </c>
      <c r="B6483" s="22" t="s">
        <v>4080</v>
      </c>
      <c r="C6483" s="23" t="s">
        <v>4081</v>
      </c>
      <c r="D6483" s="31">
        <v>4</v>
      </c>
      <c r="E6483" s="25">
        <v>33.76</v>
      </c>
      <c r="F6483" s="25">
        <v>1155.94</v>
      </c>
    </row>
    <row r="6484" spans="1:6" ht="45" customHeight="1" x14ac:dyDescent="0.2">
      <c r="A6484" s="21">
        <v>12</v>
      </c>
      <c r="B6484" s="22" t="s">
        <v>4256</v>
      </c>
      <c r="C6484" s="23" t="s">
        <v>4257</v>
      </c>
      <c r="D6484" s="24">
        <v>4.4999999999999998E-2</v>
      </c>
      <c r="E6484" s="25">
        <v>1226.83</v>
      </c>
      <c r="F6484" s="25">
        <v>2133.89</v>
      </c>
    </row>
    <row r="6485" spans="1:6" x14ac:dyDescent="0.2">
      <c r="A6485" s="26"/>
      <c r="B6485" s="27"/>
      <c r="C6485" s="28" t="s">
        <v>4262</v>
      </c>
      <c r="D6485" s="28"/>
      <c r="E6485" s="28"/>
      <c r="F6485" s="29">
        <v>2497.34</v>
      </c>
    </row>
    <row r="6486" spans="1:6" x14ac:dyDescent="0.2">
      <c r="A6486" s="26"/>
      <c r="B6486" s="27"/>
      <c r="C6486" s="28" t="s">
        <v>4263</v>
      </c>
      <c r="D6486" s="28"/>
      <c r="E6486" s="28"/>
      <c r="F6486" s="29">
        <v>1263.1199999999999</v>
      </c>
    </row>
    <row r="6487" spans="1:6" x14ac:dyDescent="0.2">
      <c r="A6487" s="26"/>
      <c r="B6487" s="27"/>
      <c r="C6487" s="28" t="s">
        <v>917</v>
      </c>
      <c r="D6487" s="28"/>
      <c r="E6487" s="28"/>
      <c r="F6487" s="29">
        <v>5894.35</v>
      </c>
    </row>
    <row r="6488" spans="1:6" ht="33.75" customHeight="1" x14ac:dyDescent="0.2">
      <c r="A6488" s="21">
        <v>13</v>
      </c>
      <c r="B6488" s="22" t="s">
        <v>4264</v>
      </c>
      <c r="C6488" s="23" t="s">
        <v>4265</v>
      </c>
      <c r="D6488" s="32">
        <v>4.5</v>
      </c>
      <c r="E6488" s="25">
        <v>148.38999999999999</v>
      </c>
      <c r="F6488" s="25">
        <v>5569.09</v>
      </c>
    </row>
    <row r="6489" spans="1:6" ht="45" customHeight="1" x14ac:dyDescent="0.2">
      <c r="A6489" s="21">
        <v>14</v>
      </c>
      <c r="B6489" s="22" t="s">
        <v>4266</v>
      </c>
      <c r="C6489" s="23" t="s">
        <v>4267</v>
      </c>
      <c r="D6489" s="31">
        <v>3</v>
      </c>
      <c r="E6489" s="25">
        <v>45.95</v>
      </c>
      <c r="F6489" s="25">
        <v>1542.54</v>
      </c>
    </row>
    <row r="6490" spans="1:6" ht="22.5" customHeight="1" x14ac:dyDescent="0.2">
      <c r="A6490" s="21">
        <v>15</v>
      </c>
      <c r="B6490" s="22" t="s">
        <v>4268</v>
      </c>
      <c r="C6490" s="23" t="s">
        <v>4269</v>
      </c>
      <c r="D6490" s="31">
        <v>2</v>
      </c>
      <c r="E6490" s="25">
        <v>119.94</v>
      </c>
      <c r="F6490" s="25">
        <v>2000.67</v>
      </c>
    </row>
    <row r="6491" spans="1:6" ht="45" customHeight="1" x14ac:dyDescent="0.2">
      <c r="A6491" s="21">
        <v>16</v>
      </c>
      <c r="B6491" s="22" t="s">
        <v>4270</v>
      </c>
      <c r="C6491" s="23" t="s">
        <v>4271</v>
      </c>
      <c r="D6491" s="31">
        <v>3</v>
      </c>
      <c r="E6491" s="25">
        <v>49.35</v>
      </c>
      <c r="F6491" s="25">
        <v>503.37</v>
      </c>
    </row>
    <row r="6492" spans="1:6" ht="22.5" customHeight="1" x14ac:dyDescent="0.2">
      <c r="A6492" s="21">
        <v>17</v>
      </c>
      <c r="B6492" s="22" t="s">
        <v>4272</v>
      </c>
      <c r="C6492" s="23" t="s">
        <v>4273</v>
      </c>
      <c r="D6492" s="31">
        <v>3</v>
      </c>
      <c r="E6492" s="25">
        <v>53.15</v>
      </c>
      <c r="F6492" s="25">
        <v>782.9</v>
      </c>
    </row>
    <row r="6493" spans="1:6" ht="22.5" customHeight="1" x14ac:dyDescent="0.2">
      <c r="A6493" s="21">
        <v>18</v>
      </c>
      <c r="B6493" s="22" t="s">
        <v>4274</v>
      </c>
      <c r="C6493" s="23" t="s">
        <v>4275</v>
      </c>
      <c r="D6493" s="31">
        <v>2</v>
      </c>
      <c r="E6493" s="25">
        <v>192.68</v>
      </c>
      <c r="F6493" s="25">
        <v>3213.91</v>
      </c>
    </row>
    <row r="6494" spans="1:6" ht="45" customHeight="1" x14ac:dyDescent="0.2">
      <c r="A6494" s="21">
        <v>19</v>
      </c>
      <c r="B6494" s="22" t="s">
        <v>4276</v>
      </c>
      <c r="C6494" s="23" t="s">
        <v>4277</v>
      </c>
      <c r="D6494" s="32">
        <v>0.3</v>
      </c>
      <c r="E6494" s="25">
        <v>1989.18</v>
      </c>
      <c r="F6494" s="25">
        <v>21774.18</v>
      </c>
    </row>
    <row r="6495" spans="1:6" x14ac:dyDescent="0.2">
      <c r="A6495" s="26"/>
      <c r="B6495" s="27"/>
      <c r="C6495" s="28" t="s">
        <v>4278</v>
      </c>
      <c r="D6495" s="28"/>
      <c r="E6495" s="28"/>
      <c r="F6495" s="29">
        <v>24952.9</v>
      </c>
    </row>
    <row r="6496" spans="1:6" x14ac:dyDescent="0.2">
      <c r="A6496" s="26"/>
      <c r="B6496" s="27"/>
      <c r="C6496" s="28" t="s">
        <v>4279</v>
      </c>
      <c r="D6496" s="28"/>
      <c r="E6496" s="28"/>
      <c r="F6496" s="29">
        <v>12620.8</v>
      </c>
    </row>
    <row r="6497" spans="1:6" x14ac:dyDescent="0.2">
      <c r="A6497" s="26"/>
      <c r="B6497" s="27"/>
      <c r="C6497" s="28" t="s">
        <v>917</v>
      </c>
      <c r="D6497" s="28"/>
      <c r="E6497" s="28"/>
      <c r="F6497" s="29">
        <v>59347.88</v>
      </c>
    </row>
    <row r="6498" spans="1:6" ht="33.75" customHeight="1" x14ac:dyDescent="0.2">
      <c r="A6498" s="21">
        <v>20</v>
      </c>
      <c r="B6498" s="22" t="s">
        <v>4280</v>
      </c>
      <c r="C6498" s="23" t="s">
        <v>4281</v>
      </c>
      <c r="D6498" s="31">
        <v>30</v>
      </c>
      <c r="E6498" s="25">
        <v>291.52999999999997</v>
      </c>
      <c r="F6498" s="25">
        <v>72940.12</v>
      </c>
    </row>
    <row r="6499" spans="1:6" ht="45" customHeight="1" x14ac:dyDescent="0.2">
      <c r="A6499" s="21">
        <v>21</v>
      </c>
      <c r="B6499" s="22" t="s">
        <v>4282</v>
      </c>
      <c r="C6499" s="23" t="s">
        <v>4283</v>
      </c>
      <c r="D6499" s="31">
        <v>9</v>
      </c>
      <c r="E6499" s="25">
        <v>135.33000000000001</v>
      </c>
      <c r="F6499" s="25">
        <v>11607.25</v>
      </c>
    </row>
    <row r="6500" spans="1:6" ht="33.75" customHeight="1" x14ac:dyDescent="0.2">
      <c r="A6500" s="21">
        <v>22</v>
      </c>
      <c r="B6500" s="22" t="s">
        <v>4284</v>
      </c>
      <c r="C6500" s="23" t="s">
        <v>4285</v>
      </c>
      <c r="D6500" s="31">
        <v>1</v>
      </c>
      <c r="E6500" s="25">
        <v>120.47</v>
      </c>
      <c r="F6500" s="25">
        <v>601.15</v>
      </c>
    </row>
    <row r="6501" spans="1:6" ht="22.5" customHeight="1" x14ac:dyDescent="0.2">
      <c r="A6501" s="21">
        <v>23</v>
      </c>
      <c r="B6501" s="22" t="s">
        <v>4286</v>
      </c>
      <c r="C6501" s="23" t="s">
        <v>4287</v>
      </c>
      <c r="D6501" s="31">
        <v>2</v>
      </c>
      <c r="E6501" s="25">
        <v>189.78</v>
      </c>
      <c r="F6501" s="25">
        <v>3165.57</v>
      </c>
    </row>
    <row r="6502" spans="1:6" ht="22.5" customHeight="1" x14ac:dyDescent="0.2">
      <c r="A6502" s="21">
        <v>24</v>
      </c>
      <c r="B6502" s="22" t="s">
        <v>4288</v>
      </c>
      <c r="C6502" s="23" t="s">
        <v>4289</v>
      </c>
      <c r="D6502" s="31">
        <v>2</v>
      </c>
      <c r="E6502" s="25">
        <v>217.01</v>
      </c>
      <c r="F6502" s="25">
        <v>3619.71</v>
      </c>
    </row>
    <row r="6503" spans="1:6" ht="22.5" customHeight="1" x14ac:dyDescent="0.2">
      <c r="A6503" s="21">
        <v>25</v>
      </c>
      <c r="B6503" s="22" t="s">
        <v>4290</v>
      </c>
      <c r="C6503" s="23" t="s">
        <v>4291</v>
      </c>
      <c r="D6503" s="31">
        <v>1</v>
      </c>
      <c r="E6503" s="25">
        <v>198.53</v>
      </c>
      <c r="F6503" s="25">
        <v>1089.93</v>
      </c>
    </row>
    <row r="6504" spans="1:6" ht="22.5" customHeight="1" x14ac:dyDescent="0.2">
      <c r="A6504" s="21">
        <v>26</v>
      </c>
      <c r="B6504" s="22" t="s">
        <v>4292</v>
      </c>
      <c r="C6504" s="23" t="s">
        <v>4293</v>
      </c>
      <c r="D6504" s="31">
        <v>1</v>
      </c>
      <c r="E6504" s="25">
        <v>742.09</v>
      </c>
      <c r="F6504" s="25">
        <v>6189.01</v>
      </c>
    </row>
    <row r="6505" spans="1:6" ht="22.5" customHeight="1" x14ac:dyDescent="0.2">
      <c r="A6505" s="21">
        <v>27</v>
      </c>
      <c r="B6505" s="22" t="s">
        <v>4294</v>
      </c>
      <c r="C6505" s="23" t="s">
        <v>4295</v>
      </c>
      <c r="D6505" s="31">
        <v>2</v>
      </c>
      <c r="E6505" s="25">
        <v>390.57</v>
      </c>
      <c r="F6505" s="25">
        <v>6514.75</v>
      </c>
    </row>
    <row r="6506" spans="1:6" ht="33.75" customHeight="1" x14ac:dyDescent="0.2">
      <c r="A6506" s="21">
        <v>28</v>
      </c>
      <c r="B6506" s="22" t="s">
        <v>4296</v>
      </c>
      <c r="C6506" s="23" t="s">
        <v>4297</v>
      </c>
      <c r="D6506" s="30">
        <v>0.14000000000000001</v>
      </c>
      <c r="E6506" s="25">
        <v>24415.31</v>
      </c>
      <c r="F6506" s="25">
        <v>47884.02</v>
      </c>
    </row>
    <row r="6507" spans="1:6" x14ac:dyDescent="0.2">
      <c r="A6507" s="26"/>
      <c r="B6507" s="27"/>
      <c r="C6507" s="28" t="s">
        <v>4298</v>
      </c>
      <c r="D6507" s="28"/>
      <c r="E6507" s="28"/>
      <c r="F6507" s="29">
        <v>17009.59</v>
      </c>
    </row>
    <row r="6508" spans="1:6" x14ac:dyDescent="0.2">
      <c r="A6508" s="26"/>
      <c r="B6508" s="27"/>
      <c r="C6508" s="28" t="s">
        <v>4299</v>
      </c>
      <c r="D6508" s="28"/>
      <c r="E6508" s="28"/>
      <c r="F6508" s="29">
        <v>8603.2000000000007</v>
      </c>
    </row>
    <row r="6509" spans="1:6" x14ac:dyDescent="0.2">
      <c r="A6509" s="26"/>
      <c r="B6509" s="27"/>
      <c r="C6509" s="28" t="s">
        <v>917</v>
      </c>
      <c r="D6509" s="28"/>
      <c r="E6509" s="28"/>
      <c r="F6509" s="29">
        <v>73496.81</v>
      </c>
    </row>
    <row r="6510" spans="1:6" ht="45" customHeight="1" x14ac:dyDescent="0.2">
      <c r="A6510" s="21">
        <v>29</v>
      </c>
      <c r="B6510" s="22" t="s">
        <v>4300</v>
      </c>
      <c r="C6510" s="23" t="s">
        <v>4301</v>
      </c>
      <c r="D6510" s="30">
        <v>-13.02</v>
      </c>
      <c r="E6510" s="25">
        <v>198</v>
      </c>
      <c r="F6510" s="25">
        <v>-25908.5</v>
      </c>
    </row>
    <row r="6511" spans="1:6" ht="45" customHeight="1" x14ac:dyDescent="0.2">
      <c r="A6511" s="21">
        <v>30</v>
      </c>
      <c r="B6511" s="22" t="s">
        <v>4302</v>
      </c>
      <c r="C6511" s="23" t="s">
        <v>4303</v>
      </c>
      <c r="D6511" s="30">
        <v>-1.82</v>
      </c>
      <c r="E6511" s="25">
        <v>231.04</v>
      </c>
      <c r="F6511" s="25">
        <v>-6992.8</v>
      </c>
    </row>
    <row r="6512" spans="1:6" ht="33.75" customHeight="1" x14ac:dyDescent="0.2">
      <c r="A6512" s="21">
        <v>31</v>
      </c>
      <c r="B6512" s="22" t="s">
        <v>4304</v>
      </c>
      <c r="C6512" s="23" t="s">
        <v>4305</v>
      </c>
      <c r="D6512" s="31">
        <v>14</v>
      </c>
      <c r="E6512" s="25">
        <v>530.12</v>
      </c>
      <c r="F6512" s="25">
        <v>61897.21</v>
      </c>
    </row>
    <row r="6513" spans="1:6" ht="45" customHeight="1" x14ac:dyDescent="0.2">
      <c r="A6513" s="21">
        <v>32</v>
      </c>
      <c r="B6513" s="22" t="s">
        <v>4306</v>
      </c>
      <c r="C6513" s="23" t="s">
        <v>4307</v>
      </c>
      <c r="D6513" s="31">
        <v>2</v>
      </c>
      <c r="E6513" s="25">
        <v>218</v>
      </c>
      <c r="F6513" s="25">
        <v>6688.24</v>
      </c>
    </row>
    <row r="6514" spans="1:6" ht="45" customHeight="1" x14ac:dyDescent="0.2">
      <c r="A6514" s="21">
        <v>33</v>
      </c>
      <c r="B6514" s="22" t="s">
        <v>4308</v>
      </c>
      <c r="C6514" s="23" t="s">
        <v>4309</v>
      </c>
      <c r="D6514" s="31">
        <v>2</v>
      </c>
      <c r="E6514" s="25">
        <v>340.32</v>
      </c>
      <c r="F6514" s="25">
        <v>11843.14</v>
      </c>
    </row>
    <row r="6515" spans="1:6" ht="56.25" customHeight="1" x14ac:dyDescent="0.2">
      <c r="A6515" s="21">
        <v>34</v>
      </c>
      <c r="B6515" s="22" t="s">
        <v>4310</v>
      </c>
      <c r="C6515" s="23" t="s">
        <v>4311</v>
      </c>
      <c r="D6515" s="31">
        <v>3</v>
      </c>
      <c r="E6515" s="25">
        <v>979.13</v>
      </c>
      <c r="F6515" s="25">
        <v>20209.240000000002</v>
      </c>
    </row>
    <row r="6516" spans="1:6" ht="33.75" customHeight="1" x14ac:dyDescent="0.2">
      <c r="A6516" s="21">
        <v>35</v>
      </c>
      <c r="B6516" s="22" t="s">
        <v>4312</v>
      </c>
      <c r="C6516" s="23" t="s">
        <v>4313</v>
      </c>
      <c r="D6516" s="31">
        <v>2</v>
      </c>
      <c r="E6516" s="25">
        <v>157.49</v>
      </c>
      <c r="F6516" s="25">
        <v>2425.35</v>
      </c>
    </row>
    <row r="6517" spans="1:6" ht="33.75" customHeight="1" x14ac:dyDescent="0.2">
      <c r="A6517" s="21">
        <v>36</v>
      </c>
      <c r="B6517" s="22" t="s">
        <v>4314</v>
      </c>
      <c r="C6517" s="23" t="s">
        <v>4315</v>
      </c>
      <c r="D6517" s="31">
        <v>3</v>
      </c>
      <c r="E6517" s="25">
        <v>183.95</v>
      </c>
      <c r="F6517" s="25">
        <v>2814.44</v>
      </c>
    </row>
    <row r="6518" spans="1:6" ht="22.5" customHeight="1" x14ac:dyDescent="0.2">
      <c r="A6518" s="21">
        <v>37</v>
      </c>
      <c r="B6518" s="22" t="s">
        <v>4316</v>
      </c>
      <c r="C6518" s="23" t="s">
        <v>4317</v>
      </c>
      <c r="D6518" s="31">
        <v>1</v>
      </c>
      <c r="E6518" s="25">
        <v>505.42</v>
      </c>
      <c r="F6518" s="25">
        <v>3174.04</v>
      </c>
    </row>
    <row r="6519" spans="1:6" ht="22.5" customHeight="1" x14ac:dyDescent="0.2">
      <c r="A6519" s="21">
        <v>38</v>
      </c>
      <c r="B6519" s="22" t="s">
        <v>4318</v>
      </c>
      <c r="C6519" s="23" t="s">
        <v>4319</v>
      </c>
      <c r="D6519" s="31">
        <v>3</v>
      </c>
      <c r="E6519" s="25">
        <v>917.85</v>
      </c>
      <c r="F6519" s="25">
        <v>22964.61</v>
      </c>
    </row>
    <row r="6520" spans="1:6" ht="12" customHeight="1" x14ac:dyDescent="0.2">
      <c r="A6520" s="459" t="s">
        <v>3556</v>
      </c>
      <c r="B6520" s="460"/>
      <c r="C6520" s="460"/>
      <c r="D6520" s="460"/>
      <c r="E6520" s="460"/>
      <c r="F6520" s="461"/>
    </row>
    <row r="6521" spans="1:6" ht="45" customHeight="1" x14ac:dyDescent="0.2">
      <c r="A6521" s="21">
        <v>39</v>
      </c>
      <c r="B6521" s="22" t="s">
        <v>4320</v>
      </c>
      <c r="C6521" s="23" t="s">
        <v>4321</v>
      </c>
      <c r="D6521" s="31">
        <v>2</v>
      </c>
      <c r="E6521" s="25">
        <v>228.84</v>
      </c>
      <c r="F6521" s="25">
        <v>10777.39</v>
      </c>
    </row>
    <row r="6522" spans="1:6" x14ac:dyDescent="0.2">
      <c r="A6522" s="26"/>
      <c r="B6522" s="27"/>
      <c r="C6522" s="28" t="s">
        <v>4322</v>
      </c>
      <c r="D6522" s="28"/>
      <c r="E6522" s="28"/>
      <c r="F6522" s="29">
        <v>10952.79</v>
      </c>
    </row>
    <row r="6523" spans="1:6" x14ac:dyDescent="0.2">
      <c r="A6523" s="26"/>
      <c r="B6523" s="27"/>
      <c r="C6523" s="28" t="s">
        <v>4323</v>
      </c>
      <c r="D6523" s="28"/>
      <c r="E6523" s="28"/>
      <c r="F6523" s="29">
        <v>5539.76</v>
      </c>
    </row>
    <row r="6524" spans="1:6" x14ac:dyDescent="0.2">
      <c r="A6524" s="26"/>
      <c r="B6524" s="27"/>
      <c r="C6524" s="28" t="s">
        <v>917</v>
      </c>
      <c r="D6524" s="28"/>
      <c r="E6524" s="28"/>
      <c r="F6524" s="29">
        <v>27269.94</v>
      </c>
    </row>
    <row r="6525" spans="1:6" ht="22.5" customHeight="1" x14ac:dyDescent="0.2">
      <c r="A6525" s="21">
        <v>40</v>
      </c>
      <c r="B6525" s="22" t="s">
        <v>4324</v>
      </c>
      <c r="C6525" s="23" t="s">
        <v>4325</v>
      </c>
      <c r="D6525" s="31">
        <v>2</v>
      </c>
      <c r="E6525" s="25">
        <v>3577.16</v>
      </c>
      <c r="F6525" s="25">
        <v>59667.040000000001</v>
      </c>
    </row>
    <row r="6526" spans="1:6" ht="33.75" customHeight="1" x14ac:dyDescent="0.2">
      <c r="A6526" s="21">
        <v>41</v>
      </c>
      <c r="B6526" s="22" t="s">
        <v>4326</v>
      </c>
      <c r="C6526" s="23" t="s">
        <v>4327</v>
      </c>
      <c r="D6526" s="31">
        <v>2</v>
      </c>
      <c r="E6526" s="25">
        <v>386.01</v>
      </c>
      <c r="F6526" s="25">
        <v>5936.83</v>
      </c>
    </row>
    <row r="6527" spans="1:6" ht="45" customHeight="1" x14ac:dyDescent="0.2">
      <c r="A6527" s="21">
        <v>42</v>
      </c>
      <c r="B6527" s="22" t="s">
        <v>4328</v>
      </c>
      <c r="C6527" s="23" t="s">
        <v>4329</v>
      </c>
      <c r="D6527" s="31">
        <v>4</v>
      </c>
      <c r="E6527" s="25">
        <v>187.27</v>
      </c>
      <c r="F6527" s="25">
        <v>16877.27</v>
      </c>
    </row>
    <row r="6528" spans="1:6" x14ac:dyDescent="0.2">
      <c r="A6528" s="26"/>
      <c r="B6528" s="27"/>
      <c r="C6528" s="28" t="s">
        <v>4330</v>
      </c>
      <c r="D6528" s="28"/>
      <c r="E6528" s="28"/>
      <c r="F6528" s="29">
        <v>16936.52</v>
      </c>
    </row>
    <row r="6529" spans="1:6" x14ac:dyDescent="0.2">
      <c r="A6529" s="26"/>
      <c r="B6529" s="27"/>
      <c r="C6529" s="28" t="s">
        <v>4331</v>
      </c>
      <c r="D6529" s="28"/>
      <c r="E6529" s="28"/>
      <c r="F6529" s="29">
        <v>8566.24</v>
      </c>
    </row>
    <row r="6530" spans="1:6" x14ac:dyDescent="0.2">
      <c r="A6530" s="26"/>
      <c r="B6530" s="27"/>
      <c r="C6530" s="28" t="s">
        <v>917</v>
      </c>
      <c r="D6530" s="28"/>
      <c r="E6530" s="28"/>
      <c r="F6530" s="29">
        <v>42380.03</v>
      </c>
    </row>
    <row r="6531" spans="1:6" ht="22.5" customHeight="1" x14ac:dyDescent="0.2">
      <c r="A6531" s="21">
        <v>43</v>
      </c>
      <c r="B6531" s="22" t="s">
        <v>4332</v>
      </c>
      <c r="C6531" s="23" t="s">
        <v>4333</v>
      </c>
      <c r="D6531" s="31">
        <v>4</v>
      </c>
      <c r="E6531" s="25">
        <v>2901.87</v>
      </c>
      <c r="F6531" s="25">
        <v>96806.31</v>
      </c>
    </row>
    <row r="6532" spans="1:6" ht="33.75" customHeight="1" x14ac:dyDescent="0.2">
      <c r="A6532" s="21">
        <v>44</v>
      </c>
      <c r="B6532" s="22" t="s">
        <v>4334</v>
      </c>
      <c r="C6532" s="23" t="s">
        <v>4335</v>
      </c>
      <c r="D6532" s="31">
        <v>4</v>
      </c>
      <c r="E6532" s="25">
        <v>286.14999999999998</v>
      </c>
      <c r="F6532" s="25">
        <v>8275.4599999999991</v>
      </c>
    </row>
    <row r="6533" spans="1:6" ht="45" customHeight="1" x14ac:dyDescent="0.2">
      <c r="A6533" s="21">
        <v>45</v>
      </c>
      <c r="B6533" s="22" t="s">
        <v>3565</v>
      </c>
      <c r="C6533" s="23" t="s">
        <v>3566</v>
      </c>
      <c r="D6533" s="31">
        <v>1</v>
      </c>
      <c r="E6533" s="25">
        <v>90.59</v>
      </c>
      <c r="F6533" s="25">
        <v>1891.88</v>
      </c>
    </row>
    <row r="6534" spans="1:6" x14ac:dyDescent="0.2">
      <c r="A6534" s="26"/>
      <c r="B6534" s="27"/>
      <c r="C6534" s="28" t="s">
        <v>4336</v>
      </c>
      <c r="D6534" s="28"/>
      <c r="E6534" s="28"/>
      <c r="F6534" s="29">
        <v>1821.95</v>
      </c>
    </row>
    <row r="6535" spans="1:6" x14ac:dyDescent="0.2">
      <c r="A6535" s="26"/>
      <c r="B6535" s="27"/>
      <c r="C6535" s="28" t="s">
        <v>4337</v>
      </c>
      <c r="D6535" s="28"/>
      <c r="E6535" s="28"/>
      <c r="F6535" s="29">
        <v>921.51</v>
      </c>
    </row>
    <row r="6536" spans="1:6" x14ac:dyDescent="0.2">
      <c r="A6536" s="26"/>
      <c r="B6536" s="27"/>
      <c r="C6536" s="28" t="s">
        <v>917</v>
      </c>
      <c r="D6536" s="28"/>
      <c r="E6536" s="28"/>
      <c r="F6536" s="29">
        <v>4635.34</v>
      </c>
    </row>
    <row r="6537" spans="1:6" ht="22.5" customHeight="1" x14ac:dyDescent="0.2">
      <c r="A6537" s="21">
        <v>46</v>
      </c>
      <c r="B6537" s="22" t="s">
        <v>4338</v>
      </c>
      <c r="C6537" s="23" t="s">
        <v>4339</v>
      </c>
      <c r="D6537" s="31">
        <v>1</v>
      </c>
      <c r="E6537" s="25">
        <v>1837.95</v>
      </c>
      <c r="F6537" s="25">
        <v>15328.52</v>
      </c>
    </row>
    <row r="6538" spans="1:6" ht="33.75" customHeight="1" x14ac:dyDescent="0.2">
      <c r="A6538" s="21">
        <v>47</v>
      </c>
      <c r="B6538" s="22" t="s">
        <v>4340</v>
      </c>
      <c r="C6538" s="23" t="s">
        <v>4341</v>
      </c>
      <c r="D6538" s="31">
        <v>1</v>
      </c>
      <c r="E6538" s="25">
        <v>117.85</v>
      </c>
      <c r="F6538" s="25">
        <v>852.06</v>
      </c>
    </row>
    <row r="6539" spans="1:6" ht="45" customHeight="1" x14ac:dyDescent="0.2">
      <c r="A6539" s="21">
        <v>48</v>
      </c>
      <c r="B6539" s="22" t="s">
        <v>3565</v>
      </c>
      <c r="C6539" s="23" t="s">
        <v>3566</v>
      </c>
      <c r="D6539" s="31">
        <v>6</v>
      </c>
      <c r="E6539" s="25">
        <v>90.59</v>
      </c>
      <c r="F6539" s="25">
        <v>11351.28</v>
      </c>
    </row>
    <row r="6540" spans="1:6" x14ac:dyDescent="0.2">
      <c r="A6540" s="26"/>
      <c r="B6540" s="27"/>
      <c r="C6540" s="28" t="s">
        <v>4342</v>
      </c>
      <c r="D6540" s="28"/>
      <c r="E6540" s="28"/>
      <c r="F6540" s="29">
        <v>10931.65</v>
      </c>
    </row>
    <row r="6541" spans="1:6" x14ac:dyDescent="0.2">
      <c r="A6541" s="26"/>
      <c r="B6541" s="27"/>
      <c r="C6541" s="28" t="s">
        <v>4343</v>
      </c>
      <c r="D6541" s="28"/>
      <c r="E6541" s="28"/>
      <c r="F6541" s="29">
        <v>5529.07</v>
      </c>
    </row>
    <row r="6542" spans="1:6" x14ac:dyDescent="0.2">
      <c r="A6542" s="26"/>
      <c r="B6542" s="27"/>
      <c r="C6542" s="28" t="s">
        <v>917</v>
      </c>
      <c r="D6542" s="28"/>
      <c r="E6542" s="28"/>
      <c r="F6542" s="29">
        <v>27812</v>
      </c>
    </row>
    <row r="6543" spans="1:6" ht="33.75" customHeight="1" x14ac:dyDescent="0.2">
      <c r="A6543" s="21">
        <v>49</v>
      </c>
      <c r="B6543" s="22" t="s">
        <v>4344</v>
      </c>
      <c r="C6543" s="23" t="s">
        <v>4345</v>
      </c>
      <c r="D6543" s="31">
        <v>3</v>
      </c>
      <c r="E6543" s="25">
        <v>3277.78</v>
      </c>
      <c r="F6543" s="25">
        <v>82010.17</v>
      </c>
    </row>
    <row r="6544" spans="1:6" ht="45" customHeight="1" x14ac:dyDescent="0.2">
      <c r="A6544" s="21">
        <v>50</v>
      </c>
      <c r="B6544" s="22" t="s">
        <v>4346</v>
      </c>
      <c r="C6544" s="23" t="s">
        <v>4347</v>
      </c>
      <c r="D6544" s="31">
        <v>3</v>
      </c>
      <c r="E6544" s="25">
        <v>1601.66</v>
      </c>
      <c r="F6544" s="25">
        <v>93937.36</v>
      </c>
    </row>
    <row r="6545" spans="1:6" ht="33.75" customHeight="1" x14ac:dyDescent="0.2">
      <c r="A6545" s="21">
        <v>51</v>
      </c>
      <c r="B6545" s="22" t="s">
        <v>4348</v>
      </c>
      <c r="C6545" s="23" t="s">
        <v>4349</v>
      </c>
      <c r="D6545" s="31">
        <v>3</v>
      </c>
      <c r="E6545" s="25">
        <v>122.79</v>
      </c>
      <c r="F6545" s="25">
        <v>2759.09</v>
      </c>
    </row>
    <row r="6546" spans="1:6" ht="22.5" customHeight="1" x14ac:dyDescent="0.2">
      <c r="A6546" s="21">
        <v>52</v>
      </c>
      <c r="B6546" s="22" t="s">
        <v>4350</v>
      </c>
      <c r="C6546" s="23" t="s">
        <v>4351</v>
      </c>
      <c r="D6546" s="31">
        <v>6</v>
      </c>
      <c r="E6546" s="25">
        <v>63.56</v>
      </c>
      <c r="F6546" s="25">
        <v>5460.54</v>
      </c>
    </row>
    <row r="6547" spans="1:6" x14ac:dyDescent="0.2">
      <c r="A6547" s="26"/>
      <c r="B6547" s="27"/>
      <c r="C6547" s="28" t="s">
        <v>4352</v>
      </c>
      <c r="D6547" s="28"/>
      <c r="E6547" s="28"/>
      <c r="F6547" s="29">
        <v>3971.31</v>
      </c>
    </row>
    <row r="6548" spans="1:6" x14ac:dyDescent="0.2">
      <c r="A6548" s="26"/>
      <c r="B6548" s="27"/>
      <c r="C6548" s="28" t="s">
        <v>4353</v>
      </c>
      <c r="D6548" s="28"/>
      <c r="E6548" s="28"/>
      <c r="F6548" s="29">
        <v>2135</v>
      </c>
    </row>
    <row r="6549" spans="1:6" x14ac:dyDescent="0.2">
      <c r="A6549" s="26"/>
      <c r="B6549" s="27"/>
      <c r="C6549" s="28" t="s">
        <v>917</v>
      </c>
      <c r="D6549" s="28"/>
      <c r="E6549" s="28"/>
      <c r="F6549" s="29">
        <v>11566.85</v>
      </c>
    </row>
    <row r="6550" spans="1:6" ht="45" customHeight="1" x14ac:dyDescent="0.2">
      <c r="A6550" s="21">
        <v>53</v>
      </c>
      <c r="B6550" s="22" t="s">
        <v>4354</v>
      </c>
      <c r="C6550" s="23" t="s">
        <v>4355</v>
      </c>
      <c r="D6550" s="31">
        <v>6</v>
      </c>
      <c r="E6550" s="25">
        <v>67.819999999999993</v>
      </c>
      <c r="F6550" s="25">
        <v>3348.95</v>
      </c>
    </row>
    <row r="6551" spans="1:6" ht="22.5" customHeight="1" x14ac:dyDescent="0.2">
      <c r="A6551" s="21">
        <v>54</v>
      </c>
      <c r="B6551" s="22" t="s">
        <v>4356</v>
      </c>
      <c r="C6551" s="23" t="s">
        <v>4357</v>
      </c>
      <c r="D6551" s="31">
        <v>2</v>
      </c>
      <c r="E6551" s="25">
        <v>121.78</v>
      </c>
      <c r="F6551" s="25">
        <v>3515.39</v>
      </c>
    </row>
    <row r="6552" spans="1:6" x14ac:dyDescent="0.2">
      <c r="A6552" s="26"/>
      <c r="B6552" s="27"/>
      <c r="C6552" s="28" t="s">
        <v>4358</v>
      </c>
      <c r="D6552" s="28"/>
      <c r="E6552" s="28"/>
      <c r="F6552" s="29">
        <v>2569.4</v>
      </c>
    </row>
    <row r="6553" spans="1:6" x14ac:dyDescent="0.2">
      <c r="A6553" s="26"/>
      <c r="B6553" s="27"/>
      <c r="C6553" s="28" t="s">
        <v>4359</v>
      </c>
      <c r="D6553" s="28"/>
      <c r="E6553" s="28"/>
      <c r="F6553" s="29">
        <v>1381.33</v>
      </c>
    </row>
    <row r="6554" spans="1:6" x14ac:dyDescent="0.2">
      <c r="A6554" s="26"/>
      <c r="B6554" s="27"/>
      <c r="C6554" s="28" t="s">
        <v>917</v>
      </c>
      <c r="D6554" s="28"/>
      <c r="E6554" s="28"/>
      <c r="F6554" s="29">
        <v>7466.12</v>
      </c>
    </row>
    <row r="6555" spans="1:6" ht="45" customHeight="1" x14ac:dyDescent="0.2">
      <c r="A6555" s="21">
        <v>55</v>
      </c>
      <c r="B6555" s="22" t="s">
        <v>4360</v>
      </c>
      <c r="C6555" s="23" t="s">
        <v>4361</v>
      </c>
      <c r="D6555" s="31">
        <v>2</v>
      </c>
      <c r="E6555" s="25">
        <v>107.36</v>
      </c>
      <c r="F6555" s="25">
        <v>2776.33</v>
      </c>
    </row>
    <row r="6556" spans="1:6" ht="22.5" customHeight="1" x14ac:dyDescent="0.2">
      <c r="A6556" s="21">
        <v>56</v>
      </c>
      <c r="B6556" s="22" t="s">
        <v>4362</v>
      </c>
      <c r="C6556" s="23" t="s">
        <v>4363</v>
      </c>
      <c r="D6556" s="31">
        <v>3</v>
      </c>
      <c r="E6556" s="25">
        <v>217.75</v>
      </c>
      <c r="F6556" s="25">
        <v>9101.65</v>
      </c>
    </row>
    <row r="6557" spans="1:6" x14ac:dyDescent="0.2">
      <c r="A6557" s="26"/>
      <c r="B6557" s="27"/>
      <c r="C6557" s="28" t="s">
        <v>4364</v>
      </c>
      <c r="D6557" s="28"/>
      <c r="E6557" s="28"/>
      <c r="F6557" s="29">
        <v>6522.33</v>
      </c>
    </row>
    <row r="6558" spans="1:6" x14ac:dyDescent="0.2">
      <c r="A6558" s="26"/>
      <c r="B6558" s="27"/>
      <c r="C6558" s="28" t="s">
        <v>4365</v>
      </c>
      <c r="D6558" s="28"/>
      <c r="E6558" s="28"/>
      <c r="F6558" s="29">
        <v>3506.45</v>
      </c>
    </row>
    <row r="6559" spans="1:6" x14ac:dyDescent="0.2">
      <c r="A6559" s="26"/>
      <c r="B6559" s="27"/>
      <c r="C6559" s="28" t="s">
        <v>917</v>
      </c>
      <c r="D6559" s="28"/>
      <c r="E6559" s="28"/>
      <c r="F6559" s="29">
        <v>19130.43</v>
      </c>
    </row>
    <row r="6560" spans="1:6" ht="45" customHeight="1" x14ac:dyDescent="0.2">
      <c r="A6560" s="21">
        <v>57</v>
      </c>
      <c r="B6560" s="22" t="s">
        <v>4366</v>
      </c>
      <c r="C6560" s="23" t="s">
        <v>4367</v>
      </c>
      <c r="D6560" s="31">
        <v>3</v>
      </c>
      <c r="E6560" s="25">
        <v>118.65</v>
      </c>
      <c r="F6560" s="25">
        <v>5979.96</v>
      </c>
    </row>
    <row r="6561" spans="1:6" ht="22.5" customHeight="1" x14ac:dyDescent="0.2">
      <c r="A6561" s="21">
        <v>58</v>
      </c>
      <c r="B6561" s="22" t="s">
        <v>4350</v>
      </c>
      <c r="C6561" s="23" t="s">
        <v>4351</v>
      </c>
      <c r="D6561" s="31">
        <v>1</v>
      </c>
      <c r="E6561" s="25">
        <v>63.56</v>
      </c>
      <c r="F6561" s="25">
        <v>910.09</v>
      </c>
    </row>
    <row r="6562" spans="1:6" x14ac:dyDescent="0.2">
      <c r="A6562" s="26"/>
      <c r="B6562" s="27"/>
      <c r="C6562" s="28" t="s">
        <v>4368</v>
      </c>
      <c r="D6562" s="28"/>
      <c r="E6562" s="28"/>
      <c r="F6562" s="29">
        <v>661.88</v>
      </c>
    </row>
    <row r="6563" spans="1:6" x14ac:dyDescent="0.2">
      <c r="A6563" s="26"/>
      <c r="B6563" s="27"/>
      <c r="C6563" s="28" t="s">
        <v>4369</v>
      </c>
      <c r="D6563" s="28"/>
      <c r="E6563" s="28"/>
      <c r="F6563" s="29">
        <v>355.83</v>
      </c>
    </row>
    <row r="6564" spans="1:6" x14ac:dyDescent="0.2">
      <c r="A6564" s="26"/>
      <c r="B6564" s="27"/>
      <c r="C6564" s="28" t="s">
        <v>917</v>
      </c>
      <c r="D6564" s="28"/>
      <c r="E6564" s="28"/>
      <c r="F6564" s="29">
        <v>1927.8</v>
      </c>
    </row>
    <row r="6565" spans="1:6" ht="45" customHeight="1" x14ac:dyDescent="0.2">
      <c r="A6565" s="21">
        <v>59</v>
      </c>
      <c r="B6565" s="22" t="s">
        <v>4370</v>
      </c>
      <c r="C6565" s="23" t="s">
        <v>4371</v>
      </c>
      <c r="D6565" s="31">
        <v>1</v>
      </c>
      <c r="E6565" s="25">
        <v>62.4</v>
      </c>
      <c r="F6565" s="25">
        <v>482.35</v>
      </c>
    </row>
    <row r="6566" spans="1:6" ht="12" x14ac:dyDescent="0.2">
      <c r="A6566" s="459" t="s">
        <v>4372</v>
      </c>
      <c r="B6566" s="460"/>
      <c r="C6566" s="460"/>
      <c r="D6566" s="460"/>
      <c r="E6566" s="460"/>
      <c r="F6566" s="461"/>
    </row>
    <row r="6567" spans="1:6" ht="45" customHeight="1" x14ac:dyDescent="0.2">
      <c r="A6567" s="21">
        <v>60</v>
      </c>
      <c r="B6567" s="22" t="s">
        <v>4136</v>
      </c>
      <c r="C6567" s="23" t="s">
        <v>4373</v>
      </c>
      <c r="D6567" s="31">
        <v>1</v>
      </c>
      <c r="E6567" s="25">
        <v>623.25</v>
      </c>
      <c r="F6567" s="25">
        <v>15112.75</v>
      </c>
    </row>
    <row r="6568" spans="1:6" x14ac:dyDescent="0.2">
      <c r="A6568" s="26"/>
      <c r="B6568" s="27"/>
      <c r="C6568" s="28" t="s">
        <v>4374</v>
      </c>
      <c r="D6568" s="28"/>
      <c r="E6568" s="28"/>
      <c r="F6568" s="29">
        <v>10809.03</v>
      </c>
    </row>
    <row r="6569" spans="1:6" x14ac:dyDescent="0.2">
      <c r="A6569" s="26"/>
      <c r="B6569" s="27"/>
      <c r="C6569" s="28" t="s">
        <v>4375</v>
      </c>
      <c r="D6569" s="28"/>
      <c r="E6569" s="28"/>
      <c r="F6569" s="29">
        <v>5756.99</v>
      </c>
    </row>
    <row r="6570" spans="1:6" x14ac:dyDescent="0.2">
      <c r="A6570" s="26"/>
      <c r="B6570" s="27"/>
      <c r="C6570" s="28" t="s">
        <v>917</v>
      </c>
      <c r="D6570" s="28"/>
      <c r="E6570" s="28"/>
      <c r="F6570" s="29">
        <v>31678.77</v>
      </c>
    </row>
    <row r="6571" spans="1:6" ht="56.25" customHeight="1" x14ac:dyDescent="0.2">
      <c r="A6571" s="21">
        <v>61</v>
      </c>
      <c r="B6571" s="22" t="s">
        <v>4376</v>
      </c>
      <c r="C6571" s="23" t="s">
        <v>4377</v>
      </c>
      <c r="D6571" s="31">
        <v>1</v>
      </c>
      <c r="E6571" s="25">
        <v>37336.29</v>
      </c>
      <c r="F6571" s="25">
        <v>311384.65999999997</v>
      </c>
    </row>
    <row r="6572" spans="1:6" ht="33.75" customHeight="1" x14ac:dyDescent="0.2">
      <c r="A6572" s="21">
        <v>62</v>
      </c>
      <c r="B6572" s="22" t="s">
        <v>3670</v>
      </c>
      <c r="C6572" s="23" t="s">
        <v>4248</v>
      </c>
      <c r="D6572" s="31">
        <v>1</v>
      </c>
      <c r="E6572" s="25">
        <v>305.07</v>
      </c>
      <c r="F6572" s="25">
        <v>7067.58</v>
      </c>
    </row>
    <row r="6573" spans="1:6" x14ac:dyDescent="0.2">
      <c r="A6573" s="26"/>
      <c r="B6573" s="27"/>
      <c r="C6573" s="28" t="s">
        <v>4249</v>
      </c>
      <c r="D6573" s="28"/>
      <c r="E6573" s="28"/>
      <c r="F6573" s="29">
        <v>4874.7700000000004</v>
      </c>
    </row>
    <row r="6574" spans="1:6" x14ac:dyDescent="0.2">
      <c r="A6574" s="26"/>
      <c r="B6574" s="27"/>
      <c r="C6574" s="28" t="s">
        <v>4250</v>
      </c>
      <c r="D6574" s="28"/>
      <c r="E6574" s="28"/>
      <c r="F6574" s="29">
        <v>2596.34</v>
      </c>
    </row>
    <row r="6575" spans="1:6" x14ac:dyDescent="0.2">
      <c r="A6575" s="26"/>
      <c r="B6575" s="27"/>
      <c r="C6575" s="28" t="s">
        <v>917</v>
      </c>
      <c r="D6575" s="28"/>
      <c r="E6575" s="28"/>
      <c r="F6575" s="29">
        <v>14538.69</v>
      </c>
    </row>
    <row r="6576" spans="1:6" ht="56.25" customHeight="1" x14ac:dyDescent="0.2">
      <c r="A6576" s="21">
        <v>63</v>
      </c>
      <c r="B6576" s="22" t="s">
        <v>4378</v>
      </c>
      <c r="C6576" s="23" t="s">
        <v>4379</v>
      </c>
      <c r="D6576" s="31">
        <v>1</v>
      </c>
      <c r="E6576" s="25">
        <v>7044.14</v>
      </c>
      <c r="F6576" s="25">
        <v>58748.13</v>
      </c>
    </row>
    <row r="6577" spans="1:6" ht="12" x14ac:dyDescent="0.2">
      <c r="A6577" s="459" t="s">
        <v>4107</v>
      </c>
      <c r="B6577" s="460"/>
      <c r="C6577" s="460"/>
      <c r="D6577" s="460"/>
      <c r="E6577" s="460"/>
      <c r="F6577" s="461"/>
    </row>
    <row r="6578" spans="1:6" ht="22.5" customHeight="1" x14ac:dyDescent="0.2">
      <c r="A6578" s="21">
        <v>64</v>
      </c>
      <c r="B6578" s="22" t="s">
        <v>2334</v>
      </c>
      <c r="C6578" s="23" t="s">
        <v>2335</v>
      </c>
      <c r="D6578" s="44">
        <v>5.3440500000000002E-2</v>
      </c>
      <c r="E6578" s="25">
        <v>2521.25</v>
      </c>
      <c r="F6578" s="25">
        <v>6018.78</v>
      </c>
    </row>
    <row r="6579" spans="1:6" x14ac:dyDescent="0.2">
      <c r="A6579" s="26"/>
      <c r="B6579" s="27"/>
      <c r="C6579" s="28" t="s">
        <v>4380</v>
      </c>
      <c r="D6579" s="28"/>
      <c r="E6579" s="28"/>
      <c r="F6579" s="29">
        <v>6122.52</v>
      </c>
    </row>
    <row r="6580" spans="1:6" x14ac:dyDescent="0.2">
      <c r="A6580" s="26"/>
      <c r="B6580" s="27"/>
      <c r="C6580" s="28" t="s">
        <v>4381</v>
      </c>
      <c r="D6580" s="28"/>
      <c r="E6580" s="28"/>
      <c r="F6580" s="29">
        <v>2959.22</v>
      </c>
    </row>
    <row r="6581" spans="1:6" x14ac:dyDescent="0.2">
      <c r="A6581" s="26"/>
      <c r="B6581" s="27"/>
      <c r="C6581" s="28" t="s">
        <v>917</v>
      </c>
      <c r="D6581" s="28"/>
      <c r="E6581" s="28"/>
      <c r="F6581" s="29">
        <v>15100.52</v>
      </c>
    </row>
    <row r="6582" spans="1:6" ht="45" customHeight="1" x14ac:dyDescent="0.2">
      <c r="A6582" s="21">
        <v>65</v>
      </c>
      <c r="B6582" s="22" t="s">
        <v>4382</v>
      </c>
      <c r="C6582" s="23" t="s">
        <v>4383</v>
      </c>
      <c r="D6582" s="32">
        <v>0.6</v>
      </c>
      <c r="E6582" s="25">
        <v>152.13</v>
      </c>
      <c r="F6582" s="25">
        <v>881.75</v>
      </c>
    </row>
    <row r="6583" spans="1:6" ht="45" customHeight="1" x14ac:dyDescent="0.2">
      <c r="A6583" s="21">
        <v>66</v>
      </c>
      <c r="B6583" s="22" t="s">
        <v>4384</v>
      </c>
      <c r="C6583" s="23" t="s">
        <v>4385</v>
      </c>
      <c r="D6583" s="32">
        <v>0.6</v>
      </c>
      <c r="E6583" s="25">
        <v>51.1</v>
      </c>
      <c r="F6583" s="25">
        <v>245.59</v>
      </c>
    </row>
    <row r="6584" spans="1:6" ht="45" customHeight="1" x14ac:dyDescent="0.2">
      <c r="A6584" s="21">
        <v>67</v>
      </c>
      <c r="B6584" s="22" t="s">
        <v>4386</v>
      </c>
      <c r="C6584" s="23" t="s">
        <v>4387</v>
      </c>
      <c r="D6584" s="30">
        <v>1.35</v>
      </c>
      <c r="E6584" s="25">
        <v>129.38999999999999</v>
      </c>
      <c r="F6584" s="25">
        <v>1503.96</v>
      </c>
    </row>
    <row r="6585" spans="1:6" ht="12" x14ac:dyDescent="0.2">
      <c r="A6585" s="459" t="s">
        <v>4388</v>
      </c>
      <c r="B6585" s="460"/>
      <c r="C6585" s="460"/>
      <c r="D6585" s="460"/>
      <c r="E6585" s="460"/>
      <c r="F6585" s="461"/>
    </row>
    <row r="6586" spans="1:6" ht="33.75" customHeight="1" x14ac:dyDescent="0.2">
      <c r="A6586" s="21">
        <v>68</v>
      </c>
      <c r="B6586" s="22" t="s">
        <v>1767</v>
      </c>
      <c r="C6586" s="23" t="s">
        <v>1768</v>
      </c>
      <c r="D6586" s="30">
        <v>0.28000000000000003</v>
      </c>
      <c r="E6586" s="25">
        <v>243.91</v>
      </c>
      <c r="F6586" s="25">
        <v>1926.59</v>
      </c>
    </row>
    <row r="6587" spans="1:6" x14ac:dyDescent="0.2">
      <c r="A6587" s="26"/>
      <c r="B6587" s="27"/>
      <c r="C6587" s="28" t="s">
        <v>4389</v>
      </c>
      <c r="D6587" s="28"/>
      <c r="E6587" s="28"/>
      <c r="F6587" s="29">
        <v>932.54</v>
      </c>
    </row>
    <row r="6588" spans="1:6" x14ac:dyDescent="0.2">
      <c r="A6588" s="26"/>
      <c r="B6588" s="27"/>
      <c r="C6588" s="28" t="s">
        <v>4390</v>
      </c>
      <c r="D6588" s="28"/>
      <c r="E6588" s="28"/>
      <c r="F6588" s="29">
        <v>430.06</v>
      </c>
    </row>
    <row r="6589" spans="1:6" x14ac:dyDescent="0.2">
      <c r="A6589" s="26"/>
      <c r="B6589" s="27"/>
      <c r="C6589" s="28" t="s">
        <v>917</v>
      </c>
      <c r="D6589" s="28"/>
      <c r="E6589" s="28"/>
      <c r="F6589" s="29">
        <v>3289.19</v>
      </c>
    </row>
    <row r="6590" spans="1:6" ht="22.5" customHeight="1" x14ac:dyDescent="0.2">
      <c r="A6590" s="21">
        <v>69</v>
      </c>
      <c r="B6590" s="22" t="s">
        <v>1771</v>
      </c>
      <c r="C6590" s="23" t="s">
        <v>1772</v>
      </c>
      <c r="D6590" s="35">
        <v>-2.5200000000000001E-3</v>
      </c>
      <c r="E6590" s="25">
        <v>15620</v>
      </c>
      <c r="F6590" s="25">
        <v>-832.12</v>
      </c>
    </row>
    <row r="6591" spans="1:6" ht="33.75" customHeight="1" x14ac:dyDescent="0.2">
      <c r="A6591" s="21">
        <v>70</v>
      </c>
      <c r="B6591" s="22" t="s">
        <v>4391</v>
      </c>
      <c r="C6591" s="23" t="s">
        <v>4392</v>
      </c>
      <c r="D6591" s="32">
        <v>4.2</v>
      </c>
      <c r="E6591" s="25">
        <v>139.51</v>
      </c>
      <c r="F6591" s="25">
        <v>2378.92</v>
      </c>
    </row>
    <row r="6592" spans="1:6" ht="33.75" customHeight="1" x14ac:dyDescent="0.2">
      <c r="A6592" s="21">
        <v>71</v>
      </c>
      <c r="B6592" s="22" t="s">
        <v>4393</v>
      </c>
      <c r="C6592" s="23" t="s">
        <v>4394</v>
      </c>
      <c r="D6592" s="30">
        <v>0.28000000000000003</v>
      </c>
      <c r="E6592" s="25">
        <v>543.15</v>
      </c>
      <c r="F6592" s="25">
        <v>5955.45</v>
      </c>
    </row>
    <row r="6593" spans="1:6" x14ac:dyDescent="0.2">
      <c r="A6593" s="26"/>
      <c r="B6593" s="27"/>
      <c r="C6593" s="28" t="s">
        <v>4395</v>
      </c>
      <c r="D6593" s="28"/>
      <c r="E6593" s="28"/>
      <c r="F6593" s="29">
        <v>5720.49</v>
      </c>
    </row>
    <row r="6594" spans="1:6" x14ac:dyDescent="0.2">
      <c r="A6594" s="26"/>
      <c r="B6594" s="27"/>
      <c r="C6594" s="28" t="s">
        <v>4396</v>
      </c>
      <c r="D6594" s="28"/>
      <c r="E6594" s="28"/>
      <c r="F6594" s="29">
        <v>2382.58</v>
      </c>
    </row>
    <row r="6595" spans="1:6" x14ac:dyDescent="0.2">
      <c r="A6595" s="26"/>
      <c r="B6595" s="27"/>
      <c r="C6595" s="28" t="s">
        <v>917</v>
      </c>
      <c r="D6595" s="28"/>
      <c r="E6595" s="28"/>
      <c r="F6595" s="29">
        <v>14058.52</v>
      </c>
    </row>
    <row r="6596" spans="1:6" ht="33.75" customHeight="1" x14ac:dyDescent="0.2">
      <c r="A6596" s="21">
        <v>72</v>
      </c>
      <c r="B6596" s="22" t="s">
        <v>4397</v>
      </c>
      <c r="C6596" s="23" t="s">
        <v>4398</v>
      </c>
      <c r="D6596" s="33">
        <v>6.8999999999999999E-3</v>
      </c>
      <c r="E6596" s="25">
        <v>15223</v>
      </c>
      <c r="F6596" s="25">
        <v>523.09</v>
      </c>
    </row>
    <row r="6597" spans="1:6" ht="11.25" customHeight="1" x14ac:dyDescent="0.2">
      <c r="A6597" s="443" t="s">
        <v>1007</v>
      </c>
      <c r="B6597" s="444"/>
      <c r="C6597" s="444"/>
      <c r="D6597" s="444"/>
      <c r="E6597" s="445"/>
      <c r="F6597" s="36">
        <v>7535666.8300000001</v>
      </c>
    </row>
    <row r="6598" spans="1:6" x14ac:dyDescent="0.2">
      <c r="A6598" s="443" t="s">
        <v>1008</v>
      </c>
      <c r="B6598" s="444"/>
      <c r="C6598" s="444"/>
      <c r="D6598" s="444"/>
      <c r="E6598" s="445"/>
      <c r="F6598" s="36">
        <v>201630.94</v>
      </c>
    </row>
    <row r="6599" spans="1:6" x14ac:dyDescent="0.2">
      <c r="A6599" s="443" t="s">
        <v>1009</v>
      </c>
      <c r="B6599" s="444"/>
      <c r="C6599" s="444"/>
      <c r="D6599" s="444"/>
      <c r="E6599" s="445"/>
      <c r="F6599" s="36">
        <v>103815.48</v>
      </c>
    </row>
    <row r="6600" spans="1:6" ht="11.25" customHeight="1" x14ac:dyDescent="0.2">
      <c r="A6600" s="443" t="s">
        <v>4399</v>
      </c>
      <c r="B6600" s="444"/>
      <c r="C6600" s="444"/>
      <c r="D6600" s="444"/>
      <c r="E6600" s="445"/>
      <c r="F6600" s="36">
        <v>7841113.25</v>
      </c>
    </row>
    <row r="6601" spans="1:6" ht="12.75" customHeight="1" x14ac:dyDescent="0.2">
      <c r="A6601" s="456" t="s">
        <v>4400</v>
      </c>
      <c r="B6601" s="457"/>
      <c r="C6601" s="457"/>
      <c r="D6601" s="457"/>
      <c r="E6601" s="457"/>
      <c r="F6601" s="458"/>
    </row>
    <row r="6602" spans="1:6" ht="33.75" customHeight="1" x14ac:dyDescent="0.2">
      <c r="A6602" s="21">
        <v>73</v>
      </c>
      <c r="B6602" s="22" t="s">
        <v>3418</v>
      </c>
      <c r="C6602" s="23" t="s">
        <v>3419</v>
      </c>
      <c r="D6602" s="30">
        <v>7.0000000000000007E-2</v>
      </c>
      <c r="E6602" s="25">
        <v>479.84</v>
      </c>
      <c r="F6602" s="25">
        <v>1317.13</v>
      </c>
    </row>
    <row r="6603" spans="1:6" x14ac:dyDescent="0.2">
      <c r="A6603" s="26"/>
      <c r="B6603" s="27"/>
      <c r="C6603" s="28" t="s">
        <v>4401</v>
      </c>
      <c r="D6603" s="28"/>
      <c r="E6603" s="28"/>
      <c r="F6603" s="29">
        <v>1544.79</v>
      </c>
    </row>
    <row r="6604" spans="1:6" x14ac:dyDescent="0.2">
      <c r="A6604" s="26"/>
      <c r="B6604" s="27"/>
      <c r="C6604" s="28" t="s">
        <v>4402</v>
      </c>
      <c r="D6604" s="28"/>
      <c r="E6604" s="28"/>
      <c r="F6604" s="29">
        <v>781.33</v>
      </c>
    </row>
    <row r="6605" spans="1:6" x14ac:dyDescent="0.2">
      <c r="A6605" s="26"/>
      <c r="B6605" s="27"/>
      <c r="C6605" s="28" t="s">
        <v>917</v>
      </c>
      <c r="D6605" s="28"/>
      <c r="E6605" s="28"/>
      <c r="F6605" s="29">
        <v>3643.25</v>
      </c>
    </row>
    <row r="6606" spans="1:6" ht="45" customHeight="1" x14ac:dyDescent="0.2">
      <c r="A6606" s="21">
        <v>74</v>
      </c>
      <c r="B6606" s="22" t="s">
        <v>4403</v>
      </c>
      <c r="C6606" s="23" t="s">
        <v>4404</v>
      </c>
      <c r="D6606" s="31">
        <v>7</v>
      </c>
      <c r="E6606" s="25">
        <v>10.1</v>
      </c>
      <c r="F6606" s="25">
        <v>397.33</v>
      </c>
    </row>
    <row r="6607" spans="1:6" ht="33.75" customHeight="1" x14ac:dyDescent="0.2">
      <c r="A6607" s="21">
        <v>75</v>
      </c>
      <c r="B6607" s="22" t="s">
        <v>4405</v>
      </c>
      <c r="C6607" s="23" t="s">
        <v>4406</v>
      </c>
      <c r="D6607" s="31">
        <v>1</v>
      </c>
      <c r="E6607" s="25">
        <v>72.989999999999995</v>
      </c>
      <c r="F6607" s="25">
        <v>353.27</v>
      </c>
    </row>
    <row r="6608" spans="1:6" ht="45" customHeight="1" x14ac:dyDescent="0.2">
      <c r="A6608" s="21">
        <v>76</v>
      </c>
      <c r="B6608" s="22" t="s">
        <v>4407</v>
      </c>
      <c r="C6608" s="23" t="s">
        <v>4408</v>
      </c>
      <c r="D6608" s="31">
        <v>4</v>
      </c>
      <c r="E6608" s="25">
        <v>569.75</v>
      </c>
      <c r="F6608" s="25">
        <v>12101.49</v>
      </c>
    </row>
    <row r="6609" spans="1:6" ht="33.75" customHeight="1" x14ac:dyDescent="0.2">
      <c r="A6609" s="21">
        <v>77</v>
      </c>
      <c r="B6609" s="22" t="s">
        <v>4409</v>
      </c>
      <c r="C6609" s="23" t="s">
        <v>4410</v>
      </c>
      <c r="D6609" s="32">
        <v>0.4</v>
      </c>
      <c r="E6609" s="25">
        <v>57.5</v>
      </c>
      <c r="F6609" s="25">
        <v>204.7</v>
      </c>
    </row>
    <row r="6610" spans="1:6" ht="33.75" customHeight="1" x14ac:dyDescent="0.2">
      <c r="A6610" s="21">
        <v>78</v>
      </c>
      <c r="B6610" s="22" t="s">
        <v>1767</v>
      </c>
      <c r="C6610" s="23" t="s">
        <v>1768</v>
      </c>
      <c r="D6610" s="33">
        <v>3.3E-3</v>
      </c>
      <c r="E6610" s="25">
        <v>243.91</v>
      </c>
      <c r="F6610" s="25">
        <v>22.7</v>
      </c>
    </row>
    <row r="6611" spans="1:6" x14ac:dyDescent="0.2">
      <c r="A6611" s="26"/>
      <c r="B6611" s="27"/>
      <c r="C6611" s="28" t="s">
        <v>4411</v>
      </c>
      <c r="D6611" s="28"/>
      <c r="E6611" s="28"/>
      <c r="F6611" s="29">
        <v>10.99</v>
      </c>
    </row>
    <row r="6612" spans="1:6" x14ac:dyDescent="0.2">
      <c r="A6612" s="26"/>
      <c r="B6612" s="27"/>
      <c r="C6612" s="28" t="s">
        <v>4412</v>
      </c>
      <c r="D6612" s="28"/>
      <c r="E6612" s="28"/>
      <c r="F6612" s="29">
        <v>5.07</v>
      </c>
    </row>
    <row r="6613" spans="1:6" x14ac:dyDescent="0.2">
      <c r="A6613" s="26"/>
      <c r="B6613" s="27"/>
      <c r="C6613" s="28" t="s">
        <v>917</v>
      </c>
      <c r="D6613" s="28"/>
      <c r="E6613" s="28"/>
      <c r="F6613" s="29">
        <v>38.76</v>
      </c>
    </row>
    <row r="6614" spans="1:6" ht="22.5" customHeight="1" x14ac:dyDescent="0.2">
      <c r="A6614" s="21">
        <v>79</v>
      </c>
      <c r="B6614" s="22" t="s">
        <v>1771</v>
      </c>
      <c r="C6614" s="23" t="s">
        <v>1772</v>
      </c>
      <c r="D6614" s="44">
        <v>-2.97E-5</v>
      </c>
      <c r="E6614" s="25">
        <v>15620</v>
      </c>
      <c r="F6614" s="25">
        <v>-9.81</v>
      </c>
    </row>
    <row r="6615" spans="1:6" ht="33.75" customHeight="1" x14ac:dyDescent="0.2">
      <c r="A6615" s="21">
        <v>80</v>
      </c>
      <c r="B6615" s="22" t="s">
        <v>4391</v>
      </c>
      <c r="C6615" s="23" t="s">
        <v>4392</v>
      </c>
      <c r="D6615" s="33">
        <v>4.9500000000000002E-2</v>
      </c>
      <c r="E6615" s="25">
        <v>139.51</v>
      </c>
      <c r="F6615" s="25">
        <v>28.04</v>
      </c>
    </row>
    <row r="6616" spans="1:6" ht="45" customHeight="1" x14ac:dyDescent="0.2">
      <c r="A6616" s="21">
        <v>81</v>
      </c>
      <c r="B6616" s="22" t="s">
        <v>4413</v>
      </c>
      <c r="C6616" s="23" t="s">
        <v>4414</v>
      </c>
      <c r="D6616" s="33">
        <v>3.3E-3</v>
      </c>
      <c r="E6616" s="25">
        <v>881.85</v>
      </c>
      <c r="F6616" s="25">
        <v>120.72</v>
      </c>
    </row>
    <row r="6617" spans="1:6" x14ac:dyDescent="0.2">
      <c r="A6617" s="26"/>
      <c r="B6617" s="27"/>
      <c r="C6617" s="28" t="s">
        <v>4415</v>
      </c>
      <c r="D6617" s="28"/>
      <c r="E6617" s="28"/>
      <c r="F6617" s="29">
        <v>117.95</v>
      </c>
    </row>
    <row r="6618" spans="1:6" x14ac:dyDescent="0.2">
      <c r="A6618" s="26"/>
      <c r="B6618" s="27"/>
      <c r="C6618" s="28" t="s">
        <v>4416</v>
      </c>
      <c r="D6618" s="28"/>
      <c r="E6618" s="28"/>
      <c r="F6618" s="29">
        <v>49.13</v>
      </c>
    </row>
    <row r="6619" spans="1:6" x14ac:dyDescent="0.2">
      <c r="A6619" s="26"/>
      <c r="B6619" s="27"/>
      <c r="C6619" s="28" t="s">
        <v>917</v>
      </c>
      <c r="D6619" s="28"/>
      <c r="E6619" s="28"/>
      <c r="F6619" s="29">
        <v>287.8</v>
      </c>
    </row>
    <row r="6620" spans="1:6" ht="33.75" customHeight="1" x14ac:dyDescent="0.2">
      <c r="A6620" s="21">
        <v>82</v>
      </c>
      <c r="B6620" s="22" t="s">
        <v>4397</v>
      </c>
      <c r="C6620" s="23" t="s">
        <v>4398</v>
      </c>
      <c r="D6620" s="33">
        <v>1E-4</v>
      </c>
      <c r="E6620" s="25">
        <v>15223</v>
      </c>
      <c r="F6620" s="25">
        <v>7.58</v>
      </c>
    </row>
    <row r="6621" spans="1:6" ht="11.25" customHeight="1" x14ac:dyDescent="0.2">
      <c r="A6621" s="443" t="s">
        <v>1007</v>
      </c>
      <c r="B6621" s="444"/>
      <c r="C6621" s="444"/>
      <c r="D6621" s="444"/>
      <c r="E6621" s="445"/>
      <c r="F6621" s="36">
        <v>14543.15</v>
      </c>
    </row>
    <row r="6622" spans="1:6" x14ac:dyDescent="0.2">
      <c r="A6622" s="443" t="s">
        <v>1008</v>
      </c>
      <c r="B6622" s="444"/>
      <c r="C6622" s="444"/>
      <c r="D6622" s="444"/>
      <c r="E6622" s="445"/>
      <c r="F6622" s="36">
        <v>1673.73</v>
      </c>
    </row>
    <row r="6623" spans="1:6" x14ac:dyDescent="0.2">
      <c r="A6623" s="443" t="s">
        <v>1009</v>
      </c>
      <c r="B6623" s="444"/>
      <c r="C6623" s="444"/>
      <c r="D6623" s="444"/>
      <c r="E6623" s="445"/>
      <c r="F6623" s="36">
        <v>835.53</v>
      </c>
    </row>
    <row r="6624" spans="1:6" ht="11.25" customHeight="1" x14ac:dyDescent="0.2">
      <c r="A6624" s="443" t="s">
        <v>4417</v>
      </c>
      <c r="B6624" s="444"/>
      <c r="C6624" s="444"/>
      <c r="D6624" s="444"/>
      <c r="E6624" s="445"/>
      <c r="F6624" s="36">
        <v>17052.41</v>
      </c>
    </row>
    <row r="6625" spans="1:6" ht="12.75" x14ac:dyDescent="0.2">
      <c r="A6625" s="456" t="s">
        <v>4418</v>
      </c>
      <c r="B6625" s="457"/>
      <c r="C6625" s="457"/>
      <c r="D6625" s="457"/>
      <c r="E6625" s="457"/>
      <c r="F6625" s="458"/>
    </row>
    <row r="6626" spans="1:6" ht="33.75" customHeight="1" x14ac:dyDescent="0.2">
      <c r="A6626" s="21">
        <v>83</v>
      </c>
      <c r="B6626" s="22" t="s">
        <v>4419</v>
      </c>
      <c r="C6626" s="23" t="s">
        <v>4420</v>
      </c>
      <c r="D6626" s="30">
        <v>5.78</v>
      </c>
      <c r="E6626" s="25">
        <v>578.44000000000005</v>
      </c>
      <c r="F6626" s="25">
        <v>129061.19</v>
      </c>
    </row>
    <row r="6627" spans="1:6" x14ac:dyDescent="0.2">
      <c r="A6627" s="26"/>
      <c r="B6627" s="27"/>
      <c r="C6627" s="28" t="s">
        <v>4421</v>
      </c>
      <c r="D6627" s="28"/>
      <c r="E6627" s="28"/>
      <c r="F6627" s="29">
        <v>111595.01</v>
      </c>
    </row>
    <row r="6628" spans="1:6" x14ac:dyDescent="0.2">
      <c r="A6628" s="26"/>
      <c r="B6628" s="27"/>
      <c r="C6628" s="28" t="s">
        <v>4422</v>
      </c>
      <c r="D6628" s="28"/>
      <c r="E6628" s="28"/>
      <c r="F6628" s="29">
        <v>57037.45</v>
      </c>
    </row>
    <row r="6629" spans="1:6" x14ac:dyDescent="0.2">
      <c r="A6629" s="26"/>
      <c r="B6629" s="27"/>
      <c r="C6629" s="28" t="s">
        <v>917</v>
      </c>
      <c r="D6629" s="28"/>
      <c r="E6629" s="28"/>
      <c r="F6629" s="29">
        <v>297693.65000000002</v>
      </c>
    </row>
    <row r="6630" spans="1:6" ht="33.75" customHeight="1" x14ac:dyDescent="0.2">
      <c r="A6630" s="21">
        <v>84</v>
      </c>
      <c r="B6630" s="22" t="s">
        <v>4423</v>
      </c>
      <c r="C6630" s="23" t="s">
        <v>4424</v>
      </c>
      <c r="D6630" s="31">
        <v>578</v>
      </c>
      <c r="E6630" s="25">
        <v>72.56</v>
      </c>
      <c r="F6630" s="25">
        <v>349770.57</v>
      </c>
    </row>
    <row r="6631" spans="1:6" ht="33.75" customHeight="1" x14ac:dyDescent="0.2">
      <c r="A6631" s="21">
        <v>85</v>
      </c>
      <c r="B6631" s="22" t="s">
        <v>4423</v>
      </c>
      <c r="C6631" s="23" t="s">
        <v>4425</v>
      </c>
      <c r="D6631" s="31">
        <v>12</v>
      </c>
      <c r="E6631" s="25">
        <v>72.56</v>
      </c>
      <c r="F6631" s="25">
        <v>7261.67</v>
      </c>
    </row>
    <row r="6632" spans="1:6" ht="33.75" customHeight="1" x14ac:dyDescent="0.2">
      <c r="A6632" s="21">
        <v>86</v>
      </c>
      <c r="B6632" s="22" t="s">
        <v>4426</v>
      </c>
      <c r="C6632" s="23" t="s">
        <v>4427</v>
      </c>
      <c r="D6632" s="31">
        <v>578</v>
      </c>
      <c r="E6632" s="25">
        <v>3.28</v>
      </c>
      <c r="F6632" s="25">
        <v>14161.92</v>
      </c>
    </row>
    <row r="6633" spans="1:6" ht="45" customHeight="1" x14ac:dyDescent="0.2">
      <c r="A6633" s="21">
        <v>87</v>
      </c>
      <c r="B6633" s="22" t="s">
        <v>3986</v>
      </c>
      <c r="C6633" s="23" t="s">
        <v>3987</v>
      </c>
      <c r="D6633" s="31">
        <v>3</v>
      </c>
      <c r="E6633" s="25">
        <v>92.73</v>
      </c>
      <c r="F6633" s="25">
        <v>11293.55</v>
      </c>
    </row>
    <row r="6634" spans="1:6" x14ac:dyDescent="0.2">
      <c r="A6634" s="26"/>
      <c r="B6634" s="27"/>
      <c r="C6634" s="28" t="s">
        <v>4428</v>
      </c>
      <c r="D6634" s="28"/>
      <c r="E6634" s="28"/>
      <c r="F6634" s="29">
        <v>9723.3700000000008</v>
      </c>
    </row>
    <row r="6635" spans="1:6" x14ac:dyDescent="0.2">
      <c r="A6635" s="26"/>
      <c r="B6635" s="27"/>
      <c r="C6635" s="28" t="s">
        <v>4429</v>
      </c>
      <c r="D6635" s="28"/>
      <c r="E6635" s="28"/>
      <c r="F6635" s="29">
        <v>4969.72</v>
      </c>
    </row>
    <row r="6636" spans="1:6" x14ac:dyDescent="0.2">
      <c r="A6636" s="26"/>
      <c r="B6636" s="27"/>
      <c r="C6636" s="28" t="s">
        <v>917</v>
      </c>
      <c r="D6636" s="28"/>
      <c r="E6636" s="28"/>
      <c r="F6636" s="29">
        <v>25986.639999999999</v>
      </c>
    </row>
    <row r="6637" spans="1:6" ht="33.75" customHeight="1" x14ac:dyDescent="0.2">
      <c r="A6637" s="21">
        <v>88</v>
      </c>
      <c r="B6637" s="22" t="s">
        <v>4430</v>
      </c>
      <c r="C6637" s="23" t="s">
        <v>4431</v>
      </c>
      <c r="D6637" s="31">
        <v>3</v>
      </c>
      <c r="E6637" s="25">
        <v>264.27</v>
      </c>
      <c r="F6637" s="25">
        <v>6294.91</v>
      </c>
    </row>
    <row r="6638" spans="1:6" ht="45" customHeight="1" x14ac:dyDescent="0.2">
      <c r="A6638" s="21">
        <v>89</v>
      </c>
      <c r="B6638" s="22" t="s">
        <v>4432</v>
      </c>
      <c r="C6638" s="23" t="s">
        <v>4433</v>
      </c>
      <c r="D6638" s="31">
        <v>1</v>
      </c>
      <c r="E6638" s="25">
        <v>72.650000000000006</v>
      </c>
      <c r="F6638" s="25">
        <v>2664.41</v>
      </c>
    </row>
    <row r="6639" spans="1:6" x14ac:dyDescent="0.2">
      <c r="A6639" s="26"/>
      <c r="B6639" s="27"/>
      <c r="C6639" s="28" t="s">
        <v>4434</v>
      </c>
      <c r="D6639" s="28"/>
      <c r="E6639" s="28"/>
      <c r="F6639" s="29">
        <v>2254.8200000000002</v>
      </c>
    </row>
    <row r="6640" spans="1:6" x14ac:dyDescent="0.2">
      <c r="A6640" s="26"/>
      <c r="B6640" s="27"/>
      <c r="C6640" s="28" t="s">
        <v>4435</v>
      </c>
      <c r="D6640" s="28"/>
      <c r="E6640" s="28"/>
      <c r="F6640" s="29">
        <v>1152.47</v>
      </c>
    </row>
    <row r="6641" spans="1:6" x14ac:dyDescent="0.2">
      <c r="A6641" s="26"/>
      <c r="B6641" s="27"/>
      <c r="C6641" s="28" t="s">
        <v>917</v>
      </c>
      <c r="D6641" s="28"/>
      <c r="E6641" s="28"/>
      <c r="F6641" s="29">
        <v>6071.7</v>
      </c>
    </row>
    <row r="6642" spans="1:6" ht="33.75" customHeight="1" x14ac:dyDescent="0.2">
      <c r="A6642" s="21">
        <v>90</v>
      </c>
      <c r="B6642" s="22" t="s">
        <v>4436</v>
      </c>
      <c r="C6642" s="23" t="s">
        <v>4437</v>
      </c>
      <c r="D6642" s="31">
        <v>1</v>
      </c>
      <c r="E6642" s="25">
        <v>130.33000000000001</v>
      </c>
      <c r="F6642" s="25">
        <v>1024.3900000000001</v>
      </c>
    </row>
    <row r="6643" spans="1:6" ht="45" customHeight="1" x14ac:dyDescent="0.2">
      <c r="A6643" s="21">
        <v>91</v>
      </c>
      <c r="B6643" s="22" t="s">
        <v>4438</v>
      </c>
      <c r="C6643" s="23" t="s">
        <v>4439</v>
      </c>
      <c r="D6643" s="31">
        <v>15</v>
      </c>
      <c r="E6643" s="25">
        <v>68.5</v>
      </c>
      <c r="F6643" s="25">
        <v>39481.14</v>
      </c>
    </row>
    <row r="6644" spans="1:6" x14ac:dyDescent="0.2">
      <c r="A6644" s="26"/>
      <c r="B6644" s="27"/>
      <c r="C6644" s="28" t="s">
        <v>4440</v>
      </c>
      <c r="D6644" s="28"/>
      <c r="E6644" s="28"/>
      <c r="F6644" s="29">
        <v>33822.32</v>
      </c>
    </row>
    <row r="6645" spans="1:6" x14ac:dyDescent="0.2">
      <c r="A6645" s="26"/>
      <c r="B6645" s="27"/>
      <c r="C6645" s="28" t="s">
        <v>4441</v>
      </c>
      <c r="D6645" s="28"/>
      <c r="E6645" s="28"/>
      <c r="F6645" s="29">
        <v>17286.97</v>
      </c>
    </row>
    <row r="6646" spans="1:6" x14ac:dyDescent="0.2">
      <c r="A6646" s="26"/>
      <c r="B6646" s="27"/>
      <c r="C6646" s="28" t="s">
        <v>917</v>
      </c>
      <c r="D6646" s="28"/>
      <c r="E6646" s="28"/>
      <c r="F6646" s="29">
        <v>90590.43</v>
      </c>
    </row>
    <row r="6647" spans="1:6" ht="33.75" customHeight="1" x14ac:dyDescent="0.2">
      <c r="A6647" s="21">
        <v>92</v>
      </c>
      <c r="B6647" s="22" t="s">
        <v>4442</v>
      </c>
      <c r="C6647" s="23" t="s">
        <v>4443</v>
      </c>
      <c r="D6647" s="31">
        <v>15</v>
      </c>
      <c r="E6647" s="25">
        <v>77.98</v>
      </c>
      <c r="F6647" s="25">
        <v>9193.84</v>
      </c>
    </row>
    <row r="6648" spans="1:6" ht="22.5" customHeight="1" x14ac:dyDescent="0.2">
      <c r="A6648" s="21">
        <v>93</v>
      </c>
      <c r="B6648" s="22" t="s">
        <v>4444</v>
      </c>
      <c r="C6648" s="23" t="s">
        <v>4445</v>
      </c>
      <c r="D6648" s="31">
        <v>3</v>
      </c>
      <c r="E6648" s="25">
        <v>70.599999999999994</v>
      </c>
      <c r="F6648" s="25">
        <v>3815.55</v>
      </c>
    </row>
    <row r="6649" spans="1:6" x14ac:dyDescent="0.2">
      <c r="A6649" s="26"/>
      <c r="B6649" s="27"/>
      <c r="C6649" s="28" t="s">
        <v>4446</v>
      </c>
      <c r="D6649" s="28"/>
      <c r="E6649" s="28"/>
      <c r="F6649" s="29">
        <v>1977.49</v>
      </c>
    </row>
    <row r="6650" spans="1:6" x14ac:dyDescent="0.2">
      <c r="A6650" s="26"/>
      <c r="B6650" s="27"/>
      <c r="C6650" s="28" t="s">
        <v>4447</v>
      </c>
      <c r="D6650" s="28"/>
      <c r="E6650" s="28"/>
      <c r="F6650" s="29">
        <v>1010.72</v>
      </c>
    </row>
    <row r="6651" spans="1:6" x14ac:dyDescent="0.2">
      <c r="A6651" s="26"/>
      <c r="B6651" s="27"/>
      <c r="C6651" s="28" t="s">
        <v>917</v>
      </c>
      <c r="D6651" s="28"/>
      <c r="E6651" s="28"/>
      <c r="F6651" s="29">
        <v>6803.76</v>
      </c>
    </row>
    <row r="6652" spans="1:6" ht="56.25" customHeight="1" x14ac:dyDescent="0.2">
      <c r="A6652" s="21">
        <v>94</v>
      </c>
      <c r="B6652" s="22" t="s">
        <v>4448</v>
      </c>
      <c r="C6652" s="23" t="s">
        <v>4449</v>
      </c>
      <c r="D6652" s="31">
        <v>3</v>
      </c>
      <c r="E6652" s="25">
        <v>13759.55</v>
      </c>
      <c r="F6652" s="25">
        <v>344263.94</v>
      </c>
    </row>
    <row r="6653" spans="1:6" ht="22.5" customHeight="1" x14ac:dyDescent="0.2">
      <c r="A6653" s="21">
        <v>95</v>
      </c>
      <c r="B6653" s="22" t="s">
        <v>4450</v>
      </c>
      <c r="C6653" s="23" t="s">
        <v>4451</v>
      </c>
      <c r="D6653" s="31">
        <v>1</v>
      </c>
      <c r="E6653" s="25">
        <v>3.85</v>
      </c>
      <c r="F6653" s="25">
        <v>140.44999999999999</v>
      </c>
    </row>
    <row r="6654" spans="1:6" x14ac:dyDescent="0.2">
      <c r="A6654" s="26"/>
      <c r="B6654" s="27"/>
      <c r="C6654" s="28" t="s">
        <v>4452</v>
      </c>
      <c r="D6654" s="28"/>
      <c r="E6654" s="28"/>
      <c r="F6654" s="29">
        <v>164.57</v>
      </c>
    </row>
    <row r="6655" spans="1:6" x14ac:dyDescent="0.2">
      <c r="A6655" s="26"/>
      <c r="B6655" s="27"/>
      <c r="C6655" s="28" t="s">
        <v>4453</v>
      </c>
      <c r="D6655" s="28"/>
      <c r="E6655" s="28"/>
      <c r="F6655" s="29">
        <v>83.24</v>
      </c>
    </row>
    <row r="6656" spans="1:6" x14ac:dyDescent="0.2">
      <c r="A6656" s="26"/>
      <c r="B6656" s="27"/>
      <c r="C6656" s="28" t="s">
        <v>917</v>
      </c>
      <c r="D6656" s="28"/>
      <c r="E6656" s="28"/>
      <c r="F6656" s="29">
        <v>388.26</v>
      </c>
    </row>
    <row r="6657" spans="1:6" ht="45" customHeight="1" x14ac:dyDescent="0.2">
      <c r="A6657" s="21">
        <v>96</v>
      </c>
      <c r="B6657" s="22" t="s">
        <v>4454</v>
      </c>
      <c r="C6657" s="23" t="s">
        <v>4455</v>
      </c>
      <c r="D6657" s="31">
        <v>1</v>
      </c>
      <c r="E6657" s="25">
        <v>223.7</v>
      </c>
      <c r="F6657" s="25">
        <v>1046.92</v>
      </c>
    </row>
    <row r="6658" spans="1:6" ht="45" customHeight="1" x14ac:dyDescent="0.2">
      <c r="A6658" s="21">
        <v>97</v>
      </c>
      <c r="B6658" s="22" t="s">
        <v>4456</v>
      </c>
      <c r="C6658" s="23" t="s">
        <v>4457</v>
      </c>
      <c r="D6658" s="32">
        <v>20.3</v>
      </c>
      <c r="E6658" s="25">
        <v>2990.63</v>
      </c>
      <c r="F6658" s="25">
        <v>1740231.32</v>
      </c>
    </row>
    <row r="6659" spans="1:6" x14ac:dyDescent="0.2">
      <c r="A6659" s="26"/>
      <c r="B6659" s="27"/>
      <c r="C6659" s="28" t="s">
        <v>4458</v>
      </c>
      <c r="D6659" s="28"/>
      <c r="E6659" s="28"/>
      <c r="F6659" s="29">
        <v>1413606.85</v>
      </c>
    </row>
    <row r="6660" spans="1:6" x14ac:dyDescent="0.2">
      <c r="A6660" s="26"/>
      <c r="B6660" s="27"/>
      <c r="C6660" s="28" t="s">
        <v>4459</v>
      </c>
      <c r="D6660" s="28"/>
      <c r="E6660" s="28"/>
      <c r="F6660" s="29">
        <v>722510.17</v>
      </c>
    </row>
    <row r="6661" spans="1:6" x14ac:dyDescent="0.2">
      <c r="A6661" s="26"/>
      <c r="B6661" s="27"/>
      <c r="C6661" s="28" t="s">
        <v>917</v>
      </c>
      <c r="D6661" s="28"/>
      <c r="E6661" s="28"/>
      <c r="F6661" s="29">
        <v>3876348.34</v>
      </c>
    </row>
    <row r="6662" spans="1:6" ht="33.75" customHeight="1" x14ac:dyDescent="0.2">
      <c r="A6662" s="21">
        <v>98</v>
      </c>
      <c r="B6662" s="22" t="s">
        <v>4460</v>
      </c>
      <c r="C6662" s="23" t="s">
        <v>4461</v>
      </c>
      <c r="D6662" s="31">
        <v>90</v>
      </c>
      <c r="E6662" s="25">
        <v>59.56</v>
      </c>
      <c r="F6662" s="25">
        <v>44706.07</v>
      </c>
    </row>
    <row r="6663" spans="1:6" ht="33.75" customHeight="1" x14ac:dyDescent="0.2">
      <c r="A6663" s="21">
        <v>99</v>
      </c>
      <c r="B6663" s="22" t="s">
        <v>4462</v>
      </c>
      <c r="C6663" s="23" t="s">
        <v>4463</v>
      </c>
      <c r="D6663" s="31">
        <v>90</v>
      </c>
      <c r="E6663" s="25">
        <v>96.08</v>
      </c>
      <c r="F6663" s="25">
        <v>72121.210000000006</v>
      </c>
    </row>
    <row r="6664" spans="1:6" ht="33.75" customHeight="1" x14ac:dyDescent="0.2">
      <c r="A6664" s="21">
        <v>100</v>
      </c>
      <c r="B6664" s="22" t="s">
        <v>4464</v>
      </c>
      <c r="C6664" s="23" t="s">
        <v>4465</v>
      </c>
      <c r="D6664" s="31">
        <v>1850</v>
      </c>
      <c r="E6664" s="25">
        <v>86.12</v>
      </c>
      <c r="F6664" s="25">
        <v>1328742.1299999999</v>
      </c>
    </row>
    <row r="6665" spans="1:6" ht="33.75" customHeight="1" x14ac:dyDescent="0.2">
      <c r="A6665" s="21">
        <v>101</v>
      </c>
      <c r="B6665" s="22" t="s">
        <v>4084</v>
      </c>
      <c r="C6665" s="23" t="s">
        <v>4466</v>
      </c>
      <c r="D6665" s="31">
        <v>15</v>
      </c>
      <c r="E6665" s="25">
        <v>15.16</v>
      </c>
      <c r="F6665" s="25">
        <v>3777.11</v>
      </c>
    </row>
    <row r="6666" spans="1:6" ht="45" customHeight="1" x14ac:dyDescent="0.2">
      <c r="A6666" s="21">
        <v>102</v>
      </c>
      <c r="B6666" s="22" t="s">
        <v>4467</v>
      </c>
      <c r="C6666" s="23" t="s">
        <v>4468</v>
      </c>
      <c r="D6666" s="31">
        <v>271</v>
      </c>
      <c r="E6666" s="25">
        <v>15.16</v>
      </c>
      <c r="F6666" s="25">
        <v>20541.8</v>
      </c>
    </row>
    <row r="6667" spans="1:6" ht="45" customHeight="1" x14ac:dyDescent="0.2">
      <c r="A6667" s="21">
        <v>103</v>
      </c>
      <c r="B6667" s="22" t="s">
        <v>4469</v>
      </c>
      <c r="C6667" s="23" t="s">
        <v>4470</v>
      </c>
      <c r="D6667" s="30">
        <v>7.0000000000000007E-2</v>
      </c>
      <c r="E6667" s="25">
        <v>3062.68</v>
      </c>
      <c r="F6667" s="25">
        <v>6089.25</v>
      </c>
    </row>
    <row r="6668" spans="1:6" x14ac:dyDescent="0.2">
      <c r="A6668" s="26"/>
      <c r="B6668" s="27"/>
      <c r="C6668" s="28" t="s">
        <v>4471</v>
      </c>
      <c r="D6668" s="28"/>
      <c r="E6668" s="28"/>
      <c r="F6668" s="29">
        <v>4922.84</v>
      </c>
    </row>
    <row r="6669" spans="1:6" x14ac:dyDescent="0.2">
      <c r="A6669" s="26"/>
      <c r="B6669" s="27"/>
      <c r="C6669" s="28" t="s">
        <v>4472</v>
      </c>
      <c r="D6669" s="28"/>
      <c r="E6669" s="28"/>
      <c r="F6669" s="29">
        <v>2516.12</v>
      </c>
    </row>
    <row r="6670" spans="1:6" x14ac:dyDescent="0.2">
      <c r="A6670" s="26"/>
      <c r="B6670" s="27"/>
      <c r="C6670" s="28" t="s">
        <v>917</v>
      </c>
      <c r="D6670" s="28"/>
      <c r="E6670" s="28"/>
      <c r="F6670" s="29">
        <v>13528.21</v>
      </c>
    </row>
    <row r="6671" spans="1:6" ht="33.75" customHeight="1" x14ac:dyDescent="0.2">
      <c r="A6671" s="21">
        <v>104</v>
      </c>
      <c r="B6671" s="22" t="s">
        <v>4473</v>
      </c>
      <c r="C6671" s="23" t="s">
        <v>4474</v>
      </c>
      <c r="D6671" s="31">
        <v>7</v>
      </c>
      <c r="E6671" s="25">
        <v>57.38</v>
      </c>
      <c r="F6671" s="25">
        <v>3349.96</v>
      </c>
    </row>
    <row r="6672" spans="1:6" ht="45" customHeight="1" x14ac:dyDescent="0.2">
      <c r="A6672" s="21">
        <v>105</v>
      </c>
      <c r="B6672" s="22" t="s">
        <v>4475</v>
      </c>
      <c r="C6672" s="23" t="s">
        <v>4476</v>
      </c>
      <c r="D6672" s="31">
        <v>6</v>
      </c>
      <c r="E6672" s="25">
        <v>3904.84</v>
      </c>
      <c r="F6672" s="25">
        <v>619379.66</v>
      </c>
    </row>
    <row r="6673" spans="1:6" x14ac:dyDescent="0.2">
      <c r="A6673" s="26"/>
      <c r="B6673" s="27"/>
      <c r="C6673" s="28" t="s">
        <v>4477</v>
      </c>
      <c r="D6673" s="28"/>
      <c r="E6673" s="28"/>
      <c r="F6673" s="29">
        <v>488017.03</v>
      </c>
    </row>
    <row r="6674" spans="1:6" x14ac:dyDescent="0.2">
      <c r="A6674" s="26"/>
      <c r="B6674" s="27"/>
      <c r="C6674" s="28" t="s">
        <v>4478</v>
      </c>
      <c r="D6674" s="28"/>
      <c r="E6674" s="28"/>
      <c r="F6674" s="29">
        <v>249430.92</v>
      </c>
    </row>
    <row r="6675" spans="1:6" x14ac:dyDescent="0.2">
      <c r="A6675" s="26"/>
      <c r="B6675" s="27"/>
      <c r="C6675" s="28" t="s">
        <v>917</v>
      </c>
      <c r="D6675" s="28"/>
      <c r="E6675" s="28"/>
      <c r="F6675" s="29">
        <v>1356827.61</v>
      </c>
    </row>
    <row r="6676" spans="1:6" ht="33.75" customHeight="1" x14ac:dyDescent="0.2">
      <c r="A6676" s="21">
        <v>106</v>
      </c>
      <c r="B6676" s="22" t="s">
        <v>4479</v>
      </c>
      <c r="C6676" s="23" t="s">
        <v>4480</v>
      </c>
      <c r="D6676" s="31">
        <v>600</v>
      </c>
      <c r="E6676" s="25">
        <v>123.03</v>
      </c>
      <c r="F6676" s="25">
        <v>615640.87</v>
      </c>
    </row>
    <row r="6677" spans="1:6" ht="22.5" customHeight="1" x14ac:dyDescent="0.2">
      <c r="A6677" s="21">
        <v>107</v>
      </c>
      <c r="B6677" s="22" t="s">
        <v>4481</v>
      </c>
      <c r="C6677" s="23" t="s">
        <v>4482</v>
      </c>
      <c r="D6677" s="31">
        <v>2</v>
      </c>
      <c r="E6677" s="25">
        <v>115.45</v>
      </c>
      <c r="F6677" s="25">
        <v>1925.74</v>
      </c>
    </row>
    <row r="6678" spans="1:6" ht="22.5" customHeight="1" x14ac:dyDescent="0.2">
      <c r="A6678" s="21">
        <v>108</v>
      </c>
      <c r="B6678" s="22" t="s">
        <v>4483</v>
      </c>
      <c r="C6678" s="23" t="s">
        <v>4484</v>
      </c>
      <c r="D6678" s="31">
        <v>3</v>
      </c>
      <c r="E6678" s="25">
        <v>58.75</v>
      </c>
      <c r="F6678" s="25">
        <v>1469.86</v>
      </c>
    </row>
    <row r="6679" spans="1:6" ht="45" customHeight="1" x14ac:dyDescent="0.2">
      <c r="A6679" s="21">
        <v>109</v>
      </c>
      <c r="B6679" s="22" t="s">
        <v>4485</v>
      </c>
      <c r="C6679" s="23" t="s">
        <v>4486</v>
      </c>
      <c r="D6679" s="32">
        <v>0.1</v>
      </c>
      <c r="E6679" s="25">
        <v>5020.72</v>
      </c>
      <c r="F6679" s="25">
        <v>13231.23</v>
      </c>
    </row>
    <row r="6680" spans="1:6" x14ac:dyDescent="0.2">
      <c r="A6680" s="26"/>
      <c r="B6680" s="27"/>
      <c r="C6680" s="28" t="s">
        <v>4487</v>
      </c>
      <c r="D6680" s="28"/>
      <c r="E6680" s="28"/>
      <c r="F6680" s="29">
        <v>10380.379999999999</v>
      </c>
    </row>
    <row r="6681" spans="1:6" x14ac:dyDescent="0.2">
      <c r="A6681" s="26"/>
      <c r="B6681" s="27"/>
      <c r="C6681" s="28" t="s">
        <v>4488</v>
      </c>
      <c r="D6681" s="28"/>
      <c r="E6681" s="28"/>
      <c r="F6681" s="29">
        <v>5305.53</v>
      </c>
    </row>
    <row r="6682" spans="1:6" x14ac:dyDescent="0.2">
      <c r="A6682" s="26"/>
      <c r="B6682" s="27"/>
      <c r="C6682" s="28" t="s">
        <v>917</v>
      </c>
      <c r="D6682" s="28"/>
      <c r="E6682" s="28"/>
      <c r="F6682" s="29">
        <v>28917.14</v>
      </c>
    </row>
    <row r="6683" spans="1:6" ht="33.75" customHeight="1" x14ac:dyDescent="0.2">
      <c r="A6683" s="21">
        <v>110</v>
      </c>
      <c r="B6683" s="22" t="s">
        <v>4489</v>
      </c>
      <c r="C6683" s="23" t="s">
        <v>4490</v>
      </c>
      <c r="D6683" s="31">
        <v>10</v>
      </c>
      <c r="E6683" s="25">
        <v>291.52999999999997</v>
      </c>
      <c r="F6683" s="25">
        <v>24313.37</v>
      </c>
    </row>
    <row r="6684" spans="1:6" ht="22.5" customHeight="1" x14ac:dyDescent="0.2">
      <c r="A6684" s="21">
        <v>111</v>
      </c>
      <c r="B6684" s="22" t="s">
        <v>4491</v>
      </c>
      <c r="C6684" s="23" t="s">
        <v>4492</v>
      </c>
      <c r="D6684" s="31">
        <v>2</v>
      </c>
      <c r="E6684" s="25">
        <v>502.15</v>
      </c>
      <c r="F6684" s="25">
        <v>8375.7999999999993</v>
      </c>
    </row>
    <row r="6685" spans="1:6" ht="22.5" customHeight="1" x14ac:dyDescent="0.2">
      <c r="A6685" s="21">
        <v>112</v>
      </c>
      <c r="B6685" s="22" t="s">
        <v>4493</v>
      </c>
      <c r="C6685" s="23" t="s">
        <v>4494</v>
      </c>
      <c r="D6685" s="31">
        <v>2</v>
      </c>
      <c r="E6685" s="25">
        <v>157.58000000000001</v>
      </c>
      <c r="F6685" s="25">
        <v>2628.5</v>
      </c>
    </row>
    <row r="6686" spans="1:6" ht="33.75" customHeight="1" x14ac:dyDescent="0.2">
      <c r="A6686" s="21">
        <v>113</v>
      </c>
      <c r="B6686" s="22" t="s">
        <v>4495</v>
      </c>
      <c r="C6686" s="23" t="s">
        <v>4496</v>
      </c>
      <c r="D6686" s="35">
        <v>0.75997000000000003</v>
      </c>
      <c r="E6686" s="25">
        <v>1590.76</v>
      </c>
      <c r="F6686" s="25">
        <v>45618.95</v>
      </c>
    </row>
    <row r="6687" spans="1:6" x14ac:dyDescent="0.2">
      <c r="A6687" s="26"/>
      <c r="B6687" s="27"/>
      <c r="C6687" s="28" t="s">
        <v>4497</v>
      </c>
      <c r="D6687" s="28"/>
      <c r="E6687" s="28"/>
      <c r="F6687" s="29">
        <v>39696.949999999997</v>
      </c>
    </row>
    <row r="6688" spans="1:6" x14ac:dyDescent="0.2">
      <c r="A6688" s="26"/>
      <c r="B6688" s="27"/>
      <c r="C6688" s="28" t="s">
        <v>4498</v>
      </c>
      <c r="D6688" s="28"/>
      <c r="E6688" s="28"/>
      <c r="F6688" s="29">
        <v>22494.94</v>
      </c>
    </row>
    <row r="6689" spans="1:6" x14ac:dyDescent="0.2">
      <c r="A6689" s="26"/>
      <c r="B6689" s="27"/>
      <c r="C6689" s="28" t="s">
        <v>917</v>
      </c>
      <c r="D6689" s="28"/>
      <c r="E6689" s="28"/>
      <c r="F6689" s="29">
        <v>107810.84</v>
      </c>
    </row>
    <row r="6690" spans="1:6" ht="33.75" customHeight="1" x14ac:dyDescent="0.2">
      <c r="A6690" s="21">
        <v>114</v>
      </c>
      <c r="B6690" s="22" t="s">
        <v>4499</v>
      </c>
      <c r="C6690" s="23" t="s">
        <v>4500</v>
      </c>
      <c r="D6690" s="31">
        <v>512</v>
      </c>
      <c r="E6690" s="25">
        <v>349.22</v>
      </c>
      <c r="F6690" s="25">
        <v>1491205.33</v>
      </c>
    </row>
    <row r="6691" spans="1:6" ht="33.75" customHeight="1" x14ac:dyDescent="0.2">
      <c r="A6691" s="21">
        <v>115</v>
      </c>
      <c r="B6691" s="22" t="s">
        <v>4501</v>
      </c>
      <c r="C6691" s="23" t="s">
        <v>4502</v>
      </c>
      <c r="D6691" s="31">
        <v>73</v>
      </c>
      <c r="E6691" s="25">
        <v>340.03</v>
      </c>
      <c r="F6691" s="25">
        <v>207016</v>
      </c>
    </row>
    <row r="6692" spans="1:6" ht="22.5" customHeight="1" x14ac:dyDescent="0.2">
      <c r="A6692" s="21">
        <v>116</v>
      </c>
      <c r="B6692" s="22" t="s">
        <v>4503</v>
      </c>
      <c r="C6692" s="23" t="s">
        <v>4504</v>
      </c>
      <c r="D6692" s="31">
        <v>33</v>
      </c>
      <c r="E6692" s="25">
        <v>468.69</v>
      </c>
      <c r="F6692" s="25">
        <v>128991.97</v>
      </c>
    </row>
    <row r="6693" spans="1:6" ht="33.75" customHeight="1" x14ac:dyDescent="0.2">
      <c r="A6693" s="21">
        <v>117</v>
      </c>
      <c r="B6693" s="22" t="s">
        <v>4505</v>
      </c>
      <c r="C6693" s="23" t="s">
        <v>4506</v>
      </c>
      <c r="D6693" s="31">
        <v>71</v>
      </c>
      <c r="E6693" s="25">
        <v>241.69</v>
      </c>
      <c r="F6693" s="25">
        <v>143115.51</v>
      </c>
    </row>
    <row r="6694" spans="1:6" ht="33.75" customHeight="1" x14ac:dyDescent="0.2">
      <c r="A6694" s="21">
        <v>118</v>
      </c>
      <c r="B6694" s="22" t="s">
        <v>4507</v>
      </c>
      <c r="C6694" s="23" t="s">
        <v>4508</v>
      </c>
      <c r="D6694" s="31">
        <v>2</v>
      </c>
      <c r="E6694" s="25">
        <v>220.56</v>
      </c>
      <c r="F6694" s="25">
        <v>3679</v>
      </c>
    </row>
    <row r="6695" spans="1:6" ht="33.75" customHeight="1" x14ac:dyDescent="0.2">
      <c r="A6695" s="21">
        <v>119</v>
      </c>
      <c r="B6695" s="22" t="s">
        <v>1767</v>
      </c>
      <c r="C6695" s="23" t="s">
        <v>1768</v>
      </c>
      <c r="D6695" s="24">
        <v>3.9289999999999998</v>
      </c>
      <c r="E6695" s="25">
        <v>243.91</v>
      </c>
      <c r="F6695" s="25">
        <v>27034.23</v>
      </c>
    </row>
    <row r="6696" spans="1:6" x14ac:dyDescent="0.2">
      <c r="A6696" s="26"/>
      <c r="B6696" s="27"/>
      <c r="C6696" s="28" t="s">
        <v>4509</v>
      </c>
      <c r="D6696" s="28"/>
      <c r="E6696" s="28"/>
      <c r="F6696" s="29">
        <v>13085.45</v>
      </c>
    </row>
    <row r="6697" spans="1:6" x14ac:dyDescent="0.2">
      <c r="A6697" s="26"/>
      <c r="B6697" s="27"/>
      <c r="C6697" s="28" t="s">
        <v>4510</v>
      </c>
      <c r="D6697" s="28"/>
      <c r="E6697" s="28"/>
      <c r="F6697" s="29">
        <v>6034.62</v>
      </c>
    </row>
    <row r="6698" spans="1:6" x14ac:dyDescent="0.2">
      <c r="A6698" s="26"/>
      <c r="B6698" s="27"/>
      <c r="C6698" s="28" t="s">
        <v>917</v>
      </c>
      <c r="D6698" s="28"/>
      <c r="E6698" s="28"/>
      <c r="F6698" s="29">
        <v>46154.3</v>
      </c>
    </row>
    <row r="6699" spans="1:6" ht="22.5" customHeight="1" x14ac:dyDescent="0.2">
      <c r="A6699" s="21">
        <v>120</v>
      </c>
      <c r="B6699" s="22" t="s">
        <v>1771</v>
      </c>
      <c r="C6699" s="23" t="s">
        <v>1772</v>
      </c>
      <c r="D6699" s="43">
        <v>-3.5360999999999997E-2</v>
      </c>
      <c r="E6699" s="25">
        <v>15620</v>
      </c>
      <c r="F6699" s="25">
        <v>-11676.44</v>
      </c>
    </row>
    <row r="6700" spans="1:6" ht="33.75" customHeight="1" x14ac:dyDescent="0.2">
      <c r="A6700" s="21">
        <v>121</v>
      </c>
      <c r="B6700" s="22" t="s">
        <v>4391</v>
      </c>
      <c r="C6700" s="23" t="s">
        <v>4392</v>
      </c>
      <c r="D6700" s="24">
        <v>58.935000000000002</v>
      </c>
      <c r="E6700" s="25">
        <v>139.51</v>
      </c>
      <c r="F6700" s="25">
        <v>33381.410000000003</v>
      </c>
    </row>
    <row r="6701" spans="1:6" ht="33.75" customHeight="1" x14ac:dyDescent="0.2">
      <c r="A6701" s="21">
        <v>122</v>
      </c>
      <c r="B6701" s="22" t="s">
        <v>4393</v>
      </c>
      <c r="C6701" s="23" t="s">
        <v>4394</v>
      </c>
      <c r="D6701" s="24">
        <v>3.9289999999999998</v>
      </c>
      <c r="E6701" s="25">
        <v>543.15</v>
      </c>
      <c r="F6701" s="25">
        <v>83567.72</v>
      </c>
    </row>
    <row r="6702" spans="1:6" x14ac:dyDescent="0.2">
      <c r="A6702" s="26"/>
      <c r="B6702" s="27"/>
      <c r="C6702" s="28" t="s">
        <v>4511</v>
      </c>
      <c r="D6702" s="28"/>
      <c r="E6702" s="28"/>
      <c r="F6702" s="29">
        <v>80270.759999999995</v>
      </c>
    </row>
    <row r="6703" spans="1:6" x14ac:dyDescent="0.2">
      <c r="A6703" s="26"/>
      <c r="B6703" s="27"/>
      <c r="C6703" s="28" t="s">
        <v>4512</v>
      </c>
      <c r="D6703" s="28"/>
      <c r="E6703" s="28"/>
      <c r="F6703" s="29">
        <v>33432.769999999997</v>
      </c>
    </row>
    <row r="6704" spans="1:6" x14ac:dyDescent="0.2">
      <c r="A6704" s="26"/>
      <c r="B6704" s="27"/>
      <c r="C6704" s="28" t="s">
        <v>917</v>
      </c>
      <c r="D6704" s="28"/>
      <c r="E6704" s="28"/>
      <c r="F6704" s="29">
        <v>197271.25</v>
      </c>
    </row>
    <row r="6705" spans="1:6" ht="33.75" customHeight="1" x14ac:dyDescent="0.2">
      <c r="A6705" s="21">
        <v>123</v>
      </c>
      <c r="B6705" s="22" t="s">
        <v>4397</v>
      </c>
      <c r="C6705" s="23" t="s">
        <v>4398</v>
      </c>
      <c r="D6705" s="33">
        <v>9.6699999999999994E-2</v>
      </c>
      <c r="E6705" s="25">
        <v>15223</v>
      </c>
      <c r="F6705" s="25">
        <v>7330.88</v>
      </c>
    </row>
    <row r="6706" spans="1:6" ht="11.25" customHeight="1" x14ac:dyDescent="0.2">
      <c r="A6706" s="443" t="s">
        <v>1007</v>
      </c>
      <c r="B6706" s="444"/>
      <c r="C6706" s="444"/>
      <c r="D6706" s="444"/>
      <c r="E6706" s="445"/>
      <c r="F6706" s="36">
        <v>7585262.8899999997</v>
      </c>
    </row>
    <row r="6707" spans="1:6" x14ac:dyDescent="0.2">
      <c r="A6707" s="443" t="s">
        <v>1008</v>
      </c>
      <c r="B6707" s="444"/>
      <c r="C6707" s="444"/>
      <c r="D6707" s="444"/>
      <c r="E6707" s="445"/>
      <c r="F6707" s="36">
        <v>2209517.84</v>
      </c>
    </row>
    <row r="6708" spans="1:6" x14ac:dyDescent="0.2">
      <c r="A6708" s="443" t="s">
        <v>1009</v>
      </c>
      <c r="B6708" s="444"/>
      <c r="C6708" s="444"/>
      <c r="D6708" s="444"/>
      <c r="E6708" s="445"/>
      <c r="F6708" s="36">
        <v>1123265.6299999999</v>
      </c>
    </row>
    <row r="6709" spans="1:6" ht="11.25" customHeight="1" x14ac:dyDescent="0.2">
      <c r="A6709" s="443" t="s">
        <v>4513</v>
      </c>
      <c r="B6709" s="444"/>
      <c r="C6709" s="444"/>
      <c r="D6709" s="444"/>
      <c r="E6709" s="445"/>
      <c r="F6709" s="36">
        <v>10918046.359999999</v>
      </c>
    </row>
    <row r="6710" spans="1:6" ht="12.75" x14ac:dyDescent="0.2">
      <c r="A6710" s="456" t="s">
        <v>4514</v>
      </c>
      <c r="B6710" s="457"/>
      <c r="C6710" s="457"/>
      <c r="D6710" s="457"/>
      <c r="E6710" s="457"/>
      <c r="F6710" s="458"/>
    </row>
    <row r="6711" spans="1:6" ht="33.75" customHeight="1" x14ac:dyDescent="0.2">
      <c r="A6711" s="21">
        <v>124</v>
      </c>
      <c r="B6711" s="22" t="s">
        <v>4419</v>
      </c>
      <c r="C6711" s="23" t="s">
        <v>4420</v>
      </c>
      <c r="D6711" s="30">
        <v>0.61</v>
      </c>
      <c r="E6711" s="25">
        <v>578.44000000000005</v>
      </c>
      <c r="F6711" s="25">
        <v>13620.65</v>
      </c>
    </row>
    <row r="6712" spans="1:6" x14ac:dyDescent="0.2">
      <c r="A6712" s="26"/>
      <c r="B6712" s="27"/>
      <c r="C6712" s="28" t="s">
        <v>4515</v>
      </c>
      <c r="D6712" s="28"/>
      <c r="E6712" s="28"/>
      <c r="F6712" s="29">
        <v>11777.33</v>
      </c>
    </row>
    <row r="6713" spans="1:6" x14ac:dyDescent="0.2">
      <c r="A6713" s="26"/>
      <c r="B6713" s="27"/>
      <c r="C6713" s="28" t="s">
        <v>4516</v>
      </c>
      <c r="D6713" s="28"/>
      <c r="E6713" s="28"/>
      <c r="F6713" s="29">
        <v>6019.52</v>
      </c>
    </row>
    <row r="6714" spans="1:6" x14ac:dyDescent="0.2">
      <c r="A6714" s="26"/>
      <c r="B6714" s="27"/>
      <c r="C6714" s="28" t="s">
        <v>917</v>
      </c>
      <c r="D6714" s="28"/>
      <c r="E6714" s="28"/>
      <c r="F6714" s="29">
        <v>31417.5</v>
      </c>
    </row>
    <row r="6715" spans="1:6" ht="33.75" customHeight="1" x14ac:dyDescent="0.2">
      <c r="A6715" s="21">
        <v>125</v>
      </c>
      <c r="B6715" s="22" t="s">
        <v>4517</v>
      </c>
      <c r="C6715" s="23" t="s">
        <v>4518</v>
      </c>
      <c r="D6715" s="31">
        <v>61</v>
      </c>
      <c r="E6715" s="25">
        <v>56.93</v>
      </c>
      <c r="F6715" s="25">
        <v>28964.45</v>
      </c>
    </row>
    <row r="6716" spans="1:6" ht="33.75" customHeight="1" x14ac:dyDescent="0.2">
      <c r="A6716" s="21">
        <v>126</v>
      </c>
      <c r="B6716" s="22" t="s">
        <v>4517</v>
      </c>
      <c r="C6716" s="23" t="s">
        <v>4519</v>
      </c>
      <c r="D6716" s="31">
        <v>5</v>
      </c>
      <c r="E6716" s="25">
        <v>56.93</v>
      </c>
      <c r="F6716" s="25">
        <v>2374.14</v>
      </c>
    </row>
    <row r="6717" spans="1:6" ht="33.75" customHeight="1" x14ac:dyDescent="0.2">
      <c r="A6717" s="21">
        <v>127</v>
      </c>
      <c r="B6717" s="22" t="s">
        <v>4426</v>
      </c>
      <c r="C6717" s="23" t="s">
        <v>4520</v>
      </c>
      <c r="D6717" s="31">
        <v>66</v>
      </c>
      <c r="E6717" s="25">
        <v>3.28</v>
      </c>
      <c r="F6717" s="25">
        <v>1617.11</v>
      </c>
    </row>
    <row r="6718" spans="1:6" ht="33.75" customHeight="1" x14ac:dyDescent="0.2">
      <c r="A6718" s="21">
        <v>128</v>
      </c>
      <c r="B6718" s="22" t="s">
        <v>2765</v>
      </c>
      <c r="C6718" s="23" t="s">
        <v>4521</v>
      </c>
      <c r="D6718" s="31">
        <v>26</v>
      </c>
      <c r="E6718" s="25">
        <v>7.28</v>
      </c>
      <c r="F6718" s="25">
        <v>7524.16</v>
      </c>
    </row>
    <row r="6719" spans="1:6" x14ac:dyDescent="0.2">
      <c r="A6719" s="26"/>
      <c r="B6719" s="27"/>
      <c r="C6719" s="28" t="s">
        <v>4522</v>
      </c>
      <c r="D6719" s="28"/>
      <c r="E6719" s="28"/>
      <c r="F6719" s="29">
        <v>6550.61</v>
      </c>
    </row>
    <row r="6720" spans="1:6" x14ac:dyDescent="0.2">
      <c r="A6720" s="26"/>
      <c r="B6720" s="27"/>
      <c r="C6720" s="28" t="s">
        <v>4523</v>
      </c>
      <c r="D6720" s="28"/>
      <c r="E6720" s="28"/>
      <c r="F6720" s="29">
        <v>3348.09</v>
      </c>
    </row>
    <row r="6721" spans="1:6" x14ac:dyDescent="0.2">
      <c r="A6721" s="26"/>
      <c r="B6721" s="27"/>
      <c r="C6721" s="28" t="s">
        <v>917</v>
      </c>
      <c r="D6721" s="28"/>
      <c r="E6721" s="28"/>
      <c r="F6721" s="29">
        <v>17422.86</v>
      </c>
    </row>
    <row r="6722" spans="1:6" ht="22.5" customHeight="1" x14ac:dyDescent="0.2">
      <c r="A6722" s="21">
        <v>129</v>
      </c>
      <c r="B6722" s="22" t="s">
        <v>4524</v>
      </c>
      <c r="C6722" s="23" t="s">
        <v>4525</v>
      </c>
      <c r="D6722" s="31">
        <v>13</v>
      </c>
      <c r="E6722" s="25">
        <v>2635.07</v>
      </c>
      <c r="F6722" s="25">
        <v>285693.77</v>
      </c>
    </row>
    <row r="6723" spans="1:6" ht="22.5" customHeight="1" x14ac:dyDescent="0.2">
      <c r="A6723" s="21">
        <v>130</v>
      </c>
      <c r="B6723" s="22" t="s">
        <v>4526</v>
      </c>
      <c r="C6723" s="23" t="s">
        <v>4527</v>
      </c>
      <c r="D6723" s="31">
        <v>13</v>
      </c>
      <c r="E6723" s="25">
        <v>943</v>
      </c>
      <c r="F6723" s="25">
        <v>102240.3</v>
      </c>
    </row>
    <row r="6724" spans="1:6" ht="45" customHeight="1" x14ac:dyDescent="0.2">
      <c r="A6724" s="21">
        <v>131</v>
      </c>
      <c r="B6724" s="22" t="s">
        <v>2784</v>
      </c>
      <c r="C6724" s="23" t="s">
        <v>4528</v>
      </c>
      <c r="D6724" s="31">
        <v>3</v>
      </c>
      <c r="E6724" s="25">
        <v>82.53</v>
      </c>
      <c r="F6724" s="25">
        <v>9008.91</v>
      </c>
    </row>
    <row r="6725" spans="1:6" x14ac:dyDescent="0.2">
      <c r="A6725" s="26"/>
      <c r="B6725" s="27"/>
      <c r="C6725" s="28" t="s">
        <v>4529</v>
      </c>
      <c r="D6725" s="28"/>
      <c r="E6725" s="28"/>
      <c r="F6725" s="29">
        <v>7609.65</v>
      </c>
    </row>
    <row r="6726" spans="1:6" x14ac:dyDescent="0.2">
      <c r="A6726" s="26"/>
      <c r="B6726" s="27"/>
      <c r="C6726" s="28" t="s">
        <v>4530</v>
      </c>
      <c r="D6726" s="28"/>
      <c r="E6726" s="28"/>
      <c r="F6726" s="29">
        <v>3889.38</v>
      </c>
    </row>
    <row r="6727" spans="1:6" x14ac:dyDescent="0.2">
      <c r="A6727" s="26"/>
      <c r="B6727" s="27"/>
      <c r="C6727" s="28" t="s">
        <v>917</v>
      </c>
      <c r="D6727" s="28"/>
      <c r="E6727" s="28"/>
      <c r="F6727" s="29">
        <v>20507.939999999999</v>
      </c>
    </row>
    <row r="6728" spans="1:6" ht="33.75" customHeight="1" x14ac:dyDescent="0.2">
      <c r="A6728" s="21">
        <v>132</v>
      </c>
      <c r="B6728" s="22" t="s">
        <v>4531</v>
      </c>
      <c r="C6728" s="23" t="s">
        <v>4532</v>
      </c>
      <c r="D6728" s="31">
        <v>3</v>
      </c>
      <c r="E6728" s="25">
        <v>178.64</v>
      </c>
      <c r="F6728" s="25">
        <v>4255.2</v>
      </c>
    </row>
    <row r="6729" spans="1:6" ht="45" customHeight="1" x14ac:dyDescent="0.2">
      <c r="A6729" s="21">
        <v>133</v>
      </c>
      <c r="B6729" s="22" t="s">
        <v>4432</v>
      </c>
      <c r="C6729" s="23" t="s">
        <v>4433</v>
      </c>
      <c r="D6729" s="31">
        <v>19</v>
      </c>
      <c r="E6729" s="25">
        <v>72.650000000000006</v>
      </c>
      <c r="F6729" s="25">
        <v>50623.839999999997</v>
      </c>
    </row>
    <row r="6730" spans="1:6" x14ac:dyDescent="0.2">
      <c r="A6730" s="26"/>
      <c r="B6730" s="27"/>
      <c r="C6730" s="28" t="s">
        <v>4533</v>
      </c>
      <c r="D6730" s="28"/>
      <c r="E6730" s="28"/>
      <c r="F6730" s="29">
        <v>42841.61</v>
      </c>
    </row>
    <row r="6731" spans="1:6" x14ac:dyDescent="0.2">
      <c r="A6731" s="26"/>
      <c r="B6731" s="27"/>
      <c r="C6731" s="28" t="s">
        <v>4534</v>
      </c>
      <c r="D6731" s="28"/>
      <c r="E6731" s="28"/>
      <c r="F6731" s="29">
        <v>21896.82</v>
      </c>
    </row>
    <row r="6732" spans="1:6" x14ac:dyDescent="0.2">
      <c r="A6732" s="26"/>
      <c r="B6732" s="27"/>
      <c r="C6732" s="28" t="s">
        <v>917</v>
      </c>
      <c r="D6732" s="28"/>
      <c r="E6732" s="28"/>
      <c r="F6732" s="29">
        <v>115362.27</v>
      </c>
    </row>
    <row r="6733" spans="1:6" ht="33.75" customHeight="1" x14ac:dyDescent="0.2">
      <c r="A6733" s="21">
        <v>134</v>
      </c>
      <c r="B6733" s="22" t="s">
        <v>4436</v>
      </c>
      <c r="C6733" s="23" t="s">
        <v>4437</v>
      </c>
      <c r="D6733" s="31">
        <v>19</v>
      </c>
      <c r="E6733" s="25">
        <v>130.33000000000001</v>
      </c>
      <c r="F6733" s="25">
        <v>19463.48</v>
      </c>
    </row>
    <row r="6734" spans="1:6" ht="45" customHeight="1" x14ac:dyDescent="0.2">
      <c r="A6734" s="21">
        <v>135</v>
      </c>
      <c r="B6734" s="22" t="s">
        <v>4438</v>
      </c>
      <c r="C6734" s="23" t="s">
        <v>4439</v>
      </c>
      <c r="D6734" s="31">
        <v>1</v>
      </c>
      <c r="E6734" s="25">
        <v>68.5</v>
      </c>
      <c r="F6734" s="25">
        <v>2632.08</v>
      </c>
    </row>
    <row r="6735" spans="1:6" x14ac:dyDescent="0.2">
      <c r="A6735" s="26"/>
      <c r="B6735" s="27"/>
      <c r="C6735" s="28" t="s">
        <v>4434</v>
      </c>
      <c r="D6735" s="28"/>
      <c r="E6735" s="28"/>
      <c r="F6735" s="29">
        <v>2254.8200000000002</v>
      </c>
    </row>
    <row r="6736" spans="1:6" x14ac:dyDescent="0.2">
      <c r="A6736" s="26"/>
      <c r="B6736" s="27"/>
      <c r="C6736" s="28" t="s">
        <v>4435</v>
      </c>
      <c r="D6736" s="28"/>
      <c r="E6736" s="28"/>
      <c r="F6736" s="29">
        <v>1152.47</v>
      </c>
    </row>
    <row r="6737" spans="1:6" x14ac:dyDescent="0.2">
      <c r="A6737" s="26"/>
      <c r="B6737" s="27"/>
      <c r="C6737" s="28" t="s">
        <v>917</v>
      </c>
      <c r="D6737" s="28"/>
      <c r="E6737" s="28"/>
      <c r="F6737" s="29">
        <v>6039.37</v>
      </c>
    </row>
    <row r="6738" spans="1:6" ht="33.75" customHeight="1" x14ac:dyDescent="0.2">
      <c r="A6738" s="21">
        <v>136</v>
      </c>
      <c r="B6738" s="22" t="s">
        <v>4442</v>
      </c>
      <c r="C6738" s="23" t="s">
        <v>4443</v>
      </c>
      <c r="D6738" s="31">
        <v>1</v>
      </c>
      <c r="E6738" s="25">
        <v>77.98</v>
      </c>
      <c r="F6738" s="25">
        <v>612.91999999999996</v>
      </c>
    </row>
    <row r="6739" spans="1:6" ht="45" customHeight="1" x14ac:dyDescent="0.2">
      <c r="A6739" s="21">
        <v>137</v>
      </c>
      <c r="B6739" s="22" t="s">
        <v>4535</v>
      </c>
      <c r="C6739" s="23" t="s">
        <v>4536</v>
      </c>
      <c r="D6739" s="31">
        <v>2</v>
      </c>
      <c r="E6739" s="25">
        <v>82.69</v>
      </c>
      <c r="F6739" s="25">
        <v>4628.1000000000004</v>
      </c>
    </row>
    <row r="6740" spans="1:6" x14ac:dyDescent="0.2">
      <c r="A6740" s="26"/>
      <c r="B6740" s="27"/>
      <c r="C6740" s="28" t="s">
        <v>4537</v>
      </c>
      <c r="D6740" s="28"/>
      <c r="E6740" s="28"/>
      <c r="F6740" s="29">
        <v>3420.8</v>
      </c>
    </row>
    <row r="6741" spans="1:6" x14ac:dyDescent="0.2">
      <c r="A6741" s="26"/>
      <c r="B6741" s="27"/>
      <c r="C6741" s="28" t="s">
        <v>4538</v>
      </c>
      <c r="D6741" s="28"/>
      <c r="E6741" s="28"/>
      <c r="F6741" s="29">
        <v>1748.41</v>
      </c>
    </row>
    <row r="6742" spans="1:6" x14ac:dyDescent="0.2">
      <c r="A6742" s="26"/>
      <c r="B6742" s="27"/>
      <c r="C6742" s="28" t="s">
        <v>917</v>
      </c>
      <c r="D6742" s="28"/>
      <c r="E6742" s="28"/>
      <c r="F6742" s="29">
        <v>9797.31</v>
      </c>
    </row>
    <row r="6743" spans="1:6" ht="33.75" customHeight="1" x14ac:dyDescent="0.2">
      <c r="A6743" s="21">
        <v>138</v>
      </c>
      <c r="B6743" s="22" t="s">
        <v>4539</v>
      </c>
      <c r="C6743" s="23" t="s">
        <v>4540</v>
      </c>
      <c r="D6743" s="31">
        <v>2</v>
      </c>
      <c r="E6743" s="25">
        <v>3680.32</v>
      </c>
      <c r="F6743" s="25">
        <v>61387.79</v>
      </c>
    </row>
    <row r="6744" spans="1:6" ht="22.5" customHeight="1" x14ac:dyDescent="0.2">
      <c r="A6744" s="21">
        <v>139</v>
      </c>
      <c r="B6744" s="22" t="s">
        <v>4541</v>
      </c>
      <c r="C6744" s="23" t="s">
        <v>4542</v>
      </c>
      <c r="D6744" s="31">
        <v>4</v>
      </c>
      <c r="E6744" s="25">
        <v>42.09</v>
      </c>
      <c r="F6744" s="25">
        <v>2435.5100000000002</v>
      </c>
    </row>
    <row r="6745" spans="1:6" x14ac:dyDescent="0.2">
      <c r="A6745" s="26"/>
      <c r="B6745" s="27"/>
      <c r="C6745" s="28" t="s">
        <v>4543</v>
      </c>
      <c r="D6745" s="28"/>
      <c r="E6745" s="28"/>
      <c r="F6745" s="29">
        <v>1807.77</v>
      </c>
    </row>
    <row r="6746" spans="1:6" x14ac:dyDescent="0.2">
      <c r="A6746" s="26"/>
      <c r="B6746" s="27"/>
      <c r="C6746" s="28" t="s">
        <v>4544</v>
      </c>
      <c r="D6746" s="28"/>
      <c r="E6746" s="28"/>
      <c r="F6746" s="29">
        <v>971.87</v>
      </c>
    </row>
    <row r="6747" spans="1:6" x14ac:dyDescent="0.2">
      <c r="A6747" s="26"/>
      <c r="B6747" s="27"/>
      <c r="C6747" s="28" t="s">
        <v>917</v>
      </c>
      <c r="D6747" s="28"/>
      <c r="E6747" s="28"/>
      <c r="F6747" s="29">
        <v>5215.1499999999996</v>
      </c>
    </row>
    <row r="6748" spans="1:6" ht="45" customHeight="1" x14ac:dyDescent="0.2">
      <c r="A6748" s="21">
        <v>140</v>
      </c>
      <c r="B6748" s="22" t="s">
        <v>4545</v>
      </c>
      <c r="C6748" s="23" t="s">
        <v>4546</v>
      </c>
      <c r="D6748" s="31">
        <v>4</v>
      </c>
      <c r="E6748" s="25">
        <v>53.35</v>
      </c>
      <c r="F6748" s="25">
        <v>2451.9699999999998</v>
      </c>
    </row>
    <row r="6749" spans="1:6" ht="22.5" customHeight="1" x14ac:dyDescent="0.2">
      <c r="A6749" s="21">
        <v>141</v>
      </c>
      <c r="B6749" s="22" t="s">
        <v>4450</v>
      </c>
      <c r="C6749" s="23" t="s">
        <v>4451</v>
      </c>
      <c r="D6749" s="31">
        <v>1</v>
      </c>
      <c r="E6749" s="25">
        <v>3.85</v>
      </c>
      <c r="F6749" s="25">
        <v>140.44999999999999</v>
      </c>
    </row>
    <row r="6750" spans="1:6" x14ac:dyDescent="0.2">
      <c r="A6750" s="26"/>
      <c r="B6750" s="27"/>
      <c r="C6750" s="28" t="s">
        <v>4452</v>
      </c>
      <c r="D6750" s="28"/>
      <c r="E6750" s="28"/>
      <c r="F6750" s="29">
        <v>164.57</v>
      </c>
    </row>
    <row r="6751" spans="1:6" x14ac:dyDescent="0.2">
      <c r="A6751" s="26"/>
      <c r="B6751" s="27"/>
      <c r="C6751" s="28" t="s">
        <v>4453</v>
      </c>
      <c r="D6751" s="28"/>
      <c r="E6751" s="28"/>
      <c r="F6751" s="29">
        <v>83.24</v>
      </c>
    </row>
    <row r="6752" spans="1:6" x14ac:dyDescent="0.2">
      <c r="A6752" s="26"/>
      <c r="B6752" s="27"/>
      <c r="C6752" s="28" t="s">
        <v>917</v>
      </c>
      <c r="D6752" s="28"/>
      <c r="E6752" s="28"/>
      <c r="F6752" s="29">
        <v>388.26</v>
      </c>
    </row>
    <row r="6753" spans="1:6" ht="45" customHeight="1" x14ac:dyDescent="0.2">
      <c r="A6753" s="21">
        <v>142</v>
      </c>
      <c r="B6753" s="22" t="s">
        <v>4454</v>
      </c>
      <c r="C6753" s="23" t="s">
        <v>4455</v>
      </c>
      <c r="D6753" s="31">
        <v>1</v>
      </c>
      <c r="E6753" s="25">
        <v>223.7</v>
      </c>
      <c r="F6753" s="25">
        <v>1046.92</v>
      </c>
    </row>
    <row r="6754" spans="1:6" ht="33.75" customHeight="1" x14ac:dyDescent="0.2">
      <c r="A6754" s="21">
        <v>143</v>
      </c>
      <c r="B6754" s="22" t="s">
        <v>4035</v>
      </c>
      <c r="C6754" s="23" t="s">
        <v>4165</v>
      </c>
      <c r="D6754" s="31">
        <v>1</v>
      </c>
      <c r="E6754" s="25">
        <v>13.57</v>
      </c>
      <c r="F6754" s="25">
        <v>585.21</v>
      </c>
    </row>
    <row r="6755" spans="1:6" x14ac:dyDescent="0.2">
      <c r="A6755" s="26"/>
      <c r="B6755" s="27"/>
      <c r="C6755" s="28" t="s">
        <v>4547</v>
      </c>
      <c r="D6755" s="28"/>
      <c r="E6755" s="28"/>
      <c r="F6755" s="29">
        <v>499.01</v>
      </c>
    </row>
    <row r="6756" spans="1:6" x14ac:dyDescent="0.2">
      <c r="A6756" s="26"/>
      <c r="B6756" s="27"/>
      <c r="C6756" s="28" t="s">
        <v>4548</v>
      </c>
      <c r="D6756" s="28"/>
      <c r="E6756" s="28"/>
      <c r="F6756" s="29">
        <v>255.05</v>
      </c>
    </row>
    <row r="6757" spans="1:6" x14ac:dyDescent="0.2">
      <c r="A6757" s="26"/>
      <c r="B6757" s="27"/>
      <c r="C6757" s="28" t="s">
        <v>917</v>
      </c>
      <c r="D6757" s="28"/>
      <c r="E6757" s="28"/>
      <c r="F6757" s="29">
        <v>1339.27</v>
      </c>
    </row>
    <row r="6758" spans="1:6" ht="33.75" customHeight="1" x14ac:dyDescent="0.2">
      <c r="A6758" s="21">
        <v>144</v>
      </c>
      <c r="B6758" s="22" t="s">
        <v>3458</v>
      </c>
      <c r="C6758" s="23" t="s">
        <v>3459</v>
      </c>
      <c r="D6758" s="31">
        <v>1</v>
      </c>
      <c r="E6758" s="25">
        <v>60.7</v>
      </c>
      <c r="F6758" s="25">
        <v>573.62</v>
      </c>
    </row>
    <row r="6759" spans="1:6" ht="33.75" customHeight="1" x14ac:dyDescent="0.2">
      <c r="A6759" s="21">
        <v>145</v>
      </c>
      <c r="B6759" s="22" t="s">
        <v>4549</v>
      </c>
      <c r="C6759" s="23" t="s">
        <v>4550</v>
      </c>
      <c r="D6759" s="31">
        <v>1</v>
      </c>
      <c r="E6759" s="25">
        <v>11.31</v>
      </c>
      <c r="F6759" s="25">
        <v>480.24</v>
      </c>
    </row>
    <row r="6760" spans="1:6" x14ac:dyDescent="0.2">
      <c r="A6760" s="26"/>
      <c r="B6760" s="27"/>
      <c r="C6760" s="28" t="s">
        <v>4551</v>
      </c>
      <c r="D6760" s="28"/>
      <c r="E6760" s="28"/>
      <c r="F6760" s="29">
        <v>556.23</v>
      </c>
    </row>
    <row r="6761" spans="1:6" x14ac:dyDescent="0.2">
      <c r="A6761" s="26"/>
      <c r="B6761" s="27"/>
      <c r="C6761" s="28" t="s">
        <v>4552</v>
      </c>
      <c r="D6761" s="28"/>
      <c r="E6761" s="28"/>
      <c r="F6761" s="29">
        <v>299.02999999999997</v>
      </c>
    </row>
    <row r="6762" spans="1:6" x14ac:dyDescent="0.2">
      <c r="A6762" s="26"/>
      <c r="B6762" s="27"/>
      <c r="C6762" s="28" t="s">
        <v>917</v>
      </c>
      <c r="D6762" s="28"/>
      <c r="E6762" s="28"/>
      <c r="F6762" s="29">
        <v>1335.5</v>
      </c>
    </row>
    <row r="6763" spans="1:6" ht="22.5" customHeight="1" x14ac:dyDescent="0.2">
      <c r="A6763" s="21">
        <v>146</v>
      </c>
      <c r="B6763" s="22" t="s">
        <v>4553</v>
      </c>
      <c r="C6763" s="23" t="s">
        <v>4554</v>
      </c>
      <c r="D6763" s="31">
        <v>1</v>
      </c>
      <c r="E6763" s="25">
        <v>54.17</v>
      </c>
      <c r="F6763" s="25">
        <v>203.68</v>
      </c>
    </row>
    <row r="6764" spans="1:6" ht="45" customHeight="1" x14ac:dyDescent="0.2">
      <c r="A6764" s="21">
        <v>147</v>
      </c>
      <c r="B6764" s="22" t="s">
        <v>4456</v>
      </c>
      <c r="C6764" s="23" t="s">
        <v>4457</v>
      </c>
      <c r="D6764" s="30">
        <v>1.93</v>
      </c>
      <c r="E6764" s="25">
        <v>2990.63</v>
      </c>
      <c r="F6764" s="25">
        <v>165450.56</v>
      </c>
    </row>
    <row r="6765" spans="1:6" x14ac:dyDescent="0.2">
      <c r="A6765" s="26"/>
      <c r="B6765" s="27"/>
      <c r="C6765" s="28" t="s">
        <v>4555</v>
      </c>
      <c r="D6765" s="28"/>
      <c r="E6765" s="28"/>
      <c r="F6765" s="29">
        <v>134397.10999999999</v>
      </c>
    </row>
    <row r="6766" spans="1:6" x14ac:dyDescent="0.2">
      <c r="A6766" s="26"/>
      <c r="B6766" s="27"/>
      <c r="C6766" s="28" t="s">
        <v>4556</v>
      </c>
      <c r="D6766" s="28"/>
      <c r="E6766" s="28"/>
      <c r="F6766" s="29">
        <v>68691.86</v>
      </c>
    </row>
    <row r="6767" spans="1:6" x14ac:dyDescent="0.2">
      <c r="A6767" s="26"/>
      <c r="B6767" s="27"/>
      <c r="C6767" s="28" t="s">
        <v>917</v>
      </c>
      <c r="D6767" s="28"/>
      <c r="E6767" s="28"/>
      <c r="F6767" s="29">
        <v>368539.53</v>
      </c>
    </row>
    <row r="6768" spans="1:6" ht="33.75" customHeight="1" x14ac:dyDescent="0.2">
      <c r="A6768" s="21">
        <v>148</v>
      </c>
      <c r="B6768" s="22" t="s">
        <v>4557</v>
      </c>
      <c r="C6768" s="23" t="s">
        <v>4558</v>
      </c>
      <c r="D6768" s="31">
        <v>20</v>
      </c>
      <c r="E6768" s="25">
        <v>40.42</v>
      </c>
      <c r="F6768" s="25">
        <v>6742.51</v>
      </c>
    </row>
    <row r="6769" spans="1:6" ht="33.75" customHeight="1" x14ac:dyDescent="0.2">
      <c r="A6769" s="21">
        <v>149</v>
      </c>
      <c r="B6769" s="22" t="s">
        <v>4559</v>
      </c>
      <c r="C6769" s="23" t="s">
        <v>4560</v>
      </c>
      <c r="D6769" s="31">
        <v>75</v>
      </c>
      <c r="E6769" s="25">
        <v>59.56</v>
      </c>
      <c r="F6769" s="25">
        <v>37255.06</v>
      </c>
    </row>
    <row r="6770" spans="1:6" ht="33.75" customHeight="1" x14ac:dyDescent="0.2">
      <c r="A6770" s="21">
        <v>150</v>
      </c>
      <c r="B6770" s="22" t="s">
        <v>4561</v>
      </c>
      <c r="C6770" s="23" t="s">
        <v>4562</v>
      </c>
      <c r="D6770" s="31">
        <v>83</v>
      </c>
      <c r="E6770" s="25">
        <v>96.08</v>
      </c>
      <c r="F6770" s="25">
        <v>66511.78</v>
      </c>
    </row>
    <row r="6771" spans="1:6" ht="45" customHeight="1" x14ac:dyDescent="0.2">
      <c r="A6771" s="21">
        <v>151</v>
      </c>
      <c r="B6771" s="22" t="s">
        <v>4563</v>
      </c>
      <c r="C6771" s="23" t="s">
        <v>4564</v>
      </c>
      <c r="D6771" s="31">
        <v>48</v>
      </c>
      <c r="E6771" s="25">
        <v>13.57</v>
      </c>
      <c r="F6771" s="25">
        <v>5328.12</v>
      </c>
    </row>
    <row r="6772" spans="1:6" ht="33.75" customHeight="1" x14ac:dyDescent="0.2">
      <c r="A6772" s="21">
        <v>152</v>
      </c>
      <c r="B6772" s="22" t="s">
        <v>4565</v>
      </c>
      <c r="C6772" s="23" t="s">
        <v>4566</v>
      </c>
      <c r="D6772" s="31">
        <v>15</v>
      </c>
      <c r="E6772" s="25">
        <v>86.12</v>
      </c>
      <c r="F6772" s="25">
        <v>10773.58</v>
      </c>
    </row>
    <row r="6773" spans="1:6" ht="45" customHeight="1" x14ac:dyDescent="0.2">
      <c r="A6773" s="21">
        <v>153</v>
      </c>
      <c r="B6773" s="22" t="s">
        <v>4567</v>
      </c>
      <c r="C6773" s="23" t="s">
        <v>4568</v>
      </c>
      <c r="D6773" s="31">
        <v>4</v>
      </c>
      <c r="E6773" s="25">
        <v>13.61</v>
      </c>
      <c r="F6773" s="25">
        <v>523.71</v>
      </c>
    </row>
    <row r="6774" spans="1:6" ht="45" customHeight="1" x14ac:dyDescent="0.2">
      <c r="A6774" s="21">
        <v>154</v>
      </c>
      <c r="B6774" s="22" t="s">
        <v>4469</v>
      </c>
      <c r="C6774" s="23" t="s">
        <v>4470</v>
      </c>
      <c r="D6774" s="30">
        <v>1.75</v>
      </c>
      <c r="E6774" s="25">
        <v>3062.68</v>
      </c>
      <c r="F6774" s="25">
        <v>152231.22</v>
      </c>
    </row>
    <row r="6775" spans="1:6" x14ac:dyDescent="0.2">
      <c r="A6775" s="26"/>
      <c r="B6775" s="27"/>
      <c r="C6775" s="28" t="s">
        <v>4569</v>
      </c>
      <c r="D6775" s="28"/>
      <c r="E6775" s="28"/>
      <c r="F6775" s="29">
        <v>123070.88</v>
      </c>
    </row>
    <row r="6776" spans="1:6" x14ac:dyDescent="0.2">
      <c r="A6776" s="26"/>
      <c r="B6776" s="27"/>
      <c r="C6776" s="28" t="s">
        <v>4570</v>
      </c>
      <c r="D6776" s="28"/>
      <c r="E6776" s="28"/>
      <c r="F6776" s="29">
        <v>62902.89</v>
      </c>
    </row>
    <row r="6777" spans="1:6" x14ac:dyDescent="0.2">
      <c r="A6777" s="26"/>
      <c r="B6777" s="27"/>
      <c r="C6777" s="28" t="s">
        <v>917</v>
      </c>
      <c r="D6777" s="28"/>
      <c r="E6777" s="28"/>
      <c r="F6777" s="29">
        <v>338204.99</v>
      </c>
    </row>
    <row r="6778" spans="1:6" ht="33.75" customHeight="1" x14ac:dyDescent="0.2">
      <c r="A6778" s="21">
        <v>155</v>
      </c>
      <c r="B6778" s="22" t="s">
        <v>4571</v>
      </c>
      <c r="C6778" s="23" t="s">
        <v>4572</v>
      </c>
      <c r="D6778" s="31">
        <v>175</v>
      </c>
      <c r="E6778" s="25">
        <v>97.72</v>
      </c>
      <c r="F6778" s="25">
        <v>142624.16</v>
      </c>
    </row>
    <row r="6779" spans="1:6" ht="33.75" customHeight="1" x14ac:dyDescent="0.2">
      <c r="A6779" s="21">
        <v>156</v>
      </c>
      <c r="B6779" s="22" t="s">
        <v>4495</v>
      </c>
      <c r="C6779" s="23" t="s">
        <v>4496</v>
      </c>
      <c r="D6779" s="35">
        <v>7.1980000000000002E-2</v>
      </c>
      <c r="E6779" s="25">
        <v>1590.76</v>
      </c>
      <c r="F6779" s="25">
        <v>4320.7700000000004</v>
      </c>
    </row>
    <row r="6780" spans="1:6" x14ac:dyDescent="0.2">
      <c r="A6780" s="26"/>
      <c r="B6780" s="27"/>
      <c r="C6780" s="28" t="s">
        <v>4573</v>
      </c>
      <c r="D6780" s="28"/>
      <c r="E6780" s="28"/>
      <c r="F6780" s="29">
        <v>3759.87</v>
      </c>
    </row>
    <row r="6781" spans="1:6" x14ac:dyDescent="0.2">
      <c r="A6781" s="26"/>
      <c r="B6781" s="27"/>
      <c r="C6781" s="28" t="s">
        <v>4574</v>
      </c>
      <c r="D6781" s="28"/>
      <c r="E6781" s="28"/>
      <c r="F6781" s="29">
        <v>2130.59</v>
      </c>
    </row>
    <row r="6782" spans="1:6" x14ac:dyDescent="0.2">
      <c r="A6782" s="26"/>
      <c r="B6782" s="27"/>
      <c r="C6782" s="28" t="s">
        <v>917</v>
      </c>
      <c r="D6782" s="28"/>
      <c r="E6782" s="28"/>
      <c r="F6782" s="29">
        <v>10211.23</v>
      </c>
    </row>
    <row r="6783" spans="1:6" ht="33.75" customHeight="1" x14ac:dyDescent="0.2">
      <c r="A6783" s="21">
        <v>157</v>
      </c>
      <c r="B6783" s="22" t="s">
        <v>4575</v>
      </c>
      <c r="C6783" s="23" t="s">
        <v>4576</v>
      </c>
      <c r="D6783" s="31">
        <v>54</v>
      </c>
      <c r="E6783" s="25">
        <v>351.52</v>
      </c>
      <c r="F6783" s="25">
        <v>158308.32</v>
      </c>
    </row>
    <row r="6784" spans="1:6" ht="33.75" customHeight="1" x14ac:dyDescent="0.2">
      <c r="A6784" s="21">
        <v>158</v>
      </c>
      <c r="B6784" s="22" t="s">
        <v>4577</v>
      </c>
      <c r="C6784" s="23" t="s">
        <v>4578</v>
      </c>
      <c r="D6784" s="31">
        <v>24</v>
      </c>
      <c r="E6784" s="25">
        <v>361.28</v>
      </c>
      <c r="F6784" s="25">
        <v>72314.2</v>
      </c>
    </row>
    <row r="6785" spans="1:6" ht="33.75" customHeight="1" x14ac:dyDescent="0.2">
      <c r="A6785" s="21">
        <v>159</v>
      </c>
      <c r="B6785" s="22" t="s">
        <v>4579</v>
      </c>
      <c r="C6785" s="23" t="s">
        <v>4580</v>
      </c>
      <c r="D6785" s="31">
        <v>2</v>
      </c>
      <c r="E6785" s="25">
        <v>361.28</v>
      </c>
      <c r="F6785" s="25">
        <v>6026.18</v>
      </c>
    </row>
    <row r="6786" spans="1:6" ht="22.5" customHeight="1" x14ac:dyDescent="0.2">
      <c r="A6786" s="21">
        <v>160</v>
      </c>
      <c r="B6786" s="22" t="s">
        <v>4581</v>
      </c>
      <c r="C6786" s="23" t="s">
        <v>4582</v>
      </c>
      <c r="D6786" s="31">
        <v>32</v>
      </c>
      <c r="E6786" s="25">
        <v>273.39999999999998</v>
      </c>
      <c r="F6786" s="25">
        <v>72965.149999999994</v>
      </c>
    </row>
    <row r="6787" spans="1:6" ht="33.75" customHeight="1" x14ac:dyDescent="0.2">
      <c r="A6787" s="21">
        <v>161</v>
      </c>
      <c r="B6787" s="22" t="s">
        <v>1767</v>
      </c>
      <c r="C6787" s="23" t="s">
        <v>1768</v>
      </c>
      <c r="D6787" s="24">
        <v>0.47499999999999998</v>
      </c>
      <c r="E6787" s="25">
        <v>243.91</v>
      </c>
      <c r="F6787" s="25">
        <v>3268.33</v>
      </c>
    </row>
    <row r="6788" spans="1:6" x14ac:dyDescent="0.2">
      <c r="A6788" s="26"/>
      <c r="B6788" s="27"/>
      <c r="C6788" s="28" t="s">
        <v>4583</v>
      </c>
      <c r="D6788" s="28"/>
      <c r="E6788" s="28"/>
      <c r="F6788" s="29">
        <v>1581.98</v>
      </c>
    </row>
    <row r="6789" spans="1:6" x14ac:dyDescent="0.2">
      <c r="A6789" s="26"/>
      <c r="B6789" s="27"/>
      <c r="C6789" s="28" t="s">
        <v>4584</v>
      </c>
      <c r="D6789" s="28"/>
      <c r="E6789" s="28"/>
      <c r="F6789" s="29">
        <v>729.56</v>
      </c>
    </row>
    <row r="6790" spans="1:6" x14ac:dyDescent="0.2">
      <c r="A6790" s="26"/>
      <c r="B6790" s="27"/>
      <c r="C6790" s="28" t="s">
        <v>917</v>
      </c>
      <c r="D6790" s="28"/>
      <c r="E6790" s="28"/>
      <c r="F6790" s="29">
        <v>5579.87</v>
      </c>
    </row>
    <row r="6791" spans="1:6" ht="22.5" customHeight="1" x14ac:dyDescent="0.2">
      <c r="A6791" s="21">
        <v>162</v>
      </c>
      <c r="B6791" s="22" t="s">
        <v>1771</v>
      </c>
      <c r="C6791" s="23" t="s">
        <v>1772</v>
      </c>
      <c r="D6791" s="43">
        <v>-4.2750000000000002E-3</v>
      </c>
      <c r="E6791" s="25">
        <v>15620</v>
      </c>
      <c r="F6791" s="25">
        <v>-1411.63</v>
      </c>
    </row>
    <row r="6792" spans="1:6" ht="33.75" customHeight="1" x14ac:dyDescent="0.2">
      <c r="A6792" s="21">
        <v>163</v>
      </c>
      <c r="B6792" s="22" t="s">
        <v>4391</v>
      </c>
      <c r="C6792" s="23" t="s">
        <v>4392</v>
      </c>
      <c r="D6792" s="24">
        <v>7.125</v>
      </c>
      <c r="E6792" s="25">
        <v>139.51</v>
      </c>
      <c r="F6792" s="25">
        <v>4035.68</v>
      </c>
    </row>
    <row r="6793" spans="1:6" ht="33.75" customHeight="1" x14ac:dyDescent="0.2">
      <c r="A6793" s="21">
        <v>164</v>
      </c>
      <c r="B6793" s="22" t="s">
        <v>4393</v>
      </c>
      <c r="C6793" s="23" t="s">
        <v>4394</v>
      </c>
      <c r="D6793" s="24">
        <v>0.47499999999999998</v>
      </c>
      <c r="E6793" s="25">
        <v>543.15</v>
      </c>
      <c r="F6793" s="25">
        <v>10102.99</v>
      </c>
    </row>
    <row r="6794" spans="1:6" x14ac:dyDescent="0.2">
      <c r="A6794" s="26"/>
      <c r="B6794" s="27"/>
      <c r="C6794" s="28" t="s">
        <v>4585</v>
      </c>
      <c r="D6794" s="28"/>
      <c r="E6794" s="28"/>
      <c r="F6794" s="29">
        <v>9704.4</v>
      </c>
    </row>
    <row r="6795" spans="1:6" x14ac:dyDescent="0.2">
      <c r="A6795" s="26"/>
      <c r="B6795" s="27"/>
      <c r="C6795" s="28" t="s">
        <v>4586</v>
      </c>
      <c r="D6795" s="28"/>
      <c r="E6795" s="28"/>
      <c r="F6795" s="29">
        <v>4041.88</v>
      </c>
    </row>
    <row r="6796" spans="1:6" x14ac:dyDescent="0.2">
      <c r="A6796" s="26"/>
      <c r="B6796" s="27"/>
      <c r="C6796" s="28" t="s">
        <v>917</v>
      </c>
      <c r="D6796" s="28"/>
      <c r="E6796" s="28"/>
      <c r="F6796" s="29">
        <v>23849.27</v>
      </c>
    </row>
    <row r="6797" spans="1:6" ht="33.75" customHeight="1" x14ac:dyDescent="0.2">
      <c r="A6797" s="21">
        <v>165</v>
      </c>
      <c r="B6797" s="22" t="s">
        <v>4397</v>
      </c>
      <c r="C6797" s="23" t="s">
        <v>4398</v>
      </c>
      <c r="D6797" s="33">
        <v>1.17E-2</v>
      </c>
      <c r="E6797" s="25">
        <v>15223</v>
      </c>
      <c r="F6797" s="25">
        <v>886.98</v>
      </c>
    </row>
    <row r="6798" spans="1:6" ht="11.25" customHeight="1" x14ac:dyDescent="0.2">
      <c r="A6798" s="443" t="s">
        <v>1007</v>
      </c>
      <c r="B6798" s="444"/>
      <c r="C6798" s="444"/>
      <c r="D6798" s="444"/>
      <c r="E6798" s="445"/>
      <c r="F6798" s="36">
        <v>1520822.17</v>
      </c>
    </row>
    <row r="6799" spans="1:6" x14ac:dyDescent="0.2">
      <c r="A6799" s="443" t="s">
        <v>1008</v>
      </c>
      <c r="B6799" s="444"/>
      <c r="C6799" s="444"/>
      <c r="D6799" s="444"/>
      <c r="E6799" s="445"/>
      <c r="F6799" s="36">
        <v>349996.64</v>
      </c>
    </row>
    <row r="6800" spans="1:6" x14ac:dyDescent="0.2">
      <c r="A6800" s="443" t="s">
        <v>1009</v>
      </c>
      <c r="B6800" s="444"/>
      <c r="C6800" s="444"/>
      <c r="D6800" s="444"/>
      <c r="E6800" s="445"/>
      <c r="F6800" s="36">
        <v>178160.66</v>
      </c>
    </row>
    <row r="6801" spans="1:6" ht="11.25" customHeight="1" x14ac:dyDescent="0.2">
      <c r="A6801" s="443" t="s">
        <v>4587</v>
      </c>
      <c r="B6801" s="444"/>
      <c r="C6801" s="444"/>
      <c r="D6801" s="444"/>
      <c r="E6801" s="445"/>
      <c r="F6801" s="36">
        <v>2048979.47</v>
      </c>
    </row>
    <row r="6802" spans="1:6" ht="11.25" customHeight="1" x14ac:dyDescent="0.2">
      <c r="A6802" s="443" t="s">
        <v>1023</v>
      </c>
      <c r="B6802" s="444"/>
      <c r="C6802" s="444"/>
      <c r="D6802" s="444"/>
      <c r="E6802" s="445"/>
      <c r="F6802" s="36">
        <v>16656295.039999999</v>
      </c>
    </row>
    <row r="6803" spans="1:6" x14ac:dyDescent="0.2">
      <c r="A6803" s="443" t="s">
        <v>1008</v>
      </c>
      <c r="B6803" s="444"/>
      <c r="C6803" s="444"/>
      <c r="D6803" s="444"/>
      <c r="E6803" s="445"/>
      <c r="F6803" s="36">
        <v>2762819.16</v>
      </c>
    </row>
    <row r="6804" spans="1:6" x14ac:dyDescent="0.2">
      <c r="A6804" s="443" t="s">
        <v>1009</v>
      </c>
      <c r="B6804" s="444"/>
      <c r="C6804" s="444"/>
      <c r="D6804" s="444"/>
      <c r="E6804" s="445"/>
      <c r="F6804" s="36">
        <v>1406077.3</v>
      </c>
    </row>
    <row r="6805" spans="1:6" x14ac:dyDescent="0.2">
      <c r="A6805" s="443" t="s">
        <v>1024</v>
      </c>
      <c r="B6805" s="444"/>
      <c r="C6805" s="444"/>
      <c r="D6805" s="444"/>
      <c r="E6805" s="445"/>
      <c r="F6805" s="36">
        <v>20825191.5</v>
      </c>
    </row>
    <row r="6806" spans="1:6" x14ac:dyDescent="0.2">
      <c r="A6806" s="38"/>
      <c r="B6806" s="38"/>
      <c r="C6806" s="38"/>
      <c r="D6806" s="38"/>
      <c r="E6806" s="38"/>
      <c r="F6806" s="38"/>
    </row>
    <row r="6807" spans="1:6" ht="15" x14ac:dyDescent="0.25">
      <c r="A6807" s="3"/>
      <c r="B6807" s="3"/>
      <c r="C6807" s="3"/>
      <c r="D6807" s="3"/>
      <c r="E6807" s="3"/>
      <c r="F6807" s="3"/>
    </row>
    <row r="6808" spans="1:6" x14ac:dyDescent="0.2">
      <c r="A6808" s="41" t="s">
        <v>1025</v>
      </c>
      <c r="B6808" s="446"/>
      <c r="C6808" s="446"/>
      <c r="D6808" s="446"/>
      <c r="E6808" s="446"/>
      <c r="F6808" s="446"/>
    </row>
    <row r="6809" spans="1:6" x14ac:dyDescent="0.2">
      <c r="A6809" s="4"/>
      <c r="B6809" s="447" t="s">
        <v>1027</v>
      </c>
      <c r="C6809" s="447"/>
      <c r="D6809" s="447"/>
      <c r="E6809" s="447"/>
      <c r="F6809" s="447"/>
    </row>
    <row r="6810" spans="1:6" x14ac:dyDescent="0.2">
      <c r="A6810" s="41" t="s">
        <v>1028</v>
      </c>
      <c r="B6810" s="446"/>
      <c r="C6810" s="446"/>
      <c r="D6810" s="446"/>
      <c r="E6810" s="446"/>
      <c r="F6810" s="446"/>
    </row>
    <row r="6811" spans="1:6" x14ac:dyDescent="0.2">
      <c r="A6811" s="10"/>
      <c r="B6811" s="447" t="s">
        <v>1027</v>
      </c>
      <c r="C6811" s="447"/>
      <c r="D6811" s="447"/>
      <c r="E6811" s="447"/>
      <c r="F6811" s="447"/>
    </row>
    <row r="6812" spans="1:6" ht="15" x14ac:dyDescent="0.25">
      <c r="A6812" s="3"/>
      <c r="B6812" s="3"/>
      <c r="C6812" s="3"/>
      <c r="D6812" s="3"/>
      <c r="E6812" s="3"/>
      <c r="F6812" s="3"/>
    </row>
    <row r="6813" spans="1:6" ht="15" x14ac:dyDescent="0.25">
      <c r="A6813" s="3"/>
      <c r="B6813" s="3"/>
      <c r="C6813" s="3"/>
      <c r="D6813" s="3"/>
      <c r="E6813" s="3"/>
      <c r="F6813" s="3"/>
    </row>
    <row r="6814" spans="1:6" ht="18" x14ac:dyDescent="0.25">
      <c r="A6814" s="448" t="s">
        <v>4588</v>
      </c>
      <c r="B6814" s="448"/>
      <c r="C6814" s="448"/>
      <c r="D6814" s="448"/>
      <c r="E6814" s="448"/>
      <c r="F6814" s="448"/>
    </row>
    <row r="6815" spans="1:6" x14ac:dyDescent="0.2">
      <c r="A6815" s="6"/>
      <c r="B6815" s="6"/>
      <c r="C6815" s="6"/>
      <c r="D6815" s="6"/>
      <c r="E6815" s="6"/>
      <c r="F6815" s="6"/>
    </row>
    <row r="6816" spans="1:6" ht="12.75" customHeight="1" x14ac:dyDescent="0.2">
      <c r="A6816" s="449" t="s">
        <v>4589</v>
      </c>
      <c r="B6816" s="449"/>
      <c r="C6816" s="449"/>
      <c r="D6816" s="449"/>
      <c r="E6816" s="449"/>
      <c r="F6816" s="449"/>
    </row>
    <row r="6817" spans="1:6" x14ac:dyDescent="0.2">
      <c r="A6817" s="450" t="s">
        <v>903</v>
      </c>
      <c r="B6817" s="450"/>
      <c r="C6817" s="450"/>
      <c r="D6817" s="450"/>
      <c r="E6817" s="450"/>
      <c r="F6817" s="450"/>
    </row>
    <row r="6818" spans="1:6" x14ac:dyDescent="0.2">
      <c r="A6818" s="9"/>
      <c r="B6818" s="9"/>
      <c r="C6818" s="9"/>
      <c r="D6818" s="9"/>
      <c r="E6818" s="9"/>
      <c r="F6818" s="9"/>
    </row>
    <row r="6819" spans="1:6" ht="15" x14ac:dyDescent="0.25">
      <c r="A6819" s="10" t="s">
        <v>904</v>
      </c>
      <c r="B6819" s="10"/>
      <c r="C6819" s="11"/>
      <c r="D6819" s="12"/>
      <c r="E6819" s="12"/>
      <c r="F6819" s="3"/>
    </row>
    <row r="6820" spans="1:6" ht="15" x14ac:dyDescent="0.25">
      <c r="A6820" s="10"/>
      <c r="B6820" s="10"/>
      <c r="C6820" s="3"/>
      <c r="D6820" s="15"/>
      <c r="E6820" s="16"/>
      <c r="F6820" s="3"/>
    </row>
    <row r="6821" spans="1:6" ht="15" x14ac:dyDescent="0.25">
      <c r="A6821" s="18"/>
      <c r="B6821" s="3"/>
      <c r="C6821" s="3"/>
      <c r="D6821" s="3"/>
      <c r="E6821" s="3"/>
      <c r="F6821" s="3"/>
    </row>
    <row r="6822" spans="1:6" ht="11.25" customHeight="1" x14ac:dyDescent="0.2">
      <c r="A6822" s="451" t="s">
        <v>906</v>
      </c>
      <c r="B6822" s="451" t="s">
        <v>907</v>
      </c>
      <c r="C6822" s="451" t="s">
        <v>908</v>
      </c>
      <c r="D6822" s="451" t="s">
        <v>909</v>
      </c>
      <c r="E6822" s="451" t="s">
        <v>910</v>
      </c>
      <c r="F6822" s="451" t="s">
        <v>911</v>
      </c>
    </row>
    <row r="6823" spans="1:6" ht="11.25" customHeight="1" x14ac:dyDescent="0.2">
      <c r="A6823" s="452"/>
      <c r="B6823" s="452"/>
      <c r="C6823" s="452"/>
      <c r="D6823" s="452"/>
      <c r="E6823" s="452"/>
      <c r="F6823" s="452"/>
    </row>
    <row r="6824" spans="1:6" ht="12" x14ac:dyDescent="0.2">
      <c r="A6824" s="19">
        <v>1</v>
      </c>
      <c r="B6824" s="19">
        <v>2</v>
      </c>
      <c r="C6824" s="453">
        <v>3</v>
      </c>
      <c r="D6824" s="454"/>
      <c r="E6824" s="455"/>
      <c r="F6824" s="19">
        <v>4</v>
      </c>
    </row>
    <row r="6825" spans="1:6" ht="12.75" customHeight="1" x14ac:dyDescent="0.2">
      <c r="A6825" s="456" t="s">
        <v>4590</v>
      </c>
      <c r="B6825" s="457"/>
      <c r="C6825" s="457"/>
      <c r="D6825" s="457"/>
      <c r="E6825" s="457"/>
      <c r="F6825" s="458"/>
    </row>
    <row r="6826" spans="1:6" ht="12" x14ac:dyDescent="0.2">
      <c r="A6826" s="459" t="s">
        <v>4591</v>
      </c>
      <c r="B6826" s="460"/>
      <c r="C6826" s="460"/>
      <c r="D6826" s="460"/>
      <c r="E6826" s="460"/>
      <c r="F6826" s="461"/>
    </row>
    <row r="6827" spans="1:6" ht="33.75" customHeight="1" x14ac:dyDescent="0.2">
      <c r="A6827" s="21">
        <v>1</v>
      </c>
      <c r="B6827" s="22" t="s">
        <v>3910</v>
      </c>
      <c r="C6827" s="23" t="s">
        <v>3916</v>
      </c>
      <c r="D6827" s="32">
        <v>1.6</v>
      </c>
      <c r="E6827" s="25">
        <v>314.2</v>
      </c>
      <c r="F6827" s="25">
        <v>10494</v>
      </c>
    </row>
    <row r="6828" spans="1:6" x14ac:dyDescent="0.2">
      <c r="A6828" s="26"/>
      <c r="B6828" s="27"/>
      <c r="C6828" s="28" t="s">
        <v>4592</v>
      </c>
      <c r="D6828" s="28"/>
      <c r="E6828" s="28"/>
      <c r="F6828" s="29">
        <v>7106.4</v>
      </c>
    </row>
    <row r="6829" spans="1:6" x14ac:dyDescent="0.2">
      <c r="A6829" s="26"/>
      <c r="B6829" s="27"/>
      <c r="C6829" s="28" t="s">
        <v>4593</v>
      </c>
      <c r="D6829" s="28"/>
      <c r="E6829" s="28"/>
      <c r="F6829" s="29">
        <v>3736.36</v>
      </c>
    </row>
    <row r="6830" spans="1:6" x14ac:dyDescent="0.2">
      <c r="A6830" s="26"/>
      <c r="B6830" s="27"/>
      <c r="C6830" s="28" t="s">
        <v>917</v>
      </c>
      <c r="D6830" s="28"/>
      <c r="E6830" s="28"/>
      <c r="F6830" s="29">
        <v>21336.76</v>
      </c>
    </row>
    <row r="6831" spans="1:6" ht="45" customHeight="1" x14ac:dyDescent="0.2">
      <c r="A6831" s="21">
        <v>2</v>
      </c>
      <c r="B6831" s="22" t="s">
        <v>4594</v>
      </c>
      <c r="C6831" s="23" t="s">
        <v>4595</v>
      </c>
      <c r="D6831" s="31">
        <v>1</v>
      </c>
      <c r="E6831" s="25">
        <v>46984.639999999999</v>
      </c>
      <c r="F6831" s="25">
        <v>279558.61</v>
      </c>
    </row>
    <row r="6832" spans="1:6" ht="45" customHeight="1" x14ac:dyDescent="0.2">
      <c r="A6832" s="21">
        <v>3</v>
      </c>
      <c r="B6832" s="22" t="s">
        <v>4596</v>
      </c>
      <c r="C6832" s="23" t="s">
        <v>4597</v>
      </c>
      <c r="D6832" s="31">
        <v>1</v>
      </c>
      <c r="E6832" s="25">
        <v>15719.68</v>
      </c>
      <c r="F6832" s="25">
        <v>93532.1</v>
      </c>
    </row>
    <row r="6833" spans="1:6" ht="33.75" customHeight="1" x14ac:dyDescent="0.2">
      <c r="A6833" s="21">
        <v>4</v>
      </c>
      <c r="B6833" s="22" t="s">
        <v>4598</v>
      </c>
      <c r="C6833" s="23" t="s">
        <v>4599</v>
      </c>
      <c r="D6833" s="32">
        <v>1.2</v>
      </c>
      <c r="E6833" s="25">
        <v>264.54000000000002</v>
      </c>
      <c r="F6833" s="25">
        <v>6621.72</v>
      </c>
    </row>
    <row r="6834" spans="1:6" x14ac:dyDescent="0.2">
      <c r="A6834" s="26"/>
      <c r="B6834" s="27"/>
      <c r="C6834" s="28" t="s">
        <v>4600</v>
      </c>
      <c r="D6834" s="28"/>
      <c r="E6834" s="28"/>
      <c r="F6834" s="29">
        <v>4446.97</v>
      </c>
    </row>
    <row r="6835" spans="1:6" x14ac:dyDescent="0.2">
      <c r="A6835" s="26"/>
      <c r="B6835" s="27"/>
      <c r="C6835" s="28" t="s">
        <v>4601</v>
      </c>
      <c r="D6835" s="28"/>
      <c r="E6835" s="28"/>
      <c r="F6835" s="29">
        <v>2338.1</v>
      </c>
    </row>
    <row r="6836" spans="1:6" x14ac:dyDescent="0.2">
      <c r="A6836" s="26"/>
      <c r="B6836" s="27"/>
      <c r="C6836" s="28" t="s">
        <v>917</v>
      </c>
      <c r="D6836" s="28"/>
      <c r="E6836" s="28"/>
      <c r="F6836" s="29">
        <v>13406.79</v>
      </c>
    </row>
    <row r="6837" spans="1:6" ht="45" customHeight="1" x14ac:dyDescent="0.2">
      <c r="A6837" s="21">
        <v>5</v>
      </c>
      <c r="B6837" s="22" t="s">
        <v>4602</v>
      </c>
      <c r="C6837" s="23" t="s">
        <v>4603</v>
      </c>
      <c r="D6837" s="31">
        <v>1</v>
      </c>
      <c r="E6837" s="25">
        <v>35106.51</v>
      </c>
      <c r="F6837" s="25">
        <v>208883.73</v>
      </c>
    </row>
    <row r="6838" spans="1:6" ht="45" customHeight="1" x14ac:dyDescent="0.2">
      <c r="A6838" s="21">
        <v>6</v>
      </c>
      <c r="B6838" s="22" t="s">
        <v>4604</v>
      </c>
      <c r="C6838" s="23" t="s">
        <v>4605</v>
      </c>
      <c r="D6838" s="31">
        <v>1</v>
      </c>
      <c r="E6838" s="25">
        <v>35106.51</v>
      </c>
      <c r="F6838" s="25">
        <v>208883.73</v>
      </c>
    </row>
    <row r="6839" spans="1:6" ht="33.75" customHeight="1" x14ac:dyDescent="0.2">
      <c r="A6839" s="21">
        <v>7</v>
      </c>
      <c r="B6839" s="22" t="s">
        <v>4606</v>
      </c>
      <c r="C6839" s="23" t="s">
        <v>4607</v>
      </c>
      <c r="D6839" s="31">
        <v>11</v>
      </c>
      <c r="E6839" s="25">
        <v>227.41</v>
      </c>
      <c r="F6839" s="25">
        <v>34747.129999999997</v>
      </c>
    </row>
    <row r="6840" spans="1:6" x14ac:dyDescent="0.2">
      <c r="A6840" s="26"/>
      <c r="B6840" s="27"/>
      <c r="C6840" s="28" t="s">
        <v>4608</v>
      </c>
      <c r="D6840" s="28"/>
      <c r="E6840" s="28"/>
      <c r="F6840" s="29">
        <v>13140.32</v>
      </c>
    </row>
    <row r="6841" spans="1:6" x14ac:dyDescent="0.2">
      <c r="A6841" s="26"/>
      <c r="B6841" s="27"/>
      <c r="C6841" s="28" t="s">
        <v>4609</v>
      </c>
      <c r="D6841" s="28"/>
      <c r="E6841" s="28"/>
      <c r="F6841" s="29">
        <v>6908.83</v>
      </c>
    </row>
    <row r="6842" spans="1:6" x14ac:dyDescent="0.2">
      <c r="A6842" s="26"/>
      <c r="B6842" s="27"/>
      <c r="C6842" s="28" t="s">
        <v>917</v>
      </c>
      <c r="D6842" s="28"/>
      <c r="E6842" s="28"/>
      <c r="F6842" s="29">
        <v>54796.28</v>
      </c>
    </row>
    <row r="6843" spans="1:6" ht="45" customHeight="1" x14ac:dyDescent="0.2">
      <c r="A6843" s="21">
        <v>8</v>
      </c>
      <c r="B6843" s="22" t="s">
        <v>4610</v>
      </c>
      <c r="C6843" s="23" t="s">
        <v>4611</v>
      </c>
      <c r="D6843" s="31">
        <v>1</v>
      </c>
      <c r="E6843" s="25">
        <v>6533.13</v>
      </c>
      <c r="F6843" s="25">
        <v>38872.120000000003</v>
      </c>
    </row>
    <row r="6844" spans="1:6" ht="45" customHeight="1" x14ac:dyDescent="0.2">
      <c r="A6844" s="21">
        <v>9</v>
      </c>
      <c r="B6844" s="22" t="s">
        <v>4612</v>
      </c>
      <c r="C6844" s="23" t="s">
        <v>4613</v>
      </c>
      <c r="D6844" s="31">
        <v>1</v>
      </c>
      <c r="E6844" s="25">
        <v>7118.84</v>
      </c>
      <c r="F6844" s="25">
        <v>42357.1</v>
      </c>
    </row>
    <row r="6845" spans="1:6" ht="45" customHeight="1" x14ac:dyDescent="0.2">
      <c r="A6845" s="21">
        <v>10</v>
      </c>
      <c r="B6845" s="22" t="s">
        <v>4614</v>
      </c>
      <c r="C6845" s="23" t="s">
        <v>4615</v>
      </c>
      <c r="D6845" s="31">
        <v>1</v>
      </c>
      <c r="E6845" s="25">
        <v>6670.21</v>
      </c>
      <c r="F6845" s="25">
        <v>39687.75</v>
      </c>
    </row>
    <row r="6846" spans="1:6" ht="22.5" customHeight="1" x14ac:dyDescent="0.2">
      <c r="A6846" s="21">
        <v>11</v>
      </c>
      <c r="B6846" s="22" t="s">
        <v>4616</v>
      </c>
      <c r="C6846" s="23" t="s">
        <v>4617</v>
      </c>
      <c r="D6846" s="31">
        <v>1</v>
      </c>
      <c r="E6846" s="25">
        <v>2579.2399999999998</v>
      </c>
      <c r="F6846" s="25">
        <v>15346.46</v>
      </c>
    </row>
    <row r="6847" spans="1:6" ht="22.5" customHeight="1" x14ac:dyDescent="0.2">
      <c r="A6847" s="21">
        <v>12</v>
      </c>
      <c r="B6847" s="22" t="s">
        <v>4618</v>
      </c>
      <c r="C6847" s="23" t="s">
        <v>4619</v>
      </c>
      <c r="D6847" s="31">
        <v>1</v>
      </c>
      <c r="E6847" s="25">
        <v>5542.92</v>
      </c>
      <c r="F6847" s="25">
        <v>32980.35</v>
      </c>
    </row>
    <row r="6848" spans="1:6" ht="22.5" customHeight="1" x14ac:dyDescent="0.2">
      <c r="A6848" s="21">
        <v>13</v>
      </c>
      <c r="B6848" s="22" t="s">
        <v>4620</v>
      </c>
      <c r="C6848" s="23" t="s">
        <v>4621</v>
      </c>
      <c r="D6848" s="31">
        <v>1</v>
      </c>
      <c r="E6848" s="25">
        <v>5278.07</v>
      </c>
      <c r="F6848" s="25">
        <v>31404.54</v>
      </c>
    </row>
    <row r="6849" spans="1:6" ht="45" customHeight="1" x14ac:dyDescent="0.2">
      <c r="A6849" s="21">
        <v>14</v>
      </c>
      <c r="B6849" s="22" t="s">
        <v>4622</v>
      </c>
      <c r="C6849" s="23" t="s">
        <v>4623</v>
      </c>
      <c r="D6849" s="31">
        <v>1</v>
      </c>
      <c r="E6849" s="25">
        <v>6198.7</v>
      </c>
      <c r="F6849" s="25">
        <v>36882.269999999997</v>
      </c>
    </row>
    <row r="6850" spans="1:6" ht="56.25" customHeight="1" x14ac:dyDescent="0.2">
      <c r="A6850" s="21">
        <v>15</v>
      </c>
      <c r="B6850" s="22" t="s">
        <v>4624</v>
      </c>
      <c r="C6850" s="23" t="s">
        <v>4625</v>
      </c>
      <c r="D6850" s="31">
        <v>1</v>
      </c>
      <c r="E6850" s="25">
        <v>9254.6299999999992</v>
      </c>
      <c r="F6850" s="25">
        <v>55065.05</v>
      </c>
    </row>
    <row r="6851" spans="1:6" ht="56.25" customHeight="1" x14ac:dyDescent="0.2">
      <c r="A6851" s="21">
        <v>16</v>
      </c>
      <c r="B6851" s="22" t="s">
        <v>4626</v>
      </c>
      <c r="C6851" s="23" t="s">
        <v>4627</v>
      </c>
      <c r="D6851" s="31">
        <v>1</v>
      </c>
      <c r="E6851" s="25">
        <v>14669.26</v>
      </c>
      <c r="F6851" s="25">
        <v>87282.1</v>
      </c>
    </row>
    <row r="6852" spans="1:6" ht="45" customHeight="1" x14ac:dyDescent="0.2">
      <c r="A6852" s="21">
        <v>17</v>
      </c>
      <c r="B6852" s="22" t="s">
        <v>4628</v>
      </c>
      <c r="C6852" s="23" t="s">
        <v>4629</v>
      </c>
      <c r="D6852" s="31">
        <v>1</v>
      </c>
      <c r="E6852" s="25">
        <v>7772.57</v>
      </c>
      <c r="F6852" s="25">
        <v>46246.79</v>
      </c>
    </row>
    <row r="6853" spans="1:6" ht="56.25" customHeight="1" x14ac:dyDescent="0.2">
      <c r="A6853" s="21">
        <v>18</v>
      </c>
      <c r="B6853" s="22" t="s">
        <v>4630</v>
      </c>
      <c r="C6853" s="23" t="s">
        <v>4631</v>
      </c>
      <c r="D6853" s="31">
        <v>1</v>
      </c>
      <c r="E6853" s="25">
        <v>6799.63</v>
      </c>
      <c r="F6853" s="25">
        <v>40457.800000000003</v>
      </c>
    </row>
    <row r="6854" spans="1:6" ht="33.75" customHeight="1" x14ac:dyDescent="0.2">
      <c r="A6854" s="21">
        <v>19</v>
      </c>
      <c r="B6854" s="22" t="s">
        <v>2765</v>
      </c>
      <c r="C6854" s="23" t="s">
        <v>4632</v>
      </c>
      <c r="D6854" s="31">
        <v>1</v>
      </c>
      <c r="E6854" s="25">
        <v>7.28</v>
      </c>
      <c r="F6854" s="25">
        <v>289.39</v>
      </c>
    </row>
    <row r="6855" spans="1:6" x14ac:dyDescent="0.2">
      <c r="A6855" s="26"/>
      <c r="B6855" s="27"/>
      <c r="C6855" s="28" t="s">
        <v>2770</v>
      </c>
      <c r="D6855" s="28"/>
      <c r="E6855" s="28"/>
      <c r="F6855" s="29">
        <v>251.95</v>
      </c>
    </row>
    <row r="6856" spans="1:6" x14ac:dyDescent="0.2">
      <c r="A6856" s="26"/>
      <c r="B6856" s="27"/>
      <c r="C6856" s="28" t="s">
        <v>2771</v>
      </c>
      <c r="D6856" s="28"/>
      <c r="E6856" s="28"/>
      <c r="F6856" s="29">
        <v>128.77000000000001</v>
      </c>
    </row>
    <row r="6857" spans="1:6" x14ac:dyDescent="0.2">
      <c r="A6857" s="26"/>
      <c r="B6857" s="27"/>
      <c r="C6857" s="28" t="s">
        <v>917</v>
      </c>
      <c r="D6857" s="28"/>
      <c r="E6857" s="28"/>
      <c r="F6857" s="29">
        <v>670.11</v>
      </c>
    </row>
    <row r="6858" spans="1:6" ht="22.5" customHeight="1" x14ac:dyDescent="0.2">
      <c r="A6858" s="21">
        <v>20</v>
      </c>
      <c r="B6858" s="22" t="s">
        <v>4633</v>
      </c>
      <c r="C6858" s="23" t="s">
        <v>4634</v>
      </c>
      <c r="D6858" s="31">
        <v>1</v>
      </c>
      <c r="E6858" s="25">
        <v>171.43</v>
      </c>
      <c r="F6858" s="25">
        <v>1429.7</v>
      </c>
    </row>
    <row r="6859" spans="1:6" ht="12" x14ac:dyDescent="0.2">
      <c r="A6859" s="459" t="s">
        <v>4635</v>
      </c>
      <c r="B6859" s="460"/>
      <c r="C6859" s="460"/>
      <c r="D6859" s="460"/>
      <c r="E6859" s="460"/>
      <c r="F6859" s="461"/>
    </row>
    <row r="6860" spans="1:6" ht="22.5" customHeight="1" x14ac:dyDescent="0.2">
      <c r="A6860" s="21">
        <v>21</v>
      </c>
      <c r="B6860" s="22" t="s">
        <v>4636</v>
      </c>
      <c r="C6860" s="23" t="s">
        <v>4637</v>
      </c>
      <c r="D6860" s="31">
        <v>20</v>
      </c>
      <c r="E6860" s="25">
        <v>48.89</v>
      </c>
      <c r="F6860" s="25">
        <v>38673.57</v>
      </c>
    </row>
    <row r="6861" spans="1:6" x14ac:dyDescent="0.2">
      <c r="A6861" s="26"/>
      <c r="B6861" s="27"/>
      <c r="C6861" s="28" t="s">
        <v>4638</v>
      </c>
      <c r="D6861" s="28"/>
      <c r="E6861" s="28"/>
      <c r="F6861" s="29">
        <v>35170.480000000003</v>
      </c>
    </row>
    <row r="6862" spans="1:6" x14ac:dyDescent="0.2">
      <c r="A6862" s="26"/>
      <c r="B6862" s="27"/>
      <c r="C6862" s="28" t="s">
        <v>4639</v>
      </c>
      <c r="D6862" s="28"/>
      <c r="E6862" s="28"/>
      <c r="F6862" s="29">
        <v>19621.43</v>
      </c>
    </row>
    <row r="6863" spans="1:6" x14ac:dyDescent="0.2">
      <c r="A6863" s="26"/>
      <c r="B6863" s="27"/>
      <c r="C6863" s="28" t="s">
        <v>917</v>
      </c>
      <c r="D6863" s="28"/>
      <c r="E6863" s="28"/>
      <c r="F6863" s="29">
        <v>93465.48</v>
      </c>
    </row>
    <row r="6864" spans="1:6" ht="45" customHeight="1" x14ac:dyDescent="0.2">
      <c r="A6864" s="21">
        <v>22</v>
      </c>
      <c r="B6864" s="22" t="s">
        <v>4640</v>
      </c>
      <c r="C6864" s="23" t="s">
        <v>4641</v>
      </c>
      <c r="D6864" s="31">
        <v>3</v>
      </c>
      <c r="E6864" s="25">
        <v>5623.59</v>
      </c>
      <c r="F6864" s="25">
        <v>140702.22</v>
      </c>
    </row>
    <row r="6865" spans="1:6" ht="45" customHeight="1" x14ac:dyDescent="0.2">
      <c r="A6865" s="21">
        <v>23</v>
      </c>
      <c r="B6865" s="22" t="s">
        <v>4642</v>
      </c>
      <c r="C6865" s="23" t="s">
        <v>4643</v>
      </c>
      <c r="D6865" s="31">
        <v>7</v>
      </c>
      <c r="E6865" s="25">
        <v>5623.59</v>
      </c>
      <c r="F6865" s="25">
        <v>328305.18</v>
      </c>
    </row>
    <row r="6866" spans="1:6" ht="45" customHeight="1" x14ac:dyDescent="0.2">
      <c r="A6866" s="21">
        <v>24</v>
      </c>
      <c r="B6866" s="22" t="s">
        <v>4644</v>
      </c>
      <c r="C6866" s="23" t="s">
        <v>4645</v>
      </c>
      <c r="D6866" s="31">
        <v>1</v>
      </c>
      <c r="E6866" s="25">
        <v>5623.59</v>
      </c>
      <c r="F6866" s="25">
        <v>46900.74</v>
      </c>
    </row>
    <row r="6867" spans="1:6" ht="45" customHeight="1" x14ac:dyDescent="0.2">
      <c r="A6867" s="21">
        <v>25</v>
      </c>
      <c r="B6867" s="22" t="s">
        <v>4646</v>
      </c>
      <c r="C6867" s="23" t="s">
        <v>4647</v>
      </c>
      <c r="D6867" s="31">
        <v>4</v>
      </c>
      <c r="E6867" s="25">
        <v>7190.49</v>
      </c>
      <c r="F6867" s="25">
        <v>239874.75</v>
      </c>
    </row>
    <row r="6868" spans="1:6" ht="45" customHeight="1" x14ac:dyDescent="0.2">
      <c r="A6868" s="21">
        <v>26</v>
      </c>
      <c r="B6868" s="22" t="s">
        <v>4648</v>
      </c>
      <c r="C6868" s="23" t="s">
        <v>4649</v>
      </c>
      <c r="D6868" s="31">
        <v>1</v>
      </c>
      <c r="E6868" s="25">
        <v>7190.49</v>
      </c>
      <c r="F6868" s="25">
        <v>59968.69</v>
      </c>
    </row>
    <row r="6869" spans="1:6" ht="45" customHeight="1" x14ac:dyDescent="0.2">
      <c r="A6869" s="21">
        <v>27</v>
      </c>
      <c r="B6869" s="22" t="s">
        <v>4650</v>
      </c>
      <c r="C6869" s="23" t="s">
        <v>4651</v>
      </c>
      <c r="D6869" s="31">
        <v>4</v>
      </c>
      <c r="E6869" s="25">
        <v>7703.48</v>
      </c>
      <c r="F6869" s="25">
        <v>256988.09</v>
      </c>
    </row>
    <row r="6870" spans="1:6" ht="33.75" customHeight="1" x14ac:dyDescent="0.2">
      <c r="A6870" s="21">
        <v>28</v>
      </c>
      <c r="B6870" s="22" t="s">
        <v>2765</v>
      </c>
      <c r="C6870" s="23" t="s">
        <v>4632</v>
      </c>
      <c r="D6870" s="31">
        <v>3</v>
      </c>
      <c r="E6870" s="25">
        <v>7.28</v>
      </c>
      <c r="F6870" s="25">
        <v>868.17</v>
      </c>
    </row>
    <row r="6871" spans="1:6" x14ac:dyDescent="0.2">
      <c r="A6871" s="26"/>
      <c r="B6871" s="27"/>
      <c r="C6871" s="28" t="s">
        <v>4652</v>
      </c>
      <c r="D6871" s="28"/>
      <c r="E6871" s="28"/>
      <c r="F6871" s="29">
        <v>755.84</v>
      </c>
    </row>
    <row r="6872" spans="1:6" x14ac:dyDescent="0.2">
      <c r="A6872" s="26"/>
      <c r="B6872" s="27"/>
      <c r="C6872" s="28" t="s">
        <v>4653</v>
      </c>
      <c r="D6872" s="28"/>
      <c r="E6872" s="28"/>
      <c r="F6872" s="29">
        <v>386.32</v>
      </c>
    </row>
    <row r="6873" spans="1:6" x14ac:dyDescent="0.2">
      <c r="A6873" s="26"/>
      <c r="B6873" s="27"/>
      <c r="C6873" s="28" t="s">
        <v>917</v>
      </c>
      <c r="D6873" s="28"/>
      <c r="E6873" s="28"/>
      <c r="F6873" s="29">
        <v>2010.33</v>
      </c>
    </row>
    <row r="6874" spans="1:6" ht="22.5" customHeight="1" x14ac:dyDescent="0.2">
      <c r="A6874" s="21">
        <v>29</v>
      </c>
      <c r="B6874" s="22" t="s">
        <v>4654</v>
      </c>
      <c r="C6874" s="23" t="s">
        <v>4655</v>
      </c>
      <c r="D6874" s="31">
        <v>3</v>
      </c>
      <c r="E6874" s="25">
        <v>41.92</v>
      </c>
      <c r="F6874" s="25">
        <v>1048.93</v>
      </c>
    </row>
    <row r="6875" spans="1:6" ht="33.75" customHeight="1" x14ac:dyDescent="0.2">
      <c r="A6875" s="21">
        <v>30</v>
      </c>
      <c r="B6875" s="22" t="s">
        <v>2765</v>
      </c>
      <c r="C6875" s="23" t="s">
        <v>4632</v>
      </c>
      <c r="D6875" s="31">
        <v>1</v>
      </c>
      <c r="E6875" s="25">
        <v>7.28</v>
      </c>
      <c r="F6875" s="25">
        <v>289.39</v>
      </c>
    </row>
    <row r="6876" spans="1:6" x14ac:dyDescent="0.2">
      <c r="A6876" s="26"/>
      <c r="B6876" s="27"/>
      <c r="C6876" s="28" t="s">
        <v>2770</v>
      </c>
      <c r="D6876" s="28"/>
      <c r="E6876" s="28"/>
      <c r="F6876" s="29">
        <v>251.95</v>
      </c>
    </row>
    <row r="6877" spans="1:6" x14ac:dyDescent="0.2">
      <c r="A6877" s="26"/>
      <c r="B6877" s="27"/>
      <c r="C6877" s="28" t="s">
        <v>2771</v>
      </c>
      <c r="D6877" s="28"/>
      <c r="E6877" s="28"/>
      <c r="F6877" s="29">
        <v>128.77000000000001</v>
      </c>
    </row>
    <row r="6878" spans="1:6" x14ac:dyDescent="0.2">
      <c r="A6878" s="26"/>
      <c r="B6878" s="27"/>
      <c r="C6878" s="28" t="s">
        <v>917</v>
      </c>
      <c r="D6878" s="28"/>
      <c r="E6878" s="28"/>
      <c r="F6878" s="29">
        <v>670.11</v>
      </c>
    </row>
    <row r="6879" spans="1:6" ht="22.5" customHeight="1" x14ac:dyDescent="0.2">
      <c r="A6879" s="21">
        <v>31</v>
      </c>
      <c r="B6879" s="22" t="s">
        <v>4656</v>
      </c>
      <c r="C6879" s="23" t="s">
        <v>4657</v>
      </c>
      <c r="D6879" s="31">
        <v>1</v>
      </c>
      <c r="E6879" s="25">
        <v>239.88</v>
      </c>
      <c r="F6879" s="25">
        <v>2000.59</v>
      </c>
    </row>
    <row r="6880" spans="1:6" ht="12" customHeight="1" x14ac:dyDescent="0.2">
      <c r="A6880" s="459" t="s">
        <v>4658</v>
      </c>
      <c r="B6880" s="460"/>
      <c r="C6880" s="460"/>
      <c r="D6880" s="460"/>
      <c r="E6880" s="460"/>
      <c r="F6880" s="461"/>
    </row>
    <row r="6881" spans="1:6" ht="33.75" customHeight="1" x14ac:dyDescent="0.2">
      <c r="A6881" s="21">
        <v>32</v>
      </c>
      <c r="B6881" s="22" t="s">
        <v>4659</v>
      </c>
      <c r="C6881" s="23" t="s">
        <v>4660</v>
      </c>
      <c r="D6881" s="33">
        <v>1.9E-3</v>
      </c>
      <c r="E6881" s="25">
        <v>3170.89</v>
      </c>
      <c r="F6881" s="25">
        <v>136.08000000000001</v>
      </c>
    </row>
    <row r="6882" spans="1:6" x14ac:dyDescent="0.2">
      <c r="A6882" s="26"/>
      <c r="B6882" s="27"/>
      <c r="C6882" s="28" t="s">
        <v>4661</v>
      </c>
      <c r="D6882" s="28"/>
      <c r="E6882" s="28"/>
      <c r="F6882" s="29">
        <v>112.79</v>
      </c>
    </row>
    <row r="6883" spans="1:6" x14ac:dyDescent="0.2">
      <c r="A6883" s="26"/>
      <c r="B6883" s="27"/>
      <c r="C6883" s="28" t="s">
        <v>4662</v>
      </c>
      <c r="D6883" s="28"/>
      <c r="E6883" s="28"/>
      <c r="F6883" s="29">
        <v>59.3</v>
      </c>
    </row>
    <row r="6884" spans="1:6" x14ac:dyDescent="0.2">
      <c r="A6884" s="26"/>
      <c r="B6884" s="27"/>
      <c r="C6884" s="28" t="s">
        <v>917</v>
      </c>
      <c r="D6884" s="28"/>
      <c r="E6884" s="28"/>
      <c r="F6884" s="29">
        <v>308.17</v>
      </c>
    </row>
    <row r="6885" spans="1:6" ht="45" customHeight="1" x14ac:dyDescent="0.2">
      <c r="A6885" s="21">
        <v>33</v>
      </c>
      <c r="B6885" s="22" t="s">
        <v>4663</v>
      </c>
      <c r="C6885" s="23" t="s">
        <v>4664</v>
      </c>
      <c r="D6885" s="31">
        <v>1</v>
      </c>
      <c r="E6885" s="25">
        <v>490615.96</v>
      </c>
      <c r="F6885" s="25">
        <v>4091737.11</v>
      </c>
    </row>
    <row r="6886" spans="1:6" ht="67.5" customHeight="1" x14ac:dyDescent="0.2">
      <c r="A6886" s="21">
        <v>34</v>
      </c>
      <c r="B6886" s="22" t="s">
        <v>4665</v>
      </c>
      <c r="C6886" s="23" t="s">
        <v>4666</v>
      </c>
      <c r="D6886" s="31">
        <v>3</v>
      </c>
      <c r="E6886" s="25">
        <v>73.92</v>
      </c>
      <c r="F6886" s="25">
        <v>5339.69</v>
      </c>
    </row>
    <row r="6887" spans="1:6" x14ac:dyDescent="0.2">
      <c r="A6887" s="26"/>
      <c r="B6887" s="27"/>
      <c r="C6887" s="28" t="s">
        <v>4667</v>
      </c>
      <c r="D6887" s="28"/>
      <c r="E6887" s="28"/>
      <c r="F6887" s="29">
        <v>3361.13</v>
      </c>
    </row>
    <row r="6888" spans="1:6" x14ac:dyDescent="0.2">
      <c r="A6888" s="26"/>
      <c r="B6888" s="27"/>
      <c r="C6888" s="28" t="s">
        <v>4668</v>
      </c>
      <c r="D6888" s="28"/>
      <c r="E6888" s="28"/>
      <c r="F6888" s="29">
        <v>1767.19</v>
      </c>
    </row>
    <row r="6889" spans="1:6" x14ac:dyDescent="0.2">
      <c r="A6889" s="26"/>
      <c r="B6889" s="27"/>
      <c r="C6889" s="28" t="s">
        <v>917</v>
      </c>
      <c r="D6889" s="28"/>
      <c r="E6889" s="28"/>
      <c r="F6889" s="29">
        <v>10468.01</v>
      </c>
    </row>
    <row r="6890" spans="1:6" ht="33.75" customHeight="1" x14ac:dyDescent="0.2">
      <c r="A6890" s="21">
        <v>35</v>
      </c>
      <c r="B6890" s="22" t="s">
        <v>4669</v>
      </c>
      <c r="C6890" s="23" t="s">
        <v>4670</v>
      </c>
      <c r="D6890" s="31">
        <v>3</v>
      </c>
      <c r="E6890" s="25">
        <v>985.68</v>
      </c>
      <c r="F6890" s="25">
        <v>17594.32</v>
      </c>
    </row>
    <row r="6891" spans="1:6" ht="33.75" customHeight="1" x14ac:dyDescent="0.2">
      <c r="A6891" s="21">
        <v>36</v>
      </c>
      <c r="B6891" s="22" t="s">
        <v>4671</v>
      </c>
      <c r="C6891" s="23" t="s">
        <v>4672</v>
      </c>
      <c r="D6891" s="32">
        <v>0.5</v>
      </c>
      <c r="E6891" s="25">
        <v>204.43</v>
      </c>
      <c r="F6891" s="25">
        <v>3115.05</v>
      </c>
    </row>
    <row r="6892" spans="1:6" x14ac:dyDescent="0.2">
      <c r="A6892" s="26"/>
      <c r="B6892" s="27"/>
      <c r="C6892" s="28" t="s">
        <v>4673</v>
      </c>
      <c r="D6892" s="28"/>
      <c r="E6892" s="28"/>
      <c r="F6892" s="29">
        <v>2585.6999999999998</v>
      </c>
    </row>
    <row r="6893" spans="1:6" x14ac:dyDescent="0.2">
      <c r="A6893" s="26"/>
      <c r="B6893" s="27"/>
      <c r="C6893" s="28" t="s">
        <v>4674</v>
      </c>
      <c r="D6893" s="28"/>
      <c r="E6893" s="28"/>
      <c r="F6893" s="29">
        <v>1359.49</v>
      </c>
    </row>
    <row r="6894" spans="1:6" x14ac:dyDescent="0.2">
      <c r="A6894" s="26"/>
      <c r="B6894" s="27"/>
      <c r="C6894" s="28" t="s">
        <v>917</v>
      </c>
      <c r="D6894" s="28"/>
      <c r="E6894" s="28"/>
      <c r="F6894" s="29">
        <v>7060.24</v>
      </c>
    </row>
    <row r="6895" spans="1:6" ht="45" customHeight="1" x14ac:dyDescent="0.2">
      <c r="A6895" s="21">
        <v>37</v>
      </c>
      <c r="B6895" s="22" t="s">
        <v>4675</v>
      </c>
      <c r="C6895" s="23" t="s">
        <v>4676</v>
      </c>
      <c r="D6895" s="31">
        <v>51</v>
      </c>
      <c r="E6895" s="25">
        <v>268.16000000000003</v>
      </c>
      <c r="F6895" s="25">
        <v>114058.13</v>
      </c>
    </row>
    <row r="6896" spans="1:6" ht="45" customHeight="1" x14ac:dyDescent="0.2">
      <c r="A6896" s="21">
        <v>38</v>
      </c>
      <c r="B6896" s="22" t="s">
        <v>4677</v>
      </c>
      <c r="C6896" s="23" t="s">
        <v>4678</v>
      </c>
      <c r="D6896" s="31">
        <v>10</v>
      </c>
      <c r="E6896" s="25">
        <v>212.68</v>
      </c>
      <c r="F6896" s="25">
        <v>49152.29</v>
      </c>
    </row>
    <row r="6897" spans="1:6" x14ac:dyDescent="0.2">
      <c r="A6897" s="26"/>
      <c r="B6897" s="27"/>
      <c r="C6897" s="28" t="s">
        <v>4679</v>
      </c>
      <c r="D6897" s="28"/>
      <c r="E6897" s="28"/>
      <c r="F6897" s="29">
        <v>45155.839999999997</v>
      </c>
    </row>
    <row r="6898" spans="1:6" x14ac:dyDescent="0.2">
      <c r="A6898" s="26"/>
      <c r="B6898" s="27"/>
      <c r="C6898" s="28" t="s">
        <v>4680</v>
      </c>
      <c r="D6898" s="28"/>
      <c r="E6898" s="28"/>
      <c r="F6898" s="29">
        <v>24369.82</v>
      </c>
    </row>
    <row r="6899" spans="1:6" x14ac:dyDescent="0.2">
      <c r="A6899" s="26"/>
      <c r="B6899" s="27"/>
      <c r="C6899" s="28" t="s">
        <v>917</v>
      </c>
      <c r="D6899" s="28"/>
      <c r="E6899" s="28"/>
      <c r="F6899" s="29">
        <v>118677.95</v>
      </c>
    </row>
    <row r="6900" spans="1:6" ht="45" customHeight="1" x14ac:dyDescent="0.2">
      <c r="A6900" s="21">
        <v>39</v>
      </c>
      <c r="B6900" s="22" t="s">
        <v>4681</v>
      </c>
      <c r="C6900" s="23" t="s">
        <v>4682</v>
      </c>
      <c r="D6900" s="31">
        <v>10</v>
      </c>
      <c r="E6900" s="25">
        <v>313.88</v>
      </c>
      <c r="F6900" s="25">
        <v>26177.21</v>
      </c>
    </row>
    <row r="6901" spans="1:6" ht="22.5" customHeight="1" x14ac:dyDescent="0.2">
      <c r="A6901" s="21">
        <v>40</v>
      </c>
      <c r="B6901" s="22" t="s">
        <v>4683</v>
      </c>
      <c r="C6901" s="23" t="s">
        <v>4684</v>
      </c>
      <c r="D6901" s="30">
        <v>1.29</v>
      </c>
      <c r="E6901" s="25">
        <v>523.54999999999995</v>
      </c>
      <c r="F6901" s="25">
        <v>25493.96</v>
      </c>
    </row>
    <row r="6902" spans="1:6" x14ac:dyDescent="0.2">
      <c r="A6902" s="26"/>
      <c r="B6902" s="27"/>
      <c r="C6902" s="28" t="s">
        <v>4685</v>
      </c>
      <c r="D6902" s="28"/>
      <c r="E6902" s="28"/>
      <c r="F6902" s="29">
        <v>23317.32</v>
      </c>
    </row>
    <row r="6903" spans="1:6" x14ac:dyDescent="0.2">
      <c r="A6903" s="26"/>
      <c r="B6903" s="27"/>
      <c r="C6903" s="28" t="s">
        <v>4686</v>
      </c>
      <c r="D6903" s="28"/>
      <c r="E6903" s="28"/>
      <c r="F6903" s="29">
        <v>12259.62</v>
      </c>
    </row>
    <row r="6904" spans="1:6" x14ac:dyDescent="0.2">
      <c r="A6904" s="26"/>
      <c r="B6904" s="27"/>
      <c r="C6904" s="28" t="s">
        <v>917</v>
      </c>
      <c r="D6904" s="28"/>
      <c r="E6904" s="28"/>
      <c r="F6904" s="29">
        <v>61070.9</v>
      </c>
    </row>
    <row r="6905" spans="1:6" ht="33.75" customHeight="1" x14ac:dyDescent="0.2">
      <c r="A6905" s="21">
        <v>41</v>
      </c>
      <c r="B6905" s="22" t="s">
        <v>4687</v>
      </c>
      <c r="C6905" s="23" t="s">
        <v>4688</v>
      </c>
      <c r="D6905" s="31">
        <v>76</v>
      </c>
      <c r="E6905" s="25">
        <v>30.21</v>
      </c>
      <c r="F6905" s="25">
        <v>19146.78</v>
      </c>
    </row>
    <row r="6906" spans="1:6" ht="33.75" customHeight="1" x14ac:dyDescent="0.2">
      <c r="A6906" s="21">
        <v>42</v>
      </c>
      <c r="B6906" s="22" t="s">
        <v>4689</v>
      </c>
      <c r="C6906" s="23" t="s">
        <v>4690</v>
      </c>
      <c r="D6906" s="31">
        <v>53</v>
      </c>
      <c r="E6906" s="25">
        <v>51.11</v>
      </c>
      <c r="F6906" s="25">
        <v>22590.28</v>
      </c>
    </row>
    <row r="6907" spans="1:6" ht="22.5" customHeight="1" x14ac:dyDescent="0.2">
      <c r="A6907" s="21">
        <v>43</v>
      </c>
      <c r="B6907" s="22" t="s">
        <v>4691</v>
      </c>
      <c r="C6907" s="23" t="s">
        <v>4692</v>
      </c>
      <c r="D6907" s="30">
        <v>0.02</v>
      </c>
      <c r="E6907" s="25">
        <v>899.12</v>
      </c>
      <c r="F6907" s="25">
        <v>703.02</v>
      </c>
    </row>
    <row r="6908" spans="1:6" x14ac:dyDescent="0.2">
      <c r="A6908" s="26"/>
      <c r="B6908" s="27"/>
      <c r="C6908" s="28" t="s">
        <v>4693</v>
      </c>
      <c r="D6908" s="28"/>
      <c r="E6908" s="28"/>
      <c r="F6908" s="29">
        <v>637.75</v>
      </c>
    </row>
    <row r="6909" spans="1:6" x14ac:dyDescent="0.2">
      <c r="A6909" s="26"/>
      <c r="B6909" s="27"/>
      <c r="C6909" s="28" t="s">
        <v>4694</v>
      </c>
      <c r="D6909" s="28"/>
      <c r="E6909" s="28"/>
      <c r="F6909" s="29">
        <v>335.31</v>
      </c>
    </row>
    <row r="6910" spans="1:6" x14ac:dyDescent="0.2">
      <c r="A6910" s="26"/>
      <c r="B6910" s="27"/>
      <c r="C6910" s="28" t="s">
        <v>917</v>
      </c>
      <c r="D6910" s="28"/>
      <c r="E6910" s="28"/>
      <c r="F6910" s="29">
        <v>1676.08</v>
      </c>
    </row>
    <row r="6911" spans="1:6" ht="22.5" customHeight="1" x14ac:dyDescent="0.2">
      <c r="A6911" s="21">
        <v>44</v>
      </c>
      <c r="B6911" s="22" t="s">
        <v>4695</v>
      </c>
      <c r="C6911" s="23" t="s">
        <v>4696</v>
      </c>
      <c r="D6911" s="31">
        <v>2</v>
      </c>
      <c r="E6911" s="25">
        <v>224.88</v>
      </c>
      <c r="F6911" s="25">
        <v>3750.98</v>
      </c>
    </row>
    <row r="6912" spans="1:6" ht="33.75" customHeight="1" x14ac:dyDescent="0.2">
      <c r="A6912" s="21">
        <v>45</v>
      </c>
      <c r="B6912" s="22" t="s">
        <v>2765</v>
      </c>
      <c r="C6912" s="23" t="s">
        <v>4697</v>
      </c>
      <c r="D6912" s="31">
        <v>10</v>
      </c>
      <c r="E6912" s="25">
        <v>7.28</v>
      </c>
      <c r="F6912" s="25">
        <v>2893.9</v>
      </c>
    </row>
    <row r="6913" spans="1:6" x14ac:dyDescent="0.2">
      <c r="A6913" s="26"/>
      <c r="B6913" s="27"/>
      <c r="C6913" s="28" t="s">
        <v>4698</v>
      </c>
      <c r="D6913" s="28"/>
      <c r="E6913" s="28"/>
      <c r="F6913" s="29">
        <v>2519.46</v>
      </c>
    </row>
    <row r="6914" spans="1:6" x14ac:dyDescent="0.2">
      <c r="A6914" s="26"/>
      <c r="B6914" s="27"/>
      <c r="C6914" s="28" t="s">
        <v>4699</v>
      </c>
      <c r="D6914" s="28"/>
      <c r="E6914" s="28"/>
      <c r="F6914" s="29">
        <v>1287.72</v>
      </c>
    </row>
    <row r="6915" spans="1:6" x14ac:dyDescent="0.2">
      <c r="A6915" s="26"/>
      <c r="B6915" s="27"/>
      <c r="C6915" s="28" t="s">
        <v>917</v>
      </c>
      <c r="D6915" s="28"/>
      <c r="E6915" s="28"/>
      <c r="F6915" s="29">
        <v>6701.08</v>
      </c>
    </row>
    <row r="6916" spans="1:6" ht="33.75" customHeight="1" x14ac:dyDescent="0.2">
      <c r="A6916" s="21">
        <v>46</v>
      </c>
      <c r="B6916" s="22" t="s">
        <v>4700</v>
      </c>
      <c r="C6916" s="23" t="s">
        <v>4701</v>
      </c>
      <c r="D6916" s="31">
        <v>10</v>
      </c>
      <c r="E6916" s="25">
        <v>104.23</v>
      </c>
      <c r="F6916" s="25">
        <v>8692.41</v>
      </c>
    </row>
    <row r="6917" spans="1:6" ht="33.75" customHeight="1" x14ac:dyDescent="0.2">
      <c r="A6917" s="21">
        <v>47</v>
      </c>
      <c r="B6917" s="22" t="s">
        <v>4702</v>
      </c>
      <c r="C6917" s="23" t="s">
        <v>4703</v>
      </c>
      <c r="D6917" s="30">
        <v>0.08</v>
      </c>
      <c r="E6917" s="25">
        <v>487.72</v>
      </c>
      <c r="F6917" s="25">
        <v>1451.38</v>
      </c>
    </row>
    <row r="6918" spans="1:6" x14ac:dyDescent="0.2">
      <c r="A6918" s="26"/>
      <c r="B6918" s="27"/>
      <c r="C6918" s="28" t="s">
        <v>4704</v>
      </c>
      <c r="D6918" s="28"/>
      <c r="E6918" s="28"/>
      <c r="F6918" s="29">
        <v>1322.39</v>
      </c>
    </row>
    <row r="6919" spans="1:6" x14ac:dyDescent="0.2">
      <c r="A6919" s="26"/>
      <c r="B6919" s="27"/>
      <c r="C6919" s="28" t="s">
        <v>4705</v>
      </c>
      <c r="D6919" s="28"/>
      <c r="E6919" s="28"/>
      <c r="F6919" s="29">
        <v>695.28</v>
      </c>
    </row>
    <row r="6920" spans="1:6" x14ac:dyDescent="0.2">
      <c r="A6920" s="26"/>
      <c r="B6920" s="27"/>
      <c r="C6920" s="28" t="s">
        <v>917</v>
      </c>
      <c r="D6920" s="28"/>
      <c r="E6920" s="28"/>
      <c r="F6920" s="29">
        <v>3469.05</v>
      </c>
    </row>
    <row r="6921" spans="1:6" ht="33.75" customHeight="1" x14ac:dyDescent="0.2">
      <c r="A6921" s="21">
        <v>48</v>
      </c>
      <c r="B6921" s="22" t="s">
        <v>4706</v>
      </c>
      <c r="C6921" s="23" t="s">
        <v>4707</v>
      </c>
      <c r="D6921" s="31">
        <v>8</v>
      </c>
      <c r="E6921" s="25">
        <v>26.78</v>
      </c>
      <c r="F6921" s="25">
        <v>1786.64</v>
      </c>
    </row>
    <row r="6922" spans="1:6" ht="11.25" customHeight="1" x14ac:dyDescent="0.2">
      <c r="A6922" s="443" t="s">
        <v>1007</v>
      </c>
      <c r="B6922" s="444"/>
      <c r="C6922" s="444"/>
      <c r="D6922" s="444"/>
      <c r="E6922" s="445"/>
      <c r="F6922" s="36">
        <v>6820461.9900000002</v>
      </c>
    </row>
    <row r="6923" spans="1:6" x14ac:dyDescent="0.2">
      <c r="A6923" s="443" t="s">
        <v>1008</v>
      </c>
      <c r="B6923" s="444"/>
      <c r="C6923" s="444"/>
      <c r="D6923" s="444"/>
      <c r="E6923" s="445"/>
      <c r="F6923" s="36">
        <v>140136.28</v>
      </c>
    </row>
    <row r="6924" spans="1:6" x14ac:dyDescent="0.2">
      <c r="A6924" s="443" t="s">
        <v>1009</v>
      </c>
      <c r="B6924" s="444"/>
      <c r="C6924" s="444"/>
      <c r="D6924" s="444"/>
      <c r="E6924" s="445"/>
      <c r="F6924" s="36">
        <v>75382.320000000007</v>
      </c>
    </row>
    <row r="6925" spans="1:6" ht="11.25" customHeight="1" x14ac:dyDescent="0.2">
      <c r="A6925" s="443" t="s">
        <v>4708</v>
      </c>
      <c r="B6925" s="444"/>
      <c r="C6925" s="444"/>
      <c r="D6925" s="444"/>
      <c r="E6925" s="445"/>
      <c r="F6925" s="36">
        <v>7035980.5899999999</v>
      </c>
    </row>
    <row r="6926" spans="1:6" ht="12.75" x14ac:dyDescent="0.2">
      <c r="A6926" s="456" t="s">
        <v>4709</v>
      </c>
      <c r="B6926" s="457"/>
      <c r="C6926" s="457"/>
      <c r="D6926" s="457"/>
      <c r="E6926" s="457"/>
      <c r="F6926" s="458"/>
    </row>
    <row r="6927" spans="1:6" ht="12" x14ac:dyDescent="0.2">
      <c r="A6927" s="459" t="s">
        <v>4710</v>
      </c>
      <c r="B6927" s="460"/>
      <c r="C6927" s="460"/>
      <c r="D6927" s="460"/>
      <c r="E6927" s="460"/>
      <c r="F6927" s="461"/>
    </row>
    <row r="6928" spans="1:6" ht="45" customHeight="1" x14ac:dyDescent="0.2">
      <c r="A6928" s="21">
        <v>49</v>
      </c>
      <c r="B6928" s="22" t="s">
        <v>4711</v>
      </c>
      <c r="C6928" s="23" t="s">
        <v>4712</v>
      </c>
      <c r="D6928" s="30">
        <v>16.75</v>
      </c>
      <c r="E6928" s="25">
        <v>223.28</v>
      </c>
      <c r="F6928" s="25">
        <v>121276.67</v>
      </c>
    </row>
    <row r="6929" spans="1:7" x14ac:dyDescent="0.2">
      <c r="A6929" s="26"/>
      <c r="B6929" s="27"/>
      <c r="C6929" s="28" t="s">
        <v>4713</v>
      </c>
      <c r="D6929" s="28"/>
      <c r="E6929" s="28"/>
      <c r="F6929" s="29">
        <v>103633.18</v>
      </c>
    </row>
    <row r="6930" spans="1:7" x14ac:dyDescent="0.2">
      <c r="A6930" s="26"/>
      <c r="B6930" s="27"/>
      <c r="C6930" s="28" t="s">
        <v>4714</v>
      </c>
      <c r="D6930" s="28"/>
      <c r="E6930" s="28"/>
      <c r="F6930" s="29">
        <v>54487.55</v>
      </c>
    </row>
    <row r="6931" spans="1:7" x14ac:dyDescent="0.2">
      <c r="A6931" s="26"/>
      <c r="B6931" s="27"/>
      <c r="C6931" s="28" t="s">
        <v>917</v>
      </c>
      <c r="D6931" s="28"/>
      <c r="E6931" s="28"/>
      <c r="F6931" s="29">
        <v>279397.40000000002</v>
      </c>
    </row>
    <row r="6932" spans="1:7" ht="22.5" customHeight="1" x14ac:dyDescent="0.2">
      <c r="A6932" s="21">
        <v>50</v>
      </c>
      <c r="B6932" s="22" t="s">
        <v>4715</v>
      </c>
      <c r="C6932" s="23" t="s">
        <v>4716</v>
      </c>
      <c r="D6932" s="32">
        <v>265.2</v>
      </c>
      <c r="E6932" s="25">
        <v>61.66</v>
      </c>
      <c r="F6932" s="25">
        <v>136367.87</v>
      </c>
    </row>
    <row r="6933" spans="1:7" ht="22.5" customHeight="1" x14ac:dyDescent="0.2">
      <c r="A6933" s="21">
        <v>51</v>
      </c>
      <c r="B6933" s="22" t="s">
        <v>4717</v>
      </c>
      <c r="C6933" s="23" t="s">
        <v>4718</v>
      </c>
      <c r="D6933" s="32">
        <v>275.39999999999998</v>
      </c>
      <c r="E6933" s="25">
        <v>14.2</v>
      </c>
      <c r="F6933" s="25">
        <v>32608.05</v>
      </c>
    </row>
    <row r="6934" spans="1:7" ht="22.5" customHeight="1" x14ac:dyDescent="0.2">
      <c r="A6934" s="21">
        <v>52</v>
      </c>
      <c r="B6934" s="22" t="s">
        <v>4719</v>
      </c>
      <c r="C6934" s="23" t="s">
        <v>4720</v>
      </c>
      <c r="D6934" s="32">
        <v>122.4</v>
      </c>
      <c r="E6934" s="25">
        <v>305.8</v>
      </c>
      <c r="F6934" s="25">
        <v>312162.63</v>
      </c>
    </row>
    <row r="6935" spans="1:7" ht="22.5" customHeight="1" x14ac:dyDescent="0.2">
      <c r="A6935" s="21">
        <v>53</v>
      </c>
      <c r="B6935" s="22" t="s">
        <v>4721</v>
      </c>
      <c r="C6935" s="23" t="s">
        <v>4722</v>
      </c>
      <c r="D6935" s="32">
        <v>147.9</v>
      </c>
      <c r="E6935" s="25">
        <v>48.3</v>
      </c>
      <c r="F6935" s="25">
        <v>59581.03</v>
      </c>
    </row>
    <row r="6936" spans="1:7" ht="22.5" customHeight="1" x14ac:dyDescent="0.2">
      <c r="A6936" s="21">
        <v>54</v>
      </c>
      <c r="B6936" s="22" t="s">
        <v>4723</v>
      </c>
      <c r="C6936" s="23" t="s">
        <v>4724</v>
      </c>
      <c r="D6936" s="32">
        <v>40.799999999999997</v>
      </c>
      <c r="E6936" s="25">
        <v>730.21</v>
      </c>
      <c r="F6936" s="25">
        <v>248471.67999999999</v>
      </c>
    </row>
    <row r="6937" spans="1:7" ht="22.5" customHeight="1" x14ac:dyDescent="0.2">
      <c r="A6937" s="21">
        <v>55</v>
      </c>
      <c r="B6937" s="22" t="s">
        <v>4725</v>
      </c>
      <c r="C6937" s="23" t="s">
        <v>4726</v>
      </c>
      <c r="D6937" s="32">
        <v>30.6</v>
      </c>
      <c r="E6937" s="25">
        <v>264.83</v>
      </c>
      <c r="F6937" s="25">
        <v>67586.289999999994</v>
      </c>
    </row>
    <row r="6938" spans="1:7" ht="22.5" customHeight="1" x14ac:dyDescent="0.2">
      <c r="A6938" s="21">
        <v>56</v>
      </c>
      <c r="B6938" s="22" t="s">
        <v>4727</v>
      </c>
      <c r="C6938" s="23" t="s">
        <v>4728</v>
      </c>
      <c r="D6938" s="32">
        <v>30.6</v>
      </c>
      <c r="E6938" s="25">
        <v>14.3</v>
      </c>
      <c r="F6938" s="25">
        <v>3649.72</v>
      </c>
    </row>
    <row r="6939" spans="1:7" ht="22.5" customHeight="1" x14ac:dyDescent="0.2">
      <c r="A6939" s="21">
        <v>57</v>
      </c>
      <c r="B6939" s="22" t="s">
        <v>4729</v>
      </c>
      <c r="C6939" s="23" t="s">
        <v>4730</v>
      </c>
      <c r="D6939" s="32">
        <v>163.19999999999999</v>
      </c>
      <c r="E6939" s="25">
        <v>9.48</v>
      </c>
      <c r="F6939" s="25">
        <v>12896.38</v>
      </c>
    </row>
    <row r="6940" spans="1:7" ht="22.5" customHeight="1" x14ac:dyDescent="0.2">
      <c r="A6940" s="21">
        <v>58</v>
      </c>
      <c r="B6940" s="22" t="s">
        <v>4731</v>
      </c>
      <c r="C6940" s="23" t="s">
        <v>4732</v>
      </c>
      <c r="D6940" s="32">
        <v>122.4</v>
      </c>
      <c r="E6940" s="25">
        <v>14.42</v>
      </c>
      <c r="F6940" s="25">
        <v>14715.92</v>
      </c>
    </row>
    <row r="6941" spans="1:7" ht="22.5" customHeight="1" x14ac:dyDescent="0.2">
      <c r="A6941" s="21">
        <v>59</v>
      </c>
      <c r="B6941" s="22" t="s">
        <v>4733</v>
      </c>
      <c r="C6941" s="23" t="s">
        <v>4734</v>
      </c>
      <c r="D6941" s="32">
        <v>61.2</v>
      </c>
      <c r="E6941" s="25">
        <v>34.630000000000003</v>
      </c>
      <c r="F6941" s="25">
        <v>17674</v>
      </c>
    </row>
    <row r="6942" spans="1:7" ht="22.5" customHeight="1" x14ac:dyDescent="0.2">
      <c r="A6942" s="21">
        <v>60</v>
      </c>
      <c r="B6942" s="22" t="s">
        <v>4735</v>
      </c>
      <c r="C6942" s="23" t="s">
        <v>4736</v>
      </c>
      <c r="D6942" s="32">
        <v>448.8</v>
      </c>
      <c r="E6942" s="25">
        <v>795.11</v>
      </c>
      <c r="F6942" s="25">
        <v>2976098.63</v>
      </c>
    </row>
    <row r="6943" spans="1:7" ht="33.75" customHeight="1" x14ac:dyDescent="0.2">
      <c r="A6943" s="21">
        <v>61</v>
      </c>
      <c r="B6943" s="22" t="s">
        <v>4737</v>
      </c>
      <c r="C6943" s="23" t="s">
        <v>4738</v>
      </c>
      <c r="D6943" s="32">
        <v>6.6</v>
      </c>
      <c r="E6943" s="25">
        <v>132.24</v>
      </c>
      <c r="F6943" s="25">
        <v>7279.02</v>
      </c>
      <c r="G6943" s="194">
        <f>F6943/D6943/10*1.2*1.0224*1.0192</f>
        <v>137.90832350766547</v>
      </c>
    </row>
    <row r="6944" spans="1:7" ht="22.5" customHeight="1" x14ac:dyDescent="0.2">
      <c r="A6944" s="21">
        <v>62</v>
      </c>
      <c r="B6944" s="22" t="s">
        <v>4739</v>
      </c>
      <c r="C6944" s="23" t="s">
        <v>4740</v>
      </c>
      <c r="D6944" s="31">
        <v>200</v>
      </c>
      <c r="E6944" s="25">
        <v>5.91</v>
      </c>
      <c r="F6944" s="25">
        <v>9858.18</v>
      </c>
    </row>
    <row r="6945" spans="1:7" ht="12" x14ac:dyDescent="0.2">
      <c r="A6945" s="459" t="s">
        <v>4741</v>
      </c>
      <c r="B6945" s="460"/>
      <c r="C6945" s="460"/>
      <c r="D6945" s="460"/>
      <c r="E6945" s="460"/>
      <c r="F6945" s="461"/>
    </row>
    <row r="6946" spans="1:7" ht="45" customHeight="1" x14ac:dyDescent="0.2">
      <c r="A6946" s="21">
        <v>63</v>
      </c>
      <c r="B6946" s="22" t="s">
        <v>4742</v>
      </c>
      <c r="C6946" s="23" t="s">
        <v>4743</v>
      </c>
      <c r="D6946" s="30">
        <v>26.75</v>
      </c>
      <c r="E6946" s="25">
        <v>79.63</v>
      </c>
      <c r="F6946" s="25">
        <v>79833.31</v>
      </c>
    </row>
    <row r="6947" spans="1:7" x14ac:dyDescent="0.2">
      <c r="A6947" s="26"/>
      <c r="B6947" s="27"/>
      <c r="C6947" s="28" t="s">
        <v>4744</v>
      </c>
      <c r="D6947" s="28"/>
      <c r="E6947" s="28"/>
      <c r="F6947" s="29">
        <v>72032.2</v>
      </c>
    </row>
    <row r="6948" spans="1:7" x14ac:dyDescent="0.2">
      <c r="A6948" s="26"/>
      <c r="B6948" s="27"/>
      <c r="C6948" s="28" t="s">
        <v>4745</v>
      </c>
      <c r="D6948" s="28"/>
      <c r="E6948" s="28"/>
      <c r="F6948" s="29">
        <v>37872.6</v>
      </c>
    </row>
    <row r="6949" spans="1:7" x14ac:dyDescent="0.2">
      <c r="A6949" s="26"/>
      <c r="B6949" s="27"/>
      <c r="C6949" s="28" t="s">
        <v>917</v>
      </c>
      <c r="D6949" s="28"/>
      <c r="E6949" s="28"/>
      <c r="F6949" s="29">
        <v>189738.11</v>
      </c>
    </row>
    <row r="6950" spans="1:7" ht="22.5" customHeight="1" x14ac:dyDescent="0.2">
      <c r="A6950" s="21">
        <v>64</v>
      </c>
      <c r="B6950" s="22" t="s">
        <v>4729</v>
      </c>
      <c r="C6950" s="23" t="s">
        <v>4730</v>
      </c>
      <c r="D6950" s="32">
        <v>1397.4</v>
      </c>
      <c r="E6950" s="25">
        <v>9.48</v>
      </c>
      <c r="F6950" s="25">
        <v>110425.25</v>
      </c>
    </row>
    <row r="6951" spans="1:7" ht="22.5" customHeight="1" x14ac:dyDescent="0.2">
      <c r="A6951" s="21">
        <v>65</v>
      </c>
      <c r="B6951" s="22" t="s">
        <v>4746</v>
      </c>
      <c r="C6951" s="23" t="s">
        <v>4747</v>
      </c>
      <c r="D6951" s="32">
        <v>1331.1</v>
      </c>
      <c r="E6951" s="25">
        <v>11.11</v>
      </c>
      <c r="F6951" s="25">
        <v>123353.56</v>
      </c>
    </row>
    <row r="6952" spans="1:7" ht="45" customHeight="1" x14ac:dyDescent="0.2">
      <c r="A6952" s="21">
        <v>66</v>
      </c>
      <c r="B6952" s="22" t="s">
        <v>4748</v>
      </c>
      <c r="C6952" s="23" t="s">
        <v>4749</v>
      </c>
      <c r="D6952" s="30">
        <v>17.25</v>
      </c>
      <c r="E6952" s="25">
        <v>100.16</v>
      </c>
      <c r="F6952" s="25">
        <v>62126.32</v>
      </c>
    </row>
    <row r="6953" spans="1:7" x14ac:dyDescent="0.2">
      <c r="A6953" s="26"/>
      <c r="B6953" s="27"/>
      <c r="C6953" s="28" t="s">
        <v>4750</v>
      </c>
      <c r="D6953" s="28"/>
      <c r="E6953" s="28"/>
      <c r="F6953" s="29">
        <v>54366.43</v>
      </c>
    </row>
    <row r="6954" spans="1:7" x14ac:dyDescent="0.2">
      <c r="A6954" s="26"/>
      <c r="B6954" s="27"/>
      <c r="C6954" s="28" t="s">
        <v>4751</v>
      </c>
      <c r="D6954" s="28"/>
      <c r="E6954" s="28"/>
      <c r="F6954" s="29">
        <v>28584.41</v>
      </c>
    </row>
    <row r="6955" spans="1:7" x14ac:dyDescent="0.2">
      <c r="A6955" s="26"/>
      <c r="B6955" s="27"/>
      <c r="C6955" s="28" t="s">
        <v>917</v>
      </c>
      <c r="D6955" s="28"/>
      <c r="E6955" s="28"/>
      <c r="F6955" s="29">
        <v>145077.16</v>
      </c>
    </row>
    <row r="6956" spans="1:7" ht="22.5" customHeight="1" x14ac:dyDescent="0.2">
      <c r="A6956" s="21">
        <v>67</v>
      </c>
      <c r="B6956" s="22" t="s">
        <v>4752</v>
      </c>
      <c r="C6956" s="23" t="s">
        <v>4753</v>
      </c>
      <c r="D6956" s="32">
        <v>30.6</v>
      </c>
      <c r="E6956" s="25">
        <v>17.61</v>
      </c>
      <c r="F6956" s="25">
        <v>4492.9799999999996</v>
      </c>
    </row>
    <row r="6957" spans="1:7" ht="22.5" customHeight="1" x14ac:dyDescent="0.2">
      <c r="A6957" s="21">
        <v>68</v>
      </c>
      <c r="B6957" s="22" t="s">
        <v>4754</v>
      </c>
      <c r="C6957" s="23" t="s">
        <v>4755</v>
      </c>
      <c r="D6957" s="32">
        <v>30.6</v>
      </c>
      <c r="E6957" s="25">
        <v>33.700000000000003</v>
      </c>
      <c r="F6957" s="25">
        <v>8600.25</v>
      </c>
    </row>
    <row r="6958" spans="1:7" ht="22.5" customHeight="1" x14ac:dyDescent="0.2">
      <c r="A6958" s="21">
        <v>69</v>
      </c>
      <c r="B6958" s="22" t="s">
        <v>4731</v>
      </c>
      <c r="C6958" s="23" t="s">
        <v>4732</v>
      </c>
      <c r="D6958" s="31">
        <v>663</v>
      </c>
      <c r="E6958" s="25">
        <v>14.42</v>
      </c>
      <c r="F6958" s="25">
        <v>79711.23</v>
      </c>
    </row>
    <row r="6959" spans="1:7" ht="22.5" customHeight="1" x14ac:dyDescent="0.2">
      <c r="A6959" s="21">
        <v>70</v>
      </c>
      <c r="B6959" s="22" t="s">
        <v>4727</v>
      </c>
      <c r="C6959" s="23" t="s">
        <v>4728</v>
      </c>
      <c r="D6959" s="32">
        <v>1035.3</v>
      </c>
      <c r="E6959" s="25">
        <v>14.3</v>
      </c>
      <c r="F6959" s="25">
        <v>123482.13</v>
      </c>
      <c r="G6959" s="211">
        <f>F6959/D6959*1.2*1.0224*1.0192</f>
        <v>149.14180678350672</v>
      </c>
    </row>
    <row r="6960" spans="1:7" ht="45" customHeight="1" x14ac:dyDescent="0.2">
      <c r="A6960" s="21">
        <v>71</v>
      </c>
      <c r="B6960" s="22" t="s">
        <v>4756</v>
      </c>
      <c r="C6960" s="23" t="s">
        <v>4757</v>
      </c>
      <c r="D6960" s="32">
        <v>4.9000000000000004</v>
      </c>
      <c r="E6960" s="25">
        <v>150.53</v>
      </c>
      <c r="F6960" s="25">
        <v>25546.29</v>
      </c>
    </row>
    <row r="6961" spans="1:7" x14ac:dyDescent="0.2">
      <c r="A6961" s="26"/>
      <c r="B6961" s="27"/>
      <c r="C6961" s="28" t="s">
        <v>4758</v>
      </c>
      <c r="D6961" s="28"/>
      <c r="E6961" s="28"/>
      <c r="F6961" s="29">
        <v>22106.32</v>
      </c>
    </row>
    <row r="6962" spans="1:7" x14ac:dyDescent="0.2">
      <c r="A6962" s="26"/>
      <c r="B6962" s="27"/>
      <c r="C6962" s="28" t="s">
        <v>4759</v>
      </c>
      <c r="D6962" s="28"/>
      <c r="E6962" s="28"/>
      <c r="F6962" s="29">
        <v>11622.91</v>
      </c>
    </row>
    <row r="6963" spans="1:7" x14ac:dyDescent="0.2">
      <c r="A6963" s="26"/>
      <c r="B6963" s="27"/>
      <c r="C6963" s="28" t="s">
        <v>917</v>
      </c>
      <c r="D6963" s="28"/>
      <c r="E6963" s="28"/>
      <c r="F6963" s="29">
        <v>59275.519999999997</v>
      </c>
      <c r="G6963" s="211">
        <f>F6963/D6960/100*H2*I2*J2</f>
        <v>151.26581595340798</v>
      </c>
    </row>
    <row r="6964" spans="1:7" ht="22.5" customHeight="1" x14ac:dyDescent="0.2">
      <c r="A6964" s="21">
        <v>72</v>
      </c>
      <c r="B6964" s="22" t="s">
        <v>4760</v>
      </c>
      <c r="C6964" s="23" t="s">
        <v>4761</v>
      </c>
      <c r="D6964" s="32">
        <v>81.599999999999994</v>
      </c>
      <c r="E6964" s="25">
        <v>24.06</v>
      </c>
      <c r="F6964" s="25">
        <v>16372.3</v>
      </c>
    </row>
    <row r="6965" spans="1:7" ht="22.5" customHeight="1" x14ac:dyDescent="0.2">
      <c r="A6965" s="21">
        <v>73</v>
      </c>
      <c r="B6965" s="22" t="s">
        <v>4762</v>
      </c>
      <c r="C6965" s="23" t="s">
        <v>4763</v>
      </c>
      <c r="D6965" s="32">
        <v>35.700000000000003</v>
      </c>
      <c r="E6965" s="25">
        <v>24.6</v>
      </c>
      <c r="F6965" s="25">
        <v>7324.26</v>
      </c>
    </row>
    <row r="6966" spans="1:7" ht="22.5" customHeight="1" x14ac:dyDescent="0.2">
      <c r="A6966" s="21">
        <v>74</v>
      </c>
      <c r="B6966" s="22" t="s">
        <v>4764</v>
      </c>
      <c r="C6966" s="23" t="s">
        <v>4765</v>
      </c>
      <c r="D6966" s="32">
        <v>132.6</v>
      </c>
      <c r="E6966" s="25">
        <v>33.86</v>
      </c>
      <c r="F6966" s="25">
        <v>37440.65</v>
      </c>
    </row>
    <row r="6967" spans="1:7" ht="22.5" customHeight="1" x14ac:dyDescent="0.2">
      <c r="A6967" s="21">
        <v>75</v>
      </c>
      <c r="B6967" s="22" t="s">
        <v>4766</v>
      </c>
      <c r="C6967" s="23" t="s">
        <v>4767</v>
      </c>
      <c r="D6967" s="32">
        <v>117.3</v>
      </c>
      <c r="E6967" s="25">
        <v>38.520000000000003</v>
      </c>
      <c r="F6967" s="25">
        <v>37678.730000000003</v>
      </c>
    </row>
    <row r="6968" spans="1:7" ht="22.5" customHeight="1" x14ac:dyDescent="0.2">
      <c r="A6968" s="21">
        <v>76</v>
      </c>
      <c r="B6968" s="22" t="s">
        <v>4768</v>
      </c>
      <c r="C6968" s="23" t="s">
        <v>4769</v>
      </c>
      <c r="D6968" s="32">
        <v>132.6</v>
      </c>
      <c r="E6968" s="25">
        <v>49.06</v>
      </c>
      <c r="F6968" s="25">
        <v>54258.97</v>
      </c>
      <c r="G6968" s="211">
        <f>F6968/D6968*1.2*1.0224*1.0192</f>
        <v>511.66949185355304</v>
      </c>
    </row>
    <row r="6969" spans="1:7" ht="45" customHeight="1" x14ac:dyDescent="0.2">
      <c r="A6969" s="21">
        <v>77</v>
      </c>
      <c r="B6969" s="22" t="s">
        <v>4770</v>
      </c>
      <c r="C6969" s="23" t="s">
        <v>4771</v>
      </c>
      <c r="D6969" s="32">
        <v>0.1</v>
      </c>
      <c r="E6969" s="25">
        <v>202.5</v>
      </c>
      <c r="F6969" s="25">
        <v>691.82</v>
      </c>
    </row>
    <row r="6970" spans="1:7" x14ac:dyDescent="0.2">
      <c r="A6970" s="26"/>
      <c r="B6970" s="27"/>
      <c r="C6970" s="28" t="s">
        <v>4772</v>
      </c>
      <c r="D6970" s="28"/>
      <c r="E6970" s="28"/>
      <c r="F6970" s="29">
        <v>592.34</v>
      </c>
    </row>
    <row r="6971" spans="1:7" x14ac:dyDescent="0.2">
      <c r="A6971" s="26"/>
      <c r="B6971" s="27"/>
      <c r="C6971" s="28" t="s">
        <v>4773</v>
      </c>
      <c r="D6971" s="28"/>
      <c r="E6971" s="28"/>
      <c r="F6971" s="29">
        <v>311.44</v>
      </c>
    </row>
    <row r="6972" spans="1:7" x14ac:dyDescent="0.2">
      <c r="A6972" s="26"/>
      <c r="B6972" s="27"/>
      <c r="C6972" s="28" t="s">
        <v>917</v>
      </c>
      <c r="D6972" s="28"/>
      <c r="E6972" s="28"/>
      <c r="F6972" s="29">
        <v>1595.6</v>
      </c>
      <c r="G6972" s="211">
        <f>F6972/D6969/100*$H$2*$I$2*$J$2</f>
        <v>199.51958347775997</v>
      </c>
    </row>
    <row r="6973" spans="1:7" ht="22.5" customHeight="1" x14ac:dyDescent="0.2">
      <c r="A6973" s="21">
        <v>78</v>
      </c>
      <c r="B6973" s="22" t="s">
        <v>4774</v>
      </c>
      <c r="C6973" s="23" t="s">
        <v>4775</v>
      </c>
      <c r="D6973" s="32">
        <v>10.199999999999999</v>
      </c>
      <c r="E6973" s="25">
        <v>82.95</v>
      </c>
      <c r="F6973" s="25">
        <v>7056.48</v>
      </c>
      <c r="G6973" s="222">
        <f>F6973/D6973*1.2*1.0224*1.0192</f>
        <v>865.06640222569433</v>
      </c>
    </row>
    <row r="6974" spans="1:7" ht="45" customHeight="1" x14ac:dyDescent="0.2">
      <c r="A6974" s="21">
        <v>79</v>
      </c>
      <c r="B6974" s="22" t="s">
        <v>4776</v>
      </c>
      <c r="C6974" s="23" t="s">
        <v>4777</v>
      </c>
      <c r="D6974" s="30">
        <v>0.25</v>
      </c>
      <c r="E6974" s="25">
        <v>413.31</v>
      </c>
      <c r="F6974" s="25">
        <v>3295.68</v>
      </c>
    </row>
    <row r="6975" spans="1:7" x14ac:dyDescent="0.2">
      <c r="A6975" s="26"/>
      <c r="B6975" s="27"/>
      <c r="C6975" s="28" t="s">
        <v>4778</v>
      </c>
      <c r="D6975" s="28"/>
      <c r="E6975" s="28"/>
      <c r="F6975" s="29">
        <v>2740.55</v>
      </c>
    </row>
    <row r="6976" spans="1:7" x14ac:dyDescent="0.2">
      <c r="A6976" s="26"/>
      <c r="B6976" s="27"/>
      <c r="C6976" s="28" t="s">
        <v>4779</v>
      </c>
      <c r="D6976" s="28"/>
      <c r="E6976" s="28"/>
      <c r="F6976" s="29">
        <v>1440.91</v>
      </c>
    </row>
    <row r="6977" spans="1:7" x14ac:dyDescent="0.2">
      <c r="A6977" s="26"/>
      <c r="B6977" s="27"/>
      <c r="C6977" s="28" t="s">
        <v>917</v>
      </c>
      <c r="D6977" s="28"/>
      <c r="E6977" s="28"/>
      <c r="F6977" s="29">
        <v>7477.14</v>
      </c>
      <c r="G6977" s="211">
        <f>F6977/D6974/100*$H$2*$I$2*$J$2</f>
        <v>373.98743003381759</v>
      </c>
    </row>
    <row r="6978" spans="1:7" ht="22.5" customHeight="1" x14ac:dyDescent="0.2">
      <c r="A6978" s="21">
        <v>80</v>
      </c>
      <c r="B6978" s="22" t="s">
        <v>4725</v>
      </c>
      <c r="C6978" s="23" t="s">
        <v>4726</v>
      </c>
      <c r="D6978" s="32">
        <v>25.5</v>
      </c>
      <c r="E6978" s="25">
        <v>264.83</v>
      </c>
      <c r="F6978" s="25">
        <v>56321.91</v>
      </c>
    </row>
    <row r="6979" spans="1:7" ht="45" customHeight="1" x14ac:dyDescent="0.2">
      <c r="A6979" s="21">
        <v>81</v>
      </c>
      <c r="B6979" s="22" t="s">
        <v>3929</v>
      </c>
      <c r="C6979" s="23" t="s">
        <v>4780</v>
      </c>
      <c r="D6979" s="30">
        <v>1.45</v>
      </c>
      <c r="E6979" s="25">
        <v>611.28</v>
      </c>
      <c r="F6979" s="25">
        <v>28446.51</v>
      </c>
    </row>
    <row r="6980" spans="1:7" x14ac:dyDescent="0.2">
      <c r="A6980" s="26"/>
      <c r="B6980" s="27"/>
      <c r="C6980" s="28" t="s">
        <v>4781</v>
      </c>
      <c r="D6980" s="28"/>
      <c r="E6980" s="28"/>
      <c r="F6980" s="29">
        <v>23164.04</v>
      </c>
    </row>
    <row r="6981" spans="1:7" x14ac:dyDescent="0.2">
      <c r="A6981" s="26"/>
      <c r="B6981" s="27"/>
      <c r="C6981" s="28" t="s">
        <v>4782</v>
      </c>
      <c r="D6981" s="28"/>
      <c r="E6981" s="28"/>
      <c r="F6981" s="29">
        <v>12179.03</v>
      </c>
    </row>
    <row r="6982" spans="1:7" x14ac:dyDescent="0.2">
      <c r="A6982" s="26"/>
      <c r="B6982" s="27"/>
      <c r="C6982" s="28" t="s">
        <v>917</v>
      </c>
      <c r="D6982" s="28"/>
      <c r="E6982" s="28"/>
      <c r="F6982" s="29">
        <v>63789.58</v>
      </c>
      <c r="G6982" s="211">
        <f>F6982/D6979/100*$H$2*$I$2*$J$2</f>
        <v>550.10202331503228</v>
      </c>
    </row>
    <row r="6983" spans="1:7" ht="22.5" customHeight="1" x14ac:dyDescent="0.2">
      <c r="A6983" s="21">
        <v>82</v>
      </c>
      <c r="B6983" s="22" t="s">
        <v>4723</v>
      </c>
      <c r="C6983" s="23" t="s">
        <v>4724</v>
      </c>
      <c r="D6983" s="32">
        <v>76.5</v>
      </c>
      <c r="E6983" s="25">
        <v>730.21</v>
      </c>
      <c r="F6983" s="25">
        <v>465884.39</v>
      </c>
    </row>
    <row r="6984" spans="1:7" ht="22.5" customHeight="1" x14ac:dyDescent="0.2">
      <c r="A6984" s="21">
        <v>83</v>
      </c>
      <c r="B6984" s="22" t="s">
        <v>4783</v>
      </c>
      <c r="C6984" s="23" t="s">
        <v>4784</v>
      </c>
      <c r="D6984" s="32">
        <v>71.400000000000006</v>
      </c>
      <c r="E6984" s="25">
        <v>699.97</v>
      </c>
      <c r="F6984" s="25">
        <v>416812.71</v>
      </c>
      <c r="G6984" s="222">
        <f>F6984/D6984*1.2*1.0224*1.0192</f>
        <v>7299.687084812047</v>
      </c>
    </row>
    <row r="6985" spans="1:7" ht="12" customHeight="1" x14ac:dyDescent="0.2">
      <c r="A6985" s="459" t="s">
        <v>4785</v>
      </c>
      <c r="B6985" s="460"/>
      <c r="C6985" s="460"/>
      <c r="D6985" s="460"/>
      <c r="E6985" s="460"/>
      <c r="F6985" s="461"/>
    </row>
    <row r="6986" spans="1:7" ht="45" customHeight="1" x14ac:dyDescent="0.2">
      <c r="A6986" s="21">
        <v>84</v>
      </c>
      <c r="B6986" s="22" t="s">
        <v>4711</v>
      </c>
      <c r="C6986" s="23" t="s">
        <v>4712</v>
      </c>
      <c r="D6986" s="31">
        <v>2</v>
      </c>
      <c r="E6986" s="25">
        <v>223.28</v>
      </c>
      <c r="F6986" s="25">
        <v>14480.8</v>
      </c>
    </row>
    <row r="6987" spans="1:7" x14ac:dyDescent="0.2">
      <c r="A6987" s="26"/>
      <c r="B6987" s="27"/>
      <c r="C6987" s="28" t="s">
        <v>4786</v>
      </c>
      <c r="D6987" s="28"/>
      <c r="E6987" s="28"/>
      <c r="F6987" s="29">
        <v>12374.12</v>
      </c>
    </row>
    <row r="6988" spans="1:7" x14ac:dyDescent="0.2">
      <c r="A6988" s="26"/>
      <c r="B6988" s="27"/>
      <c r="C6988" s="28" t="s">
        <v>4787</v>
      </c>
      <c r="D6988" s="28"/>
      <c r="E6988" s="28"/>
      <c r="F6988" s="29">
        <v>6505.98</v>
      </c>
    </row>
    <row r="6989" spans="1:7" x14ac:dyDescent="0.2">
      <c r="A6989" s="26"/>
      <c r="B6989" s="27"/>
      <c r="C6989" s="28" t="s">
        <v>917</v>
      </c>
      <c r="D6989" s="28"/>
      <c r="E6989" s="28"/>
      <c r="F6989" s="29">
        <v>33360.9</v>
      </c>
    </row>
    <row r="6990" spans="1:7" ht="22.5" customHeight="1" x14ac:dyDescent="0.2">
      <c r="A6990" s="21">
        <v>85</v>
      </c>
      <c r="B6990" s="22" t="s">
        <v>4721</v>
      </c>
      <c r="C6990" s="23" t="s">
        <v>4722</v>
      </c>
      <c r="D6990" s="31">
        <v>204</v>
      </c>
      <c r="E6990" s="25">
        <v>48.3</v>
      </c>
      <c r="F6990" s="25">
        <v>82180.73</v>
      </c>
    </row>
    <row r="6991" spans="1:7" ht="12" x14ac:dyDescent="0.2">
      <c r="A6991" s="459" t="s">
        <v>4788</v>
      </c>
      <c r="B6991" s="460"/>
      <c r="C6991" s="460"/>
      <c r="D6991" s="460"/>
      <c r="E6991" s="460"/>
      <c r="F6991" s="461"/>
    </row>
    <row r="6992" spans="1:7" ht="33.75" customHeight="1" x14ac:dyDescent="0.2">
      <c r="A6992" s="21">
        <v>86</v>
      </c>
      <c r="B6992" s="22" t="s">
        <v>4789</v>
      </c>
      <c r="C6992" s="23" t="s">
        <v>4790</v>
      </c>
      <c r="D6992" s="32">
        <v>5.8</v>
      </c>
      <c r="E6992" s="25">
        <v>390.97</v>
      </c>
      <c r="F6992" s="25">
        <v>76687.360000000001</v>
      </c>
    </row>
    <row r="6993" spans="1:7" x14ac:dyDescent="0.2">
      <c r="A6993" s="26"/>
      <c r="B6993" s="27"/>
      <c r="C6993" s="28" t="s">
        <v>4791</v>
      </c>
      <c r="D6993" s="28"/>
      <c r="E6993" s="28"/>
      <c r="F6993" s="29">
        <v>67637.14</v>
      </c>
    </row>
    <row r="6994" spans="1:7" x14ac:dyDescent="0.2">
      <c r="A6994" s="26"/>
      <c r="B6994" s="27"/>
      <c r="C6994" s="28" t="s">
        <v>4792</v>
      </c>
      <c r="D6994" s="28"/>
      <c r="E6994" s="28"/>
      <c r="F6994" s="29">
        <v>35561.800000000003</v>
      </c>
    </row>
    <row r="6995" spans="1:7" x14ac:dyDescent="0.2">
      <c r="A6995" s="26"/>
      <c r="B6995" s="27"/>
      <c r="C6995" s="28" t="s">
        <v>917</v>
      </c>
      <c r="D6995" s="28"/>
      <c r="E6995" s="28"/>
      <c r="F6995" s="29">
        <v>179886.3</v>
      </c>
    </row>
    <row r="6996" spans="1:7" ht="22.5" customHeight="1" x14ac:dyDescent="0.2">
      <c r="A6996" s="21">
        <v>87</v>
      </c>
      <c r="B6996" s="22" t="s">
        <v>4793</v>
      </c>
      <c r="C6996" s="23" t="s">
        <v>4794</v>
      </c>
      <c r="D6996" s="32">
        <v>591.6</v>
      </c>
      <c r="E6996" s="25">
        <v>572.16999999999996</v>
      </c>
      <c r="F6996" s="25">
        <v>2823065.85</v>
      </c>
    </row>
    <row r="6997" spans="1:7" ht="12" customHeight="1" x14ac:dyDescent="0.2">
      <c r="A6997" s="459" t="s">
        <v>4795</v>
      </c>
      <c r="B6997" s="460"/>
      <c r="C6997" s="460"/>
      <c r="D6997" s="460"/>
      <c r="E6997" s="460"/>
      <c r="F6997" s="461"/>
    </row>
    <row r="6998" spans="1:7" ht="45" customHeight="1" x14ac:dyDescent="0.2">
      <c r="A6998" s="21">
        <v>88</v>
      </c>
      <c r="B6998" s="22" t="s">
        <v>4748</v>
      </c>
      <c r="C6998" s="23" t="s">
        <v>4749</v>
      </c>
      <c r="D6998" s="32">
        <v>9.4</v>
      </c>
      <c r="E6998" s="25">
        <v>100.16</v>
      </c>
      <c r="F6998" s="25">
        <v>33854.35</v>
      </c>
    </row>
    <row r="6999" spans="1:7" x14ac:dyDescent="0.2">
      <c r="A6999" s="26"/>
      <c r="B6999" s="27"/>
      <c r="C6999" s="28" t="s">
        <v>4796</v>
      </c>
      <c r="D6999" s="28"/>
      <c r="E6999" s="28"/>
      <c r="F6999" s="29">
        <v>29625.78</v>
      </c>
    </row>
    <row r="7000" spans="1:7" x14ac:dyDescent="0.2">
      <c r="A7000" s="26"/>
      <c r="B7000" s="27"/>
      <c r="C7000" s="28" t="s">
        <v>4797</v>
      </c>
      <c r="D7000" s="28"/>
      <c r="E7000" s="28"/>
      <c r="F7000" s="29">
        <v>15576.44</v>
      </c>
    </row>
    <row r="7001" spans="1:7" x14ac:dyDescent="0.2">
      <c r="A7001" s="26"/>
      <c r="B7001" s="27"/>
      <c r="C7001" s="28" t="s">
        <v>917</v>
      </c>
      <c r="D7001" s="28"/>
      <c r="E7001" s="28"/>
      <c r="F7001" s="29">
        <v>79056.570000000007</v>
      </c>
    </row>
    <row r="7002" spans="1:7" ht="22.5" customHeight="1" x14ac:dyDescent="0.2">
      <c r="A7002" s="21">
        <v>89</v>
      </c>
      <c r="B7002" s="22" t="s">
        <v>4727</v>
      </c>
      <c r="C7002" s="23" t="s">
        <v>4728</v>
      </c>
      <c r="D7002" s="32">
        <v>958.8</v>
      </c>
      <c r="E7002" s="25">
        <v>14.3</v>
      </c>
      <c r="F7002" s="25">
        <v>114357.83</v>
      </c>
      <c r="G7002" s="194">
        <f>F7002/D7002*1.2*1.0224*1.0192</f>
        <v>149.14180068025831</v>
      </c>
    </row>
    <row r="7003" spans="1:7" ht="45" customHeight="1" x14ac:dyDescent="0.2">
      <c r="A7003" s="21">
        <v>90</v>
      </c>
      <c r="B7003" s="22" t="s">
        <v>4756</v>
      </c>
      <c r="C7003" s="23" t="s">
        <v>4757</v>
      </c>
      <c r="D7003" s="30">
        <v>0.05</v>
      </c>
      <c r="E7003" s="25">
        <v>150.53</v>
      </c>
      <c r="F7003" s="25">
        <v>260.68</v>
      </c>
    </row>
    <row r="7004" spans="1:7" x14ac:dyDescent="0.2">
      <c r="A7004" s="26"/>
      <c r="B7004" s="27"/>
      <c r="C7004" s="28" t="s">
        <v>4798</v>
      </c>
      <c r="D7004" s="28"/>
      <c r="E7004" s="28"/>
      <c r="F7004" s="29">
        <v>225.58</v>
      </c>
    </row>
    <row r="7005" spans="1:7" x14ac:dyDescent="0.2">
      <c r="A7005" s="26"/>
      <c r="B7005" s="27"/>
      <c r="C7005" s="28" t="s">
        <v>4799</v>
      </c>
      <c r="D7005" s="28"/>
      <c r="E7005" s="28"/>
      <c r="F7005" s="29">
        <v>118.61</v>
      </c>
    </row>
    <row r="7006" spans="1:7" x14ac:dyDescent="0.2">
      <c r="A7006" s="26"/>
      <c r="B7006" s="27"/>
      <c r="C7006" s="28" t="s">
        <v>917</v>
      </c>
      <c r="D7006" s="28"/>
      <c r="E7006" s="28"/>
      <c r="F7006" s="29">
        <v>604.87</v>
      </c>
    </row>
    <row r="7007" spans="1:7" ht="22.5" customHeight="1" x14ac:dyDescent="0.2">
      <c r="A7007" s="21">
        <v>91</v>
      </c>
      <c r="B7007" s="22" t="s">
        <v>4766</v>
      </c>
      <c r="C7007" s="23" t="s">
        <v>4767</v>
      </c>
      <c r="D7007" s="32">
        <v>5.0999999999999996</v>
      </c>
      <c r="E7007" s="25">
        <v>38.520000000000003</v>
      </c>
      <c r="F7007" s="25">
        <v>1638.21</v>
      </c>
      <c r="G7007" s="194">
        <f>F7007/D7007*1.2*1.0224*1.0192</f>
        <v>401.66214055454122</v>
      </c>
    </row>
    <row r="7008" spans="1:7" ht="12" customHeight="1" x14ac:dyDescent="0.2">
      <c r="A7008" s="459" t="s">
        <v>4800</v>
      </c>
      <c r="B7008" s="460"/>
      <c r="C7008" s="460"/>
      <c r="D7008" s="460"/>
      <c r="E7008" s="460"/>
      <c r="F7008" s="461"/>
    </row>
    <row r="7009" spans="1:7" ht="45" customHeight="1" x14ac:dyDescent="0.2">
      <c r="A7009" s="21">
        <v>92</v>
      </c>
      <c r="B7009" s="22" t="s">
        <v>4711</v>
      </c>
      <c r="C7009" s="23" t="s">
        <v>4712</v>
      </c>
      <c r="D7009" s="32">
        <v>3.7</v>
      </c>
      <c r="E7009" s="25">
        <v>223.28</v>
      </c>
      <c r="F7009" s="25">
        <v>26789.48</v>
      </c>
    </row>
    <row r="7010" spans="1:7" x14ac:dyDescent="0.2">
      <c r="A7010" s="26"/>
      <c r="B7010" s="27"/>
      <c r="C7010" s="28" t="s">
        <v>4801</v>
      </c>
      <c r="D7010" s="28"/>
      <c r="E7010" s="28"/>
      <c r="F7010" s="29">
        <v>22892.11</v>
      </c>
    </row>
    <row r="7011" spans="1:7" x14ac:dyDescent="0.2">
      <c r="A7011" s="26"/>
      <c r="B7011" s="27"/>
      <c r="C7011" s="28" t="s">
        <v>4802</v>
      </c>
      <c r="D7011" s="28"/>
      <c r="E7011" s="28"/>
      <c r="F7011" s="29">
        <v>12036.06</v>
      </c>
    </row>
    <row r="7012" spans="1:7" x14ac:dyDescent="0.2">
      <c r="A7012" s="26"/>
      <c r="B7012" s="27"/>
      <c r="C7012" s="28" t="s">
        <v>917</v>
      </c>
      <c r="D7012" s="28"/>
      <c r="E7012" s="28"/>
      <c r="F7012" s="29">
        <v>61717.65</v>
      </c>
    </row>
    <row r="7013" spans="1:7" ht="22.5" customHeight="1" x14ac:dyDescent="0.2">
      <c r="A7013" s="21">
        <v>93</v>
      </c>
      <c r="B7013" s="22" t="s">
        <v>4729</v>
      </c>
      <c r="C7013" s="23" t="s">
        <v>4730</v>
      </c>
      <c r="D7013" s="32">
        <v>377.4</v>
      </c>
      <c r="E7013" s="25">
        <v>9.48</v>
      </c>
      <c r="F7013" s="25">
        <v>29822.880000000001</v>
      </c>
    </row>
    <row r="7014" spans="1:7" ht="12" x14ac:dyDescent="0.2">
      <c r="A7014" s="459" t="s">
        <v>4803</v>
      </c>
      <c r="B7014" s="460"/>
      <c r="C7014" s="460"/>
      <c r="D7014" s="460"/>
      <c r="E7014" s="460"/>
      <c r="F7014" s="461"/>
    </row>
    <row r="7015" spans="1:7" ht="33.75" customHeight="1" x14ac:dyDescent="0.2">
      <c r="A7015" s="21">
        <v>94</v>
      </c>
      <c r="B7015" s="22" t="s">
        <v>4804</v>
      </c>
      <c r="C7015" s="23" t="s">
        <v>4805</v>
      </c>
      <c r="D7015" s="32">
        <v>2.2000000000000002</v>
      </c>
      <c r="E7015" s="25">
        <v>253.75</v>
      </c>
      <c r="F7015" s="25">
        <v>18231.41</v>
      </c>
    </row>
    <row r="7016" spans="1:7" x14ac:dyDescent="0.2">
      <c r="A7016" s="26"/>
      <c r="B7016" s="27"/>
      <c r="C7016" s="28" t="s">
        <v>4806</v>
      </c>
      <c r="D7016" s="28"/>
      <c r="E7016" s="28"/>
      <c r="F7016" s="29">
        <v>15903.84</v>
      </c>
    </row>
    <row r="7017" spans="1:7" x14ac:dyDescent="0.2">
      <c r="A7017" s="26"/>
      <c r="B7017" s="27"/>
      <c r="C7017" s="28" t="s">
        <v>4807</v>
      </c>
      <c r="D7017" s="28"/>
      <c r="E7017" s="28"/>
      <c r="F7017" s="29">
        <v>8361.81</v>
      </c>
    </row>
    <row r="7018" spans="1:7" x14ac:dyDescent="0.2">
      <c r="A7018" s="26"/>
      <c r="B7018" s="27"/>
      <c r="C7018" s="28" t="s">
        <v>917</v>
      </c>
      <c r="D7018" s="28"/>
      <c r="E7018" s="28"/>
      <c r="F7018" s="29">
        <v>42497.06</v>
      </c>
    </row>
    <row r="7019" spans="1:7" ht="22.5" customHeight="1" x14ac:dyDescent="0.2">
      <c r="A7019" s="21">
        <v>95</v>
      </c>
      <c r="B7019" s="22" t="s">
        <v>4808</v>
      </c>
      <c r="C7019" s="23" t="s">
        <v>4809</v>
      </c>
      <c r="D7019" s="32">
        <v>224.4</v>
      </c>
      <c r="E7019" s="25">
        <v>23.84</v>
      </c>
      <c r="F7019" s="25">
        <v>44614.17</v>
      </c>
      <c r="G7019" s="194">
        <f>F7019/D7019*1.2*1.0224*1.0192</f>
        <v>248.60592050392299</v>
      </c>
    </row>
    <row r="7020" spans="1:7" ht="12" customHeight="1" x14ac:dyDescent="0.2">
      <c r="A7020" s="459" t="s">
        <v>4810</v>
      </c>
      <c r="B7020" s="460"/>
      <c r="C7020" s="460"/>
      <c r="D7020" s="460"/>
      <c r="E7020" s="460"/>
      <c r="F7020" s="461"/>
    </row>
    <row r="7021" spans="1:7" ht="45" customHeight="1" x14ac:dyDescent="0.2">
      <c r="A7021" s="21">
        <v>96</v>
      </c>
      <c r="B7021" s="22" t="s">
        <v>4748</v>
      </c>
      <c r="C7021" s="23" t="s">
        <v>4749</v>
      </c>
      <c r="D7021" s="30">
        <v>0.55000000000000004</v>
      </c>
      <c r="E7021" s="25">
        <v>100.16</v>
      </c>
      <c r="F7021" s="25">
        <v>1980.84</v>
      </c>
    </row>
    <row r="7022" spans="1:7" x14ac:dyDescent="0.2">
      <c r="A7022" s="26"/>
      <c r="B7022" s="27"/>
      <c r="C7022" s="28" t="s">
        <v>4811</v>
      </c>
      <c r="D7022" s="28"/>
      <c r="E7022" s="28"/>
      <c r="F7022" s="29">
        <v>1733.43</v>
      </c>
    </row>
    <row r="7023" spans="1:7" x14ac:dyDescent="0.2">
      <c r="A7023" s="26"/>
      <c r="B7023" s="27"/>
      <c r="C7023" s="28" t="s">
        <v>4812</v>
      </c>
      <c r="D7023" s="28"/>
      <c r="E7023" s="28"/>
      <c r="F7023" s="29">
        <v>911.39</v>
      </c>
    </row>
    <row r="7024" spans="1:7" x14ac:dyDescent="0.2">
      <c r="A7024" s="26"/>
      <c r="B7024" s="27"/>
      <c r="C7024" s="28" t="s">
        <v>917</v>
      </c>
      <c r="D7024" s="28"/>
      <c r="E7024" s="28"/>
      <c r="F7024" s="29">
        <v>4625.66</v>
      </c>
    </row>
    <row r="7025" spans="1:7" ht="22.5" customHeight="1" x14ac:dyDescent="0.2">
      <c r="A7025" s="21">
        <v>97</v>
      </c>
      <c r="B7025" s="22" t="s">
        <v>4727</v>
      </c>
      <c r="C7025" s="23" t="s">
        <v>4728</v>
      </c>
      <c r="D7025" s="32">
        <v>56.1</v>
      </c>
      <c r="E7025" s="25">
        <v>14.3</v>
      </c>
      <c r="F7025" s="25">
        <v>6691.15</v>
      </c>
    </row>
    <row r="7026" spans="1:7" ht="45" customHeight="1" x14ac:dyDescent="0.2">
      <c r="A7026" s="21">
        <v>98</v>
      </c>
      <c r="B7026" s="22" t="s">
        <v>4756</v>
      </c>
      <c r="C7026" s="23" t="s">
        <v>4757</v>
      </c>
      <c r="D7026" s="32">
        <v>0.4</v>
      </c>
      <c r="E7026" s="25">
        <v>150.53</v>
      </c>
      <c r="F7026" s="25">
        <v>2085.41</v>
      </c>
    </row>
    <row r="7027" spans="1:7" x14ac:dyDescent="0.2">
      <c r="A7027" s="26"/>
      <c r="B7027" s="27"/>
      <c r="C7027" s="28" t="s">
        <v>4813</v>
      </c>
      <c r="D7027" s="28"/>
      <c r="E7027" s="28"/>
      <c r="F7027" s="29">
        <v>1804.6</v>
      </c>
    </row>
    <row r="7028" spans="1:7" x14ac:dyDescent="0.2">
      <c r="A7028" s="26"/>
      <c r="B7028" s="27"/>
      <c r="C7028" s="28" t="s">
        <v>4814</v>
      </c>
      <c r="D7028" s="28"/>
      <c r="E7028" s="28"/>
      <c r="F7028" s="29">
        <v>948.81</v>
      </c>
    </row>
    <row r="7029" spans="1:7" x14ac:dyDescent="0.2">
      <c r="A7029" s="26"/>
      <c r="B7029" s="27"/>
      <c r="C7029" s="28" t="s">
        <v>917</v>
      </c>
      <c r="D7029" s="28"/>
      <c r="E7029" s="28"/>
      <c r="F7029" s="29">
        <v>4838.82</v>
      </c>
    </row>
    <row r="7030" spans="1:7" ht="22.5" customHeight="1" x14ac:dyDescent="0.2">
      <c r="A7030" s="21">
        <v>99</v>
      </c>
      <c r="B7030" s="22" t="s">
        <v>4766</v>
      </c>
      <c r="C7030" s="23" t="s">
        <v>4767</v>
      </c>
      <c r="D7030" s="32">
        <v>40.799999999999997</v>
      </c>
      <c r="E7030" s="25">
        <v>38.520000000000003</v>
      </c>
      <c r="F7030" s="25">
        <v>13105.64</v>
      </c>
    </row>
    <row r="7031" spans="1:7" ht="12" x14ac:dyDescent="0.2">
      <c r="A7031" s="459" t="s">
        <v>4815</v>
      </c>
      <c r="B7031" s="460"/>
      <c r="C7031" s="460"/>
      <c r="D7031" s="460"/>
      <c r="E7031" s="460"/>
      <c r="F7031" s="461"/>
    </row>
    <row r="7032" spans="1:7" ht="45" customHeight="1" x14ac:dyDescent="0.2">
      <c r="A7032" s="21">
        <v>100</v>
      </c>
      <c r="B7032" s="22" t="s">
        <v>3929</v>
      </c>
      <c r="C7032" s="23" t="s">
        <v>3930</v>
      </c>
      <c r="D7032" s="32">
        <v>0.1</v>
      </c>
      <c r="E7032" s="25">
        <v>611.28</v>
      </c>
      <c r="F7032" s="25">
        <v>1961.83</v>
      </c>
    </row>
    <row r="7033" spans="1:7" x14ac:dyDescent="0.2">
      <c r="A7033" s="26"/>
      <c r="B7033" s="27"/>
      <c r="C7033" s="28" t="s">
        <v>4816</v>
      </c>
      <c r="D7033" s="28"/>
      <c r="E7033" s="28"/>
      <c r="F7033" s="29">
        <v>1597.51</v>
      </c>
    </row>
    <row r="7034" spans="1:7" x14ac:dyDescent="0.2">
      <c r="A7034" s="26"/>
      <c r="B7034" s="27"/>
      <c r="C7034" s="28" t="s">
        <v>4817</v>
      </c>
      <c r="D7034" s="28"/>
      <c r="E7034" s="28"/>
      <c r="F7034" s="29">
        <v>839.93</v>
      </c>
    </row>
    <row r="7035" spans="1:7" x14ac:dyDescent="0.2">
      <c r="A7035" s="26"/>
      <c r="B7035" s="27"/>
      <c r="C7035" s="28" t="s">
        <v>917</v>
      </c>
      <c r="D7035" s="28"/>
      <c r="E7035" s="28"/>
      <c r="F7035" s="29">
        <v>4399.2700000000004</v>
      </c>
      <c r="G7035" s="222">
        <f>F7035/D7032/100*H2*I2*J2</f>
        <v>550.10060040499206</v>
      </c>
    </row>
    <row r="7036" spans="1:7" ht="22.5" customHeight="1" x14ac:dyDescent="0.2">
      <c r="A7036" s="21">
        <v>101</v>
      </c>
      <c r="B7036" s="22" t="s">
        <v>4818</v>
      </c>
      <c r="C7036" s="23" t="s">
        <v>4819</v>
      </c>
      <c r="D7036" s="32">
        <v>10.199999999999999</v>
      </c>
      <c r="E7036" s="25">
        <v>305.97000000000003</v>
      </c>
      <c r="F7036" s="25">
        <v>26028.63</v>
      </c>
      <c r="G7036" s="194">
        <f>F7036/D7036*1.2*1.0224*1.0192</f>
        <v>3190.8959295518121</v>
      </c>
    </row>
    <row r="7037" spans="1:7" ht="12" x14ac:dyDescent="0.2">
      <c r="A7037" s="459" t="s">
        <v>4820</v>
      </c>
      <c r="B7037" s="460"/>
      <c r="C7037" s="460"/>
      <c r="D7037" s="460"/>
      <c r="E7037" s="460"/>
      <c r="F7037" s="461"/>
    </row>
    <row r="7038" spans="1:7" ht="45" customHeight="1" x14ac:dyDescent="0.2">
      <c r="A7038" s="21">
        <v>102</v>
      </c>
      <c r="B7038" s="22" t="s">
        <v>4711</v>
      </c>
      <c r="C7038" s="23" t="s">
        <v>4712</v>
      </c>
      <c r="D7038" s="30">
        <v>0.55000000000000004</v>
      </c>
      <c r="E7038" s="25">
        <v>223.28</v>
      </c>
      <c r="F7038" s="25">
        <v>3982.22</v>
      </c>
    </row>
    <row r="7039" spans="1:7" x14ac:dyDescent="0.2">
      <c r="A7039" s="26"/>
      <c r="B7039" s="27"/>
      <c r="C7039" s="28" t="s">
        <v>4821</v>
      </c>
      <c r="D7039" s="28"/>
      <c r="E7039" s="28"/>
      <c r="F7039" s="29">
        <v>3402.88</v>
      </c>
    </row>
    <row r="7040" spans="1:7" x14ac:dyDescent="0.2">
      <c r="A7040" s="26"/>
      <c r="B7040" s="27"/>
      <c r="C7040" s="28" t="s">
        <v>4822</v>
      </c>
      <c r="D7040" s="28"/>
      <c r="E7040" s="28"/>
      <c r="F7040" s="29">
        <v>1789.14</v>
      </c>
    </row>
    <row r="7041" spans="1:6" x14ac:dyDescent="0.2">
      <c r="A7041" s="26"/>
      <c r="B7041" s="27"/>
      <c r="C7041" s="28" t="s">
        <v>917</v>
      </c>
      <c r="D7041" s="28"/>
      <c r="E7041" s="28"/>
      <c r="F7041" s="29">
        <v>9174.24</v>
      </c>
    </row>
    <row r="7042" spans="1:6" ht="22.5" customHeight="1" x14ac:dyDescent="0.2">
      <c r="A7042" s="21">
        <v>103</v>
      </c>
      <c r="B7042" s="22" t="s">
        <v>4808</v>
      </c>
      <c r="C7042" s="23" t="s">
        <v>4809</v>
      </c>
      <c r="D7042" s="32">
        <v>56.1</v>
      </c>
      <c r="E7042" s="25">
        <v>23.84</v>
      </c>
      <c r="F7042" s="25">
        <v>11153.54</v>
      </c>
    </row>
    <row r="7043" spans="1:6" ht="12" x14ac:dyDescent="0.2">
      <c r="A7043" s="459" t="s">
        <v>4823</v>
      </c>
      <c r="B7043" s="460"/>
      <c r="C7043" s="460"/>
      <c r="D7043" s="460"/>
      <c r="E7043" s="460"/>
      <c r="F7043" s="461"/>
    </row>
    <row r="7044" spans="1:6" ht="45" customHeight="1" x14ac:dyDescent="0.2">
      <c r="A7044" s="21">
        <v>104</v>
      </c>
      <c r="B7044" s="22" t="s">
        <v>4677</v>
      </c>
      <c r="C7044" s="23" t="s">
        <v>4678</v>
      </c>
      <c r="D7044" s="31">
        <v>18</v>
      </c>
      <c r="E7044" s="25">
        <v>212.68</v>
      </c>
      <c r="F7044" s="25">
        <v>88474.11</v>
      </c>
    </row>
    <row r="7045" spans="1:6" x14ac:dyDescent="0.2">
      <c r="A7045" s="26"/>
      <c r="B7045" s="27"/>
      <c r="C7045" s="28" t="s">
        <v>4824</v>
      </c>
      <c r="D7045" s="28"/>
      <c r="E7045" s="28"/>
      <c r="F7045" s="29">
        <v>81280.509999999995</v>
      </c>
    </row>
    <row r="7046" spans="1:6" x14ac:dyDescent="0.2">
      <c r="A7046" s="26"/>
      <c r="B7046" s="27"/>
      <c r="C7046" s="28" t="s">
        <v>4825</v>
      </c>
      <c r="D7046" s="28"/>
      <c r="E7046" s="28"/>
      <c r="F7046" s="29">
        <v>43865.67</v>
      </c>
    </row>
    <row r="7047" spans="1:6" x14ac:dyDescent="0.2">
      <c r="A7047" s="26"/>
      <c r="B7047" s="27"/>
      <c r="C7047" s="28" t="s">
        <v>917</v>
      </c>
      <c r="D7047" s="28"/>
      <c r="E7047" s="28"/>
      <c r="F7047" s="29">
        <v>213620.29</v>
      </c>
    </row>
    <row r="7048" spans="1:6" ht="45" customHeight="1" x14ac:dyDescent="0.2">
      <c r="A7048" s="21">
        <v>105</v>
      </c>
      <c r="B7048" s="22" t="s">
        <v>4681</v>
      </c>
      <c r="C7048" s="23" t="s">
        <v>4682</v>
      </c>
      <c r="D7048" s="31">
        <v>16</v>
      </c>
      <c r="E7048" s="25">
        <v>313.88</v>
      </c>
      <c r="F7048" s="25">
        <v>41883.54</v>
      </c>
    </row>
    <row r="7049" spans="1:6" ht="45" customHeight="1" x14ac:dyDescent="0.2">
      <c r="A7049" s="21">
        <v>106</v>
      </c>
      <c r="B7049" s="22" t="s">
        <v>4826</v>
      </c>
      <c r="C7049" s="23" t="s">
        <v>4827</v>
      </c>
      <c r="D7049" s="31">
        <v>2</v>
      </c>
      <c r="E7049" s="25">
        <v>346.57</v>
      </c>
      <c r="F7049" s="25">
        <v>5780.86</v>
      </c>
    </row>
    <row r="7050" spans="1:6" ht="45" customHeight="1" x14ac:dyDescent="0.2">
      <c r="A7050" s="21">
        <v>107</v>
      </c>
      <c r="B7050" s="22" t="s">
        <v>4828</v>
      </c>
      <c r="C7050" s="23" t="s">
        <v>4829</v>
      </c>
      <c r="D7050" s="31">
        <v>30</v>
      </c>
      <c r="E7050" s="25">
        <v>242.7</v>
      </c>
      <c r="F7050" s="25">
        <v>188162.93</v>
      </c>
    </row>
    <row r="7051" spans="1:6" x14ac:dyDescent="0.2">
      <c r="A7051" s="26"/>
      <c r="B7051" s="27"/>
      <c r="C7051" s="28" t="s">
        <v>4830</v>
      </c>
      <c r="D7051" s="28"/>
      <c r="E7051" s="28"/>
      <c r="F7051" s="29">
        <v>185778.65</v>
      </c>
    </row>
    <row r="7052" spans="1:6" x14ac:dyDescent="0.2">
      <c r="A7052" s="26"/>
      <c r="B7052" s="27"/>
      <c r="C7052" s="28" t="s">
        <v>4831</v>
      </c>
      <c r="D7052" s="28"/>
      <c r="E7052" s="28"/>
      <c r="F7052" s="29">
        <v>100261.49</v>
      </c>
    </row>
    <row r="7053" spans="1:6" x14ac:dyDescent="0.2">
      <c r="A7053" s="26"/>
      <c r="B7053" s="27"/>
      <c r="C7053" s="28" t="s">
        <v>917</v>
      </c>
      <c r="D7053" s="28"/>
      <c r="E7053" s="28"/>
      <c r="F7053" s="29">
        <v>474203.07</v>
      </c>
    </row>
    <row r="7054" spans="1:6" ht="45" customHeight="1" x14ac:dyDescent="0.2">
      <c r="A7054" s="21">
        <v>108</v>
      </c>
      <c r="B7054" s="22" t="s">
        <v>4832</v>
      </c>
      <c r="C7054" s="23" t="s">
        <v>4833</v>
      </c>
      <c r="D7054" s="31">
        <v>8</v>
      </c>
      <c r="E7054" s="25">
        <v>398.89</v>
      </c>
      <c r="F7054" s="25">
        <v>26613.96</v>
      </c>
    </row>
    <row r="7055" spans="1:6" ht="45" customHeight="1" x14ac:dyDescent="0.2">
      <c r="A7055" s="21">
        <v>109</v>
      </c>
      <c r="B7055" s="22" t="s">
        <v>4834</v>
      </c>
      <c r="C7055" s="23" t="s">
        <v>4835</v>
      </c>
      <c r="D7055" s="31">
        <v>20</v>
      </c>
      <c r="E7055" s="25">
        <v>436.49</v>
      </c>
      <c r="F7055" s="25">
        <v>72806.240000000005</v>
      </c>
    </row>
    <row r="7056" spans="1:6" ht="45" customHeight="1" x14ac:dyDescent="0.2">
      <c r="A7056" s="21">
        <v>110</v>
      </c>
      <c r="B7056" s="22" t="s">
        <v>4836</v>
      </c>
      <c r="C7056" s="23" t="s">
        <v>4837</v>
      </c>
      <c r="D7056" s="31">
        <v>2</v>
      </c>
      <c r="E7056" s="25">
        <v>401.35</v>
      </c>
      <c r="F7056" s="25">
        <v>6694.52</v>
      </c>
    </row>
    <row r="7057" spans="1:6" ht="12" x14ac:dyDescent="0.2">
      <c r="A7057" s="459" t="s">
        <v>4838</v>
      </c>
      <c r="B7057" s="460"/>
      <c r="C7057" s="460"/>
      <c r="D7057" s="460"/>
      <c r="E7057" s="460"/>
      <c r="F7057" s="461"/>
    </row>
    <row r="7058" spans="1:6" ht="33.75" customHeight="1" x14ac:dyDescent="0.2">
      <c r="A7058" s="21">
        <v>111</v>
      </c>
      <c r="B7058" s="22" t="s">
        <v>4839</v>
      </c>
      <c r="C7058" s="23" t="s">
        <v>4840</v>
      </c>
      <c r="D7058" s="33">
        <v>2.6928000000000001</v>
      </c>
      <c r="E7058" s="25">
        <v>931.34</v>
      </c>
      <c r="F7058" s="25">
        <v>77929.13</v>
      </c>
    </row>
    <row r="7059" spans="1:6" x14ac:dyDescent="0.2">
      <c r="A7059" s="26"/>
      <c r="B7059" s="27"/>
      <c r="C7059" s="28" t="s">
        <v>4841</v>
      </c>
      <c r="D7059" s="28"/>
      <c r="E7059" s="28"/>
      <c r="F7059" s="29">
        <v>66360.02</v>
      </c>
    </row>
    <row r="7060" spans="1:6" x14ac:dyDescent="0.2">
      <c r="A7060" s="26"/>
      <c r="B7060" s="27"/>
      <c r="C7060" s="28" t="s">
        <v>4842</v>
      </c>
      <c r="D7060" s="28"/>
      <c r="E7060" s="28"/>
      <c r="F7060" s="29">
        <v>34890.32</v>
      </c>
    </row>
    <row r="7061" spans="1:6" x14ac:dyDescent="0.2">
      <c r="A7061" s="26"/>
      <c r="B7061" s="27"/>
      <c r="C7061" s="28" t="s">
        <v>917</v>
      </c>
      <c r="D7061" s="28"/>
      <c r="E7061" s="28"/>
      <c r="F7061" s="29">
        <v>179179.47</v>
      </c>
    </row>
    <row r="7062" spans="1:6" ht="22.5" customHeight="1" x14ac:dyDescent="0.2">
      <c r="A7062" s="21">
        <v>112</v>
      </c>
      <c r="B7062" s="22" t="s">
        <v>4843</v>
      </c>
      <c r="C7062" s="23" t="s">
        <v>4844</v>
      </c>
      <c r="D7062" s="43">
        <v>-4.7931840000000001</v>
      </c>
      <c r="E7062" s="25">
        <v>9.0399999999999991</v>
      </c>
      <c r="F7062" s="25">
        <v>-590.59</v>
      </c>
    </row>
    <row r="7063" spans="1:6" ht="33.75" customHeight="1" x14ac:dyDescent="0.2">
      <c r="A7063" s="21">
        <v>113</v>
      </c>
      <c r="B7063" s="22" t="s">
        <v>4845</v>
      </c>
      <c r="C7063" s="23" t="s">
        <v>4846</v>
      </c>
      <c r="D7063" s="31">
        <v>480</v>
      </c>
      <c r="E7063" s="25">
        <v>217.83</v>
      </c>
      <c r="F7063" s="25">
        <v>872026.63</v>
      </c>
    </row>
    <row r="7064" spans="1:6" ht="33.75" customHeight="1" x14ac:dyDescent="0.2">
      <c r="A7064" s="21">
        <v>114</v>
      </c>
      <c r="B7064" s="22" t="s">
        <v>4847</v>
      </c>
      <c r="C7064" s="23" t="s">
        <v>4848</v>
      </c>
      <c r="D7064" s="31">
        <v>480</v>
      </c>
      <c r="E7064" s="25">
        <v>155.28</v>
      </c>
      <c r="F7064" s="25">
        <v>621618.37</v>
      </c>
    </row>
    <row r="7065" spans="1:6" ht="22.5" customHeight="1" x14ac:dyDescent="0.2">
      <c r="A7065" s="21">
        <v>115</v>
      </c>
      <c r="B7065" s="22" t="s">
        <v>4849</v>
      </c>
      <c r="C7065" s="23" t="s">
        <v>4850</v>
      </c>
      <c r="D7065" s="31">
        <v>480</v>
      </c>
      <c r="E7065" s="25">
        <v>0.71</v>
      </c>
      <c r="F7065" s="25">
        <v>2837.49</v>
      </c>
    </row>
    <row r="7066" spans="1:6" ht="22.5" customHeight="1" x14ac:dyDescent="0.2">
      <c r="A7066" s="21">
        <v>116</v>
      </c>
      <c r="B7066" s="22" t="s">
        <v>4851</v>
      </c>
      <c r="C7066" s="23" t="s">
        <v>4852</v>
      </c>
      <c r="D7066" s="31">
        <v>480</v>
      </c>
      <c r="E7066" s="25">
        <v>0.74</v>
      </c>
      <c r="F7066" s="25">
        <v>2962.67</v>
      </c>
    </row>
    <row r="7067" spans="1:6" ht="22.5" customHeight="1" x14ac:dyDescent="0.2">
      <c r="A7067" s="21">
        <v>117</v>
      </c>
      <c r="B7067" s="22" t="s">
        <v>4853</v>
      </c>
      <c r="C7067" s="23" t="s">
        <v>4854</v>
      </c>
      <c r="D7067" s="31">
        <v>160</v>
      </c>
      <c r="E7067" s="25">
        <v>0.88</v>
      </c>
      <c r="F7067" s="25">
        <v>1168.3800000000001</v>
      </c>
    </row>
    <row r="7068" spans="1:6" ht="33.75" customHeight="1" x14ac:dyDescent="0.2">
      <c r="A7068" s="21">
        <v>118</v>
      </c>
      <c r="B7068" s="22" t="s">
        <v>4855</v>
      </c>
      <c r="C7068" s="23" t="s">
        <v>4856</v>
      </c>
      <c r="D7068" s="24">
        <v>0.64800000000000002</v>
      </c>
      <c r="E7068" s="25">
        <v>5058.38</v>
      </c>
      <c r="F7068" s="25">
        <v>70478.28</v>
      </c>
    </row>
    <row r="7069" spans="1:6" x14ac:dyDescent="0.2">
      <c r="A7069" s="26"/>
      <c r="B7069" s="27"/>
      <c r="C7069" s="28" t="s">
        <v>4857</v>
      </c>
      <c r="D7069" s="28"/>
      <c r="E7069" s="28"/>
      <c r="F7069" s="29">
        <v>77449.5</v>
      </c>
    </row>
    <row r="7070" spans="1:6" x14ac:dyDescent="0.2">
      <c r="A7070" s="26"/>
      <c r="B7070" s="27"/>
      <c r="C7070" s="28" t="s">
        <v>4858</v>
      </c>
      <c r="D7070" s="28"/>
      <c r="E7070" s="28"/>
      <c r="F7070" s="29">
        <v>41798.14</v>
      </c>
    </row>
    <row r="7071" spans="1:6" x14ac:dyDescent="0.2">
      <c r="A7071" s="26"/>
      <c r="B7071" s="27"/>
      <c r="C7071" s="28" t="s">
        <v>917</v>
      </c>
      <c r="D7071" s="28"/>
      <c r="E7071" s="28"/>
      <c r="F7071" s="29">
        <v>189725.92</v>
      </c>
    </row>
    <row r="7072" spans="1:6" ht="22.5" customHeight="1" x14ac:dyDescent="0.2">
      <c r="A7072" s="21">
        <v>119</v>
      </c>
      <c r="B7072" s="22" t="s">
        <v>4859</v>
      </c>
      <c r="C7072" s="23" t="s">
        <v>4860</v>
      </c>
      <c r="D7072" s="31">
        <v>960</v>
      </c>
      <c r="E7072" s="25">
        <v>84.81</v>
      </c>
      <c r="F7072" s="25">
        <v>678994.04</v>
      </c>
    </row>
    <row r="7073" spans="1:6" ht="22.5" customHeight="1" x14ac:dyDescent="0.2">
      <c r="A7073" s="21">
        <v>120</v>
      </c>
      <c r="B7073" s="22" t="s">
        <v>4861</v>
      </c>
      <c r="C7073" s="23" t="s">
        <v>4862</v>
      </c>
      <c r="D7073" s="31">
        <v>1920</v>
      </c>
      <c r="E7073" s="25">
        <v>0.71</v>
      </c>
      <c r="F7073" s="25">
        <v>11349.95</v>
      </c>
    </row>
    <row r="7074" spans="1:6" ht="22.5" customHeight="1" x14ac:dyDescent="0.2">
      <c r="A7074" s="21">
        <v>121</v>
      </c>
      <c r="B7074" s="22" t="s">
        <v>4863</v>
      </c>
      <c r="C7074" s="23" t="s">
        <v>4864</v>
      </c>
      <c r="D7074" s="31">
        <v>1920</v>
      </c>
      <c r="E7074" s="25">
        <v>0.74</v>
      </c>
      <c r="F7074" s="25">
        <v>11850.68</v>
      </c>
    </row>
    <row r="7075" spans="1:6" ht="12" x14ac:dyDescent="0.2">
      <c r="A7075" s="459" t="s">
        <v>4865</v>
      </c>
      <c r="B7075" s="460"/>
      <c r="C7075" s="460"/>
      <c r="D7075" s="460"/>
      <c r="E7075" s="460"/>
      <c r="F7075" s="461"/>
    </row>
    <row r="7076" spans="1:6" ht="22.5" customHeight="1" x14ac:dyDescent="0.2">
      <c r="A7076" s="21">
        <v>122</v>
      </c>
      <c r="B7076" s="22" t="s">
        <v>4866</v>
      </c>
      <c r="C7076" s="23" t="s">
        <v>4867</v>
      </c>
      <c r="D7076" s="31">
        <v>5</v>
      </c>
      <c r="E7076" s="25">
        <v>237.81</v>
      </c>
      <c r="F7076" s="25">
        <v>44831.12</v>
      </c>
    </row>
    <row r="7077" spans="1:6" x14ac:dyDescent="0.2">
      <c r="A7077" s="26"/>
      <c r="B7077" s="27"/>
      <c r="C7077" s="28" t="s">
        <v>4868</v>
      </c>
      <c r="D7077" s="28"/>
      <c r="E7077" s="28"/>
      <c r="F7077" s="29">
        <v>40799.730000000003</v>
      </c>
    </row>
    <row r="7078" spans="1:6" x14ac:dyDescent="0.2">
      <c r="A7078" s="26"/>
      <c r="B7078" s="27"/>
      <c r="C7078" s="28" t="s">
        <v>4869</v>
      </c>
      <c r="D7078" s="28"/>
      <c r="E7078" s="28"/>
      <c r="F7078" s="29">
        <v>21451.41</v>
      </c>
    </row>
    <row r="7079" spans="1:6" x14ac:dyDescent="0.2">
      <c r="A7079" s="26"/>
      <c r="B7079" s="27"/>
      <c r="C7079" s="28" t="s">
        <v>917</v>
      </c>
      <c r="D7079" s="28"/>
      <c r="E7079" s="28"/>
      <c r="F7079" s="29">
        <v>107082.26</v>
      </c>
    </row>
    <row r="7080" spans="1:6" ht="22.5" customHeight="1" x14ac:dyDescent="0.2">
      <c r="A7080" s="21">
        <v>123</v>
      </c>
      <c r="B7080" s="22" t="s">
        <v>4870</v>
      </c>
      <c r="C7080" s="23" t="s">
        <v>4871</v>
      </c>
      <c r="D7080" s="31">
        <v>500</v>
      </c>
      <c r="E7080" s="25">
        <v>8.2100000000000009</v>
      </c>
      <c r="F7080" s="25">
        <v>34251.53</v>
      </c>
    </row>
    <row r="7081" spans="1:6" ht="22.5" customHeight="1" x14ac:dyDescent="0.2">
      <c r="A7081" s="21">
        <v>124</v>
      </c>
      <c r="B7081" s="22" t="s">
        <v>4872</v>
      </c>
      <c r="C7081" s="23" t="s">
        <v>4873</v>
      </c>
      <c r="D7081" s="31">
        <v>1</v>
      </c>
      <c r="E7081" s="25">
        <v>325.64999999999998</v>
      </c>
      <c r="F7081" s="25">
        <v>11461.05</v>
      </c>
    </row>
    <row r="7082" spans="1:6" x14ac:dyDescent="0.2">
      <c r="A7082" s="26"/>
      <c r="B7082" s="27"/>
      <c r="C7082" s="28" t="s">
        <v>4874</v>
      </c>
      <c r="D7082" s="28"/>
      <c r="E7082" s="28"/>
      <c r="F7082" s="29">
        <v>10181.780000000001</v>
      </c>
    </row>
    <row r="7083" spans="1:6" x14ac:dyDescent="0.2">
      <c r="A7083" s="26"/>
      <c r="B7083" s="27"/>
      <c r="C7083" s="28" t="s">
        <v>4875</v>
      </c>
      <c r="D7083" s="28"/>
      <c r="E7083" s="28"/>
      <c r="F7083" s="29">
        <v>5353.31</v>
      </c>
    </row>
    <row r="7084" spans="1:6" x14ac:dyDescent="0.2">
      <c r="A7084" s="26"/>
      <c r="B7084" s="27"/>
      <c r="C7084" s="28" t="s">
        <v>917</v>
      </c>
      <c r="D7084" s="28"/>
      <c r="E7084" s="28"/>
      <c r="F7084" s="29">
        <v>26996.14</v>
      </c>
    </row>
    <row r="7085" spans="1:6" ht="33.75" customHeight="1" x14ac:dyDescent="0.2">
      <c r="A7085" s="21">
        <v>125</v>
      </c>
      <c r="B7085" s="22" t="s">
        <v>4876</v>
      </c>
      <c r="C7085" s="23" t="s">
        <v>4877</v>
      </c>
      <c r="D7085" s="31">
        <v>100</v>
      </c>
      <c r="E7085" s="25">
        <v>96.23</v>
      </c>
      <c r="F7085" s="25">
        <v>80256.38</v>
      </c>
    </row>
    <row r="7086" spans="1:6" ht="12" x14ac:dyDescent="0.2">
      <c r="A7086" s="459" t="s">
        <v>4878</v>
      </c>
      <c r="B7086" s="460"/>
      <c r="C7086" s="460"/>
      <c r="D7086" s="460"/>
      <c r="E7086" s="460"/>
      <c r="F7086" s="461"/>
    </row>
    <row r="7087" spans="1:6" ht="45" customHeight="1" x14ac:dyDescent="0.2">
      <c r="A7087" s="21">
        <v>126</v>
      </c>
      <c r="B7087" s="22" t="s">
        <v>3923</v>
      </c>
      <c r="C7087" s="23" t="s">
        <v>3924</v>
      </c>
      <c r="D7087" s="31">
        <v>10</v>
      </c>
      <c r="E7087" s="25">
        <v>184.24</v>
      </c>
      <c r="F7087" s="25">
        <v>79887.31</v>
      </c>
    </row>
    <row r="7088" spans="1:6" x14ac:dyDescent="0.2">
      <c r="A7088" s="26"/>
      <c r="B7088" s="27"/>
      <c r="C7088" s="28" t="s">
        <v>4879</v>
      </c>
      <c r="D7088" s="28"/>
      <c r="E7088" s="28"/>
      <c r="F7088" s="29">
        <v>73432.14</v>
      </c>
    </row>
    <row r="7089" spans="1:7" x14ac:dyDescent="0.2">
      <c r="A7089" s="26"/>
      <c r="B7089" s="27"/>
      <c r="C7089" s="28" t="s">
        <v>4880</v>
      </c>
      <c r="D7089" s="28"/>
      <c r="E7089" s="28"/>
      <c r="F7089" s="29">
        <v>38608.65</v>
      </c>
    </row>
    <row r="7090" spans="1:7" x14ac:dyDescent="0.2">
      <c r="A7090" s="26"/>
      <c r="B7090" s="27"/>
      <c r="C7090" s="28" t="s">
        <v>917</v>
      </c>
      <c r="D7090" s="28"/>
      <c r="E7090" s="28"/>
      <c r="F7090" s="29">
        <v>191928.1</v>
      </c>
      <c r="G7090" s="194">
        <f>F7090/D7087/100*1.2*1.0224*1.0192</f>
        <v>239.99382407669762</v>
      </c>
    </row>
    <row r="7091" spans="1:7" ht="33.75" customHeight="1" x14ac:dyDescent="0.2">
      <c r="A7091" s="21">
        <v>127</v>
      </c>
      <c r="B7091" s="22" t="s">
        <v>4881</v>
      </c>
      <c r="C7091" s="23" t="s">
        <v>4882</v>
      </c>
      <c r="D7091" s="31">
        <v>1012</v>
      </c>
      <c r="E7091" s="25">
        <v>8.3699999999999992</v>
      </c>
      <c r="F7091" s="25">
        <v>40404</v>
      </c>
    </row>
    <row r="7092" spans="1:7" ht="22.5" customHeight="1" x14ac:dyDescent="0.2">
      <c r="A7092" s="21">
        <v>128</v>
      </c>
      <c r="B7092" s="22" t="s">
        <v>4883</v>
      </c>
      <c r="C7092" s="23" t="s">
        <v>4884</v>
      </c>
      <c r="D7092" s="31">
        <v>10</v>
      </c>
      <c r="E7092" s="25">
        <v>38</v>
      </c>
      <c r="F7092" s="25">
        <v>8059.8</v>
      </c>
    </row>
    <row r="7093" spans="1:7" ht="33.75" customHeight="1" x14ac:dyDescent="0.2">
      <c r="A7093" s="21">
        <v>129</v>
      </c>
      <c r="B7093" s="22" t="s">
        <v>4885</v>
      </c>
      <c r="C7093" s="23" t="s">
        <v>4886</v>
      </c>
      <c r="D7093" s="31">
        <v>1</v>
      </c>
      <c r="E7093" s="25">
        <v>968.55</v>
      </c>
      <c r="F7093" s="25">
        <v>24049.61</v>
      </c>
    </row>
    <row r="7094" spans="1:7" x14ac:dyDescent="0.2">
      <c r="A7094" s="26"/>
      <c r="B7094" s="27"/>
      <c r="C7094" s="28" t="s">
        <v>4887</v>
      </c>
      <c r="D7094" s="28"/>
      <c r="E7094" s="28"/>
      <c r="F7094" s="29">
        <v>17742.86</v>
      </c>
    </row>
    <row r="7095" spans="1:7" x14ac:dyDescent="0.2">
      <c r="A7095" s="26"/>
      <c r="B7095" s="27"/>
      <c r="C7095" s="28" t="s">
        <v>4888</v>
      </c>
      <c r="D7095" s="28"/>
      <c r="E7095" s="28"/>
      <c r="F7095" s="29">
        <v>9328.7199999999993</v>
      </c>
    </row>
    <row r="7096" spans="1:7" x14ac:dyDescent="0.2">
      <c r="A7096" s="26"/>
      <c r="B7096" s="27"/>
      <c r="C7096" s="28" t="s">
        <v>917</v>
      </c>
      <c r="D7096" s="28"/>
      <c r="E7096" s="28"/>
      <c r="F7096" s="29">
        <v>51121.19</v>
      </c>
      <c r="G7096" s="194">
        <f>F7096/100*1.2*1.0224*1.0192</f>
        <v>639.23781246474243</v>
      </c>
    </row>
    <row r="7097" spans="1:7" ht="45" customHeight="1" x14ac:dyDescent="0.2">
      <c r="A7097" s="21">
        <v>130</v>
      </c>
      <c r="B7097" s="22" t="s">
        <v>3619</v>
      </c>
      <c r="C7097" s="23" t="s">
        <v>3620</v>
      </c>
      <c r="D7097" s="32">
        <v>101.2</v>
      </c>
      <c r="E7097" s="25">
        <v>40.5</v>
      </c>
      <c r="F7097" s="25">
        <v>27255.69</v>
      </c>
      <c r="G7097" s="194">
        <f>F7097/D7097*1.2*1.0224*1.0192</f>
        <v>336.77370155520003</v>
      </c>
    </row>
    <row r="7098" spans="1:7" ht="22.5" customHeight="1" x14ac:dyDescent="0.2">
      <c r="A7098" s="21">
        <v>131</v>
      </c>
      <c r="B7098" s="22" t="s">
        <v>4889</v>
      </c>
      <c r="C7098" s="23" t="s">
        <v>4890</v>
      </c>
      <c r="D7098" s="32">
        <v>0.3</v>
      </c>
      <c r="E7098" s="25">
        <v>1092.06</v>
      </c>
      <c r="F7098" s="25">
        <v>6435.71</v>
      </c>
    </row>
    <row r="7099" spans="1:7" x14ac:dyDescent="0.2">
      <c r="A7099" s="26"/>
      <c r="B7099" s="27"/>
      <c r="C7099" s="28" t="s">
        <v>4891</v>
      </c>
      <c r="D7099" s="28"/>
      <c r="E7099" s="28"/>
      <c r="F7099" s="29">
        <v>4190.91</v>
      </c>
    </row>
    <row r="7100" spans="1:7" x14ac:dyDescent="0.2">
      <c r="A7100" s="26"/>
      <c r="B7100" s="27"/>
      <c r="C7100" s="28" t="s">
        <v>4892</v>
      </c>
      <c r="D7100" s="28"/>
      <c r="E7100" s="28"/>
      <c r="F7100" s="29">
        <v>2203.4699999999998</v>
      </c>
    </row>
    <row r="7101" spans="1:7" x14ac:dyDescent="0.2">
      <c r="A7101" s="26"/>
      <c r="B7101" s="27"/>
      <c r="C7101" s="28" t="s">
        <v>917</v>
      </c>
      <c r="D7101" s="28"/>
      <c r="E7101" s="28"/>
      <c r="F7101" s="29">
        <v>12830.09</v>
      </c>
    </row>
    <row r="7102" spans="1:7" ht="33.75" customHeight="1" x14ac:dyDescent="0.2">
      <c r="A7102" s="21">
        <v>132</v>
      </c>
      <c r="B7102" s="22" t="s">
        <v>4893</v>
      </c>
      <c r="C7102" s="23" t="s">
        <v>4894</v>
      </c>
      <c r="D7102" s="31">
        <v>30</v>
      </c>
      <c r="E7102" s="25">
        <v>13.25</v>
      </c>
      <c r="F7102" s="25">
        <v>2293.58</v>
      </c>
    </row>
    <row r="7103" spans="1:7" ht="45" customHeight="1" x14ac:dyDescent="0.2">
      <c r="A7103" s="21">
        <v>133</v>
      </c>
      <c r="B7103" s="22" t="s">
        <v>3923</v>
      </c>
      <c r="C7103" s="23" t="s">
        <v>3924</v>
      </c>
      <c r="D7103" s="31">
        <v>2</v>
      </c>
      <c r="E7103" s="25">
        <v>184.24</v>
      </c>
      <c r="F7103" s="25">
        <v>15977.46</v>
      </c>
    </row>
    <row r="7104" spans="1:7" x14ac:dyDescent="0.2">
      <c r="A7104" s="26"/>
      <c r="B7104" s="27"/>
      <c r="C7104" s="28" t="s">
        <v>4895</v>
      </c>
      <c r="D7104" s="28"/>
      <c r="E7104" s="28"/>
      <c r="F7104" s="29">
        <v>14686.43</v>
      </c>
    </row>
    <row r="7105" spans="1:6" x14ac:dyDescent="0.2">
      <c r="A7105" s="26"/>
      <c r="B7105" s="27"/>
      <c r="C7105" s="28" t="s">
        <v>4896</v>
      </c>
      <c r="D7105" s="28"/>
      <c r="E7105" s="28"/>
      <c r="F7105" s="29">
        <v>7721.73</v>
      </c>
    </row>
    <row r="7106" spans="1:6" x14ac:dyDescent="0.2">
      <c r="A7106" s="26"/>
      <c r="B7106" s="27"/>
      <c r="C7106" s="28" t="s">
        <v>917</v>
      </c>
      <c r="D7106" s="28"/>
      <c r="E7106" s="28"/>
      <c r="F7106" s="29">
        <v>38385.620000000003</v>
      </c>
    </row>
    <row r="7107" spans="1:6" ht="33.75" customHeight="1" x14ac:dyDescent="0.2">
      <c r="A7107" s="21">
        <v>134</v>
      </c>
      <c r="B7107" s="22" t="s">
        <v>4897</v>
      </c>
      <c r="C7107" s="23" t="s">
        <v>4898</v>
      </c>
      <c r="D7107" s="31">
        <v>200</v>
      </c>
      <c r="E7107" s="25">
        <v>4.9000000000000004</v>
      </c>
      <c r="F7107" s="25">
        <v>6291.6</v>
      </c>
    </row>
    <row r="7108" spans="1:6" ht="33.75" customHeight="1" x14ac:dyDescent="0.2">
      <c r="A7108" s="21">
        <v>135</v>
      </c>
      <c r="B7108" s="22" t="s">
        <v>4899</v>
      </c>
      <c r="C7108" s="23" t="s">
        <v>4900</v>
      </c>
      <c r="D7108" s="31">
        <v>2</v>
      </c>
      <c r="E7108" s="25">
        <v>57.4</v>
      </c>
      <c r="F7108" s="25">
        <v>475.27</v>
      </c>
    </row>
    <row r="7109" spans="1:6" ht="22.5" customHeight="1" x14ac:dyDescent="0.2">
      <c r="A7109" s="21">
        <v>136</v>
      </c>
      <c r="B7109" s="22" t="s">
        <v>4901</v>
      </c>
      <c r="C7109" s="23" t="s">
        <v>4902</v>
      </c>
      <c r="D7109" s="31">
        <v>200</v>
      </c>
      <c r="E7109" s="25">
        <v>3.08</v>
      </c>
      <c r="F7109" s="25">
        <v>5129.04</v>
      </c>
    </row>
    <row r="7110" spans="1:6" ht="22.5" customHeight="1" x14ac:dyDescent="0.2">
      <c r="A7110" s="21">
        <v>137</v>
      </c>
      <c r="B7110" s="22" t="s">
        <v>4903</v>
      </c>
      <c r="C7110" s="23" t="s">
        <v>4904</v>
      </c>
      <c r="D7110" s="31">
        <v>200</v>
      </c>
      <c r="E7110" s="25">
        <v>0.39</v>
      </c>
      <c r="F7110" s="25">
        <v>643.29999999999995</v>
      </c>
    </row>
    <row r="7111" spans="1:6" ht="22.5" customHeight="1" x14ac:dyDescent="0.2">
      <c r="A7111" s="21">
        <v>138</v>
      </c>
      <c r="B7111" s="22" t="s">
        <v>4905</v>
      </c>
      <c r="C7111" s="23" t="s">
        <v>4906</v>
      </c>
      <c r="D7111" s="32">
        <v>13.6</v>
      </c>
      <c r="E7111" s="25">
        <v>284</v>
      </c>
      <c r="F7111" s="25">
        <v>123856.5</v>
      </c>
    </row>
    <row r="7112" spans="1:6" x14ac:dyDescent="0.2">
      <c r="A7112" s="26"/>
      <c r="B7112" s="27"/>
      <c r="C7112" s="28" t="s">
        <v>4907</v>
      </c>
      <c r="D7112" s="28"/>
      <c r="E7112" s="28"/>
      <c r="F7112" s="29">
        <v>104777.36</v>
      </c>
    </row>
    <row r="7113" spans="1:6" x14ac:dyDescent="0.2">
      <c r="A7113" s="26"/>
      <c r="B7113" s="27"/>
      <c r="C7113" s="28" t="s">
        <v>4908</v>
      </c>
      <c r="D7113" s="28"/>
      <c r="E7113" s="28"/>
      <c r="F7113" s="29">
        <v>55089.13</v>
      </c>
    </row>
    <row r="7114" spans="1:6" x14ac:dyDescent="0.2">
      <c r="A7114" s="26"/>
      <c r="B7114" s="27"/>
      <c r="C7114" s="28" t="s">
        <v>917</v>
      </c>
      <c r="D7114" s="28"/>
      <c r="E7114" s="28"/>
      <c r="F7114" s="29">
        <v>283722.99</v>
      </c>
    </row>
    <row r="7115" spans="1:6" ht="33.75" customHeight="1" x14ac:dyDescent="0.2">
      <c r="A7115" s="21">
        <v>139</v>
      </c>
      <c r="B7115" s="22" t="s">
        <v>4909</v>
      </c>
      <c r="C7115" s="23" t="s">
        <v>4910</v>
      </c>
      <c r="D7115" s="32">
        <v>1387.2</v>
      </c>
      <c r="E7115" s="25">
        <v>17.28</v>
      </c>
      <c r="F7115" s="25">
        <v>173788.42</v>
      </c>
    </row>
    <row r="7116" spans="1:6" ht="22.5" customHeight="1" x14ac:dyDescent="0.2">
      <c r="A7116" s="21">
        <v>140</v>
      </c>
      <c r="B7116" s="22" t="s">
        <v>4911</v>
      </c>
      <c r="C7116" s="23" t="s">
        <v>4912</v>
      </c>
      <c r="D7116" s="32">
        <v>14.4</v>
      </c>
      <c r="E7116" s="25">
        <v>283.19</v>
      </c>
      <c r="F7116" s="25">
        <v>133346.76999999999</v>
      </c>
    </row>
    <row r="7117" spans="1:6" x14ac:dyDescent="0.2">
      <c r="A7117" s="26"/>
      <c r="B7117" s="27"/>
      <c r="C7117" s="28" t="s">
        <v>4913</v>
      </c>
      <c r="D7117" s="28"/>
      <c r="E7117" s="28"/>
      <c r="F7117" s="29">
        <v>112266.87</v>
      </c>
    </row>
    <row r="7118" spans="1:6" x14ac:dyDescent="0.2">
      <c r="A7118" s="26"/>
      <c r="B7118" s="27"/>
      <c r="C7118" s="28" t="s">
        <v>4914</v>
      </c>
      <c r="D7118" s="28"/>
      <c r="E7118" s="28"/>
      <c r="F7118" s="29">
        <v>59026.91</v>
      </c>
    </row>
    <row r="7119" spans="1:6" x14ac:dyDescent="0.2">
      <c r="A7119" s="26"/>
      <c r="B7119" s="27"/>
      <c r="C7119" s="28" t="s">
        <v>917</v>
      </c>
      <c r="D7119" s="28"/>
      <c r="E7119" s="28"/>
      <c r="F7119" s="29">
        <v>304640.55</v>
      </c>
    </row>
    <row r="7120" spans="1:6" ht="33.75" customHeight="1" x14ac:dyDescent="0.2">
      <c r="A7120" s="21">
        <v>141</v>
      </c>
      <c r="B7120" s="22" t="s">
        <v>4915</v>
      </c>
      <c r="C7120" s="23" t="s">
        <v>4916</v>
      </c>
      <c r="D7120" s="32">
        <v>1468.8</v>
      </c>
      <c r="E7120" s="25">
        <v>31.53</v>
      </c>
      <c r="F7120" s="25">
        <v>621497.16</v>
      </c>
    </row>
    <row r="7121" spans="1:6" ht="33.75" customHeight="1" x14ac:dyDescent="0.2">
      <c r="A7121" s="21">
        <v>142</v>
      </c>
      <c r="B7121" s="22" t="s">
        <v>4917</v>
      </c>
      <c r="C7121" s="23" t="s">
        <v>4918</v>
      </c>
      <c r="D7121" s="31">
        <v>7</v>
      </c>
      <c r="E7121" s="25">
        <v>19.350000000000001</v>
      </c>
      <c r="F7121" s="25">
        <v>2566.79</v>
      </c>
    </row>
    <row r="7122" spans="1:6" x14ac:dyDescent="0.2">
      <c r="A7122" s="26"/>
      <c r="B7122" s="27"/>
      <c r="C7122" s="28" t="s">
        <v>4919</v>
      </c>
      <c r="D7122" s="28"/>
      <c r="E7122" s="28"/>
      <c r="F7122" s="29">
        <v>1315.09</v>
      </c>
    </row>
    <row r="7123" spans="1:6" x14ac:dyDescent="0.2">
      <c r="A7123" s="26"/>
      <c r="B7123" s="27"/>
      <c r="C7123" s="28" t="s">
        <v>4920</v>
      </c>
      <c r="D7123" s="28"/>
      <c r="E7123" s="28"/>
      <c r="F7123" s="29">
        <v>691.44</v>
      </c>
    </row>
    <row r="7124" spans="1:6" x14ac:dyDescent="0.2">
      <c r="A7124" s="26"/>
      <c r="B7124" s="27"/>
      <c r="C7124" s="28" t="s">
        <v>917</v>
      </c>
      <c r="D7124" s="28"/>
      <c r="E7124" s="28"/>
      <c r="F7124" s="29">
        <v>4573.32</v>
      </c>
    </row>
    <row r="7125" spans="1:6" ht="22.5" customHeight="1" x14ac:dyDescent="0.2">
      <c r="A7125" s="21">
        <v>143</v>
      </c>
      <c r="B7125" s="22" t="s">
        <v>4921</v>
      </c>
      <c r="C7125" s="23" t="s">
        <v>4922</v>
      </c>
      <c r="D7125" s="35">
        <v>-4.2000000000000002E-4</v>
      </c>
      <c r="E7125" s="25">
        <v>26950</v>
      </c>
      <c r="F7125" s="25">
        <v>-272.33999999999997</v>
      </c>
    </row>
    <row r="7126" spans="1:6" ht="22.5" customHeight="1" x14ac:dyDescent="0.2">
      <c r="A7126" s="21">
        <v>144</v>
      </c>
      <c r="B7126" s="22" t="s">
        <v>4923</v>
      </c>
      <c r="C7126" s="23" t="s">
        <v>4924</v>
      </c>
      <c r="D7126" s="30">
        <v>-1.05</v>
      </c>
      <c r="E7126" s="25">
        <v>9.0399999999999991</v>
      </c>
      <c r="F7126" s="25">
        <v>-97.48</v>
      </c>
    </row>
    <row r="7127" spans="1:6" ht="22.5" customHeight="1" x14ac:dyDescent="0.2">
      <c r="A7127" s="21">
        <v>145</v>
      </c>
      <c r="B7127" s="22" t="s">
        <v>4925</v>
      </c>
      <c r="C7127" s="23" t="s">
        <v>4926</v>
      </c>
      <c r="D7127" s="30">
        <v>-5.04</v>
      </c>
      <c r="E7127" s="25">
        <v>16.7</v>
      </c>
      <c r="F7127" s="25">
        <v>-813.06</v>
      </c>
    </row>
    <row r="7128" spans="1:6" ht="22.5" customHeight="1" x14ac:dyDescent="0.2">
      <c r="A7128" s="21">
        <v>146</v>
      </c>
      <c r="B7128" s="22" t="s">
        <v>4927</v>
      </c>
      <c r="C7128" s="23" t="s">
        <v>4928</v>
      </c>
      <c r="D7128" s="31">
        <v>20</v>
      </c>
      <c r="E7128" s="25">
        <v>97.68</v>
      </c>
      <c r="F7128" s="25">
        <v>16292.95</v>
      </c>
    </row>
    <row r="7129" spans="1:6" ht="22.5" customHeight="1" x14ac:dyDescent="0.2">
      <c r="A7129" s="21">
        <v>147</v>
      </c>
      <c r="B7129" s="22" t="s">
        <v>4929</v>
      </c>
      <c r="C7129" s="23" t="s">
        <v>4930</v>
      </c>
      <c r="D7129" s="32">
        <v>0.5</v>
      </c>
      <c r="E7129" s="25">
        <v>13075.72</v>
      </c>
      <c r="F7129" s="25">
        <v>75961.72</v>
      </c>
    </row>
    <row r="7130" spans="1:6" x14ac:dyDescent="0.2">
      <c r="A7130" s="26"/>
      <c r="B7130" s="27"/>
      <c r="C7130" s="28" t="s">
        <v>4931</v>
      </c>
      <c r="D7130" s="28"/>
      <c r="E7130" s="28"/>
      <c r="F7130" s="29">
        <v>14624.07</v>
      </c>
    </row>
    <row r="7131" spans="1:6" x14ac:dyDescent="0.2">
      <c r="A7131" s="26"/>
      <c r="B7131" s="27"/>
      <c r="C7131" s="28" t="s">
        <v>4932</v>
      </c>
      <c r="D7131" s="28"/>
      <c r="E7131" s="28"/>
      <c r="F7131" s="29">
        <v>7688.94</v>
      </c>
    </row>
    <row r="7132" spans="1:6" x14ac:dyDescent="0.2">
      <c r="A7132" s="26"/>
      <c r="B7132" s="27"/>
      <c r="C7132" s="28" t="s">
        <v>917</v>
      </c>
      <c r="D7132" s="28"/>
      <c r="E7132" s="28"/>
      <c r="F7132" s="29">
        <v>98274.73</v>
      </c>
    </row>
    <row r="7133" spans="1:6" ht="11.25" customHeight="1" x14ac:dyDescent="0.2">
      <c r="A7133" s="443" t="s">
        <v>1007</v>
      </c>
      <c r="B7133" s="444"/>
      <c r="C7133" s="444"/>
      <c r="D7133" s="444"/>
      <c r="E7133" s="445"/>
      <c r="F7133" s="36">
        <v>13417225.880000001</v>
      </c>
    </row>
    <row r="7134" spans="1:6" x14ac:dyDescent="0.2">
      <c r="A7134" s="443" t="s">
        <v>1008</v>
      </c>
      <c r="B7134" s="444"/>
      <c r="C7134" s="444"/>
      <c r="D7134" s="444"/>
      <c r="E7134" s="445"/>
      <c r="F7134" s="36">
        <v>1240717.97</v>
      </c>
    </row>
    <row r="7135" spans="1:6" x14ac:dyDescent="0.2">
      <c r="A7135" s="443" t="s">
        <v>1009</v>
      </c>
      <c r="B7135" s="444"/>
      <c r="C7135" s="444"/>
      <c r="D7135" s="444"/>
      <c r="E7135" s="445"/>
      <c r="F7135" s="36">
        <v>657128.14</v>
      </c>
    </row>
    <row r="7136" spans="1:6" x14ac:dyDescent="0.2">
      <c r="A7136" s="443" t="s">
        <v>4933</v>
      </c>
      <c r="B7136" s="444"/>
      <c r="C7136" s="444"/>
      <c r="D7136" s="444"/>
      <c r="E7136" s="445"/>
      <c r="F7136" s="36">
        <v>15315071.99</v>
      </c>
    </row>
    <row r="7137" spans="1:6" ht="11.25" customHeight="1" x14ac:dyDescent="0.2">
      <c r="A7137" s="443" t="s">
        <v>1023</v>
      </c>
      <c r="B7137" s="444"/>
      <c r="C7137" s="444"/>
      <c r="D7137" s="444"/>
      <c r="E7137" s="445"/>
      <c r="F7137" s="36">
        <v>20237687.870000001</v>
      </c>
    </row>
    <row r="7138" spans="1:6" x14ac:dyDescent="0.2">
      <c r="A7138" s="443" t="s">
        <v>1008</v>
      </c>
      <c r="B7138" s="444"/>
      <c r="C7138" s="444"/>
      <c r="D7138" s="444"/>
      <c r="E7138" s="445"/>
      <c r="F7138" s="36">
        <v>1380854.25</v>
      </c>
    </row>
    <row r="7139" spans="1:6" x14ac:dyDescent="0.2">
      <c r="A7139" s="443" t="s">
        <v>1009</v>
      </c>
      <c r="B7139" s="444"/>
      <c r="C7139" s="444"/>
      <c r="D7139" s="444"/>
      <c r="E7139" s="445"/>
      <c r="F7139" s="36">
        <v>732510.46</v>
      </c>
    </row>
    <row r="7140" spans="1:6" x14ac:dyDescent="0.2">
      <c r="A7140" s="443" t="s">
        <v>1024</v>
      </c>
      <c r="B7140" s="444"/>
      <c r="C7140" s="444"/>
      <c r="D7140" s="444"/>
      <c r="E7140" s="445"/>
      <c r="F7140" s="36">
        <v>23236879.289999999</v>
      </c>
    </row>
    <row r="7141" spans="1:6" x14ac:dyDescent="0.2">
      <c r="A7141" s="38"/>
      <c r="B7141" s="38"/>
      <c r="C7141" s="38"/>
      <c r="D7141" s="38"/>
      <c r="E7141" s="38"/>
      <c r="F7141" s="38"/>
    </row>
    <row r="7142" spans="1:6" ht="15" x14ac:dyDescent="0.25">
      <c r="A7142" s="3"/>
      <c r="B7142" s="3"/>
      <c r="C7142" s="3"/>
      <c r="D7142" s="3"/>
      <c r="E7142" s="3"/>
      <c r="F7142" s="3"/>
    </row>
    <row r="7143" spans="1:6" x14ac:dyDescent="0.2">
      <c r="A7143" s="41" t="s">
        <v>1025</v>
      </c>
      <c r="B7143" s="446"/>
      <c r="C7143" s="446"/>
      <c r="D7143" s="446"/>
      <c r="E7143" s="446"/>
      <c r="F7143" s="446"/>
    </row>
    <row r="7144" spans="1:6" x14ac:dyDescent="0.2">
      <c r="A7144" s="4"/>
      <c r="B7144" s="447" t="s">
        <v>1027</v>
      </c>
      <c r="C7144" s="447"/>
      <c r="D7144" s="447"/>
      <c r="E7144" s="447"/>
      <c r="F7144" s="447"/>
    </row>
    <row r="7145" spans="1:6" x14ac:dyDescent="0.2">
      <c r="A7145" s="41" t="s">
        <v>1028</v>
      </c>
      <c r="B7145" s="446"/>
      <c r="C7145" s="446"/>
      <c r="D7145" s="446"/>
      <c r="E7145" s="446"/>
      <c r="F7145" s="446"/>
    </row>
    <row r="7146" spans="1:6" x14ac:dyDescent="0.2">
      <c r="A7146" s="10"/>
      <c r="B7146" s="447" t="s">
        <v>1027</v>
      </c>
      <c r="C7146" s="447"/>
      <c r="D7146" s="447"/>
      <c r="E7146" s="447"/>
      <c r="F7146" s="447"/>
    </row>
    <row r="7147" spans="1:6" ht="15" x14ac:dyDescent="0.25">
      <c r="A7147" s="3"/>
      <c r="B7147" s="3"/>
      <c r="C7147" s="3"/>
      <c r="D7147" s="3"/>
      <c r="E7147" s="3"/>
      <c r="F7147" s="3"/>
    </row>
    <row r="7148" spans="1:6" ht="18" x14ac:dyDescent="0.25">
      <c r="A7148" s="448" t="s">
        <v>4934</v>
      </c>
      <c r="B7148" s="448"/>
      <c r="C7148" s="448"/>
      <c r="D7148" s="448"/>
      <c r="E7148" s="448"/>
      <c r="F7148" s="448"/>
    </row>
    <row r="7149" spans="1:6" x14ac:dyDescent="0.2">
      <c r="A7149" s="6"/>
      <c r="B7149" s="6"/>
      <c r="C7149" s="6"/>
      <c r="D7149" s="6"/>
      <c r="E7149" s="6"/>
      <c r="F7149" s="6"/>
    </row>
    <row r="7150" spans="1:6" ht="12.75" x14ac:dyDescent="0.2">
      <c r="A7150" s="449" t="s">
        <v>4935</v>
      </c>
      <c r="B7150" s="449"/>
      <c r="C7150" s="449"/>
      <c r="D7150" s="449"/>
      <c r="E7150" s="449"/>
      <c r="F7150" s="449"/>
    </row>
    <row r="7151" spans="1:6" x14ac:dyDescent="0.2">
      <c r="A7151" s="450" t="s">
        <v>903</v>
      </c>
      <c r="B7151" s="450"/>
      <c r="C7151" s="450"/>
      <c r="D7151" s="450"/>
      <c r="E7151" s="450"/>
      <c r="F7151" s="450"/>
    </row>
    <row r="7152" spans="1:6" x14ac:dyDescent="0.2">
      <c r="A7152" s="9"/>
      <c r="B7152" s="9"/>
      <c r="C7152" s="9"/>
      <c r="D7152" s="9"/>
      <c r="E7152" s="9"/>
      <c r="F7152" s="9"/>
    </row>
    <row r="7153" spans="1:7" ht="15" x14ac:dyDescent="0.25">
      <c r="A7153" s="10" t="s">
        <v>904</v>
      </c>
      <c r="B7153" s="10"/>
      <c r="C7153" s="11"/>
      <c r="D7153" s="12"/>
      <c r="E7153" s="12"/>
      <c r="F7153" s="3"/>
    </row>
    <row r="7154" spans="1:7" ht="15" x14ac:dyDescent="0.25">
      <c r="A7154" s="10"/>
      <c r="B7154" s="10"/>
      <c r="C7154" s="3"/>
      <c r="D7154" s="15"/>
      <c r="E7154" s="16"/>
      <c r="F7154" s="3"/>
    </row>
    <row r="7155" spans="1:7" ht="15" x14ac:dyDescent="0.25">
      <c r="A7155" s="18"/>
      <c r="B7155" s="3"/>
      <c r="C7155" s="3"/>
      <c r="D7155" s="3"/>
      <c r="E7155" s="3"/>
      <c r="F7155" s="3"/>
    </row>
    <row r="7156" spans="1:7" ht="11.25" customHeight="1" x14ac:dyDescent="0.2">
      <c r="A7156" s="451" t="s">
        <v>906</v>
      </c>
      <c r="B7156" s="451" t="s">
        <v>907</v>
      </c>
      <c r="C7156" s="451" t="s">
        <v>908</v>
      </c>
      <c r="D7156" s="451" t="s">
        <v>909</v>
      </c>
      <c r="E7156" s="451" t="s">
        <v>910</v>
      </c>
      <c r="F7156" s="451" t="s">
        <v>911</v>
      </c>
    </row>
    <row r="7157" spans="1:7" ht="11.25" customHeight="1" x14ac:dyDescent="0.2">
      <c r="A7157" s="452"/>
      <c r="B7157" s="452"/>
      <c r="C7157" s="452"/>
      <c r="D7157" s="452"/>
      <c r="E7157" s="452"/>
      <c r="F7157" s="452"/>
    </row>
    <row r="7158" spans="1:7" ht="12" x14ac:dyDescent="0.2">
      <c r="A7158" s="19">
        <v>1</v>
      </c>
      <c r="B7158" s="19">
        <v>2</v>
      </c>
      <c r="C7158" s="453">
        <v>3</v>
      </c>
      <c r="D7158" s="454"/>
      <c r="E7158" s="455"/>
      <c r="F7158" s="19">
        <v>4</v>
      </c>
    </row>
    <row r="7159" spans="1:7" ht="12.75" customHeight="1" x14ac:dyDescent="0.2">
      <c r="A7159" s="456" t="s">
        <v>4936</v>
      </c>
      <c r="B7159" s="457"/>
      <c r="C7159" s="457"/>
      <c r="D7159" s="457"/>
      <c r="E7159" s="457"/>
      <c r="F7159" s="458"/>
    </row>
    <row r="7160" spans="1:7" ht="12" x14ac:dyDescent="0.2">
      <c r="A7160" s="459" t="s">
        <v>4591</v>
      </c>
      <c r="B7160" s="460"/>
      <c r="C7160" s="460"/>
      <c r="D7160" s="460"/>
      <c r="E7160" s="460"/>
      <c r="F7160" s="461"/>
    </row>
    <row r="7161" spans="1:7" ht="33.75" customHeight="1" x14ac:dyDescent="0.2">
      <c r="A7161" s="21">
        <v>1</v>
      </c>
      <c r="B7161" s="22" t="s">
        <v>4937</v>
      </c>
      <c r="C7161" s="23" t="s">
        <v>4938</v>
      </c>
      <c r="D7161" s="31">
        <v>1</v>
      </c>
      <c r="E7161" s="25">
        <v>85.45</v>
      </c>
      <c r="F7161" s="25">
        <v>2047.85</v>
      </c>
    </row>
    <row r="7162" spans="1:7" x14ac:dyDescent="0.2">
      <c r="A7162" s="26"/>
      <c r="B7162" s="27"/>
      <c r="C7162" s="28" t="s">
        <v>4939</v>
      </c>
      <c r="D7162" s="28"/>
      <c r="E7162" s="28"/>
      <c r="F7162" s="29">
        <v>1458.74</v>
      </c>
    </row>
    <row r="7163" spans="1:7" x14ac:dyDescent="0.2">
      <c r="A7163" s="26"/>
      <c r="B7163" s="27"/>
      <c r="C7163" s="28" t="s">
        <v>4940</v>
      </c>
      <c r="D7163" s="28"/>
      <c r="E7163" s="28"/>
      <c r="F7163" s="29">
        <v>766.97</v>
      </c>
    </row>
    <row r="7164" spans="1:7" x14ac:dyDescent="0.2">
      <c r="A7164" s="26"/>
      <c r="B7164" s="27"/>
      <c r="C7164" s="28" t="s">
        <v>917</v>
      </c>
      <c r="D7164" s="28"/>
      <c r="E7164" s="28"/>
      <c r="F7164" s="29">
        <v>4273.5600000000004</v>
      </c>
      <c r="G7164" s="194">
        <f>F7164*1.2*1.0224*1.0192</f>
        <v>5343.8136824217609</v>
      </c>
    </row>
    <row r="7165" spans="1:7" ht="56.25" customHeight="1" x14ac:dyDescent="0.2">
      <c r="A7165" s="21">
        <v>2</v>
      </c>
      <c r="B7165" s="22" t="s">
        <v>4941</v>
      </c>
      <c r="C7165" s="23" t="s">
        <v>4942</v>
      </c>
      <c r="D7165" s="31">
        <v>1</v>
      </c>
      <c r="E7165" s="25">
        <v>1423.3</v>
      </c>
      <c r="F7165" s="25">
        <v>8468.64</v>
      </c>
    </row>
    <row r="7166" spans="1:7" ht="33.75" customHeight="1" x14ac:dyDescent="0.2">
      <c r="A7166" s="21">
        <v>3</v>
      </c>
      <c r="B7166" s="22" t="s">
        <v>4943</v>
      </c>
      <c r="C7166" s="23" t="s">
        <v>4944</v>
      </c>
      <c r="D7166" s="31">
        <v>3</v>
      </c>
      <c r="E7166" s="25">
        <v>100.65</v>
      </c>
      <c r="F7166" s="25">
        <v>7578.86</v>
      </c>
    </row>
    <row r="7167" spans="1:7" x14ac:dyDescent="0.2">
      <c r="A7167" s="26"/>
      <c r="B7167" s="27"/>
      <c r="C7167" s="28" t="s">
        <v>4945</v>
      </c>
      <c r="D7167" s="28"/>
      <c r="E7167" s="28"/>
      <c r="F7167" s="29">
        <v>5544.51</v>
      </c>
    </row>
    <row r="7168" spans="1:7" x14ac:dyDescent="0.2">
      <c r="A7168" s="26"/>
      <c r="B7168" s="27"/>
      <c r="C7168" s="28" t="s">
        <v>4946</v>
      </c>
      <c r="D7168" s="28"/>
      <c r="E7168" s="28"/>
      <c r="F7168" s="29">
        <v>2915.15</v>
      </c>
    </row>
    <row r="7169" spans="1:7" x14ac:dyDescent="0.2">
      <c r="A7169" s="26"/>
      <c r="B7169" s="27"/>
      <c r="C7169" s="28" t="s">
        <v>917</v>
      </c>
      <c r="D7169" s="28"/>
      <c r="E7169" s="28"/>
      <c r="F7169" s="29">
        <v>16038.52</v>
      </c>
    </row>
    <row r="7170" spans="1:7" ht="67.5" customHeight="1" x14ac:dyDescent="0.2">
      <c r="A7170" s="21">
        <v>4</v>
      </c>
      <c r="B7170" s="22" t="s">
        <v>4947</v>
      </c>
      <c r="C7170" s="23" t="s">
        <v>4948</v>
      </c>
      <c r="D7170" s="31">
        <v>1</v>
      </c>
      <c r="E7170" s="25">
        <v>22927.7</v>
      </c>
      <c r="F7170" s="25">
        <v>136419.82</v>
      </c>
      <c r="G7170" s="194">
        <f>F7170*1.2*1.0224*1.0192</f>
        <v>170584.26713782272</v>
      </c>
    </row>
    <row r="7171" spans="1:7" ht="78.75" customHeight="1" x14ac:dyDescent="0.2">
      <c r="A7171" s="21">
        <v>5</v>
      </c>
      <c r="B7171" s="22" t="s">
        <v>4949</v>
      </c>
      <c r="C7171" s="23" t="s">
        <v>4950</v>
      </c>
      <c r="D7171" s="31">
        <v>1</v>
      </c>
      <c r="E7171" s="25">
        <v>37646.26</v>
      </c>
      <c r="F7171" s="25">
        <v>223995.25</v>
      </c>
      <c r="G7171" s="194">
        <f>F7171*1.2*1.0224*1.0192</f>
        <v>280091.74593254406</v>
      </c>
    </row>
    <row r="7172" spans="1:7" ht="101.25" customHeight="1" x14ac:dyDescent="0.2">
      <c r="A7172" s="21">
        <v>6</v>
      </c>
      <c r="B7172" s="22" t="s">
        <v>4951</v>
      </c>
      <c r="C7172" s="23" t="s">
        <v>4952</v>
      </c>
      <c r="D7172" s="31">
        <v>1</v>
      </c>
      <c r="E7172" s="25">
        <v>18353.830000000002</v>
      </c>
      <c r="F7172" s="25">
        <v>109205.29</v>
      </c>
      <c r="G7172" s="194">
        <f>F7172*1.2*1.0224*1.0192</f>
        <v>136554.23649014783</v>
      </c>
    </row>
    <row r="7173" spans="1:7" ht="33.75" customHeight="1" x14ac:dyDescent="0.2">
      <c r="A7173" s="21">
        <v>7</v>
      </c>
      <c r="B7173" s="22" t="s">
        <v>4953</v>
      </c>
      <c r="C7173" s="23" t="s">
        <v>4954</v>
      </c>
      <c r="D7173" s="31">
        <v>14</v>
      </c>
      <c r="E7173" s="25">
        <v>67.63</v>
      </c>
      <c r="F7173" s="25">
        <v>21771.19</v>
      </c>
    </row>
    <row r="7174" spans="1:7" x14ac:dyDescent="0.2">
      <c r="A7174" s="26"/>
      <c r="B7174" s="27"/>
      <c r="C7174" s="28" t="s">
        <v>4955</v>
      </c>
      <c r="D7174" s="28"/>
      <c r="E7174" s="28"/>
      <c r="F7174" s="29">
        <v>17578.669999999998</v>
      </c>
    </row>
    <row r="7175" spans="1:7" x14ac:dyDescent="0.2">
      <c r="A7175" s="26"/>
      <c r="B7175" s="27"/>
      <c r="C7175" s="28" t="s">
        <v>4956</v>
      </c>
      <c r="D7175" s="28"/>
      <c r="E7175" s="28"/>
      <c r="F7175" s="29">
        <v>9242.39</v>
      </c>
    </row>
    <row r="7176" spans="1:7" x14ac:dyDescent="0.2">
      <c r="A7176" s="26"/>
      <c r="B7176" s="27"/>
      <c r="C7176" s="28" t="s">
        <v>917</v>
      </c>
      <c r="D7176" s="28"/>
      <c r="E7176" s="28"/>
      <c r="F7176" s="29">
        <v>48592.25</v>
      </c>
    </row>
    <row r="7177" spans="1:7" ht="45" customHeight="1" x14ac:dyDescent="0.2">
      <c r="A7177" s="21">
        <v>8</v>
      </c>
      <c r="B7177" s="22" t="s">
        <v>4957</v>
      </c>
      <c r="C7177" s="23" t="s">
        <v>4958</v>
      </c>
      <c r="D7177" s="31">
        <v>1</v>
      </c>
      <c r="E7177" s="25">
        <v>4258.37</v>
      </c>
      <c r="F7177" s="25">
        <v>25337.33</v>
      </c>
    </row>
    <row r="7178" spans="1:7" ht="45" customHeight="1" x14ac:dyDescent="0.2">
      <c r="A7178" s="21">
        <v>9</v>
      </c>
      <c r="B7178" s="22" t="s">
        <v>4959</v>
      </c>
      <c r="C7178" s="23" t="s">
        <v>4960</v>
      </c>
      <c r="D7178" s="31">
        <v>1</v>
      </c>
      <c r="E7178" s="25">
        <v>4258.37</v>
      </c>
      <c r="F7178" s="25">
        <v>25337.33</v>
      </c>
    </row>
    <row r="7179" spans="1:7" ht="45" customHeight="1" x14ac:dyDescent="0.2">
      <c r="A7179" s="21">
        <v>10</v>
      </c>
      <c r="B7179" s="22" t="s">
        <v>4961</v>
      </c>
      <c r="C7179" s="23" t="s">
        <v>4962</v>
      </c>
      <c r="D7179" s="31">
        <v>1</v>
      </c>
      <c r="E7179" s="25">
        <v>4258.37</v>
      </c>
      <c r="F7179" s="25">
        <v>25337.33</v>
      </c>
    </row>
    <row r="7180" spans="1:7" ht="45" customHeight="1" x14ac:dyDescent="0.2">
      <c r="A7180" s="21">
        <v>11</v>
      </c>
      <c r="B7180" s="22" t="s">
        <v>4963</v>
      </c>
      <c r="C7180" s="23" t="s">
        <v>4964</v>
      </c>
      <c r="D7180" s="31">
        <v>1</v>
      </c>
      <c r="E7180" s="25">
        <v>1488.43</v>
      </c>
      <c r="F7180" s="25">
        <v>8856.14</v>
      </c>
    </row>
    <row r="7181" spans="1:7" ht="45" customHeight="1" x14ac:dyDescent="0.2">
      <c r="A7181" s="21">
        <v>12</v>
      </c>
      <c r="B7181" s="22" t="s">
        <v>4965</v>
      </c>
      <c r="C7181" s="23" t="s">
        <v>4966</v>
      </c>
      <c r="D7181" s="31">
        <v>1</v>
      </c>
      <c r="E7181" s="25">
        <v>1488.43</v>
      </c>
      <c r="F7181" s="25">
        <v>8856.14</v>
      </c>
    </row>
    <row r="7182" spans="1:7" ht="45" customHeight="1" x14ac:dyDescent="0.2">
      <c r="A7182" s="21">
        <v>13</v>
      </c>
      <c r="B7182" s="22" t="s">
        <v>4967</v>
      </c>
      <c r="C7182" s="23" t="s">
        <v>4968</v>
      </c>
      <c r="D7182" s="31">
        <v>1</v>
      </c>
      <c r="E7182" s="25">
        <v>1488.43</v>
      </c>
      <c r="F7182" s="25">
        <v>8856.14</v>
      </c>
    </row>
    <row r="7183" spans="1:7" ht="45" customHeight="1" x14ac:dyDescent="0.2">
      <c r="A7183" s="21">
        <v>14</v>
      </c>
      <c r="B7183" s="22" t="s">
        <v>4969</v>
      </c>
      <c r="C7183" s="23" t="s">
        <v>4970</v>
      </c>
      <c r="D7183" s="31">
        <v>1</v>
      </c>
      <c r="E7183" s="25">
        <v>1488.43</v>
      </c>
      <c r="F7183" s="25">
        <v>8856.14</v>
      </c>
    </row>
    <row r="7184" spans="1:7" ht="45" customHeight="1" x14ac:dyDescent="0.2">
      <c r="A7184" s="21">
        <v>15</v>
      </c>
      <c r="B7184" s="22" t="s">
        <v>4971</v>
      </c>
      <c r="C7184" s="23" t="s">
        <v>4972</v>
      </c>
      <c r="D7184" s="31">
        <v>1</v>
      </c>
      <c r="E7184" s="25">
        <v>1488.43</v>
      </c>
      <c r="F7184" s="25">
        <v>8856.14</v>
      </c>
    </row>
    <row r="7185" spans="1:7" ht="45" customHeight="1" x14ac:dyDescent="0.2">
      <c r="A7185" s="21">
        <v>16</v>
      </c>
      <c r="B7185" s="22" t="s">
        <v>4973</v>
      </c>
      <c r="C7185" s="23" t="s">
        <v>4974</v>
      </c>
      <c r="D7185" s="31">
        <v>1</v>
      </c>
      <c r="E7185" s="25">
        <v>1488.43</v>
      </c>
      <c r="F7185" s="25">
        <v>8856.14</v>
      </c>
    </row>
    <row r="7186" spans="1:7" ht="45" customHeight="1" x14ac:dyDescent="0.2">
      <c r="A7186" s="21">
        <v>17</v>
      </c>
      <c r="B7186" s="22" t="s">
        <v>4975</v>
      </c>
      <c r="C7186" s="23" t="s">
        <v>4976</v>
      </c>
      <c r="D7186" s="31">
        <v>1</v>
      </c>
      <c r="E7186" s="25">
        <v>1488.43</v>
      </c>
      <c r="F7186" s="25">
        <v>8856.14</v>
      </c>
    </row>
    <row r="7187" spans="1:7" ht="45" customHeight="1" x14ac:dyDescent="0.2">
      <c r="A7187" s="21">
        <v>18</v>
      </c>
      <c r="B7187" s="22" t="s">
        <v>4977</v>
      </c>
      <c r="C7187" s="23" t="s">
        <v>4978</v>
      </c>
      <c r="D7187" s="31">
        <v>1</v>
      </c>
      <c r="E7187" s="25">
        <v>1488.43</v>
      </c>
      <c r="F7187" s="25">
        <v>8856.14</v>
      </c>
    </row>
    <row r="7188" spans="1:7" ht="45" customHeight="1" x14ac:dyDescent="0.2">
      <c r="A7188" s="21">
        <v>19</v>
      </c>
      <c r="B7188" s="22" t="s">
        <v>4979</v>
      </c>
      <c r="C7188" s="23" t="s">
        <v>4980</v>
      </c>
      <c r="D7188" s="31">
        <v>1</v>
      </c>
      <c r="E7188" s="25">
        <v>2230.2800000000002</v>
      </c>
      <c r="F7188" s="25">
        <v>13270.14</v>
      </c>
    </row>
    <row r="7189" spans="1:7" ht="45" customHeight="1" x14ac:dyDescent="0.2">
      <c r="A7189" s="21">
        <v>20</v>
      </c>
      <c r="B7189" s="22" t="s">
        <v>4981</v>
      </c>
      <c r="C7189" s="23" t="s">
        <v>4982</v>
      </c>
      <c r="D7189" s="31">
        <v>1</v>
      </c>
      <c r="E7189" s="25">
        <v>2230.2800000000002</v>
      </c>
      <c r="F7189" s="25">
        <v>13270.14</v>
      </c>
    </row>
    <row r="7190" spans="1:7" ht="45" customHeight="1" x14ac:dyDescent="0.2">
      <c r="A7190" s="21">
        <v>21</v>
      </c>
      <c r="B7190" s="22" t="s">
        <v>4983</v>
      </c>
      <c r="C7190" s="23" t="s">
        <v>4984</v>
      </c>
      <c r="D7190" s="31">
        <v>1</v>
      </c>
      <c r="E7190" s="25">
        <v>2230.2800000000002</v>
      </c>
      <c r="F7190" s="25">
        <v>13270.14</v>
      </c>
    </row>
    <row r="7191" spans="1:7" ht="22.5" customHeight="1" x14ac:dyDescent="0.2">
      <c r="A7191" s="21">
        <v>22</v>
      </c>
      <c r="B7191" s="22" t="s">
        <v>4985</v>
      </c>
      <c r="C7191" s="23" t="s">
        <v>4986</v>
      </c>
      <c r="D7191" s="31">
        <v>30</v>
      </c>
      <c r="E7191" s="25">
        <v>19.41</v>
      </c>
      <c r="F7191" s="25">
        <v>20429.41</v>
      </c>
    </row>
    <row r="7192" spans="1:7" x14ac:dyDescent="0.2">
      <c r="A7192" s="26"/>
      <c r="B7192" s="27"/>
      <c r="C7192" s="28" t="s">
        <v>4987</v>
      </c>
      <c r="D7192" s="28"/>
      <c r="E7192" s="28"/>
      <c r="F7192" s="29">
        <v>18265.939999999999</v>
      </c>
    </row>
    <row r="7193" spans="1:7" x14ac:dyDescent="0.2">
      <c r="A7193" s="26"/>
      <c r="B7193" s="27"/>
      <c r="C7193" s="28" t="s">
        <v>4988</v>
      </c>
      <c r="D7193" s="28"/>
      <c r="E7193" s="28"/>
      <c r="F7193" s="29">
        <v>9603.74</v>
      </c>
    </row>
    <row r="7194" spans="1:7" x14ac:dyDescent="0.2">
      <c r="A7194" s="26"/>
      <c r="B7194" s="27"/>
      <c r="C7194" s="28" t="s">
        <v>917</v>
      </c>
      <c r="D7194" s="28"/>
      <c r="E7194" s="28"/>
      <c r="F7194" s="29">
        <v>48299.09</v>
      </c>
      <c r="G7194" s="194">
        <f>F7194/D7191*1.2*1.0224*1.0192</f>
        <v>2013.164184665088</v>
      </c>
    </row>
    <row r="7195" spans="1:7" ht="33.75" customHeight="1" x14ac:dyDescent="0.2">
      <c r="A7195" s="21">
        <v>23</v>
      </c>
      <c r="B7195" s="22" t="s">
        <v>4989</v>
      </c>
      <c r="C7195" s="23" t="s">
        <v>4990</v>
      </c>
      <c r="D7195" s="31">
        <v>30</v>
      </c>
      <c r="E7195" s="25">
        <v>211.43</v>
      </c>
      <c r="F7195" s="25">
        <v>117597.37</v>
      </c>
      <c r="G7195" s="194">
        <f>F7195/D7195*1.2*1.022*1.0192</f>
        <v>4899.6821909235205</v>
      </c>
    </row>
    <row r="7196" spans="1:7" ht="12" x14ac:dyDescent="0.2">
      <c r="A7196" s="459" t="s">
        <v>4991</v>
      </c>
      <c r="B7196" s="460"/>
      <c r="C7196" s="460"/>
      <c r="D7196" s="460"/>
      <c r="E7196" s="460"/>
      <c r="F7196" s="461"/>
    </row>
    <row r="7197" spans="1:7" ht="45" customHeight="1" x14ac:dyDescent="0.2">
      <c r="A7197" s="21">
        <v>24</v>
      </c>
      <c r="B7197" s="22" t="s">
        <v>3923</v>
      </c>
      <c r="C7197" s="23" t="s">
        <v>3924</v>
      </c>
      <c r="D7197" s="31">
        <v>45</v>
      </c>
      <c r="E7197" s="25">
        <v>184.24</v>
      </c>
      <c r="F7197" s="25">
        <v>359492.89</v>
      </c>
    </row>
    <row r="7198" spans="1:7" x14ac:dyDescent="0.2">
      <c r="A7198" s="26"/>
      <c r="B7198" s="27"/>
      <c r="C7198" s="28" t="s">
        <v>4992</v>
      </c>
      <c r="D7198" s="28"/>
      <c r="E7198" s="28"/>
      <c r="F7198" s="29">
        <v>330444.64</v>
      </c>
    </row>
    <row r="7199" spans="1:7" x14ac:dyDescent="0.2">
      <c r="A7199" s="26"/>
      <c r="B7199" s="27"/>
      <c r="C7199" s="28" t="s">
        <v>4993</v>
      </c>
      <c r="D7199" s="28"/>
      <c r="E7199" s="28"/>
      <c r="F7199" s="29">
        <v>173738.94</v>
      </c>
    </row>
    <row r="7200" spans="1:7" x14ac:dyDescent="0.2">
      <c r="A7200" s="26"/>
      <c r="B7200" s="27"/>
      <c r="C7200" s="28" t="s">
        <v>917</v>
      </c>
      <c r="D7200" s="28"/>
      <c r="E7200" s="28"/>
      <c r="F7200" s="29">
        <v>863676.47</v>
      </c>
      <c r="G7200" s="194">
        <f>F7200/D7197/100*1.2*1.0224*1.0192</f>
        <v>239.99382963419134</v>
      </c>
    </row>
    <row r="7201" spans="1:13" ht="33.75" customHeight="1" x14ac:dyDescent="0.2">
      <c r="A7201" s="21">
        <v>25</v>
      </c>
      <c r="B7201" s="22" t="s">
        <v>4994</v>
      </c>
      <c r="C7201" s="23" t="s">
        <v>4995</v>
      </c>
      <c r="D7201" s="31">
        <v>2346</v>
      </c>
      <c r="E7201" s="25">
        <v>7.48</v>
      </c>
      <c r="F7201" s="25">
        <v>117045.69</v>
      </c>
      <c r="G7201" s="194">
        <f>F7201/D7201*1.2*1.022*1.0192</f>
        <v>62.361847840130949</v>
      </c>
    </row>
    <row r="7202" spans="1:13" ht="33.75" customHeight="1" x14ac:dyDescent="0.2">
      <c r="A7202" s="21">
        <v>131</v>
      </c>
      <c r="B7202" s="22" t="s">
        <v>4996</v>
      </c>
      <c r="C7202" s="23" t="s">
        <v>4997</v>
      </c>
      <c r="D7202" s="31">
        <v>50</v>
      </c>
      <c r="E7202" s="25">
        <v>126.7</v>
      </c>
      <c r="F7202" s="25">
        <v>98065.8</v>
      </c>
    </row>
    <row r="7203" spans="1:13" ht="33.75" customHeight="1" x14ac:dyDescent="0.2">
      <c r="A7203" s="21">
        <v>26</v>
      </c>
      <c r="B7203" s="22" t="s">
        <v>4998</v>
      </c>
      <c r="C7203" s="23" t="s">
        <v>4999</v>
      </c>
      <c r="D7203" s="31">
        <v>1632</v>
      </c>
      <c r="E7203" s="25">
        <v>11.44</v>
      </c>
      <c r="F7203" s="25">
        <v>128823.55</v>
      </c>
      <c r="G7203" s="194">
        <f>F7203/D7203*1.2*1.022*1.0192</f>
        <v>98.665805387882372</v>
      </c>
    </row>
    <row r="7204" spans="1:13" ht="33.75" customHeight="1" x14ac:dyDescent="0.2">
      <c r="A7204" s="21">
        <v>27</v>
      </c>
      <c r="B7204" s="22" t="s">
        <v>5000</v>
      </c>
      <c r="C7204" s="23" t="s">
        <v>5001</v>
      </c>
      <c r="D7204" s="31">
        <v>612</v>
      </c>
      <c r="E7204" s="25">
        <v>3.43</v>
      </c>
      <c r="F7204" s="25">
        <v>38960.410000000003</v>
      </c>
      <c r="G7204" s="194">
        <f>F7204/D7204*1.2*1.022*1.0192</f>
        <v>79.572619155262757</v>
      </c>
    </row>
    <row r="7205" spans="1:13" ht="22.5" customHeight="1" x14ac:dyDescent="0.2">
      <c r="A7205" s="21">
        <v>28</v>
      </c>
      <c r="B7205" s="22" t="s">
        <v>4883</v>
      </c>
      <c r="C7205" s="23" t="s">
        <v>4884</v>
      </c>
      <c r="D7205" s="31">
        <v>23</v>
      </c>
      <c r="E7205" s="25">
        <v>38</v>
      </c>
      <c r="F7205" s="25">
        <v>18537.54</v>
      </c>
    </row>
    <row r="7206" spans="1:13" ht="22.5" customHeight="1" x14ac:dyDescent="0.2">
      <c r="A7206" s="21">
        <v>29</v>
      </c>
      <c r="B7206" s="22" t="s">
        <v>5002</v>
      </c>
      <c r="C7206" s="23" t="s">
        <v>5003</v>
      </c>
      <c r="D7206" s="31">
        <v>16</v>
      </c>
      <c r="E7206" s="25">
        <v>62</v>
      </c>
      <c r="F7206" s="25">
        <v>18947.2</v>
      </c>
    </row>
    <row r="7207" spans="1:13" ht="22.5" customHeight="1" x14ac:dyDescent="0.2">
      <c r="A7207" s="21">
        <v>30</v>
      </c>
      <c r="B7207" s="22" t="s">
        <v>4866</v>
      </c>
      <c r="C7207" s="23" t="s">
        <v>4867</v>
      </c>
      <c r="D7207" s="31">
        <v>1</v>
      </c>
      <c r="E7207" s="25">
        <v>237.81</v>
      </c>
      <c r="F7207" s="25">
        <v>8966.23</v>
      </c>
    </row>
    <row r="7208" spans="1:13" x14ac:dyDescent="0.2">
      <c r="A7208" s="26"/>
      <c r="B7208" s="27"/>
      <c r="C7208" s="28" t="s">
        <v>5004</v>
      </c>
      <c r="D7208" s="28"/>
      <c r="E7208" s="28"/>
      <c r="F7208" s="29">
        <v>8159.95</v>
      </c>
      <c r="G7208" s="194">
        <v>150</v>
      </c>
      <c r="L7208" s="173">
        <f>G7208*$I$7212*$J$7212*$K$7212</f>
        <v>187.56541440000001</v>
      </c>
    </row>
    <row r="7209" spans="1:13" x14ac:dyDescent="0.2">
      <c r="A7209" s="26"/>
      <c r="B7209" s="27"/>
      <c r="C7209" s="28" t="s">
        <v>5005</v>
      </c>
      <c r="D7209" s="28"/>
      <c r="E7209" s="28"/>
      <c r="F7209" s="29">
        <v>4290.28</v>
      </c>
    </row>
    <row r="7210" spans="1:13" ht="33.75" x14ac:dyDescent="0.2">
      <c r="A7210" s="26"/>
      <c r="B7210" s="27"/>
      <c r="C7210" s="28" t="s">
        <v>917</v>
      </c>
      <c r="D7210" s="28"/>
      <c r="E7210" s="28"/>
      <c r="F7210" s="29">
        <v>21416.46</v>
      </c>
      <c r="G7210" s="215" t="s">
        <v>5006</v>
      </c>
      <c r="H7210" s="2" t="s">
        <v>5007</v>
      </c>
      <c r="I7210" s="1" t="s">
        <v>899</v>
      </c>
      <c r="J7210" s="1" t="s">
        <v>5008</v>
      </c>
      <c r="K7210" s="1" t="s">
        <v>5009</v>
      </c>
      <c r="L7210" s="2" t="s">
        <v>5010</v>
      </c>
      <c r="M7210" s="2" t="s">
        <v>5011</v>
      </c>
    </row>
    <row r="7211" spans="1:13" ht="22.5" customHeight="1" x14ac:dyDescent="0.2">
      <c r="A7211" s="21">
        <v>31</v>
      </c>
      <c r="B7211" s="22" t="s">
        <v>5012</v>
      </c>
      <c r="C7211" s="23" t="s">
        <v>5013</v>
      </c>
      <c r="D7211" s="31">
        <v>100</v>
      </c>
      <c r="E7211" s="25">
        <v>2.48</v>
      </c>
      <c r="F7211" s="25">
        <v>3452.16</v>
      </c>
    </row>
    <row r="7212" spans="1:13" ht="45" customHeight="1" x14ac:dyDescent="0.2">
      <c r="A7212" s="21">
        <v>63</v>
      </c>
      <c r="B7212" s="22" t="s">
        <v>4711</v>
      </c>
      <c r="C7212" s="23" t="s">
        <v>4712</v>
      </c>
      <c r="D7212" s="30">
        <v>37.83</v>
      </c>
      <c r="E7212" s="25">
        <v>223.28</v>
      </c>
      <c r="F7212" s="25">
        <v>273904.25</v>
      </c>
      <c r="I7212" s="1">
        <v>1.2</v>
      </c>
      <c r="J7212" s="1">
        <v>1.0224</v>
      </c>
      <c r="K7212" s="1">
        <v>1.0192000000000001</v>
      </c>
      <c r="L7212" s="173">
        <f>G7215*$I$7212*$J$7212*$K$7212</f>
        <v>0</v>
      </c>
    </row>
    <row r="7213" spans="1:13" x14ac:dyDescent="0.2">
      <c r="A7213" s="26"/>
      <c r="B7213" s="27"/>
      <c r="C7213" s="28" t="s">
        <v>5014</v>
      </c>
      <c r="D7213" s="28"/>
      <c r="E7213" s="28"/>
      <c r="F7213" s="29">
        <v>234056.31</v>
      </c>
    </row>
    <row r="7214" spans="1:13" x14ac:dyDescent="0.2">
      <c r="A7214" s="26"/>
      <c r="B7214" s="27"/>
      <c r="C7214" s="28" t="s">
        <v>5015</v>
      </c>
      <c r="D7214" s="28"/>
      <c r="E7214" s="28"/>
      <c r="F7214" s="29">
        <v>123060.53</v>
      </c>
    </row>
    <row r="7215" spans="1:13" x14ac:dyDescent="0.2">
      <c r="A7215" s="26"/>
      <c r="B7215" s="27"/>
      <c r="C7215" s="28" t="s">
        <v>917</v>
      </c>
      <c r="D7215" s="28"/>
      <c r="E7215" s="28"/>
      <c r="F7215" s="29">
        <v>631021.09</v>
      </c>
    </row>
    <row r="7216" spans="1:13" ht="45" customHeight="1" x14ac:dyDescent="0.2">
      <c r="A7216" s="21">
        <v>133</v>
      </c>
      <c r="B7216" s="22" t="s">
        <v>4748</v>
      </c>
      <c r="C7216" s="23" t="s">
        <v>4749</v>
      </c>
      <c r="D7216" s="31">
        <v>45</v>
      </c>
      <c r="E7216" s="25">
        <v>100.16</v>
      </c>
      <c r="F7216" s="25">
        <v>162068.65</v>
      </c>
    </row>
    <row r="7217" spans="1:7" x14ac:dyDescent="0.2">
      <c r="A7217" s="26"/>
      <c r="B7217" s="27"/>
      <c r="C7217" s="28" t="s">
        <v>5016</v>
      </c>
      <c r="D7217" s="28"/>
      <c r="E7217" s="28"/>
      <c r="F7217" s="29">
        <v>141825.49</v>
      </c>
    </row>
    <row r="7218" spans="1:7" x14ac:dyDescent="0.2">
      <c r="A7218" s="26"/>
      <c r="B7218" s="27"/>
      <c r="C7218" s="28" t="s">
        <v>5017</v>
      </c>
      <c r="D7218" s="28"/>
      <c r="E7218" s="28"/>
      <c r="F7218" s="29">
        <v>74568.039999999994</v>
      </c>
    </row>
    <row r="7219" spans="1:7" x14ac:dyDescent="0.2">
      <c r="A7219" s="26"/>
      <c r="B7219" s="27"/>
      <c r="C7219" s="28" t="s">
        <v>917</v>
      </c>
      <c r="D7219" s="28"/>
      <c r="E7219" s="28"/>
      <c r="F7219" s="29">
        <v>378462.18</v>
      </c>
      <c r="G7219" s="194">
        <f>F7219/D7216/100*H2*I2*J2</f>
        <v>105.16506018729987</v>
      </c>
    </row>
    <row r="7220" spans="1:7" ht="22.5" customHeight="1" x14ac:dyDescent="0.2">
      <c r="A7220" s="21">
        <v>51</v>
      </c>
      <c r="B7220" s="22" t="s">
        <v>5018</v>
      </c>
      <c r="C7220" s="23" t="s">
        <v>5019</v>
      </c>
      <c r="D7220" s="31">
        <v>480</v>
      </c>
      <c r="E7220" s="25">
        <v>20.7</v>
      </c>
      <c r="F7220" s="25">
        <v>94193.279999999999</v>
      </c>
    </row>
    <row r="7221" spans="1:7" ht="33.75" customHeight="1" x14ac:dyDescent="0.2">
      <c r="A7221" s="21">
        <v>52</v>
      </c>
      <c r="B7221" s="22" t="s">
        <v>5020</v>
      </c>
      <c r="C7221" s="23" t="s">
        <v>5021</v>
      </c>
      <c r="D7221" s="31">
        <v>130</v>
      </c>
      <c r="E7221" s="25">
        <v>125.57</v>
      </c>
      <c r="F7221" s="25">
        <v>136146.35999999999</v>
      </c>
    </row>
    <row r="7222" spans="1:7" ht="33.75" customHeight="1" x14ac:dyDescent="0.2">
      <c r="A7222" s="21">
        <v>55</v>
      </c>
      <c r="B7222" s="22" t="s">
        <v>5022</v>
      </c>
      <c r="C7222" s="23" t="s">
        <v>5023</v>
      </c>
      <c r="D7222" s="31">
        <v>21</v>
      </c>
      <c r="E7222" s="25">
        <v>685</v>
      </c>
      <c r="F7222" s="25">
        <v>211171.8</v>
      </c>
    </row>
    <row r="7223" spans="1:7" ht="56.25" customHeight="1" x14ac:dyDescent="0.2">
      <c r="A7223" s="21">
        <v>38</v>
      </c>
      <c r="B7223" s="22" t="s">
        <v>5024</v>
      </c>
      <c r="C7223" s="23" t="s">
        <v>5025</v>
      </c>
      <c r="D7223" s="30">
        <v>2817.24</v>
      </c>
      <c r="E7223" s="25">
        <v>14.3</v>
      </c>
      <c r="F7223" s="25">
        <v>336017.38</v>
      </c>
      <c r="G7223" s="222">
        <f>F7223/D7223*$H$2*$I$2*$J$2</f>
        <v>149.1418057514974</v>
      </c>
    </row>
    <row r="7224" spans="1:7" ht="56.25" customHeight="1" x14ac:dyDescent="0.2">
      <c r="A7224" s="21">
        <v>39</v>
      </c>
      <c r="B7224" s="22" t="s">
        <v>5026</v>
      </c>
      <c r="C7224" s="23" t="s">
        <v>5027</v>
      </c>
      <c r="D7224" s="32">
        <v>861.9</v>
      </c>
      <c r="E7224" s="25">
        <v>23.84</v>
      </c>
      <c r="F7224" s="25">
        <v>171358.97</v>
      </c>
      <c r="G7224" s="222">
        <f>F7224/D7224*$H$2*$I$2*$J$2</f>
        <v>248.60591885529777</v>
      </c>
    </row>
    <row r="7225" spans="1:7" ht="45" customHeight="1" x14ac:dyDescent="0.2">
      <c r="A7225" s="21">
        <v>40</v>
      </c>
      <c r="B7225" s="22" t="s">
        <v>5028</v>
      </c>
      <c r="C7225" s="23" t="s">
        <v>5029</v>
      </c>
      <c r="D7225" s="30">
        <v>934.32</v>
      </c>
      <c r="E7225" s="25">
        <v>38.520000000000003</v>
      </c>
      <c r="F7225" s="25">
        <v>300119.27</v>
      </c>
      <c r="G7225" s="222">
        <f>F7225/D7225*$H$2*$I$2*$J$2</f>
        <v>401.66106720734865</v>
      </c>
    </row>
    <row r="7226" spans="1:7" ht="56.25" customHeight="1" x14ac:dyDescent="0.2">
      <c r="A7226" s="21">
        <v>41</v>
      </c>
      <c r="B7226" s="22" t="s">
        <v>5030</v>
      </c>
      <c r="C7226" s="23" t="s">
        <v>5031</v>
      </c>
      <c r="D7226" s="32">
        <v>489.6</v>
      </c>
      <c r="E7226" s="25">
        <v>10.88</v>
      </c>
      <c r="F7226" s="25">
        <v>44435.05</v>
      </c>
    </row>
    <row r="7227" spans="1:7" ht="56.25" customHeight="1" x14ac:dyDescent="0.2">
      <c r="A7227" s="21">
        <v>42</v>
      </c>
      <c r="B7227" s="22" t="s">
        <v>5032</v>
      </c>
      <c r="C7227" s="23" t="s">
        <v>5033</v>
      </c>
      <c r="D7227" s="32">
        <v>571.20000000000005</v>
      </c>
      <c r="E7227" s="25">
        <v>16.940000000000001</v>
      </c>
      <c r="F7227" s="25">
        <v>80691.05</v>
      </c>
    </row>
    <row r="7228" spans="1:7" ht="56.25" customHeight="1" x14ac:dyDescent="0.2">
      <c r="A7228" s="21">
        <v>43</v>
      </c>
      <c r="B7228" s="22" t="s">
        <v>5034</v>
      </c>
      <c r="C7228" s="23" t="s">
        <v>5035</v>
      </c>
      <c r="D7228" s="32">
        <v>770.1</v>
      </c>
      <c r="E7228" s="25">
        <v>27.86</v>
      </c>
      <c r="F7228" s="25">
        <v>178949.24</v>
      </c>
    </row>
    <row r="7229" spans="1:7" ht="56.25" customHeight="1" x14ac:dyDescent="0.2">
      <c r="A7229" s="21">
        <v>44</v>
      </c>
      <c r="B7229" s="22" t="s">
        <v>5036</v>
      </c>
      <c r="C7229" s="23" t="s">
        <v>5037</v>
      </c>
      <c r="D7229" s="32">
        <v>734.4</v>
      </c>
      <c r="E7229" s="25">
        <v>42.11</v>
      </c>
      <c r="F7229" s="25">
        <v>257927.6</v>
      </c>
      <c r="G7229" s="222">
        <f>F7229/D7229*$H$2*$I$2*$J$2</f>
        <v>439.16391774870596</v>
      </c>
    </row>
    <row r="7230" spans="1:7" ht="56.25" customHeight="1" x14ac:dyDescent="0.2">
      <c r="A7230" s="21">
        <v>45</v>
      </c>
      <c r="B7230" s="22" t="s">
        <v>5038</v>
      </c>
      <c r="C7230" s="23" t="s">
        <v>5039</v>
      </c>
      <c r="D7230" s="32">
        <v>550.79999999999995</v>
      </c>
      <c r="E7230" s="25">
        <v>15.11</v>
      </c>
      <c r="F7230" s="25">
        <v>69429.77</v>
      </c>
    </row>
    <row r="7231" spans="1:7" ht="56.25" customHeight="1" x14ac:dyDescent="0.2">
      <c r="A7231" s="21">
        <v>46</v>
      </c>
      <c r="B7231" s="22" t="s">
        <v>5040</v>
      </c>
      <c r="C7231" s="23" t="s">
        <v>5041</v>
      </c>
      <c r="D7231" s="32">
        <v>336.6</v>
      </c>
      <c r="E7231" s="25">
        <v>57.52</v>
      </c>
      <c r="F7231" s="25">
        <v>161465.45000000001</v>
      </c>
    </row>
    <row r="7232" spans="1:7" ht="56.25" customHeight="1" x14ac:dyDescent="0.2">
      <c r="A7232" s="21">
        <v>47</v>
      </c>
      <c r="B7232" s="22" t="s">
        <v>5042</v>
      </c>
      <c r="C7232" s="23" t="s">
        <v>5043</v>
      </c>
      <c r="D7232" s="32">
        <v>382.5</v>
      </c>
      <c r="E7232" s="25">
        <v>136.18</v>
      </c>
      <c r="F7232" s="25">
        <v>434434.83</v>
      </c>
    </row>
    <row r="7233" spans="1:6" ht="33.75" customHeight="1" x14ac:dyDescent="0.2">
      <c r="A7233" s="21">
        <v>48</v>
      </c>
      <c r="B7233" s="22" t="s">
        <v>4702</v>
      </c>
      <c r="C7233" s="23" t="s">
        <v>4703</v>
      </c>
      <c r="D7233" s="30">
        <v>0.35</v>
      </c>
      <c r="E7233" s="25">
        <v>487.72</v>
      </c>
      <c r="F7233" s="25">
        <v>6349.77</v>
      </c>
    </row>
    <row r="7234" spans="1:6" x14ac:dyDescent="0.2">
      <c r="A7234" s="26"/>
      <c r="B7234" s="27"/>
      <c r="C7234" s="28" t="s">
        <v>5044</v>
      </c>
      <c r="D7234" s="28"/>
      <c r="E7234" s="28"/>
      <c r="F7234" s="29">
        <v>5785.45</v>
      </c>
    </row>
    <row r="7235" spans="1:6" x14ac:dyDescent="0.2">
      <c r="A7235" s="26"/>
      <c r="B7235" s="27"/>
      <c r="C7235" s="28" t="s">
        <v>5045</v>
      </c>
      <c r="D7235" s="28"/>
      <c r="E7235" s="28"/>
      <c r="F7235" s="29">
        <v>3041.83</v>
      </c>
    </row>
    <row r="7236" spans="1:6" x14ac:dyDescent="0.2">
      <c r="A7236" s="26"/>
      <c r="B7236" s="27"/>
      <c r="C7236" s="28" t="s">
        <v>917</v>
      </c>
      <c r="D7236" s="28"/>
      <c r="E7236" s="28"/>
      <c r="F7236" s="29">
        <v>15177.05</v>
      </c>
    </row>
    <row r="7237" spans="1:6" ht="22.5" customHeight="1" x14ac:dyDescent="0.2">
      <c r="A7237" s="21">
        <v>49</v>
      </c>
      <c r="B7237" s="22" t="s">
        <v>5046</v>
      </c>
      <c r="C7237" s="23" t="s">
        <v>5047</v>
      </c>
      <c r="D7237" s="31">
        <v>35</v>
      </c>
      <c r="E7237" s="25">
        <v>50.95</v>
      </c>
      <c r="F7237" s="25">
        <v>14872.47</v>
      </c>
    </row>
    <row r="7238" spans="1:6" ht="33.75" customHeight="1" x14ac:dyDescent="0.2">
      <c r="A7238" s="21">
        <v>56</v>
      </c>
      <c r="B7238" s="22" t="s">
        <v>4917</v>
      </c>
      <c r="C7238" s="23" t="s">
        <v>4918</v>
      </c>
      <c r="D7238" s="31">
        <v>1</v>
      </c>
      <c r="E7238" s="25">
        <v>19.350000000000001</v>
      </c>
      <c r="F7238" s="25">
        <v>366.68</v>
      </c>
    </row>
    <row r="7239" spans="1:6" x14ac:dyDescent="0.2">
      <c r="A7239" s="26"/>
      <c r="B7239" s="27"/>
      <c r="C7239" s="28" t="s">
        <v>5048</v>
      </c>
      <c r="D7239" s="28"/>
      <c r="E7239" s="28"/>
      <c r="F7239" s="29">
        <v>187.87</v>
      </c>
    </row>
    <row r="7240" spans="1:6" x14ac:dyDescent="0.2">
      <c r="A7240" s="26"/>
      <c r="B7240" s="27"/>
      <c r="C7240" s="28" t="s">
        <v>5049</v>
      </c>
      <c r="D7240" s="28"/>
      <c r="E7240" s="28"/>
      <c r="F7240" s="29">
        <v>98.78</v>
      </c>
    </row>
    <row r="7241" spans="1:6" x14ac:dyDescent="0.2">
      <c r="A7241" s="26"/>
      <c r="B7241" s="27"/>
      <c r="C7241" s="28" t="s">
        <v>917</v>
      </c>
      <c r="D7241" s="28"/>
      <c r="E7241" s="28"/>
      <c r="F7241" s="29">
        <v>653.33000000000004</v>
      </c>
    </row>
    <row r="7242" spans="1:6" ht="22.5" customHeight="1" x14ac:dyDescent="0.2">
      <c r="A7242" s="21">
        <v>57</v>
      </c>
      <c r="B7242" s="22" t="s">
        <v>4921</v>
      </c>
      <c r="C7242" s="23" t="s">
        <v>4922</v>
      </c>
      <c r="D7242" s="35">
        <v>-6.0000000000000002E-5</v>
      </c>
      <c r="E7242" s="25">
        <v>26950</v>
      </c>
      <c r="F7242" s="25">
        <v>-38.909999999999997</v>
      </c>
    </row>
    <row r="7243" spans="1:6" ht="22.5" customHeight="1" x14ac:dyDescent="0.2">
      <c r="A7243" s="21">
        <v>58</v>
      </c>
      <c r="B7243" s="22" t="s">
        <v>4923</v>
      </c>
      <c r="C7243" s="23" t="s">
        <v>4924</v>
      </c>
      <c r="D7243" s="30">
        <v>-0.15</v>
      </c>
      <c r="E7243" s="25">
        <v>9.0399999999999991</v>
      </c>
      <c r="F7243" s="25">
        <v>-13.93</v>
      </c>
    </row>
    <row r="7244" spans="1:6" ht="22.5" customHeight="1" x14ac:dyDescent="0.2">
      <c r="A7244" s="21">
        <v>59</v>
      </c>
      <c r="B7244" s="22" t="s">
        <v>4925</v>
      </c>
      <c r="C7244" s="23" t="s">
        <v>4926</v>
      </c>
      <c r="D7244" s="30">
        <v>-0.72</v>
      </c>
      <c r="E7244" s="25">
        <v>16.7</v>
      </c>
      <c r="F7244" s="25">
        <v>-116.15</v>
      </c>
    </row>
    <row r="7245" spans="1:6" ht="22.5" customHeight="1" x14ac:dyDescent="0.2">
      <c r="A7245" s="21">
        <v>60</v>
      </c>
      <c r="B7245" s="22" t="s">
        <v>5050</v>
      </c>
      <c r="C7245" s="23" t="s">
        <v>5051</v>
      </c>
      <c r="D7245" s="31">
        <v>3</v>
      </c>
      <c r="E7245" s="25">
        <v>249.76</v>
      </c>
      <c r="F7245" s="25">
        <v>6578.68</v>
      </c>
    </row>
    <row r="7246" spans="1:6" ht="12" x14ac:dyDescent="0.2">
      <c r="A7246" s="459" t="s">
        <v>5052</v>
      </c>
      <c r="B7246" s="460"/>
      <c r="C7246" s="460"/>
      <c r="D7246" s="460"/>
      <c r="E7246" s="460"/>
      <c r="F7246" s="461"/>
    </row>
    <row r="7247" spans="1:6" ht="45" customHeight="1" x14ac:dyDescent="0.2">
      <c r="A7247" s="21">
        <v>61</v>
      </c>
      <c r="B7247" s="22" t="s">
        <v>5053</v>
      </c>
      <c r="C7247" s="23" t="s">
        <v>5054</v>
      </c>
      <c r="D7247" s="30">
        <v>1.24</v>
      </c>
      <c r="E7247" s="25">
        <v>1545.72</v>
      </c>
      <c r="F7247" s="25">
        <v>55956.18</v>
      </c>
    </row>
    <row r="7248" spans="1:6" x14ac:dyDescent="0.2">
      <c r="A7248" s="26"/>
      <c r="B7248" s="27"/>
      <c r="C7248" s="28" t="s">
        <v>5055</v>
      </c>
      <c r="D7248" s="28"/>
      <c r="E7248" s="28"/>
      <c r="F7248" s="29">
        <v>47160.59</v>
      </c>
    </row>
    <row r="7249" spans="1:7" x14ac:dyDescent="0.2">
      <c r="A7249" s="26"/>
      <c r="B7249" s="27"/>
      <c r="C7249" s="28" t="s">
        <v>5056</v>
      </c>
      <c r="D7249" s="28"/>
      <c r="E7249" s="28"/>
      <c r="F7249" s="29">
        <v>24795.78</v>
      </c>
    </row>
    <row r="7250" spans="1:7" x14ac:dyDescent="0.2">
      <c r="A7250" s="26"/>
      <c r="B7250" s="27"/>
      <c r="C7250" s="28" t="s">
        <v>917</v>
      </c>
      <c r="D7250" s="28"/>
      <c r="E7250" s="28"/>
      <c r="F7250" s="29">
        <v>127912.55</v>
      </c>
      <c r="G7250" s="211">
        <f>(F7254+F7250)/D7247/100*$H$2*$I$2</f>
        <v>1440.6480092903225</v>
      </c>
    </row>
    <row r="7251" spans="1:7" ht="22.5" customHeight="1" x14ac:dyDescent="0.2">
      <c r="A7251" s="21">
        <v>132</v>
      </c>
      <c r="B7251" s="22" t="s">
        <v>5057</v>
      </c>
      <c r="C7251" s="23" t="s">
        <v>5058</v>
      </c>
      <c r="D7251" s="24">
        <v>0.248</v>
      </c>
      <c r="E7251" s="25">
        <v>885.71</v>
      </c>
      <c r="F7251" s="25">
        <v>7485.23</v>
      </c>
    </row>
    <row r="7252" spans="1:7" x14ac:dyDescent="0.2">
      <c r="A7252" s="26"/>
      <c r="B7252" s="27"/>
      <c r="C7252" s="28" t="s">
        <v>5059</v>
      </c>
      <c r="D7252" s="28"/>
      <c r="E7252" s="28"/>
      <c r="F7252" s="29">
        <v>6690.13</v>
      </c>
    </row>
    <row r="7253" spans="1:7" x14ac:dyDescent="0.2">
      <c r="A7253" s="26"/>
      <c r="B7253" s="27"/>
      <c r="C7253" s="28" t="s">
        <v>5060</v>
      </c>
      <c r="D7253" s="28"/>
      <c r="E7253" s="28"/>
      <c r="F7253" s="29">
        <v>3517.49</v>
      </c>
    </row>
    <row r="7254" spans="1:7" x14ac:dyDescent="0.2">
      <c r="A7254" s="26"/>
      <c r="B7254" s="27"/>
      <c r="C7254" s="28" t="s">
        <v>917</v>
      </c>
      <c r="D7254" s="28"/>
      <c r="E7254" s="28"/>
      <c r="F7254" s="29">
        <v>17692.849999999999</v>
      </c>
    </row>
    <row r="7255" spans="1:7" ht="45" customHeight="1" x14ac:dyDescent="0.2">
      <c r="A7255" s="21">
        <v>62</v>
      </c>
      <c r="B7255" s="22" t="s">
        <v>5061</v>
      </c>
      <c r="C7255" s="23" t="s">
        <v>5062</v>
      </c>
      <c r="D7255" s="31">
        <v>124</v>
      </c>
      <c r="E7255" s="25">
        <v>4195.24</v>
      </c>
      <c r="F7255" s="25">
        <v>4338549.4000000004</v>
      </c>
      <c r="G7255" s="211">
        <f>F7255/D7255*1.2*1.0224*1.0192</f>
        <v>43750.635274509215</v>
      </c>
    </row>
    <row r="7256" spans="1:7" ht="45" customHeight="1" x14ac:dyDescent="0.2">
      <c r="A7256" s="21">
        <v>64</v>
      </c>
      <c r="B7256" s="22" t="s">
        <v>5053</v>
      </c>
      <c r="C7256" s="23" t="s">
        <v>5054</v>
      </c>
      <c r="D7256" s="30">
        <v>2.82</v>
      </c>
      <c r="E7256" s="25">
        <v>1545.72</v>
      </c>
      <c r="F7256" s="25">
        <v>127255.19</v>
      </c>
    </row>
    <row r="7257" spans="1:7" x14ac:dyDescent="0.2">
      <c r="A7257" s="26"/>
      <c r="B7257" s="27"/>
      <c r="C7257" s="28" t="s">
        <v>5063</v>
      </c>
      <c r="D7257" s="28"/>
      <c r="E7257" s="28"/>
      <c r="F7257" s="29">
        <v>107252.31</v>
      </c>
    </row>
    <row r="7258" spans="1:7" x14ac:dyDescent="0.2">
      <c r="A7258" s="26"/>
      <c r="B7258" s="27"/>
      <c r="C7258" s="28" t="s">
        <v>5064</v>
      </c>
      <c r="D7258" s="28"/>
      <c r="E7258" s="28"/>
      <c r="F7258" s="29">
        <v>56390.39</v>
      </c>
    </row>
    <row r="7259" spans="1:7" x14ac:dyDescent="0.2">
      <c r="A7259" s="26"/>
      <c r="B7259" s="27"/>
      <c r="C7259" s="28" t="s">
        <v>917</v>
      </c>
      <c r="D7259" s="28"/>
      <c r="E7259" s="28"/>
      <c r="F7259" s="29">
        <v>290897.89</v>
      </c>
      <c r="G7259" s="194">
        <f>F7259/D7256/100*1.2*1.0224*1.0192</f>
        <v>1289.8908578235371</v>
      </c>
    </row>
    <row r="7260" spans="1:7" ht="22.5" customHeight="1" x14ac:dyDescent="0.2">
      <c r="A7260" s="21">
        <v>65</v>
      </c>
      <c r="B7260" s="22" t="s">
        <v>5065</v>
      </c>
      <c r="C7260" s="23" t="s">
        <v>5066</v>
      </c>
      <c r="D7260" s="31">
        <v>250</v>
      </c>
      <c r="E7260" s="25">
        <v>827.03</v>
      </c>
      <c r="F7260" s="25">
        <v>1724356.03</v>
      </c>
      <c r="G7260" s="194">
        <f>F7260/D7260*H2*I2*J2</f>
        <v>8624.7880890690358</v>
      </c>
    </row>
    <row r="7261" spans="1:7" ht="22.5" customHeight="1" x14ac:dyDescent="0.2">
      <c r="A7261" s="21">
        <v>66</v>
      </c>
      <c r="B7261" s="22" t="s">
        <v>5067</v>
      </c>
      <c r="C7261" s="23" t="s">
        <v>5068</v>
      </c>
      <c r="D7261" s="31">
        <v>32</v>
      </c>
      <c r="E7261" s="25">
        <v>1094.08</v>
      </c>
      <c r="F7261" s="25">
        <v>291988.58</v>
      </c>
      <c r="G7261" s="194">
        <f>F7261/D7261*H2*I2*J2</f>
        <v>11409.783126618242</v>
      </c>
    </row>
    <row r="7262" spans="1:7" ht="45" customHeight="1" x14ac:dyDescent="0.2">
      <c r="A7262" s="21">
        <v>67</v>
      </c>
      <c r="B7262" s="22" t="s">
        <v>5053</v>
      </c>
      <c r="C7262" s="23" t="s">
        <v>5054</v>
      </c>
      <c r="D7262" s="30">
        <v>0.08</v>
      </c>
      <c r="E7262" s="25">
        <v>1545.72</v>
      </c>
      <c r="F7262" s="25">
        <v>3610.07</v>
      </c>
    </row>
    <row r="7263" spans="1:7" x14ac:dyDescent="0.2">
      <c r="A7263" s="26"/>
      <c r="B7263" s="27"/>
      <c r="C7263" s="28" t="s">
        <v>5069</v>
      </c>
      <c r="D7263" s="28"/>
      <c r="E7263" s="28"/>
      <c r="F7263" s="29">
        <v>3042.62</v>
      </c>
    </row>
    <row r="7264" spans="1:7" x14ac:dyDescent="0.2">
      <c r="A7264" s="26"/>
      <c r="B7264" s="27"/>
      <c r="C7264" s="28" t="s">
        <v>5070</v>
      </c>
      <c r="D7264" s="28"/>
      <c r="E7264" s="28"/>
      <c r="F7264" s="29">
        <v>1599.73</v>
      </c>
    </row>
    <row r="7265" spans="1:7" x14ac:dyDescent="0.2">
      <c r="A7265" s="26"/>
      <c r="B7265" s="27"/>
      <c r="C7265" s="28" t="s">
        <v>917</v>
      </c>
      <c r="D7265" s="28"/>
      <c r="E7265" s="28"/>
      <c r="F7265" s="29">
        <v>8252.42</v>
      </c>
      <c r="G7265" s="194">
        <f>F7265/D7262/100*1.2*1.0224*1.0192</f>
        <v>1289.8904809190401</v>
      </c>
    </row>
    <row r="7266" spans="1:7" ht="22.5" customHeight="1" x14ac:dyDescent="0.2">
      <c r="A7266" s="21">
        <v>68</v>
      </c>
      <c r="B7266" s="22" t="s">
        <v>5071</v>
      </c>
      <c r="C7266" s="23" t="s">
        <v>5072</v>
      </c>
      <c r="D7266" s="31">
        <v>8</v>
      </c>
      <c r="E7266" s="25">
        <v>2260.15</v>
      </c>
      <c r="F7266" s="25">
        <v>150797.15</v>
      </c>
      <c r="G7266" s="194">
        <f>F7266/D7266*$H$2*$I$2*$J$2</f>
        <v>23570.274941740798</v>
      </c>
    </row>
    <row r="7267" spans="1:7" ht="45" customHeight="1" x14ac:dyDescent="0.2">
      <c r="A7267" s="21">
        <v>69</v>
      </c>
      <c r="B7267" s="22" t="s">
        <v>5053</v>
      </c>
      <c r="C7267" s="23" t="s">
        <v>5054</v>
      </c>
      <c r="D7267" s="30">
        <v>0.02</v>
      </c>
      <c r="E7267" s="25">
        <v>1545.72</v>
      </c>
      <c r="F7267" s="25">
        <v>902.52</v>
      </c>
    </row>
    <row r="7268" spans="1:7" x14ac:dyDescent="0.2">
      <c r="A7268" s="26"/>
      <c r="B7268" s="27"/>
      <c r="C7268" s="28" t="s">
        <v>5073</v>
      </c>
      <c r="D7268" s="28"/>
      <c r="E7268" s="28"/>
      <c r="F7268" s="29">
        <v>760.65</v>
      </c>
    </row>
    <row r="7269" spans="1:7" x14ac:dyDescent="0.2">
      <c r="A7269" s="26"/>
      <c r="B7269" s="27"/>
      <c r="C7269" s="28" t="s">
        <v>5074</v>
      </c>
      <c r="D7269" s="28"/>
      <c r="E7269" s="28"/>
      <c r="F7269" s="29">
        <v>399.93</v>
      </c>
    </row>
    <row r="7270" spans="1:7" x14ac:dyDescent="0.2">
      <c r="A7270" s="26"/>
      <c r="B7270" s="27"/>
      <c r="C7270" s="28" t="s">
        <v>917</v>
      </c>
      <c r="D7270" s="28"/>
      <c r="E7270" s="28"/>
      <c r="F7270" s="29">
        <v>2063.1</v>
      </c>
      <c r="G7270" s="211">
        <f>(F7270)/D7267/100*$H$2*$I$2</f>
        <v>1265.5880639999998</v>
      </c>
    </row>
    <row r="7271" spans="1:7" ht="22.5" customHeight="1" x14ac:dyDescent="0.2">
      <c r="A7271" s="21">
        <v>70</v>
      </c>
      <c r="B7271" s="22" t="s">
        <v>5075</v>
      </c>
      <c r="C7271" s="23" t="s">
        <v>5076</v>
      </c>
      <c r="D7271" s="31">
        <v>2</v>
      </c>
      <c r="E7271" s="25">
        <v>1282.73</v>
      </c>
      <c r="F7271" s="25">
        <v>21395.9</v>
      </c>
      <c r="G7271" s="194">
        <f>F7271/D7271*$H$2*$I$2*$J$2</f>
        <v>13377.102833203202</v>
      </c>
    </row>
    <row r="7272" spans="1:7" ht="33.75" customHeight="1" x14ac:dyDescent="0.2">
      <c r="A7272" s="21">
        <v>71</v>
      </c>
      <c r="B7272" s="22" t="s">
        <v>5077</v>
      </c>
      <c r="C7272" s="23" t="s">
        <v>5078</v>
      </c>
      <c r="D7272" s="30">
        <v>0.49</v>
      </c>
      <c r="E7272" s="25">
        <v>5964.22</v>
      </c>
      <c r="F7272" s="25">
        <v>80490.94</v>
      </c>
      <c r="G7272" s="194">
        <f>D7272/100</f>
        <v>4.8999999999999998E-3</v>
      </c>
    </row>
    <row r="7273" spans="1:7" x14ac:dyDescent="0.2">
      <c r="A7273" s="26"/>
      <c r="B7273" s="27"/>
      <c r="C7273" s="28" t="s">
        <v>5079</v>
      </c>
      <c r="D7273" s="28"/>
      <c r="E7273" s="28"/>
      <c r="F7273" s="29">
        <v>55961.75</v>
      </c>
    </row>
    <row r="7274" spans="1:7" x14ac:dyDescent="0.2">
      <c r="A7274" s="26"/>
      <c r="B7274" s="27"/>
      <c r="C7274" s="28" t="s">
        <v>5080</v>
      </c>
      <c r="D7274" s="28"/>
      <c r="E7274" s="28"/>
      <c r="F7274" s="29">
        <v>29423.19</v>
      </c>
    </row>
    <row r="7275" spans="1:7" x14ac:dyDescent="0.2">
      <c r="A7275" s="26"/>
      <c r="B7275" s="27"/>
      <c r="C7275" s="28" t="s">
        <v>917</v>
      </c>
      <c r="D7275" s="28"/>
      <c r="E7275" s="28"/>
      <c r="F7275" s="29">
        <v>165875.88</v>
      </c>
      <c r="G7275" s="194">
        <f>F7275/D7272/100*H2*I2*J2</f>
        <v>4233.0038328115197</v>
      </c>
    </row>
    <row r="7276" spans="1:7" ht="22.5" customHeight="1" x14ac:dyDescent="0.2">
      <c r="A7276" s="21">
        <v>72</v>
      </c>
      <c r="B7276" s="22" t="s">
        <v>5081</v>
      </c>
      <c r="C7276" s="23" t="s">
        <v>5082</v>
      </c>
      <c r="D7276" s="31">
        <v>49</v>
      </c>
      <c r="E7276" s="25">
        <v>833.55</v>
      </c>
      <c r="F7276" s="25">
        <v>340640.36</v>
      </c>
      <c r="G7276" s="194">
        <f>F7276/D7276*$H$2*$I$2*$J$2</f>
        <v>8692.8367734374406</v>
      </c>
    </row>
    <row r="7277" spans="1:7" ht="33.75" customHeight="1" x14ac:dyDescent="0.2">
      <c r="A7277" s="21">
        <v>73</v>
      </c>
      <c r="B7277" s="22" t="s">
        <v>5083</v>
      </c>
      <c r="C7277" s="23" t="s">
        <v>5084</v>
      </c>
      <c r="D7277" s="30">
        <v>0.17</v>
      </c>
      <c r="E7277" s="25">
        <v>1341.33</v>
      </c>
      <c r="F7277" s="25">
        <v>9283</v>
      </c>
    </row>
    <row r="7278" spans="1:7" x14ac:dyDescent="0.2">
      <c r="A7278" s="26"/>
      <c r="B7278" s="27"/>
      <c r="C7278" s="28" t="s">
        <v>5085</v>
      </c>
      <c r="D7278" s="28"/>
      <c r="E7278" s="28"/>
      <c r="F7278" s="29">
        <v>8623.74</v>
      </c>
    </row>
    <row r="7279" spans="1:7" x14ac:dyDescent="0.2">
      <c r="A7279" s="26"/>
      <c r="B7279" s="27"/>
      <c r="C7279" s="28" t="s">
        <v>5086</v>
      </c>
      <c r="D7279" s="28"/>
      <c r="E7279" s="28"/>
      <c r="F7279" s="29">
        <v>4534.13</v>
      </c>
    </row>
    <row r="7280" spans="1:7" x14ac:dyDescent="0.2">
      <c r="A7280" s="26"/>
      <c r="B7280" s="27"/>
      <c r="C7280" s="28" t="s">
        <v>917</v>
      </c>
      <c r="D7280" s="28"/>
      <c r="E7280" s="28"/>
      <c r="F7280" s="29">
        <v>22440.87</v>
      </c>
      <c r="G7280" s="211">
        <f>(F7280)/D7277/100*$H$2*$I$2</f>
        <v>1619.544387388235</v>
      </c>
    </row>
    <row r="7281" spans="1:7" ht="22.5" customHeight="1" x14ac:dyDescent="0.2">
      <c r="A7281" s="21">
        <v>74</v>
      </c>
      <c r="B7281" s="22" t="s">
        <v>5087</v>
      </c>
      <c r="C7281" s="23" t="s">
        <v>5088</v>
      </c>
      <c r="D7281" s="31">
        <v>17</v>
      </c>
      <c r="E7281" s="25">
        <v>484.78</v>
      </c>
      <c r="F7281" s="25">
        <v>68732.22</v>
      </c>
      <c r="G7281" s="194">
        <f>F7281/D7281*$H$2*$I$2*$J$2</f>
        <v>5055.6028733066541</v>
      </c>
    </row>
    <row r="7282" spans="1:7" ht="22.5" customHeight="1" x14ac:dyDescent="0.2">
      <c r="A7282" s="21">
        <v>75</v>
      </c>
      <c r="B7282" s="22" t="s">
        <v>5089</v>
      </c>
      <c r="C7282" s="23" t="s">
        <v>5090</v>
      </c>
      <c r="D7282" s="32">
        <v>0.3</v>
      </c>
      <c r="E7282" s="25">
        <v>1499.05</v>
      </c>
      <c r="F7282" s="25">
        <v>14379.24</v>
      </c>
    </row>
    <row r="7283" spans="1:7" x14ac:dyDescent="0.2">
      <c r="A7283" s="26"/>
      <c r="B7283" s="27"/>
      <c r="C7283" s="28" t="s">
        <v>5091</v>
      </c>
      <c r="D7283" s="28"/>
      <c r="E7283" s="28"/>
      <c r="F7283" s="29">
        <v>12382.63</v>
      </c>
    </row>
    <row r="7284" spans="1:7" x14ac:dyDescent="0.2">
      <c r="A7284" s="26"/>
      <c r="B7284" s="27"/>
      <c r="C7284" s="28" t="s">
        <v>5092</v>
      </c>
      <c r="D7284" s="28"/>
      <c r="E7284" s="28"/>
      <c r="F7284" s="29">
        <v>6510.46</v>
      </c>
    </row>
    <row r="7285" spans="1:7" x14ac:dyDescent="0.2">
      <c r="A7285" s="26"/>
      <c r="B7285" s="27"/>
      <c r="C7285" s="28" t="s">
        <v>917</v>
      </c>
      <c r="D7285" s="28"/>
      <c r="E7285" s="28"/>
      <c r="F7285" s="29">
        <v>33272.33</v>
      </c>
      <c r="G7285" s="211">
        <f>(F7285)/D7282/100*$H$2*$I$2</f>
        <v>1360.7052076800003</v>
      </c>
    </row>
    <row r="7286" spans="1:7" ht="33.75" customHeight="1" x14ac:dyDescent="0.2">
      <c r="A7286" s="21">
        <v>76</v>
      </c>
      <c r="B7286" s="22" t="s">
        <v>5093</v>
      </c>
      <c r="C7286" s="23" t="s">
        <v>5094</v>
      </c>
      <c r="D7286" s="31">
        <v>3</v>
      </c>
      <c r="E7286" s="25">
        <v>936.65</v>
      </c>
      <c r="F7286" s="25">
        <v>23435.09</v>
      </c>
    </row>
    <row r="7287" spans="1:7" ht="22.5" customHeight="1" x14ac:dyDescent="0.2">
      <c r="A7287" s="21">
        <v>77</v>
      </c>
      <c r="B7287" s="22" t="s">
        <v>5095</v>
      </c>
      <c r="C7287" s="23" t="s">
        <v>5096</v>
      </c>
      <c r="D7287" s="31">
        <v>20</v>
      </c>
      <c r="E7287" s="25">
        <v>890.39</v>
      </c>
      <c r="F7287" s="25">
        <v>148517.78</v>
      </c>
    </row>
    <row r="7288" spans="1:7" ht="22.5" customHeight="1" x14ac:dyDescent="0.2">
      <c r="A7288" s="21">
        <v>78</v>
      </c>
      <c r="B7288" s="22" t="s">
        <v>5097</v>
      </c>
      <c r="C7288" s="23" t="s">
        <v>5098</v>
      </c>
      <c r="D7288" s="31">
        <v>6</v>
      </c>
      <c r="E7288" s="25">
        <v>890.39</v>
      </c>
      <c r="F7288" s="25">
        <v>44555.33</v>
      </c>
    </row>
    <row r="7289" spans="1:7" ht="33.75" customHeight="1" x14ac:dyDescent="0.2">
      <c r="A7289" s="21">
        <v>79</v>
      </c>
      <c r="B7289" s="22" t="s">
        <v>5099</v>
      </c>
      <c r="C7289" s="23" t="s">
        <v>5100</v>
      </c>
      <c r="D7289" s="31">
        <v>1</v>
      </c>
      <c r="E7289" s="25">
        <v>890.39</v>
      </c>
      <c r="F7289" s="25">
        <v>7425.89</v>
      </c>
    </row>
    <row r="7290" spans="1:7" ht="22.5" customHeight="1" x14ac:dyDescent="0.2">
      <c r="A7290" s="21">
        <v>80</v>
      </c>
      <c r="B7290" s="22" t="s">
        <v>5101</v>
      </c>
      <c r="C7290" s="23" t="s">
        <v>5102</v>
      </c>
      <c r="D7290" s="31">
        <v>3</v>
      </c>
      <c r="E7290" s="25">
        <v>46.26</v>
      </c>
      <c r="F7290" s="25">
        <v>1157.42</v>
      </c>
    </row>
    <row r="7291" spans="1:7" ht="22.5" customHeight="1" x14ac:dyDescent="0.2">
      <c r="A7291" s="21">
        <v>81</v>
      </c>
      <c r="B7291" s="22" t="s">
        <v>5103</v>
      </c>
      <c r="C7291" s="23" t="s">
        <v>5104</v>
      </c>
      <c r="D7291" s="31">
        <v>3</v>
      </c>
      <c r="E7291" s="25">
        <v>46.26</v>
      </c>
      <c r="F7291" s="25">
        <v>1157.42</v>
      </c>
    </row>
    <row r="7292" spans="1:7" ht="22.5" customHeight="1" x14ac:dyDescent="0.2">
      <c r="A7292" s="21">
        <v>82</v>
      </c>
      <c r="B7292" s="22" t="s">
        <v>5105</v>
      </c>
      <c r="C7292" s="23" t="s">
        <v>5106</v>
      </c>
      <c r="D7292" s="31">
        <v>6</v>
      </c>
      <c r="E7292" s="25">
        <v>46.26</v>
      </c>
      <c r="F7292" s="25">
        <v>2314.85</v>
      </c>
    </row>
    <row r="7293" spans="1:7" ht="22.5" customHeight="1" x14ac:dyDescent="0.2">
      <c r="A7293" s="21">
        <v>83</v>
      </c>
      <c r="B7293" s="22" t="s">
        <v>5107</v>
      </c>
      <c r="C7293" s="23" t="s">
        <v>5108</v>
      </c>
      <c r="D7293" s="31">
        <v>1</v>
      </c>
      <c r="E7293" s="25">
        <v>46.26</v>
      </c>
      <c r="F7293" s="25">
        <v>385.81</v>
      </c>
    </row>
    <row r="7294" spans="1:7" ht="12" x14ac:dyDescent="0.2">
      <c r="A7294" s="459" t="s">
        <v>5109</v>
      </c>
      <c r="B7294" s="460"/>
      <c r="C7294" s="460"/>
      <c r="D7294" s="460"/>
      <c r="E7294" s="460"/>
      <c r="F7294" s="461"/>
    </row>
    <row r="7295" spans="1:7" ht="33.75" customHeight="1" x14ac:dyDescent="0.2">
      <c r="A7295" s="21">
        <v>84</v>
      </c>
      <c r="B7295" s="22" t="s">
        <v>5110</v>
      </c>
      <c r="C7295" s="23" t="s">
        <v>5111</v>
      </c>
      <c r="D7295" s="32">
        <v>9.8000000000000007</v>
      </c>
      <c r="E7295" s="25">
        <v>860.18</v>
      </c>
      <c r="F7295" s="25">
        <v>222815.64</v>
      </c>
    </row>
    <row r="7296" spans="1:7" x14ac:dyDescent="0.2">
      <c r="A7296" s="26"/>
      <c r="B7296" s="27"/>
      <c r="C7296" s="28" t="s">
        <v>5112</v>
      </c>
      <c r="D7296" s="28"/>
      <c r="E7296" s="28"/>
      <c r="F7296" s="29">
        <v>189031.83</v>
      </c>
    </row>
    <row r="7297" spans="1:7" x14ac:dyDescent="0.2">
      <c r="A7297" s="26"/>
      <c r="B7297" s="27"/>
      <c r="C7297" s="28" t="s">
        <v>5113</v>
      </c>
      <c r="D7297" s="28"/>
      <c r="E7297" s="28"/>
      <c r="F7297" s="29">
        <v>99387.87</v>
      </c>
    </row>
    <row r="7298" spans="1:7" x14ac:dyDescent="0.2">
      <c r="A7298" s="26"/>
      <c r="B7298" s="27"/>
      <c r="C7298" s="28" t="s">
        <v>917</v>
      </c>
      <c r="D7298" s="28"/>
      <c r="E7298" s="28"/>
      <c r="F7298" s="29">
        <v>511235.34</v>
      </c>
      <c r="G7298" s="194">
        <f>F7298/D7295/100*$H$2*$I$2*$J$2</f>
        <v>652.31339049676797</v>
      </c>
    </row>
    <row r="7299" spans="1:7" ht="22.5" customHeight="1" x14ac:dyDescent="0.2">
      <c r="A7299" s="21">
        <v>85</v>
      </c>
      <c r="B7299" s="22" t="s">
        <v>4843</v>
      </c>
      <c r="C7299" s="23" t="s">
        <v>4844</v>
      </c>
      <c r="D7299" s="30">
        <v>-7.84</v>
      </c>
      <c r="E7299" s="25">
        <v>9.0399999999999991</v>
      </c>
      <c r="F7299" s="25">
        <v>-966.01</v>
      </c>
    </row>
    <row r="7300" spans="1:7" ht="22.5" customHeight="1" x14ac:dyDescent="0.2">
      <c r="A7300" s="21">
        <v>86</v>
      </c>
      <c r="B7300" s="22" t="s">
        <v>5114</v>
      </c>
      <c r="C7300" s="23" t="s">
        <v>5115</v>
      </c>
      <c r="D7300" s="30">
        <v>-3.92</v>
      </c>
      <c r="E7300" s="25">
        <v>86</v>
      </c>
      <c r="F7300" s="25">
        <v>-2693.59</v>
      </c>
    </row>
    <row r="7301" spans="1:7" ht="22.5" customHeight="1" x14ac:dyDescent="0.2">
      <c r="A7301" s="21">
        <v>87</v>
      </c>
      <c r="B7301" s="22" t="s">
        <v>5116</v>
      </c>
      <c r="C7301" s="23" t="s">
        <v>5117</v>
      </c>
      <c r="D7301" s="24">
        <v>-1.0780000000000001</v>
      </c>
      <c r="E7301" s="25">
        <v>617</v>
      </c>
      <c r="F7301" s="25">
        <v>-3126.09</v>
      </c>
    </row>
    <row r="7302" spans="1:7" ht="33.75" customHeight="1" x14ac:dyDescent="0.2">
      <c r="A7302" s="21">
        <v>88</v>
      </c>
      <c r="B7302" s="22" t="s">
        <v>5118</v>
      </c>
      <c r="C7302" s="23" t="s">
        <v>5119</v>
      </c>
      <c r="D7302" s="31">
        <v>980</v>
      </c>
      <c r="E7302" s="25">
        <v>149.1</v>
      </c>
      <c r="F7302" s="25">
        <v>1218617.3700000001</v>
      </c>
      <c r="G7302" s="194">
        <f>F7302/D7302*$H$2*$I$2*$J$2</f>
        <v>1554.9011700618241</v>
      </c>
    </row>
    <row r="7303" spans="1:7" ht="33.75" customHeight="1" x14ac:dyDescent="0.2">
      <c r="A7303" s="21">
        <v>89</v>
      </c>
      <c r="B7303" s="22" t="s">
        <v>5120</v>
      </c>
      <c r="C7303" s="23" t="s">
        <v>5121</v>
      </c>
      <c r="D7303" s="31">
        <v>980</v>
      </c>
      <c r="E7303" s="25">
        <v>56.84</v>
      </c>
      <c r="F7303" s="25">
        <v>464563.8</v>
      </c>
      <c r="G7303" s="194">
        <f>F7303/D7303*$H$2*$I$2*$J$2</f>
        <v>592.76259634176017</v>
      </c>
    </row>
    <row r="7304" spans="1:7" ht="22.5" customHeight="1" x14ac:dyDescent="0.2">
      <c r="A7304" s="21">
        <v>90</v>
      </c>
      <c r="B7304" s="22" t="s">
        <v>5122</v>
      </c>
      <c r="C7304" s="23" t="s">
        <v>5123</v>
      </c>
      <c r="D7304" s="31">
        <v>980</v>
      </c>
      <c r="E7304" s="25">
        <v>11.18</v>
      </c>
      <c r="F7304" s="25">
        <v>91413.34</v>
      </c>
    </row>
    <row r="7305" spans="1:7" ht="22.5" customHeight="1" x14ac:dyDescent="0.2">
      <c r="A7305" s="21">
        <v>91</v>
      </c>
      <c r="B7305" s="22" t="s">
        <v>5124</v>
      </c>
      <c r="C7305" s="23" t="s">
        <v>5125</v>
      </c>
      <c r="D7305" s="31">
        <v>720</v>
      </c>
      <c r="E7305" s="25">
        <v>83.69</v>
      </c>
      <c r="F7305" s="25">
        <v>502548.22</v>
      </c>
    </row>
    <row r="7306" spans="1:7" ht="22.5" customHeight="1" x14ac:dyDescent="0.2">
      <c r="A7306" s="21">
        <v>92</v>
      </c>
      <c r="B7306" s="22" t="s">
        <v>5126</v>
      </c>
      <c r="C7306" s="23" t="s">
        <v>5127</v>
      </c>
      <c r="D7306" s="31">
        <v>720</v>
      </c>
      <c r="E7306" s="25">
        <v>49.92</v>
      </c>
      <c r="F7306" s="25">
        <v>299751.33</v>
      </c>
    </row>
    <row r="7307" spans="1:7" ht="22.5" customHeight="1" x14ac:dyDescent="0.2">
      <c r="A7307" s="21">
        <v>93</v>
      </c>
      <c r="B7307" s="22" t="s">
        <v>5128</v>
      </c>
      <c r="C7307" s="23" t="s">
        <v>5129</v>
      </c>
      <c r="D7307" s="31">
        <v>1</v>
      </c>
      <c r="E7307" s="25">
        <v>515.23</v>
      </c>
      <c r="F7307" s="25">
        <v>4297</v>
      </c>
    </row>
    <row r="7308" spans="1:7" ht="33.75" customHeight="1" x14ac:dyDescent="0.2">
      <c r="A7308" s="21">
        <v>94</v>
      </c>
      <c r="B7308" s="22" t="s">
        <v>5130</v>
      </c>
      <c r="C7308" s="23" t="s">
        <v>5131</v>
      </c>
      <c r="D7308" s="31">
        <v>1</v>
      </c>
      <c r="E7308" s="25">
        <v>167.43</v>
      </c>
      <c r="F7308" s="25">
        <v>1396.4</v>
      </c>
    </row>
    <row r="7309" spans="1:7" ht="22.5" customHeight="1" x14ac:dyDescent="0.2">
      <c r="A7309" s="21">
        <v>95</v>
      </c>
      <c r="B7309" s="22" t="s">
        <v>5132</v>
      </c>
      <c r="C7309" s="23" t="s">
        <v>5133</v>
      </c>
      <c r="D7309" s="31">
        <v>15</v>
      </c>
      <c r="E7309" s="25">
        <v>8.5299999999999994</v>
      </c>
      <c r="F7309" s="25">
        <v>1066.67</v>
      </c>
    </row>
    <row r="7310" spans="1:7" ht="22.5" customHeight="1" x14ac:dyDescent="0.2">
      <c r="A7310" s="21">
        <v>96</v>
      </c>
      <c r="B7310" s="22" t="s">
        <v>5134</v>
      </c>
      <c r="C7310" s="23" t="s">
        <v>5135</v>
      </c>
      <c r="D7310" s="31">
        <v>6</v>
      </c>
      <c r="E7310" s="25">
        <v>312.19</v>
      </c>
      <c r="F7310" s="25">
        <v>15621.83</v>
      </c>
    </row>
    <row r="7311" spans="1:7" ht="22.5" customHeight="1" x14ac:dyDescent="0.2">
      <c r="A7311" s="21">
        <v>97</v>
      </c>
      <c r="B7311" s="22" t="s">
        <v>5136</v>
      </c>
      <c r="C7311" s="23" t="s">
        <v>5137</v>
      </c>
      <c r="D7311" s="31">
        <v>6</v>
      </c>
      <c r="E7311" s="25">
        <v>119.09</v>
      </c>
      <c r="F7311" s="25">
        <v>5959.25</v>
      </c>
    </row>
    <row r="7312" spans="1:7" ht="33.75" customHeight="1" x14ac:dyDescent="0.2">
      <c r="A7312" s="21">
        <v>98</v>
      </c>
      <c r="B7312" s="22" t="s">
        <v>5138</v>
      </c>
      <c r="C7312" s="23" t="s">
        <v>5139</v>
      </c>
      <c r="D7312" s="31">
        <v>2645</v>
      </c>
      <c r="E7312" s="25">
        <v>0.74</v>
      </c>
      <c r="F7312" s="25">
        <v>16325.55</v>
      </c>
    </row>
    <row r="7313" spans="1:6" ht="22.5" customHeight="1" x14ac:dyDescent="0.2">
      <c r="A7313" s="21">
        <v>99</v>
      </c>
      <c r="B7313" s="22" t="s">
        <v>5140</v>
      </c>
      <c r="C7313" s="23" t="s">
        <v>5141</v>
      </c>
      <c r="D7313" s="31">
        <v>2445</v>
      </c>
      <c r="E7313" s="25">
        <v>0.71</v>
      </c>
      <c r="F7313" s="25">
        <v>14453.45</v>
      </c>
    </row>
    <row r="7314" spans="1:6" ht="22.5" customHeight="1" x14ac:dyDescent="0.2">
      <c r="A7314" s="21">
        <v>100</v>
      </c>
      <c r="B7314" s="22" t="s">
        <v>5142</v>
      </c>
      <c r="C7314" s="23" t="s">
        <v>5143</v>
      </c>
      <c r="D7314" s="31">
        <v>520</v>
      </c>
      <c r="E7314" s="25">
        <v>0.88</v>
      </c>
      <c r="F7314" s="25">
        <v>3797.23</v>
      </c>
    </row>
    <row r="7315" spans="1:6" ht="33.75" customHeight="1" x14ac:dyDescent="0.2">
      <c r="A7315" s="21">
        <v>101</v>
      </c>
      <c r="B7315" s="22" t="s">
        <v>5144</v>
      </c>
      <c r="C7315" s="23" t="s">
        <v>5145</v>
      </c>
      <c r="D7315" s="31">
        <v>2160</v>
      </c>
      <c r="E7315" s="25">
        <v>1.03</v>
      </c>
      <c r="F7315" s="25">
        <v>18589.72</v>
      </c>
    </row>
    <row r="7316" spans="1:6" ht="22.5" customHeight="1" x14ac:dyDescent="0.2">
      <c r="A7316" s="21">
        <v>102</v>
      </c>
      <c r="B7316" s="22" t="s">
        <v>5146</v>
      </c>
      <c r="C7316" s="23" t="s">
        <v>5147</v>
      </c>
      <c r="D7316" s="31">
        <v>200</v>
      </c>
      <c r="E7316" s="25">
        <v>7.69</v>
      </c>
      <c r="F7316" s="25">
        <v>12831.28</v>
      </c>
    </row>
    <row r="7317" spans="1:6" ht="33.75" customHeight="1" x14ac:dyDescent="0.2">
      <c r="A7317" s="21">
        <v>103</v>
      </c>
      <c r="B7317" s="22" t="s">
        <v>5148</v>
      </c>
      <c r="C7317" s="23" t="s">
        <v>5149</v>
      </c>
      <c r="D7317" s="31">
        <v>200</v>
      </c>
      <c r="E7317" s="25">
        <v>1.27</v>
      </c>
      <c r="F7317" s="25">
        <v>2121.16</v>
      </c>
    </row>
    <row r="7318" spans="1:6" ht="33.75" customHeight="1" x14ac:dyDescent="0.2">
      <c r="A7318" s="21">
        <v>104</v>
      </c>
      <c r="B7318" s="22" t="s">
        <v>4855</v>
      </c>
      <c r="C7318" s="23" t="s">
        <v>4856</v>
      </c>
      <c r="D7318" s="33">
        <v>2.1600000000000001E-2</v>
      </c>
      <c r="E7318" s="25">
        <v>5058.38</v>
      </c>
      <c r="F7318" s="25">
        <v>2349.2800000000002</v>
      </c>
    </row>
    <row r="7319" spans="1:6" x14ac:dyDescent="0.2">
      <c r="A7319" s="26"/>
      <c r="B7319" s="27"/>
      <c r="C7319" s="28" t="s">
        <v>5150</v>
      </c>
      <c r="D7319" s="28"/>
      <c r="E7319" s="28"/>
      <c r="F7319" s="29">
        <v>2581.65</v>
      </c>
    </row>
    <row r="7320" spans="1:6" x14ac:dyDescent="0.2">
      <c r="A7320" s="26"/>
      <c r="B7320" s="27"/>
      <c r="C7320" s="28" t="s">
        <v>5151</v>
      </c>
      <c r="D7320" s="28"/>
      <c r="E7320" s="28"/>
      <c r="F7320" s="29">
        <v>1393.27</v>
      </c>
    </row>
    <row r="7321" spans="1:6" x14ac:dyDescent="0.2">
      <c r="A7321" s="26"/>
      <c r="B7321" s="27"/>
      <c r="C7321" s="28" t="s">
        <v>917</v>
      </c>
      <c r="D7321" s="28"/>
      <c r="E7321" s="28"/>
      <c r="F7321" s="29">
        <v>6324.2</v>
      </c>
    </row>
    <row r="7322" spans="1:6" ht="22.5" customHeight="1" x14ac:dyDescent="0.2">
      <c r="A7322" s="21">
        <v>105</v>
      </c>
      <c r="B7322" s="22" t="s">
        <v>5152</v>
      </c>
      <c r="C7322" s="23" t="s">
        <v>5153</v>
      </c>
      <c r="D7322" s="31">
        <v>100</v>
      </c>
      <c r="E7322" s="25">
        <v>26.84</v>
      </c>
      <c r="F7322" s="25">
        <v>22385.200000000001</v>
      </c>
    </row>
    <row r="7323" spans="1:6" ht="12" x14ac:dyDescent="0.2">
      <c r="A7323" s="459" t="s">
        <v>5154</v>
      </c>
      <c r="B7323" s="460"/>
      <c r="C7323" s="460"/>
      <c r="D7323" s="460"/>
      <c r="E7323" s="460"/>
      <c r="F7323" s="461"/>
    </row>
    <row r="7324" spans="1:6" ht="33.75" customHeight="1" x14ac:dyDescent="0.2">
      <c r="A7324" s="21">
        <v>106</v>
      </c>
      <c r="B7324" s="22" t="s">
        <v>5110</v>
      </c>
      <c r="C7324" s="23" t="s">
        <v>5111</v>
      </c>
      <c r="D7324" s="31">
        <v>2</v>
      </c>
      <c r="E7324" s="25">
        <v>860.18</v>
      </c>
      <c r="F7324" s="25">
        <v>45472.59</v>
      </c>
    </row>
    <row r="7325" spans="1:6" x14ac:dyDescent="0.2">
      <c r="A7325" s="26"/>
      <c r="B7325" s="27"/>
      <c r="C7325" s="28" t="s">
        <v>5155</v>
      </c>
      <c r="D7325" s="28"/>
      <c r="E7325" s="28"/>
      <c r="F7325" s="29">
        <v>38577.93</v>
      </c>
    </row>
    <row r="7326" spans="1:6" x14ac:dyDescent="0.2">
      <c r="A7326" s="26"/>
      <c r="B7326" s="27"/>
      <c r="C7326" s="28" t="s">
        <v>5156</v>
      </c>
      <c r="D7326" s="28"/>
      <c r="E7326" s="28"/>
      <c r="F7326" s="29">
        <v>20283.240000000002</v>
      </c>
    </row>
    <row r="7327" spans="1:6" x14ac:dyDescent="0.2">
      <c r="A7327" s="26"/>
      <c r="B7327" s="27"/>
      <c r="C7327" s="28" t="s">
        <v>917</v>
      </c>
      <c r="D7327" s="28"/>
      <c r="E7327" s="28"/>
      <c r="F7327" s="29">
        <v>104333.75999999999</v>
      </c>
    </row>
    <row r="7328" spans="1:6" ht="22.5" customHeight="1" x14ac:dyDescent="0.2">
      <c r="A7328" s="21">
        <v>107</v>
      </c>
      <c r="B7328" s="22" t="s">
        <v>4843</v>
      </c>
      <c r="C7328" s="23" t="s">
        <v>4844</v>
      </c>
      <c r="D7328" s="32">
        <v>-1.6</v>
      </c>
      <c r="E7328" s="25">
        <v>9.0399999999999991</v>
      </c>
      <c r="F7328" s="25">
        <v>-197.14</v>
      </c>
    </row>
    <row r="7329" spans="1:6" ht="22.5" customHeight="1" x14ac:dyDescent="0.2">
      <c r="A7329" s="21">
        <v>108</v>
      </c>
      <c r="B7329" s="22" t="s">
        <v>5114</v>
      </c>
      <c r="C7329" s="23" t="s">
        <v>5115</v>
      </c>
      <c r="D7329" s="32">
        <v>-0.8</v>
      </c>
      <c r="E7329" s="25">
        <v>86</v>
      </c>
      <c r="F7329" s="25">
        <v>-549.71</v>
      </c>
    </row>
    <row r="7330" spans="1:6" ht="22.5" customHeight="1" x14ac:dyDescent="0.2">
      <c r="A7330" s="21">
        <v>109</v>
      </c>
      <c r="B7330" s="22" t="s">
        <v>5116</v>
      </c>
      <c r="C7330" s="23" t="s">
        <v>5117</v>
      </c>
      <c r="D7330" s="30">
        <v>-0.22</v>
      </c>
      <c r="E7330" s="25">
        <v>617</v>
      </c>
      <c r="F7330" s="25">
        <v>-637.98</v>
      </c>
    </row>
    <row r="7331" spans="1:6" ht="33.75" customHeight="1" x14ac:dyDescent="0.2">
      <c r="A7331" s="21">
        <v>110</v>
      </c>
      <c r="B7331" s="22" t="s">
        <v>5157</v>
      </c>
      <c r="C7331" s="23" t="s">
        <v>5158</v>
      </c>
      <c r="D7331" s="31">
        <v>200</v>
      </c>
      <c r="E7331" s="25">
        <v>184.19</v>
      </c>
      <c r="F7331" s="25">
        <v>307220.59999999998</v>
      </c>
    </row>
    <row r="7332" spans="1:6" ht="33.75" customHeight="1" x14ac:dyDescent="0.2">
      <c r="A7332" s="21">
        <v>111</v>
      </c>
      <c r="B7332" s="22" t="s">
        <v>5159</v>
      </c>
      <c r="C7332" s="23" t="s">
        <v>5160</v>
      </c>
      <c r="D7332" s="31">
        <v>200</v>
      </c>
      <c r="E7332" s="25">
        <v>101.52</v>
      </c>
      <c r="F7332" s="25">
        <v>169327.75</v>
      </c>
    </row>
    <row r="7333" spans="1:6" ht="22.5" customHeight="1" x14ac:dyDescent="0.2">
      <c r="A7333" s="21">
        <v>112</v>
      </c>
      <c r="B7333" s="22" t="s">
        <v>5161</v>
      </c>
      <c r="C7333" s="23" t="s">
        <v>5123</v>
      </c>
      <c r="D7333" s="31">
        <v>200</v>
      </c>
      <c r="E7333" s="25">
        <v>11.18</v>
      </c>
      <c r="F7333" s="25">
        <v>18655.78</v>
      </c>
    </row>
    <row r="7334" spans="1:6" ht="33.75" customHeight="1" x14ac:dyDescent="0.2">
      <c r="A7334" s="21">
        <v>113</v>
      </c>
      <c r="B7334" s="22" t="s">
        <v>5162</v>
      </c>
      <c r="C7334" s="23" t="s">
        <v>5163</v>
      </c>
      <c r="D7334" s="31">
        <v>100</v>
      </c>
      <c r="E7334" s="25">
        <v>98.99</v>
      </c>
      <c r="F7334" s="25">
        <v>82560.100000000006</v>
      </c>
    </row>
    <row r="7335" spans="1:6" ht="22.5" customHeight="1" x14ac:dyDescent="0.2">
      <c r="A7335" s="21">
        <v>114</v>
      </c>
      <c r="B7335" s="22" t="s">
        <v>5164</v>
      </c>
      <c r="C7335" s="23" t="s">
        <v>5127</v>
      </c>
      <c r="D7335" s="31">
        <v>50</v>
      </c>
      <c r="E7335" s="25">
        <v>1.03</v>
      </c>
      <c r="F7335" s="25">
        <v>430.32</v>
      </c>
    </row>
    <row r="7336" spans="1:6" ht="33.75" customHeight="1" x14ac:dyDescent="0.2">
      <c r="A7336" s="21">
        <v>115</v>
      </c>
      <c r="B7336" s="22" t="s">
        <v>5165</v>
      </c>
      <c r="C7336" s="23" t="s">
        <v>5166</v>
      </c>
      <c r="D7336" s="31">
        <v>1</v>
      </c>
      <c r="E7336" s="25">
        <v>558.55999999999995</v>
      </c>
      <c r="F7336" s="25">
        <v>4658.38</v>
      </c>
    </row>
    <row r="7337" spans="1:6" ht="33.75" customHeight="1" x14ac:dyDescent="0.2">
      <c r="A7337" s="21">
        <v>116</v>
      </c>
      <c r="B7337" s="22" t="s">
        <v>5167</v>
      </c>
      <c r="C7337" s="23" t="s">
        <v>5168</v>
      </c>
      <c r="D7337" s="31">
        <v>1</v>
      </c>
      <c r="E7337" s="25">
        <v>215.15</v>
      </c>
      <c r="F7337" s="25">
        <v>1794.38</v>
      </c>
    </row>
    <row r="7338" spans="1:6" ht="22.5" customHeight="1" x14ac:dyDescent="0.2">
      <c r="A7338" s="21">
        <v>117</v>
      </c>
      <c r="B7338" s="22" t="s">
        <v>5169</v>
      </c>
      <c r="C7338" s="23" t="s">
        <v>5133</v>
      </c>
      <c r="D7338" s="31">
        <v>7</v>
      </c>
      <c r="E7338" s="25">
        <v>8.5299999999999994</v>
      </c>
      <c r="F7338" s="25">
        <v>497.78</v>
      </c>
    </row>
    <row r="7339" spans="1:6" ht="22.5" customHeight="1" x14ac:dyDescent="0.2">
      <c r="A7339" s="21">
        <v>118</v>
      </c>
      <c r="B7339" s="22" t="s">
        <v>5170</v>
      </c>
      <c r="C7339" s="23" t="s">
        <v>5171</v>
      </c>
      <c r="D7339" s="31">
        <v>2</v>
      </c>
      <c r="E7339" s="25">
        <v>384.45</v>
      </c>
      <c r="F7339" s="25">
        <v>6412.69</v>
      </c>
    </row>
    <row r="7340" spans="1:6" ht="22.5" customHeight="1" x14ac:dyDescent="0.2">
      <c r="A7340" s="21">
        <v>119</v>
      </c>
      <c r="B7340" s="22" t="s">
        <v>5172</v>
      </c>
      <c r="C7340" s="23" t="s">
        <v>5173</v>
      </c>
      <c r="D7340" s="31">
        <v>2</v>
      </c>
      <c r="E7340" s="25">
        <v>163.72</v>
      </c>
      <c r="F7340" s="25">
        <v>2730.91</v>
      </c>
    </row>
    <row r="7341" spans="1:6" ht="22.5" customHeight="1" x14ac:dyDescent="0.2">
      <c r="A7341" s="21">
        <v>120</v>
      </c>
      <c r="B7341" s="22" t="s">
        <v>5174</v>
      </c>
      <c r="C7341" s="23" t="s">
        <v>5175</v>
      </c>
      <c r="D7341" s="31">
        <v>260</v>
      </c>
      <c r="E7341" s="25">
        <v>77.97</v>
      </c>
      <c r="F7341" s="25">
        <v>169066.96</v>
      </c>
    </row>
    <row r="7342" spans="1:6" ht="33.75" customHeight="1" x14ac:dyDescent="0.2">
      <c r="A7342" s="21">
        <v>121</v>
      </c>
      <c r="B7342" s="22" t="s">
        <v>5176</v>
      </c>
      <c r="C7342" s="23" t="s">
        <v>5139</v>
      </c>
      <c r="D7342" s="31">
        <v>1595</v>
      </c>
      <c r="E7342" s="25">
        <v>0.74</v>
      </c>
      <c r="F7342" s="25">
        <v>9844.7099999999991</v>
      </c>
    </row>
    <row r="7343" spans="1:6" ht="22.5" customHeight="1" x14ac:dyDescent="0.2">
      <c r="A7343" s="21">
        <v>122</v>
      </c>
      <c r="B7343" s="22" t="s">
        <v>5177</v>
      </c>
      <c r="C7343" s="23" t="s">
        <v>5141</v>
      </c>
      <c r="D7343" s="31">
        <v>495</v>
      </c>
      <c r="E7343" s="25">
        <v>0.71</v>
      </c>
      <c r="F7343" s="25">
        <v>2926.16</v>
      </c>
    </row>
    <row r="7344" spans="1:6" ht="22.5" customHeight="1" x14ac:dyDescent="0.2">
      <c r="A7344" s="21">
        <v>123</v>
      </c>
      <c r="B7344" s="22" t="s">
        <v>5178</v>
      </c>
      <c r="C7344" s="23" t="s">
        <v>5143</v>
      </c>
      <c r="D7344" s="31">
        <v>14</v>
      </c>
      <c r="E7344" s="25">
        <v>0.88</v>
      </c>
      <c r="F7344" s="25">
        <v>102.23</v>
      </c>
    </row>
    <row r="7345" spans="1:6" ht="33.75" customHeight="1" x14ac:dyDescent="0.2">
      <c r="A7345" s="21">
        <v>124</v>
      </c>
      <c r="B7345" s="22" t="s">
        <v>5179</v>
      </c>
      <c r="C7345" s="23" t="s">
        <v>5145</v>
      </c>
      <c r="D7345" s="31">
        <v>150</v>
      </c>
      <c r="E7345" s="25">
        <v>1.03</v>
      </c>
      <c r="F7345" s="25">
        <v>1290.95</v>
      </c>
    </row>
    <row r="7346" spans="1:6" ht="22.5" customHeight="1" x14ac:dyDescent="0.2">
      <c r="A7346" s="21">
        <v>125</v>
      </c>
      <c r="B7346" s="22" t="s">
        <v>5180</v>
      </c>
      <c r="C7346" s="23" t="s">
        <v>5147</v>
      </c>
      <c r="D7346" s="31">
        <v>60</v>
      </c>
      <c r="E7346" s="25">
        <v>7.69</v>
      </c>
      <c r="F7346" s="25">
        <v>3849.39</v>
      </c>
    </row>
    <row r="7347" spans="1:6" ht="33.75" customHeight="1" x14ac:dyDescent="0.2">
      <c r="A7347" s="21">
        <v>126</v>
      </c>
      <c r="B7347" s="22" t="s">
        <v>5181</v>
      </c>
      <c r="C7347" s="23" t="s">
        <v>5149</v>
      </c>
      <c r="D7347" s="31">
        <v>60</v>
      </c>
      <c r="E7347" s="25">
        <v>1.27</v>
      </c>
      <c r="F7347" s="25">
        <v>636.35</v>
      </c>
    </row>
    <row r="7348" spans="1:6" ht="22.5" customHeight="1" x14ac:dyDescent="0.2">
      <c r="A7348" s="21">
        <v>127</v>
      </c>
      <c r="B7348" s="22" t="s">
        <v>5182</v>
      </c>
      <c r="C7348" s="23" t="s">
        <v>5183</v>
      </c>
      <c r="D7348" s="31">
        <v>520</v>
      </c>
      <c r="E7348" s="25">
        <v>0.71</v>
      </c>
      <c r="F7348" s="25">
        <v>3073.94</v>
      </c>
    </row>
    <row r="7349" spans="1:6" ht="22.5" customHeight="1" x14ac:dyDescent="0.2">
      <c r="A7349" s="21">
        <v>128</v>
      </c>
      <c r="B7349" s="22" t="s">
        <v>5184</v>
      </c>
      <c r="C7349" s="23" t="s">
        <v>5185</v>
      </c>
      <c r="D7349" s="31">
        <v>520</v>
      </c>
      <c r="E7349" s="25">
        <v>0.54</v>
      </c>
      <c r="F7349" s="25">
        <v>2350.66</v>
      </c>
    </row>
    <row r="7350" spans="1:6" ht="33.75" customHeight="1" x14ac:dyDescent="0.2">
      <c r="A7350" s="21">
        <v>129</v>
      </c>
      <c r="B7350" s="22" t="s">
        <v>4855</v>
      </c>
      <c r="C7350" s="23" t="s">
        <v>4856</v>
      </c>
      <c r="D7350" s="33">
        <v>6.9900000000000004E-2</v>
      </c>
      <c r="E7350" s="25">
        <v>5058.38</v>
      </c>
      <c r="F7350" s="25">
        <v>7602.52</v>
      </c>
    </row>
    <row r="7351" spans="1:6" x14ac:dyDescent="0.2">
      <c r="A7351" s="26"/>
      <c r="B7351" s="27"/>
      <c r="C7351" s="28" t="s">
        <v>5186</v>
      </c>
      <c r="D7351" s="28"/>
      <c r="E7351" s="28"/>
      <c r="F7351" s="29">
        <v>8354.51</v>
      </c>
    </row>
    <row r="7352" spans="1:6" x14ac:dyDescent="0.2">
      <c r="A7352" s="26"/>
      <c r="B7352" s="27"/>
      <c r="C7352" s="28" t="s">
        <v>5187</v>
      </c>
      <c r="D7352" s="28"/>
      <c r="E7352" s="28"/>
      <c r="F7352" s="29">
        <v>4508.78</v>
      </c>
    </row>
    <row r="7353" spans="1:6" x14ac:dyDescent="0.2">
      <c r="A7353" s="26"/>
      <c r="B7353" s="27"/>
      <c r="C7353" s="28" t="s">
        <v>917</v>
      </c>
      <c r="D7353" s="28"/>
      <c r="E7353" s="28"/>
      <c r="F7353" s="29">
        <v>20465.810000000001</v>
      </c>
    </row>
    <row r="7354" spans="1:6" ht="33.75" customHeight="1" x14ac:dyDescent="0.2">
      <c r="A7354" s="21">
        <v>130</v>
      </c>
      <c r="B7354" s="22" t="s">
        <v>5188</v>
      </c>
      <c r="C7354" s="23" t="s">
        <v>5189</v>
      </c>
      <c r="D7354" s="31">
        <v>30</v>
      </c>
      <c r="E7354" s="25">
        <v>31.85</v>
      </c>
      <c r="F7354" s="25">
        <v>7970</v>
      </c>
    </row>
    <row r="7355" spans="1:6" ht="11.25" customHeight="1" x14ac:dyDescent="0.2">
      <c r="A7355" s="443" t="s">
        <v>1023</v>
      </c>
      <c r="B7355" s="444"/>
      <c r="C7355" s="444"/>
      <c r="D7355" s="444"/>
      <c r="E7355" s="445"/>
      <c r="F7355" s="36">
        <v>15792768.189999999</v>
      </c>
    </row>
    <row r="7356" spans="1:6" x14ac:dyDescent="0.2">
      <c r="A7356" s="443" t="s">
        <v>1008</v>
      </c>
      <c r="B7356" s="444"/>
      <c r="C7356" s="444"/>
      <c r="D7356" s="444"/>
      <c r="E7356" s="445"/>
      <c r="F7356" s="36">
        <v>1243727.93</v>
      </c>
    </row>
    <row r="7357" spans="1:6" x14ac:dyDescent="0.2">
      <c r="A7357" s="443" t="s">
        <v>1009</v>
      </c>
      <c r="B7357" s="444"/>
      <c r="C7357" s="444"/>
      <c r="D7357" s="444"/>
      <c r="E7357" s="445"/>
      <c r="F7357" s="36">
        <v>654070.92000000004</v>
      </c>
    </row>
    <row r="7358" spans="1:6" x14ac:dyDescent="0.2">
      <c r="A7358" s="443" t="s">
        <v>1024</v>
      </c>
      <c r="B7358" s="444"/>
      <c r="C7358" s="444"/>
      <c r="D7358" s="444"/>
      <c r="E7358" s="445"/>
      <c r="F7358" s="36">
        <v>17690567.039999999</v>
      </c>
    </row>
    <row r="7359" spans="1:6" x14ac:dyDescent="0.2">
      <c r="A7359" s="38"/>
      <c r="B7359" s="38"/>
      <c r="C7359" s="38"/>
      <c r="D7359" s="38"/>
      <c r="E7359" s="38"/>
      <c r="F7359" s="38"/>
    </row>
    <row r="7360" spans="1:6" ht="15" x14ac:dyDescent="0.25">
      <c r="A7360" s="3"/>
      <c r="B7360" s="3"/>
      <c r="C7360" s="3"/>
      <c r="D7360" s="3"/>
      <c r="E7360" s="3"/>
      <c r="F7360" s="3"/>
    </row>
    <row r="7361" spans="1:6" x14ac:dyDescent="0.2">
      <c r="A7361" s="41" t="s">
        <v>1025</v>
      </c>
      <c r="B7361" s="446"/>
      <c r="C7361" s="446"/>
      <c r="D7361" s="446"/>
      <c r="E7361" s="446"/>
      <c r="F7361" s="446"/>
    </row>
    <row r="7362" spans="1:6" x14ac:dyDescent="0.2">
      <c r="A7362" s="4"/>
      <c r="B7362" s="447" t="s">
        <v>1027</v>
      </c>
      <c r="C7362" s="447"/>
      <c r="D7362" s="447"/>
      <c r="E7362" s="447"/>
      <c r="F7362" s="447"/>
    </row>
    <row r="7363" spans="1:6" x14ac:dyDescent="0.2">
      <c r="A7363" s="41" t="s">
        <v>1028</v>
      </c>
      <c r="B7363" s="446"/>
      <c r="C7363" s="446"/>
      <c r="D7363" s="446"/>
      <c r="E7363" s="446"/>
      <c r="F7363" s="446"/>
    </row>
    <row r="7364" spans="1:6" x14ac:dyDescent="0.2">
      <c r="A7364" s="10"/>
      <c r="B7364" s="447" t="s">
        <v>1027</v>
      </c>
      <c r="C7364" s="447"/>
      <c r="D7364" s="447"/>
      <c r="E7364" s="447"/>
      <c r="F7364" s="447"/>
    </row>
    <row r="7365" spans="1:6" ht="15" x14ac:dyDescent="0.25">
      <c r="A7365" s="3"/>
      <c r="B7365" s="3"/>
      <c r="C7365" s="3"/>
      <c r="D7365" s="3"/>
      <c r="E7365" s="3"/>
      <c r="F7365" s="3"/>
    </row>
    <row r="7366" spans="1:6" ht="15" x14ac:dyDescent="0.25">
      <c r="A7366" s="3"/>
      <c r="B7366" s="3"/>
      <c r="C7366" s="3"/>
      <c r="D7366" s="3"/>
      <c r="E7366" s="3"/>
      <c r="F7366" s="3"/>
    </row>
    <row r="7367" spans="1:6" ht="18" x14ac:dyDescent="0.25">
      <c r="A7367" s="448" t="s">
        <v>5190</v>
      </c>
      <c r="B7367" s="448"/>
      <c r="C7367" s="448"/>
      <c r="D7367" s="448"/>
      <c r="E7367" s="448"/>
      <c r="F7367" s="448"/>
    </row>
    <row r="7368" spans="1:6" x14ac:dyDescent="0.2">
      <c r="A7368" s="6"/>
      <c r="B7368" s="6"/>
      <c r="C7368" s="6"/>
      <c r="D7368" s="6"/>
      <c r="E7368" s="6"/>
      <c r="F7368" s="6"/>
    </row>
    <row r="7369" spans="1:6" ht="12.75" customHeight="1" x14ac:dyDescent="0.2">
      <c r="A7369" s="449" t="s">
        <v>5191</v>
      </c>
      <c r="B7369" s="449"/>
      <c r="C7369" s="449"/>
      <c r="D7369" s="449"/>
      <c r="E7369" s="449"/>
      <c r="F7369" s="449"/>
    </row>
    <row r="7370" spans="1:6" x14ac:dyDescent="0.2">
      <c r="A7370" s="450" t="s">
        <v>903</v>
      </c>
      <c r="B7370" s="450"/>
      <c r="C7370" s="450"/>
      <c r="D7370" s="450"/>
      <c r="E7370" s="450"/>
      <c r="F7370" s="450"/>
    </row>
    <row r="7371" spans="1:6" x14ac:dyDescent="0.2">
      <c r="A7371" s="9"/>
      <c r="B7371" s="9"/>
      <c r="C7371" s="9"/>
      <c r="D7371" s="9"/>
      <c r="E7371" s="9"/>
      <c r="F7371" s="9"/>
    </row>
    <row r="7372" spans="1:6" ht="15" x14ac:dyDescent="0.25">
      <c r="A7372" s="10" t="s">
        <v>904</v>
      </c>
      <c r="B7372" s="10"/>
      <c r="C7372" s="11"/>
      <c r="D7372" s="12"/>
      <c r="E7372" s="12"/>
      <c r="F7372" s="3"/>
    </row>
    <row r="7373" spans="1:6" ht="15" x14ac:dyDescent="0.25">
      <c r="A7373" s="10"/>
      <c r="B7373" s="10"/>
      <c r="C7373" s="3"/>
      <c r="D7373" s="15"/>
      <c r="E7373" s="16"/>
      <c r="F7373" s="3"/>
    </row>
    <row r="7374" spans="1:6" ht="15" x14ac:dyDescent="0.25">
      <c r="A7374" s="18"/>
      <c r="B7374" s="3"/>
      <c r="C7374" s="3"/>
      <c r="D7374" s="3"/>
      <c r="E7374" s="3"/>
      <c r="F7374" s="3"/>
    </row>
    <row r="7375" spans="1:6" ht="11.25" customHeight="1" x14ac:dyDescent="0.2">
      <c r="A7375" s="451" t="s">
        <v>906</v>
      </c>
      <c r="B7375" s="451" t="s">
        <v>907</v>
      </c>
      <c r="C7375" s="451" t="s">
        <v>908</v>
      </c>
      <c r="D7375" s="451" t="s">
        <v>909</v>
      </c>
      <c r="E7375" s="451" t="s">
        <v>910</v>
      </c>
      <c r="F7375" s="451" t="s">
        <v>911</v>
      </c>
    </row>
    <row r="7376" spans="1:6" ht="11.25" customHeight="1" x14ac:dyDescent="0.2">
      <c r="A7376" s="452"/>
      <c r="B7376" s="452"/>
      <c r="C7376" s="452"/>
      <c r="D7376" s="452"/>
      <c r="E7376" s="452"/>
      <c r="F7376" s="452"/>
    </row>
    <row r="7377" spans="1:6" ht="12" x14ac:dyDescent="0.2">
      <c r="A7377" s="19">
        <v>1</v>
      </c>
      <c r="B7377" s="19">
        <v>2</v>
      </c>
      <c r="C7377" s="453">
        <v>3</v>
      </c>
      <c r="D7377" s="454"/>
      <c r="E7377" s="455"/>
      <c r="F7377" s="19">
        <v>4</v>
      </c>
    </row>
    <row r="7378" spans="1:6" ht="12.75" customHeight="1" x14ac:dyDescent="0.2">
      <c r="A7378" s="456" t="s">
        <v>5192</v>
      </c>
      <c r="B7378" s="457"/>
      <c r="C7378" s="457"/>
      <c r="D7378" s="457"/>
      <c r="E7378" s="457"/>
      <c r="F7378" s="458"/>
    </row>
    <row r="7379" spans="1:6" ht="33.75" customHeight="1" x14ac:dyDescent="0.2">
      <c r="A7379" s="21">
        <v>1</v>
      </c>
      <c r="B7379" s="22" t="s">
        <v>5193</v>
      </c>
      <c r="C7379" s="23" t="s">
        <v>5194</v>
      </c>
      <c r="D7379" s="31">
        <v>5</v>
      </c>
      <c r="E7379" s="25">
        <v>554.85</v>
      </c>
      <c r="F7379" s="25">
        <v>91464.99</v>
      </c>
    </row>
    <row r="7380" spans="1:6" x14ac:dyDescent="0.2">
      <c r="A7380" s="26"/>
      <c r="B7380" s="27"/>
      <c r="C7380" s="28" t="s">
        <v>5195</v>
      </c>
      <c r="D7380" s="28"/>
      <c r="E7380" s="28"/>
      <c r="F7380" s="29">
        <v>79741.820000000007</v>
      </c>
    </row>
    <row r="7381" spans="1:6" x14ac:dyDescent="0.2">
      <c r="A7381" s="26"/>
      <c r="B7381" s="27"/>
      <c r="C7381" s="28" t="s">
        <v>5196</v>
      </c>
      <c r="D7381" s="28"/>
      <c r="E7381" s="28"/>
      <c r="F7381" s="29">
        <v>41926.11</v>
      </c>
    </row>
    <row r="7382" spans="1:6" x14ac:dyDescent="0.2">
      <c r="A7382" s="26"/>
      <c r="B7382" s="27"/>
      <c r="C7382" s="28" t="s">
        <v>917</v>
      </c>
      <c r="D7382" s="28"/>
      <c r="E7382" s="28"/>
      <c r="F7382" s="29">
        <v>213132.92</v>
      </c>
    </row>
    <row r="7383" spans="1:6" ht="22.5" customHeight="1" x14ac:dyDescent="0.2">
      <c r="A7383" s="21">
        <v>2</v>
      </c>
      <c r="B7383" s="22" t="s">
        <v>5197</v>
      </c>
      <c r="C7383" s="23" t="s">
        <v>5198</v>
      </c>
      <c r="D7383" s="31">
        <v>515</v>
      </c>
      <c r="E7383" s="25">
        <v>8.75</v>
      </c>
      <c r="F7383" s="25">
        <v>37562.370000000003</v>
      </c>
    </row>
    <row r="7384" spans="1:6" ht="22.5" customHeight="1" x14ac:dyDescent="0.2">
      <c r="A7384" s="21">
        <v>3</v>
      </c>
      <c r="B7384" s="22" t="s">
        <v>5199</v>
      </c>
      <c r="C7384" s="23" t="s">
        <v>5200</v>
      </c>
      <c r="D7384" s="31">
        <v>80</v>
      </c>
      <c r="E7384" s="25">
        <v>27.76</v>
      </c>
      <c r="F7384" s="25">
        <v>18520.169999999998</v>
      </c>
    </row>
    <row r="7385" spans="1:6" ht="33.75" customHeight="1" x14ac:dyDescent="0.2">
      <c r="A7385" s="21">
        <v>4</v>
      </c>
      <c r="B7385" s="22" t="s">
        <v>5201</v>
      </c>
      <c r="C7385" s="23" t="s">
        <v>5202</v>
      </c>
      <c r="D7385" s="32">
        <v>7.7</v>
      </c>
      <c r="E7385" s="25">
        <v>760.18</v>
      </c>
      <c r="F7385" s="25">
        <v>86409.06</v>
      </c>
    </row>
    <row r="7386" spans="1:6" x14ac:dyDescent="0.2">
      <c r="A7386" s="26"/>
      <c r="B7386" s="27"/>
      <c r="C7386" s="28" t="s">
        <v>5203</v>
      </c>
      <c r="D7386" s="28"/>
      <c r="E7386" s="28"/>
      <c r="F7386" s="29">
        <v>64578.03</v>
      </c>
    </row>
    <row r="7387" spans="1:6" x14ac:dyDescent="0.2">
      <c r="A7387" s="26"/>
      <c r="B7387" s="27"/>
      <c r="C7387" s="28" t="s">
        <v>5204</v>
      </c>
      <c r="D7387" s="28"/>
      <c r="E7387" s="28"/>
      <c r="F7387" s="29">
        <v>33953.4</v>
      </c>
    </row>
    <row r="7388" spans="1:6" x14ac:dyDescent="0.2">
      <c r="A7388" s="26"/>
      <c r="B7388" s="27"/>
      <c r="C7388" s="28" t="s">
        <v>917</v>
      </c>
      <c r="D7388" s="28"/>
      <c r="E7388" s="28"/>
      <c r="F7388" s="29">
        <v>184940.49</v>
      </c>
    </row>
    <row r="7389" spans="1:6" ht="33.75" customHeight="1" x14ac:dyDescent="0.2">
      <c r="A7389" s="21">
        <v>5</v>
      </c>
      <c r="B7389" s="22" t="s">
        <v>5205</v>
      </c>
      <c r="C7389" s="23" t="s">
        <v>5206</v>
      </c>
      <c r="D7389" s="33">
        <v>-3.0800000000000001E-2</v>
      </c>
      <c r="E7389" s="25">
        <v>5763</v>
      </c>
      <c r="F7389" s="25">
        <v>-1783.88</v>
      </c>
    </row>
    <row r="7390" spans="1:6" ht="22.5" customHeight="1" x14ac:dyDescent="0.2">
      <c r="A7390" s="21">
        <v>6</v>
      </c>
      <c r="B7390" s="22" t="s">
        <v>5207</v>
      </c>
      <c r="C7390" s="23" t="s">
        <v>5208</v>
      </c>
      <c r="D7390" s="35">
        <v>0.60445000000000004</v>
      </c>
      <c r="E7390" s="25">
        <v>6159.22</v>
      </c>
      <c r="F7390" s="25">
        <v>33432.01</v>
      </c>
    </row>
    <row r="7391" spans="1:6" ht="22.5" customHeight="1" x14ac:dyDescent="0.2">
      <c r="A7391" s="21">
        <v>7</v>
      </c>
      <c r="B7391" s="22" t="s">
        <v>5209</v>
      </c>
      <c r="C7391" s="23" t="s">
        <v>5210</v>
      </c>
      <c r="D7391" s="31">
        <v>520</v>
      </c>
      <c r="E7391" s="25">
        <v>13.7</v>
      </c>
      <c r="F7391" s="25">
        <v>59399.46</v>
      </c>
    </row>
    <row r="7392" spans="1:6" ht="22.5" customHeight="1" x14ac:dyDescent="0.2">
      <c r="A7392" s="21">
        <v>8</v>
      </c>
      <c r="B7392" s="22" t="s">
        <v>5211</v>
      </c>
      <c r="C7392" s="23" t="s">
        <v>5212</v>
      </c>
      <c r="D7392" s="24">
        <v>3.0000000000000001E-3</v>
      </c>
      <c r="E7392" s="25">
        <v>10068</v>
      </c>
      <c r="F7392" s="25">
        <v>764.16</v>
      </c>
    </row>
    <row r="7393" spans="1:6" ht="33.75" customHeight="1" x14ac:dyDescent="0.2">
      <c r="A7393" s="21">
        <v>9</v>
      </c>
      <c r="B7393" s="22" t="s">
        <v>5213</v>
      </c>
      <c r="C7393" s="23" t="s">
        <v>5214</v>
      </c>
      <c r="D7393" s="32">
        <v>0.2</v>
      </c>
      <c r="E7393" s="25">
        <v>875.62</v>
      </c>
      <c r="F7393" s="25">
        <v>2564.19</v>
      </c>
    </row>
    <row r="7394" spans="1:6" x14ac:dyDescent="0.2">
      <c r="A7394" s="26"/>
      <c r="B7394" s="27"/>
      <c r="C7394" s="28" t="s">
        <v>5215</v>
      </c>
      <c r="D7394" s="28"/>
      <c r="E7394" s="28"/>
      <c r="F7394" s="29">
        <v>1891.11</v>
      </c>
    </row>
    <row r="7395" spans="1:6" x14ac:dyDescent="0.2">
      <c r="A7395" s="26"/>
      <c r="B7395" s="27"/>
      <c r="C7395" s="28" t="s">
        <v>5216</v>
      </c>
      <c r="D7395" s="28"/>
      <c r="E7395" s="28"/>
      <c r="F7395" s="29">
        <v>994.3</v>
      </c>
    </row>
    <row r="7396" spans="1:6" x14ac:dyDescent="0.2">
      <c r="A7396" s="26"/>
      <c r="B7396" s="27"/>
      <c r="C7396" s="28" t="s">
        <v>917</v>
      </c>
      <c r="D7396" s="28"/>
      <c r="E7396" s="28"/>
      <c r="F7396" s="29">
        <v>5449.6</v>
      </c>
    </row>
    <row r="7397" spans="1:6" ht="33.75" customHeight="1" x14ac:dyDescent="0.2">
      <c r="A7397" s="21">
        <v>10</v>
      </c>
      <c r="B7397" s="22" t="s">
        <v>5205</v>
      </c>
      <c r="C7397" s="23" t="s">
        <v>5206</v>
      </c>
      <c r="D7397" s="33">
        <v>-8.0000000000000004E-4</v>
      </c>
      <c r="E7397" s="25">
        <v>5763</v>
      </c>
      <c r="F7397" s="25">
        <v>-46.33</v>
      </c>
    </row>
    <row r="7398" spans="1:6" ht="22.5" customHeight="1" x14ac:dyDescent="0.2">
      <c r="A7398" s="21">
        <v>11</v>
      </c>
      <c r="B7398" s="22" t="s">
        <v>5217</v>
      </c>
      <c r="C7398" s="23" t="s">
        <v>5218</v>
      </c>
      <c r="D7398" s="33">
        <v>2.52E-2</v>
      </c>
      <c r="E7398" s="25">
        <v>6200</v>
      </c>
      <c r="F7398" s="25">
        <v>1473.34</v>
      </c>
    </row>
    <row r="7399" spans="1:6" ht="33.75" customHeight="1" x14ac:dyDescent="0.2">
      <c r="A7399" s="21">
        <v>12</v>
      </c>
      <c r="B7399" s="22" t="s">
        <v>5219</v>
      </c>
      <c r="C7399" s="23" t="s">
        <v>5220</v>
      </c>
      <c r="D7399" s="31">
        <v>3</v>
      </c>
      <c r="E7399" s="25">
        <v>79.56</v>
      </c>
      <c r="F7399" s="25">
        <v>5334.19</v>
      </c>
    </row>
    <row r="7400" spans="1:6" x14ac:dyDescent="0.2">
      <c r="A7400" s="26"/>
      <c r="B7400" s="27"/>
      <c r="C7400" s="28" t="s">
        <v>5221</v>
      </c>
      <c r="D7400" s="28"/>
      <c r="E7400" s="28"/>
      <c r="F7400" s="29">
        <v>3395.42</v>
      </c>
    </row>
    <row r="7401" spans="1:6" x14ac:dyDescent="0.2">
      <c r="A7401" s="26"/>
      <c r="B7401" s="27"/>
      <c r="C7401" s="28" t="s">
        <v>5222</v>
      </c>
      <c r="D7401" s="28"/>
      <c r="E7401" s="28"/>
      <c r="F7401" s="29">
        <v>1735.44</v>
      </c>
    </row>
    <row r="7402" spans="1:6" x14ac:dyDescent="0.2">
      <c r="A7402" s="26"/>
      <c r="B7402" s="27"/>
      <c r="C7402" s="28" t="s">
        <v>917</v>
      </c>
      <c r="D7402" s="28"/>
      <c r="E7402" s="28"/>
      <c r="F7402" s="29">
        <v>10465.049999999999</v>
      </c>
    </row>
    <row r="7403" spans="1:6" ht="22.5" customHeight="1" x14ac:dyDescent="0.2">
      <c r="A7403" s="21">
        <v>13</v>
      </c>
      <c r="B7403" s="22" t="s">
        <v>5223</v>
      </c>
      <c r="C7403" s="23" t="s">
        <v>5224</v>
      </c>
      <c r="D7403" s="31">
        <v>3</v>
      </c>
      <c r="E7403" s="25">
        <v>29.52</v>
      </c>
      <c r="F7403" s="25">
        <v>738.58</v>
      </c>
    </row>
    <row r="7404" spans="1:6" ht="22.5" customHeight="1" x14ac:dyDescent="0.2">
      <c r="A7404" s="21">
        <v>14</v>
      </c>
      <c r="B7404" s="22" t="s">
        <v>1228</v>
      </c>
      <c r="C7404" s="23" t="s">
        <v>1229</v>
      </c>
      <c r="D7404" s="43">
        <v>2.6564999999999998E-2</v>
      </c>
      <c r="E7404" s="25">
        <v>981.19</v>
      </c>
      <c r="F7404" s="25">
        <v>992.77</v>
      </c>
    </row>
    <row r="7405" spans="1:6" x14ac:dyDescent="0.2">
      <c r="A7405" s="26"/>
      <c r="B7405" s="27"/>
      <c r="C7405" s="28" t="s">
        <v>5225</v>
      </c>
      <c r="D7405" s="28"/>
      <c r="E7405" s="28"/>
      <c r="F7405" s="29">
        <v>971.06</v>
      </c>
    </row>
    <row r="7406" spans="1:6" x14ac:dyDescent="0.2">
      <c r="A7406" s="26"/>
      <c r="B7406" s="27"/>
      <c r="C7406" s="28" t="s">
        <v>5226</v>
      </c>
      <c r="D7406" s="28"/>
      <c r="E7406" s="28"/>
      <c r="F7406" s="29">
        <v>556.24</v>
      </c>
    </row>
    <row r="7407" spans="1:6" x14ac:dyDescent="0.2">
      <c r="A7407" s="26"/>
      <c r="B7407" s="27"/>
      <c r="C7407" s="28" t="s">
        <v>917</v>
      </c>
      <c r="D7407" s="28"/>
      <c r="E7407" s="28"/>
      <c r="F7407" s="29">
        <v>2520.0700000000002</v>
      </c>
    </row>
    <row r="7408" spans="1:6" ht="45" customHeight="1" x14ac:dyDescent="0.2">
      <c r="A7408" s="21">
        <v>15</v>
      </c>
      <c r="B7408" s="22" t="s">
        <v>5227</v>
      </c>
      <c r="C7408" s="23" t="s">
        <v>5228</v>
      </c>
      <c r="D7408" s="24">
        <v>26.565000000000001</v>
      </c>
      <c r="E7408" s="25">
        <v>26.94</v>
      </c>
      <c r="F7408" s="25">
        <v>3943.29</v>
      </c>
    </row>
    <row r="7409" spans="1:6" ht="11.25" customHeight="1" x14ac:dyDescent="0.2">
      <c r="A7409" s="443" t="s">
        <v>1023</v>
      </c>
      <c r="B7409" s="444"/>
      <c r="C7409" s="444"/>
      <c r="D7409" s="444"/>
      <c r="E7409" s="445"/>
      <c r="F7409" s="36">
        <v>340768.37</v>
      </c>
    </row>
    <row r="7410" spans="1:6" x14ac:dyDescent="0.2">
      <c r="A7410" s="443" t="s">
        <v>1008</v>
      </c>
      <c r="B7410" s="444"/>
      <c r="C7410" s="444"/>
      <c r="D7410" s="444"/>
      <c r="E7410" s="445"/>
      <c r="F7410" s="36">
        <v>150577.44</v>
      </c>
    </row>
    <row r="7411" spans="1:6" x14ac:dyDescent="0.2">
      <c r="A7411" s="443" t="s">
        <v>1009</v>
      </c>
      <c r="B7411" s="444"/>
      <c r="C7411" s="444"/>
      <c r="D7411" s="444"/>
      <c r="E7411" s="445"/>
      <c r="F7411" s="36">
        <v>79165.48</v>
      </c>
    </row>
    <row r="7412" spans="1:6" x14ac:dyDescent="0.2">
      <c r="A7412" s="443" t="s">
        <v>1024</v>
      </c>
      <c r="B7412" s="444"/>
      <c r="C7412" s="444"/>
      <c r="D7412" s="444"/>
      <c r="E7412" s="445"/>
      <c r="F7412" s="36">
        <v>570511.29</v>
      </c>
    </row>
    <row r="7413" spans="1:6" x14ac:dyDescent="0.2">
      <c r="A7413" s="38"/>
      <c r="B7413" s="38"/>
      <c r="C7413" s="38"/>
      <c r="D7413" s="38"/>
      <c r="E7413" s="38"/>
      <c r="F7413" s="38"/>
    </row>
    <row r="7414" spans="1:6" ht="15" x14ac:dyDescent="0.25">
      <c r="A7414" s="3"/>
      <c r="B7414" s="3"/>
      <c r="C7414" s="3"/>
      <c r="D7414" s="3"/>
      <c r="E7414" s="3"/>
      <c r="F7414" s="3"/>
    </row>
    <row r="7415" spans="1:6" x14ac:dyDescent="0.2">
      <c r="A7415" s="41" t="s">
        <v>1025</v>
      </c>
      <c r="B7415" s="446"/>
      <c r="C7415" s="446"/>
      <c r="D7415" s="446"/>
      <c r="E7415" s="446"/>
      <c r="F7415" s="446"/>
    </row>
    <row r="7416" spans="1:6" x14ac:dyDescent="0.2">
      <c r="A7416" s="4"/>
      <c r="B7416" s="447" t="s">
        <v>1027</v>
      </c>
      <c r="C7416" s="447"/>
      <c r="D7416" s="447"/>
      <c r="E7416" s="447"/>
      <c r="F7416" s="447"/>
    </row>
    <row r="7417" spans="1:6" x14ac:dyDescent="0.2">
      <c r="A7417" s="41" t="s">
        <v>1028</v>
      </c>
      <c r="B7417" s="446"/>
      <c r="C7417" s="446"/>
      <c r="D7417" s="446"/>
      <c r="E7417" s="446"/>
      <c r="F7417" s="446"/>
    </row>
    <row r="7418" spans="1:6" x14ac:dyDescent="0.2">
      <c r="A7418" s="10"/>
      <c r="B7418" s="447" t="s">
        <v>1027</v>
      </c>
      <c r="C7418" s="447"/>
      <c r="D7418" s="447"/>
      <c r="E7418" s="447"/>
      <c r="F7418" s="447"/>
    </row>
    <row r="7419" spans="1:6" ht="15" x14ac:dyDescent="0.25">
      <c r="A7419" s="3"/>
      <c r="B7419" s="3"/>
      <c r="C7419" s="3"/>
      <c r="D7419" s="3"/>
      <c r="E7419" s="3"/>
      <c r="F7419" s="3"/>
    </row>
    <row r="7420" spans="1:6" ht="15" x14ac:dyDescent="0.25">
      <c r="A7420" s="3"/>
      <c r="B7420" s="3"/>
      <c r="C7420" s="3"/>
      <c r="D7420" s="3"/>
      <c r="E7420" s="3"/>
      <c r="F7420" s="3"/>
    </row>
    <row r="7421" spans="1:6" ht="18" x14ac:dyDescent="0.25">
      <c r="A7421" s="448" t="s">
        <v>5229</v>
      </c>
      <c r="B7421" s="448"/>
      <c r="C7421" s="448"/>
      <c r="D7421" s="448"/>
      <c r="E7421" s="448"/>
      <c r="F7421" s="448"/>
    </row>
    <row r="7422" spans="1:6" x14ac:dyDescent="0.2">
      <c r="A7422" s="6"/>
      <c r="B7422" s="6"/>
      <c r="C7422" s="6"/>
      <c r="D7422" s="6"/>
      <c r="E7422" s="6"/>
      <c r="F7422" s="6"/>
    </row>
    <row r="7423" spans="1:6" ht="12.75" customHeight="1" x14ac:dyDescent="0.2">
      <c r="A7423" s="449" t="s">
        <v>5230</v>
      </c>
      <c r="B7423" s="449"/>
      <c r="C7423" s="449"/>
      <c r="D7423" s="449"/>
      <c r="E7423" s="449"/>
      <c r="F7423" s="449"/>
    </row>
    <row r="7424" spans="1:6" x14ac:dyDescent="0.2">
      <c r="A7424" s="450" t="s">
        <v>903</v>
      </c>
      <c r="B7424" s="450"/>
      <c r="C7424" s="450"/>
      <c r="D7424" s="450"/>
      <c r="E7424" s="450"/>
      <c r="F7424" s="450"/>
    </row>
    <row r="7425" spans="1:6" x14ac:dyDescent="0.2">
      <c r="A7425" s="9"/>
      <c r="B7425" s="9"/>
      <c r="C7425" s="9"/>
      <c r="D7425" s="9"/>
      <c r="E7425" s="9"/>
      <c r="F7425" s="9"/>
    </row>
    <row r="7426" spans="1:6" ht="15" x14ac:dyDescent="0.25">
      <c r="A7426" s="10" t="s">
        <v>904</v>
      </c>
      <c r="B7426" s="10"/>
      <c r="C7426" s="11"/>
      <c r="D7426" s="12"/>
      <c r="E7426" s="12"/>
      <c r="F7426" s="3"/>
    </row>
    <row r="7427" spans="1:6" ht="15" x14ac:dyDescent="0.25">
      <c r="A7427" s="10"/>
      <c r="B7427" s="10"/>
      <c r="C7427" s="3"/>
      <c r="D7427" s="15"/>
      <c r="E7427" s="16"/>
      <c r="F7427" s="3"/>
    </row>
    <row r="7428" spans="1:6" ht="15" x14ac:dyDescent="0.25">
      <c r="A7428" s="18"/>
      <c r="B7428" s="3"/>
      <c r="C7428" s="3"/>
      <c r="D7428" s="3"/>
      <c r="E7428" s="3"/>
      <c r="F7428" s="3"/>
    </row>
    <row r="7429" spans="1:6" ht="11.25" customHeight="1" x14ac:dyDescent="0.2">
      <c r="A7429" s="451" t="s">
        <v>906</v>
      </c>
      <c r="B7429" s="451" t="s">
        <v>907</v>
      </c>
      <c r="C7429" s="451" t="s">
        <v>908</v>
      </c>
      <c r="D7429" s="451" t="s">
        <v>909</v>
      </c>
      <c r="E7429" s="451" t="s">
        <v>910</v>
      </c>
      <c r="F7429" s="451" t="s">
        <v>911</v>
      </c>
    </row>
    <row r="7430" spans="1:6" ht="11.25" customHeight="1" x14ac:dyDescent="0.2">
      <c r="A7430" s="452"/>
      <c r="B7430" s="452"/>
      <c r="C7430" s="452"/>
      <c r="D7430" s="452"/>
      <c r="E7430" s="452"/>
      <c r="F7430" s="452"/>
    </row>
    <row r="7431" spans="1:6" ht="12" x14ac:dyDescent="0.2">
      <c r="A7431" s="19">
        <v>1</v>
      </c>
      <c r="B7431" s="19">
        <v>2</v>
      </c>
      <c r="C7431" s="453">
        <v>3</v>
      </c>
      <c r="D7431" s="454"/>
      <c r="E7431" s="455"/>
      <c r="F7431" s="19">
        <v>4</v>
      </c>
    </row>
    <row r="7432" spans="1:6" ht="12.75" x14ac:dyDescent="0.2">
      <c r="A7432" s="456" t="s">
        <v>5231</v>
      </c>
      <c r="B7432" s="457"/>
      <c r="C7432" s="457"/>
      <c r="D7432" s="457"/>
      <c r="E7432" s="457"/>
      <c r="F7432" s="458"/>
    </row>
    <row r="7433" spans="1:6" ht="45" customHeight="1" x14ac:dyDescent="0.2">
      <c r="A7433" s="21">
        <v>1</v>
      </c>
      <c r="B7433" s="22" t="s">
        <v>5232</v>
      </c>
      <c r="C7433" s="23" t="s">
        <v>5233</v>
      </c>
      <c r="D7433" s="31">
        <v>22</v>
      </c>
      <c r="E7433" s="25">
        <v>19.149999999999999</v>
      </c>
      <c r="F7433" s="25">
        <v>14142.8</v>
      </c>
    </row>
    <row r="7434" spans="1:6" x14ac:dyDescent="0.2">
      <c r="A7434" s="26"/>
      <c r="B7434" s="27"/>
      <c r="C7434" s="28" t="s">
        <v>5234</v>
      </c>
      <c r="D7434" s="28"/>
      <c r="E7434" s="28"/>
      <c r="F7434" s="29">
        <v>12353.06</v>
      </c>
    </row>
    <row r="7435" spans="1:6" x14ac:dyDescent="0.2">
      <c r="A7435" s="26"/>
      <c r="B7435" s="27"/>
      <c r="C7435" s="28" t="s">
        <v>5235</v>
      </c>
      <c r="D7435" s="28"/>
      <c r="E7435" s="28"/>
      <c r="F7435" s="29">
        <v>6494.91</v>
      </c>
    </row>
    <row r="7436" spans="1:6" x14ac:dyDescent="0.2">
      <c r="A7436" s="26"/>
      <c r="B7436" s="27"/>
      <c r="C7436" s="28" t="s">
        <v>917</v>
      </c>
      <c r="D7436" s="28"/>
      <c r="E7436" s="28"/>
      <c r="F7436" s="29">
        <v>32990.769999999997</v>
      </c>
    </row>
    <row r="7437" spans="1:6" ht="22.5" customHeight="1" x14ac:dyDescent="0.2">
      <c r="A7437" s="21">
        <v>2</v>
      </c>
      <c r="B7437" s="22" t="s">
        <v>5236</v>
      </c>
      <c r="C7437" s="23" t="s">
        <v>5237</v>
      </c>
      <c r="D7437" s="31">
        <v>22</v>
      </c>
      <c r="E7437" s="25">
        <v>185.06</v>
      </c>
      <c r="F7437" s="25">
        <v>24224.43</v>
      </c>
    </row>
    <row r="7438" spans="1:6" ht="33.75" customHeight="1" x14ac:dyDescent="0.2">
      <c r="A7438" s="21">
        <v>3</v>
      </c>
      <c r="B7438" s="22" t="s">
        <v>5238</v>
      </c>
      <c r="C7438" s="23" t="s">
        <v>5239</v>
      </c>
      <c r="D7438" s="31">
        <v>1</v>
      </c>
      <c r="E7438" s="25">
        <v>18.14</v>
      </c>
      <c r="F7438" s="25">
        <v>712.2</v>
      </c>
    </row>
    <row r="7439" spans="1:6" x14ac:dyDescent="0.2">
      <c r="A7439" s="26"/>
      <c r="B7439" s="27"/>
      <c r="C7439" s="28" t="s">
        <v>5240</v>
      </c>
      <c r="D7439" s="28"/>
      <c r="E7439" s="28"/>
      <c r="F7439" s="29">
        <v>598.13</v>
      </c>
    </row>
    <row r="7440" spans="1:6" x14ac:dyDescent="0.2">
      <c r="A7440" s="26"/>
      <c r="B7440" s="27"/>
      <c r="C7440" s="28" t="s">
        <v>5241</v>
      </c>
      <c r="D7440" s="28"/>
      <c r="E7440" s="28"/>
      <c r="F7440" s="29">
        <v>305.70999999999998</v>
      </c>
    </row>
    <row r="7441" spans="1:6" x14ac:dyDescent="0.2">
      <c r="A7441" s="26"/>
      <c r="B7441" s="27"/>
      <c r="C7441" s="28" t="s">
        <v>917</v>
      </c>
      <c r="D7441" s="28"/>
      <c r="E7441" s="28"/>
      <c r="F7441" s="29">
        <v>1616.04</v>
      </c>
    </row>
    <row r="7442" spans="1:6" ht="22.5" customHeight="1" x14ac:dyDescent="0.2">
      <c r="A7442" s="21">
        <v>4</v>
      </c>
      <c r="B7442" s="22" t="s">
        <v>5242</v>
      </c>
      <c r="C7442" s="23" t="s">
        <v>5243</v>
      </c>
      <c r="D7442" s="31">
        <v>1</v>
      </c>
      <c r="E7442" s="25">
        <v>982.23</v>
      </c>
      <c r="F7442" s="25">
        <v>5844.25</v>
      </c>
    </row>
    <row r="7443" spans="1:6" ht="33.75" customHeight="1" x14ac:dyDescent="0.2">
      <c r="A7443" s="21">
        <v>5</v>
      </c>
      <c r="B7443" s="22" t="s">
        <v>4953</v>
      </c>
      <c r="C7443" s="23" t="s">
        <v>4954</v>
      </c>
      <c r="D7443" s="31">
        <v>1</v>
      </c>
      <c r="E7443" s="25">
        <v>67.63</v>
      </c>
      <c r="F7443" s="25">
        <v>1555.08</v>
      </c>
    </row>
    <row r="7444" spans="1:6" x14ac:dyDescent="0.2">
      <c r="A7444" s="26"/>
      <c r="B7444" s="27"/>
      <c r="C7444" s="28" t="s">
        <v>5244</v>
      </c>
      <c r="D7444" s="28"/>
      <c r="E7444" s="28"/>
      <c r="F7444" s="29">
        <v>1255.6199999999999</v>
      </c>
    </row>
    <row r="7445" spans="1:6" x14ac:dyDescent="0.2">
      <c r="A7445" s="26"/>
      <c r="B7445" s="27"/>
      <c r="C7445" s="28" t="s">
        <v>5245</v>
      </c>
      <c r="D7445" s="28"/>
      <c r="E7445" s="28"/>
      <c r="F7445" s="29">
        <v>660.17</v>
      </c>
    </row>
    <row r="7446" spans="1:6" x14ac:dyDescent="0.2">
      <c r="A7446" s="26"/>
      <c r="B7446" s="27"/>
      <c r="C7446" s="28" t="s">
        <v>917</v>
      </c>
      <c r="D7446" s="28"/>
      <c r="E7446" s="28"/>
      <c r="F7446" s="29">
        <v>3470.87</v>
      </c>
    </row>
    <row r="7447" spans="1:6" ht="22.5" customHeight="1" x14ac:dyDescent="0.2">
      <c r="A7447" s="21">
        <v>6</v>
      </c>
      <c r="B7447" s="22" t="s">
        <v>5246</v>
      </c>
      <c r="C7447" s="23" t="s">
        <v>5247</v>
      </c>
      <c r="D7447" s="31">
        <v>1</v>
      </c>
      <c r="E7447" s="25">
        <v>5527.92</v>
      </c>
      <c r="F7447" s="25">
        <v>32891.1</v>
      </c>
    </row>
    <row r="7448" spans="1:6" ht="22.5" customHeight="1" x14ac:dyDescent="0.2">
      <c r="A7448" s="21">
        <v>7</v>
      </c>
      <c r="B7448" s="22" t="s">
        <v>5248</v>
      </c>
      <c r="C7448" s="23" t="s">
        <v>5249</v>
      </c>
      <c r="D7448" s="31">
        <v>2</v>
      </c>
      <c r="E7448" s="25">
        <v>12.64</v>
      </c>
      <c r="F7448" s="25">
        <v>1132.01</v>
      </c>
    </row>
    <row r="7449" spans="1:6" x14ac:dyDescent="0.2">
      <c r="A7449" s="26"/>
      <c r="B7449" s="27"/>
      <c r="C7449" s="28" t="s">
        <v>5250</v>
      </c>
      <c r="D7449" s="28"/>
      <c r="E7449" s="28"/>
      <c r="F7449" s="29">
        <v>1075.6400000000001</v>
      </c>
    </row>
    <row r="7450" spans="1:6" x14ac:dyDescent="0.2">
      <c r="A7450" s="26"/>
      <c r="B7450" s="27"/>
      <c r="C7450" s="28" t="s">
        <v>5251</v>
      </c>
      <c r="D7450" s="28"/>
      <c r="E7450" s="28"/>
      <c r="F7450" s="29">
        <v>565.54</v>
      </c>
    </row>
    <row r="7451" spans="1:6" x14ac:dyDescent="0.2">
      <c r="A7451" s="26"/>
      <c r="B7451" s="27"/>
      <c r="C7451" s="28" t="s">
        <v>917</v>
      </c>
      <c r="D7451" s="28"/>
      <c r="E7451" s="28"/>
      <c r="F7451" s="29">
        <v>2773.19</v>
      </c>
    </row>
    <row r="7452" spans="1:6" ht="22.5" customHeight="1" x14ac:dyDescent="0.2">
      <c r="A7452" s="21">
        <v>8</v>
      </c>
      <c r="B7452" s="22" t="s">
        <v>5252</v>
      </c>
      <c r="C7452" s="23" t="s">
        <v>5253</v>
      </c>
      <c r="D7452" s="31">
        <v>2</v>
      </c>
      <c r="E7452" s="25">
        <v>230.51</v>
      </c>
      <c r="F7452" s="25">
        <v>5642.88</v>
      </c>
    </row>
    <row r="7453" spans="1:6" ht="33.75" customHeight="1" x14ac:dyDescent="0.2">
      <c r="A7453" s="21">
        <v>9</v>
      </c>
      <c r="B7453" s="22" t="s">
        <v>5254</v>
      </c>
      <c r="C7453" s="23" t="s">
        <v>5255</v>
      </c>
      <c r="D7453" s="32">
        <v>0.2</v>
      </c>
      <c r="E7453" s="25">
        <v>76.89</v>
      </c>
      <c r="F7453" s="25">
        <v>625.65</v>
      </c>
    </row>
    <row r="7454" spans="1:6" x14ac:dyDescent="0.2">
      <c r="A7454" s="26"/>
      <c r="B7454" s="27"/>
      <c r="C7454" s="28" t="s">
        <v>5256</v>
      </c>
      <c r="D7454" s="28"/>
      <c r="E7454" s="28"/>
      <c r="F7454" s="29">
        <v>523.13</v>
      </c>
    </row>
    <row r="7455" spans="1:6" x14ac:dyDescent="0.2">
      <c r="A7455" s="26"/>
      <c r="B7455" s="27"/>
      <c r="C7455" s="28" t="s">
        <v>5257</v>
      </c>
      <c r="D7455" s="28"/>
      <c r="E7455" s="28"/>
      <c r="F7455" s="29">
        <v>267.38</v>
      </c>
    </row>
    <row r="7456" spans="1:6" x14ac:dyDescent="0.2">
      <c r="A7456" s="26"/>
      <c r="B7456" s="27"/>
      <c r="C7456" s="28" t="s">
        <v>917</v>
      </c>
      <c r="D7456" s="28"/>
      <c r="E7456" s="28"/>
      <c r="F7456" s="29">
        <v>1416.16</v>
      </c>
    </row>
    <row r="7457" spans="1:6" ht="22.5" customHeight="1" x14ac:dyDescent="0.2">
      <c r="A7457" s="21">
        <v>10</v>
      </c>
      <c r="B7457" s="22" t="s">
        <v>5258</v>
      </c>
      <c r="C7457" s="23" t="s">
        <v>5259</v>
      </c>
      <c r="D7457" s="31">
        <v>2</v>
      </c>
      <c r="E7457" s="25">
        <v>97.47</v>
      </c>
      <c r="F7457" s="25">
        <v>2785.69</v>
      </c>
    </row>
    <row r="7458" spans="1:6" ht="33.75" customHeight="1" x14ac:dyDescent="0.2">
      <c r="A7458" s="21">
        <v>11</v>
      </c>
      <c r="B7458" s="22" t="s">
        <v>5238</v>
      </c>
      <c r="C7458" s="23" t="s">
        <v>5260</v>
      </c>
      <c r="D7458" s="31">
        <v>9</v>
      </c>
      <c r="E7458" s="25">
        <v>18.14</v>
      </c>
      <c r="F7458" s="25">
        <v>6409.77</v>
      </c>
    </row>
    <row r="7459" spans="1:6" x14ac:dyDescent="0.2">
      <c r="A7459" s="26"/>
      <c r="B7459" s="27"/>
      <c r="C7459" s="28" t="s">
        <v>5261</v>
      </c>
      <c r="D7459" s="28"/>
      <c r="E7459" s="28"/>
      <c r="F7459" s="29">
        <v>5383.15</v>
      </c>
    </row>
    <row r="7460" spans="1:6" x14ac:dyDescent="0.2">
      <c r="A7460" s="26"/>
      <c r="B7460" s="27"/>
      <c r="C7460" s="28" t="s">
        <v>5262</v>
      </c>
      <c r="D7460" s="28"/>
      <c r="E7460" s="28"/>
      <c r="F7460" s="29">
        <v>2751.39</v>
      </c>
    </row>
    <row r="7461" spans="1:6" x14ac:dyDescent="0.2">
      <c r="A7461" s="26"/>
      <c r="B7461" s="27"/>
      <c r="C7461" s="28" t="s">
        <v>917</v>
      </c>
      <c r="D7461" s="28"/>
      <c r="E7461" s="28"/>
      <c r="F7461" s="29">
        <v>14544.31</v>
      </c>
    </row>
    <row r="7462" spans="1:6" ht="22.5" customHeight="1" x14ac:dyDescent="0.2">
      <c r="A7462" s="21">
        <v>12</v>
      </c>
      <c r="B7462" s="22" t="s">
        <v>5263</v>
      </c>
      <c r="C7462" s="23" t="s">
        <v>5264</v>
      </c>
      <c r="D7462" s="31">
        <v>7</v>
      </c>
      <c r="E7462" s="25">
        <v>164.98</v>
      </c>
      <c r="F7462" s="25">
        <v>6871.61</v>
      </c>
    </row>
    <row r="7463" spans="1:6" ht="22.5" customHeight="1" x14ac:dyDescent="0.2">
      <c r="A7463" s="21">
        <v>13</v>
      </c>
      <c r="B7463" s="22" t="s">
        <v>5265</v>
      </c>
      <c r="C7463" s="23" t="s">
        <v>5266</v>
      </c>
      <c r="D7463" s="31">
        <v>2</v>
      </c>
      <c r="E7463" s="25">
        <v>530.79</v>
      </c>
      <c r="F7463" s="25">
        <v>6316.41</v>
      </c>
    </row>
    <row r="7464" spans="1:6" ht="22.5" customHeight="1" x14ac:dyDescent="0.2">
      <c r="A7464" s="21">
        <v>14</v>
      </c>
      <c r="B7464" s="22" t="s">
        <v>5238</v>
      </c>
      <c r="C7464" s="23" t="s">
        <v>5267</v>
      </c>
      <c r="D7464" s="31">
        <v>1</v>
      </c>
      <c r="E7464" s="25">
        <v>18.14</v>
      </c>
      <c r="F7464" s="25">
        <v>712.2</v>
      </c>
    </row>
    <row r="7465" spans="1:6" x14ac:dyDescent="0.2">
      <c r="A7465" s="26"/>
      <c r="B7465" s="27"/>
      <c r="C7465" s="28" t="s">
        <v>5240</v>
      </c>
      <c r="D7465" s="28"/>
      <c r="E7465" s="28"/>
      <c r="F7465" s="29">
        <v>598.13</v>
      </c>
    </row>
    <row r="7466" spans="1:6" x14ac:dyDescent="0.2">
      <c r="A7466" s="26"/>
      <c r="B7466" s="27"/>
      <c r="C7466" s="28" t="s">
        <v>5241</v>
      </c>
      <c r="D7466" s="28"/>
      <c r="E7466" s="28"/>
      <c r="F7466" s="29">
        <v>305.70999999999998</v>
      </c>
    </row>
    <row r="7467" spans="1:6" x14ac:dyDescent="0.2">
      <c r="A7467" s="26"/>
      <c r="B7467" s="27"/>
      <c r="C7467" s="28" t="s">
        <v>917</v>
      </c>
      <c r="D7467" s="28"/>
      <c r="E7467" s="28"/>
      <c r="F7467" s="29">
        <v>1616.04</v>
      </c>
    </row>
    <row r="7468" spans="1:6" ht="22.5" customHeight="1" x14ac:dyDescent="0.2">
      <c r="A7468" s="21">
        <v>15</v>
      </c>
      <c r="B7468" s="22" t="s">
        <v>5268</v>
      </c>
      <c r="C7468" s="23" t="s">
        <v>5269</v>
      </c>
      <c r="D7468" s="31">
        <v>1</v>
      </c>
      <c r="E7468" s="25">
        <v>473.91</v>
      </c>
      <c r="F7468" s="25">
        <v>7222.39</v>
      </c>
    </row>
    <row r="7469" spans="1:6" ht="45" customHeight="1" x14ac:dyDescent="0.2">
      <c r="A7469" s="21">
        <v>16</v>
      </c>
      <c r="B7469" s="22" t="s">
        <v>5270</v>
      </c>
      <c r="C7469" s="23" t="s">
        <v>5271</v>
      </c>
      <c r="D7469" s="31">
        <v>2</v>
      </c>
      <c r="E7469" s="25">
        <v>95.1</v>
      </c>
      <c r="F7469" s="25">
        <v>4170.03</v>
      </c>
    </row>
    <row r="7470" spans="1:6" x14ac:dyDescent="0.2">
      <c r="A7470" s="26"/>
      <c r="B7470" s="27"/>
      <c r="C7470" s="28" t="s">
        <v>5272</v>
      </c>
      <c r="D7470" s="28"/>
      <c r="E7470" s="28"/>
      <c r="F7470" s="29">
        <v>2718.68</v>
      </c>
    </row>
    <row r="7471" spans="1:6" x14ac:dyDescent="0.2">
      <c r="A7471" s="26"/>
      <c r="B7471" s="27"/>
      <c r="C7471" s="28" t="s">
        <v>5273</v>
      </c>
      <c r="D7471" s="28"/>
      <c r="E7471" s="28"/>
      <c r="F7471" s="29">
        <v>1389.55</v>
      </c>
    </row>
    <row r="7472" spans="1:6" x14ac:dyDescent="0.2">
      <c r="A7472" s="26"/>
      <c r="B7472" s="27"/>
      <c r="C7472" s="28" t="s">
        <v>917</v>
      </c>
      <c r="D7472" s="28"/>
      <c r="E7472" s="28"/>
      <c r="F7472" s="29">
        <v>8278.26</v>
      </c>
    </row>
    <row r="7473" spans="1:6" ht="33.75" customHeight="1" x14ac:dyDescent="0.2">
      <c r="A7473" s="21">
        <v>17</v>
      </c>
      <c r="B7473" s="22" t="s">
        <v>5274</v>
      </c>
      <c r="C7473" s="23" t="s">
        <v>5275</v>
      </c>
      <c r="D7473" s="31">
        <v>2</v>
      </c>
      <c r="E7473" s="25">
        <v>37.090000000000003</v>
      </c>
      <c r="F7473" s="25">
        <v>441.34</v>
      </c>
    </row>
    <row r="7474" spans="1:6" ht="33.75" customHeight="1" x14ac:dyDescent="0.2">
      <c r="A7474" s="21">
        <v>18</v>
      </c>
      <c r="B7474" s="22" t="s">
        <v>5276</v>
      </c>
      <c r="C7474" s="23" t="s">
        <v>5277</v>
      </c>
      <c r="D7474" s="31">
        <v>2</v>
      </c>
      <c r="E7474" s="25">
        <v>10.98</v>
      </c>
      <c r="F7474" s="25">
        <v>915.42</v>
      </c>
    </row>
    <row r="7475" spans="1:6" x14ac:dyDescent="0.2">
      <c r="A7475" s="26"/>
      <c r="B7475" s="27"/>
      <c r="C7475" s="28" t="s">
        <v>5278</v>
      </c>
      <c r="D7475" s="28"/>
      <c r="E7475" s="28"/>
      <c r="F7475" s="29">
        <v>789.04</v>
      </c>
    </row>
    <row r="7476" spans="1:6" x14ac:dyDescent="0.2">
      <c r="A7476" s="26"/>
      <c r="B7476" s="27"/>
      <c r="C7476" s="28" t="s">
        <v>5279</v>
      </c>
      <c r="D7476" s="28"/>
      <c r="E7476" s="28"/>
      <c r="F7476" s="29">
        <v>403.29</v>
      </c>
    </row>
    <row r="7477" spans="1:6" x14ac:dyDescent="0.2">
      <c r="A7477" s="26"/>
      <c r="B7477" s="27"/>
      <c r="C7477" s="28" t="s">
        <v>917</v>
      </c>
      <c r="D7477" s="28"/>
      <c r="E7477" s="28"/>
      <c r="F7477" s="29">
        <v>2107.75</v>
      </c>
    </row>
    <row r="7478" spans="1:6" ht="45" customHeight="1" x14ac:dyDescent="0.2">
      <c r="A7478" s="21">
        <v>19</v>
      </c>
      <c r="B7478" s="22" t="s">
        <v>5280</v>
      </c>
      <c r="C7478" s="23" t="s">
        <v>5281</v>
      </c>
      <c r="D7478" s="31">
        <v>2</v>
      </c>
      <c r="E7478" s="25">
        <v>68.819999999999993</v>
      </c>
      <c r="F7478" s="25">
        <v>1189.21</v>
      </c>
    </row>
    <row r="7479" spans="1:6" ht="22.5" customHeight="1" x14ac:dyDescent="0.2">
      <c r="A7479" s="21">
        <v>20</v>
      </c>
      <c r="B7479" s="22" t="s">
        <v>2761</v>
      </c>
      <c r="C7479" s="23" t="s">
        <v>2817</v>
      </c>
      <c r="D7479" s="31">
        <v>2</v>
      </c>
      <c r="E7479" s="25">
        <v>163.43</v>
      </c>
      <c r="F7479" s="25">
        <v>7099.42</v>
      </c>
    </row>
    <row r="7480" spans="1:6" x14ac:dyDescent="0.2">
      <c r="A7480" s="26"/>
      <c r="B7480" s="27"/>
      <c r="C7480" s="28" t="s">
        <v>5282</v>
      </c>
      <c r="D7480" s="28"/>
      <c r="E7480" s="28"/>
      <c r="F7480" s="29">
        <v>4542.8500000000004</v>
      </c>
    </row>
    <row r="7481" spans="1:6" x14ac:dyDescent="0.2">
      <c r="A7481" s="26"/>
      <c r="B7481" s="27"/>
      <c r="C7481" s="28" t="s">
        <v>5283</v>
      </c>
      <c r="D7481" s="28"/>
      <c r="E7481" s="28"/>
      <c r="F7481" s="29">
        <v>2321.9</v>
      </c>
    </row>
    <row r="7482" spans="1:6" x14ac:dyDescent="0.2">
      <c r="A7482" s="26"/>
      <c r="B7482" s="27"/>
      <c r="C7482" s="28" t="s">
        <v>917</v>
      </c>
      <c r="D7482" s="28"/>
      <c r="E7482" s="28"/>
      <c r="F7482" s="29">
        <v>13964.17</v>
      </c>
    </row>
    <row r="7483" spans="1:6" ht="33.75" customHeight="1" x14ac:dyDescent="0.2">
      <c r="A7483" s="21">
        <v>21</v>
      </c>
      <c r="B7483" s="22" t="s">
        <v>5284</v>
      </c>
      <c r="C7483" s="23" t="s">
        <v>5285</v>
      </c>
      <c r="D7483" s="31">
        <v>2</v>
      </c>
      <c r="E7483" s="25">
        <v>15985.18</v>
      </c>
      <c r="F7483" s="25">
        <v>190223.64</v>
      </c>
    </row>
    <row r="7484" spans="1:6" ht="33.75" customHeight="1" x14ac:dyDescent="0.2">
      <c r="A7484" s="21">
        <v>22</v>
      </c>
      <c r="B7484" s="22" t="s">
        <v>4606</v>
      </c>
      <c r="C7484" s="23" t="s">
        <v>4607</v>
      </c>
      <c r="D7484" s="31">
        <v>1</v>
      </c>
      <c r="E7484" s="25">
        <v>227.41</v>
      </c>
      <c r="F7484" s="25">
        <v>3158.83</v>
      </c>
    </row>
    <row r="7485" spans="1:6" x14ac:dyDescent="0.2">
      <c r="A7485" s="26"/>
      <c r="B7485" s="27"/>
      <c r="C7485" s="28" t="s">
        <v>5286</v>
      </c>
      <c r="D7485" s="28"/>
      <c r="E7485" s="28"/>
      <c r="F7485" s="29">
        <v>1194.57</v>
      </c>
    </row>
    <row r="7486" spans="1:6" x14ac:dyDescent="0.2">
      <c r="A7486" s="26"/>
      <c r="B7486" s="27"/>
      <c r="C7486" s="28" t="s">
        <v>5287</v>
      </c>
      <c r="D7486" s="28"/>
      <c r="E7486" s="28"/>
      <c r="F7486" s="29">
        <v>628.08000000000004</v>
      </c>
    </row>
    <row r="7487" spans="1:6" x14ac:dyDescent="0.2">
      <c r="A7487" s="26"/>
      <c r="B7487" s="27"/>
      <c r="C7487" s="28" t="s">
        <v>917</v>
      </c>
      <c r="D7487" s="28"/>
      <c r="E7487" s="28"/>
      <c r="F7487" s="29">
        <v>4981.4799999999996</v>
      </c>
    </row>
    <row r="7488" spans="1:6" ht="112.5" x14ac:dyDescent="0.2">
      <c r="A7488" s="21">
        <v>23</v>
      </c>
      <c r="B7488" s="22" t="s">
        <v>5288</v>
      </c>
      <c r="C7488" s="23" t="s">
        <v>5289</v>
      </c>
      <c r="D7488" s="31">
        <v>1</v>
      </c>
      <c r="E7488" s="25">
        <v>2279.08</v>
      </c>
      <c r="F7488" s="25">
        <v>13560.52</v>
      </c>
    </row>
    <row r="7489" spans="1:6" ht="33.75" customHeight="1" x14ac:dyDescent="0.2">
      <c r="A7489" s="21">
        <v>24</v>
      </c>
      <c r="B7489" s="22" t="s">
        <v>5290</v>
      </c>
      <c r="C7489" s="23" t="s">
        <v>5291</v>
      </c>
      <c r="D7489" s="30">
        <v>0.26</v>
      </c>
      <c r="E7489" s="25">
        <v>153.46</v>
      </c>
      <c r="F7489" s="25">
        <v>1389.69</v>
      </c>
    </row>
    <row r="7490" spans="1:6" x14ac:dyDescent="0.2">
      <c r="A7490" s="26"/>
      <c r="B7490" s="27"/>
      <c r="C7490" s="28" t="s">
        <v>5292</v>
      </c>
      <c r="D7490" s="28"/>
      <c r="E7490" s="28"/>
      <c r="F7490" s="29">
        <v>1148.6400000000001</v>
      </c>
    </row>
    <row r="7491" spans="1:6" x14ac:dyDescent="0.2">
      <c r="A7491" s="26"/>
      <c r="B7491" s="27"/>
      <c r="C7491" s="28" t="s">
        <v>5293</v>
      </c>
      <c r="D7491" s="28"/>
      <c r="E7491" s="28"/>
      <c r="F7491" s="29">
        <v>587.08000000000004</v>
      </c>
    </row>
    <row r="7492" spans="1:6" x14ac:dyDescent="0.2">
      <c r="A7492" s="26"/>
      <c r="B7492" s="27"/>
      <c r="C7492" s="28" t="s">
        <v>917</v>
      </c>
      <c r="D7492" s="28"/>
      <c r="E7492" s="28"/>
      <c r="F7492" s="29">
        <v>3125.41</v>
      </c>
    </row>
    <row r="7493" spans="1:6" ht="22.5" customHeight="1" x14ac:dyDescent="0.2">
      <c r="A7493" s="21">
        <v>25</v>
      </c>
      <c r="B7493" s="22" t="s">
        <v>5294</v>
      </c>
      <c r="C7493" s="23" t="s">
        <v>5295</v>
      </c>
      <c r="D7493" s="31">
        <v>26</v>
      </c>
      <c r="E7493" s="25">
        <v>1.19</v>
      </c>
      <c r="F7493" s="25">
        <v>208.85</v>
      </c>
    </row>
    <row r="7494" spans="1:6" ht="12" x14ac:dyDescent="0.2">
      <c r="A7494" s="459" t="s">
        <v>5296</v>
      </c>
      <c r="B7494" s="460"/>
      <c r="C7494" s="460"/>
      <c r="D7494" s="460"/>
      <c r="E7494" s="460"/>
      <c r="F7494" s="461"/>
    </row>
    <row r="7495" spans="1:6" ht="45" customHeight="1" x14ac:dyDescent="0.2">
      <c r="A7495" s="21">
        <v>26</v>
      </c>
      <c r="B7495" s="22" t="s">
        <v>5297</v>
      </c>
      <c r="C7495" s="23" t="s">
        <v>5298</v>
      </c>
      <c r="D7495" s="32">
        <v>7.6</v>
      </c>
      <c r="E7495" s="25">
        <v>64.09</v>
      </c>
      <c r="F7495" s="25">
        <v>18691.060000000001</v>
      </c>
    </row>
    <row r="7496" spans="1:6" x14ac:dyDescent="0.2">
      <c r="A7496" s="26"/>
      <c r="B7496" s="27"/>
      <c r="C7496" s="28" t="s">
        <v>5299</v>
      </c>
      <c r="D7496" s="28"/>
      <c r="E7496" s="28"/>
      <c r="F7496" s="29">
        <v>16985.689999999999</v>
      </c>
    </row>
    <row r="7497" spans="1:6" x14ac:dyDescent="0.2">
      <c r="A7497" s="26"/>
      <c r="B7497" s="27"/>
      <c r="C7497" s="28" t="s">
        <v>5300</v>
      </c>
      <c r="D7497" s="28"/>
      <c r="E7497" s="28"/>
      <c r="F7497" s="29">
        <v>8930.6200000000008</v>
      </c>
    </row>
    <row r="7498" spans="1:6" x14ac:dyDescent="0.2">
      <c r="A7498" s="26"/>
      <c r="B7498" s="27"/>
      <c r="C7498" s="28" t="s">
        <v>917</v>
      </c>
      <c r="D7498" s="28"/>
      <c r="E7498" s="28"/>
      <c r="F7498" s="29">
        <v>44607.37</v>
      </c>
    </row>
    <row r="7499" spans="1:6" ht="45" customHeight="1" x14ac:dyDescent="0.2">
      <c r="A7499" s="21">
        <v>27</v>
      </c>
      <c r="B7499" s="22" t="s">
        <v>4742</v>
      </c>
      <c r="C7499" s="23" t="s">
        <v>4743</v>
      </c>
      <c r="D7499" s="30">
        <v>3.27</v>
      </c>
      <c r="E7499" s="25">
        <v>79.63</v>
      </c>
      <c r="F7499" s="25">
        <v>9759.0499999999993</v>
      </c>
    </row>
    <row r="7500" spans="1:6" x14ac:dyDescent="0.2">
      <c r="A7500" s="26"/>
      <c r="B7500" s="27"/>
      <c r="C7500" s="28" t="s">
        <v>5301</v>
      </c>
      <c r="D7500" s="28"/>
      <c r="E7500" s="28"/>
      <c r="F7500" s="29">
        <v>8805.43</v>
      </c>
    </row>
    <row r="7501" spans="1:6" x14ac:dyDescent="0.2">
      <c r="A7501" s="26"/>
      <c r="B7501" s="27"/>
      <c r="C7501" s="28" t="s">
        <v>5302</v>
      </c>
      <c r="D7501" s="28"/>
      <c r="E7501" s="28"/>
      <c r="F7501" s="29">
        <v>4629.66</v>
      </c>
    </row>
    <row r="7502" spans="1:6" x14ac:dyDescent="0.2">
      <c r="A7502" s="26"/>
      <c r="B7502" s="27"/>
      <c r="C7502" s="28" t="s">
        <v>917</v>
      </c>
      <c r="D7502" s="28"/>
      <c r="E7502" s="28"/>
      <c r="F7502" s="29">
        <v>23194.14</v>
      </c>
    </row>
    <row r="7503" spans="1:6" ht="45" customHeight="1" x14ac:dyDescent="0.2">
      <c r="A7503" s="21">
        <v>28</v>
      </c>
      <c r="B7503" s="22" t="s">
        <v>4748</v>
      </c>
      <c r="C7503" s="23" t="s">
        <v>4749</v>
      </c>
      <c r="D7503" s="30">
        <v>0.55000000000000004</v>
      </c>
      <c r="E7503" s="25">
        <v>100.16</v>
      </c>
      <c r="F7503" s="25">
        <v>1980.84</v>
      </c>
    </row>
    <row r="7504" spans="1:6" x14ac:dyDescent="0.2">
      <c r="A7504" s="26"/>
      <c r="B7504" s="27"/>
      <c r="C7504" s="28" t="s">
        <v>4811</v>
      </c>
      <c r="D7504" s="28"/>
      <c r="E7504" s="28"/>
      <c r="F7504" s="29">
        <v>1733.43</v>
      </c>
    </row>
    <row r="7505" spans="1:6" x14ac:dyDescent="0.2">
      <c r="A7505" s="26"/>
      <c r="B7505" s="27"/>
      <c r="C7505" s="28" t="s">
        <v>4812</v>
      </c>
      <c r="D7505" s="28"/>
      <c r="E7505" s="28"/>
      <c r="F7505" s="29">
        <v>911.39</v>
      </c>
    </row>
    <row r="7506" spans="1:6" x14ac:dyDescent="0.2">
      <c r="A7506" s="26"/>
      <c r="B7506" s="27"/>
      <c r="C7506" s="28" t="s">
        <v>917</v>
      </c>
      <c r="D7506" s="28"/>
      <c r="E7506" s="28"/>
      <c r="F7506" s="29">
        <v>4625.66</v>
      </c>
    </row>
    <row r="7507" spans="1:6" ht="45" customHeight="1" x14ac:dyDescent="0.2">
      <c r="A7507" s="21">
        <v>29</v>
      </c>
      <c r="B7507" s="22" t="s">
        <v>4756</v>
      </c>
      <c r="C7507" s="23" t="s">
        <v>4757</v>
      </c>
      <c r="D7507" s="30">
        <v>0.45</v>
      </c>
      <c r="E7507" s="25">
        <v>150.53</v>
      </c>
      <c r="F7507" s="25">
        <v>2346.09</v>
      </c>
    </row>
    <row r="7508" spans="1:6" x14ac:dyDescent="0.2">
      <c r="A7508" s="26"/>
      <c r="B7508" s="27"/>
      <c r="C7508" s="28" t="s">
        <v>5303</v>
      </c>
      <c r="D7508" s="28"/>
      <c r="E7508" s="28"/>
      <c r="F7508" s="29">
        <v>2030.17</v>
      </c>
    </row>
    <row r="7509" spans="1:6" x14ac:dyDescent="0.2">
      <c r="A7509" s="26"/>
      <c r="B7509" s="27"/>
      <c r="C7509" s="28" t="s">
        <v>5304</v>
      </c>
      <c r="D7509" s="28"/>
      <c r="E7509" s="28"/>
      <c r="F7509" s="29">
        <v>1067.4100000000001</v>
      </c>
    </row>
    <row r="7510" spans="1:6" x14ac:dyDescent="0.2">
      <c r="A7510" s="26"/>
      <c r="B7510" s="27"/>
      <c r="C7510" s="28" t="s">
        <v>917</v>
      </c>
      <c r="D7510" s="28"/>
      <c r="E7510" s="28"/>
      <c r="F7510" s="29">
        <v>5443.67</v>
      </c>
    </row>
    <row r="7511" spans="1:6" ht="33.75" customHeight="1" x14ac:dyDescent="0.2">
      <c r="A7511" s="21">
        <v>30</v>
      </c>
      <c r="B7511" s="22" t="s">
        <v>5305</v>
      </c>
      <c r="C7511" s="23" t="s">
        <v>5306</v>
      </c>
      <c r="D7511" s="32">
        <v>775.2</v>
      </c>
      <c r="E7511" s="25">
        <v>14.67</v>
      </c>
      <c r="F7511" s="25">
        <v>94818.19</v>
      </c>
    </row>
    <row r="7512" spans="1:6" ht="33.75" customHeight="1" x14ac:dyDescent="0.2">
      <c r="A7512" s="21">
        <v>31</v>
      </c>
      <c r="B7512" s="22" t="s">
        <v>5307</v>
      </c>
      <c r="C7512" s="23" t="s">
        <v>5308</v>
      </c>
      <c r="D7512" s="30">
        <v>119.34</v>
      </c>
      <c r="E7512" s="25">
        <v>27.24</v>
      </c>
      <c r="F7512" s="25">
        <v>27108.73</v>
      </c>
    </row>
    <row r="7513" spans="1:6" ht="33.75" customHeight="1" x14ac:dyDescent="0.2">
      <c r="A7513" s="21">
        <v>32</v>
      </c>
      <c r="B7513" s="22" t="s">
        <v>5309</v>
      </c>
      <c r="C7513" s="23" t="s">
        <v>5310</v>
      </c>
      <c r="D7513" s="32">
        <v>10.199999999999999</v>
      </c>
      <c r="E7513" s="25">
        <v>52.56</v>
      </c>
      <c r="F7513" s="25">
        <v>4470.82</v>
      </c>
    </row>
    <row r="7514" spans="1:6" ht="22.5" customHeight="1" x14ac:dyDescent="0.2">
      <c r="A7514" s="21">
        <v>33</v>
      </c>
      <c r="B7514" s="22" t="s">
        <v>5311</v>
      </c>
      <c r="C7514" s="23" t="s">
        <v>5312</v>
      </c>
      <c r="D7514" s="24">
        <v>0.252</v>
      </c>
      <c r="E7514" s="25">
        <v>6713.83</v>
      </c>
      <c r="F7514" s="25">
        <v>19828.89</v>
      </c>
    </row>
    <row r="7515" spans="1:6" ht="22.5" customHeight="1" x14ac:dyDescent="0.2">
      <c r="A7515" s="21">
        <v>34</v>
      </c>
      <c r="B7515" s="22" t="s">
        <v>5313</v>
      </c>
      <c r="C7515" s="23" t="s">
        <v>5314</v>
      </c>
      <c r="D7515" s="24">
        <v>5.3999999999999999E-2</v>
      </c>
      <c r="E7515" s="25">
        <v>74086.67</v>
      </c>
      <c r="F7515" s="25">
        <v>48088.18</v>
      </c>
    </row>
    <row r="7516" spans="1:6" ht="22.5" customHeight="1" x14ac:dyDescent="0.2">
      <c r="A7516" s="21">
        <v>35</v>
      </c>
      <c r="B7516" s="22" t="s">
        <v>5315</v>
      </c>
      <c r="C7516" s="23" t="s">
        <v>5316</v>
      </c>
      <c r="D7516" s="24">
        <v>5.3999999999999999E-2</v>
      </c>
      <c r="E7516" s="25">
        <v>36934.379999999997</v>
      </c>
      <c r="F7516" s="25">
        <v>16952.88</v>
      </c>
    </row>
    <row r="7517" spans="1:6" ht="12" x14ac:dyDescent="0.2">
      <c r="A7517" s="459" t="s">
        <v>5317</v>
      </c>
      <c r="B7517" s="460"/>
      <c r="C7517" s="460"/>
      <c r="D7517" s="460"/>
      <c r="E7517" s="460"/>
      <c r="F7517" s="461"/>
    </row>
    <row r="7518" spans="1:6" ht="33.75" customHeight="1" x14ac:dyDescent="0.2">
      <c r="A7518" s="21">
        <v>36</v>
      </c>
      <c r="B7518" s="22" t="s">
        <v>5318</v>
      </c>
      <c r="C7518" s="23" t="s">
        <v>5319</v>
      </c>
      <c r="D7518" s="32">
        <v>0.2</v>
      </c>
      <c r="E7518" s="25">
        <v>673.42</v>
      </c>
      <c r="F7518" s="25">
        <v>3462.54</v>
      </c>
    </row>
    <row r="7519" spans="1:6" x14ac:dyDescent="0.2">
      <c r="A7519" s="26"/>
      <c r="B7519" s="27"/>
      <c r="C7519" s="28" t="s">
        <v>5320</v>
      </c>
      <c r="D7519" s="28"/>
      <c r="E7519" s="28"/>
      <c r="F7519" s="29">
        <v>2538.1799999999998</v>
      </c>
    </row>
    <row r="7520" spans="1:6" x14ac:dyDescent="0.2">
      <c r="A7520" s="26"/>
      <c r="B7520" s="27"/>
      <c r="C7520" s="28" t="s">
        <v>5321</v>
      </c>
      <c r="D7520" s="28"/>
      <c r="E7520" s="28"/>
      <c r="F7520" s="29">
        <v>1334.51</v>
      </c>
    </row>
    <row r="7521" spans="1:6" x14ac:dyDescent="0.2">
      <c r="A7521" s="26"/>
      <c r="B7521" s="27"/>
      <c r="C7521" s="28" t="s">
        <v>917</v>
      </c>
      <c r="D7521" s="28"/>
      <c r="E7521" s="28"/>
      <c r="F7521" s="29">
        <v>7335.23</v>
      </c>
    </row>
    <row r="7522" spans="1:6" ht="33.75" customHeight="1" x14ac:dyDescent="0.2">
      <c r="A7522" s="21">
        <v>37</v>
      </c>
      <c r="B7522" s="22" t="s">
        <v>3430</v>
      </c>
      <c r="C7522" s="23" t="s">
        <v>3431</v>
      </c>
      <c r="D7522" s="32">
        <v>20.6</v>
      </c>
      <c r="E7522" s="25">
        <v>11.5</v>
      </c>
      <c r="F7522" s="25">
        <v>1679.62</v>
      </c>
    </row>
    <row r="7523" spans="1:6" ht="45" customHeight="1" x14ac:dyDescent="0.2">
      <c r="A7523" s="21">
        <v>38</v>
      </c>
      <c r="B7523" s="22" t="s">
        <v>3923</v>
      </c>
      <c r="C7523" s="23" t="s">
        <v>3924</v>
      </c>
      <c r="D7523" s="30">
        <v>10.77</v>
      </c>
      <c r="E7523" s="25">
        <v>184.24</v>
      </c>
      <c r="F7523" s="25">
        <v>86038.63</v>
      </c>
    </row>
    <row r="7524" spans="1:6" x14ac:dyDescent="0.2">
      <c r="A7524" s="26"/>
      <c r="B7524" s="27"/>
      <c r="C7524" s="28" t="s">
        <v>5322</v>
      </c>
      <c r="D7524" s="28"/>
      <c r="E7524" s="28"/>
      <c r="F7524" s="29">
        <v>79086.42</v>
      </c>
    </row>
    <row r="7525" spans="1:6" x14ac:dyDescent="0.2">
      <c r="A7525" s="26"/>
      <c r="B7525" s="27"/>
      <c r="C7525" s="28" t="s">
        <v>5323</v>
      </c>
      <c r="D7525" s="28"/>
      <c r="E7525" s="28"/>
      <c r="F7525" s="29">
        <v>41581.519999999997</v>
      </c>
    </row>
    <row r="7526" spans="1:6" x14ac:dyDescent="0.2">
      <c r="A7526" s="26"/>
      <c r="B7526" s="27"/>
      <c r="C7526" s="28" t="s">
        <v>917</v>
      </c>
      <c r="D7526" s="28"/>
      <c r="E7526" s="28"/>
      <c r="F7526" s="29">
        <v>206706.57</v>
      </c>
    </row>
    <row r="7527" spans="1:6" ht="22.5" customHeight="1" x14ac:dyDescent="0.2">
      <c r="A7527" s="21">
        <v>51</v>
      </c>
      <c r="B7527" s="22" t="s">
        <v>5324</v>
      </c>
      <c r="C7527" s="23" t="s">
        <v>5325</v>
      </c>
      <c r="D7527" s="33">
        <v>-18.8475</v>
      </c>
      <c r="E7527" s="25">
        <v>8</v>
      </c>
      <c r="F7527" s="25">
        <v>-1257.51</v>
      </c>
    </row>
    <row r="7528" spans="1:6" ht="33.75" customHeight="1" x14ac:dyDescent="0.2">
      <c r="A7528" s="21">
        <v>39</v>
      </c>
      <c r="B7528" s="22" t="s">
        <v>5326</v>
      </c>
      <c r="C7528" s="23" t="s">
        <v>5327</v>
      </c>
      <c r="D7528" s="32">
        <v>193.8</v>
      </c>
      <c r="E7528" s="25">
        <v>3.24</v>
      </c>
      <c r="F7528" s="25">
        <v>6819.12</v>
      </c>
    </row>
    <row r="7529" spans="1:6" ht="33.75" customHeight="1" x14ac:dyDescent="0.2">
      <c r="A7529" s="21">
        <v>52</v>
      </c>
      <c r="B7529" s="22" t="s">
        <v>5328</v>
      </c>
      <c r="C7529" s="23" t="s">
        <v>5329</v>
      </c>
      <c r="D7529" s="30">
        <v>904.74</v>
      </c>
      <c r="E7529" s="25">
        <v>9.33</v>
      </c>
      <c r="F7529" s="25">
        <v>70393.179999999993</v>
      </c>
    </row>
    <row r="7530" spans="1:6" ht="22.5" customHeight="1" x14ac:dyDescent="0.2">
      <c r="A7530" s="21">
        <v>48</v>
      </c>
      <c r="B7530" s="22" t="s">
        <v>5330</v>
      </c>
      <c r="C7530" s="23" t="s">
        <v>5331</v>
      </c>
      <c r="D7530" s="31">
        <v>3548</v>
      </c>
      <c r="E7530" s="25">
        <v>2.4700000000000002</v>
      </c>
      <c r="F7530" s="25">
        <v>73099.73</v>
      </c>
    </row>
    <row r="7531" spans="1:6" ht="22.5" customHeight="1" x14ac:dyDescent="0.2">
      <c r="A7531" s="21">
        <v>49</v>
      </c>
      <c r="B7531" s="22" t="s">
        <v>5332</v>
      </c>
      <c r="C7531" s="23" t="s">
        <v>5333</v>
      </c>
      <c r="D7531" s="31">
        <v>3548</v>
      </c>
      <c r="E7531" s="25">
        <v>0.3</v>
      </c>
      <c r="F7531" s="25">
        <v>8944.69</v>
      </c>
    </row>
    <row r="7532" spans="1:6" ht="33.75" customHeight="1" x14ac:dyDescent="0.2">
      <c r="A7532" s="21">
        <v>40</v>
      </c>
      <c r="B7532" s="22" t="s">
        <v>5334</v>
      </c>
      <c r="C7532" s="23" t="s">
        <v>5335</v>
      </c>
      <c r="D7532" s="30">
        <v>21.54</v>
      </c>
      <c r="E7532" s="25">
        <v>49.3</v>
      </c>
      <c r="F7532" s="25">
        <v>4576.88</v>
      </c>
    </row>
    <row r="7533" spans="1:6" ht="22.5" customHeight="1" x14ac:dyDescent="0.2">
      <c r="A7533" s="21">
        <v>41</v>
      </c>
      <c r="B7533" s="22" t="s">
        <v>4889</v>
      </c>
      <c r="C7533" s="23" t="s">
        <v>4890</v>
      </c>
      <c r="D7533" s="32">
        <v>0.9</v>
      </c>
      <c r="E7533" s="25">
        <v>1092.06</v>
      </c>
      <c r="F7533" s="25">
        <v>19307.12</v>
      </c>
    </row>
    <row r="7534" spans="1:6" x14ac:dyDescent="0.2">
      <c r="A7534" s="26"/>
      <c r="B7534" s="27"/>
      <c r="C7534" s="28" t="s">
        <v>5336</v>
      </c>
      <c r="D7534" s="28"/>
      <c r="E7534" s="28"/>
      <c r="F7534" s="29">
        <v>12572.72</v>
      </c>
    </row>
    <row r="7535" spans="1:6" x14ac:dyDescent="0.2">
      <c r="A7535" s="26"/>
      <c r="B7535" s="27"/>
      <c r="C7535" s="28" t="s">
        <v>5337</v>
      </c>
      <c r="D7535" s="28"/>
      <c r="E7535" s="28"/>
      <c r="F7535" s="29">
        <v>6610.4</v>
      </c>
    </row>
    <row r="7536" spans="1:6" x14ac:dyDescent="0.2">
      <c r="A7536" s="26"/>
      <c r="B7536" s="27"/>
      <c r="C7536" s="28" t="s">
        <v>917</v>
      </c>
      <c r="D7536" s="28"/>
      <c r="E7536" s="28"/>
      <c r="F7536" s="29">
        <v>38490.239999999998</v>
      </c>
    </row>
    <row r="7537" spans="1:7" ht="33.75" customHeight="1" x14ac:dyDescent="0.2">
      <c r="A7537" s="21">
        <v>42</v>
      </c>
      <c r="B7537" s="22" t="s">
        <v>5338</v>
      </c>
      <c r="C7537" s="23" t="s">
        <v>5339</v>
      </c>
      <c r="D7537" s="31">
        <v>45</v>
      </c>
      <c r="E7537" s="25">
        <v>10.65</v>
      </c>
      <c r="F7537" s="25">
        <v>2669.42</v>
      </c>
    </row>
    <row r="7538" spans="1:7" ht="22.5" customHeight="1" x14ac:dyDescent="0.2">
      <c r="A7538" s="21">
        <v>44</v>
      </c>
      <c r="B7538" s="22" t="s">
        <v>5340</v>
      </c>
      <c r="C7538" s="23" t="s">
        <v>5341</v>
      </c>
      <c r="D7538" s="32">
        <v>0.9</v>
      </c>
      <c r="E7538" s="25">
        <v>324</v>
      </c>
      <c r="F7538" s="25">
        <v>1431.76</v>
      </c>
    </row>
    <row r="7539" spans="1:7" ht="33.75" customHeight="1" x14ac:dyDescent="0.2">
      <c r="A7539" s="21">
        <v>43</v>
      </c>
      <c r="B7539" s="22" t="s">
        <v>4893</v>
      </c>
      <c r="C7539" s="23" t="s">
        <v>4894</v>
      </c>
      <c r="D7539" s="31">
        <v>45</v>
      </c>
      <c r="E7539" s="25">
        <v>13.25</v>
      </c>
      <c r="F7539" s="25">
        <v>3440.36</v>
      </c>
    </row>
    <row r="7540" spans="1:7" ht="22.5" customHeight="1" x14ac:dyDescent="0.2">
      <c r="A7540" s="21">
        <v>45</v>
      </c>
      <c r="B7540" s="22" t="s">
        <v>5342</v>
      </c>
      <c r="C7540" s="23" t="s">
        <v>5343</v>
      </c>
      <c r="D7540" s="32">
        <v>0.9</v>
      </c>
      <c r="E7540" s="25">
        <v>455</v>
      </c>
      <c r="F7540" s="25">
        <v>1818.18</v>
      </c>
    </row>
    <row r="7541" spans="1:7" ht="22.5" customHeight="1" x14ac:dyDescent="0.2">
      <c r="A7541" s="21">
        <v>46</v>
      </c>
      <c r="B7541" s="22" t="s">
        <v>5344</v>
      </c>
      <c r="C7541" s="23" t="s">
        <v>5345</v>
      </c>
      <c r="D7541" s="31">
        <v>2</v>
      </c>
      <c r="E7541" s="25">
        <v>6.27</v>
      </c>
      <c r="F7541" s="25">
        <v>542.29999999999995</v>
      </c>
    </row>
    <row r="7542" spans="1:7" x14ac:dyDescent="0.2">
      <c r="A7542" s="26"/>
      <c r="B7542" s="27"/>
      <c r="C7542" s="28" t="s">
        <v>5346</v>
      </c>
      <c r="D7542" s="28"/>
      <c r="E7542" s="28"/>
      <c r="F7542" s="29">
        <v>476.55</v>
      </c>
    </row>
    <row r="7543" spans="1:7" x14ac:dyDescent="0.2">
      <c r="A7543" s="26"/>
      <c r="B7543" s="27"/>
      <c r="C7543" s="28" t="s">
        <v>5347</v>
      </c>
      <c r="D7543" s="28"/>
      <c r="E7543" s="28"/>
      <c r="F7543" s="29">
        <v>243.57</v>
      </c>
    </row>
    <row r="7544" spans="1:7" x14ac:dyDescent="0.2">
      <c r="A7544" s="26"/>
      <c r="B7544" s="27"/>
      <c r="C7544" s="28" t="s">
        <v>917</v>
      </c>
      <c r="D7544" s="28"/>
      <c r="E7544" s="28"/>
      <c r="F7544" s="29">
        <v>1262.42</v>
      </c>
      <c r="G7544" s="194">
        <f>F7544/D7541*1.2*1.0224*1.0192</f>
        <v>789.28776815616004</v>
      </c>
    </row>
    <row r="7545" spans="1:7" ht="33.75" customHeight="1" x14ac:dyDescent="0.2">
      <c r="A7545" s="21">
        <v>47</v>
      </c>
      <c r="B7545" s="22" t="s">
        <v>5348</v>
      </c>
      <c r="C7545" s="23" t="s">
        <v>5349</v>
      </c>
      <c r="D7545" s="31">
        <v>2</v>
      </c>
      <c r="E7545" s="25">
        <v>42.92</v>
      </c>
      <c r="F7545" s="25">
        <v>715.98</v>
      </c>
      <c r="G7545" s="194">
        <f>F7545/D7545*1.2*1.0224*1.0192</f>
        <v>447.64361800704006</v>
      </c>
    </row>
    <row r="7546" spans="1:7" ht="11.25" customHeight="1" x14ac:dyDescent="0.2">
      <c r="A7546" s="443" t="s">
        <v>1023</v>
      </c>
      <c r="B7546" s="444"/>
      <c r="C7546" s="444"/>
      <c r="D7546" s="444"/>
      <c r="E7546" s="445"/>
      <c r="F7546" s="36">
        <v>867172.15</v>
      </c>
    </row>
    <row r="7547" spans="1:7" x14ac:dyDescent="0.2">
      <c r="A7547" s="443" t="s">
        <v>1008</v>
      </c>
      <c r="B7547" s="444"/>
      <c r="C7547" s="444"/>
      <c r="D7547" s="444"/>
      <c r="E7547" s="445"/>
      <c r="F7547" s="36">
        <v>156409.24</v>
      </c>
    </row>
    <row r="7548" spans="1:7" x14ac:dyDescent="0.2">
      <c r="A7548" s="443" t="s">
        <v>1009</v>
      </c>
      <c r="B7548" s="444"/>
      <c r="C7548" s="444"/>
      <c r="D7548" s="444"/>
      <c r="E7548" s="445"/>
      <c r="F7548" s="36">
        <v>81989.78</v>
      </c>
    </row>
    <row r="7549" spans="1:7" x14ac:dyDescent="0.2">
      <c r="A7549" s="443" t="s">
        <v>1024</v>
      </c>
      <c r="B7549" s="444"/>
      <c r="C7549" s="444"/>
      <c r="D7549" s="444"/>
      <c r="E7549" s="445"/>
      <c r="F7549" s="36">
        <v>1105571.17</v>
      </c>
    </row>
    <row r="7550" spans="1:7" x14ac:dyDescent="0.2">
      <c r="A7550" s="38"/>
      <c r="B7550" s="38"/>
      <c r="C7550" s="38"/>
      <c r="D7550" s="38"/>
      <c r="E7550" s="38"/>
      <c r="F7550" s="38"/>
    </row>
    <row r="7551" spans="1:7" ht="15" x14ac:dyDescent="0.25">
      <c r="A7551" s="3"/>
      <c r="B7551" s="3"/>
      <c r="C7551" s="3"/>
      <c r="D7551" s="3"/>
      <c r="E7551" s="3"/>
      <c r="F7551" s="3"/>
    </row>
    <row r="7552" spans="1:7" x14ac:dyDescent="0.2">
      <c r="A7552" s="41" t="s">
        <v>1025</v>
      </c>
      <c r="B7552" s="446"/>
      <c r="C7552" s="446"/>
      <c r="D7552" s="446"/>
      <c r="E7552" s="446"/>
      <c r="F7552" s="446"/>
    </row>
    <row r="7553" spans="1:6" x14ac:dyDescent="0.2">
      <c r="A7553" s="4"/>
      <c r="B7553" s="447" t="s">
        <v>1027</v>
      </c>
      <c r="C7553" s="447"/>
      <c r="D7553" s="447"/>
      <c r="E7553" s="447"/>
      <c r="F7553" s="447"/>
    </row>
    <row r="7554" spans="1:6" x14ac:dyDescent="0.2">
      <c r="A7554" s="41" t="s">
        <v>1028</v>
      </c>
      <c r="B7554" s="446"/>
      <c r="C7554" s="446"/>
      <c r="D7554" s="446"/>
      <c r="E7554" s="446"/>
      <c r="F7554" s="446"/>
    </row>
    <row r="7555" spans="1:6" x14ac:dyDescent="0.2">
      <c r="A7555" s="10"/>
      <c r="B7555" s="447" t="s">
        <v>1027</v>
      </c>
      <c r="C7555" s="447"/>
      <c r="D7555" s="447"/>
      <c r="E7555" s="447"/>
      <c r="F7555" s="447"/>
    </row>
    <row r="7556" spans="1:6" ht="15" x14ac:dyDescent="0.25">
      <c r="A7556" s="3"/>
      <c r="B7556" s="3"/>
      <c r="C7556" s="3"/>
      <c r="D7556" s="3"/>
      <c r="E7556" s="3"/>
      <c r="F7556" s="3"/>
    </row>
    <row r="7557" spans="1:6" ht="18" x14ac:dyDescent="0.25">
      <c r="A7557" s="448" t="s">
        <v>5350</v>
      </c>
      <c r="B7557" s="448"/>
      <c r="C7557" s="448"/>
      <c r="D7557" s="448"/>
      <c r="E7557" s="448"/>
      <c r="F7557" s="448"/>
    </row>
    <row r="7558" spans="1:6" x14ac:dyDescent="0.2">
      <c r="A7558" s="6"/>
      <c r="B7558" s="6"/>
      <c r="C7558" s="6"/>
      <c r="D7558" s="6"/>
      <c r="E7558" s="6"/>
      <c r="F7558" s="6"/>
    </row>
    <row r="7559" spans="1:6" ht="12.75" customHeight="1" x14ac:dyDescent="0.2">
      <c r="A7559" s="449" t="s">
        <v>5351</v>
      </c>
      <c r="B7559" s="449"/>
      <c r="C7559" s="449"/>
      <c r="D7559" s="449"/>
      <c r="E7559" s="449"/>
      <c r="F7559" s="449"/>
    </row>
    <row r="7560" spans="1:6" x14ac:dyDescent="0.2">
      <c r="A7560" s="450" t="s">
        <v>903</v>
      </c>
      <c r="B7560" s="450"/>
      <c r="C7560" s="450"/>
      <c r="D7560" s="450"/>
      <c r="E7560" s="450"/>
      <c r="F7560" s="450"/>
    </row>
    <row r="7561" spans="1:6" x14ac:dyDescent="0.2">
      <c r="A7561" s="9"/>
      <c r="B7561" s="9"/>
      <c r="C7561" s="9"/>
      <c r="D7561" s="9"/>
      <c r="E7561" s="9"/>
      <c r="F7561" s="9"/>
    </row>
    <row r="7562" spans="1:6" ht="15" x14ac:dyDescent="0.25">
      <c r="A7562" s="10" t="s">
        <v>904</v>
      </c>
      <c r="B7562" s="10"/>
      <c r="C7562" s="11"/>
      <c r="D7562" s="12"/>
      <c r="E7562" s="12"/>
      <c r="F7562" s="3"/>
    </row>
    <row r="7563" spans="1:6" ht="15" x14ac:dyDescent="0.25">
      <c r="A7563" s="10"/>
      <c r="B7563" s="10"/>
      <c r="C7563" s="3"/>
      <c r="D7563" s="15"/>
      <c r="E7563" s="16"/>
      <c r="F7563" s="3"/>
    </row>
    <row r="7564" spans="1:6" ht="15" x14ac:dyDescent="0.25">
      <c r="A7564" s="18"/>
      <c r="B7564" s="3"/>
      <c r="C7564" s="3"/>
      <c r="D7564" s="3"/>
      <c r="E7564" s="3"/>
      <c r="F7564" s="3"/>
    </row>
    <row r="7565" spans="1:6" ht="11.25" customHeight="1" x14ac:dyDescent="0.2">
      <c r="A7565" s="451" t="s">
        <v>906</v>
      </c>
      <c r="B7565" s="451" t="s">
        <v>907</v>
      </c>
      <c r="C7565" s="451" t="s">
        <v>908</v>
      </c>
      <c r="D7565" s="451" t="s">
        <v>909</v>
      </c>
      <c r="E7565" s="451" t="s">
        <v>910</v>
      </c>
      <c r="F7565" s="451" t="s">
        <v>911</v>
      </c>
    </row>
    <row r="7566" spans="1:6" ht="11.25" customHeight="1" x14ac:dyDescent="0.2">
      <c r="A7566" s="452"/>
      <c r="B7566" s="452"/>
      <c r="C7566" s="452"/>
      <c r="D7566" s="452"/>
      <c r="E7566" s="452"/>
      <c r="F7566" s="452"/>
    </row>
    <row r="7567" spans="1:6" ht="12" x14ac:dyDescent="0.2">
      <c r="A7567" s="19">
        <v>1</v>
      </c>
      <c r="B7567" s="19">
        <v>2</v>
      </c>
      <c r="C7567" s="453">
        <v>3</v>
      </c>
      <c r="D7567" s="454"/>
      <c r="E7567" s="455"/>
      <c r="F7567" s="19">
        <v>4</v>
      </c>
    </row>
    <row r="7568" spans="1:6" ht="12.75" x14ac:dyDescent="0.2">
      <c r="A7568" s="456" t="s">
        <v>5231</v>
      </c>
      <c r="B7568" s="457"/>
      <c r="C7568" s="457"/>
      <c r="D7568" s="457"/>
      <c r="E7568" s="457"/>
      <c r="F7568" s="458"/>
    </row>
    <row r="7569" spans="1:6" ht="12" x14ac:dyDescent="0.2">
      <c r="A7569" s="459" t="s">
        <v>5352</v>
      </c>
      <c r="B7569" s="460"/>
      <c r="C7569" s="460"/>
      <c r="D7569" s="460"/>
      <c r="E7569" s="460"/>
      <c r="F7569" s="461"/>
    </row>
    <row r="7570" spans="1:6" ht="22.5" customHeight="1" x14ac:dyDescent="0.2">
      <c r="A7570" s="21">
        <v>1</v>
      </c>
      <c r="B7570" s="22" t="s">
        <v>5238</v>
      </c>
      <c r="C7570" s="23" t="s">
        <v>5353</v>
      </c>
      <c r="D7570" s="31">
        <v>2</v>
      </c>
      <c r="E7570" s="25">
        <v>18.14</v>
      </c>
      <c r="F7570" s="25">
        <v>1424.39</v>
      </c>
    </row>
    <row r="7571" spans="1:6" x14ac:dyDescent="0.2">
      <c r="A7571" s="26"/>
      <c r="B7571" s="27"/>
      <c r="C7571" s="28" t="s">
        <v>5354</v>
      </c>
      <c r="D7571" s="28"/>
      <c r="E7571" s="28"/>
      <c r="F7571" s="29">
        <v>1196.25</v>
      </c>
    </row>
    <row r="7572" spans="1:6" x14ac:dyDescent="0.2">
      <c r="A7572" s="26"/>
      <c r="B7572" s="27"/>
      <c r="C7572" s="28" t="s">
        <v>5355</v>
      </c>
      <c r="D7572" s="28"/>
      <c r="E7572" s="28"/>
      <c r="F7572" s="29">
        <v>611.41999999999996</v>
      </c>
    </row>
    <row r="7573" spans="1:6" x14ac:dyDescent="0.2">
      <c r="A7573" s="26"/>
      <c r="B7573" s="27"/>
      <c r="C7573" s="28" t="s">
        <v>917</v>
      </c>
      <c r="D7573" s="28"/>
      <c r="E7573" s="28"/>
      <c r="F7573" s="29">
        <v>3232.06</v>
      </c>
    </row>
    <row r="7574" spans="1:6" ht="33.75" customHeight="1" x14ac:dyDescent="0.2">
      <c r="A7574" s="21">
        <v>2</v>
      </c>
      <c r="B7574" s="22" t="s">
        <v>5356</v>
      </c>
      <c r="C7574" s="23" t="s">
        <v>5357</v>
      </c>
      <c r="D7574" s="31">
        <v>2</v>
      </c>
      <c r="E7574" s="25">
        <v>982.23</v>
      </c>
      <c r="F7574" s="25">
        <v>11688.49</v>
      </c>
    </row>
    <row r="7575" spans="1:6" ht="12" x14ac:dyDescent="0.2">
      <c r="A7575" s="459" t="s">
        <v>5358</v>
      </c>
      <c r="B7575" s="460"/>
      <c r="C7575" s="460"/>
      <c r="D7575" s="460"/>
      <c r="E7575" s="460"/>
      <c r="F7575" s="461"/>
    </row>
    <row r="7576" spans="1:6" ht="33.75" customHeight="1" x14ac:dyDescent="0.2">
      <c r="A7576" s="21">
        <v>3</v>
      </c>
      <c r="B7576" s="22" t="s">
        <v>4953</v>
      </c>
      <c r="C7576" s="23" t="s">
        <v>4954</v>
      </c>
      <c r="D7576" s="31">
        <v>1</v>
      </c>
      <c r="E7576" s="25">
        <v>67.63</v>
      </c>
      <c r="F7576" s="25">
        <v>1555.08</v>
      </c>
    </row>
    <row r="7577" spans="1:6" x14ac:dyDescent="0.2">
      <c r="A7577" s="26"/>
      <c r="B7577" s="27"/>
      <c r="C7577" s="28" t="s">
        <v>5244</v>
      </c>
      <c r="D7577" s="28"/>
      <c r="E7577" s="28"/>
      <c r="F7577" s="29">
        <v>1255.6199999999999</v>
      </c>
    </row>
    <row r="7578" spans="1:6" x14ac:dyDescent="0.2">
      <c r="A7578" s="26"/>
      <c r="B7578" s="27"/>
      <c r="C7578" s="28" t="s">
        <v>5245</v>
      </c>
      <c r="D7578" s="28"/>
      <c r="E7578" s="28"/>
      <c r="F7578" s="29">
        <v>660.17</v>
      </c>
    </row>
    <row r="7579" spans="1:6" x14ac:dyDescent="0.2">
      <c r="A7579" s="26"/>
      <c r="B7579" s="27"/>
      <c r="C7579" s="28" t="s">
        <v>917</v>
      </c>
      <c r="D7579" s="28"/>
      <c r="E7579" s="28"/>
      <c r="F7579" s="29">
        <v>3470.87</v>
      </c>
    </row>
    <row r="7580" spans="1:6" ht="22.5" customHeight="1" x14ac:dyDescent="0.2">
      <c r="A7580" s="21">
        <v>4</v>
      </c>
      <c r="B7580" s="22" t="s">
        <v>5359</v>
      </c>
      <c r="C7580" s="23" t="s">
        <v>5247</v>
      </c>
      <c r="D7580" s="31">
        <v>1</v>
      </c>
      <c r="E7580" s="25">
        <v>5527.92</v>
      </c>
      <c r="F7580" s="25">
        <v>32891.1</v>
      </c>
    </row>
    <row r="7581" spans="1:6" ht="22.5" customHeight="1" x14ac:dyDescent="0.2">
      <c r="A7581" s="21">
        <v>5</v>
      </c>
      <c r="B7581" s="22" t="s">
        <v>5248</v>
      </c>
      <c r="C7581" s="23" t="s">
        <v>5360</v>
      </c>
      <c r="D7581" s="31">
        <v>2</v>
      </c>
      <c r="E7581" s="25">
        <v>12.64</v>
      </c>
      <c r="F7581" s="25">
        <v>1132.01</v>
      </c>
    </row>
    <row r="7582" spans="1:6" x14ac:dyDescent="0.2">
      <c r="A7582" s="26"/>
      <c r="B7582" s="27"/>
      <c r="C7582" s="28" t="s">
        <v>5250</v>
      </c>
      <c r="D7582" s="28"/>
      <c r="E7582" s="28"/>
      <c r="F7582" s="29">
        <v>1075.6400000000001</v>
      </c>
    </row>
    <row r="7583" spans="1:6" x14ac:dyDescent="0.2">
      <c r="A7583" s="26"/>
      <c r="B7583" s="27"/>
      <c r="C7583" s="28" t="s">
        <v>5251</v>
      </c>
      <c r="D7583" s="28"/>
      <c r="E7583" s="28"/>
      <c r="F7583" s="29">
        <v>565.54</v>
      </c>
    </row>
    <row r="7584" spans="1:6" x14ac:dyDescent="0.2">
      <c r="A7584" s="26"/>
      <c r="B7584" s="27"/>
      <c r="C7584" s="28" t="s">
        <v>917</v>
      </c>
      <c r="D7584" s="28"/>
      <c r="E7584" s="28"/>
      <c r="F7584" s="29">
        <v>2773.19</v>
      </c>
    </row>
    <row r="7585" spans="1:6" ht="22.5" customHeight="1" x14ac:dyDescent="0.2">
      <c r="A7585" s="21">
        <v>6</v>
      </c>
      <c r="B7585" s="22" t="s">
        <v>5252</v>
      </c>
      <c r="C7585" s="23" t="s">
        <v>5253</v>
      </c>
      <c r="D7585" s="31">
        <v>2</v>
      </c>
      <c r="E7585" s="25">
        <v>230.51</v>
      </c>
      <c r="F7585" s="25">
        <v>5642.88</v>
      </c>
    </row>
    <row r="7586" spans="1:6" ht="12" x14ac:dyDescent="0.2">
      <c r="A7586" s="459" t="s">
        <v>5361</v>
      </c>
      <c r="B7586" s="460"/>
      <c r="C7586" s="460"/>
      <c r="D7586" s="460"/>
      <c r="E7586" s="460"/>
      <c r="F7586" s="461"/>
    </row>
    <row r="7587" spans="1:6" ht="33.75" customHeight="1" x14ac:dyDescent="0.2">
      <c r="A7587" s="21">
        <v>7</v>
      </c>
      <c r="B7587" s="22" t="s">
        <v>5254</v>
      </c>
      <c r="C7587" s="23" t="s">
        <v>5362</v>
      </c>
      <c r="D7587" s="32">
        <v>0.1</v>
      </c>
      <c r="E7587" s="25">
        <v>76.89</v>
      </c>
      <c r="F7587" s="25">
        <v>312.82</v>
      </c>
    </row>
    <row r="7588" spans="1:6" x14ac:dyDescent="0.2">
      <c r="A7588" s="26"/>
      <c r="B7588" s="27"/>
      <c r="C7588" s="28" t="s">
        <v>5363</v>
      </c>
      <c r="D7588" s="28"/>
      <c r="E7588" s="28"/>
      <c r="F7588" s="29">
        <v>261.57</v>
      </c>
    </row>
    <row r="7589" spans="1:6" x14ac:dyDescent="0.2">
      <c r="A7589" s="26"/>
      <c r="B7589" s="27"/>
      <c r="C7589" s="28" t="s">
        <v>5364</v>
      </c>
      <c r="D7589" s="28"/>
      <c r="E7589" s="28"/>
      <c r="F7589" s="29">
        <v>133.69</v>
      </c>
    </row>
    <row r="7590" spans="1:6" x14ac:dyDescent="0.2">
      <c r="A7590" s="26"/>
      <c r="B7590" s="27"/>
      <c r="C7590" s="28" t="s">
        <v>917</v>
      </c>
      <c r="D7590" s="28"/>
      <c r="E7590" s="28"/>
      <c r="F7590" s="29">
        <v>708.08</v>
      </c>
    </row>
    <row r="7591" spans="1:6" ht="22.5" customHeight="1" x14ac:dyDescent="0.2">
      <c r="A7591" s="21">
        <v>8</v>
      </c>
      <c r="B7591" s="22" t="s">
        <v>5365</v>
      </c>
      <c r="C7591" s="23" t="s">
        <v>5366</v>
      </c>
      <c r="D7591" s="31">
        <v>1</v>
      </c>
      <c r="E7591" s="25">
        <v>175.97</v>
      </c>
      <c r="F7591" s="25">
        <v>2523.41</v>
      </c>
    </row>
    <row r="7592" spans="1:6" ht="12" x14ac:dyDescent="0.2">
      <c r="A7592" s="459" t="s">
        <v>5367</v>
      </c>
      <c r="B7592" s="460"/>
      <c r="C7592" s="460"/>
      <c r="D7592" s="460"/>
      <c r="E7592" s="460"/>
      <c r="F7592" s="461"/>
    </row>
    <row r="7593" spans="1:6" ht="33.75" customHeight="1" x14ac:dyDescent="0.2">
      <c r="A7593" s="21">
        <v>9</v>
      </c>
      <c r="B7593" s="22" t="s">
        <v>5254</v>
      </c>
      <c r="C7593" s="23" t="s">
        <v>5368</v>
      </c>
      <c r="D7593" s="32">
        <v>0.6</v>
      </c>
      <c r="E7593" s="25">
        <v>76.89</v>
      </c>
      <c r="F7593" s="25">
        <v>1876.93</v>
      </c>
    </row>
    <row r="7594" spans="1:6" x14ac:dyDescent="0.2">
      <c r="A7594" s="26"/>
      <c r="B7594" s="27"/>
      <c r="C7594" s="28" t="s">
        <v>5369</v>
      </c>
      <c r="D7594" s="28"/>
      <c r="E7594" s="28"/>
      <c r="F7594" s="29">
        <v>1569.39</v>
      </c>
    </row>
    <row r="7595" spans="1:6" x14ac:dyDescent="0.2">
      <c r="A7595" s="26"/>
      <c r="B7595" s="27"/>
      <c r="C7595" s="28" t="s">
        <v>5370</v>
      </c>
      <c r="D7595" s="28"/>
      <c r="E7595" s="28"/>
      <c r="F7595" s="29">
        <v>802.13</v>
      </c>
    </row>
    <row r="7596" spans="1:6" x14ac:dyDescent="0.2">
      <c r="A7596" s="26"/>
      <c r="B7596" s="27"/>
      <c r="C7596" s="28" t="s">
        <v>917</v>
      </c>
      <c r="D7596" s="28"/>
      <c r="E7596" s="28"/>
      <c r="F7596" s="29">
        <v>4248.45</v>
      </c>
    </row>
    <row r="7597" spans="1:6" ht="22.5" customHeight="1" x14ac:dyDescent="0.2">
      <c r="A7597" s="21">
        <v>10</v>
      </c>
      <c r="B7597" s="22" t="s">
        <v>5258</v>
      </c>
      <c r="C7597" s="23" t="s">
        <v>5259</v>
      </c>
      <c r="D7597" s="31">
        <v>5</v>
      </c>
      <c r="E7597" s="25">
        <v>97.47</v>
      </c>
      <c r="F7597" s="25">
        <v>6964.23</v>
      </c>
    </row>
    <row r="7598" spans="1:6" ht="22.5" customHeight="1" x14ac:dyDescent="0.2">
      <c r="A7598" s="21">
        <v>11</v>
      </c>
      <c r="B7598" s="22" t="s">
        <v>5371</v>
      </c>
      <c r="C7598" s="23" t="s">
        <v>5372</v>
      </c>
      <c r="D7598" s="31">
        <v>1</v>
      </c>
      <c r="E7598" s="25">
        <v>103.31</v>
      </c>
      <c r="F7598" s="25">
        <v>1479.4</v>
      </c>
    </row>
    <row r="7599" spans="1:6" ht="12" x14ac:dyDescent="0.2">
      <c r="A7599" s="459" t="s">
        <v>5373</v>
      </c>
      <c r="B7599" s="460"/>
      <c r="C7599" s="460"/>
      <c r="D7599" s="460"/>
      <c r="E7599" s="460"/>
      <c r="F7599" s="461"/>
    </row>
    <row r="7600" spans="1:6" ht="22.5" customHeight="1" x14ac:dyDescent="0.2">
      <c r="A7600" s="21">
        <v>12</v>
      </c>
      <c r="B7600" s="22" t="s">
        <v>5238</v>
      </c>
      <c r="C7600" s="23" t="s">
        <v>5353</v>
      </c>
      <c r="D7600" s="31">
        <v>35</v>
      </c>
      <c r="E7600" s="25">
        <v>18.14</v>
      </c>
      <c r="F7600" s="25">
        <v>24926.89</v>
      </c>
    </row>
    <row r="7601" spans="1:6" x14ac:dyDescent="0.2">
      <c r="A7601" s="26"/>
      <c r="B7601" s="27"/>
      <c r="C7601" s="28" t="s">
        <v>5374</v>
      </c>
      <c r="D7601" s="28"/>
      <c r="E7601" s="28"/>
      <c r="F7601" s="29">
        <v>20934.5</v>
      </c>
    </row>
    <row r="7602" spans="1:6" x14ac:dyDescent="0.2">
      <c r="A7602" s="26"/>
      <c r="B7602" s="27"/>
      <c r="C7602" s="28" t="s">
        <v>5375</v>
      </c>
      <c r="D7602" s="28"/>
      <c r="E7602" s="28"/>
      <c r="F7602" s="29">
        <v>10699.85</v>
      </c>
    </row>
    <row r="7603" spans="1:6" x14ac:dyDescent="0.2">
      <c r="A7603" s="26"/>
      <c r="B7603" s="27"/>
      <c r="C7603" s="28" t="s">
        <v>917</v>
      </c>
      <c r="D7603" s="28"/>
      <c r="E7603" s="28"/>
      <c r="F7603" s="29">
        <v>56561.24</v>
      </c>
    </row>
    <row r="7604" spans="1:6" ht="22.5" customHeight="1" x14ac:dyDescent="0.2">
      <c r="A7604" s="21">
        <v>13</v>
      </c>
      <c r="B7604" s="22" t="s">
        <v>5376</v>
      </c>
      <c r="C7604" s="23" t="s">
        <v>5377</v>
      </c>
      <c r="D7604" s="30">
        <v>0.31</v>
      </c>
      <c r="E7604" s="25">
        <v>5459</v>
      </c>
      <c r="F7604" s="25">
        <v>21187.47</v>
      </c>
    </row>
    <row r="7605" spans="1:6" ht="22.5" customHeight="1" x14ac:dyDescent="0.2">
      <c r="A7605" s="21">
        <v>14</v>
      </c>
      <c r="B7605" s="22" t="s">
        <v>5378</v>
      </c>
      <c r="C7605" s="23" t="s">
        <v>5266</v>
      </c>
      <c r="D7605" s="31">
        <v>4</v>
      </c>
      <c r="E7605" s="25">
        <v>530.75</v>
      </c>
      <c r="F7605" s="25">
        <v>12631.82</v>
      </c>
    </row>
    <row r="7606" spans="1:6" ht="22.5" customHeight="1" x14ac:dyDescent="0.2">
      <c r="A7606" s="21">
        <v>15</v>
      </c>
      <c r="B7606" s="22" t="s">
        <v>5379</v>
      </c>
      <c r="C7606" s="23" t="s">
        <v>5380</v>
      </c>
      <c r="D7606" s="31">
        <v>1</v>
      </c>
      <c r="E7606" s="25">
        <v>20.81</v>
      </c>
      <c r="F7606" s="25">
        <v>940.91</v>
      </c>
    </row>
    <row r="7607" spans="1:6" x14ac:dyDescent="0.2">
      <c r="A7607" s="26"/>
      <c r="B7607" s="27"/>
      <c r="C7607" s="28" t="s">
        <v>5381</v>
      </c>
      <c r="D7607" s="28"/>
      <c r="E7607" s="28"/>
      <c r="F7607" s="29">
        <v>832.99</v>
      </c>
    </row>
    <row r="7608" spans="1:6" x14ac:dyDescent="0.2">
      <c r="A7608" s="26"/>
      <c r="B7608" s="27"/>
      <c r="C7608" s="28" t="s">
        <v>5382</v>
      </c>
      <c r="D7608" s="28"/>
      <c r="E7608" s="28"/>
      <c r="F7608" s="29">
        <v>425.75</v>
      </c>
    </row>
    <row r="7609" spans="1:6" x14ac:dyDescent="0.2">
      <c r="A7609" s="26"/>
      <c r="B7609" s="27"/>
      <c r="C7609" s="28" t="s">
        <v>917</v>
      </c>
      <c r="D7609" s="28"/>
      <c r="E7609" s="28"/>
      <c r="F7609" s="29">
        <v>2199.65</v>
      </c>
    </row>
    <row r="7610" spans="1:6" ht="22.5" customHeight="1" x14ac:dyDescent="0.2">
      <c r="A7610" s="21">
        <v>16</v>
      </c>
      <c r="B7610" s="22" t="s">
        <v>5383</v>
      </c>
      <c r="C7610" s="23" t="s">
        <v>5384</v>
      </c>
      <c r="D7610" s="31">
        <v>1</v>
      </c>
      <c r="E7610" s="25">
        <v>146.6</v>
      </c>
      <c r="F7610" s="25">
        <v>872.26</v>
      </c>
    </row>
    <row r="7611" spans="1:6" ht="22.5" customHeight="1" x14ac:dyDescent="0.2">
      <c r="A7611" s="21">
        <v>17</v>
      </c>
      <c r="B7611" s="22" t="s">
        <v>5238</v>
      </c>
      <c r="C7611" s="23" t="s">
        <v>5353</v>
      </c>
      <c r="D7611" s="31">
        <v>1</v>
      </c>
      <c r="E7611" s="25">
        <v>18.14</v>
      </c>
      <c r="F7611" s="25">
        <v>712.2</v>
      </c>
    </row>
    <row r="7612" spans="1:6" x14ac:dyDescent="0.2">
      <c r="A7612" s="26"/>
      <c r="B7612" s="27"/>
      <c r="C7612" s="28" t="s">
        <v>5240</v>
      </c>
      <c r="D7612" s="28"/>
      <c r="E7612" s="28"/>
      <c r="F7612" s="29">
        <v>598.13</v>
      </c>
    </row>
    <row r="7613" spans="1:6" x14ac:dyDescent="0.2">
      <c r="A7613" s="26"/>
      <c r="B7613" s="27"/>
      <c r="C7613" s="28" t="s">
        <v>5241</v>
      </c>
      <c r="D7613" s="28"/>
      <c r="E7613" s="28"/>
      <c r="F7613" s="29">
        <v>305.70999999999998</v>
      </c>
    </row>
    <row r="7614" spans="1:6" x14ac:dyDescent="0.2">
      <c r="A7614" s="26"/>
      <c r="B7614" s="27"/>
      <c r="C7614" s="28" t="s">
        <v>917</v>
      </c>
      <c r="D7614" s="28"/>
      <c r="E7614" s="28"/>
      <c r="F7614" s="29">
        <v>1616.04</v>
      </c>
    </row>
    <row r="7615" spans="1:6" ht="22.5" customHeight="1" x14ac:dyDescent="0.2">
      <c r="A7615" s="21">
        <v>18</v>
      </c>
      <c r="B7615" s="22" t="s">
        <v>5385</v>
      </c>
      <c r="C7615" s="23" t="s">
        <v>5386</v>
      </c>
      <c r="D7615" s="31">
        <v>1</v>
      </c>
      <c r="E7615" s="25">
        <v>1417.48</v>
      </c>
      <c r="F7615" s="25">
        <v>8434.0300000000007</v>
      </c>
    </row>
    <row r="7616" spans="1:6" ht="45" customHeight="1" x14ac:dyDescent="0.2">
      <c r="A7616" s="21">
        <v>19</v>
      </c>
      <c r="B7616" s="22" t="s">
        <v>5276</v>
      </c>
      <c r="C7616" s="23" t="s">
        <v>5387</v>
      </c>
      <c r="D7616" s="31">
        <v>10</v>
      </c>
      <c r="E7616" s="25">
        <v>10.98</v>
      </c>
      <c r="F7616" s="25">
        <v>4577.1000000000004</v>
      </c>
    </row>
    <row r="7617" spans="1:6" x14ac:dyDescent="0.2">
      <c r="A7617" s="26"/>
      <c r="B7617" s="27"/>
      <c r="C7617" s="28" t="s">
        <v>5388</v>
      </c>
      <c r="D7617" s="28"/>
      <c r="E7617" s="28"/>
      <c r="F7617" s="29">
        <v>3945.2</v>
      </c>
    </row>
    <row r="7618" spans="1:6" x14ac:dyDescent="0.2">
      <c r="A7618" s="26"/>
      <c r="B7618" s="27"/>
      <c r="C7618" s="28" t="s">
        <v>5389</v>
      </c>
      <c r="D7618" s="28"/>
      <c r="E7618" s="28"/>
      <c r="F7618" s="29">
        <v>2016.44</v>
      </c>
    </row>
    <row r="7619" spans="1:6" x14ac:dyDescent="0.2">
      <c r="A7619" s="26"/>
      <c r="B7619" s="27"/>
      <c r="C7619" s="28" t="s">
        <v>917</v>
      </c>
      <c r="D7619" s="28"/>
      <c r="E7619" s="28"/>
      <c r="F7619" s="29">
        <v>10538.74</v>
      </c>
    </row>
    <row r="7620" spans="1:6" ht="45" customHeight="1" x14ac:dyDescent="0.2">
      <c r="A7620" s="21">
        <v>20</v>
      </c>
      <c r="B7620" s="22" t="s">
        <v>5280</v>
      </c>
      <c r="C7620" s="23" t="s">
        <v>5281</v>
      </c>
      <c r="D7620" s="31">
        <v>10</v>
      </c>
      <c r="E7620" s="25">
        <v>68.819999999999993</v>
      </c>
      <c r="F7620" s="25">
        <v>5946.05</v>
      </c>
    </row>
    <row r="7621" spans="1:6" ht="22.5" customHeight="1" x14ac:dyDescent="0.2">
      <c r="A7621" s="21">
        <v>21</v>
      </c>
      <c r="B7621" s="22" t="s">
        <v>5238</v>
      </c>
      <c r="C7621" s="23" t="s">
        <v>5353</v>
      </c>
      <c r="D7621" s="31">
        <v>3</v>
      </c>
      <c r="E7621" s="25">
        <v>18.14</v>
      </c>
      <c r="F7621" s="25">
        <v>2136.59</v>
      </c>
    </row>
    <row r="7622" spans="1:6" x14ac:dyDescent="0.2">
      <c r="A7622" s="26"/>
      <c r="B7622" s="27"/>
      <c r="C7622" s="28" t="s">
        <v>5390</v>
      </c>
      <c r="D7622" s="28"/>
      <c r="E7622" s="28"/>
      <c r="F7622" s="29">
        <v>1794.38</v>
      </c>
    </row>
    <row r="7623" spans="1:6" x14ac:dyDescent="0.2">
      <c r="A7623" s="26"/>
      <c r="B7623" s="27"/>
      <c r="C7623" s="28" t="s">
        <v>5391</v>
      </c>
      <c r="D7623" s="28"/>
      <c r="E7623" s="28"/>
      <c r="F7623" s="29">
        <v>917.13</v>
      </c>
    </row>
    <row r="7624" spans="1:6" x14ac:dyDescent="0.2">
      <c r="A7624" s="26"/>
      <c r="B7624" s="27"/>
      <c r="C7624" s="28" t="s">
        <v>917</v>
      </c>
      <c r="D7624" s="28"/>
      <c r="E7624" s="28"/>
      <c r="F7624" s="29">
        <v>4848.1000000000004</v>
      </c>
    </row>
    <row r="7625" spans="1:6" ht="22.5" customHeight="1" x14ac:dyDescent="0.2">
      <c r="A7625" s="21">
        <v>22</v>
      </c>
      <c r="B7625" s="22" t="s">
        <v>5392</v>
      </c>
      <c r="C7625" s="23" t="s">
        <v>5393</v>
      </c>
      <c r="D7625" s="31">
        <v>3</v>
      </c>
      <c r="E7625" s="25">
        <v>76.13</v>
      </c>
      <c r="F7625" s="25">
        <v>1358.99</v>
      </c>
    </row>
    <row r="7626" spans="1:6" ht="33.75" customHeight="1" x14ac:dyDescent="0.2">
      <c r="A7626" s="21">
        <v>23</v>
      </c>
      <c r="B7626" s="22" t="s">
        <v>5290</v>
      </c>
      <c r="C7626" s="23" t="s">
        <v>5394</v>
      </c>
      <c r="D7626" s="30">
        <v>1.03</v>
      </c>
      <c r="E7626" s="25">
        <v>153.46</v>
      </c>
      <c r="F7626" s="25">
        <v>5505.3</v>
      </c>
    </row>
    <row r="7627" spans="1:6" x14ac:dyDescent="0.2">
      <c r="A7627" s="26"/>
      <c r="B7627" s="27"/>
      <c r="C7627" s="28" t="s">
        <v>5395</v>
      </c>
      <c r="D7627" s="28"/>
      <c r="E7627" s="28"/>
      <c r="F7627" s="29">
        <v>4550.38</v>
      </c>
    </row>
    <row r="7628" spans="1:6" x14ac:dyDescent="0.2">
      <c r="A7628" s="26"/>
      <c r="B7628" s="27"/>
      <c r="C7628" s="28" t="s">
        <v>5396</v>
      </c>
      <c r="D7628" s="28"/>
      <c r="E7628" s="28"/>
      <c r="F7628" s="29">
        <v>2325.75</v>
      </c>
    </row>
    <row r="7629" spans="1:6" x14ac:dyDescent="0.2">
      <c r="A7629" s="26"/>
      <c r="B7629" s="27"/>
      <c r="C7629" s="28" t="s">
        <v>917</v>
      </c>
      <c r="D7629" s="28"/>
      <c r="E7629" s="28"/>
      <c r="F7629" s="29">
        <v>12381.43</v>
      </c>
    </row>
    <row r="7630" spans="1:6" ht="22.5" customHeight="1" x14ac:dyDescent="0.2">
      <c r="A7630" s="21">
        <v>24</v>
      </c>
      <c r="B7630" s="22" t="s">
        <v>5294</v>
      </c>
      <c r="C7630" s="23" t="s">
        <v>5295</v>
      </c>
      <c r="D7630" s="31">
        <v>103</v>
      </c>
      <c r="E7630" s="25">
        <v>1.19</v>
      </c>
      <c r="F7630" s="25">
        <v>827.35</v>
      </c>
    </row>
    <row r="7631" spans="1:6" ht="22.5" customHeight="1" x14ac:dyDescent="0.2">
      <c r="A7631" s="21">
        <v>25</v>
      </c>
      <c r="B7631" s="22" t="s">
        <v>5089</v>
      </c>
      <c r="C7631" s="23" t="s">
        <v>5090</v>
      </c>
      <c r="D7631" s="30">
        <v>0.01</v>
      </c>
      <c r="E7631" s="25">
        <v>1499.05</v>
      </c>
      <c r="F7631" s="25">
        <v>479.31</v>
      </c>
    </row>
    <row r="7632" spans="1:6" x14ac:dyDescent="0.2">
      <c r="A7632" s="26"/>
      <c r="B7632" s="27"/>
      <c r="C7632" s="28" t="s">
        <v>5397</v>
      </c>
      <c r="D7632" s="28"/>
      <c r="E7632" s="28"/>
      <c r="F7632" s="29">
        <v>412.75</v>
      </c>
    </row>
    <row r="7633" spans="1:6" x14ac:dyDescent="0.2">
      <c r="A7633" s="26"/>
      <c r="B7633" s="27"/>
      <c r="C7633" s="28" t="s">
        <v>5398</v>
      </c>
      <c r="D7633" s="28"/>
      <c r="E7633" s="28"/>
      <c r="F7633" s="29">
        <v>217.02</v>
      </c>
    </row>
    <row r="7634" spans="1:6" x14ac:dyDescent="0.2">
      <c r="A7634" s="26"/>
      <c r="B7634" s="27"/>
      <c r="C7634" s="28" t="s">
        <v>917</v>
      </c>
      <c r="D7634" s="28"/>
      <c r="E7634" s="28"/>
      <c r="F7634" s="29">
        <v>1109.08</v>
      </c>
    </row>
    <row r="7635" spans="1:6" ht="33.75" customHeight="1" x14ac:dyDescent="0.2">
      <c r="A7635" s="21">
        <v>26</v>
      </c>
      <c r="B7635" s="22" t="s">
        <v>5399</v>
      </c>
      <c r="C7635" s="23" t="s">
        <v>5400</v>
      </c>
      <c r="D7635" s="31">
        <v>1</v>
      </c>
      <c r="E7635" s="25">
        <v>74.16</v>
      </c>
      <c r="F7635" s="25">
        <v>441.28</v>
      </c>
    </row>
    <row r="7636" spans="1:6" ht="12" x14ac:dyDescent="0.2">
      <c r="A7636" s="459" t="s">
        <v>5401</v>
      </c>
      <c r="B7636" s="460"/>
      <c r="C7636" s="460"/>
      <c r="D7636" s="460"/>
      <c r="E7636" s="460"/>
      <c r="F7636" s="461"/>
    </row>
    <row r="7637" spans="1:6" ht="45" customHeight="1" x14ac:dyDescent="0.2">
      <c r="A7637" s="21">
        <v>27</v>
      </c>
      <c r="B7637" s="22" t="s">
        <v>5297</v>
      </c>
      <c r="C7637" s="23" t="s">
        <v>5298</v>
      </c>
      <c r="D7637" s="32">
        <v>8.1999999999999993</v>
      </c>
      <c r="E7637" s="25">
        <v>64.09</v>
      </c>
      <c r="F7637" s="25">
        <v>20166.669999999998</v>
      </c>
    </row>
    <row r="7638" spans="1:6" x14ac:dyDescent="0.2">
      <c r="A7638" s="26"/>
      <c r="B7638" s="27"/>
      <c r="C7638" s="28" t="s">
        <v>5402</v>
      </c>
      <c r="D7638" s="28"/>
      <c r="E7638" s="28"/>
      <c r="F7638" s="29">
        <v>18326.68</v>
      </c>
    </row>
    <row r="7639" spans="1:6" x14ac:dyDescent="0.2">
      <c r="A7639" s="26"/>
      <c r="B7639" s="27"/>
      <c r="C7639" s="28" t="s">
        <v>5403</v>
      </c>
      <c r="D7639" s="28"/>
      <c r="E7639" s="28"/>
      <c r="F7639" s="29">
        <v>9635.67</v>
      </c>
    </row>
    <row r="7640" spans="1:6" x14ac:dyDescent="0.2">
      <c r="A7640" s="26"/>
      <c r="B7640" s="27"/>
      <c r="C7640" s="28" t="s">
        <v>917</v>
      </c>
      <c r="D7640" s="28"/>
      <c r="E7640" s="28"/>
      <c r="F7640" s="29">
        <v>48129.02</v>
      </c>
    </row>
    <row r="7641" spans="1:6" ht="45" customHeight="1" x14ac:dyDescent="0.2">
      <c r="A7641" s="21">
        <v>28</v>
      </c>
      <c r="B7641" s="22" t="s">
        <v>4742</v>
      </c>
      <c r="C7641" s="23" t="s">
        <v>4743</v>
      </c>
      <c r="D7641" s="32">
        <v>7.7</v>
      </c>
      <c r="E7641" s="25">
        <v>79.63</v>
      </c>
      <c r="F7641" s="25">
        <v>22980.06</v>
      </c>
    </row>
    <row r="7642" spans="1:6" x14ac:dyDescent="0.2">
      <c r="A7642" s="26"/>
      <c r="B7642" s="27"/>
      <c r="C7642" s="28" t="s">
        <v>5404</v>
      </c>
      <c r="D7642" s="28"/>
      <c r="E7642" s="28"/>
      <c r="F7642" s="29">
        <v>20734.509999999998</v>
      </c>
    </row>
    <row r="7643" spans="1:6" x14ac:dyDescent="0.2">
      <c r="A7643" s="26"/>
      <c r="B7643" s="27"/>
      <c r="C7643" s="28" t="s">
        <v>5405</v>
      </c>
      <c r="D7643" s="28"/>
      <c r="E7643" s="28"/>
      <c r="F7643" s="29">
        <v>10901.65</v>
      </c>
    </row>
    <row r="7644" spans="1:6" x14ac:dyDescent="0.2">
      <c r="A7644" s="26"/>
      <c r="B7644" s="27"/>
      <c r="C7644" s="28" t="s">
        <v>917</v>
      </c>
      <c r="D7644" s="28"/>
      <c r="E7644" s="28"/>
      <c r="F7644" s="29">
        <v>54616.22</v>
      </c>
    </row>
    <row r="7645" spans="1:6" ht="33.75" customHeight="1" x14ac:dyDescent="0.2">
      <c r="A7645" s="21">
        <v>29</v>
      </c>
      <c r="B7645" s="22" t="s">
        <v>4671</v>
      </c>
      <c r="C7645" s="23" t="s">
        <v>4672</v>
      </c>
      <c r="D7645" s="30">
        <v>0.52</v>
      </c>
      <c r="E7645" s="25">
        <v>204.43</v>
      </c>
      <c r="F7645" s="25">
        <v>3239.65</v>
      </c>
    </row>
    <row r="7646" spans="1:6" x14ac:dyDescent="0.2">
      <c r="A7646" s="26"/>
      <c r="B7646" s="27"/>
      <c r="C7646" s="28" t="s">
        <v>5406</v>
      </c>
      <c r="D7646" s="28"/>
      <c r="E7646" s="28"/>
      <c r="F7646" s="29">
        <v>2689.13</v>
      </c>
    </row>
    <row r="7647" spans="1:6" x14ac:dyDescent="0.2">
      <c r="A7647" s="26"/>
      <c r="B7647" s="27"/>
      <c r="C7647" s="28" t="s">
        <v>5407</v>
      </c>
      <c r="D7647" s="28"/>
      <c r="E7647" s="28"/>
      <c r="F7647" s="29">
        <v>1413.87</v>
      </c>
    </row>
    <row r="7648" spans="1:6" x14ac:dyDescent="0.2">
      <c r="A7648" s="26"/>
      <c r="B7648" s="27"/>
      <c r="C7648" s="28" t="s">
        <v>917</v>
      </c>
      <c r="D7648" s="28"/>
      <c r="E7648" s="28"/>
      <c r="F7648" s="29">
        <v>7342.65</v>
      </c>
    </row>
    <row r="7649" spans="1:6" ht="33.75" customHeight="1" x14ac:dyDescent="0.2">
      <c r="A7649" s="21">
        <v>30</v>
      </c>
      <c r="B7649" s="22" t="s">
        <v>5408</v>
      </c>
      <c r="C7649" s="23" t="s">
        <v>5306</v>
      </c>
      <c r="D7649" s="32">
        <v>836.4</v>
      </c>
      <c r="E7649" s="25">
        <v>14.67</v>
      </c>
      <c r="F7649" s="25">
        <v>102303.83</v>
      </c>
    </row>
    <row r="7650" spans="1:6" ht="33.75" customHeight="1" x14ac:dyDescent="0.2">
      <c r="A7650" s="21">
        <v>31</v>
      </c>
      <c r="B7650" s="22" t="s">
        <v>5409</v>
      </c>
      <c r="C7650" s="23" t="s">
        <v>5308</v>
      </c>
      <c r="D7650" s="32">
        <v>260.10000000000002</v>
      </c>
      <c r="E7650" s="25">
        <v>27.24</v>
      </c>
      <c r="F7650" s="25">
        <v>59083.14</v>
      </c>
    </row>
    <row r="7651" spans="1:6" ht="33.75" customHeight="1" x14ac:dyDescent="0.2">
      <c r="A7651" s="21">
        <v>32</v>
      </c>
      <c r="B7651" s="22" t="s">
        <v>5410</v>
      </c>
      <c r="C7651" s="23" t="s">
        <v>5411</v>
      </c>
      <c r="D7651" s="30">
        <v>374.34</v>
      </c>
      <c r="E7651" s="25">
        <v>22.07</v>
      </c>
      <c r="F7651" s="25">
        <v>68892.33</v>
      </c>
    </row>
    <row r="7652" spans="1:6" ht="33.75" customHeight="1" x14ac:dyDescent="0.2">
      <c r="A7652" s="21">
        <v>33</v>
      </c>
      <c r="B7652" s="22" t="s">
        <v>5412</v>
      </c>
      <c r="C7652" s="23" t="s">
        <v>5413</v>
      </c>
      <c r="D7652" s="24">
        <v>0.20399999999999999</v>
      </c>
      <c r="E7652" s="25">
        <v>19862.939999999999</v>
      </c>
      <c r="F7652" s="25">
        <v>35901.07</v>
      </c>
    </row>
    <row r="7653" spans="1:6" ht="22.5" customHeight="1" x14ac:dyDescent="0.2">
      <c r="A7653" s="21">
        <v>34</v>
      </c>
      <c r="B7653" s="22" t="s">
        <v>4889</v>
      </c>
      <c r="C7653" s="23" t="s">
        <v>4890</v>
      </c>
      <c r="D7653" s="30">
        <v>2.4500000000000002</v>
      </c>
      <c r="E7653" s="25">
        <v>1092.06</v>
      </c>
      <c r="F7653" s="25">
        <v>52558.27</v>
      </c>
    </row>
    <row r="7654" spans="1:6" x14ac:dyDescent="0.2">
      <c r="A7654" s="26"/>
      <c r="B7654" s="27"/>
      <c r="C7654" s="28" t="s">
        <v>5414</v>
      </c>
      <c r="D7654" s="28"/>
      <c r="E7654" s="28"/>
      <c r="F7654" s="29">
        <v>34225.730000000003</v>
      </c>
    </row>
    <row r="7655" spans="1:6" x14ac:dyDescent="0.2">
      <c r="A7655" s="26"/>
      <c r="B7655" s="27"/>
      <c r="C7655" s="28" t="s">
        <v>5415</v>
      </c>
      <c r="D7655" s="28"/>
      <c r="E7655" s="28"/>
      <c r="F7655" s="29">
        <v>17994.97</v>
      </c>
    </row>
    <row r="7656" spans="1:6" x14ac:dyDescent="0.2">
      <c r="A7656" s="26"/>
      <c r="B7656" s="27"/>
      <c r="C7656" s="28" t="s">
        <v>917</v>
      </c>
      <c r="D7656" s="28"/>
      <c r="E7656" s="28"/>
      <c r="F7656" s="29">
        <v>104778.97</v>
      </c>
    </row>
    <row r="7657" spans="1:6" ht="33.75" customHeight="1" x14ac:dyDescent="0.2">
      <c r="A7657" s="21">
        <v>35</v>
      </c>
      <c r="B7657" s="22" t="s">
        <v>5416</v>
      </c>
      <c r="C7657" s="23" t="s">
        <v>5417</v>
      </c>
      <c r="D7657" s="30">
        <v>252.35</v>
      </c>
      <c r="E7657" s="25">
        <v>9.18</v>
      </c>
      <c r="F7657" s="25">
        <v>10887.89</v>
      </c>
    </row>
    <row r="7658" spans="1:6" ht="33.75" customHeight="1" x14ac:dyDescent="0.2">
      <c r="A7658" s="21">
        <v>36</v>
      </c>
      <c r="B7658" s="22" t="s">
        <v>5318</v>
      </c>
      <c r="C7658" s="23" t="s">
        <v>5319</v>
      </c>
      <c r="D7658" s="32">
        <v>0.2</v>
      </c>
      <c r="E7658" s="25">
        <v>673.42</v>
      </c>
      <c r="F7658" s="25">
        <v>3462.54</v>
      </c>
    </row>
    <row r="7659" spans="1:6" x14ac:dyDescent="0.2">
      <c r="A7659" s="26"/>
      <c r="B7659" s="27"/>
      <c r="C7659" s="28" t="s">
        <v>5320</v>
      </c>
      <c r="D7659" s="28"/>
      <c r="E7659" s="28"/>
      <c r="F7659" s="29">
        <v>2538.1799999999998</v>
      </c>
    </row>
    <row r="7660" spans="1:6" x14ac:dyDescent="0.2">
      <c r="A7660" s="26"/>
      <c r="B7660" s="27"/>
      <c r="C7660" s="28" t="s">
        <v>5321</v>
      </c>
      <c r="D7660" s="28"/>
      <c r="E7660" s="28"/>
      <c r="F7660" s="29">
        <v>1334.51</v>
      </c>
    </row>
    <row r="7661" spans="1:6" x14ac:dyDescent="0.2">
      <c r="A7661" s="26"/>
      <c r="B7661" s="27"/>
      <c r="C7661" s="28" t="s">
        <v>917</v>
      </c>
      <c r="D7661" s="28"/>
      <c r="E7661" s="28"/>
      <c r="F7661" s="29">
        <v>7335.23</v>
      </c>
    </row>
    <row r="7662" spans="1:6" ht="33.75" customHeight="1" x14ac:dyDescent="0.2">
      <c r="A7662" s="21">
        <v>37</v>
      </c>
      <c r="B7662" s="22" t="s">
        <v>3430</v>
      </c>
      <c r="C7662" s="23" t="s">
        <v>3431</v>
      </c>
      <c r="D7662" s="32">
        <v>20.6</v>
      </c>
      <c r="E7662" s="25">
        <v>11.5</v>
      </c>
      <c r="F7662" s="25">
        <v>1679.62</v>
      </c>
    </row>
    <row r="7663" spans="1:6" ht="22.5" customHeight="1" x14ac:dyDescent="0.2">
      <c r="A7663" s="21">
        <v>38</v>
      </c>
      <c r="B7663" s="22" t="s">
        <v>5340</v>
      </c>
      <c r="C7663" s="23" t="s">
        <v>5341</v>
      </c>
      <c r="D7663" s="32">
        <v>4.9000000000000004</v>
      </c>
      <c r="E7663" s="25">
        <v>337.72</v>
      </c>
      <c r="F7663" s="25">
        <v>8125.32</v>
      </c>
    </row>
    <row r="7664" spans="1:6" ht="45" customHeight="1" x14ac:dyDescent="0.2">
      <c r="A7664" s="21">
        <v>39</v>
      </c>
      <c r="B7664" s="22" t="s">
        <v>3923</v>
      </c>
      <c r="C7664" s="23" t="s">
        <v>3924</v>
      </c>
      <c r="D7664" s="30">
        <v>13.25</v>
      </c>
      <c r="E7664" s="25">
        <v>184.24</v>
      </c>
      <c r="F7664" s="25">
        <v>105850.68</v>
      </c>
    </row>
    <row r="7665" spans="1:6" x14ac:dyDescent="0.2">
      <c r="A7665" s="26"/>
      <c r="B7665" s="27"/>
      <c r="C7665" s="28" t="s">
        <v>5418</v>
      </c>
      <c r="D7665" s="28"/>
      <c r="E7665" s="28"/>
      <c r="F7665" s="29">
        <v>97297.59</v>
      </c>
    </row>
    <row r="7666" spans="1:6" x14ac:dyDescent="0.2">
      <c r="A7666" s="26"/>
      <c r="B7666" s="27"/>
      <c r="C7666" s="28" t="s">
        <v>5419</v>
      </c>
      <c r="D7666" s="28"/>
      <c r="E7666" s="28"/>
      <c r="F7666" s="29">
        <v>51156.46</v>
      </c>
    </row>
    <row r="7667" spans="1:6" x14ac:dyDescent="0.2">
      <c r="A7667" s="26"/>
      <c r="B7667" s="27"/>
      <c r="C7667" s="28" t="s">
        <v>917</v>
      </c>
      <c r="D7667" s="28"/>
      <c r="E7667" s="28"/>
      <c r="F7667" s="29">
        <v>254304.73</v>
      </c>
    </row>
    <row r="7668" spans="1:6" ht="22.5" customHeight="1" x14ac:dyDescent="0.2">
      <c r="A7668" s="21">
        <v>40</v>
      </c>
      <c r="B7668" s="22" t="s">
        <v>5324</v>
      </c>
      <c r="C7668" s="23" t="s">
        <v>5325</v>
      </c>
      <c r="D7668" s="43">
        <v>-0.231875</v>
      </c>
      <c r="E7668" s="25">
        <v>8</v>
      </c>
      <c r="F7668" s="25">
        <v>-38.729999999999997</v>
      </c>
    </row>
    <row r="7669" spans="1:6" ht="33.75" customHeight="1" x14ac:dyDescent="0.2">
      <c r="A7669" s="21">
        <v>41</v>
      </c>
      <c r="B7669" s="22" t="s">
        <v>5326</v>
      </c>
      <c r="C7669" s="23" t="s">
        <v>5327</v>
      </c>
      <c r="D7669" s="32">
        <v>1351.5</v>
      </c>
      <c r="E7669" s="25">
        <v>3.24</v>
      </c>
      <c r="F7669" s="25">
        <v>47554.42</v>
      </c>
    </row>
    <row r="7670" spans="1:6" ht="33.75" customHeight="1" x14ac:dyDescent="0.2">
      <c r="A7670" s="21">
        <v>42</v>
      </c>
      <c r="B7670" s="22" t="s">
        <v>5334</v>
      </c>
      <c r="C7670" s="23" t="s">
        <v>5335</v>
      </c>
      <c r="D7670" s="32">
        <v>26.5</v>
      </c>
      <c r="E7670" s="25">
        <v>49.3</v>
      </c>
      <c r="F7670" s="25">
        <v>5630.8</v>
      </c>
    </row>
    <row r="7671" spans="1:6" ht="22.5" customHeight="1" x14ac:dyDescent="0.2">
      <c r="A7671" s="21">
        <v>43</v>
      </c>
      <c r="B7671" s="22" t="s">
        <v>5420</v>
      </c>
      <c r="C7671" s="23" t="s">
        <v>5421</v>
      </c>
      <c r="D7671" s="31">
        <v>5300</v>
      </c>
      <c r="E7671" s="25">
        <v>2.4700000000000002</v>
      </c>
      <c r="F7671" s="25">
        <v>109196.32</v>
      </c>
    </row>
    <row r="7672" spans="1:6" ht="22.5" customHeight="1" x14ac:dyDescent="0.2">
      <c r="A7672" s="21">
        <v>44</v>
      </c>
      <c r="B7672" s="22" t="s">
        <v>5422</v>
      </c>
      <c r="C7672" s="23" t="s">
        <v>5423</v>
      </c>
      <c r="D7672" s="31">
        <v>5300</v>
      </c>
      <c r="E7672" s="25">
        <v>0.3</v>
      </c>
      <c r="F7672" s="25">
        <v>13361.58</v>
      </c>
    </row>
    <row r="7673" spans="1:6" ht="22.5" customHeight="1" x14ac:dyDescent="0.2">
      <c r="A7673" s="21">
        <v>45</v>
      </c>
      <c r="B7673" s="22" t="s">
        <v>4866</v>
      </c>
      <c r="C7673" s="23" t="s">
        <v>4867</v>
      </c>
      <c r="D7673" s="30">
        <v>0.52</v>
      </c>
      <c r="E7673" s="25">
        <v>237.81</v>
      </c>
      <c r="F7673" s="25">
        <v>4662.43</v>
      </c>
    </row>
    <row r="7674" spans="1:6" x14ac:dyDescent="0.2">
      <c r="A7674" s="26"/>
      <c r="B7674" s="27"/>
      <c r="C7674" s="28" t="s">
        <v>5424</v>
      </c>
      <c r="D7674" s="28"/>
      <c r="E7674" s="28"/>
      <c r="F7674" s="29">
        <v>4243.17</v>
      </c>
    </row>
    <row r="7675" spans="1:6" x14ac:dyDescent="0.2">
      <c r="A7675" s="26"/>
      <c r="B7675" s="27"/>
      <c r="C7675" s="28" t="s">
        <v>5425</v>
      </c>
      <c r="D7675" s="28"/>
      <c r="E7675" s="28"/>
      <c r="F7675" s="29">
        <v>2230.94</v>
      </c>
    </row>
    <row r="7676" spans="1:6" x14ac:dyDescent="0.2">
      <c r="A7676" s="26"/>
      <c r="B7676" s="27"/>
      <c r="C7676" s="28" t="s">
        <v>917</v>
      </c>
      <c r="D7676" s="28"/>
      <c r="E7676" s="28"/>
      <c r="F7676" s="29">
        <v>11136.54</v>
      </c>
    </row>
    <row r="7677" spans="1:6" ht="22.5" customHeight="1" x14ac:dyDescent="0.2">
      <c r="A7677" s="21">
        <v>46</v>
      </c>
      <c r="B7677" s="22" t="s">
        <v>5426</v>
      </c>
      <c r="C7677" s="23" t="s">
        <v>5427</v>
      </c>
      <c r="D7677" s="31">
        <v>52</v>
      </c>
      <c r="E7677" s="25">
        <v>14.44</v>
      </c>
      <c r="F7677" s="25">
        <v>6260.9</v>
      </c>
    </row>
    <row r="7678" spans="1:6" ht="33.75" customHeight="1" x14ac:dyDescent="0.2">
      <c r="A7678" s="21">
        <v>47</v>
      </c>
      <c r="B7678" s="22" t="s">
        <v>4917</v>
      </c>
      <c r="C7678" s="23" t="s">
        <v>4918</v>
      </c>
      <c r="D7678" s="31">
        <v>4</v>
      </c>
      <c r="E7678" s="25">
        <v>19.350000000000001</v>
      </c>
      <c r="F7678" s="25">
        <v>1466.73</v>
      </c>
    </row>
    <row r="7679" spans="1:6" x14ac:dyDescent="0.2">
      <c r="A7679" s="26"/>
      <c r="B7679" s="27"/>
      <c r="C7679" s="28" t="s">
        <v>5428</v>
      </c>
      <c r="D7679" s="28"/>
      <c r="E7679" s="28"/>
      <c r="F7679" s="29">
        <v>751.48</v>
      </c>
    </row>
    <row r="7680" spans="1:6" x14ac:dyDescent="0.2">
      <c r="A7680" s="26"/>
      <c r="B7680" s="27"/>
      <c r="C7680" s="28" t="s">
        <v>5429</v>
      </c>
      <c r="D7680" s="28"/>
      <c r="E7680" s="28"/>
      <c r="F7680" s="29">
        <v>395.11</v>
      </c>
    </row>
    <row r="7681" spans="1:6" x14ac:dyDescent="0.2">
      <c r="A7681" s="26"/>
      <c r="B7681" s="27"/>
      <c r="C7681" s="28" t="s">
        <v>917</v>
      </c>
      <c r="D7681" s="28"/>
      <c r="E7681" s="28"/>
      <c r="F7681" s="29">
        <v>2613.3200000000002</v>
      </c>
    </row>
    <row r="7682" spans="1:6" ht="22.5" customHeight="1" x14ac:dyDescent="0.2">
      <c r="A7682" s="21">
        <v>48</v>
      </c>
      <c r="B7682" s="22" t="s">
        <v>4921</v>
      </c>
      <c r="C7682" s="23" t="s">
        <v>4922</v>
      </c>
      <c r="D7682" s="35">
        <v>-2.4000000000000001E-4</v>
      </c>
      <c r="E7682" s="25">
        <v>26950</v>
      </c>
      <c r="F7682" s="25">
        <v>-155.62</v>
      </c>
    </row>
    <row r="7683" spans="1:6" ht="22.5" customHeight="1" x14ac:dyDescent="0.2">
      <c r="A7683" s="21">
        <v>49</v>
      </c>
      <c r="B7683" s="22" t="s">
        <v>4923</v>
      </c>
      <c r="C7683" s="23" t="s">
        <v>4924</v>
      </c>
      <c r="D7683" s="32">
        <v>-0.6</v>
      </c>
      <c r="E7683" s="25">
        <v>9.0399999999999991</v>
      </c>
      <c r="F7683" s="25">
        <v>-55.7</v>
      </c>
    </row>
    <row r="7684" spans="1:6" ht="22.5" customHeight="1" x14ac:dyDescent="0.2">
      <c r="A7684" s="21">
        <v>50</v>
      </c>
      <c r="B7684" s="22" t="s">
        <v>4925</v>
      </c>
      <c r="C7684" s="23" t="s">
        <v>4926</v>
      </c>
      <c r="D7684" s="30">
        <v>-2.88</v>
      </c>
      <c r="E7684" s="25">
        <v>16.7</v>
      </c>
      <c r="F7684" s="25">
        <v>-464.61</v>
      </c>
    </row>
    <row r="7685" spans="1:6" ht="22.5" customHeight="1" x14ac:dyDescent="0.2">
      <c r="A7685" s="21">
        <v>51</v>
      </c>
      <c r="B7685" s="22" t="s">
        <v>5430</v>
      </c>
      <c r="C7685" s="23" t="s">
        <v>5431</v>
      </c>
      <c r="D7685" s="31">
        <v>10</v>
      </c>
      <c r="E7685" s="25">
        <v>44.76</v>
      </c>
      <c r="F7685" s="25">
        <v>3916.5</v>
      </c>
    </row>
    <row r="7686" spans="1:6" ht="11.25" customHeight="1" x14ac:dyDescent="0.2">
      <c r="A7686" s="443" t="s">
        <v>1023</v>
      </c>
      <c r="B7686" s="444"/>
      <c r="C7686" s="444"/>
      <c r="D7686" s="444"/>
      <c r="E7686" s="445"/>
      <c r="F7686" s="36">
        <v>844934.38</v>
      </c>
    </row>
    <row r="7687" spans="1:6" x14ac:dyDescent="0.2">
      <c r="A7687" s="443" t="s">
        <v>1008</v>
      </c>
      <c r="B7687" s="444"/>
      <c r="C7687" s="444"/>
      <c r="D7687" s="444"/>
      <c r="E7687" s="445"/>
      <c r="F7687" s="36">
        <v>219233.26</v>
      </c>
    </row>
    <row r="7688" spans="1:6" x14ac:dyDescent="0.2">
      <c r="A7688" s="443" t="s">
        <v>1009</v>
      </c>
      <c r="B7688" s="444"/>
      <c r="C7688" s="444"/>
      <c r="D7688" s="444"/>
      <c r="E7688" s="445"/>
      <c r="F7688" s="36">
        <v>114743.79</v>
      </c>
    </row>
    <row r="7689" spans="1:6" x14ac:dyDescent="0.2">
      <c r="A7689" s="443" t="s">
        <v>1024</v>
      </c>
      <c r="B7689" s="444"/>
      <c r="C7689" s="444"/>
      <c r="D7689" s="444"/>
      <c r="E7689" s="445"/>
      <c r="F7689" s="36">
        <v>1178911.43</v>
      </c>
    </row>
    <row r="7690" spans="1:6" x14ac:dyDescent="0.2">
      <c r="A7690" s="38"/>
      <c r="B7690" s="38"/>
      <c r="C7690" s="38"/>
      <c r="D7690" s="38"/>
      <c r="E7690" s="38"/>
      <c r="F7690" s="38"/>
    </row>
    <row r="7691" spans="1:6" ht="15" x14ac:dyDescent="0.25">
      <c r="A7691" s="3"/>
      <c r="B7691" s="3"/>
      <c r="C7691" s="3"/>
      <c r="D7691" s="3"/>
      <c r="E7691" s="3"/>
      <c r="F7691" s="3"/>
    </row>
    <row r="7692" spans="1:6" x14ac:dyDescent="0.2">
      <c r="A7692" s="41" t="s">
        <v>1025</v>
      </c>
      <c r="B7692" s="446"/>
      <c r="C7692" s="446"/>
      <c r="D7692" s="446"/>
      <c r="E7692" s="446"/>
      <c r="F7692" s="446"/>
    </row>
    <row r="7693" spans="1:6" x14ac:dyDescent="0.2">
      <c r="A7693" s="4"/>
      <c r="B7693" s="447" t="s">
        <v>1027</v>
      </c>
      <c r="C7693" s="447"/>
      <c r="D7693" s="447"/>
      <c r="E7693" s="447"/>
      <c r="F7693" s="447"/>
    </row>
    <row r="7694" spans="1:6" x14ac:dyDescent="0.2">
      <c r="A7694" s="41" t="s">
        <v>1028</v>
      </c>
      <c r="B7694" s="446"/>
      <c r="C7694" s="446"/>
      <c r="D7694" s="446"/>
      <c r="E7694" s="446"/>
      <c r="F7694" s="446"/>
    </row>
    <row r="7695" spans="1:6" x14ac:dyDescent="0.2">
      <c r="A7695" s="10"/>
      <c r="B7695" s="447" t="s">
        <v>1027</v>
      </c>
      <c r="C7695" s="447"/>
      <c r="D7695" s="447"/>
      <c r="E7695" s="447"/>
      <c r="F7695" s="447"/>
    </row>
    <row r="7696" spans="1:6" ht="15" x14ac:dyDescent="0.25">
      <c r="A7696" s="3"/>
      <c r="B7696" s="3"/>
      <c r="C7696" s="3"/>
      <c r="D7696" s="3"/>
      <c r="E7696" s="3"/>
      <c r="F7696" s="3"/>
    </row>
    <row r="7697" spans="1:6" ht="18" x14ac:dyDescent="0.25">
      <c r="A7697" s="448" t="s">
        <v>5432</v>
      </c>
      <c r="B7697" s="448"/>
      <c r="C7697" s="448"/>
      <c r="D7697" s="448"/>
      <c r="E7697" s="448"/>
      <c r="F7697" s="448"/>
    </row>
    <row r="7698" spans="1:6" x14ac:dyDescent="0.2">
      <c r="A7698" s="6"/>
      <c r="B7698" s="6"/>
      <c r="C7698" s="6"/>
      <c r="D7698" s="6"/>
      <c r="E7698" s="6"/>
      <c r="F7698" s="6"/>
    </row>
    <row r="7699" spans="1:6" ht="12.75" customHeight="1" x14ac:dyDescent="0.2">
      <c r="A7699" s="449" t="s">
        <v>5433</v>
      </c>
      <c r="B7699" s="449"/>
      <c r="C7699" s="449"/>
      <c r="D7699" s="449"/>
      <c r="E7699" s="449"/>
      <c r="F7699" s="449"/>
    </row>
    <row r="7700" spans="1:6" x14ac:dyDescent="0.2">
      <c r="A7700" s="450" t="s">
        <v>903</v>
      </c>
      <c r="B7700" s="450"/>
      <c r="C7700" s="450"/>
      <c r="D7700" s="450"/>
      <c r="E7700" s="450"/>
      <c r="F7700" s="450"/>
    </row>
    <row r="7701" spans="1:6" x14ac:dyDescent="0.2">
      <c r="A7701" s="9"/>
      <c r="B7701" s="9"/>
      <c r="C7701" s="9"/>
      <c r="D7701" s="9"/>
      <c r="E7701" s="9"/>
      <c r="F7701" s="9"/>
    </row>
    <row r="7702" spans="1:6" ht="15" x14ac:dyDescent="0.25">
      <c r="A7702" s="10" t="s">
        <v>904</v>
      </c>
      <c r="B7702" s="10"/>
      <c r="C7702" s="11"/>
      <c r="D7702" s="12"/>
      <c r="E7702" s="12"/>
      <c r="F7702" s="3"/>
    </row>
    <row r="7703" spans="1:6" ht="15" x14ac:dyDescent="0.25">
      <c r="A7703" s="10"/>
      <c r="B7703" s="10"/>
      <c r="C7703" s="3"/>
      <c r="D7703" s="15"/>
      <c r="E7703" s="16"/>
      <c r="F7703" s="3"/>
    </row>
    <row r="7704" spans="1:6" ht="15" x14ac:dyDescent="0.25">
      <c r="A7704" s="18"/>
      <c r="B7704" s="3"/>
      <c r="C7704" s="3"/>
      <c r="D7704" s="3"/>
      <c r="E7704" s="3"/>
      <c r="F7704" s="3"/>
    </row>
    <row r="7705" spans="1:6" ht="11.25" customHeight="1" x14ac:dyDescent="0.2">
      <c r="A7705" s="451" t="s">
        <v>906</v>
      </c>
      <c r="B7705" s="451" t="s">
        <v>907</v>
      </c>
      <c r="C7705" s="451" t="s">
        <v>908</v>
      </c>
      <c r="D7705" s="451" t="s">
        <v>909</v>
      </c>
      <c r="E7705" s="451" t="s">
        <v>910</v>
      </c>
      <c r="F7705" s="451" t="s">
        <v>911</v>
      </c>
    </row>
    <row r="7706" spans="1:6" ht="11.25" customHeight="1" x14ac:dyDescent="0.2">
      <c r="A7706" s="452"/>
      <c r="B7706" s="452"/>
      <c r="C7706" s="452"/>
      <c r="D7706" s="452"/>
      <c r="E7706" s="452"/>
      <c r="F7706" s="452"/>
    </row>
    <row r="7707" spans="1:6" ht="12" x14ac:dyDescent="0.2">
      <c r="A7707" s="19">
        <v>1</v>
      </c>
      <c r="B7707" s="19">
        <v>2</v>
      </c>
      <c r="C7707" s="453">
        <v>3</v>
      </c>
      <c r="D7707" s="454"/>
      <c r="E7707" s="455"/>
      <c r="F7707" s="19">
        <v>4</v>
      </c>
    </row>
    <row r="7708" spans="1:6" ht="12.75" x14ac:dyDescent="0.2">
      <c r="A7708" s="456" t="s">
        <v>5231</v>
      </c>
      <c r="B7708" s="457"/>
      <c r="C7708" s="457"/>
      <c r="D7708" s="457"/>
      <c r="E7708" s="457"/>
      <c r="F7708" s="458"/>
    </row>
    <row r="7709" spans="1:6" ht="33.75" customHeight="1" x14ac:dyDescent="0.2">
      <c r="A7709" s="21">
        <v>1</v>
      </c>
      <c r="B7709" s="22" t="s">
        <v>2765</v>
      </c>
      <c r="C7709" s="23" t="s">
        <v>4521</v>
      </c>
      <c r="D7709" s="31">
        <v>3</v>
      </c>
      <c r="E7709" s="25">
        <v>7.28</v>
      </c>
      <c r="F7709" s="25">
        <v>868.17</v>
      </c>
    </row>
    <row r="7710" spans="1:6" x14ac:dyDescent="0.2">
      <c r="A7710" s="26"/>
      <c r="B7710" s="27"/>
      <c r="C7710" s="28" t="s">
        <v>4652</v>
      </c>
      <c r="D7710" s="28"/>
      <c r="E7710" s="28"/>
      <c r="F7710" s="29">
        <v>755.84</v>
      </c>
    </row>
    <row r="7711" spans="1:6" x14ac:dyDescent="0.2">
      <c r="A7711" s="26"/>
      <c r="B7711" s="27"/>
      <c r="C7711" s="28" t="s">
        <v>4653</v>
      </c>
      <c r="D7711" s="28"/>
      <c r="E7711" s="28"/>
      <c r="F7711" s="29">
        <v>386.32</v>
      </c>
    </row>
    <row r="7712" spans="1:6" x14ac:dyDescent="0.2">
      <c r="A7712" s="26"/>
      <c r="B7712" s="27"/>
      <c r="C7712" s="28" t="s">
        <v>917</v>
      </c>
      <c r="D7712" s="28"/>
      <c r="E7712" s="28"/>
      <c r="F7712" s="29">
        <v>2010.33</v>
      </c>
    </row>
    <row r="7713" spans="1:6" ht="45" customHeight="1" x14ac:dyDescent="0.2">
      <c r="A7713" s="21">
        <v>2</v>
      </c>
      <c r="B7713" s="22" t="s">
        <v>5434</v>
      </c>
      <c r="C7713" s="23" t="s">
        <v>5435</v>
      </c>
      <c r="D7713" s="31">
        <v>3</v>
      </c>
      <c r="E7713" s="25">
        <v>2829.14</v>
      </c>
      <c r="F7713" s="25">
        <v>50500.19</v>
      </c>
    </row>
    <row r="7714" spans="1:6" ht="22.5" customHeight="1" x14ac:dyDescent="0.2">
      <c r="A7714" s="21">
        <v>3</v>
      </c>
      <c r="B7714" s="22" t="s">
        <v>5238</v>
      </c>
      <c r="C7714" s="23" t="s">
        <v>5436</v>
      </c>
      <c r="D7714" s="31">
        <v>1</v>
      </c>
      <c r="E7714" s="25">
        <v>18.14</v>
      </c>
      <c r="F7714" s="25">
        <v>712.2</v>
      </c>
    </row>
    <row r="7715" spans="1:6" x14ac:dyDescent="0.2">
      <c r="A7715" s="26"/>
      <c r="B7715" s="27"/>
      <c r="C7715" s="28" t="s">
        <v>5240</v>
      </c>
      <c r="D7715" s="28"/>
      <c r="E7715" s="28"/>
      <c r="F7715" s="29">
        <v>598.13</v>
      </c>
    </row>
    <row r="7716" spans="1:6" x14ac:dyDescent="0.2">
      <c r="A7716" s="26"/>
      <c r="B7716" s="27"/>
      <c r="C7716" s="28" t="s">
        <v>5241</v>
      </c>
      <c r="D7716" s="28"/>
      <c r="E7716" s="28"/>
      <c r="F7716" s="29">
        <v>305.70999999999998</v>
      </c>
    </row>
    <row r="7717" spans="1:6" x14ac:dyDescent="0.2">
      <c r="A7717" s="26"/>
      <c r="B7717" s="27"/>
      <c r="C7717" s="28" t="s">
        <v>917</v>
      </c>
      <c r="D7717" s="28"/>
      <c r="E7717" s="28"/>
      <c r="F7717" s="29">
        <v>1616.04</v>
      </c>
    </row>
    <row r="7718" spans="1:6" ht="22.5" customHeight="1" x14ac:dyDescent="0.2">
      <c r="A7718" s="21">
        <v>4</v>
      </c>
      <c r="B7718" s="22" t="s">
        <v>5437</v>
      </c>
      <c r="C7718" s="23" t="s">
        <v>5438</v>
      </c>
      <c r="D7718" s="31">
        <v>1</v>
      </c>
      <c r="E7718" s="25">
        <v>1505.02</v>
      </c>
      <c r="F7718" s="25">
        <v>8954.8799999999992</v>
      </c>
    </row>
    <row r="7719" spans="1:6" ht="45" customHeight="1" x14ac:dyDescent="0.2">
      <c r="A7719" s="21">
        <v>5</v>
      </c>
      <c r="B7719" s="22" t="s">
        <v>5439</v>
      </c>
      <c r="C7719" s="23" t="s">
        <v>5440</v>
      </c>
      <c r="D7719" s="31">
        <v>4</v>
      </c>
      <c r="E7719" s="25">
        <v>19.149999999999999</v>
      </c>
      <c r="F7719" s="25">
        <v>2571.42</v>
      </c>
    </row>
    <row r="7720" spans="1:6" x14ac:dyDescent="0.2">
      <c r="A7720" s="26"/>
      <c r="B7720" s="27"/>
      <c r="C7720" s="28" t="s">
        <v>5441</v>
      </c>
      <c r="D7720" s="28"/>
      <c r="E7720" s="28"/>
      <c r="F7720" s="29">
        <v>2246.02</v>
      </c>
    </row>
    <row r="7721" spans="1:6" x14ac:dyDescent="0.2">
      <c r="A7721" s="26"/>
      <c r="B7721" s="27"/>
      <c r="C7721" s="28" t="s">
        <v>5442</v>
      </c>
      <c r="D7721" s="28"/>
      <c r="E7721" s="28"/>
      <c r="F7721" s="29">
        <v>1180.8900000000001</v>
      </c>
    </row>
    <row r="7722" spans="1:6" x14ac:dyDescent="0.2">
      <c r="A7722" s="26"/>
      <c r="B7722" s="27"/>
      <c r="C7722" s="28" t="s">
        <v>917</v>
      </c>
      <c r="D7722" s="28"/>
      <c r="E7722" s="28"/>
      <c r="F7722" s="29">
        <v>5998.33</v>
      </c>
    </row>
    <row r="7723" spans="1:6" ht="22.5" customHeight="1" x14ac:dyDescent="0.2">
      <c r="A7723" s="21">
        <v>6</v>
      </c>
      <c r="B7723" s="22" t="s">
        <v>5443</v>
      </c>
      <c r="C7723" s="23" t="s">
        <v>5444</v>
      </c>
      <c r="D7723" s="31">
        <v>4</v>
      </c>
      <c r="E7723" s="25">
        <v>110.19</v>
      </c>
      <c r="F7723" s="25">
        <v>2622.47</v>
      </c>
    </row>
    <row r="7724" spans="1:6" ht="33.75" customHeight="1" x14ac:dyDescent="0.2">
      <c r="A7724" s="21">
        <v>7</v>
      </c>
      <c r="B7724" s="22" t="s">
        <v>2765</v>
      </c>
      <c r="C7724" s="23" t="s">
        <v>5445</v>
      </c>
      <c r="D7724" s="31">
        <v>3</v>
      </c>
      <c r="E7724" s="25">
        <v>7.28</v>
      </c>
      <c r="F7724" s="25">
        <v>868.17</v>
      </c>
    </row>
    <row r="7725" spans="1:6" x14ac:dyDescent="0.2">
      <c r="A7725" s="26"/>
      <c r="B7725" s="27"/>
      <c r="C7725" s="28" t="s">
        <v>4652</v>
      </c>
      <c r="D7725" s="28"/>
      <c r="E7725" s="28"/>
      <c r="F7725" s="29">
        <v>755.84</v>
      </c>
    </row>
    <row r="7726" spans="1:6" x14ac:dyDescent="0.2">
      <c r="A7726" s="26"/>
      <c r="B7726" s="27"/>
      <c r="C7726" s="28" t="s">
        <v>4653</v>
      </c>
      <c r="D7726" s="28"/>
      <c r="E7726" s="28"/>
      <c r="F7726" s="29">
        <v>386.32</v>
      </c>
    </row>
    <row r="7727" spans="1:6" x14ac:dyDescent="0.2">
      <c r="A7727" s="26"/>
      <c r="B7727" s="27"/>
      <c r="C7727" s="28" t="s">
        <v>917</v>
      </c>
      <c r="D7727" s="28"/>
      <c r="E7727" s="28"/>
      <c r="F7727" s="29">
        <v>2010.33</v>
      </c>
    </row>
    <row r="7728" spans="1:6" ht="22.5" customHeight="1" x14ac:dyDescent="0.2">
      <c r="A7728" s="21">
        <v>8</v>
      </c>
      <c r="B7728" s="22" t="s">
        <v>5446</v>
      </c>
      <c r="C7728" s="23" t="s">
        <v>5447</v>
      </c>
      <c r="D7728" s="31">
        <v>3</v>
      </c>
      <c r="E7728" s="25">
        <v>994.47</v>
      </c>
      <c r="F7728" s="25">
        <v>17751.36</v>
      </c>
    </row>
    <row r="7729" spans="1:6" ht="33.75" customHeight="1" x14ac:dyDescent="0.2">
      <c r="A7729" s="21">
        <v>9</v>
      </c>
      <c r="B7729" s="22" t="s">
        <v>5448</v>
      </c>
      <c r="C7729" s="23" t="s">
        <v>5449</v>
      </c>
      <c r="D7729" s="31">
        <v>4</v>
      </c>
      <c r="E7729" s="25">
        <v>11.58</v>
      </c>
      <c r="F7729" s="25">
        <v>1825.76</v>
      </c>
    </row>
    <row r="7730" spans="1:6" x14ac:dyDescent="0.2">
      <c r="A7730" s="26"/>
      <c r="B7730" s="27"/>
      <c r="C7730" s="28" t="s">
        <v>5450</v>
      </c>
      <c r="D7730" s="28"/>
      <c r="E7730" s="28"/>
      <c r="F7730" s="29">
        <v>1578.08</v>
      </c>
    </row>
    <row r="7731" spans="1:6" x14ac:dyDescent="0.2">
      <c r="A7731" s="26"/>
      <c r="B7731" s="27"/>
      <c r="C7731" s="28" t="s">
        <v>5451</v>
      </c>
      <c r="D7731" s="28"/>
      <c r="E7731" s="28"/>
      <c r="F7731" s="29">
        <v>806.57</v>
      </c>
    </row>
    <row r="7732" spans="1:6" x14ac:dyDescent="0.2">
      <c r="A7732" s="26"/>
      <c r="B7732" s="27"/>
      <c r="C7732" s="28" t="s">
        <v>917</v>
      </c>
      <c r="D7732" s="28"/>
      <c r="E7732" s="28"/>
      <c r="F7732" s="29">
        <v>4210.41</v>
      </c>
    </row>
    <row r="7733" spans="1:6" ht="45" customHeight="1" x14ac:dyDescent="0.2">
      <c r="A7733" s="21">
        <v>10</v>
      </c>
      <c r="B7733" s="22" t="s">
        <v>5452</v>
      </c>
      <c r="C7733" s="23" t="s">
        <v>5453</v>
      </c>
      <c r="D7733" s="31">
        <v>4</v>
      </c>
      <c r="E7733" s="25">
        <v>9.02</v>
      </c>
      <c r="F7733" s="25">
        <v>224.06</v>
      </c>
    </row>
    <row r="7734" spans="1:6" ht="33.75" customHeight="1" x14ac:dyDescent="0.2">
      <c r="A7734" s="21">
        <v>11</v>
      </c>
      <c r="B7734" s="22" t="s">
        <v>5454</v>
      </c>
      <c r="C7734" s="23" t="s">
        <v>5455</v>
      </c>
      <c r="D7734" s="31">
        <v>12</v>
      </c>
      <c r="E7734" s="25">
        <v>22.47</v>
      </c>
      <c r="F7734" s="25">
        <v>11082.34</v>
      </c>
    </row>
    <row r="7735" spans="1:6" x14ac:dyDescent="0.2">
      <c r="A7735" s="26"/>
      <c r="B7735" s="27"/>
      <c r="C7735" s="28" t="s">
        <v>5456</v>
      </c>
      <c r="D7735" s="28"/>
      <c r="E7735" s="28"/>
      <c r="F7735" s="29">
        <v>9468.5</v>
      </c>
    </row>
    <row r="7736" spans="1:6" x14ac:dyDescent="0.2">
      <c r="A7736" s="26"/>
      <c r="B7736" s="27"/>
      <c r="C7736" s="28" t="s">
        <v>5457</v>
      </c>
      <c r="D7736" s="28"/>
      <c r="E7736" s="28"/>
      <c r="F7736" s="29">
        <v>4839.45</v>
      </c>
    </row>
    <row r="7737" spans="1:6" x14ac:dyDescent="0.2">
      <c r="A7737" s="26"/>
      <c r="B7737" s="27"/>
      <c r="C7737" s="28" t="s">
        <v>917</v>
      </c>
      <c r="D7737" s="28"/>
      <c r="E7737" s="28"/>
      <c r="F7737" s="29">
        <v>25390.29</v>
      </c>
    </row>
    <row r="7738" spans="1:6" ht="22.5" customHeight="1" x14ac:dyDescent="0.2">
      <c r="A7738" s="21">
        <v>12</v>
      </c>
      <c r="B7738" s="22" t="s">
        <v>5458</v>
      </c>
      <c r="C7738" s="23" t="s">
        <v>5459</v>
      </c>
      <c r="D7738" s="31">
        <v>4</v>
      </c>
      <c r="E7738" s="25">
        <v>243.76</v>
      </c>
      <c r="F7738" s="25">
        <v>5801.39</v>
      </c>
    </row>
    <row r="7739" spans="1:6" ht="22.5" customHeight="1" x14ac:dyDescent="0.2">
      <c r="A7739" s="21">
        <v>13</v>
      </c>
      <c r="B7739" s="22" t="s">
        <v>5460</v>
      </c>
      <c r="C7739" s="23" t="s">
        <v>5461</v>
      </c>
      <c r="D7739" s="31">
        <v>4</v>
      </c>
      <c r="E7739" s="25">
        <v>243.76</v>
      </c>
      <c r="F7739" s="25">
        <v>5801.39</v>
      </c>
    </row>
    <row r="7740" spans="1:6" ht="22.5" customHeight="1" x14ac:dyDescent="0.2">
      <c r="A7740" s="21">
        <v>14</v>
      </c>
      <c r="B7740" s="22" t="s">
        <v>5462</v>
      </c>
      <c r="C7740" s="23" t="s">
        <v>5463</v>
      </c>
      <c r="D7740" s="31">
        <v>4</v>
      </c>
      <c r="E7740" s="25">
        <v>243.76</v>
      </c>
      <c r="F7740" s="25">
        <v>5801.39</v>
      </c>
    </row>
    <row r="7741" spans="1:6" ht="33.75" customHeight="1" x14ac:dyDescent="0.2">
      <c r="A7741" s="21">
        <v>15</v>
      </c>
      <c r="B7741" s="22" t="s">
        <v>5464</v>
      </c>
      <c r="C7741" s="23" t="s">
        <v>5465</v>
      </c>
      <c r="D7741" s="31">
        <v>39</v>
      </c>
      <c r="E7741" s="25">
        <v>2.62</v>
      </c>
      <c r="F7741" s="25">
        <v>4619.5600000000004</v>
      </c>
    </row>
    <row r="7742" spans="1:6" x14ac:dyDescent="0.2">
      <c r="A7742" s="26"/>
      <c r="B7742" s="27"/>
      <c r="C7742" s="28" t="s">
        <v>5466</v>
      </c>
      <c r="D7742" s="28"/>
      <c r="E7742" s="28"/>
      <c r="F7742" s="29">
        <v>4094.13</v>
      </c>
    </row>
    <row r="7743" spans="1:6" x14ac:dyDescent="0.2">
      <c r="A7743" s="26"/>
      <c r="B7743" s="27"/>
      <c r="C7743" s="28" t="s">
        <v>5467</v>
      </c>
      <c r="D7743" s="28"/>
      <c r="E7743" s="28"/>
      <c r="F7743" s="29">
        <v>2092.5500000000002</v>
      </c>
    </row>
    <row r="7744" spans="1:6" x14ac:dyDescent="0.2">
      <c r="A7744" s="26"/>
      <c r="B7744" s="27"/>
      <c r="C7744" s="28" t="s">
        <v>917</v>
      </c>
      <c r="D7744" s="28"/>
      <c r="E7744" s="28"/>
      <c r="F7744" s="29">
        <v>10806.24</v>
      </c>
    </row>
    <row r="7745" spans="1:6" ht="22.5" customHeight="1" x14ac:dyDescent="0.2">
      <c r="A7745" s="21">
        <v>16</v>
      </c>
      <c r="B7745" s="22" t="s">
        <v>5468</v>
      </c>
      <c r="C7745" s="23" t="s">
        <v>5469</v>
      </c>
      <c r="D7745" s="31">
        <v>15</v>
      </c>
      <c r="E7745" s="25">
        <v>2.94</v>
      </c>
      <c r="F7745" s="25">
        <v>367.73</v>
      </c>
    </row>
    <row r="7746" spans="1:6" ht="22.5" customHeight="1" x14ac:dyDescent="0.2">
      <c r="A7746" s="21">
        <v>17</v>
      </c>
      <c r="B7746" s="22" t="s">
        <v>5470</v>
      </c>
      <c r="C7746" s="23" t="s">
        <v>5471</v>
      </c>
      <c r="D7746" s="31">
        <v>15</v>
      </c>
      <c r="E7746" s="25">
        <v>0.42</v>
      </c>
      <c r="F7746" s="25">
        <v>52.16</v>
      </c>
    </row>
    <row r="7747" spans="1:6" ht="22.5" customHeight="1" x14ac:dyDescent="0.2">
      <c r="A7747" s="21">
        <v>18</v>
      </c>
      <c r="B7747" s="22" t="s">
        <v>5294</v>
      </c>
      <c r="C7747" s="23" t="s">
        <v>5295</v>
      </c>
      <c r="D7747" s="31">
        <v>9</v>
      </c>
      <c r="E7747" s="25">
        <v>1.19</v>
      </c>
      <c r="F7747" s="25">
        <v>72.290000000000006</v>
      </c>
    </row>
    <row r="7748" spans="1:6" ht="33.75" customHeight="1" x14ac:dyDescent="0.2">
      <c r="A7748" s="21">
        <v>19</v>
      </c>
      <c r="B7748" s="22" t="s">
        <v>4953</v>
      </c>
      <c r="C7748" s="23" t="s">
        <v>4954</v>
      </c>
      <c r="D7748" s="31">
        <v>3</v>
      </c>
      <c r="E7748" s="25">
        <v>67.63</v>
      </c>
      <c r="F7748" s="25">
        <v>4665.26</v>
      </c>
    </row>
    <row r="7749" spans="1:6" x14ac:dyDescent="0.2">
      <c r="A7749" s="26"/>
      <c r="B7749" s="27"/>
      <c r="C7749" s="28" t="s">
        <v>5472</v>
      </c>
      <c r="D7749" s="28"/>
      <c r="E7749" s="28"/>
      <c r="F7749" s="29">
        <v>3766.86</v>
      </c>
    </row>
    <row r="7750" spans="1:6" x14ac:dyDescent="0.2">
      <c r="A7750" s="26"/>
      <c r="B7750" s="27"/>
      <c r="C7750" s="28" t="s">
        <v>5473</v>
      </c>
      <c r="D7750" s="28"/>
      <c r="E7750" s="28"/>
      <c r="F7750" s="29">
        <v>1980.51</v>
      </c>
    </row>
    <row r="7751" spans="1:6" x14ac:dyDescent="0.2">
      <c r="A7751" s="26"/>
      <c r="B7751" s="27"/>
      <c r="C7751" s="28" t="s">
        <v>917</v>
      </c>
      <c r="D7751" s="28"/>
      <c r="E7751" s="28"/>
      <c r="F7751" s="29">
        <v>10412.629999999999</v>
      </c>
    </row>
    <row r="7752" spans="1:6" ht="33.75" customHeight="1" x14ac:dyDescent="0.2">
      <c r="A7752" s="21">
        <v>20</v>
      </c>
      <c r="B7752" s="22" t="s">
        <v>5474</v>
      </c>
      <c r="C7752" s="23" t="s">
        <v>5475</v>
      </c>
      <c r="D7752" s="31">
        <v>3</v>
      </c>
      <c r="E7752" s="25">
        <v>1093.73</v>
      </c>
      <c r="F7752" s="25">
        <v>19523.04</v>
      </c>
    </row>
    <row r="7753" spans="1:6" ht="22.5" customHeight="1" x14ac:dyDescent="0.2">
      <c r="A7753" s="21">
        <v>21</v>
      </c>
      <c r="B7753" s="22" t="s">
        <v>5476</v>
      </c>
      <c r="C7753" s="23" t="s">
        <v>5477</v>
      </c>
      <c r="D7753" s="31">
        <v>3</v>
      </c>
      <c r="E7753" s="25">
        <v>1.35</v>
      </c>
      <c r="F7753" s="25">
        <v>183.37</v>
      </c>
    </row>
    <row r="7754" spans="1:6" x14ac:dyDescent="0.2">
      <c r="A7754" s="26"/>
      <c r="B7754" s="27"/>
      <c r="C7754" s="28" t="s">
        <v>5478</v>
      </c>
      <c r="D7754" s="28"/>
      <c r="E7754" s="28"/>
      <c r="F7754" s="29">
        <v>162.59</v>
      </c>
    </row>
    <row r="7755" spans="1:6" x14ac:dyDescent="0.2">
      <c r="A7755" s="26"/>
      <c r="B7755" s="27"/>
      <c r="C7755" s="28" t="s">
        <v>5479</v>
      </c>
      <c r="D7755" s="28"/>
      <c r="E7755" s="28"/>
      <c r="F7755" s="29">
        <v>83.1</v>
      </c>
    </row>
    <row r="7756" spans="1:6" x14ac:dyDescent="0.2">
      <c r="A7756" s="26"/>
      <c r="B7756" s="27"/>
      <c r="C7756" s="28" t="s">
        <v>917</v>
      </c>
      <c r="D7756" s="28"/>
      <c r="E7756" s="28"/>
      <c r="F7756" s="29">
        <v>429.06</v>
      </c>
    </row>
    <row r="7757" spans="1:6" ht="33.75" customHeight="1" x14ac:dyDescent="0.2">
      <c r="A7757" s="21">
        <v>22</v>
      </c>
      <c r="B7757" s="22" t="s">
        <v>5480</v>
      </c>
      <c r="C7757" s="23" t="s">
        <v>5481</v>
      </c>
      <c r="D7757" s="31">
        <v>3</v>
      </c>
      <c r="E7757" s="25">
        <v>6.6</v>
      </c>
      <c r="F7757" s="25">
        <v>165.09</v>
      </c>
    </row>
    <row r="7758" spans="1:6" ht="45" customHeight="1" x14ac:dyDescent="0.2">
      <c r="A7758" s="21">
        <v>23</v>
      </c>
      <c r="B7758" s="22" t="s">
        <v>3923</v>
      </c>
      <c r="C7758" s="23" t="s">
        <v>3924</v>
      </c>
      <c r="D7758" s="32">
        <v>4.5</v>
      </c>
      <c r="E7758" s="25">
        <v>184.24</v>
      </c>
      <c r="F7758" s="25">
        <v>35949.29</v>
      </c>
    </row>
    <row r="7759" spans="1:6" x14ac:dyDescent="0.2">
      <c r="A7759" s="26"/>
      <c r="B7759" s="27"/>
      <c r="C7759" s="28" t="s">
        <v>5482</v>
      </c>
      <c r="D7759" s="28"/>
      <c r="E7759" s="28"/>
      <c r="F7759" s="29">
        <v>33044.47</v>
      </c>
    </row>
    <row r="7760" spans="1:6" x14ac:dyDescent="0.2">
      <c r="A7760" s="26"/>
      <c r="B7760" s="27"/>
      <c r="C7760" s="28" t="s">
        <v>5483</v>
      </c>
      <c r="D7760" s="28"/>
      <c r="E7760" s="28"/>
      <c r="F7760" s="29">
        <v>17373.89</v>
      </c>
    </row>
    <row r="7761" spans="1:6" x14ac:dyDescent="0.2">
      <c r="A7761" s="26"/>
      <c r="B7761" s="27"/>
      <c r="C7761" s="28" t="s">
        <v>917</v>
      </c>
      <c r="D7761" s="28"/>
      <c r="E7761" s="28"/>
      <c r="F7761" s="29">
        <v>86367.65</v>
      </c>
    </row>
    <row r="7762" spans="1:6" ht="33.75" customHeight="1" x14ac:dyDescent="0.2">
      <c r="A7762" s="21">
        <v>24</v>
      </c>
      <c r="B7762" s="22" t="s">
        <v>5484</v>
      </c>
      <c r="C7762" s="23" t="s">
        <v>5485</v>
      </c>
      <c r="D7762" s="31">
        <v>459</v>
      </c>
      <c r="E7762" s="25">
        <v>1.61</v>
      </c>
      <c r="F7762" s="25">
        <v>5549.81</v>
      </c>
    </row>
    <row r="7763" spans="1:6" ht="33.75" customHeight="1" x14ac:dyDescent="0.2">
      <c r="A7763" s="21">
        <v>25</v>
      </c>
      <c r="B7763" s="22" t="s">
        <v>5486</v>
      </c>
      <c r="C7763" s="23" t="s">
        <v>5487</v>
      </c>
      <c r="D7763" s="30">
        <v>0.05</v>
      </c>
      <c r="E7763" s="25">
        <v>817.49</v>
      </c>
      <c r="F7763" s="25">
        <v>960</v>
      </c>
    </row>
    <row r="7764" spans="1:6" x14ac:dyDescent="0.2">
      <c r="A7764" s="26"/>
      <c r="B7764" s="27"/>
      <c r="C7764" s="28" t="s">
        <v>5488</v>
      </c>
      <c r="D7764" s="28"/>
      <c r="E7764" s="28"/>
      <c r="F7764" s="29">
        <v>680.04</v>
      </c>
    </row>
    <row r="7765" spans="1:6" x14ac:dyDescent="0.2">
      <c r="A7765" s="26"/>
      <c r="B7765" s="27"/>
      <c r="C7765" s="28" t="s">
        <v>5489</v>
      </c>
      <c r="D7765" s="28"/>
      <c r="E7765" s="28"/>
      <c r="F7765" s="29">
        <v>357.55</v>
      </c>
    </row>
    <row r="7766" spans="1:6" x14ac:dyDescent="0.2">
      <c r="A7766" s="26"/>
      <c r="B7766" s="27"/>
      <c r="C7766" s="28" t="s">
        <v>917</v>
      </c>
      <c r="D7766" s="28"/>
      <c r="E7766" s="28"/>
      <c r="F7766" s="29">
        <v>1997.59</v>
      </c>
    </row>
    <row r="7767" spans="1:6" ht="33.75" customHeight="1" x14ac:dyDescent="0.2">
      <c r="A7767" s="21">
        <v>26</v>
      </c>
      <c r="B7767" s="22" t="s">
        <v>3430</v>
      </c>
      <c r="C7767" s="23" t="s">
        <v>3431</v>
      </c>
      <c r="D7767" s="30">
        <v>5.15</v>
      </c>
      <c r="E7767" s="25">
        <v>11.5</v>
      </c>
      <c r="F7767" s="25">
        <v>419.91</v>
      </c>
    </row>
    <row r="7768" spans="1:6" ht="22.5" customHeight="1" x14ac:dyDescent="0.2">
      <c r="A7768" s="21">
        <v>27</v>
      </c>
      <c r="B7768" s="22" t="s">
        <v>5340</v>
      </c>
      <c r="C7768" s="23" t="s">
        <v>5341</v>
      </c>
      <c r="D7768" s="31">
        <v>8</v>
      </c>
      <c r="E7768" s="25">
        <v>324</v>
      </c>
      <c r="F7768" s="25">
        <v>12726.72</v>
      </c>
    </row>
    <row r="7769" spans="1:6" ht="33.75" customHeight="1" x14ac:dyDescent="0.2">
      <c r="A7769" s="21">
        <v>28</v>
      </c>
      <c r="B7769" s="22" t="s">
        <v>5490</v>
      </c>
      <c r="C7769" s="23" t="s">
        <v>5491</v>
      </c>
      <c r="D7769" s="32">
        <v>0.3</v>
      </c>
      <c r="E7769" s="25">
        <v>885.83</v>
      </c>
      <c r="F7769" s="25">
        <v>5024.9399999999996</v>
      </c>
    </row>
    <row r="7770" spans="1:6" x14ac:dyDescent="0.2">
      <c r="A7770" s="26"/>
      <c r="B7770" s="27"/>
      <c r="C7770" s="28" t="s">
        <v>5492</v>
      </c>
      <c r="D7770" s="28"/>
      <c r="E7770" s="28"/>
      <c r="F7770" s="29">
        <v>2615.17</v>
      </c>
    </row>
    <row r="7771" spans="1:6" x14ac:dyDescent="0.2">
      <c r="A7771" s="26"/>
      <c r="B7771" s="27"/>
      <c r="C7771" s="28" t="s">
        <v>5493</v>
      </c>
      <c r="D7771" s="28"/>
      <c r="E7771" s="28"/>
      <c r="F7771" s="29">
        <v>1374.99</v>
      </c>
    </row>
    <row r="7772" spans="1:6" x14ac:dyDescent="0.2">
      <c r="A7772" s="26"/>
      <c r="B7772" s="27"/>
      <c r="C7772" s="28" t="s">
        <v>917</v>
      </c>
      <c r="D7772" s="28"/>
      <c r="E7772" s="28"/>
      <c r="F7772" s="29">
        <v>9015.1</v>
      </c>
    </row>
    <row r="7773" spans="1:6" ht="45" customHeight="1" x14ac:dyDescent="0.2">
      <c r="A7773" s="21">
        <v>29</v>
      </c>
      <c r="B7773" s="22" t="s">
        <v>5297</v>
      </c>
      <c r="C7773" s="23" t="s">
        <v>5298</v>
      </c>
      <c r="D7773" s="32">
        <v>2.4</v>
      </c>
      <c r="E7773" s="25">
        <v>64.09</v>
      </c>
      <c r="F7773" s="25">
        <v>5902.44</v>
      </c>
    </row>
    <row r="7774" spans="1:6" x14ac:dyDescent="0.2">
      <c r="A7774" s="26"/>
      <c r="B7774" s="27"/>
      <c r="C7774" s="28" t="s">
        <v>5494</v>
      </c>
      <c r="D7774" s="28"/>
      <c r="E7774" s="28"/>
      <c r="F7774" s="29">
        <v>5363.9</v>
      </c>
    </row>
    <row r="7775" spans="1:6" x14ac:dyDescent="0.2">
      <c r="A7775" s="26"/>
      <c r="B7775" s="27"/>
      <c r="C7775" s="28" t="s">
        <v>5495</v>
      </c>
      <c r="D7775" s="28"/>
      <c r="E7775" s="28"/>
      <c r="F7775" s="29">
        <v>2820.19</v>
      </c>
    </row>
    <row r="7776" spans="1:6" x14ac:dyDescent="0.2">
      <c r="A7776" s="26"/>
      <c r="B7776" s="27"/>
      <c r="C7776" s="28" t="s">
        <v>917</v>
      </c>
      <c r="D7776" s="28"/>
      <c r="E7776" s="28"/>
      <c r="F7776" s="29">
        <v>14086.53</v>
      </c>
    </row>
    <row r="7777" spans="1:6" ht="67.5" customHeight="1" x14ac:dyDescent="0.2">
      <c r="A7777" s="21">
        <v>30</v>
      </c>
      <c r="B7777" s="22" t="s">
        <v>5496</v>
      </c>
      <c r="C7777" s="23" t="s">
        <v>5497</v>
      </c>
      <c r="D7777" s="33">
        <v>4.0800000000000003E-2</v>
      </c>
      <c r="E7777" s="25">
        <v>4088.02</v>
      </c>
      <c r="F7777" s="25">
        <v>974.06</v>
      </c>
    </row>
    <row r="7778" spans="1:6" ht="78.75" customHeight="1" x14ac:dyDescent="0.2">
      <c r="A7778" s="21">
        <v>31</v>
      </c>
      <c r="B7778" s="22" t="s">
        <v>5498</v>
      </c>
      <c r="C7778" s="23" t="s">
        <v>5499</v>
      </c>
      <c r="D7778" s="24">
        <v>0.27600000000000002</v>
      </c>
      <c r="E7778" s="25">
        <v>6292.96</v>
      </c>
      <c r="F7778" s="25">
        <v>8875.34</v>
      </c>
    </row>
    <row r="7779" spans="1:6" ht="45" customHeight="1" x14ac:dyDescent="0.2">
      <c r="A7779" s="21">
        <v>32</v>
      </c>
      <c r="B7779" s="22" t="s">
        <v>4742</v>
      </c>
      <c r="C7779" s="23" t="s">
        <v>4743</v>
      </c>
      <c r="D7779" s="32">
        <v>2.1</v>
      </c>
      <c r="E7779" s="25">
        <v>79.63</v>
      </c>
      <c r="F7779" s="25">
        <v>6267.29</v>
      </c>
    </row>
    <row r="7780" spans="1:6" x14ac:dyDescent="0.2">
      <c r="A7780" s="26"/>
      <c r="B7780" s="27"/>
      <c r="C7780" s="28" t="s">
        <v>5500</v>
      </c>
      <c r="D7780" s="28"/>
      <c r="E7780" s="28"/>
      <c r="F7780" s="29">
        <v>5654.86</v>
      </c>
    </row>
    <row r="7781" spans="1:6" x14ac:dyDescent="0.2">
      <c r="A7781" s="26"/>
      <c r="B7781" s="27"/>
      <c r="C7781" s="28" t="s">
        <v>5501</v>
      </c>
      <c r="D7781" s="28"/>
      <c r="E7781" s="28"/>
      <c r="F7781" s="29">
        <v>2973.17</v>
      </c>
    </row>
    <row r="7782" spans="1:6" x14ac:dyDescent="0.2">
      <c r="A7782" s="26"/>
      <c r="B7782" s="27"/>
      <c r="C7782" s="28" t="s">
        <v>917</v>
      </c>
      <c r="D7782" s="28"/>
      <c r="E7782" s="28"/>
      <c r="F7782" s="29">
        <v>14895.32</v>
      </c>
    </row>
    <row r="7783" spans="1:6" ht="67.5" customHeight="1" x14ac:dyDescent="0.2">
      <c r="A7783" s="21">
        <v>33</v>
      </c>
      <c r="B7783" s="22" t="s">
        <v>5502</v>
      </c>
      <c r="C7783" s="23" t="s">
        <v>5503</v>
      </c>
      <c r="D7783" s="24">
        <v>0.22800000000000001</v>
      </c>
      <c r="E7783" s="25">
        <v>8108.11</v>
      </c>
      <c r="F7783" s="25">
        <v>10611.25</v>
      </c>
    </row>
    <row r="7784" spans="1:6" ht="33.75" customHeight="1" x14ac:dyDescent="0.2">
      <c r="A7784" s="21">
        <v>34</v>
      </c>
      <c r="B7784" s="22" t="s">
        <v>5412</v>
      </c>
      <c r="C7784" s="23" t="s">
        <v>5413</v>
      </c>
      <c r="D7784" s="30">
        <v>0.02</v>
      </c>
      <c r="E7784" s="25">
        <v>19862.939999999999</v>
      </c>
      <c r="F7784" s="25">
        <v>3519.71</v>
      </c>
    </row>
    <row r="7785" spans="1:6" ht="33.75" customHeight="1" x14ac:dyDescent="0.2">
      <c r="A7785" s="21">
        <v>35</v>
      </c>
      <c r="B7785" s="22" t="s">
        <v>4917</v>
      </c>
      <c r="C7785" s="23" t="s">
        <v>4918</v>
      </c>
      <c r="D7785" s="31">
        <v>10</v>
      </c>
      <c r="E7785" s="25">
        <v>19.350000000000001</v>
      </c>
      <c r="F7785" s="25">
        <v>3666.84</v>
      </c>
    </row>
    <row r="7786" spans="1:6" x14ac:dyDescent="0.2">
      <c r="A7786" s="26"/>
      <c r="B7786" s="27"/>
      <c r="C7786" s="28" t="s">
        <v>5504</v>
      </c>
      <c r="D7786" s="28"/>
      <c r="E7786" s="28"/>
      <c r="F7786" s="29">
        <v>1878.7</v>
      </c>
    </row>
    <row r="7787" spans="1:6" x14ac:dyDescent="0.2">
      <c r="A7787" s="26"/>
      <c r="B7787" s="27"/>
      <c r="C7787" s="28" t="s">
        <v>5505</v>
      </c>
      <c r="D7787" s="28"/>
      <c r="E7787" s="28"/>
      <c r="F7787" s="29">
        <v>987.77</v>
      </c>
    </row>
    <row r="7788" spans="1:6" x14ac:dyDescent="0.2">
      <c r="A7788" s="26"/>
      <c r="B7788" s="27"/>
      <c r="C7788" s="28" t="s">
        <v>917</v>
      </c>
      <c r="D7788" s="28"/>
      <c r="E7788" s="28"/>
      <c r="F7788" s="29">
        <v>6533.31</v>
      </c>
    </row>
    <row r="7789" spans="1:6" ht="22.5" customHeight="1" x14ac:dyDescent="0.2">
      <c r="A7789" s="21">
        <v>36</v>
      </c>
      <c r="B7789" s="22" t="s">
        <v>4925</v>
      </c>
      <c r="C7789" s="23" t="s">
        <v>4926</v>
      </c>
      <c r="D7789" s="32">
        <v>-7.2</v>
      </c>
      <c r="E7789" s="25">
        <v>16.7</v>
      </c>
      <c r="F7789" s="25">
        <v>-1161.52</v>
      </c>
    </row>
    <row r="7790" spans="1:6" ht="22.5" customHeight="1" x14ac:dyDescent="0.2">
      <c r="A7790" s="21">
        <v>37</v>
      </c>
      <c r="B7790" s="22" t="s">
        <v>4923</v>
      </c>
      <c r="C7790" s="23" t="s">
        <v>4924</v>
      </c>
      <c r="D7790" s="32">
        <v>-1.5</v>
      </c>
      <c r="E7790" s="25">
        <v>9.0399999999999991</v>
      </c>
      <c r="F7790" s="25">
        <v>-139.26</v>
      </c>
    </row>
    <row r="7791" spans="1:6" ht="22.5" customHeight="1" x14ac:dyDescent="0.2">
      <c r="A7791" s="21">
        <v>38</v>
      </c>
      <c r="B7791" s="22" t="s">
        <v>4921</v>
      </c>
      <c r="C7791" s="23" t="s">
        <v>4922</v>
      </c>
      <c r="D7791" s="33">
        <v>-5.9999999999999995E-4</v>
      </c>
      <c r="E7791" s="25">
        <v>26950</v>
      </c>
      <c r="F7791" s="25">
        <v>-389.05</v>
      </c>
    </row>
    <row r="7792" spans="1:6" ht="22.5" customHeight="1" x14ac:dyDescent="0.2">
      <c r="A7792" s="21">
        <v>39</v>
      </c>
      <c r="B7792" s="22" t="s">
        <v>5506</v>
      </c>
      <c r="C7792" s="23" t="s">
        <v>5507</v>
      </c>
      <c r="D7792" s="31">
        <v>2</v>
      </c>
      <c r="E7792" s="25">
        <v>97.68</v>
      </c>
      <c r="F7792" s="25">
        <v>1629.29</v>
      </c>
    </row>
    <row r="7793" spans="1:6" ht="11.25" customHeight="1" x14ac:dyDescent="0.2">
      <c r="A7793" s="443" t="s">
        <v>1023</v>
      </c>
      <c r="B7793" s="444"/>
      <c r="C7793" s="444"/>
      <c r="D7793" s="444"/>
      <c r="E7793" s="445"/>
      <c r="F7793" s="36">
        <v>245420.75</v>
      </c>
    </row>
    <row r="7794" spans="1:6" x14ac:dyDescent="0.2">
      <c r="A7794" s="443" t="s">
        <v>1008</v>
      </c>
      <c r="B7794" s="444"/>
      <c r="C7794" s="444"/>
      <c r="D7794" s="444"/>
      <c r="E7794" s="445"/>
      <c r="F7794" s="36">
        <v>72663.100000000006</v>
      </c>
    </row>
    <row r="7795" spans="1:6" x14ac:dyDescent="0.2">
      <c r="A7795" s="443" t="s">
        <v>1009</v>
      </c>
      <c r="B7795" s="444"/>
      <c r="C7795" s="444"/>
      <c r="D7795" s="444"/>
      <c r="E7795" s="445"/>
      <c r="F7795" s="36">
        <v>37949</v>
      </c>
    </row>
    <row r="7796" spans="1:6" x14ac:dyDescent="0.2">
      <c r="A7796" s="443" t="s">
        <v>1024</v>
      </c>
      <c r="B7796" s="444"/>
      <c r="C7796" s="444"/>
      <c r="D7796" s="444"/>
      <c r="E7796" s="445"/>
      <c r="F7796" s="36">
        <v>356032.85</v>
      </c>
    </row>
    <row r="7797" spans="1:6" x14ac:dyDescent="0.2">
      <c r="A7797" s="38"/>
      <c r="B7797" s="38"/>
      <c r="C7797" s="38"/>
      <c r="D7797" s="38"/>
      <c r="E7797" s="38"/>
      <c r="F7797" s="38"/>
    </row>
    <row r="7798" spans="1:6" ht="15" x14ac:dyDescent="0.25">
      <c r="A7798" s="3"/>
      <c r="B7798" s="3"/>
      <c r="C7798" s="3"/>
      <c r="D7798" s="3"/>
      <c r="E7798" s="3"/>
      <c r="F7798" s="3"/>
    </row>
    <row r="7799" spans="1:6" x14ac:dyDescent="0.2">
      <c r="A7799" s="41" t="s">
        <v>1025</v>
      </c>
      <c r="B7799" s="446"/>
      <c r="C7799" s="446"/>
      <c r="D7799" s="446"/>
      <c r="E7799" s="446"/>
      <c r="F7799" s="446"/>
    </row>
    <row r="7800" spans="1:6" x14ac:dyDescent="0.2">
      <c r="A7800" s="4"/>
      <c r="B7800" s="447" t="s">
        <v>1027</v>
      </c>
      <c r="C7800" s="447"/>
      <c r="D7800" s="447"/>
      <c r="E7800" s="447"/>
      <c r="F7800" s="447"/>
    </row>
    <row r="7801" spans="1:6" x14ac:dyDescent="0.2">
      <c r="A7801" s="41" t="s">
        <v>1028</v>
      </c>
      <c r="B7801" s="446"/>
      <c r="C7801" s="446"/>
      <c r="D7801" s="446"/>
      <c r="E7801" s="446"/>
      <c r="F7801" s="446"/>
    </row>
    <row r="7802" spans="1:6" x14ac:dyDescent="0.2">
      <c r="A7802" s="10"/>
      <c r="B7802" s="447" t="s">
        <v>1027</v>
      </c>
      <c r="C7802" s="447"/>
      <c r="D7802" s="447"/>
      <c r="E7802" s="447"/>
      <c r="F7802" s="447"/>
    </row>
    <row r="7803" spans="1:6" ht="15" x14ac:dyDescent="0.25">
      <c r="A7803" s="3"/>
      <c r="B7803" s="3"/>
      <c r="C7803" s="3"/>
      <c r="D7803" s="3"/>
      <c r="E7803" s="3"/>
      <c r="F7803" s="3"/>
    </row>
    <row r="7804" spans="1:6" ht="15" x14ac:dyDescent="0.25">
      <c r="A7804" s="3"/>
      <c r="B7804" s="3"/>
      <c r="C7804" s="3"/>
      <c r="D7804" s="3"/>
      <c r="E7804" s="3"/>
      <c r="F7804" s="3"/>
    </row>
    <row r="7805" spans="1:6" ht="18" x14ac:dyDescent="0.25">
      <c r="A7805" s="448" t="s">
        <v>5508</v>
      </c>
      <c r="B7805" s="448"/>
      <c r="C7805" s="448"/>
      <c r="D7805" s="448"/>
      <c r="E7805" s="448"/>
      <c r="F7805" s="448"/>
    </row>
    <row r="7806" spans="1:6" x14ac:dyDescent="0.2">
      <c r="A7806" s="6"/>
      <c r="B7806" s="6"/>
      <c r="C7806" s="6"/>
      <c r="D7806" s="6"/>
      <c r="E7806" s="6"/>
      <c r="F7806" s="6"/>
    </row>
    <row r="7807" spans="1:6" ht="12.75" customHeight="1" x14ac:dyDescent="0.2">
      <c r="A7807" s="449" t="s">
        <v>5509</v>
      </c>
      <c r="B7807" s="449"/>
      <c r="C7807" s="449"/>
      <c r="D7807" s="449"/>
      <c r="E7807" s="449"/>
      <c r="F7807" s="449"/>
    </row>
    <row r="7808" spans="1:6" x14ac:dyDescent="0.2">
      <c r="A7808" s="450" t="s">
        <v>903</v>
      </c>
      <c r="B7808" s="450"/>
      <c r="C7808" s="450"/>
      <c r="D7808" s="450"/>
      <c r="E7808" s="450"/>
      <c r="F7808" s="450"/>
    </row>
    <row r="7809" spans="1:6" x14ac:dyDescent="0.2">
      <c r="A7809" s="9"/>
      <c r="B7809" s="9"/>
      <c r="C7809" s="9"/>
      <c r="D7809" s="9"/>
      <c r="E7809" s="9"/>
      <c r="F7809" s="9"/>
    </row>
    <row r="7810" spans="1:6" ht="15" x14ac:dyDescent="0.25">
      <c r="A7810" s="10" t="s">
        <v>904</v>
      </c>
      <c r="B7810" s="10"/>
      <c r="C7810" s="11"/>
      <c r="D7810" s="12"/>
      <c r="E7810" s="12"/>
      <c r="F7810" s="3"/>
    </row>
    <row r="7811" spans="1:6" ht="15" x14ac:dyDescent="0.25">
      <c r="A7811" s="10"/>
      <c r="B7811" s="10"/>
      <c r="C7811" s="3"/>
      <c r="D7811" s="15"/>
      <c r="E7811" s="16"/>
      <c r="F7811" s="3"/>
    </row>
    <row r="7812" spans="1:6" ht="15" x14ac:dyDescent="0.25">
      <c r="A7812" s="18"/>
      <c r="B7812" s="3"/>
      <c r="C7812" s="3"/>
      <c r="D7812" s="3"/>
      <c r="E7812" s="3"/>
      <c r="F7812" s="3"/>
    </row>
    <row r="7813" spans="1:6" ht="11.25" customHeight="1" x14ac:dyDescent="0.2">
      <c r="A7813" s="451" t="s">
        <v>906</v>
      </c>
      <c r="B7813" s="451" t="s">
        <v>907</v>
      </c>
      <c r="C7813" s="451" t="s">
        <v>908</v>
      </c>
      <c r="D7813" s="451" t="s">
        <v>909</v>
      </c>
      <c r="E7813" s="451" t="s">
        <v>910</v>
      </c>
      <c r="F7813" s="451" t="s">
        <v>911</v>
      </c>
    </row>
    <row r="7814" spans="1:6" ht="11.25" customHeight="1" x14ac:dyDescent="0.2">
      <c r="A7814" s="452"/>
      <c r="B7814" s="452"/>
      <c r="C7814" s="452"/>
      <c r="D7814" s="452"/>
      <c r="E7814" s="452"/>
      <c r="F7814" s="452"/>
    </row>
    <row r="7815" spans="1:6" ht="12" x14ac:dyDescent="0.2">
      <c r="A7815" s="19">
        <v>1</v>
      </c>
      <c r="B7815" s="19">
        <v>2</v>
      </c>
      <c r="C7815" s="453">
        <v>3</v>
      </c>
      <c r="D7815" s="454"/>
      <c r="E7815" s="455"/>
      <c r="F7815" s="19">
        <v>4</v>
      </c>
    </row>
    <row r="7816" spans="1:6" ht="12.75" x14ac:dyDescent="0.2">
      <c r="A7816" s="456" t="s">
        <v>5510</v>
      </c>
      <c r="B7816" s="457"/>
      <c r="C7816" s="457"/>
      <c r="D7816" s="457"/>
      <c r="E7816" s="457"/>
      <c r="F7816" s="458"/>
    </row>
    <row r="7817" spans="1:6" ht="12" customHeight="1" x14ac:dyDescent="0.2">
      <c r="A7817" s="459" t="s">
        <v>5511</v>
      </c>
      <c r="B7817" s="460"/>
      <c r="C7817" s="460"/>
      <c r="D7817" s="460"/>
      <c r="E7817" s="460"/>
      <c r="F7817" s="461"/>
    </row>
    <row r="7818" spans="1:6" ht="33.75" customHeight="1" x14ac:dyDescent="0.2">
      <c r="A7818" s="21">
        <v>1</v>
      </c>
      <c r="B7818" s="22" t="s">
        <v>4953</v>
      </c>
      <c r="C7818" s="23" t="s">
        <v>5512</v>
      </c>
      <c r="D7818" s="31">
        <v>1</v>
      </c>
      <c r="E7818" s="25">
        <v>67.63</v>
      </c>
      <c r="F7818" s="25">
        <v>1555.08</v>
      </c>
    </row>
    <row r="7819" spans="1:6" x14ac:dyDescent="0.2">
      <c r="A7819" s="26"/>
      <c r="B7819" s="27"/>
      <c r="C7819" s="28" t="s">
        <v>5244</v>
      </c>
      <c r="D7819" s="28"/>
      <c r="E7819" s="28"/>
      <c r="F7819" s="29">
        <v>1255.6199999999999</v>
      </c>
    </row>
    <row r="7820" spans="1:6" x14ac:dyDescent="0.2">
      <c r="A7820" s="26"/>
      <c r="B7820" s="27"/>
      <c r="C7820" s="28" t="s">
        <v>5245</v>
      </c>
      <c r="D7820" s="28"/>
      <c r="E7820" s="28"/>
      <c r="F7820" s="29">
        <v>660.17</v>
      </c>
    </row>
    <row r="7821" spans="1:6" x14ac:dyDescent="0.2">
      <c r="A7821" s="26"/>
      <c r="B7821" s="27"/>
      <c r="C7821" s="28" t="s">
        <v>917</v>
      </c>
      <c r="D7821" s="28"/>
      <c r="E7821" s="28"/>
      <c r="F7821" s="29">
        <v>3470.87</v>
      </c>
    </row>
    <row r="7822" spans="1:6" ht="22.5" customHeight="1" x14ac:dyDescent="0.2">
      <c r="A7822" s="21">
        <v>2</v>
      </c>
      <c r="B7822" s="22" t="s">
        <v>5513</v>
      </c>
      <c r="C7822" s="23" t="s">
        <v>5247</v>
      </c>
      <c r="D7822" s="31">
        <v>1</v>
      </c>
      <c r="E7822" s="25">
        <v>4233.67</v>
      </c>
      <c r="F7822" s="25">
        <v>25190.34</v>
      </c>
    </row>
    <row r="7823" spans="1:6" ht="22.5" customHeight="1" x14ac:dyDescent="0.2">
      <c r="A7823" s="21">
        <v>3</v>
      </c>
      <c r="B7823" s="22" t="s">
        <v>5248</v>
      </c>
      <c r="C7823" s="23" t="s">
        <v>5249</v>
      </c>
      <c r="D7823" s="31">
        <v>2</v>
      </c>
      <c r="E7823" s="25">
        <v>12.64</v>
      </c>
      <c r="F7823" s="25">
        <v>1132.01</v>
      </c>
    </row>
    <row r="7824" spans="1:6" x14ac:dyDescent="0.2">
      <c r="A7824" s="26"/>
      <c r="B7824" s="27"/>
      <c r="C7824" s="28" t="s">
        <v>5250</v>
      </c>
      <c r="D7824" s="28"/>
      <c r="E7824" s="28"/>
      <c r="F7824" s="29">
        <v>1075.6400000000001</v>
      </c>
    </row>
    <row r="7825" spans="1:6" x14ac:dyDescent="0.2">
      <c r="A7825" s="26"/>
      <c r="B7825" s="27"/>
      <c r="C7825" s="28" t="s">
        <v>5251</v>
      </c>
      <c r="D7825" s="28"/>
      <c r="E7825" s="28"/>
      <c r="F7825" s="29">
        <v>565.54</v>
      </c>
    </row>
    <row r="7826" spans="1:6" x14ac:dyDescent="0.2">
      <c r="A7826" s="26"/>
      <c r="B7826" s="27"/>
      <c r="C7826" s="28" t="s">
        <v>917</v>
      </c>
      <c r="D7826" s="28"/>
      <c r="E7826" s="28"/>
      <c r="F7826" s="29">
        <v>2773.19</v>
      </c>
    </row>
    <row r="7827" spans="1:6" ht="22.5" customHeight="1" x14ac:dyDescent="0.2">
      <c r="A7827" s="21">
        <v>4</v>
      </c>
      <c r="B7827" s="22" t="s">
        <v>5252</v>
      </c>
      <c r="C7827" s="23" t="s">
        <v>5253</v>
      </c>
      <c r="D7827" s="31">
        <v>2</v>
      </c>
      <c r="E7827" s="25">
        <v>230.51</v>
      </c>
      <c r="F7827" s="25">
        <v>5642.88</v>
      </c>
    </row>
    <row r="7828" spans="1:6" ht="33.75" customHeight="1" x14ac:dyDescent="0.2">
      <c r="A7828" s="21">
        <v>5</v>
      </c>
      <c r="B7828" s="22" t="s">
        <v>5254</v>
      </c>
      <c r="C7828" s="23" t="s">
        <v>5514</v>
      </c>
      <c r="D7828" s="32">
        <v>0.2</v>
      </c>
      <c r="E7828" s="25">
        <v>76.89</v>
      </c>
      <c r="F7828" s="25">
        <v>625.65</v>
      </c>
    </row>
    <row r="7829" spans="1:6" x14ac:dyDescent="0.2">
      <c r="A7829" s="26"/>
      <c r="B7829" s="27"/>
      <c r="C7829" s="28" t="s">
        <v>5256</v>
      </c>
      <c r="D7829" s="28"/>
      <c r="E7829" s="28"/>
      <c r="F7829" s="29">
        <v>523.13</v>
      </c>
    </row>
    <row r="7830" spans="1:6" x14ac:dyDescent="0.2">
      <c r="A7830" s="26"/>
      <c r="B7830" s="27"/>
      <c r="C7830" s="28" t="s">
        <v>5257</v>
      </c>
      <c r="D7830" s="28"/>
      <c r="E7830" s="28"/>
      <c r="F7830" s="29">
        <v>267.38</v>
      </c>
    </row>
    <row r="7831" spans="1:6" x14ac:dyDescent="0.2">
      <c r="A7831" s="26"/>
      <c r="B7831" s="27"/>
      <c r="C7831" s="28" t="s">
        <v>917</v>
      </c>
      <c r="D7831" s="28"/>
      <c r="E7831" s="28"/>
      <c r="F7831" s="29">
        <v>1416.16</v>
      </c>
    </row>
    <row r="7832" spans="1:6" ht="22.5" customHeight="1" x14ac:dyDescent="0.2">
      <c r="A7832" s="21">
        <v>6</v>
      </c>
      <c r="B7832" s="22" t="s">
        <v>5515</v>
      </c>
      <c r="C7832" s="23" t="s">
        <v>5516</v>
      </c>
      <c r="D7832" s="31">
        <v>2</v>
      </c>
      <c r="E7832" s="25">
        <v>243.85</v>
      </c>
      <c r="F7832" s="25">
        <v>11246.36</v>
      </c>
    </row>
    <row r="7833" spans="1:6" ht="22.5" customHeight="1" x14ac:dyDescent="0.2">
      <c r="A7833" s="21">
        <v>7</v>
      </c>
      <c r="B7833" s="22" t="s">
        <v>5238</v>
      </c>
      <c r="C7833" s="23" t="s">
        <v>5517</v>
      </c>
      <c r="D7833" s="31">
        <v>2</v>
      </c>
      <c r="E7833" s="25">
        <v>18.14</v>
      </c>
      <c r="F7833" s="25">
        <v>1424.39</v>
      </c>
    </row>
    <row r="7834" spans="1:6" x14ac:dyDescent="0.2">
      <c r="A7834" s="26"/>
      <c r="B7834" s="27"/>
      <c r="C7834" s="28" t="s">
        <v>5354</v>
      </c>
      <c r="D7834" s="28"/>
      <c r="E7834" s="28"/>
      <c r="F7834" s="29">
        <v>1196.25</v>
      </c>
    </row>
    <row r="7835" spans="1:6" x14ac:dyDescent="0.2">
      <c r="A7835" s="26"/>
      <c r="B7835" s="27"/>
      <c r="C7835" s="28" t="s">
        <v>5355</v>
      </c>
      <c r="D7835" s="28"/>
      <c r="E7835" s="28"/>
      <c r="F7835" s="29">
        <v>611.41999999999996</v>
      </c>
    </row>
    <row r="7836" spans="1:6" x14ac:dyDescent="0.2">
      <c r="A7836" s="26"/>
      <c r="B7836" s="27"/>
      <c r="C7836" s="28" t="s">
        <v>917</v>
      </c>
      <c r="D7836" s="28"/>
      <c r="E7836" s="28"/>
      <c r="F7836" s="29">
        <v>3232.06</v>
      </c>
    </row>
    <row r="7837" spans="1:6" ht="22.5" customHeight="1" x14ac:dyDescent="0.2">
      <c r="A7837" s="21">
        <v>8</v>
      </c>
      <c r="B7837" s="22" t="s">
        <v>5518</v>
      </c>
      <c r="C7837" s="23" t="s">
        <v>5519</v>
      </c>
      <c r="D7837" s="31">
        <v>2</v>
      </c>
      <c r="E7837" s="25">
        <v>175.63</v>
      </c>
      <c r="F7837" s="25">
        <v>7172.73</v>
      </c>
    </row>
    <row r="7838" spans="1:6" ht="33.75" customHeight="1" x14ac:dyDescent="0.2">
      <c r="A7838" s="21">
        <v>9</v>
      </c>
      <c r="B7838" s="22" t="s">
        <v>5254</v>
      </c>
      <c r="C7838" s="23" t="s">
        <v>5255</v>
      </c>
      <c r="D7838" s="32">
        <v>0.1</v>
      </c>
      <c r="E7838" s="25">
        <v>76.89</v>
      </c>
      <c r="F7838" s="25">
        <v>312.82</v>
      </c>
    </row>
    <row r="7839" spans="1:6" x14ac:dyDescent="0.2">
      <c r="A7839" s="26"/>
      <c r="B7839" s="27"/>
      <c r="C7839" s="28" t="s">
        <v>5363</v>
      </c>
      <c r="D7839" s="28"/>
      <c r="E7839" s="28"/>
      <c r="F7839" s="29">
        <v>261.57</v>
      </c>
    </row>
    <row r="7840" spans="1:6" x14ac:dyDescent="0.2">
      <c r="A7840" s="26"/>
      <c r="B7840" s="27"/>
      <c r="C7840" s="28" t="s">
        <v>5364</v>
      </c>
      <c r="D7840" s="28"/>
      <c r="E7840" s="28"/>
      <c r="F7840" s="29">
        <v>133.69</v>
      </c>
    </row>
    <row r="7841" spans="1:6" x14ac:dyDescent="0.2">
      <c r="A7841" s="26"/>
      <c r="B7841" s="27"/>
      <c r="C7841" s="28" t="s">
        <v>917</v>
      </c>
      <c r="D7841" s="28"/>
      <c r="E7841" s="28"/>
      <c r="F7841" s="29">
        <v>708.08</v>
      </c>
    </row>
    <row r="7842" spans="1:6" ht="22.5" customHeight="1" x14ac:dyDescent="0.2">
      <c r="A7842" s="21">
        <v>10</v>
      </c>
      <c r="B7842" s="22" t="s">
        <v>5258</v>
      </c>
      <c r="C7842" s="23" t="s">
        <v>5259</v>
      </c>
      <c r="D7842" s="31">
        <v>1</v>
      </c>
      <c r="E7842" s="25">
        <v>97.47</v>
      </c>
      <c r="F7842" s="25">
        <v>1392.85</v>
      </c>
    </row>
    <row r="7843" spans="1:6" ht="33.75" customHeight="1" x14ac:dyDescent="0.2">
      <c r="A7843" s="21">
        <v>11</v>
      </c>
      <c r="B7843" s="22" t="s">
        <v>5254</v>
      </c>
      <c r="C7843" s="23" t="s">
        <v>5520</v>
      </c>
      <c r="D7843" s="32">
        <v>4.5</v>
      </c>
      <c r="E7843" s="25">
        <v>76.89</v>
      </c>
      <c r="F7843" s="25">
        <v>14076.97</v>
      </c>
    </row>
    <row r="7844" spans="1:6" x14ac:dyDescent="0.2">
      <c r="A7844" s="26"/>
      <c r="B7844" s="27"/>
      <c r="C7844" s="28" t="s">
        <v>5521</v>
      </c>
      <c r="D7844" s="28"/>
      <c r="E7844" s="28"/>
      <c r="F7844" s="29">
        <v>11770.43</v>
      </c>
    </row>
    <row r="7845" spans="1:6" x14ac:dyDescent="0.2">
      <c r="A7845" s="26"/>
      <c r="B7845" s="27"/>
      <c r="C7845" s="28" t="s">
        <v>5522</v>
      </c>
      <c r="D7845" s="28"/>
      <c r="E7845" s="28"/>
      <c r="F7845" s="29">
        <v>6016</v>
      </c>
    </row>
    <row r="7846" spans="1:6" x14ac:dyDescent="0.2">
      <c r="A7846" s="26"/>
      <c r="B7846" s="27"/>
      <c r="C7846" s="28" t="s">
        <v>917</v>
      </c>
      <c r="D7846" s="28"/>
      <c r="E7846" s="28"/>
      <c r="F7846" s="29">
        <v>31863.4</v>
      </c>
    </row>
    <row r="7847" spans="1:6" ht="22.5" customHeight="1" x14ac:dyDescent="0.2">
      <c r="A7847" s="21">
        <v>12</v>
      </c>
      <c r="B7847" s="22" t="s">
        <v>5523</v>
      </c>
      <c r="C7847" s="23" t="s">
        <v>5524</v>
      </c>
      <c r="D7847" s="31">
        <v>45</v>
      </c>
      <c r="E7847" s="25">
        <v>729.94</v>
      </c>
      <c r="F7847" s="25">
        <v>195442.47</v>
      </c>
    </row>
    <row r="7848" spans="1:6" ht="22.5" customHeight="1" x14ac:dyDescent="0.2">
      <c r="A7848" s="21">
        <v>13</v>
      </c>
      <c r="B7848" s="22" t="s">
        <v>5238</v>
      </c>
      <c r="C7848" s="23" t="s">
        <v>5525</v>
      </c>
      <c r="D7848" s="31">
        <v>1</v>
      </c>
      <c r="E7848" s="25">
        <v>18.14</v>
      </c>
      <c r="F7848" s="25">
        <v>712.2</v>
      </c>
    </row>
    <row r="7849" spans="1:6" x14ac:dyDescent="0.2">
      <c r="A7849" s="26"/>
      <c r="B7849" s="27"/>
      <c r="C7849" s="28" t="s">
        <v>5240</v>
      </c>
      <c r="D7849" s="28"/>
      <c r="E7849" s="28"/>
      <c r="F7849" s="29">
        <v>598.13</v>
      </c>
    </row>
    <row r="7850" spans="1:6" x14ac:dyDescent="0.2">
      <c r="A7850" s="26"/>
      <c r="B7850" s="27"/>
      <c r="C7850" s="28" t="s">
        <v>5241</v>
      </c>
      <c r="D7850" s="28"/>
      <c r="E7850" s="28"/>
      <c r="F7850" s="29">
        <v>305.70999999999998</v>
      </c>
    </row>
    <row r="7851" spans="1:6" x14ac:dyDescent="0.2">
      <c r="A7851" s="26"/>
      <c r="B7851" s="27"/>
      <c r="C7851" s="28" t="s">
        <v>917</v>
      </c>
      <c r="D7851" s="28"/>
      <c r="E7851" s="28"/>
      <c r="F7851" s="29">
        <v>1616.04</v>
      </c>
    </row>
    <row r="7852" spans="1:6" ht="22.5" customHeight="1" x14ac:dyDescent="0.2">
      <c r="A7852" s="21">
        <v>14</v>
      </c>
      <c r="B7852" s="22" t="s">
        <v>5526</v>
      </c>
      <c r="C7852" s="23" t="s">
        <v>5386</v>
      </c>
      <c r="D7852" s="31">
        <v>1</v>
      </c>
      <c r="E7852" s="25">
        <v>1581.54</v>
      </c>
      <c r="F7852" s="25">
        <v>9410.17</v>
      </c>
    </row>
    <row r="7853" spans="1:6" ht="33.75" customHeight="1" x14ac:dyDescent="0.2">
      <c r="A7853" s="21">
        <v>15</v>
      </c>
      <c r="B7853" s="22" t="s">
        <v>5379</v>
      </c>
      <c r="C7853" s="23" t="s">
        <v>5527</v>
      </c>
      <c r="D7853" s="31">
        <v>4</v>
      </c>
      <c r="E7853" s="25">
        <v>20.81</v>
      </c>
      <c r="F7853" s="25">
        <v>3763.65</v>
      </c>
    </row>
    <row r="7854" spans="1:6" x14ac:dyDescent="0.2">
      <c r="A7854" s="26"/>
      <c r="B7854" s="27"/>
      <c r="C7854" s="28" t="s">
        <v>5528</v>
      </c>
      <c r="D7854" s="28"/>
      <c r="E7854" s="28"/>
      <c r="F7854" s="29">
        <v>3331.94</v>
      </c>
    </row>
    <row r="7855" spans="1:6" x14ac:dyDescent="0.2">
      <c r="A7855" s="26"/>
      <c r="B7855" s="27"/>
      <c r="C7855" s="28" t="s">
        <v>5529</v>
      </c>
      <c r="D7855" s="28"/>
      <c r="E7855" s="28"/>
      <c r="F7855" s="29">
        <v>1702.99</v>
      </c>
    </row>
    <row r="7856" spans="1:6" x14ac:dyDescent="0.2">
      <c r="A7856" s="26"/>
      <c r="B7856" s="27"/>
      <c r="C7856" s="28" t="s">
        <v>917</v>
      </c>
      <c r="D7856" s="28"/>
      <c r="E7856" s="28"/>
      <c r="F7856" s="29">
        <v>8798.58</v>
      </c>
    </row>
    <row r="7857" spans="1:6" ht="22.5" customHeight="1" x14ac:dyDescent="0.2">
      <c r="A7857" s="21">
        <v>16</v>
      </c>
      <c r="B7857" s="22" t="s">
        <v>5530</v>
      </c>
      <c r="C7857" s="23" t="s">
        <v>5531</v>
      </c>
      <c r="D7857" s="31">
        <v>4</v>
      </c>
      <c r="E7857" s="25">
        <v>194.65</v>
      </c>
      <c r="F7857" s="25">
        <v>4632.68</v>
      </c>
    </row>
    <row r="7858" spans="1:6" ht="33.75" customHeight="1" x14ac:dyDescent="0.2">
      <c r="A7858" s="21">
        <v>17</v>
      </c>
      <c r="B7858" s="22" t="s">
        <v>5464</v>
      </c>
      <c r="C7858" s="23" t="s">
        <v>5532</v>
      </c>
      <c r="D7858" s="31">
        <v>4</v>
      </c>
      <c r="E7858" s="25">
        <v>2.62</v>
      </c>
      <c r="F7858" s="25">
        <v>473.8</v>
      </c>
    </row>
    <row r="7859" spans="1:6" x14ac:dyDescent="0.2">
      <c r="A7859" s="26"/>
      <c r="B7859" s="27"/>
      <c r="C7859" s="28" t="s">
        <v>5533</v>
      </c>
      <c r="D7859" s="28"/>
      <c r="E7859" s="28"/>
      <c r="F7859" s="29">
        <v>419.91</v>
      </c>
    </row>
    <row r="7860" spans="1:6" x14ac:dyDescent="0.2">
      <c r="A7860" s="26"/>
      <c r="B7860" s="27"/>
      <c r="C7860" s="28" t="s">
        <v>5534</v>
      </c>
      <c r="D7860" s="28"/>
      <c r="E7860" s="28"/>
      <c r="F7860" s="29">
        <v>214.62</v>
      </c>
    </row>
    <row r="7861" spans="1:6" x14ac:dyDescent="0.2">
      <c r="A7861" s="26"/>
      <c r="B7861" s="27"/>
      <c r="C7861" s="28" t="s">
        <v>917</v>
      </c>
      <c r="D7861" s="28"/>
      <c r="E7861" s="28"/>
      <c r="F7861" s="29">
        <v>1108.33</v>
      </c>
    </row>
    <row r="7862" spans="1:6" ht="22.5" customHeight="1" x14ac:dyDescent="0.2">
      <c r="A7862" s="21">
        <v>18</v>
      </c>
      <c r="B7862" s="22" t="s">
        <v>5535</v>
      </c>
      <c r="C7862" s="23" t="s">
        <v>5536</v>
      </c>
      <c r="D7862" s="31">
        <v>4</v>
      </c>
      <c r="E7862" s="25">
        <v>17.03</v>
      </c>
      <c r="F7862" s="25">
        <v>405.37</v>
      </c>
    </row>
    <row r="7863" spans="1:6" ht="33.75" customHeight="1" x14ac:dyDescent="0.2">
      <c r="A7863" s="21">
        <v>19</v>
      </c>
      <c r="B7863" s="22" t="s">
        <v>5276</v>
      </c>
      <c r="C7863" s="23" t="s">
        <v>5537</v>
      </c>
      <c r="D7863" s="31">
        <v>4</v>
      </c>
      <c r="E7863" s="25">
        <v>10.98</v>
      </c>
      <c r="F7863" s="25">
        <v>1830.83</v>
      </c>
    </row>
    <row r="7864" spans="1:6" x14ac:dyDescent="0.2">
      <c r="A7864" s="26"/>
      <c r="B7864" s="27"/>
      <c r="C7864" s="28" t="s">
        <v>5450</v>
      </c>
      <c r="D7864" s="28"/>
      <c r="E7864" s="28"/>
      <c r="F7864" s="29">
        <v>1578.08</v>
      </c>
    </row>
    <row r="7865" spans="1:6" x14ac:dyDescent="0.2">
      <c r="A7865" s="26"/>
      <c r="B7865" s="27"/>
      <c r="C7865" s="28" t="s">
        <v>5451</v>
      </c>
      <c r="D7865" s="28"/>
      <c r="E7865" s="28"/>
      <c r="F7865" s="29">
        <v>806.57</v>
      </c>
    </row>
    <row r="7866" spans="1:6" x14ac:dyDescent="0.2">
      <c r="A7866" s="26"/>
      <c r="B7866" s="27"/>
      <c r="C7866" s="28" t="s">
        <v>917</v>
      </c>
      <c r="D7866" s="28"/>
      <c r="E7866" s="28"/>
      <c r="F7866" s="29">
        <v>4215.4799999999996</v>
      </c>
    </row>
    <row r="7867" spans="1:6" ht="45" customHeight="1" x14ac:dyDescent="0.2">
      <c r="A7867" s="21">
        <v>20</v>
      </c>
      <c r="B7867" s="22" t="s">
        <v>5280</v>
      </c>
      <c r="C7867" s="23" t="s">
        <v>5281</v>
      </c>
      <c r="D7867" s="31">
        <v>4</v>
      </c>
      <c r="E7867" s="25">
        <v>68.819999999999993</v>
      </c>
      <c r="F7867" s="25">
        <v>2378.42</v>
      </c>
    </row>
    <row r="7868" spans="1:6" ht="33.75" customHeight="1" x14ac:dyDescent="0.2">
      <c r="A7868" s="21">
        <v>21</v>
      </c>
      <c r="B7868" s="22" t="s">
        <v>2765</v>
      </c>
      <c r="C7868" s="23" t="s">
        <v>5538</v>
      </c>
      <c r="D7868" s="31">
        <v>2</v>
      </c>
      <c r="E7868" s="25">
        <v>7.28</v>
      </c>
      <c r="F7868" s="25">
        <v>578.78</v>
      </c>
    </row>
    <row r="7869" spans="1:6" x14ac:dyDescent="0.2">
      <c r="A7869" s="26"/>
      <c r="B7869" s="27"/>
      <c r="C7869" s="28" t="s">
        <v>2855</v>
      </c>
      <c r="D7869" s="28"/>
      <c r="E7869" s="28"/>
      <c r="F7869" s="29">
        <v>503.89</v>
      </c>
    </row>
    <row r="7870" spans="1:6" x14ac:dyDescent="0.2">
      <c r="A7870" s="26"/>
      <c r="B7870" s="27"/>
      <c r="C7870" s="28" t="s">
        <v>2856</v>
      </c>
      <c r="D7870" s="28"/>
      <c r="E7870" s="28"/>
      <c r="F7870" s="29">
        <v>257.54000000000002</v>
      </c>
    </row>
    <row r="7871" spans="1:6" x14ac:dyDescent="0.2">
      <c r="A7871" s="26"/>
      <c r="B7871" s="27"/>
      <c r="C7871" s="28" t="s">
        <v>917</v>
      </c>
      <c r="D7871" s="28"/>
      <c r="E7871" s="28"/>
      <c r="F7871" s="29">
        <v>1340.21</v>
      </c>
    </row>
    <row r="7872" spans="1:6" ht="33.75" customHeight="1" x14ac:dyDescent="0.2">
      <c r="A7872" s="21">
        <v>22</v>
      </c>
      <c r="B7872" s="22" t="s">
        <v>5539</v>
      </c>
      <c r="C7872" s="23" t="s">
        <v>5540</v>
      </c>
      <c r="D7872" s="31">
        <v>1</v>
      </c>
      <c r="E7872" s="25">
        <v>1581.54</v>
      </c>
      <c r="F7872" s="25">
        <v>9410.17</v>
      </c>
    </row>
    <row r="7873" spans="1:6" ht="33.75" customHeight="1" x14ac:dyDescent="0.2">
      <c r="A7873" s="21">
        <v>23</v>
      </c>
      <c r="B7873" s="22" t="s">
        <v>5541</v>
      </c>
      <c r="C7873" s="23" t="s">
        <v>5542</v>
      </c>
      <c r="D7873" s="31">
        <v>1</v>
      </c>
      <c r="E7873" s="25">
        <v>304.14</v>
      </c>
      <c r="F7873" s="25">
        <v>1809.63</v>
      </c>
    </row>
    <row r="7874" spans="1:6" ht="12" x14ac:dyDescent="0.2">
      <c r="A7874" s="459" t="s">
        <v>5543</v>
      </c>
      <c r="B7874" s="460"/>
      <c r="C7874" s="460"/>
      <c r="D7874" s="460"/>
      <c r="E7874" s="460"/>
      <c r="F7874" s="461"/>
    </row>
    <row r="7875" spans="1:6" ht="45" customHeight="1" x14ac:dyDescent="0.2">
      <c r="A7875" s="21">
        <v>24</v>
      </c>
      <c r="B7875" s="22" t="s">
        <v>5232</v>
      </c>
      <c r="C7875" s="23" t="s">
        <v>5544</v>
      </c>
      <c r="D7875" s="31">
        <v>49</v>
      </c>
      <c r="E7875" s="25">
        <v>19.149999999999999</v>
      </c>
      <c r="F7875" s="25">
        <v>31499.88</v>
      </c>
    </row>
    <row r="7876" spans="1:6" x14ac:dyDescent="0.2">
      <c r="A7876" s="26"/>
      <c r="B7876" s="27"/>
      <c r="C7876" s="28" t="s">
        <v>5545</v>
      </c>
      <c r="D7876" s="28"/>
      <c r="E7876" s="28"/>
      <c r="F7876" s="29">
        <v>27513.63</v>
      </c>
    </row>
    <row r="7877" spans="1:6" x14ac:dyDescent="0.2">
      <c r="A7877" s="26"/>
      <c r="B7877" s="27"/>
      <c r="C7877" s="28" t="s">
        <v>5546</v>
      </c>
      <c r="D7877" s="28"/>
      <c r="E7877" s="28"/>
      <c r="F7877" s="29">
        <v>14465.93</v>
      </c>
    </row>
    <row r="7878" spans="1:6" x14ac:dyDescent="0.2">
      <c r="A7878" s="26"/>
      <c r="B7878" s="27"/>
      <c r="C7878" s="28" t="s">
        <v>917</v>
      </c>
      <c r="D7878" s="28"/>
      <c r="E7878" s="28"/>
      <c r="F7878" s="29">
        <v>73479.44</v>
      </c>
    </row>
    <row r="7879" spans="1:6" ht="22.5" customHeight="1" x14ac:dyDescent="0.2">
      <c r="A7879" s="21">
        <v>25</v>
      </c>
      <c r="B7879" s="22" t="s">
        <v>5547</v>
      </c>
      <c r="C7879" s="23" t="s">
        <v>5548</v>
      </c>
      <c r="D7879" s="31">
        <v>4</v>
      </c>
      <c r="E7879" s="25">
        <v>90.03</v>
      </c>
      <c r="F7879" s="25">
        <v>2142.6799999999998</v>
      </c>
    </row>
    <row r="7880" spans="1:6" ht="22.5" customHeight="1" x14ac:dyDescent="0.2">
      <c r="A7880" s="21">
        <v>26</v>
      </c>
      <c r="B7880" s="22" t="s">
        <v>5549</v>
      </c>
      <c r="C7880" s="23" t="s">
        <v>5550</v>
      </c>
      <c r="D7880" s="31">
        <v>45</v>
      </c>
      <c r="E7880" s="25">
        <v>15.93</v>
      </c>
      <c r="F7880" s="25">
        <v>12544.88</v>
      </c>
    </row>
    <row r="7881" spans="1:6" ht="33.75" customHeight="1" x14ac:dyDescent="0.2">
      <c r="A7881" s="21">
        <v>27</v>
      </c>
      <c r="B7881" s="22" t="s">
        <v>2765</v>
      </c>
      <c r="C7881" s="23" t="s">
        <v>5551</v>
      </c>
      <c r="D7881" s="31">
        <v>6</v>
      </c>
      <c r="E7881" s="25">
        <v>7.28</v>
      </c>
      <c r="F7881" s="25">
        <v>1736.34</v>
      </c>
    </row>
    <row r="7882" spans="1:6" x14ac:dyDescent="0.2">
      <c r="A7882" s="26"/>
      <c r="B7882" s="27"/>
      <c r="C7882" s="28" t="s">
        <v>2796</v>
      </c>
      <c r="D7882" s="28"/>
      <c r="E7882" s="28"/>
      <c r="F7882" s="29">
        <v>1511.68</v>
      </c>
    </row>
    <row r="7883" spans="1:6" x14ac:dyDescent="0.2">
      <c r="A7883" s="26"/>
      <c r="B7883" s="27"/>
      <c r="C7883" s="28" t="s">
        <v>2797</v>
      </c>
      <c r="D7883" s="28"/>
      <c r="E7883" s="28"/>
      <c r="F7883" s="29">
        <v>772.63</v>
      </c>
    </row>
    <row r="7884" spans="1:6" x14ac:dyDescent="0.2">
      <c r="A7884" s="26"/>
      <c r="B7884" s="27"/>
      <c r="C7884" s="28" t="s">
        <v>917</v>
      </c>
      <c r="D7884" s="28"/>
      <c r="E7884" s="28"/>
      <c r="F7884" s="29">
        <v>4020.65</v>
      </c>
    </row>
    <row r="7885" spans="1:6" ht="22.5" customHeight="1" x14ac:dyDescent="0.2">
      <c r="A7885" s="21">
        <v>28</v>
      </c>
      <c r="B7885" s="22" t="s">
        <v>5552</v>
      </c>
      <c r="C7885" s="23" t="s">
        <v>5553</v>
      </c>
      <c r="D7885" s="31">
        <v>6</v>
      </c>
      <c r="E7885" s="25">
        <v>413.63</v>
      </c>
      <c r="F7885" s="25">
        <v>14766.57</v>
      </c>
    </row>
    <row r="7886" spans="1:6" ht="22.5" customHeight="1" x14ac:dyDescent="0.2">
      <c r="A7886" s="21">
        <v>29</v>
      </c>
      <c r="B7886" s="22" t="s">
        <v>5554</v>
      </c>
      <c r="C7886" s="23" t="s">
        <v>5555</v>
      </c>
      <c r="D7886" s="31">
        <v>2</v>
      </c>
      <c r="E7886" s="25">
        <v>5.54</v>
      </c>
      <c r="F7886" s="25">
        <v>500.75</v>
      </c>
    </row>
    <row r="7887" spans="1:6" x14ac:dyDescent="0.2">
      <c r="A7887" s="26"/>
      <c r="B7887" s="27"/>
      <c r="C7887" s="28" t="s">
        <v>5556</v>
      </c>
      <c r="D7887" s="28"/>
      <c r="E7887" s="28"/>
      <c r="F7887" s="29">
        <v>467.98</v>
      </c>
    </row>
    <row r="7888" spans="1:6" x14ac:dyDescent="0.2">
      <c r="A7888" s="26"/>
      <c r="B7888" s="27"/>
      <c r="C7888" s="28" t="s">
        <v>5557</v>
      </c>
      <c r="D7888" s="28"/>
      <c r="E7888" s="28"/>
      <c r="F7888" s="29">
        <v>261.08</v>
      </c>
    </row>
    <row r="7889" spans="1:6" x14ac:dyDescent="0.2">
      <c r="A7889" s="26"/>
      <c r="B7889" s="27"/>
      <c r="C7889" s="28" t="s">
        <v>917</v>
      </c>
      <c r="D7889" s="28"/>
      <c r="E7889" s="28"/>
      <c r="F7889" s="29">
        <v>1229.81</v>
      </c>
    </row>
    <row r="7890" spans="1:6" ht="22.5" customHeight="1" x14ac:dyDescent="0.2">
      <c r="A7890" s="21">
        <v>30</v>
      </c>
      <c r="B7890" s="22" t="s">
        <v>5558</v>
      </c>
      <c r="C7890" s="23" t="s">
        <v>5559</v>
      </c>
      <c r="D7890" s="31">
        <v>1</v>
      </c>
      <c r="E7890" s="25">
        <v>401.47</v>
      </c>
      <c r="F7890" s="25">
        <v>2388.7199999999998</v>
      </c>
    </row>
    <row r="7891" spans="1:6" ht="22.5" customHeight="1" x14ac:dyDescent="0.2">
      <c r="A7891" s="21">
        <v>31</v>
      </c>
      <c r="B7891" s="22" t="s">
        <v>5560</v>
      </c>
      <c r="C7891" s="23" t="s">
        <v>5561</v>
      </c>
      <c r="D7891" s="31">
        <v>1</v>
      </c>
      <c r="E7891" s="25">
        <v>173.58</v>
      </c>
      <c r="F7891" s="25">
        <v>1447.69</v>
      </c>
    </row>
    <row r="7892" spans="1:6" ht="33.75" customHeight="1" x14ac:dyDescent="0.2">
      <c r="A7892" s="21">
        <v>32</v>
      </c>
      <c r="B7892" s="22" t="s">
        <v>5290</v>
      </c>
      <c r="C7892" s="23" t="s">
        <v>5291</v>
      </c>
      <c r="D7892" s="30">
        <v>0.45</v>
      </c>
      <c r="E7892" s="25">
        <v>153.46</v>
      </c>
      <c r="F7892" s="25">
        <v>2405.23</v>
      </c>
    </row>
    <row r="7893" spans="1:6" x14ac:dyDescent="0.2">
      <c r="A7893" s="26"/>
      <c r="B7893" s="27"/>
      <c r="C7893" s="28" t="s">
        <v>5562</v>
      </c>
      <c r="D7893" s="28"/>
      <c r="E7893" s="28"/>
      <c r="F7893" s="29">
        <v>1988.03</v>
      </c>
    </row>
    <row r="7894" spans="1:6" x14ac:dyDescent="0.2">
      <c r="A7894" s="26"/>
      <c r="B7894" s="27"/>
      <c r="C7894" s="28" t="s">
        <v>5563</v>
      </c>
      <c r="D7894" s="28"/>
      <c r="E7894" s="28"/>
      <c r="F7894" s="29">
        <v>1016.1</v>
      </c>
    </row>
    <row r="7895" spans="1:6" x14ac:dyDescent="0.2">
      <c r="A7895" s="26"/>
      <c r="B7895" s="27"/>
      <c r="C7895" s="28" t="s">
        <v>917</v>
      </c>
      <c r="D7895" s="28"/>
      <c r="E7895" s="28"/>
      <c r="F7895" s="29">
        <v>5409.36</v>
      </c>
    </row>
    <row r="7896" spans="1:6" ht="22.5" customHeight="1" x14ac:dyDescent="0.2">
      <c r="A7896" s="21">
        <v>33</v>
      </c>
      <c r="B7896" s="22" t="s">
        <v>5294</v>
      </c>
      <c r="C7896" s="23" t="s">
        <v>5295</v>
      </c>
      <c r="D7896" s="31">
        <v>45</v>
      </c>
      <c r="E7896" s="25">
        <v>1.19</v>
      </c>
      <c r="F7896" s="25">
        <v>361.46</v>
      </c>
    </row>
    <row r="7897" spans="1:6" ht="12" x14ac:dyDescent="0.2">
      <c r="A7897" s="459" t="s">
        <v>5564</v>
      </c>
      <c r="B7897" s="460"/>
      <c r="C7897" s="460"/>
      <c r="D7897" s="460"/>
      <c r="E7897" s="460"/>
      <c r="F7897" s="461"/>
    </row>
    <row r="7898" spans="1:6" ht="45" customHeight="1" x14ac:dyDescent="0.2">
      <c r="A7898" s="21">
        <v>34</v>
      </c>
      <c r="B7898" s="22" t="s">
        <v>5297</v>
      </c>
      <c r="C7898" s="23" t="s">
        <v>5298</v>
      </c>
      <c r="D7898" s="30">
        <v>13.94</v>
      </c>
      <c r="E7898" s="25">
        <v>64.09</v>
      </c>
      <c r="F7898" s="25">
        <v>34283.360000000001</v>
      </c>
    </row>
    <row r="7899" spans="1:6" x14ac:dyDescent="0.2">
      <c r="A7899" s="26"/>
      <c r="B7899" s="27"/>
      <c r="C7899" s="28" t="s">
        <v>5565</v>
      </c>
      <c r="D7899" s="28"/>
      <c r="E7899" s="28"/>
      <c r="F7899" s="29">
        <v>31155.34</v>
      </c>
    </row>
    <row r="7900" spans="1:6" x14ac:dyDescent="0.2">
      <c r="A7900" s="26"/>
      <c r="B7900" s="27"/>
      <c r="C7900" s="28" t="s">
        <v>5566</v>
      </c>
      <c r="D7900" s="28"/>
      <c r="E7900" s="28"/>
      <c r="F7900" s="29">
        <v>16380.64</v>
      </c>
    </row>
    <row r="7901" spans="1:6" x14ac:dyDescent="0.2">
      <c r="A7901" s="26"/>
      <c r="B7901" s="27"/>
      <c r="C7901" s="28" t="s">
        <v>917</v>
      </c>
      <c r="D7901" s="28"/>
      <c r="E7901" s="28"/>
      <c r="F7901" s="29">
        <v>81819.34</v>
      </c>
    </row>
    <row r="7902" spans="1:6" ht="45" customHeight="1" x14ac:dyDescent="0.2">
      <c r="A7902" s="21">
        <v>35</v>
      </c>
      <c r="B7902" s="22" t="s">
        <v>4742</v>
      </c>
      <c r="C7902" s="23" t="s">
        <v>4743</v>
      </c>
      <c r="D7902" s="30">
        <v>5.94</v>
      </c>
      <c r="E7902" s="25">
        <v>79.63</v>
      </c>
      <c r="F7902" s="25">
        <v>17727.48</v>
      </c>
    </row>
    <row r="7903" spans="1:6" x14ac:dyDescent="0.2">
      <c r="A7903" s="26"/>
      <c r="B7903" s="27"/>
      <c r="C7903" s="28" t="s">
        <v>5567</v>
      </c>
      <c r="D7903" s="28"/>
      <c r="E7903" s="28"/>
      <c r="F7903" s="29">
        <v>15995.19</v>
      </c>
    </row>
    <row r="7904" spans="1:6" x14ac:dyDescent="0.2">
      <c r="A7904" s="26"/>
      <c r="B7904" s="27"/>
      <c r="C7904" s="28" t="s">
        <v>5568</v>
      </c>
      <c r="D7904" s="28"/>
      <c r="E7904" s="28"/>
      <c r="F7904" s="29">
        <v>8409.84</v>
      </c>
    </row>
    <row r="7905" spans="1:6" x14ac:dyDescent="0.2">
      <c r="A7905" s="26"/>
      <c r="B7905" s="27"/>
      <c r="C7905" s="28" t="s">
        <v>917</v>
      </c>
      <c r="D7905" s="28"/>
      <c r="E7905" s="28"/>
      <c r="F7905" s="29">
        <v>42132.51</v>
      </c>
    </row>
    <row r="7906" spans="1:6" ht="22.5" customHeight="1" x14ac:dyDescent="0.2">
      <c r="A7906" s="21">
        <v>36</v>
      </c>
      <c r="B7906" s="22" t="s">
        <v>5569</v>
      </c>
      <c r="C7906" s="23" t="s">
        <v>5570</v>
      </c>
      <c r="D7906" s="30">
        <v>6.65</v>
      </c>
      <c r="E7906" s="25">
        <v>23.72</v>
      </c>
      <c r="F7906" s="25">
        <v>4364.1899999999996</v>
      </c>
    </row>
    <row r="7907" spans="1:6" x14ac:dyDescent="0.2">
      <c r="A7907" s="26"/>
      <c r="B7907" s="27"/>
      <c r="C7907" s="28" t="s">
        <v>5571</v>
      </c>
      <c r="D7907" s="28"/>
      <c r="E7907" s="28"/>
      <c r="F7907" s="29">
        <v>3478.53</v>
      </c>
    </row>
    <row r="7908" spans="1:6" x14ac:dyDescent="0.2">
      <c r="A7908" s="26"/>
      <c r="B7908" s="27"/>
      <c r="C7908" s="28" t="s">
        <v>5572</v>
      </c>
      <c r="D7908" s="28"/>
      <c r="E7908" s="28"/>
      <c r="F7908" s="29">
        <v>1828.92</v>
      </c>
    </row>
    <row r="7909" spans="1:6" x14ac:dyDescent="0.2">
      <c r="A7909" s="26"/>
      <c r="B7909" s="27"/>
      <c r="C7909" s="28" t="s">
        <v>917</v>
      </c>
      <c r="D7909" s="28"/>
      <c r="E7909" s="28"/>
      <c r="F7909" s="29">
        <v>9671.64</v>
      </c>
    </row>
    <row r="7910" spans="1:6" ht="22.5" customHeight="1" x14ac:dyDescent="0.2">
      <c r="A7910" s="21">
        <v>37</v>
      </c>
      <c r="B7910" s="22" t="s">
        <v>5573</v>
      </c>
      <c r="C7910" s="23" t="s">
        <v>5574</v>
      </c>
      <c r="D7910" s="32">
        <v>0.5</v>
      </c>
      <c r="E7910" s="25">
        <v>38.06</v>
      </c>
      <c r="F7910" s="25">
        <v>608.34</v>
      </c>
    </row>
    <row r="7911" spans="1:6" x14ac:dyDescent="0.2">
      <c r="A7911" s="26"/>
      <c r="B7911" s="27"/>
      <c r="C7911" s="28" t="s">
        <v>5575</v>
      </c>
      <c r="D7911" s="28"/>
      <c r="E7911" s="28"/>
      <c r="F7911" s="29">
        <v>522.55999999999995</v>
      </c>
    </row>
    <row r="7912" spans="1:6" x14ac:dyDescent="0.2">
      <c r="A7912" s="26"/>
      <c r="B7912" s="27"/>
      <c r="C7912" s="28" t="s">
        <v>5576</v>
      </c>
      <c r="D7912" s="28"/>
      <c r="E7912" s="28"/>
      <c r="F7912" s="29">
        <v>274.75</v>
      </c>
    </row>
    <row r="7913" spans="1:6" x14ac:dyDescent="0.2">
      <c r="A7913" s="26"/>
      <c r="B7913" s="27"/>
      <c r="C7913" s="28" t="s">
        <v>917</v>
      </c>
      <c r="D7913" s="28"/>
      <c r="E7913" s="28"/>
      <c r="F7913" s="29">
        <v>1405.65</v>
      </c>
    </row>
    <row r="7914" spans="1:6" ht="78.75" customHeight="1" x14ac:dyDescent="0.2">
      <c r="A7914" s="21">
        <v>38</v>
      </c>
      <c r="B7914" s="22" t="s">
        <v>5577</v>
      </c>
      <c r="C7914" s="23" t="s">
        <v>5578</v>
      </c>
      <c r="D7914" s="33">
        <v>1.0250999999999999</v>
      </c>
      <c r="E7914" s="25">
        <v>6984.54</v>
      </c>
      <c r="F7914" s="25">
        <v>33221.71</v>
      </c>
    </row>
    <row r="7915" spans="1:6" ht="78.75" customHeight="1" x14ac:dyDescent="0.2">
      <c r="A7915" s="21">
        <v>39</v>
      </c>
      <c r="B7915" s="22" t="s">
        <v>5579</v>
      </c>
      <c r="C7915" s="23" t="s">
        <v>5580</v>
      </c>
      <c r="D7915" s="35">
        <v>0.16728000000000001</v>
      </c>
      <c r="E7915" s="25">
        <v>13350.34</v>
      </c>
      <c r="F7915" s="25">
        <v>10384.59</v>
      </c>
    </row>
    <row r="7916" spans="1:6" ht="22.5" customHeight="1" x14ac:dyDescent="0.2">
      <c r="A7916" s="21">
        <v>40</v>
      </c>
      <c r="B7916" s="22" t="s">
        <v>5581</v>
      </c>
      <c r="C7916" s="23" t="s">
        <v>5582</v>
      </c>
      <c r="D7916" s="35">
        <v>5.5079999999999997E-2</v>
      </c>
      <c r="E7916" s="25">
        <v>4858.96</v>
      </c>
      <c r="F7916" s="25">
        <v>3091.14</v>
      </c>
    </row>
    <row r="7917" spans="1:6" ht="22.5" customHeight="1" x14ac:dyDescent="0.2">
      <c r="A7917" s="21">
        <v>41</v>
      </c>
      <c r="B7917" s="22" t="s">
        <v>5583</v>
      </c>
      <c r="C7917" s="23" t="s">
        <v>5584</v>
      </c>
      <c r="D7917" s="35">
        <v>0.83538000000000001</v>
      </c>
      <c r="E7917" s="25">
        <v>19862.939999999999</v>
      </c>
      <c r="F7917" s="25">
        <v>155477.37</v>
      </c>
    </row>
    <row r="7918" spans="1:6" ht="22.5" customHeight="1" x14ac:dyDescent="0.2">
      <c r="A7918" s="21">
        <v>42</v>
      </c>
      <c r="B7918" s="22" t="s">
        <v>5585</v>
      </c>
      <c r="C7918" s="23" t="s">
        <v>5586</v>
      </c>
      <c r="D7918" s="35">
        <v>7.3440000000000005E-2</v>
      </c>
      <c r="E7918" s="25">
        <v>10960.87</v>
      </c>
      <c r="F7918" s="25">
        <v>6238.49</v>
      </c>
    </row>
    <row r="7919" spans="1:6" ht="22.5" customHeight="1" x14ac:dyDescent="0.2">
      <c r="A7919" s="21">
        <v>43</v>
      </c>
      <c r="B7919" s="22" t="s">
        <v>5311</v>
      </c>
      <c r="C7919" s="23" t="s">
        <v>5312</v>
      </c>
      <c r="D7919" s="24">
        <v>0.10199999999999999</v>
      </c>
      <c r="E7919" s="25">
        <v>6713.83</v>
      </c>
      <c r="F7919" s="25">
        <v>8025.98</v>
      </c>
    </row>
    <row r="7920" spans="1:6" ht="22.5" customHeight="1" x14ac:dyDescent="0.2">
      <c r="A7920" s="21">
        <v>44</v>
      </c>
      <c r="B7920" s="22" t="s">
        <v>5585</v>
      </c>
      <c r="C7920" s="23" t="s">
        <v>5586</v>
      </c>
      <c r="D7920" s="24">
        <v>5.0999999999999997E-2</v>
      </c>
      <c r="E7920" s="25">
        <v>10960.87</v>
      </c>
      <c r="F7920" s="25">
        <v>4332.28</v>
      </c>
    </row>
    <row r="7921" spans="1:6" ht="33.75" customHeight="1" x14ac:dyDescent="0.2">
      <c r="A7921" s="21">
        <v>45</v>
      </c>
      <c r="B7921" s="22" t="s">
        <v>5587</v>
      </c>
      <c r="C7921" s="23" t="s">
        <v>5588</v>
      </c>
      <c r="D7921" s="32">
        <v>45.9</v>
      </c>
      <c r="E7921" s="25">
        <v>8.16</v>
      </c>
      <c r="F7921" s="25">
        <v>3124.34</v>
      </c>
    </row>
    <row r="7922" spans="1:6" ht="22.5" customHeight="1" x14ac:dyDescent="0.2">
      <c r="A7922" s="21">
        <v>46</v>
      </c>
      <c r="B7922" s="22" t="s">
        <v>5589</v>
      </c>
      <c r="C7922" s="23" t="s">
        <v>5590</v>
      </c>
      <c r="D7922" s="24">
        <v>5.0999999999999997E-2</v>
      </c>
      <c r="E7922" s="25">
        <v>14498.24</v>
      </c>
      <c r="F7922" s="25">
        <v>6521.6</v>
      </c>
    </row>
    <row r="7923" spans="1:6" ht="22.5" customHeight="1" x14ac:dyDescent="0.2">
      <c r="A7923" s="21">
        <v>47</v>
      </c>
      <c r="B7923" s="22" t="s">
        <v>5591</v>
      </c>
      <c r="C7923" s="23" t="s">
        <v>5592</v>
      </c>
      <c r="D7923" s="31">
        <v>51</v>
      </c>
      <c r="E7923" s="25">
        <v>12.68</v>
      </c>
      <c r="F7923" s="25">
        <v>5391.23</v>
      </c>
    </row>
    <row r="7924" spans="1:6" ht="22.5" customHeight="1" x14ac:dyDescent="0.2">
      <c r="A7924" s="21">
        <v>48</v>
      </c>
      <c r="B7924" s="22" t="s">
        <v>5593</v>
      </c>
      <c r="C7924" s="23" t="s">
        <v>5594</v>
      </c>
      <c r="D7924" s="30">
        <v>36.72</v>
      </c>
      <c r="E7924" s="25">
        <v>10.07</v>
      </c>
      <c r="F7924" s="25">
        <v>3083.64</v>
      </c>
    </row>
    <row r="7925" spans="1:6" ht="22.5" customHeight="1" x14ac:dyDescent="0.2">
      <c r="A7925" s="21">
        <v>49</v>
      </c>
      <c r="B7925" s="22" t="s">
        <v>5595</v>
      </c>
      <c r="C7925" s="23" t="s">
        <v>5596</v>
      </c>
      <c r="D7925" s="30">
        <v>110.16</v>
      </c>
      <c r="E7925" s="25">
        <v>14.24</v>
      </c>
      <c r="F7925" s="25">
        <v>13081.53</v>
      </c>
    </row>
    <row r="7926" spans="1:6" ht="22.5" customHeight="1" x14ac:dyDescent="0.2">
      <c r="A7926" s="21">
        <v>50</v>
      </c>
      <c r="B7926" s="22" t="s">
        <v>5597</v>
      </c>
      <c r="C7926" s="23" t="s">
        <v>5598</v>
      </c>
      <c r="D7926" s="24">
        <v>0.153</v>
      </c>
      <c r="E7926" s="25">
        <v>3034.99</v>
      </c>
      <c r="F7926" s="25">
        <v>3988.8</v>
      </c>
    </row>
    <row r="7927" spans="1:6" ht="12" x14ac:dyDescent="0.2">
      <c r="A7927" s="459" t="s">
        <v>4838</v>
      </c>
      <c r="B7927" s="460"/>
      <c r="C7927" s="460"/>
      <c r="D7927" s="460"/>
      <c r="E7927" s="460"/>
      <c r="F7927" s="461"/>
    </row>
    <row r="7928" spans="1:6" ht="33.75" customHeight="1" x14ac:dyDescent="0.2">
      <c r="A7928" s="21">
        <v>51</v>
      </c>
      <c r="B7928" s="22" t="s">
        <v>5599</v>
      </c>
      <c r="C7928" s="23" t="s">
        <v>5600</v>
      </c>
      <c r="D7928" s="30">
        <v>2.34</v>
      </c>
      <c r="E7928" s="25">
        <v>761.99</v>
      </c>
      <c r="F7928" s="25">
        <v>45741.61</v>
      </c>
    </row>
    <row r="7929" spans="1:6" x14ac:dyDescent="0.2">
      <c r="A7929" s="26"/>
      <c r="B7929" s="27"/>
      <c r="C7929" s="28" t="s">
        <v>5601</v>
      </c>
      <c r="D7929" s="28"/>
      <c r="E7929" s="28"/>
      <c r="F7929" s="29">
        <v>38136.82</v>
      </c>
    </row>
    <row r="7930" spans="1:6" x14ac:dyDescent="0.2">
      <c r="A7930" s="26"/>
      <c r="B7930" s="27"/>
      <c r="C7930" s="28" t="s">
        <v>5602</v>
      </c>
      <c r="D7930" s="28"/>
      <c r="E7930" s="28"/>
      <c r="F7930" s="29">
        <v>20051.32</v>
      </c>
    </row>
    <row r="7931" spans="1:6" x14ac:dyDescent="0.2">
      <c r="A7931" s="26"/>
      <c r="B7931" s="27"/>
      <c r="C7931" s="28" t="s">
        <v>917</v>
      </c>
      <c r="D7931" s="28"/>
      <c r="E7931" s="28"/>
      <c r="F7931" s="29">
        <v>103929.75</v>
      </c>
    </row>
    <row r="7932" spans="1:6" ht="33.75" customHeight="1" x14ac:dyDescent="0.2">
      <c r="A7932" s="21">
        <v>52</v>
      </c>
      <c r="B7932" s="22" t="s">
        <v>5603</v>
      </c>
      <c r="C7932" s="23" t="s">
        <v>5604</v>
      </c>
      <c r="D7932" s="31">
        <v>28</v>
      </c>
      <c r="E7932" s="25">
        <v>104.15</v>
      </c>
      <c r="F7932" s="25">
        <v>24321.72</v>
      </c>
    </row>
    <row r="7933" spans="1:6" ht="33.75" customHeight="1" x14ac:dyDescent="0.2">
      <c r="A7933" s="21">
        <v>53</v>
      </c>
      <c r="B7933" s="22" t="s">
        <v>5605</v>
      </c>
      <c r="C7933" s="23" t="s">
        <v>5606</v>
      </c>
      <c r="D7933" s="31">
        <v>50</v>
      </c>
      <c r="E7933" s="25">
        <v>205.51</v>
      </c>
      <c r="F7933" s="25">
        <v>85698.38</v>
      </c>
    </row>
    <row r="7934" spans="1:6" ht="22.5" customHeight="1" x14ac:dyDescent="0.2">
      <c r="A7934" s="21">
        <v>54</v>
      </c>
      <c r="B7934" s="22" t="s">
        <v>5607</v>
      </c>
      <c r="C7934" s="23" t="s">
        <v>5608</v>
      </c>
      <c r="D7934" s="31">
        <v>28</v>
      </c>
      <c r="E7934" s="25">
        <v>74.39</v>
      </c>
      <c r="F7934" s="25">
        <v>17372.310000000001</v>
      </c>
    </row>
    <row r="7935" spans="1:6" ht="22.5" customHeight="1" x14ac:dyDescent="0.2">
      <c r="A7935" s="21">
        <v>55</v>
      </c>
      <c r="B7935" s="22" t="s">
        <v>5609</v>
      </c>
      <c r="C7935" s="23" t="s">
        <v>5610</v>
      </c>
      <c r="D7935" s="31">
        <v>50</v>
      </c>
      <c r="E7935" s="25">
        <v>113.45</v>
      </c>
      <c r="F7935" s="25">
        <v>47308.84</v>
      </c>
    </row>
    <row r="7936" spans="1:6" ht="22.5" customHeight="1" x14ac:dyDescent="0.2">
      <c r="A7936" s="21">
        <v>56</v>
      </c>
      <c r="B7936" s="22" t="s">
        <v>5611</v>
      </c>
      <c r="C7936" s="23" t="s">
        <v>5612</v>
      </c>
      <c r="D7936" s="31">
        <v>56</v>
      </c>
      <c r="E7936" s="25">
        <v>66.95</v>
      </c>
      <c r="F7936" s="25">
        <v>31268.69</v>
      </c>
    </row>
    <row r="7937" spans="1:6" ht="22.5" customHeight="1" x14ac:dyDescent="0.2">
      <c r="A7937" s="21">
        <v>57</v>
      </c>
      <c r="B7937" s="22" t="s">
        <v>5613</v>
      </c>
      <c r="C7937" s="23" t="s">
        <v>5614</v>
      </c>
      <c r="D7937" s="31">
        <v>100</v>
      </c>
      <c r="E7937" s="25">
        <v>82.76</v>
      </c>
      <c r="F7937" s="25">
        <v>69024.66</v>
      </c>
    </row>
    <row r="7938" spans="1:6" ht="22.5" customHeight="1" x14ac:dyDescent="0.2">
      <c r="A7938" s="21">
        <v>58</v>
      </c>
      <c r="B7938" s="22" t="s">
        <v>5615</v>
      </c>
      <c r="C7938" s="23" t="s">
        <v>5616</v>
      </c>
      <c r="D7938" s="31">
        <v>256</v>
      </c>
      <c r="E7938" s="25">
        <v>14.87</v>
      </c>
      <c r="F7938" s="25">
        <v>31757.599999999999</v>
      </c>
    </row>
    <row r="7939" spans="1:6" ht="12" customHeight="1" x14ac:dyDescent="0.2">
      <c r="A7939" s="459" t="s">
        <v>5617</v>
      </c>
      <c r="B7939" s="460"/>
      <c r="C7939" s="460"/>
      <c r="D7939" s="460"/>
      <c r="E7939" s="460"/>
      <c r="F7939" s="461"/>
    </row>
    <row r="7940" spans="1:6" ht="45" customHeight="1" x14ac:dyDescent="0.2">
      <c r="A7940" s="21">
        <v>59</v>
      </c>
      <c r="B7940" s="22" t="s">
        <v>3923</v>
      </c>
      <c r="C7940" s="23" t="s">
        <v>3924</v>
      </c>
      <c r="D7940" s="30">
        <v>19.88</v>
      </c>
      <c r="E7940" s="25">
        <v>184.24</v>
      </c>
      <c r="F7940" s="25">
        <v>158815.97</v>
      </c>
    </row>
    <row r="7941" spans="1:6" x14ac:dyDescent="0.2">
      <c r="A7941" s="26"/>
      <c r="B7941" s="27"/>
      <c r="C7941" s="28" t="s">
        <v>5618</v>
      </c>
      <c r="D7941" s="28"/>
      <c r="E7941" s="28"/>
      <c r="F7941" s="29">
        <v>145983.1</v>
      </c>
    </row>
    <row r="7942" spans="1:6" x14ac:dyDescent="0.2">
      <c r="A7942" s="26"/>
      <c r="B7942" s="27"/>
      <c r="C7942" s="28" t="s">
        <v>5619</v>
      </c>
      <c r="D7942" s="28"/>
      <c r="E7942" s="28"/>
      <c r="F7942" s="29">
        <v>76754</v>
      </c>
    </row>
    <row r="7943" spans="1:6" x14ac:dyDescent="0.2">
      <c r="A7943" s="26"/>
      <c r="B7943" s="27"/>
      <c r="C7943" s="28" t="s">
        <v>917</v>
      </c>
      <c r="D7943" s="28"/>
      <c r="E7943" s="28"/>
      <c r="F7943" s="29">
        <v>381553.07</v>
      </c>
    </row>
    <row r="7944" spans="1:6" ht="22.5" customHeight="1" x14ac:dyDescent="0.2">
      <c r="A7944" s="21">
        <v>60</v>
      </c>
      <c r="B7944" s="22" t="s">
        <v>5324</v>
      </c>
      <c r="C7944" s="23" t="s">
        <v>5325</v>
      </c>
      <c r="D7944" s="30">
        <v>-34.79</v>
      </c>
      <c r="E7944" s="25">
        <v>8</v>
      </c>
      <c r="F7944" s="25">
        <v>-5811.32</v>
      </c>
    </row>
    <row r="7945" spans="1:6" ht="33.75" customHeight="1" x14ac:dyDescent="0.2">
      <c r="A7945" s="21">
        <v>61</v>
      </c>
      <c r="B7945" s="22" t="s">
        <v>5326</v>
      </c>
      <c r="C7945" s="23" t="s">
        <v>5327</v>
      </c>
      <c r="D7945" s="30">
        <v>2027.76</v>
      </c>
      <c r="E7945" s="25">
        <v>3.24</v>
      </c>
      <c r="F7945" s="25">
        <v>71349.570000000007</v>
      </c>
    </row>
    <row r="7946" spans="1:6" ht="33.75" customHeight="1" x14ac:dyDescent="0.2">
      <c r="A7946" s="21">
        <v>62</v>
      </c>
      <c r="B7946" s="22" t="s">
        <v>5334</v>
      </c>
      <c r="C7946" s="23" t="s">
        <v>5335</v>
      </c>
      <c r="D7946" s="30">
        <v>39.76</v>
      </c>
      <c r="E7946" s="25">
        <v>49.3</v>
      </c>
      <c r="F7946" s="25">
        <v>8448.32</v>
      </c>
    </row>
    <row r="7947" spans="1:6" ht="22.5" customHeight="1" x14ac:dyDescent="0.2">
      <c r="A7947" s="21">
        <v>63</v>
      </c>
      <c r="B7947" s="22" t="s">
        <v>5620</v>
      </c>
      <c r="C7947" s="23" t="s">
        <v>5331</v>
      </c>
      <c r="D7947" s="31">
        <v>7952</v>
      </c>
      <c r="E7947" s="25">
        <v>2.4700000000000002</v>
      </c>
      <c r="F7947" s="25">
        <v>163835.69</v>
      </c>
    </row>
    <row r="7948" spans="1:6" ht="22.5" customHeight="1" x14ac:dyDescent="0.2">
      <c r="A7948" s="21">
        <v>64</v>
      </c>
      <c r="B7948" s="22" t="s">
        <v>5621</v>
      </c>
      <c r="C7948" s="23" t="s">
        <v>5333</v>
      </c>
      <c r="D7948" s="31">
        <v>7952</v>
      </c>
      <c r="E7948" s="25">
        <v>0.3</v>
      </c>
      <c r="F7948" s="25">
        <v>20047.400000000001</v>
      </c>
    </row>
    <row r="7949" spans="1:6" ht="22.5" customHeight="1" x14ac:dyDescent="0.2">
      <c r="A7949" s="21">
        <v>65</v>
      </c>
      <c r="B7949" s="22" t="s">
        <v>5344</v>
      </c>
      <c r="C7949" s="23" t="s">
        <v>5345</v>
      </c>
      <c r="D7949" s="31">
        <v>90</v>
      </c>
      <c r="E7949" s="25">
        <v>6.27</v>
      </c>
      <c r="F7949" s="25">
        <v>24403.49</v>
      </c>
    </row>
    <row r="7950" spans="1:6" x14ac:dyDescent="0.2">
      <c r="A7950" s="26"/>
      <c r="B7950" s="27"/>
      <c r="C7950" s="28" t="s">
        <v>5622</v>
      </c>
      <c r="D7950" s="28"/>
      <c r="E7950" s="28"/>
      <c r="F7950" s="29">
        <v>21444.73</v>
      </c>
    </row>
    <row r="7951" spans="1:6" x14ac:dyDescent="0.2">
      <c r="A7951" s="26"/>
      <c r="B7951" s="27"/>
      <c r="C7951" s="28" t="s">
        <v>5623</v>
      </c>
      <c r="D7951" s="28"/>
      <c r="E7951" s="28"/>
      <c r="F7951" s="29">
        <v>10960.64</v>
      </c>
    </row>
    <row r="7952" spans="1:6" x14ac:dyDescent="0.2">
      <c r="A7952" s="26"/>
      <c r="B7952" s="27"/>
      <c r="C7952" s="28" t="s">
        <v>917</v>
      </c>
      <c r="D7952" s="28"/>
      <c r="E7952" s="28"/>
      <c r="F7952" s="29">
        <v>56808.86</v>
      </c>
    </row>
    <row r="7953" spans="1:6" ht="22.5" customHeight="1" x14ac:dyDescent="0.2">
      <c r="A7953" s="21">
        <v>66</v>
      </c>
      <c r="B7953" s="22" t="s">
        <v>5624</v>
      </c>
      <c r="C7953" s="23" t="s">
        <v>5625</v>
      </c>
      <c r="D7953" s="31">
        <v>90</v>
      </c>
      <c r="E7953" s="25">
        <v>152.76</v>
      </c>
      <c r="F7953" s="25">
        <v>114660.05</v>
      </c>
    </row>
    <row r="7954" spans="1:6" ht="22.5" customHeight="1" x14ac:dyDescent="0.2">
      <c r="A7954" s="21">
        <v>67</v>
      </c>
      <c r="B7954" s="22" t="s">
        <v>5626</v>
      </c>
      <c r="C7954" s="23" t="s">
        <v>5627</v>
      </c>
      <c r="D7954" s="32">
        <v>0.2</v>
      </c>
      <c r="E7954" s="25">
        <v>280.17</v>
      </c>
      <c r="F7954" s="25">
        <v>2048.65</v>
      </c>
    </row>
    <row r="7955" spans="1:6" x14ac:dyDescent="0.2">
      <c r="A7955" s="26"/>
      <c r="B7955" s="27"/>
      <c r="C7955" s="28" t="s">
        <v>5628</v>
      </c>
      <c r="D7955" s="28"/>
      <c r="E7955" s="28"/>
      <c r="F7955" s="29">
        <v>1842.18</v>
      </c>
    </row>
    <row r="7956" spans="1:6" x14ac:dyDescent="0.2">
      <c r="A7956" s="26"/>
      <c r="B7956" s="27"/>
      <c r="C7956" s="28" t="s">
        <v>5629</v>
      </c>
      <c r="D7956" s="28"/>
      <c r="E7956" s="28"/>
      <c r="F7956" s="29">
        <v>968.57</v>
      </c>
    </row>
    <row r="7957" spans="1:6" x14ac:dyDescent="0.2">
      <c r="A7957" s="26"/>
      <c r="B7957" s="27"/>
      <c r="C7957" s="28" t="s">
        <v>917</v>
      </c>
      <c r="D7957" s="28"/>
      <c r="E7957" s="28"/>
      <c r="F7957" s="29">
        <v>4859.3999999999996</v>
      </c>
    </row>
    <row r="7958" spans="1:6" ht="22.5" customHeight="1" x14ac:dyDescent="0.2">
      <c r="A7958" s="21">
        <v>68</v>
      </c>
      <c r="B7958" s="22" t="s">
        <v>5630</v>
      </c>
      <c r="C7958" s="23" t="s">
        <v>5631</v>
      </c>
      <c r="D7958" s="31">
        <v>20</v>
      </c>
      <c r="E7958" s="25">
        <v>13.6</v>
      </c>
      <c r="F7958" s="25">
        <v>3740</v>
      </c>
    </row>
    <row r="7959" spans="1:6" ht="22.5" customHeight="1" x14ac:dyDescent="0.2">
      <c r="A7959" s="21">
        <v>69</v>
      </c>
      <c r="B7959" s="22" t="s">
        <v>5632</v>
      </c>
      <c r="C7959" s="23" t="s">
        <v>5633</v>
      </c>
      <c r="D7959" s="31">
        <v>10</v>
      </c>
      <c r="E7959" s="25">
        <v>43.39</v>
      </c>
      <c r="F7959" s="25">
        <v>3619.01</v>
      </c>
    </row>
    <row r="7960" spans="1:6" ht="22.5" customHeight="1" x14ac:dyDescent="0.2">
      <c r="A7960" s="21">
        <v>70</v>
      </c>
      <c r="B7960" s="22" t="s">
        <v>4866</v>
      </c>
      <c r="C7960" s="23" t="s">
        <v>4867</v>
      </c>
      <c r="D7960" s="32">
        <v>0.1</v>
      </c>
      <c r="E7960" s="25">
        <v>237.81</v>
      </c>
      <c r="F7960" s="25">
        <v>896.62</v>
      </c>
    </row>
    <row r="7961" spans="1:6" x14ac:dyDescent="0.2">
      <c r="A7961" s="26"/>
      <c r="B7961" s="27"/>
      <c r="C7961" s="28" t="s">
        <v>5634</v>
      </c>
      <c r="D7961" s="28"/>
      <c r="E7961" s="28"/>
      <c r="F7961" s="29">
        <v>815.99</v>
      </c>
    </row>
    <row r="7962" spans="1:6" x14ac:dyDescent="0.2">
      <c r="A7962" s="26"/>
      <c r="B7962" s="27"/>
      <c r="C7962" s="28" t="s">
        <v>5635</v>
      </c>
      <c r="D7962" s="28"/>
      <c r="E7962" s="28"/>
      <c r="F7962" s="29">
        <v>429.03</v>
      </c>
    </row>
    <row r="7963" spans="1:6" x14ac:dyDescent="0.2">
      <c r="A7963" s="26"/>
      <c r="B7963" s="27"/>
      <c r="C7963" s="28" t="s">
        <v>917</v>
      </c>
      <c r="D7963" s="28"/>
      <c r="E7963" s="28"/>
      <c r="F7963" s="29">
        <v>2141.64</v>
      </c>
    </row>
    <row r="7964" spans="1:6" ht="22.5" customHeight="1" x14ac:dyDescent="0.2">
      <c r="A7964" s="21">
        <v>71</v>
      </c>
      <c r="B7964" s="22" t="s">
        <v>5636</v>
      </c>
      <c r="C7964" s="23" t="s">
        <v>5637</v>
      </c>
      <c r="D7964" s="31">
        <v>5</v>
      </c>
      <c r="E7964" s="25">
        <v>27.89</v>
      </c>
      <c r="F7964" s="25">
        <v>1163.1600000000001</v>
      </c>
    </row>
    <row r="7965" spans="1:6" ht="33.75" customHeight="1" x14ac:dyDescent="0.2">
      <c r="A7965" s="21">
        <v>72</v>
      </c>
      <c r="B7965" s="22" t="s">
        <v>4917</v>
      </c>
      <c r="C7965" s="23" t="s">
        <v>4918</v>
      </c>
      <c r="D7965" s="31">
        <v>15</v>
      </c>
      <c r="E7965" s="25">
        <v>19.350000000000001</v>
      </c>
      <c r="F7965" s="25">
        <v>5500.24</v>
      </c>
    </row>
    <row r="7966" spans="1:6" x14ac:dyDescent="0.2">
      <c r="A7966" s="26"/>
      <c r="B7966" s="27"/>
      <c r="C7966" s="28" t="s">
        <v>5638</v>
      </c>
      <c r="D7966" s="28"/>
      <c r="E7966" s="28"/>
      <c r="F7966" s="29">
        <v>2818.03</v>
      </c>
    </row>
    <row r="7967" spans="1:6" x14ac:dyDescent="0.2">
      <c r="A7967" s="26"/>
      <c r="B7967" s="27"/>
      <c r="C7967" s="28" t="s">
        <v>5639</v>
      </c>
      <c r="D7967" s="28"/>
      <c r="E7967" s="28"/>
      <c r="F7967" s="29">
        <v>1481.65</v>
      </c>
    </row>
    <row r="7968" spans="1:6" x14ac:dyDescent="0.2">
      <c r="A7968" s="26"/>
      <c r="B7968" s="27"/>
      <c r="C7968" s="28" t="s">
        <v>917</v>
      </c>
      <c r="D7968" s="28"/>
      <c r="E7968" s="28"/>
      <c r="F7968" s="29">
        <v>9799.92</v>
      </c>
    </row>
    <row r="7969" spans="1:6" ht="22.5" customHeight="1" x14ac:dyDescent="0.2">
      <c r="A7969" s="21">
        <v>73</v>
      </c>
      <c r="B7969" s="22" t="s">
        <v>4921</v>
      </c>
      <c r="C7969" s="23" t="s">
        <v>4922</v>
      </c>
      <c r="D7969" s="33">
        <v>-8.9999999999999998E-4</v>
      </c>
      <c r="E7969" s="25">
        <v>26950</v>
      </c>
      <c r="F7969" s="25">
        <v>-583.58000000000004</v>
      </c>
    </row>
    <row r="7970" spans="1:6" ht="22.5" customHeight="1" x14ac:dyDescent="0.2">
      <c r="A7970" s="21">
        <v>74</v>
      </c>
      <c r="B7970" s="22" t="s">
        <v>4923</v>
      </c>
      <c r="C7970" s="23" t="s">
        <v>4924</v>
      </c>
      <c r="D7970" s="30">
        <v>-2.25</v>
      </c>
      <c r="E7970" s="25">
        <v>9.0399999999999991</v>
      </c>
      <c r="F7970" s="25">
        <v>-208.89</v>
      </c>
    </row>
    <row r="7971" spans="1:6" ht="22.5" customHeight="1" x14ac:dyDescent="0.2">
      <c r="A7971" s="21">
        <v>75</v>
      </c>
      <c r="B7971" s="22" t="s">
        <v>4925</v>
      </c>
      <c r="C7971" s="23" t="s">
        <v>4926</v>
      </c>
      <c r="D7971" s="32">
        <v>-10.8</v>
      </c>
      <c r="E7971" s="25">
        <v>16.7</v>
      </c>
      <c r="F7971" s="25">
        <v>-1742.28</v>
      </c>
    </row>
    <row r="7972" spans="1:6" ht="22.5" customHeight="1" x14ac:dyDescent="0.2">
      <c r="A7972" s="21">
        <v>76</v>
      </c>
      <c r="B7972" s="22" t="s">
        <v>5640</v>
      </c>
      <c r="C7972" s="23" t="s">
        <v>5641</v>
      </c>
      <c r="D7972" s="31">
        <v>10</v>
      </c>
      <c r="E7972" s="25">
        <v>1275.8699999999999</v>
      </c>
      <c r="F7972" s="25">
        <v>106407.52</v>
      </c>
    </row>
    <row r="7973" spans="1:6" ht="33.75" customHeight="1" x14ac:dyDescent="0.2">
      <c r="A7973" s="21">
        <v>77</v>
      </c>
      <c r="B7973" s="22" t="s">
        <v>5486</v>
      </c>
      <c r="C7973" s="23" t="s">
        <v>5487</v>
      </c>
      <c r="D7973" s="30">
        <v>0.05</v>
      </c>
      <c r="E7973" s="25">
        <v>817.49</v>
      </c>
      <c r="F7973" s="25">
        <v>960</v>
      </c>
    </row>
    <row r="7974" spans="1:6" x14ac:dyDescent="0.2">
      <c r="A7974" s="26"/>
      <c r="B7974" s="27"/>
      <c r="C7974" s="28" t="s">
        <v>5488</v>
      </c>
      <c r="D7974" s="28"/>
      <c r="E7974" s="28"/>
      <c r="F7974" s="29">
        <v>680.04</v>
      </c>
    </row>
    <row r="7975" spans="1:6" x14ac:dyDescent="0.2">
      <c r="A7975" s="26"/>
      <c r="B7975" s="27"/>
      <c r="C7975" s="28" t="s">
        <v>5489</v>
      </c>
      <c r="D7975" s="28"/>
      <c r="E7975" s="28"/>
      <c r="F7975" s="29">
        <v>357.55</v>
      </c>
    </row>
    <row r="7976" spans="1:6" x14ac:dyDescent="0.2">
      <c r="A7976" s="26"/>
      <c r="B7976" s="27"/>
      <c r="C7976" s="28" t="s">
        <v>917</v>
      </c>
      <c r="D7976" s="28"/>
      <c r="E7976" s="28"/>
      <c r="F7976" s="29">
        <v>1997.59</v>
      </c>
    </row>
    <row r="7977" spans="1:6" ht="45" customHeight="1" x14ac:dyDescent="0.2">
      <c r="A7977" s="21">
        <v>78</v>
      </c>
      <c r="B7977" s="22" t="s">
        <v>5642</v>
      </c>
      <c r="C7977" s="23" t="s">
        <v>5643</v>
      </c>
      <c r="D7977" s="31">
        <v>5</v>
      </c>
      <c r="E7977" s="25">
        <v>19.399999999999999</v>
      </c>
      <c r="F7977" s="25">
        <v>848.75</v>
      </c>
    </row>
    <row r="7978" spans="1:6" ht="11.25" customHeight="1" x14ac:dyDescent="0.2">
      <c r="A7978" s="443" t="s">
        <v>1023</v>
      </c>
      <c r="B7978" s="444"/>
      <c r="C7978" s="444"/>
      <c r="D7978" s="444"/>
      <c r="E7978" s="445"/>
      <c r="F7978" s="36">
        <v>1714252.7</v>
      </c>
    </row>
    <row r="7979" spans="1:6" x14ac:dyDescent="0.2">
      <c r="A7979" s="443" t="s">
        <v>1008</v>
      </c>
      <c r="B7979" s="444"/>
      <c r="C7979" s="444"/>
      <c r="D7979" s="444"/>
      <c r="E7979" s="445"/>
      <c r="F7979" s="36">
        <v>316868.43</v>
      </c>
    </row>
    <row r="7980" spans="1:6" x14ac:dyDescent="0.2">
      <c r="A7980" s="443" t="s">
        <v>1009</v>
      </c>
      <c r="B7980" s="444"/>
      <c r="C7980" s="444"/>
      <c r="D7980" s="444"/>
      <c r="E7980" s="445"/>
      <c r="F7980" s="36">
        <v>165954.29</v>
      </c>
    </row>
    <row r="7981" spans="1:6" x14ac:dyDescent="0.2">
      <c r="A7981" s="443" t="s">
        <v>1024</v>
      </c>
      <c r="B7981" s="444"/>
      <c r="C7981" s="444"/>
      <c r="D7981" s="444"/>
      <c r="E7981" s="445"/>
      <c r="F7981" s="36">
        <v>2197075.42</v>
      </c>
    </row>
    <row r="7982" spans="1:6" x14ac:dyDescent="0.2">
      <c r="A7982" s="38"/>
      <c r="B7982" s="38"/>
      <c r="C7982" s="38"/>
      <c r="D7982" s="38"/>
      <c r="E7982" s="38"/>
      <c r="F7982" s="38"/>
    </row>
    <row r="7983" spans="1:6" ht="15" x14ac:dyDescent="0.25">
      <c r="A7983" s="3"/>
      <c r="B7983" s="3"/>
      <c r="C7983" s="3"/>
      <c r="D7983" s="3"/>
      <c r="E7983" s="3"/>
      <c r="F7983" s="3"/>
    </row>
    <row r="7984" spans="1:6" x14ac:dyDescent="0.2">
      <c r="A7984" s="41" t="s">
        <v>1025</v>
      </c>
      <c r="B7984" s="446"/>
      <c r="C7984" s="446"/>
      <c r="D7984" s="446"/>
      <c r="E7984" s="446"/>
      <c r="F7984" s="446"/>
    </row>
    <row r="7985" spans="1:6" x14ac:dyDescent="0.2">
      <c r="A7985" s="4"/>
      <c r="B7985" s="447" t="s">
        <v>1027</v>
      </c>
      <c r="C7985" s="447"/>
      <c r="D7985" s="447"/>
      <c r="E7985" s="447"/>
      <c r="F7985" s="447"/>
    </row>
    <row r="7986" spans="1:6" x14ac:dyDescent="0.2">
      <c r="A7986" s="41" t="s">
        <v>1028</v>
      </c>
      <c r="B7986" s="446"/>
      <c r="C7986" s="446"/>
      <c r="D7986" s="446"/>
      <c r="E7986" s="446"/>
      <c r="F7986" s="446"/>
    </row>
    <row r="7987" spans="1:6" x14ac:dyDescent="0.2">
      <c r="A7987" s="10"/>
      <c r="B7987" s="447" t="s">
        <v>1027</v>
      </c>
      <c r="C7987" s="447"/>
      <c r="D7987" s="447"/>
      <c r="E7987" s="447"/>
      <c r="F7987" s="447"/>
    </row>
    <row r="7989" spans="1:6" ht="15" x14ac:dyDescent="0.25">
      <c r="A7989" s="3"/>
      <c r="B7989" s="3"/>
      <c r="C7989" s="3"/>
      <c r="D7989" s="3"/>
      <c r="E7989" s="3"/>
      <c r="F7989" s="3"/>
    </row>
    <row r="7990" spans="1:6" ht="18" x14ac:dyDescent="0.25">
      <c r="A7990" s="448" t="s">
        <v>5644</v>
      </c>
      <c r="B7990" s="448"/>
      <c r="C7990" s="448"/>
      <c r="D7990" s="448"/>
      <c r="E7990" s="448"/>
      <c r="F7990" s="448"/>
    </row>
    <row r="7991" spans="1:6" x14ac:dyDescent="0.2">
      <c r="A7991" s="6"/>
      <c r="B7991" s="6"/>
      <c r="C7991" s="6"/>
      <c r="D7991" s="6"/>
      <c r="E7991" s="6"/>
      <c r="F7991" s="6"/>
    </row>
    <row r="7992" spans="1:6" ht="12.75" customHeight="1" x14ac:dyDescent="0.2">
      <c r="A7992" s="449" t="s">
        <v>5645</v>
      </c>
      <c r="B7992" s="449"/>
      <c r="C7992" s="449"/>
      <c r="D7992" s="449"/>
      <c r="E7992" s="449"/>
      <c r="F7992" s="449"/>
    </row>
    <row r="7993" spans="1:6" x14ac:dyDescent="0.2">
      <c r="A7993" s="450" t="s">
        <v>903</v>
      </c>
      <c r="B7993" s="450"/>
      <c r="C7993" s="450"/>
      <c r="D7993" s="450"/>
      <c r="E7993" s="450"/>
      <c r="F7993" s="450"/>
    </row>
    <row r="7994" spans="1:6" x14ac:dyDescent="0.2">
      <c r="A7994" s="9"/>
      <c r="B7994" s="9"/>
      <c r="C7994" s="9"/>
      <c r="D7994" s="9"/>
      <c r="E7994" s="9"/>
      <c r="F7994" s="9"/>
    </row>
    <row r="7995" spans="1:6" ht="15" x14ac:dyDescent="0.25">
      <c r="A7995" s="10" t="s">
        <v>904</v>
      </c>
      <c r="B7995" s="10"/>
      <c r="C7995" s="11"/>
      <c r="D7995" s="12"/>
      <c r="E7995" s="12"/>
      <c r="F7995" s="3"/>
    </row>
    <row r="7996" spans="1:6" ht="15" x14ac:dyDescent="0.25">
      <c r="A7996" s="10"/>
      <c r="B7996" s="10"/>
      <c r="C7996" s="3"/>
      <c r="D7996" s="15"/>
      <c r="E7996" s="16"/>
      <c r="F7996" s="3"/>
    </row>
    <row r="7997" spans="1:6" ht="15" x14ac:dyDescent="0.25">
      <c r="A7997" s="18"/>
      <c r="B7997" s="3"/>
      <c r="C7997" s="3"/>
      <c r="D7997" s="3"/>
      <c r="E7997" s="3"/>
      <c r="F7997" s="3"/>
    </row>
    <row r="7998" spans="1:6" ht="11.25" customHeight="1" x14ac:dyDescent="0.2">
      <c r="A7998" s="451" t="s">
        <v>906</v>
      </c>
      <c r="B7998" s="451" t="s">
        <v>907</v>
      </c>
      <c r="C7998" s="451" t="s">
        <v>908</v>
      </c>
      <c r="D7998" s="451" t="s">
        <v>909</v>
      </c>
      <c r="E7998" s="451" t="s">
        <v>910</v>
      </c>
      <c r="F7998" s="451" t="s">
        <v>911</v>
      </c>
    </row>
    <row r="7999" spans="1:6" ht="11.25" customHeight="1" x14ac:dyDescent="0.2">
      <c r="A7999" s="452"/>
      <c r="B7999" s="452"/>
      <c r="C7999" s="452"/>
      <c r="D7999" s="452"/>
      <c r="E7999" s="452"/>
      <c r="F7999" s="452"/>
    </row>
    <row r="8000" spans="1:6" ht="12" x14ac:dyDescent="0.2">
      <c r="A8000" s="19">
        <v>1</v>
      </c>
      <c r="B8000" s="19">
        <v>2</v>
      </c>
      <c r="C8000" s="453">
        <v>3</v>
      </c>
      <c r="D8000" s="454"/>
      <c r="E8000" s="455"/>
      <c r="F8000" s="19">
        <v>4</v>
      </c>
    </row>
    <row r="8001" spans="1:6" ht="12.75" x14ac:dyDescent="0.2">
      <c r="A8001" s="456" t="s">
        <v>5231</v>
      </c>
      <c r="B8001" s="457"/>
      <c r="C8001" s="457"/>
      <c r="D8001" s="457"/>
      <c r="E8001" s="457"/>
      <c r="F8001" s="458"/>
    </row>
    <row r="8002" spans="1:6" ht="12" x14ac:dyDescent="0.2">
      <c r="A8002" s="459" t="s">
        <v>5646</v>
      </c>
      <c r="B8002" s="460"/>
      <c r="C8002" s="460"/>
      <c r="D8002" s="460"/>
      <c r="E8002" s="460"/>
      <c r="F8002" s="461"/>
    </row>
    <row r="8003" spans="1:6" ht="33.75" customHeight="1" x14ac:dyDescent="0.2">
      <c r="A8003" s="21">
        <v>1</v>
      </c>
      <c r="B8003" s="22" t="s">
        <v>4953</v>
      </c>
      <c r="C8003" s="23" t="s">
        <v>4954</v>
      </c>
      <c r="D8003" s="31">
        <v>1</v>
      </c>
      <c r="E8003" s="25">
        <v>67.63</v>
      </c>
      <c r="F8003" s="25">
        <v>1555.08</v>
      </c>
    </row>
    <row r="8004" spans="1:6" x14ac:dyDescent="0.2">
      <c r="A8004" s="26"/>
      <c r="B8004" s="27"/>
      <c r="C8004" s="28" t="s">
        <v>5244</v>
      </c>
      <c r="D8004" s="28"/>
      <c r="E8004" s="28"/>
      <c r="F8004" s="29">
        <v>1255.6199999999999</v>
      </c>
    </row>
    <row r="8005" spans="1:6" x14ac:dyDescent="0.2">
      <c r="A8005" s="26"/>
      <c r="B8005" s="27"/>
      <c r="C8005" s="28" t="s">
        <v>5245</v>
      </c>
      <c r="D8005" s="28"/>
      <c r="E8005" s="28"/>
      <c r="F8005" s="29">
        <v>660.17</v>
      </c>
    </row>
    <row r="8006" spans="1:6" x14ac:dyDescent="0.2">
      <c r="A8006" s="26"/>
      <c r="B8006" s="27"/>
      <c r="C8006" s="28" t="s">
        <v>917</v>
      </c>
      <c r="D8006" s="28"/>
      <c r="E8006" s="28"/>
      <c r="F8006" s="29">
        <v>3470.87</v>
      </c>
    </row>
    <row r="8007" spans="1:6" ht="67.5" customHeight="1" x14ac:dyDescent="0.2">
      <c r="A8007" s="21">
        <v>2</v>
      </c>
      <c r="B8007" s="22" t="s">
        <v>5647</v>
      </c>
      <c r="C8007" s="23" t="s">
        <v>5648</v>
      </c>
      <c r="D8007" s="31">
        <v>1</v>
      </c>
      <c r="E8007" s="25">
        <v>2783.22</v>
      </c>
      <c r="F8007" s="25">
        <v>16560.13</v>
      </c>
    </row>
    <row r="8008" spans="1:6" ht="12" x14ac:dyDescent="0.2">
      <c r="A8008" s="459" t="s">
        <v>5649</v>
      </c>
      <c r="B8008" s="460"/>
      <c r="C8008" s="460"/>
      <c r="D8008" s="460"/>
      <c r="E8008" s="460"/>
      <c r="F8008" s="461"/>
    </row>
    <row r="8009" spans="1:6" ht="33.75" customHeight="1" x14ac:dyDescent="0.2">
      <c r="A8009" s="21">
        <v>3</v>
      </c>
      <c r="B8009" s="22" t="s">
        <v>4953</v>
      </c>
      <c r="C8009" s="23" t="s">
        <v>4954</v>
      </c>
      <c r="D8009" s="31">
        <v>1</v>
      </c>
      <c r="E8009" s="25">
        <v>67.63</v>
      </c>
      <c r="F8009" s="25">
        <v>1555.08</v>
      </c>
    </row>
    <row r="8010" spans="1:6" x14ac:dyDescent="0.2">
      <c r="A8010" s="26"/>
      <c r="B8010" s="27"/>
      <c r="C8010" s="28" t="s">
        <v>5244</v>
      </c>
      <c r="D8010" s="28"/>
      <c r="E8010" s="28"/>
      <c r="F8010" s="29">
        <v>1255.6199999999999</v>
      </c>
    </row>
    <row r="8011" spans="1:6" x14ac:dyDescent="0.2">
      <c r="A8011" s="26"/>
      <c r="B8011" s="27"/>
      <c r="C8011" s="28" t="s">
        <v>5245</v>
      </c>
      <c r="D8011" s="28"/>
      <c r="E8011" s="28"/>
      <c r="F8011" s="29">
        <v>660.17</v>
      </c>
    </row>
    <row r="8012" spans="1:6" x14ac:dyDescent="0.2">
      <c r="A8012" s="26"/>
      <c r="B8012" s="27"/>
      <c r="C8012" s="28" t="s">
        <v>917</v>
      </c>
      <c r="D8012" s="28"/>
      <c r="E8012" s="28"/>
      <c r="F8012" s="29">
        <v>3470.87</v>
      </c>
    </row>
    <row r="8013" spans="1:6" ht="67.5" customHeight="1" x14ac:dyDescent="0.2">
      <c r="A8013" s="21">
        <v>4</v>
      </c>
      <c r="B8013" s="22" t="s">
        <v>5650</v>
      </c>
      <c r="C8013" s="23" t="s">
        <v>5651</v>
      </c>
      <c r="D8013" s="31">
        <v>1</v>
      </c>
      <c r="E8013" s="25">
        <v>3243.81</v>
      </c>
      <c r="F8013" s="25">
        <v>19300.689999999999</v>
      </c>
    </row>
    <row r="8014" spans="1:6" ht="12" x14ac:dyDescent="0.2">
      <c r="A8014" s="459" t="s">
        <v>5652</v>
      </c>
      <c r="B8014" s="460"/>
      <c r="C8014" s="460"/>
      <c r="D8014" s="460"/>
      <c r="E8014" s="460"/>
      <c r="F8014" s="461"/>
    </row>
    <row r="8015" spans="1:6" ht="33.75" customHeight="1" x14ac:dyDescent="0.2">
      <c r="A8015" s="21">
        <v>5</v>
      </c>
      <c r="B8015" s="22" t="s">
        <v>4953</v>
      </c>
      <c r="C8015" s="23" t="s">
        <v>4954</v>
      </c>
      <c r="D8015" s="31">
        <v>1</v>
      </c>
      <c r="E8015" s="25">
        <v>67.63</v>
      </c>
      <c r="F8015" s="25">
        <v>1555.08</v>
      </c>
    </row>
    <row r="8016" spans="1:6" x14ac:dyDescent="0.2">
      <c r="A8016" s="26"/>
      <c r="B8016" s="27"/>
      <c r="C8016" s="28" t="s">
        <v>5244</v>
      </c>
      <c r="D8016" s="28"/>
      <c r="E8016" s="28"/>
      <c r="F8016" s="29">
        <v>1255.6199999999999</v>
      </c>
    </row>
    <row r="8017" spans="1:6" x14ac:dyDescent="0.2">
      <c r="A8017" s="26"/>
      <c r="B8017" s="27"/>
      <c r="C8017" s="28" t="s">
        <v>5245</v>
      </c>
      <c r="D8017" s="28"/>
      <c r="E8017" s="28"/>
      <c r="F8017" s="29">
        <v>660.17</v>
      </c>
    </row>
    <row r="8018" spans="1:6" x14ac:dyDescent="0.2">
      <c r="A8018" s="26"/>
      <c r="B8018" s="27"/>
      <c r="C8018" s="28" t="s">
        <v>917</v>
      </c>
      <c r="D8018" s="28"/>
      <c r="E8018" s="28"/>
      <c r="F8018" s="29">
        <v>3470.87</v>
      </c>
    </row>
    <row r="8019" spans="1:6" ht="101.25" customHeight="1" x14ac:dyDescent="0.2">
      <c r="A8019" s="21">
        <v>6</v>
      </c>
      <c r="B8019" s="22" t="s">
        <v>5650</v>
      </c>
      <c r="C8019" s="23" t="s">
        <v>5653</v>
      </c>
      <c r="D8019" s="31">
        <v>1</v>
      </c>
      <c r="E8019" s="25">
        <v>5073.22</v>
      </c>
      <c r="F8019" s="25">
        <v>30185.65</v>
      </c>
    </row>
    <row r="8020" spans="1:6" ht="12" x14ac:dyDescent="0.2">
      <c r="A8020" s="459" t="s">
        <v>5543</v>
      </c>
      <c r="B8020" s="460"/>
      <c r="C8020" s="460"/>
      <c r="D8020" s="460"/>
      <c r="E8020" s="460"/>
      <c r="F8020" s="461"/>
    </row>
    <row r="8021" spans="1:6" ht="45" customHeight="1" x14ac:dyDescent="0.2">
      <c r="A8021" s="21">
        <v>7</v>
      </c>
      <c r="B8021" s="22" t="s">
        <v>5232</v>
      </c>
      <c r="C8021" s="23" t="s">
        <v>5233</v>
      </c>
      <c r="D8021" s="31">
        <v>32</v>
      </c>
      <c r="E8021" s="25">
        <v>19.149999999999999</v>
      </c>
      <c r="F8021" s="25">
        <v>20571.34</v>
      </c>
    </row>
    <row r="8022" spans="1:6" x14ac:dyDescent="0.2">
      <c r="A8022" s="26"/>
      <c r="B8022" s="27"/>
      <c r="C8022" s="28" t="s">
        <v>5654</v>
      </c>
      <c r="D8022" s="28"/>
      <c r="E8022" s="28"/>
      <c r="F8022" s="29">
        <v>17968.09</v>
      </c>
    </row>
    <row r="8023" spans="1:6" x14ac:dyDescent="0.2">
      <c r="A8023" s="26"/>
      <c r="B8023" s="27"/>
      <c r="C8023" s="28" t="s">
        <v>5655</v>
      </c>
      <c r="D8023" s="28"/>
      <c r="E8023" s="28"/>
      <c r="F8023" s="29">
        <v>9447.14</v>
      </c>
    </row>
    <row r="8024" spans="1:6" x14ac:dyDescent="0.2">
      <c r="A8024" s="26"/>
      <c r="B8024" s="27"/>
      <c r="C8024" s="28" t="s">
        <v>917</v>
      </c>
      <c r="D8024" s="28"/>
      <c r="E8024" s="28"/>
      <c r="F8024" s="29">
        <v>47986.57</v>
      </c>
    </row>
    <row r="8025" spans="1:6" ht="22.5" customHeight="1" x14ac:dyDescent="0.2">
      <c r="A8025" s="21">
        <v>8</v>
      </c>
      <c r="B8025" s="22" t="s">
        <v>5656</v>
      </c>
      <c r="C8025" s="23" t="s">
        <v>5657</v>
      </c>
      <c r="D8025" s="31">
        <v>16</v>
      </c>
      <c r="E8025" s="25">
        <v>3879.3</v>
      </c>
      <c r="F8025" s="25">
        <v>517653.67</v>
      </c>
    </row>
    <row r="8026" spans="1:6" ht="22.5" customHeight="1" x14ac:dyDescent="0.2">
      <c r="A8026" s="21">
        <v>9</v>
      </c>
      <c r="B8026" s="22" t="s">
        <v>5658</v>
      </c>
      <c r="C8026" s="23" t="s">
        <v>5659</v>
      </c>
      <c r="D8026" s="31">
        <v>16</v>
      </c>
      <c r="E8026" s="25">
        <v>325.45999999999998</v>
      </c>
      <c r="F8026" s="25">
        <v>43428.86</v>
      </c>
    </row>
    <row r="8027" spans="1:6" ht="12" x14ac:dyDescent="0.2">
      <c r="A8027" s="459" t="s">
        <v>5296</v>
      </c>
      <c r="B8027" s="460"/>
      <c r="C8027" s="460"/>
      <c r="D8027" s="460"/>
      <c r="E8027" s="460"/>
      <c r="F8027" s="461"/>
    </row>
    <row r="8028" spans="1:6" ht="33.75" customHeight="1" x14ac:dyDescent="0.2">
      <c r="A8028" s="21">
        <v>10</v>
      </c>
      <c r="B8028" s="22" t="s">
        <v>4804</v>
      </c>
      <c r="C8028" s="23" t="s">
        <v>4805</v>
      </c>
      <c r="D8028" s="30">
        <v>25.79</v>
      </c>
      <c r="E8028" s="25">
        <v>253.75</v>
      </c>
      <c r="F8028" s="25">
        <v>213721.83</v>
      </c>
    </row>
    <row r="8029" spans="1:6" x14ac:dyDescent="0.2">
      <c r="A8029" s="26"/>
      <c r="B8029" s="27"/>
      <c r="C8029" s="28" t="s">
        <v>5660</v>
      </c>
      <c r="D8029" s="28"/>
      <c r="E8029" s="28"/>
      <c r="F8029" s="29">
        <v>186436.41</v>
      </c>
    </row>
    <row r="8030" spans="1:6" x14ac:dyDescent="0.2">
      <c r="A8030" s="26"/>
      <c r="B8030" s="27"/>
      <c r="C8030" s="28" t="s">
        <v>5661</v>
      </c>
      <c r="D8030" s="28"/>
      <c r="E8030" s="28"/>
      <c r="F8030" s="29">
        <v>98023.26</v>
      </c>
    </row>
    <row r="8031" spans="1:6" x14ac:dyDescent="0.2">
      <c r="A8031" s="26"/>
      <c r="B8031" s="27"/>
      <c r="C8031" s="28" t="s">
        <v>917</v>
      </c>
      <c r="D8031" s="28"/>
      <c r="E8031" s="28"/>
      <c r="F8031" s="29">
        <v>498181.5</v>
      </c>
    </row>
    <row r="8032" spans="1:6" ht="45" customHeight="1" x14ac:dyDescent="0.2">
      <c r="A8032" s="21">
        <v>12</v>
      </c>
      <c r="B8032" s="22" t="s">
        <v>4742</v>
      </c>
      <c r="C8032" s="23" t="s">
        <v>4743</v>
      </c>
      <c r="D8032" s="31">
        <v>2</v>
      </c>
      <c r="E8032" s="25">
        <v>79.63</v>
      </c>
      <c r="F8032" s="25">
        <v>6005.33</v>
      </c>
    </row>
    <row r="8033" spans="1:6" x14ac:dyDescent="0.2">
      <c r="A8033" s="26"/>
      <c r="B8033" s="27"/>
      <c r="C8033" s="28" t="s">
        <v>5662</v>
      </c>
      <c r="D8033" s="28"/>
      <c r="E8033" s="28"/>
      <c r="F8033" s="29">
        <v>5385.59</v>
      </c>
    </row>
    <row r="8034" spans="1:6" x14ac:dyDescent="0.2">
      <c r="A8034" s="26"/>
      <c r="B8034" s="27"/>
      <c r="C8034" s="28" t="s">
        <v>5663</v>
      </c>
      <c r="D8034" s="28"/>
      <c r="E8034" s="28"/>
      <c r="F8034" s="29">
        <v>2831.6</v>
      </c>
    </row>
    <row r="8035" spans="1:6" x14ac:dyDescent="0.2">
      <c r="A8035" s="26"/>
      <c r="B8035" s="27"/>
      <c r="C8035" s="28" t="s">
        <v>917</v>
      </c>
      <c r="D8035" s="28"/>
      <c r="E8035" s="28"/>
      <c r="F8035" s="29">
        <v>14222.52</v>
      </c>
    </row>
    <row r="8036" spans="1:6" ht="45" customHeight="1" x14ac:dyDescent="0.2">
      <c r="A8036" s="21">
        <v>11</v>
      </c>
      <c r="B8036" s="22" t="s">
        <v>4748</v>
      </c>
      <c r="C8036" s="23" t="s">
        <v>4749</v>
      </c>
      <c r="D8036" s="32">
        <v>0.2</v>
      </c>
      <c r="E8036" s="25">
        <v>100.16</v>
      </c>
      <c r="F8036" s="25">
        <v>53.34</v>
      </c>
    </row>
    <row r="8037" spans="1:6" x14ac:dyDescent="0.2">
      <c r="A8037" s="26"/>
      <c r="B8037" s="27"/>
      <c r="C8037" s="28" t="s">
        <v>5664</v>
      </c>
      <c r="D8037" s="28"/>
      <c r="E8037" s="28"/>
      <c r="F8037" s="29">
        <v>13.94</v>
      </c>
    </row>
    <row r="8038" spans="1:6" x14ac:dyDescent="0.2">
      <c r="A8038" s="26"/>
      <c r="B8038" s="27"/>
      <c r="C8038" s="28" t="s">
        <v>5665</v>
      </c>
      <c r="D8038" s="28"/>
      <c r="E8038" s="28"/>
      <c r="F8038" s="29">
        <v>7.33</v>
      </c>
    </row>
    <row r="8039" spans="1:6" x14ac:dyDescent="0.2">
      <c r="A8039" s="26"/>
      <c r="B8039" s="27"/>
      <c r="C8039" s="28" t="s">
        <v>917</v>
      </c>
      <c r="D8039" s="28"/>
      <c r="E8039" s="28"/>
      <c r="F8039" s="29">
        <v>74.61</v>
      </c>
    </row>
    <row r="8040" spans="1:6" ht="22.5" customHeight="1" x14ac:dyDescent="0.2">
      <c r="A8040" s="21">
        <v>14</v>
      </c>
      <c r="B8040" s="22" t="s">
        <v>5585</v>
      </c>
      <c r="C8040" s="23" t="s">
        <v>5586</v>
      </c>
      <c r="D8040" s="33">
        <v>1.8156000000000001</v>
      </c>
      <c r="E8040" s="25">
        <v>10960.87</v>
      </c>
      <c r="F8040" s="25">
        <v>154229.31</v>
      </c>
    </row>
    <row r="8041" spans="1:6" ht="22.5" customHeight="1" x14ac:dyDescent="0.2">
      <c r="A8041" s="21">
        <v>15</v>
      </c>
      <c r="B8041" s="22" t="s">
        <v>5666</v>
      </c>
      <c r="C8041" s="23" t="s">
        <v>5667</v>
      </c>
      <c r="D8041" s="35">
        <v>0.21726000000000001</v>
      </c>
      <c r="E8041" s="25">
        <v>10444.950000000001</v>
      </c>
      <c r="F8041" s="25">
        <v>23396.17</v>
      </c>
    </row>
    <row r="8042" spans="1:6" ht="22.5" customHeight="1" x14ac:dyDescent="0.2">
      <c r="A8042" s="21">
        <v>16</v>
      </c>
      <c r="B8042" s="22" t="s">
        <v>5668</v>
      </c>
      <c r="C8042" s="23" t="s">
        <v>5669</v>
      </c>
      <c r="D8042" s="35">
        <v>0.77622000000000002</v>
      </c>
      <c r="E8042" s="25">
        <v>18194.41</v>
      </c>
      <c r="F8042" s="25">
        <v>131907.56</v>
      </c>
    </row>
    <row r="8043" spans="1:6" ht="22.5" customHeight="1" x14ac:dyDescent="0.2">
      <c r="A8043" s="21">
        <v>17</v>
      </c>
      <c r="B8043" s="22" t="s">
        <v>5670</v>
      </c>
      <c r="C8043" s="23" t="s">
        <v>5671</v>
      </c>
      <c r="D8043" s="33">
        <v>4.5900000000000003E-2</v>
      </c>
      <c r="E8043" s="25">
        <v>49705.86</v>
      </c>
      <c r="F8043" s="25">
        <v>19985.93</v>
      </c>
    </row>
    <row r="8044" spans="1:6" ht="45" customHeight="1" x14ac:dyDescent="0.2">
      <c r="A8044" s="21">
        <v>18</v>
      </c>
      <c r="B8044" s="22" t="s">
        <v>3923</v>
      </c>
      <c r="C8044" s="23" t="s">
        <v>3924</v>
      </c>
      <c r="D8044" s="31">
        <v>2</v>
      </c>
      <c r="E8044" s="25">
        <v>184.24</v>
      </c>
      <c r="F8044" s="25">
        <v>15977.46</v>
      </c>
    </row>
    <row r="8045" spans="1:6" x14ac:dyDescent="0.2">
      <c r="A8045" s="26"/>
      <c r="B8045" s="27"/>
      <c r="C8045" s="28" t="s">
        <v>4895</v>
      </c>
      <c r="D8045" s="28"/>
      <c r="E8045" s="28"/>
      <c r="F8045" s="29">
        <v>14686.43</v>
      </c>
    </row>
    <row r="8046" spans="1:6" x14ac:dyDescent="0.2">
      <c r="A8046" s="26"/>
      <c r="B8046" s="27"/>
      <c r="C8046" s="28" t="s">
        <v>4896</v>
      </c>
      <c r="D8046" s="28"/>
      <c r="E8046" s="28"/>
      <c r="F8046" s="29">
        <v>7721.73</v>
      </c>
    </row>
    <row r="8047" spans="1:6" x14ac:dyDescent="0.2">
      <c r="A8047" s="26"/>
      <c r="B8047" s="27"/>
      <c r="C8047" s="28" t="s">
        <v>917</v>
      </c>
      <c r="D8047" s="28"/>
      <c r="E8047" s="28"/>
      <c r="F8047" s="29">
        <v>38385.620000000003</v>
      </c>
    </row>
    <row r="8048" spans="1:6" ht="33.75" customHeight="1" x14ac:dyDescent="0.2">
      <c r="A8048" s="21">
        <v>19</v>
      </c>
      <c r="B8048" s="22" t="s">
        <v>5672</v>
      </c>
      <c r="C8048" s="23" t="s">
        <v>5673</v>
      </c>
      <c r="D8048" s="32">
        <v>20.399999999999999</v>
      </c>
      <c r="E8048" s="25">
        <v>21.2</v>
      </c>
      <c r="F8048" s="25">
        <v>3304.15</v>
      </c>
    </row>
    <row r="8049" spans="1:6" ht="33.75" customHeight="1" x14ac:dyDescent="0.2">
      <c r="A8049" s="21">
        <v>20</v>
      </c>
      <c r="B8049" s="22" t="s">
        <v>5486</v>
      </c>
      <c r="C8049" s="23" t="s">
        <v>5487</v>
      </c>
      <c r="D8049" s="32">
        <v>0.2</v>
      </c>
      <c r="E8049" s="25">
        <v>817.49</v>
      </c>
      <c r="F8049" s="25">
        <v>3840.01</v>
      </c>
    </row>
    <row r="8050" spans="1:6" x14ac:dyDescent="0.2">
      <c r="A8050" s="26"/>
      <c r="B8050" s="27"/>
      <c r="C8050" s="28" t="s">
        <v>5674</v>
      </c>
      <c r="D8050" s="28"/>
      <c r="E8050" s="28"/>
      <c r="F8050" s="29">
        <v>2720.15</v>
      </c>
    </row>
    <row r="8051" spans="1:6" x14ac:dyDescent="0.2">
      <c r="A8051" s="26"/>
      <c r="B8051" s="27"/>
      <c r="C8051" s="28" t="s">
        <v>5675</v>
      </c>
      <c r="D8051" s="28"/>
      <c r="E8051" s="28"/>
      <c r="F8051" s="29">
        <v>1430.18</v>
      </c>
    </row>
    <row r="8052" spans="1:6" x14ac:dyDescent="0.2">
      <c r="A8052" s="26"/>
      <c r="B8052" s="27"/>
      <c r="C8052" s="28" t="s">
        <v>917</v>
      </c>
      <c r="D8052" s="28"/>
      <c r="E8052" s="28"/>
      <c r="F8052" s="29">
        <v>7990.34</v>
      </c>
    </row>
    <row r="8053" spans="1:6" ht="33.75" customHeight="1" x14ac:dyDescent="0.2">
      <c r="A8053" s="21">
        <v>21</v>
      </c>
      <c r="B8053" s="22" t="s">
        <v>3430</v>
      </c>
      <c r="C8053" s="23" t="s">
        <v>3431</v>
      </c>
      <c r="D8053" s="32">
        <v>20.6</v>
      </c>
      <c r="E8053" s="25">
        <v>11.5</v>
      </c>
      <c r="F8053" s="25">
        <v>1679.62</v>
      </c>
    </row>
    <row r="8054" spans="1:6" ht="22.5" customHeight="1" x14ac:dyDescent="0.2">
      <c r="A8054" s="21">
        <v>22</v>
      </c>
      <c r="B8054" s="22" t="s">
        <v>5676</v>
      </c>
      <c r="C8054" s="23" t="s">
        <v>5677</v>
      </c>
      <c r="D8054" s="30">
        <v>0.12</v>
      </c>
      <c r="E8054" s="25">
        <v>618.09</v>
      </c>
      <c r="F8054" s="25">
        <v>1197.58</v>
      </c>
    </row>
    <row r="8055" spans="1:6" x14ac:dyDescent="0.2">
      <c r="A8055" s="26"/>
      <c r="B8055" s="27"/>
      <c r="C8055" s="28" t="s">
        <v>5678</v>
      </c>
      <c r="D8055" s="28"/>
      <c r="E8055" s="28"/>
      <c r="F8055" s="29">
        <v>655.42</v>
      </c>
    </row>
    <row r="8056" spans="1:6" x14ac:dyDescent="0.2">
      <c r="A8056" s="26"/>
      <c r="B8056" s="27"/>
      <c r="C8056" s="28" t="s">
        <v>5679</v>
      </c>
      <c r="D8056" s="28"/>
      <c r="E8056" s="28"/>
      <c r="F8056" s="29">
        <v>344.6</v>
      </c>
    </row>
    <row r="8057" spans="1:6" x14ac:dyDescent="0.2">
      <c r="A8057" s="26"/>
      <c r="B8057" s="27"/>
      <c r="C8057" s="28" t="s">
        <v>917</v>
      </c>
      <c r="D8057" s="28"/>
      <c r="E8057" s="28"/>
      <c r="F8057" s="29">
        <v>2197.6</v>
      </c>
    </row>
    <row r="8058" spans="1:6" ht="22.5" customHeight="1" x14ac:dyDescent="0.2">
      <c r="A8058" s="21">
        <v>23</v>
      </c>
      <c r="B8058" s="22" t="s">
        <v>5680</v>
      </c>
      <c r="C8058" s="23" t="s">
        <v>5681</v>
      </c>
      <c r="D8058" s="31">
        <v>6</v>
      </c>
      <c r="E8058" s="25">
        <v>147.61000000000001</v>
      </c>
      <c r="F8058" s="25">
        <v>7386.33</v>
      </c>
    </row>
    <row r="8059" spans="1:6" ht="33.75" customHeight="1" x14ac:dyDescent="0.2">
      <c r="A8059" s="21">
        <v>24</v>
      </c>
      <c r="B8059" s="22" t="s">
        <v>4917</v>
      </c>
      <c r="C8059" s="23" t="s">
        <v>4918</v>
      </c>
      <c r="D8059" s="31">
        <v>2</v>
      </c>
      <c r="E8059" s="25">
        <v>19.350000000000001</v>
      </c>
      <c r="F8059" s="25">
        <v>733.37</v>
      </c>
    </row>
    <row r="8060" spans="1:6" x14ac:dyDescent="0.2">
      <c r="A8060" s="26"/>
      <c r="B8060" s="27"/>
      <c r="C8060" s="28" t="s">
        <v>5682</v>
      </c>
      <c r="D8060" s="28"/>
      <c r="E8060" s="28"/>
      <c r="F8060" s="29">
        <v>375.74</v>
      </c>
    </row>
    <row r="8061" spans="1:6" x14ac:dyDescent="0.2">
      <c r="A8061" s="26"/>
      <c r="B8061" s="27"/>
      <c r="C8061" s="28" t="s">
        <v>5683</v>
      </c>
      <c r="D8061" s="28"/>
      <c r="E8061" s="28"/>
      <c r="F8061" s="29">
        <v>197.55</v>
      </c>
    </row>
    <row r="8062" spans="1:6" x14ac:dyDescent="0.2">
      <c r="A8062" s="26"/>
      <c r="B8062" s="27"/>
      <c r="C8062" s="28" t="s">
        <v>917</v>
      </c>
      <c r="D8062" s="28"/>
      <c r="E8062" s="28"/>
      <c r="F8062" s="29">
        <v>1306.6600000000001</v>
      </c>
    </row>
    <row r="8063" spans="1:6" ht="22.5" customHeight="1" x14ac:dyDescent="0.2">
      <c r="A8063" s="21">
        <v>25</v>
      </c>
      <c r="B8063" s="22" t="s">
        <v>4921</v>
      </c>
      <c r="C8063" s="23" t="s">
        <v>4922</v>
      </c>
      <c r="D8063" s="35">
        <v>-1.2E-4</v>
      </c>
      <c r="E8063" s="25">
        <v>26950</v>
      </c>
      <c r="F8063" s="25">
        <v>-77.81</v>
      </c>
    </row>
    <row r="8064" spans="1:6" ht="22.5" customHeight="1" x14ac:dyDescent="0.2">
      <c r="A8064" s="21">
        <v>26</v>
      </c>
      <c r="B8064" s="22" t="s">
        <v>4923</v>
      </c>
      <c r="C8064" s="23" t="s">
        <v>4924</v>
      </c>
      <c r="D8064" s="32">
        <v>-0.3</v>
      </c>
      <c r="E8064" s="25">
        <v>9.0399999999999991</v>
      </c>
      <c r="F8064" s="25">
        <v>-27.85</v>
      </c>
    </row>
    <row r="8065" spans="1:6" ht="22.5" customHeight="1" x14ac:dyDescent="0.2">
      <c r="A8065" s="21">
        <v>27</v>
      </c>
      <c r="B8065" s="22" t="s">
        <v>4925</v>
      </c>
      <c r="C8065" s="23" t="s">
        <v>4926</v>
      </c>
      <c r="D8065" s="30">
        <v>-1.44</v>
      </c>
      <c r="E8065" s="25">
        <v>16.7</v>
      </c>
      <c r="F8065" s="25">
        <v>-232.3</v>
      </c>
    </row>
    <row r="8066" spans="1:6" ht="22.5" customHeight="1" x14ac:dyDescent="0.2">
      <c r="A8066" s="21">
        <v>28</v>
      </c>
      <c r="B8066" s="22" t="s">
        <v>5684</v>
      </c>
      <c r="C8066" s="23" t="s">
        <v>5507</v>
      </c>
      <c r="D8066" s="31">
        <v>2</v>
      </c>
      <c r="E8066" s="25">
        <v>97.68</v>
      </c>
      <c r="F8066" s="25">
        <v>1629.29</v>
      </c>
    </row>
    <row r="8067" spans="1:6" ht="33.75" customHeight="1" x14ac:dyDescent="0.2">
      <c r="A8067" s="21">
        <v>29</v>
      </c>
      <c r="B8067" s="22" t="s">
        <v>5685</v>
      </c>
      <c r="C8067" s="23" t="s">
        <v>5686</v>
      </c>
      <c r="D8067" s="33">
        <v>1.7442</v>
      </c>
      <c r="E8067" s="25">
        <v>1051.29</v>
      </c>
      <c r="F8067" s="25">
        <v>57843.38</v>
      </c>
    </row>
    <row r="8068" spans="1:6" x14ac:dyDescent="0.2">
      <c r="A8068" s="26"/>
      <c r="B8068" s="27"/>
      <c r="C8068" s="28" t="s">
        <v>5687</v>
      </c>
      <c r="D8068" s="28"/>
      <c r="E8068" s="28"/>
      <c r="F8068" s="29">
        <v>49471.65</v>
      </c>
    </row>
    <row r="8069" spans="1:6" x14ac:dyDescent="0.2">
      <c r="A8069" s="26"/>
      <c r="B8069" s="27"/>
      <c r="C8069" s="28" t="s">
        <v>5688</v>
      </c>
      <c r="D8069" s="28"/>
      <c r="E8069" s="28"/>
      <c r="F8069" s="29">
        <v>26010.87</v>
      </c>
    </row>
    <row r="8070" spans="1:6" x14ac:dyDescent="0.2">
      <c r="A8070" s="26"/>
      <c r="B8070" s="27"/>
      <c r="C8070" s="28" t="s">
        <v>917</v>
      </c>
      <c r="D8070" s="28"/>
      <c r="E8070" s="28"/>
      <c r="F8070" s="29">
        <v>133325.9</v>
      </c>
    </row>
    <row r="8071" spans="1:6" ht="22.5" customHeight="1" x14ac:dyDescent="0.2">
      <c r="A8071" s="21">
        <v>30</v>
      </c>
      <c r="B8071" s="22" t="s">
        <v>5689</v>
      </c>
      <c r="C8071" s="23" t="s">
        <v>5690</v>
      </c>
      <c r="D8071" s="31">
        <v>340</v>
      </c>
      <c r="E8071" s="25">
        <v>89.23</v>
      </c>
      <c r="F8071" s="25">
        <v>253009.29</v>
      </c>
    </row>
    <row r="8072" spans="1:6" ht="22.5" customHeight="1" x14ac:dyDescent="0.2">
      <c r="A8072" s="21">
        <v>31</v>
      </c>
      <c r="B8072" s="22" t="s">
        <v>5691</v>
      </c>
      <c r="C8072" s="23" t="s">
        <v>5692</v>
      </c>
      <c r="D8072" s="32">
        <v>3.4</v>
      </c>
      <c r="E8072" s="25">
        <v>477.4</v>
      </c>
      <c r="F8072" s="25">
        <v>45672.88</v>
      </c>
    </row>
    <row r="8073" spans="1:6" x14ac:dyDescent="0.2">
      <c r="A8073" s="26"/>
      <c r="B8073" s="27"/>
      <c r="C8073" s="28" t="s">
        <v>5693</v>
      </c>
      <c r="D8073" s="28"/>
      <c r="E8073" s="28"/>
      <c r="F8073" s="29">
        <v>38259.129999999997</v>
      </c>
    </row>
    <row r="8074" spans="1:6" x14ac:dyDescent="0.2">
      <c r="A8074" s="26"/>
      <c r="B8074" s="27"/>
      <c r="C8074" s="28" t="s">
        <v>5694</v>
      </c>
      <c r="D8074" s="28"/>
      <c r="E8074" s="28"/>
      <c r="F8074" s="29">
        <v>20115.62</v>
      </c>
    </row>
    <row r="8075" spans="1:6" x14ac:dyDescent="0.2">
      <c r="A8075" s="26"/>
      <c r="B8075" s="27"/>
      <c r="C8075" s="28" t="s">
        <v>917</v>
      </c>
      <c r="D8075" s="28"/>
      <c r="E8075" s="28"/>
      <c r="F8075" s="29">
        <v>104047.63</v>
      </c>
    </row>
    <row r="8076" spans="1:6" ht="22.5" customHeight="1" x14ac:dyDescent="0.2">
      <c r="A8076" s="21">
        <v>32</v>
      </c>
      <c r="B8076" s="22" t="s">
        <v>5695</v>
      </c>
      <c r="C8076" s="23" t="s">
        <v>5696</v>
      </c>
      <c r="D8076" s="31">
        <v>340</v>
      </c>
      <c r="E8076" s="25">
        <v>21.1</v>
      </c>
      <c r="F8076" s="25">
        <v>59823.69</v>
      </c>
    </row>
    <row r="8077" spans="1:6" ht="22.5" customHeight="1" x14ac:dyDescent="0.2">
      <c r="A8077" s="21">
        <v>33</v>
      </c>
      <c r="B8077" s="22" t="s">
        <v>5697</v>
      </c>
      <c r="C8077" s="23" t="s">
        <v>5698</v>
      </c>
      <c r="D8077" s="32">
        <v>6.8</v>
      </c>
      <c r="E8077" s="25">
        <v>597</v>
      </c>
      <c r="F8077" s="25">
        <v>33775.870000000003</v>
      </c>
    </row>
    <row r="8078" spans="1:6" ht="22.5" customHeight="1" x14ac:dyDescent="0.2">
      <c r="A8078" s="21">
        <v>34</v>
      </c>
      <c r="B8078" s="22" t="s">
        <v>5699</v>
      </c>
      <c r="C8078" s="23" t="s">
        <v>5700</v>
      </c>
      <c r="D8078" s="32">
        <v>6.8</v>
      </c>
      <c r="E8078" s="25">
        <v>22.34</v>
      </c>
      <c r="F8078" s="25">
        <v>6089.75</v>
      </c>
    </row>
    <row r="8079" spans="1:6" x14ac:dyDescent="0.2">
      <c r="A8079" s="26"/>
      <c r="B8079" s="27"/>
      <c r="C8079" s="28" t="s">
        <v>5701</v>
      </c>
      <c r="D8079" s="28"/>
      <c r="E8079" s="28"/>
      <c r="F8079" s="29">
        <v>5643.24</v>
      </c>
    </row>
    <row r="8080" spans="1:6" x14ac:dyDescent="0.2">
      <c r="A8080" s="26"/>
      <c r="B8080" s="27"/>
      <c r="C8080" s="28" t="s">
        <v>5702</v>
      </c>
      <c r="D8080" s="28"/>
      <c r="E8080" s="28"/>
      <c r="F8080" s="29">
        <v>2967.06</v>
      </c>
    </row>
    <row r="8081" spans="1:6" x14ac:dyDescent="0.2">
      <c r="A8081" s="26"/>
      <c r="B8081" s="27"/>
      <c r="C8081" s="28" t="s">
        <v>917</v>
      </c>
      <c r="D8081" s="28"/>
      <c r="E8081" s="28"/>
      <c r="F8081" s="29">
        <v>14700.05</v>
      </c>
    </row>
    <row r="8082" spans="1:6" ht="22.5" customHeight="1" x14ac:dyDescent="0.2">
      <c r="A8082" s="21">
        <v>35</v>
      </c>
      <c r="B8082" s="22" t="s">
        <v>5703</v>
      </c>
      <c r="C8082" s="23" t="s">
        <v>5704</v>
      </c>
      <c r="D8082" s="31">
        <v>680</v>
      </c>
      <c r="E8082" s="25">
        <v>10.43</v>
      </c>
      <c r="F8082" s="25">
        <v>59173.43</v>
      </c>
    </row>
    <row r="8083" spans="1:6" ht="11.25" customHeight="1" x14ac:dyDescent="0.2">
      <c r="A8083" s="443" t="s">
        <v>1023</v>
      </c>
      <c r="B8083" s="444"/>
      <c r="C8083" s="444"/>
      <c r="D8083" s="444"/>
      <c r="E8083" s="445"/>
      <c r="F8083" s="36">
        <v>1752463.19</v>
      </c>
    </row>
    <row r="8084" spans="1:6" x14ac:dyDescent="0.2">
      <c r="A8084" s="443" t="s">
        <v>1008</v>
      </c>
      <c r="B8084" s="444"/>
      <c r="C8084" s="444"/>
      <c r="D8084" s="444"/>
      <c r="E8084" s="445"/>
      <c r="F8084" s="36">
        <v>325382.62</v>
      </c>
    </row>
    <row r="8085" spans="1:6" x14ac:dyDescent="0.2">
      <c r="A8085" s="443" t="s">
        <v>1009</v>
      </c>
      <c r="B8085" s="444"/>
      <c r="C8085" s="444"/>
      <c r="D8085" s="444"/>
      <c r="E8085" s="445"/>
      <c r="F8085" s="36">
        <v>171077.46</v>
      </c>
    </row>
    <row r="8086" spans="1:6" x14ac:dyDescent="0.2">
      <c r="A8086" s="443" t="s">
        <v>1024</v>
      </c>
      <c r="B8086" s="444"/>
      <c r="C8086" s="444"/>
      <c r="D8086" s="444"/>
      <c r="E8086" s="445"/>
      <c r="F8086" s="36">
        <v>2248923.27</v>
      </c>
    </row>
    <row r="8087" spans="1:6" x14ac:dyDescent="0.2">
      <c r="A8087" s="38"/>
      <c r="B8087" s="38"/>
      <c r="C8087" s="38"/>
      <c r="D8087" s="38"/>
      <c r="E8087" s="38"/>
      <c r="F8087" s="38"/>
    </row>
    <row r="8088" spans="1:6" ht="15" x14ac:dyDescent="0.25">
      <c r="A8088" s="3"/>
      <c r="B8088" s="3"/>
      <c r="C8088" s="3"/>
      <c r="D8088" s="3"/>
      <c r="E8088" s="3"/>
      <c r="F8088" s="3"/>
    </row>
    <row r="8089" spans="1:6" x14ac:dyDescent="0.2">
      <c r="A8089" s="41" t="s">
        <v>1025</v>
      </c>
      <c r="B8089" s="446"/>
      <c r="C8089" s="446"/>
      <c r="D8089" s="446"/>
      <c r="E8089" s="446"/>
      <c r="F8089" s="446"/>
    </row>
    <row r="8090" spans="1:6" x14ac:dyDescent="0.2">
      <c r="A8090" s="4"/>
      <c r="B8090" s="447" t="s">
        <v>1027</v>
      </c>
      <c r="C8090" s="447"/>
      <c r="D8090" s="447"/>
      <c r="E8090" s="447"/>
      <c r="F8090" s="447"/>
    </row>
    <row r="8091" spans="1:6" x14ac:dyDescent="0.2">
      <c r="A8091" s="41" t="s">
        <v>1028</v>
      </c>
      <c r="B8091" s="446"/>
      <c r="C8091" s="446"/>
      <c r="D8091" s="446"/>
      <c r="E8091" s="446"/>
      <c r="F8091" s="446"/>
    </row>
    <row r="8092" spans="1:6" x14ac:dyDescent="0.2">
      <c r="A8092" s="10"/>
      <c r="B8092" s="447" t="s">
        <v>1027</v>
      </c>
      <c r="C8092" s="447"/>
      <c r="D8092" s="447"/>
      <c r="E8092" s="447"/>
      <c r="F8092" s="447"/>
    </row>
    <row r="8093" spans="1:6" ht="15" x14ac:dyDescent="0.25">
      <c r="A8093" s="3"/>
      <c r="B8093" s="3"/>
      <c r="C8093" s="3"/>
      <c r="D8093" s="3"/>
      <c r="E8093" s="3"/>
      <c r="F8093" s="3"/>
    </row>
    <row r="8094" spans="1:6" ht="15" x14ac:dyDescent="0.25">
      <c r="A8094" s="3"/>
      <c r="B8094" s="3"/>
      <c r="C8094" s="3"/>
      <c r="D8094" s="3"/>
      <c r="E8094" s="3"/>
      <c r="F8094" s="3"/>
    </row>
    <row r="8095" spans="1:6" ht="18" x14ac:dyDescent="0.25">
      <c r="A8095" s="448" t="s">
        <v>5705</v>
      </c>
      <c r="B8095" s="448"/>
      <c r="C8095" s="448"/>
      <c r="D8095" s="448"/>
      <c r="E8095" s="448"/>
      <c r="F8095" s="448"/>
    </row>
    <row r="8096" spans="1:6" x14ac:dyDescent="0.2">
      <c r="A8096" s="6"/>
      <c r="B8096" s="6"/>
      <c r="C8096" s="6"/>
      <c r="D8096" s="6"/>
      <c r="E8096" s="6"/>
      <c r="F8096" s="6"/>
    </row>
    <row r="8097" spans="1:6" ht="12.75" x14ac:dyDescent="0.2">
      <c r="A8097" s="449" t="s">
        <v>5706</v>
      </c>
      <c r="B8097" s="449"/>
      <c r="C8097" s="449"/>
      <c r="D8097" s="449"/>
      <c r="E8097" s="449"/>
      <c r="F8097" s="449"/>
    </row>
    <row r="8098" spans="1:6" x14ac:dyDescent="0.2">
      <c r="A8098" s="450" t="s">
        <v>903</v>
      </c>
      <c r="B8098" s="450"/>
      <c r="C8098" s="450"/>
      <c r="D8098" s="450"/>
      <c r="E8098" s="450"/>
      <c r="F8098" s="450"/>
    </row>
    <row r="8099" spans="1:6" x14ac:dyDescent="0.2">
      <c r="A8099" s="9"/>
      <c r="B8099" s="9"/>
      <c r="C8099" s="9"/>
      <c r="D8099" s="9"/>
      <c r="E8099" s="9"/>
      <c r="F8099" s="9"/>
    </row>
    <row r="8100" spans="1:6" ht="15" x14ac:dyDescent="0.25">
      <c r="A8100" s="10" t="s">
        <v>904</v>
      </c>
      <c r="B8100" s="10"/>
      <c r="C8100" s="11"/>
      <c r="D8100" s="12"/>
      <c r="E8100" s="12"/>
      <c r="F8100" s="3"/>
    </row>
    <row r="8101" spans="1:6" ht="15" x14ac:dyDescent="0.25">
      <c r="A8101" s="10"/>
      <c r="B8101" s="10"/>
      <c r="C8101" s="3"/>
      <c r="D8101" s="15"/>
      <c r="E8101" s="16"/>
      <c r="F8101" s="3"/>
    </row>
    <row r="8102" spans="1:6" ht="15" x14ac:dyDescent="0.25">
      <c r="A8102" s="18"/>
      <c r="B8102" s="3"/>
      <c r="C8102" s="3"/>
      <c r="D8102" s="3"/>
      <c r="E8102" s="3"/>
      <c r="F8102" s="3"/>
    </row>
    <row r="8103" spans="1:6" ht="11.25" customHeight="1" x14ac:dyDescent="0.2">
      <c r="A8103" s="451" t="s">
        <v>906</v>
      </c>
      <c r="B8103" s="451" t="s">
        <v>907</v>
      </c>
      <c r="C8103" s="451" t="s">
        <v>908</v>
      </c>
      <c r="D8103" s="451" t="s">
        <v>909</v>
      </c>
      <c r="E8103" s="451" t="s">
        <v>910</v>
      </c>
      <c r="F8103" s="451" t="s">
        <v>911</v>
      </c>
    </row>
    <row r="8104" spans="1:6" ht="11.25" customHeight="1" x14ac:dyDescent="0.2">
      <c r="A8104" s="452"/>
      <c r="B8104" s="452"/>
      <c r="C8104" s="452"/>
      <c r="D8104" s="452"/>
      <c r="E8104" s="452"/>
      <c r="F8104" s="452"/>
    </row>
    <row r="8105" spans="1:6" ht="12" x14ac:dyDescent="0.2">
      <c r="A8105" s="19">
        <v>1</v>
      </c>
      <c r="B8105" s="19">
        <v>2</v>
      </c>
      <c r="C8105" s="453">
        <v>3</v>
      </c>
      <c r="D8105" s="454"/>
      <c r="E8105" s="455"/>
      <c r="F8105" s="19">
        <v>4</v>
      </c>
    </row>
    <row r="8106" spans="1:6" ht="12.75" x14ac:dyDescent="0.2">
      <c r="A8106" s="456" t="s">
        <v>5707</v>
      </c>
      <c r="B8106" s="457"/>
      <c r="C8106" s="457"/>
      <c r="D8106" s="457"/>
      <c r="E8106" s="457"/>
      <c r="F8106" s="458"/>
    </row>
    <row r="8107" spans="1:6" ht="22.5" customHeight="1" x14ac:dyDescent="0.2">
      <c r="A8107" s="21">
        <v>1</v>
      </c>
      <c r="B8107" s="22" t="s">
        <v>5708</v>
      </c>
      <c r="C8107" s="23" t="s">
        <v>5709</v>
      </c>
      <c r="D8107" s="31">
        <v>8</v>
      </c>
      <c r="E8107" s="25">
        <v>34.4</v>
      </c>
      <c r="F8107" s="25">
        <v>9699.85</v>
      </c>
    </row>
    <row r="8108" spans="1:6" x14ac:dyDescent="0.2">
      <c r="A8108" s="26"/>
      <c r="B8108" s="27"/>
      <c r="C8108" s="28" t="s">
        <v>5710</v>
      </c>
      <c r="D8108" s="28"/>
      <c r="E8108" s="28"/>
      <c r="F8108" s="29">
        <v>7479.4</v>
      </c>
    </row>
    <row r="8109" spans="1:6" x14ac:dyDescent="0.2">
      <c r="A8109" s="26"/>
      <c r="B8109" s="27"/>
      <c r="C8109" s="28" t="s">
        <v>5711</v>
      </c>
      <c r="D8109" s="28"/>
      <c r="E8109" s="28"/>
      <c r="F8109" s="29">
        <v>4172.72</v>
      </c>
    </row>
    <row r="8110" spans="1:6" x14ac:dyDescent="0.2">
      <c r="A8110" s="26"/>
      <c r="B8110" s="27"/>
      <c r="C8110" s="28" t="s">
        <v>917</v>
      </c>
      <c r="D8110" s="28"/>
      <c r="E8110" s="28"/>
      <c r="F8110" s="29">
        <v>21351.97</v>
      </c>
    </row>
    <row r="8111" spans="1:6" ht="33.75" customHeight="1" x14ac:dyDescent="0.2">
      <c r="A8111" s="21">
        <v>2</v>
      </c>
      <c r="B8111" s="22" t="s">
        <v>5712</v>
      </c>
      <c r="C8111" s="23" t="s">
        <v>5713</v>
      </c>
      <c r="D8111" s="31">
        <v>8</v>
      </c>
      <c r="E8111" s="25">
        <v>224.46</v>
      </c>
      <c r="F8111" s="25">
        <v>10684.38</v>
      </c>
    </row>
    <row r="8112" spans="1:6" ht="22.5" customHeight="1" x14ac:dyDescent="0.2">
      <c r="A8112" s="21">
        <v>3</v>
      </c>
      <c r="B8112" s="22" t="s">
        <v>5714</v>
      </c>
      <c r="C8112" s="23" t="s">
        <v>5715</v>
      </c>
      <c r="D8112" s="31">
        <v>8</v>
      </c>
      <c r="E8112" s="25">
        <v>11.02</v>
      </c>
      <c r="F8112" s="25">
        <v>3798.94</v>
      </c>
    </row>
    <row r="8113" spans="1:6" x14ac:dyDescent="0.2">
      <c r="A8113" s="26"/>
      <c r="B8113" s="27"/>
      <c r="C8113" s="28" t="s">
        <v>5716</v>
      </c>
      <c r="D8113" s="28"/>
      <c r="E8113" s="28"/>
      <c r="F8113" s="29">
        <v>3517.05</v>
      </c>
    </row>
    <row r="8114" spans="1:6" x14ac:dyDescent="0.2">
      <c r="A8114" s="26"/>
      <c r="B8114" s="27"/>
      <c r="C8114" s="28" t="s">
        <v>5717</v>
      </c>
      <c r="D8114" s="28"/>
      <c r="E8114" s="28"/>
      <c r="F8114" s="29">
        <v>1962.14</v>
      </c>
    </row>
    <row r="8115" spans="1:6" x14ac:dyDescent="0.2">
      <c r="A8115" s="26"/>
      <c r="B8115" s="27"/>
      <c r="C8115" s="28" t="s">
        <v>917</v>
      </c>
      <c r="D8115" s="28"/>
      <c r="E8115" s="28"/>
      <c r="F8115" s="29">
        <v>9278.1299999999992</v>
      </c>
    </row>
    <row r="8116" spans="1:6" ht="22.5" customHeight="1" x14ac:dyDescent="0.2">
      <c r="A8116" s="21">
        <v>4</v>
      </c>
      <c r="B8116" s="22" t="s">
        <v>5718</v>
      </c>
      <c r="C8116" s="23" t="s">
        <v>5719</v>
      </c>
      <c r="D8116" s="30">
        <v>0.08</v>
      </c>
      <c r="E8116" s="25">
        <v>395.41</v>
      </c>
      <c r="F8116" s="25">
        <v>522.26</v>
      </c>
    </row>
    <row r="8117" spans="1:6" ht="22.5" customHeight="1" x14ac:dyDescent="0.2">
      <c r="A8117" s="21">
        <v>5</v>
      </c>
      <c r="B8117" s="22" t="s">
        <v>5344</v>
      </c>
      <c r="C8117" s="23" t="s">
        <v>5345</v>
      </c>
      <c r="D8117" s="31">
        <v>10</v>
      </c>
      <c r="E8117" s="25">
        <v>6.27</v>
      </c>
      <c r="F8117" s="25">
        <v>2711.5</v>
      </c>
    </row>
    <row r="8118" spans="1:6" x14ac:dyDescent="0.2">
      <c r="A8118" s="26"/>
      <c r="B8118" s="27"/>
      <c r="C8118" s="28" t="s">
        <v>5720</v>
      </c>
      <c r="D8118" s="28"/>
      <c r="E8118" s="28"/>
      <c r="F8118" s="29">
        <v>2382.75</v>
      </c>
    </row>
    <row r="8119" spans="1:6" x14ac:dyDescent="0.2">
      <c r="A8119" s="26"/>
      <c r="B8119" s="27"/>
      <c r="C8119" s="28" t="s">
        <v>5721</v>
      </c>
      <c r="D8119" s="28"/>
      <c r="E8119" s="28"/>
      <c r="F8119" s="29">
        <v>1217.8499999999999</v>
      </c>
    </row>
    <row r="8120" spans="1:6" x14ac:dyDescent="0.2">
      <c r="A8120" s="26"/>
      <c r="B8120" s="27"/>
      <c r="C8120" s="28" t="s">
        <v>917</v>
      </c>
      <c r="D8120" s="28"/>
      <c r="E8120" s="28"/>
      <c r="F8120" s="29">
        <v>6312.1</v>
      </c>
    </row>
    <row r="8121" spans="1:6" ht="22.5" customHeight="1" x14ac:dyDescent="0.2">
      <c r="A8121" s="21">
        <v>6</v>
      </c>
      <c r="B8121" s="22" t="s">
        <v>5722</v>
      </c>
      <c r="C8121" s="23" t="s">
        <v>5723</v>
      </c>
      <c r="D8121" s="31">
        <v>10</v>
      </c>
      <c r="E8121" s="25">
        <v>5.54</v>
      </c>
      <c r="F8121" s="25">
        <v>418.82</v>
      </c>
    </row>
    <row r="8122" spans="1:6" ht="45" customHeight="1" x14ac:dyDescent="0.2">
      <c r="A8122" s="21">
        <v>7</v>
      </c>
      <c r="B8122" s="22" t="s">
        <v>5297</v>
      </c>
      <c r="C8122" s="23" t="s">
        <v>5298</v>
      </c>
      <c r="D8122" s="31">
        <v>1</v>
      </c>
      <c r="E8122" s="25">
        <v>64.09</v>
      </c>
      <c r="F8122" s="25">
        <v>2459.36</v>
      </c>
    </row>
    <row r="8123" spans="1:6" x14ac:dyDescent="0.2">
      <c r="A8123" s="26"/>
      <c r="B8123" s="27"/>
      <c r="C8123" s="28" t="s">
        <v>5724</v>
      </c>
      <c r="D8123" s="28"/>
      <c r="E8123" s="28"/>
      <c r="F8123" s="29">
        <v>2234.9699999999998</v>
      </c>
    </row>
    <row r="8124" spans="1:6" x14ac:dyDescent="0.2">
      <c r="A8124" s="26"/>
      <c r="B8124" s="27"/>
      <c r="C8124" s="28" t="s">
        <v>5725</v>
      </c>
      <c r="D8124" s="28"/>
      <c r="E8124" s="28"/>
      <c r="F8124" s="29">
        <v>1175.0899999999999</v>
      </c>
    </row>
    <row r="8125" spans="1:6" x14ac:dyDescent="0.2">
      <c r="A8125" s="26"/>
      <c r="B8125" s="27"/>
      <c r="C8125" s="28" t="s">
        <v>917</v>
      </c>
      <c r="D8125" s="28"/>
      <c r="E8125" s="28"/>
      <c r="F8125" s="29">
        <v>5869.42</v>
      </c>
    </row>
    <row r="8126" spans="1:6" ht="33.75" customHeight="1" x14ac:dyDescent="0.2">
      <c r="A8126" s="21">
        <v>8</v>
      </c>
      <c r="B8126" s="22" t="s">
        <v>4671</v>
      </c>
      <c r="C8126" s="23" t="s">
        <v>4672</v>
      </c>
      <c r="D8126" s="32">
        <v>0.1</v>
      </c>
      <c r="E8126" s="25">
        <v>204.43</v>
      </c>
      <c r="F8126" s="25">
        <v>623.01</v>
      </c>
    </row>
    <row r="8127" spans="1:6" x14ac:dyDescent="0.2">
      <c r="A8127" s="26"/>
      <c r="B8127" s="27"/>
      <c r="C8127" s="28" t="s">
        <v>5726</v>
      </c>
      <c r="D8127" s="28"/>
      <c r="E8127" s="28"/>
      <c r="F8127" s="29">
        <v>517.14</v>
      </c>
    </row>
    <row r="8128" spans="1:6" x14ac:dyDescent="0.2">
      <c r="A8128" s="26"/>
      <c r="B8128" s="27"/>
      <c r="C8128" s="28" t="s">
        <v>5727</v>
      </c>
      <c r="D8128" s="28"/>
      <c r="E8128" s="28"/>
      <c r="F8128" s="29">
        <v>271.89999999999998</v>
      </c>
    </row>
    <row r="8129" spans="1:6" x14ac:dyDescent="0.2">
      <c r="A8129" s="26"/>
      <c r="B8129" s="27"/>
      <c r="C8129" s="28" t="s">
        <v>917</v>
      </c>
      <c r="D8129" s="28"/>
      <c r="E8129" s="28"/>
      <c r="F8129" s="29">
        <v>1412.05</v>
      </c>
    </row>
    <row r="8130" spans="1:6" ht="22.5" customHeight="1" x14ac:dyDescent="0.2">
      <c r="A8130" s="21">
        <v>9</v>
      </c>
      <c r="B8130" s="22" t="s">
        <v>5728</v>
      </c>
      <c r="C8130" s="23" t="s">
        <v>5729</v>
      </c>
      <c r="D8130" s="33">
        <v>0.1133</v>
      </c>
      <c r="E8130" s="25">
        <v>2889.41</v>
      </c>
      <c r="F8130" s="25">
        <v>3168.94</v>
      </c>
    </row>
    <row r="8131" spans="1:6" ht="22.5" customHeight="1" x14ac:dyDescent="0.2">
      <c r="A8131" s="21">
        <v>10</v>
      </c>
      <c r="B8131" s="22" t="s">
        <v>4866</v>
      </c>
      <c r="C8131" s="23" t="s">
        <v>4867</v>
      </c>
      <c r="D8131" s="32">
        <v>0.1</v>
      </c>
      <c r="E8131" s="25">
        <v>237.81</v>
      </c>
      <c r="F8131" s="25">
        <v>896.62</v>
      </c>
    </row>
    <row r="8132" spans="1:6" x14ac:dyDescent="0.2">
      <c r="A8132" s="26"/>
      <c r="B8132" s="27"/>
      <c r="C8132" s="28" t="s">
        <v>5634</v>
      </c>
      <c r="D8132" s="28"/>
      <c r="E8132" s="28"/>
      <c r="F8132" s="29">
        <v>815.99</v>
      </c>
    </row>
    <row r="8133" spans="1:6" x14ac:dyDescent="0.2">
      <c r="A8133" s="26"/>
      <c r="B8133" s="27"/>
      <c r="C8133" s="28" t="s">
        <v>5635</v>
      </c>
      <c r="D8133" s="28"/>
      <c r="E8133" s="28"/>
      <c r="F8133" s="29">
        <v>429.03</v>
      </c>
    </row>
    <row r="8134" spans="1:6" x14ac:dyDescent="0.2">
      <c r="A8134" s="26"/>
      <c r="B8134" s="27"/>
      <c r="C8134" s="28" t="s">
        <v>917</v>
      </c>
      <c r="D8134" s="28"/>
      <c r="E8134" s="28"/>
      <c r="F8134" s="29">
        <v>2141.64</v>
      </c>
    </row>
    <row r="8135" spans="1:6" ht="33.75" customHeight="1" x14ac:dyDescent="0.2">
      <c r="A8135" s="21">
        <v>11</v>
      </c>
      <c r="B8135" s="22" t="s">
        <v>5730</v>
      </c>
      <c r="C8135" s="23" t="s">
        <v>5731</v>
      </c>
      <c r="D8135" s="31">
        <v>10</v>
      </c>
      <c r="E8135" s="25">
        <v>7.15</v>
      </c>
      <c r="F8135" s="25">
        <v>1171.17</v>
      </c>
    </row>
    <row r="8136" spans="1:6" ht="45" customHeight="1" x14ac:dyDescent="0.2">
      <c r="A8136" s="21">
        <v>12</v>
      </c>
      <c r="B8136" s="22" t="s">
        <v>3923</v>
      </c>
      <c r="C8136" s="23" t="s">
        <v>3924</v>
      </c>
      <c r="D8136" s="31">
        <v>1</v>
      </c>
      <c r="E8136" s="25">
        <v>184.24</v>
      </c>
      <c r="F8136" s="25">
        <v>7988.73</v>
      </c>
    </row>
    <row r="8137" spans="1:6" x14ac:dyDescent="0.2">
      <c r="A8137" s="26"/>
      <c r="B8137" s="27"/>
      <c r="C8137" s="28" t="s">
        <v>5732</v>
      </c>
      <c r="D8137" s="28"/>
      <c r="E8137" s="28"/>
      <c r="F8137" s="29">
        <v>7343.21</v>
      </c>
    </row>
    <row r="8138" spans="1:6" x14ac:dyDescent="0.2">
      <c r="A8138" s="26"/>
      <c r="B8138" s="27"/>
      <c r="C8138" s="28" t="s">
        <v>5733</v>
      </c>
      <c r="D8138" s="28"/>
      <c r="E8138" s="28"/>
      <c r="F8138" s="29">
        <v>3860.86</v>
      </c>
    </row>
    <row r="8139" spans="1:6" x14ac:dyDescent="0.2">
      <c r="A8139" s="26"/>
      <c r="B8139" s="27"/>
      <c r="C8139" s="28" t="s">
        <v>917</v>
      </c>
      <c r="D8139" s="28"/>
      <c r="E8139" s="28"/>
      <c r="F8139" s="29">
        <v>19192.8</v>
      </c>
    </row>
    <row r="8140" spans="1:6" ht="33.75" customHeight="1" x14ac:dyDescent="0.2">
      <c r="A8140" s="21">
        <v>13</v>
      </c>
      <c r="B8140" s="22" t="s">
        <v>5326</v>
      </c>
      <c r="C8140" s="23" t="s">
        <v>5327</v>
      </c>
      <c r="D8140" s="31">
        <v>102</v>
      </c>
      <c r="E8140" s="25">
        <v>3.24</v>
      </c>
      <c r="F8140" s="25">
        <v>3589.01</v>
      </c>
    </row>
    <row r="8141" spans="1:6" ht="22.5" customHeight="1" x14ac:dyDescent="0.2">
      <c r="A8141" s="21">
        <v>14</v>
      </c>
      <c r="B8141" s="22" t="s">
        <v>4883</v>
      </c>
      <c r="C8141" s="23" t="s">
        <v>4884</v>
      </c>
      <c r="D8141" s="31">
        <v>2</v>
      </c>
      <c r="E8141" s="25">
        <v>38</v>
      </c>
      <c r="F8141" s="25">
        <v>1611.96</v>
      </c>
    </row>
    <row r="8142" spans="1:6" ht="33.75" customHeight="1" x14ac:dyDescent="0.2">
      <c r="A8142" s="21">
        <v>15</v>
      </c>
      <c r="B8142" s="22" t="s">
        <v>5486</v>
      </c>
      <c r="C8142" s="23" t="s">
        <v>5487</v>
      </c>
      <c r="D8142" s="30">
        <v>0.03</v>
      </c>
      <c r="E8142" s="25">
        <v>817.49</v>
      </c>
      <c r="F8142" s="25">
        <v>576.01</v>
      </c>
    </row>
    <row r="8143" spans="1:6" x14ac:dyDescent="0.2">
      <c r="A8143" s="26"/>
      <c r="B8143" s="27"/>
      <c r="C8143" s="28" t="s">
        <v>5734</v>
      </c>
      <c r="D8143" s="28"/>
      <c r="E8143" s="28"/>
      <c r="F8143" s="29">
        <v>408.03</v>
      </c>
    </row>
    <row r="8144" spans="1:6" x14ac:dyDescent="0.2">
      <c r="A8144" s="26"/>
      <c r="B8144" s="27"/>
      <c r="C8144" s="28" t="s">
        <v>5735</v>
      </c>
      <c r="D8144" s="28"/>
      <c r="E8144" s="28"/>
      <c r="F8144" s="29">
        <v>214.53</v>
      </c>
    </row>
    <row r="8145" spans="1:6" x14ac:dyDescent="0.2">
      <c r="A8145" s="26"/>
      <c r="B8145" s="27"/>
      <c r="C8145" s="28" t="s">
        <v>917</v>
      </c>
      <c r="D8145" s="28"/>
      <c r="E8145" s="28"/>
      <c r="F8145" s="29">
        <v>1198.57</v>
      </c>
    </row>
    <row r="8146" spans="1:6" ht="33.75" customHeight="1" x14ac:dyDescent="0.2">
      <c r="A8146" s="21">
        <v>16</v>
      </c>
      <c r="B8146" s="22" t="s">
        <v>4024</v>
      </c>
      <c r="C8146" s="23" t="s">
        <v>4025</v>
      </c>
      <c r="D8146" s="30">
        <v>3.09</v>
      </c>
      <c r="E8146" s="25">
        <v>31.49</v>
      </c>
      <c r="F8146" s="25">
        <v>629.55999999999995</v>
      </c>
    </row>
    <row r="8147" spans="1:6" ht="33.75" customHeight="1" x14ac:dyDescent="0.2">
      <c r="A8147" s="21">
        <v>17</v>
      </c>
      <c r="B8147" s="22" t="s">
        <v>4917</v>
      </c>
      <c r="C8147" s="23" t="s">
        <v>4918</v>
      </c>
      <c r="D8147" s="31">
        <v>6</v>
      </c>
      <c r="E8147" s="25">
        <v>19.350000000000001</v>
      </c>
      <c r="F8147" s="25">
        <v>2200.1</v>
      </c>
    </row>
    <row r="8148" spans="1:6" x14ac:dyDescent="0.2">
      <c r="A8148" s="26"/>
      <c r="B8148" s="27"/>
      <c r="C8148" s="28" t="s">
        <v>5736</v>
      </c>
      <c r="D8148" s="28"/>
      <c r="E8148" s="28"/>
      <c r="F8148" s="29">
        <v>1127.22</v>
      </c>
    </row>
    <row r="8149" spans="1:6" x14ac:dyDescent="0.2">
      <c r="A8149" s="26"/>
      <c r="B8149" s="27"/>
      <c r="C8149" s="28" t="s">
        <v>5737</v>
      </c>
      <c r="D8149" s="28"/>
      <c r="E8149" s="28"/>
      <c r="F8149" s="29">
        <v>592.66</v>
      </c>
    </row>
    <row r="8150" spans="1:6" x14ac:dyDescent="0.2">
      <c r="A8150" s="26"/>
      <c r="B8150" s="27"/>
      <c r="C8150" s="28" t="s">
        <v>917</v>
      </c>
      <c r="D8150" s="28"/>
      <c r="E8150" s="28"/>
      <c r="F8150" s="29">
        <v>3919.98</v>
      </c>
    </row>
    <row r="8151" spans="1:6" ht="22.5" customHeight="1" x14ac:dyDescent="0.2">
      <c r="A8151" s="21">
        <v>18</v>
      </c>
      <c r="B8151" s="22" t="s">
        <v>4921</v>
      </c>
      <c r="C8151" s="23" t="s">
        <v>4922</v>
      </c>
      <c r="D8151" s="35">
        <v>-3.6000000000000002E-4</v>
      </c>
      <c r="E8151" s="25">
        <v>26950</v>
      </c>
      <c r="F8151" s="25">
        <v>-233.43</v>
      </c>
    </row>
    <row r="8152" spans="1:6" ht="22.5" customHeight="1" x14ac:dyDescent="0.2">
      <c r="A8152" s="21">
        <v>19</v>
      </c>
      <c r="B8152" s="22" t="s">
        <v>4925</v>
      </c>
      <c r="C8152" s="23" t="s">
        <v>4926</v>
      </c>
      <c r="D8152" s="30">
        <v>-4.32</v>
      </c>
      <c r="E8152" s="25">
        <v>16.7</v>
      </c>
      <c r="F8152" s="25">
        <v>-696.91</v>
      </c>
    </row>
    <row r="8153" spans="1:6" ht="33.75" customHeight="1" x14ac:dyDescent="0.2">
      <c r="A8153" s="21">
        <v>20</v>
      </c>
      <c r="B8153" s="22" t="s">
        <v>5738</v>
      </c>
      <c r="C8153" s="23" t="s">
        <v>5739</v>
      </c>
      <c r="D8153" s="31">
        <v>3</v>
      </c>
      <c r="E8153" s="25">
        <v>47.6</v>
      </c>
      <c r="F8153" s="25">
        <v>1222.3699999999999</v>
      </c>
    </row>
    <row r="8154" spans="1:6" ht="11.25" customHeight="1" x14ac:dyDescent="0.2">
      <c r="A8154" s="443" t="s">
        <v>1007</v>
      </c>
      <c r="B8154" s="444"/>
      <c r="C8154" s="444"/>
      <c r="D8154" s="444"/>
      <c r="E8154" s="445"/>
      <c r="F8154" s="36">
        <v>53042.25</v>
      </c>
    </row>
    <row r="8155" spans="1:6" x14ac:dyDescent="0.2">
      <c r="A8155" s="443" t="s">
        <v>1008</v>
      </c>
      <c r="B8155" s="444"/>
      <c r="C8155" s="444"/>
      <c r="D8155" s="444"/>
      <c r="E8155" s="445"/>
      <c r="F8155" s="36">
        <v>25825.759999999998</v>
      </c>
    </row>
    <row r="8156" spans="1:6" x14ac:dyDescent="0.2">
      <c r="A8156" s="443" t="s">
        <v>1009</v>
      </c>
      <c r="B8156" s="444"/>
      <c r="C8156" s="444"/>
      <c r="D8156" s="444"/>
      <c r="E8156" s="445"/>
      <c r="F8156" s="36">
        <v>13896.78</v>
      </c>
    </row>
    <row r="8157" spans="1:6" ht="11.25" customHeight="1" x14ac:dyDescent="0.2">
      <c r="A8157" s="443" t="s">
        <v>5740</v>
      </c>
      <c r="B8157" s="444"/>
      <c r="C8157" s="444"/>
      <c r="D8157" s="444"/>
      <c r="E8157" s="445"/>
      <c r="F8157" s="36">
        <v>92764.79</v>
      </c>
    </row>
    <row r="8158" spans="1:6" ht="12.75" x14ac:dyDescent="0.2">
      <c r="A8158" s="456" t="s">
        <v>5741</v>
      </c>
      <c r="B8158" s="457"/>
      <c r="C8158" s="457"/>
      <c r="D8158" s="457"/>
      <c r="E8158" s="457"/>
      <c r="F8158" s="458"/>
    </row>
    <row r="8159" spans="1:6" ht="33.75" customHeight="1" x14ac:dyDescent="0.2">
      <c r="A8159" s="21">
        <v>21</v>
      </c>
      <c r="B8159" s="22" t="s">
        <v>5742</v>
      </c>
      <c r="C8159" s="23" t="s">
        <v>5743</v>
      </c>
      <c r="D8159" s="31">
        <v>1</v>
      </c>
      <c r="E8159" s="25">
        <v>38.75</v>
      </c>
      <c r="F8159" s="25">
        <v>1739.3</v>
      </c>
    </row>
    <row r="8160" spans="1:6" x14ac:dyDescent="0.2">
      <c r="A8160" s="26"/>
      <c r="B8160" s="27"/>
      <c r="C8160" s="28" t="s">
        <v>5744</v>
      </c>
      <c r="D8160" s="28"/>
      <c r="E8160" s="28"/>
      <c r="F8160" s="29">
        <v>1538.05</v>
      </c>
    </row>
    <row r="8161" spans="1:6" x14ac:dyDescent="0.2">
      <c r="A8161" s="26"/>
      <c r="B8161" s="27"/>
      <c r="C8161" s="28" t="s">
        <v>5745</v>
      </c>
      <c r="D8161" s="28"/>
      <c r="E8161" s="28"/>
      <c r="F8161" s="29">
        <v>786.11</v>
      </c>
    </row>
    <row r="8162" spans="1:6" x14ac:dyDescent="0.2">
      <c r="A8162" s="26"/>
      <c r="B8162" s="27"/>
      <c r="C8162" s="28" t="s">
        <v>917</v>
      </c>
      <c r="D8162" s="28"/>
      <c r="E8162" s="28"/>
      <c r="F8162" s="29">
        <v>4063.46</v>
      </c>
    </row>
    <row r="8163" spans="1:6" ht="33.75" customHeight="1" x14ac:dyDescent="0.2">
      <c r="A8163" s="21">
        <v>22</v>
      </c>
      <c r="B8163" s="22" t="s">
        <v>5746</v>
      </c>
      <c r="C8163" s="23" t="s">
        <v>5747</v>
      </c>
      <c r="D8163" s="31">
        <v>1</v>
      </c>
      <c r="E8163" s="25">
        <v>3228.81</v>
      </c>
      <c r="F8163" s="25">
        <v>19211.45</v>
      </c>
    </row>
    <row r="8164" spans="1:6" ht="22.5" customHeight="1" x14ac:dyDescent="0.2">
      <c r="A8164" s="21">
        <v>23</v>
      </c>
      <c r="B8164" s="22" t="s">
        <v>5748</v>
      </c>
      <c r="C8164" s="23" t="s">
        <v>5749</v>
      </c>
      <c r="D8164" s="31">
        <v>8</v>
      </c>
      <c r="E8164" s="25">
        <v>22.6</v>
      </c>
      <c r="F8164" s="25">
        <v>8026.23</v>
      </c>
    </row>
    <row r="8165" spans="1:6" x14ac:dyDescent="0.2">
      <c r="A8165" s="26"/>
      <c r="B8165" s="27"/>
      <c r="C8165" s="28" t="s">
        <v>5750</v>
      </c>
      <c r="D8165" s="28"/>
      <c r="E8165" s="28"/>
      <c r="F8165" s="29">
        <v>7085.75</v>
      </c>
    </row>
    <row r="8166" spans="1:6" x14ac:dyDescent="0.2">
      <c r="A8166" s="26"/>
      <c r="B8166" s="27"/>
      <c r="C8166" s="28" t="s">
        <v>5751</v>
      </c>
      <c r="D8166" s="28"/>
      <c r="E8166" s="28"/>
      <c r="F8166" s="29">
        <v>3621.6</v>
      </c>
    </row>
    <row r="8167" spans="1:6" x14ac:dyDescent="0.2">
      <c r="A8167" s="26"/>
      <c r="B8167" s="27"/>
      <c r="C8167" s="28" t="s">
        <v>917</v>
      </c>
      <c r="D8167" s="28"/>
      <c r="E8167" s="28"/>
      <c r="F8167" s="29">
        <v>18733.580000000002</v>
      </c>
    </row>
    <row r="8168" spans="1:6" ht="33.75" customHeight="1" x14ac:dyDescent="0.2">
      <c r="A8168" s="21">
        <v>24</v>
      </c>
      <c r="B8168" s="22" t="s">
        <v>5752</v>
      </c>
      <c r="C8168" s="23" t="s">
        <v>5753</v>
      </c>
      <c r="D8168" s="31">
        <v>8</v>
      </c>
      <c r="E8168" s="25">
        <v>2701.8</v>
      </c>
      <c r="F8168" s="25">
        <v>128605.54</v>
      </c>
    </row>
    <row r="8169" spans="1:6" ht="22.5" customHeight="1" x14ac:dyDescent="0.2">
      <c r="A8169" s="21">
        <v>25</v>
      </c>
      <c r="B8169" s="22" t="s">
        <v>5754</v>
      </c>
      <c r="C8169" s="23" t="s">
        <v>5755</v>
      </c>
      <c r="D8169" s="31">
        <v>4</v>
      </c>
      <c r="E8169" s="25">
        <v>734.25</v>
      </c>
      <c r="F8169" s="25">
        <v>22760.41</v>
      </c>
    </row>
    <row r="8170" spans="1:6" x14ac:dyDescent="0.2">
      <c r="A8170" s="26"/>
      <c r="B8170" s="27"/>
      <c r="C8170" s="28" t="s">
        <v>5756</v>
      </c>
      <c r="D8170" s="28"/>
      <c r="E8170" s="28"/>
      <c r="F8170" s="29">
        <v>10718.46</v>
      </c>
    </row>
    <row r="8171" spans="1:6" x14ac:dyDescent="0.2">
      <c r="A8171" s="26"/>
      <c r="B8171" s="27"/>
      <c r="C8171" s="28" t="s">
        <v>5757</v>
      </c>
      <c r="D8171" s="28"/>
      <c r="E8171" s="28"/>
      <c r="F8171" s="29">
        <v>5478.32</v>
      </c>
    </row>
    <row r="8172" spans="1:6" x14ac:dyDescent="0.2">
      <c r="A8172" s="26"/>
      <c r="B8172" s="27"/>
      <c r="C8172" s="28" t="s">
        <v>917</v>
      </c>
      <c r="D8172" s="28"/>
      <c r="E8172" s="28"/>
      <c r="F8172" s="29">
        <v>38957.19</v>
      </c>
    </row>
    <row r="8173" spans="1:6" ht="33.75" customHeight="1" x14ac:dyDescent="0.2">
      <c r="A8173" s="21">
        <v>26</v>
      </c>
      <c r="B8173" s="22" t="s">
        <v>5758</v>
      </c>
      <c r="C8173" s="23" t="s">
        <v>5759</v>
      </c>
      <c r="D8173" s="31">
        <v>4</v>
      </c>
      <c r="E8173" s="25">
        <v>4530.2700000000004</v>
      </c>
      <c r="F8173" s="25">
        <v>107820.52</v>
      </c>
    </row>
    <row r="8174" spans="1:6" ht="22.5" customHeight="1" x14ac:dyDescent="0.2">
      <c r="A8174" s="21">
        <v>27</v>
      </c>
      <c r="B8174" s="22" t="s">
        <v>5344</v>
      </c>
      <c r="C8174" s="23" t="s">
        <v>5345</v>
      </c>
      <c r="D8174" s="31">
        <v>2</v>
      </c>
      <c r="E8174" s="25">
        <v>6.27</v>
      </c>
      <c r="F8174" s="25">
        <v>542.29999999999995</v>
      </c>
    </row>
    <row r="8175" spans="1:6" x14ac:dyDescent="0.2">
      <c r="A8175" s="26"/>
      <c r="B8175" s="27"/>
      <c r="C8175" s="28" t="s">
        <v>5346</v>
      </c>
      <c r="D8175" s="28"/>
      <c r="E8175" s="28"/>
      <c r="F8175" s="29">
        <v>476.55</v>
      </c>
    </row>
    <row r="8176" spans="1:6" x14ac:dyDescent="0.2">
      <c r="A8176" s="26"/>
      <c r="B8176" s="27"/>
      <c r="C8176" s="28" t="s">
        <v>5347</v>
      </c>
      <c r="D8176" s="28"/>
      <c r="E8176" s="28"/>
      <c r="F8176" s="29">
        <v>243.57</v>
      </c>
    </row>
    <row r="8177" spans="1:6" x14ac:dyDescent="0.2">
      <c r="A8177" s="26"/>
      <c r="B8177" s="27"/>
      <c r="C8177" s="28" t="s">
        <v>917</v>
      </c>
      <c r="D8177" s="28"/>
      <c r="E8177" s="28"/>
      <c r="F8177" s="29">
        <v>1262.42</v>
      </c>
    </row>
    <row r="8178" spans="1:6" ht="22.5" customHeight="1" x14ac:dyDescent="0.2">
      <c r="A8178" s="21">
        <v>28</v>
      </c>
      <c r="B8178" s="22" t="s">
        <v>5722</v>
      </c>
      <c r="C8178" s="23" t="s">
        <v>5760</v>
      </c>
      <c r="D8178" s="31">
        <v>2</v>
      </c>
      <c r="E8178" s="25">
        <v>5.54</v>
      </c>
      <c r="F8178" s="25">
        <v>83.76</v>
      </c>
    </row>
    <row r="8179" spans="1:6" ht="45" customHeight="1" x14ac:dyDescent="0.2">
      <c r="A8179" s="21">
        <v>29</v>
      </c>
      <c r="B8179" s="22" t="s">
        <v>5297</v>
      </c>
      <c r="C8179" s="23" t="s">
        <v>5298</v>
      </c>
      <c r="D8179" s="31">
        <v>4</v>
      </c>
      <c r="E8179" s="25">
        <v>64.09</v>
      </c>
      <c r="F8179" s="25">
        <v>9837.4</v>
      </c>
    </row>
    <row r="8180" spans="1:6" x14ac:dyDescent="0.2">
      <c r="A8180" s="26"/>
      <c r="B8180" s="27"/>
      <c r="C8180" s="28" t="s">
        <v>5761</v>
      </c>
      <c r="D8180" s="28"/>
      <c r="E8180" s="28"/>
      <c r="F8180" s="29">
        <v>8939.84</v>
      </c>
    </row>
    <row r="8181" spans="1:6" x14ac:dyDescent="0.2">
      <c r="A8181" s="26"/>
      <c r="B8181" s="27"/>
      <c r="C8181" s="28" t="s">
        <v>5762</v>
      </c>
      <c r="D8181" s="28"/>
      <c r="E8181" s="28"/>
      <c r="F8181" s="29">
        <v>4700.33</v>
      </c>
    </row>
    <row r="8182" spans="1:6" x14ac:dyDescent="0.2">
      <c r="A8182" s="26"/>
      <c r="B8182" s="27"/>
      <c r="C8182" s="28" t="s">
        <v>917</v>
      </c>
      <c r="D8182" s="28"/>
      <c r="E8182" s="28"/>
      <c r="F8182" s="29">
        <v>23477.57</v>
      </c>
    </row>
    <row r="8183" spans="1:6" ht="33.75" customHeight="1" x14ac:dyDescent="0.2">
      <c r="A8183" s="21">
        <v>30</v>
      </c>
      <c r="B8183" s="22" t="s">
        <v>4671</v>
      </c>
      <c r="C8183" s="23" t="s">
        <v>4672</v>
      </c>
      <c r="D8183" s="32">
        <v>0.4</v>
      </c>
      <c r="E8183" s="25">
        <v>204.43</v>
      </c>
      <c r="F8183" s="25">
        <v>2492.04</v>
      </c>
    </row>
    <row r="8184" spans="1:6" x14ac:dyDescent="0.2">
      <c r="A8184" s="26"/>
      <c r="B8184" s="27"/>
      <c r="C8184" s="28" t="s">
        <v>5763</v>
      </c>
      <c r="D8184" s="28"/>
      <c r="E8184" s="28"/>
      <c r="F8184" s="29">
        <v>2068.56</v>
      </c>
    </row>
    <row r="8185" spans="1:6" x14ac:dyDescent="0.2">
      <c r="A8185" s="26"/>
      <c r="B8185" s="27"/>
      <c r="C8185" s="28" t="s">
        <v>5764</v>
      </c>
      <c r="D8185" s="28"/>
      <c r="E8185" s="28"/>
      <c r="F8185" s="29">
        <v>1087.5999999999999</v>
      </c>
    </row>
    <row r="8186" spans="1:6" x14ac:dyDescent="0.2">
      <c r="A8186" s="26"/>
      <c r="B8186" s="27"/>
      <c r="C8186" s="28" t="s">
        <v>917</v>
      </c>
      <c r="D8186" s="28"/>
      <c r="E8186" s="28"/>
      <c r="F8186" s="29">
        <v>5648.2</v>
      </c>
    </row>
    <row r="8187" spans="1:6" ht="22.5" customHeight="1" x14ac:dyDescent="0.2">
      <c r="A8187" s="21">
        <v>31</v>
      </c>
      <c r="B8187" s="22" t="s">
        <v>5765</v>
      </c>
      <c r="C8187" s="23" t="s">
        <v>5766</v>
      </c>
      <c r="D8187" s="32">
        <v>453.2</v>
      </c>
      <c r="E8187" s="25">
        <v>2.91</v>
      </c>
      <c r="F8187" s="25">
        <v>10992.03</v>
      </c>
    </row>
    <row r="8188" spans="1:6" ht="22.5" customHeight="1" x14ac:dyDescent="0.2">
      <c r="A8188" s="21">
        <v>32</v>
      </c>
      <c r="B8188" s="22" t="s">
        <v>4866</v>
      </c>
      <c r="C8188" s="23" t="s">
        <v>4867</v>
      </c>
      <c r="D8188" s="32">
        <v>0.4</v>
      </c>
      <c r="E8188" s="25">
        <v>237.81</v>
      </c>
      <c r="F8188" s="25">
        <v>3586.49</v>
      </c>
    </row>
    <row r="8189" spans="1:6" x14ac:dyDescent="0.2">
      <c r="A8189" s="26"/>
      <c r="B8189" s="27"/>
      <c r="C8189" s="28" t="s">
        <v>5767</v>
      </c>
      <c r="D8189" s="28"/>
      <c r="E8189" s="28"/>
      <c r="F8189" s="29">
        <v>3263.98</v>
      </c>
    </row>
    <row r="8190" spans="1:6" x14ac:dyDescent="0.2">
      <c r="A8190" s="26"/>
      <c r="B8190" s="27"/>
      <c r="C8190" s="28" t="s">
        <v>5768</v>
      </c>
      <c r="D8190" s="28"/>
      <c r="E8190" s="28"/>
      <c r="F8190" s="29">
        <v>1716.11</v>
      </c>
    </row>
    <row r="8191" spans="1:6" x14ac:dyDescent="0.2">
      <c r="A8191" s="26"/>
      <c r="B8191" s="27"/>
      <c r="C8191" s="28" t="s">
        <v>917</v>
      </c>
      <c r="D8191" s="28"/>
      <c r="E8191" s="28"/>
      <c r="F8191" s="29">
        <v>8566.58</v>
      </c>
    </row>
    <row r="8192" spans="1:6" ht="33.75" customHeight="1" x14ac:dyDescent="0.2">
      <c r="A8192" s="21">
        <v>33</v>
      </c>
      <c r="B8192" s="22" t="s">
        <v>5730</v>
      </c>
      <c r="C8192" s="23" t="s">
        <v>5731</v>
      </c>
      <c r="D8192" s="31">
        <v>40</v>
      </c>
      <c r="E8192" s="25">
        <v>7.15</v>
      </c>
      <c r="F8192" s="25">
        <v>4684.68</v>
      </c>
    </row>
    <row r="8193" spans="1:6" ht="45" customHeight="1" x14ac:dyDescent="0.2">
      <c r="A8193" s="21">
        <v>34</v>
      </c>
      <c r="B8193" s="22" t="s">
        <v>3923</v>
      </c>
      <c r="C8193" s="23" t="s">
        <v>3924</v>
      </c>
      <c r="D8193" s="31">
        <v>4</v>
      </c>
      <c r="E8193" s="25">
        <v>184.24</v>
      </c>
      <c r="F8193" s="25">
        <v>31954.93</v>
      </c>
    </row>
    <row r="8194" spans="1:6" x14ac:dyDescent="0.2">
      <c r="A8194" s="26"/>
      <c r="B8194" s="27"/>
      <c r="C8194" s="28" t="s">
        <v>5769</v>
      </c>
      <c r="D8194" s="28"/>
      <c r="E8194" s="28"/>
      <c r="F8194" s="29">
        <v>29372.86</v>
      </c>
    </row>
    <row r="8195" spans="1:6" x14ac:dyDescent="0.2">
      <c r="A8195" s="26"/>
      <c r="B8195" s="27"/>
      <c r="C8195" s="28" t="s">
        <v>5770</v>
      </c>
      <c r="D8195" s="28"/>
      <c r="E8195" s="28"/>
      <c r="F8195" s="29">
        <v>15443.46</v>
      </c>
    </row>
    <row r="8196" spans="1:6" x14ac:dyDescent="0.2">
      <c r="A8196" s="26"/>
      <c r="B8196" s="27"/>
      <c r="C8196" s="28" t="s">
        <v>917</v>
      </c>
      <c r="D8196" s="28"/>
      <c r="E8196" s="28"/>
      <c r="F8196" s="29">
        <v>76771.25</v>
      </c>
    </row>
    <row r="8197" spans="1:6" ht="33.75" customHeight="1" x14ac:dyDescent="0.2">
      <c r="A8197" s="21">
        <v>35</v>
      </c>
      <c r="B8197" s="22" t="s">
        <v>5326</v>
      </c>
      <c r="C8197" s="23" t="s">
        <v>5327</v>
      </c>
      <c r="D8197" s="31">
        <v>408</v>
      </c>
      <c r="E8197" s="25">
        <v>3.24</v>
      </c>
      <c r="F8197" s="25">
        <v>14356.05</v>
      </c>
    </row>
    <row r="8198" spans="1:6" ht="22.5" customHeight="1" x14ac:dyDescent="0.2">
      <c r="A8198" s="21">
        <v>36</v>
      </c>
      <c r="B8198" s="22" t="s">
        <v>4883</v>
      </c>
      <c r="C8198" s="23" t="s">
        <v>4884</v>
      </c>
      <c r="D8198" s="31">
        <v>8</v>
      </c>
      <c r="E8198" s="25">
        <v>38</v>
      </c>
      <c r="F8198" s="25">
        <v>6447.84</v>
      </c>
    </row>
    <row r="8199" spans="1:6" ht="33.75" customHeight="1" x14ac:dyDescent="0.2">
      <c r="A8199" s="21">
        <v>37</v>
      </c>
      <c r="B8199" s="22" t="s">
        <v>5486</v>
      </c>
      <c r="C8199" s="23" t="s">
        <v>5487</v>
      </c>
      <c r="D8199" s="30">
        <v>0.05</v>
      </c>
      <c r="E8199" s="25">
        <v>817.49</v>
      </c>
      <c r="F8199" s="25">
        <v>960</v>
      </c>
    </row>
    <row r="8200" spans="1:6" x14ac:dyDescent="0.2">
      <c r="A8200" s="26"/>
      <c r="B8200" s="27"/>
      <c r="C8200" s="28" t="s">
        <v>5488</v>
      </c>
      <c r="D8200" s="28"/>
      <c r="E8200" s="28"/>
      <c r="F8200" s="29">
        <v>680.04</v>
      </c>
    </row>
    <row r="8201" spans="1:6" x14ac:dyDescent="0.2">
      <c r="A8201" s="26"/>
      <c r="B8201" s="27"/>
      <c r="C8201" s="28" t="s">
        <v>5489</v>
      </c>
      <c r="D8201" s="28"/>
      <c r="E8201" s="28"/>
      <c r="F8201" s="29">
        <v>357.55</v>
      </c>
    </row>
    <row r="8202" spans="1:6" x14ac:dyDescent="0.2">
      <c r="A8202" s="26"/>
      <c r="B8202" s="27"/>
      <c r="C8202" s="28" t="s">
        <v>917</v>
      </c>
      <c r="D8202" s="28"/>
      <c r="E8202" s="28"/>
      <c r="F8202" s="29">
        <v>1997.59</v>
      </c>
    </row>
    <row r="8203" spans="1:6" ht="33.75" customHeight="1" x14ac:dyDescent="0.2">
      <c r="A8203" s="21">
        <v>38</v>
      </c>
      <c r="B8203" s="22" t="s">
        <v>4024</v>
      </c>
      <c r="C8203" s="23" t="s">
        <v>4025</v>
      </c>
      <c r="D8203" s="30">
        <v>5.15</v>
      </c>
      <c r="E8203" s="25">
        <v>31.49</v>
      </c>
      <c r="F8203" s="25">
        <v>1049.26</v>
      </c>
    </row>
    <row r="8204" spans="1:6" ht="33.75" customHeight="1" x14ac:dyDescent="0.2">
      <c r="A8204" s="21">
        <v>39</v>
      </c>
      <c r="B8204" s="22" t="s">
        <v>4917</v>
      </c>
      <c r="C8204" s="23" t="s">
        <v>4918</v>
      </c>
      <c r="D8204" s="31">
        <v>6</v>
      </c>
      <c r="E8204" s="25">
        <v>19.350000000000001</v>
      </c>
      <c r="F8204" s="25">
        <v>2200.1</v>
      </c>
    </row>
    <row r="8205" spans="1:6" x14ac:dyDescent="0.2">
      <c r="A8205" s="26"/>
      <c r="B8205" s="27"/>
      <c r="C8205" s="28" t="s">
        <v>5736</v>
      </c>
      <c r="D8205" s="28"/>
      <c r="E8205" s="28"/>
      <c r="F8205" s="29">
        <v>1127.22</v>
      </c>
    </row>
    <row r="8206" spans="1:6" x14ac:dyDescent="0.2">
      <c r="A8206" s="26"/>
      <c r="B8206" s="27"/>
      <c r="C8206" s="28" t="s">
        <v>5737</v>
      </c>
      <c r="D8206" s="28"/>
      <c r="E8206" s="28"/>
      <c r="F8206" s="29">
        <v>592.66</v>
      </c>
    </row>
    <row r="8207" spans="1:6" x14ac:dyDescent="0.2">
      <c r="A8207" s="26"/>
      <c r="B8207" s="27"/>
      <c r="C8207" s="28" t="s">
        <v>917</v>
      </c>
      <c r="D8207" s="28"/>
      <c r="E8207" s="28"/>
      <c r="F8207" s="29">
        <v>3919.98</v>
      </c>
    </row>
    <row r="8208" spans="1:6" ht="22.5" customHeight="1" x14ac:dyDescent="0.2">
      <c r="A8208" s="21">
        <v>40</v>
      </c>
      <c r="B8208" s="22" t="s">
        <v>4921</v>
      </c>
      <c r="C8208" s="23" t="s">
        <v>4922</v>
      </c>
      <c r="D8208" s="35">
        <v>-3.6000000000000002E-4</v>
      </c>
      <c r="E8208" s="25">
        <v>26950</v>
      </c>
      <c r="F8208" s="25">
        <v>-233.43</v>
      </c>
    </row>
    <row r="8209" spans="1:6" ht="22.5" customHeight="1" x14ac:dyDescent="0.2">
      <c r="A8209" s="21">
        <v>41</v>
      </c>
      <c r="B8209" s="22" t="s">
        <v>4923</v>
      </c>
      <c r="C8209" s="23" t="s">
        <v>4924</v>
      </c>
      <c r="D8209" s="32">
        <v>-0.9</v>
      </c>
      <c r="E8209" s="25">
        <v>9.0399999999999991</v>
      </c>
      <c r="F8209" s="25">
        <v>-83.56</v>
      </c>
    </row>
    <row r="8210" spans="1:6" ht="22.5" customHeight="1" x14ac:dyDescent="0.2">
      <c r="A8210" s="21">
        <v>42</v>
      </c>
      <c r="B8210" s="22" t="s">
        <v>4925</v>
      </c>
      <c r="C8210" s="23" t="s">
        <v>4926</v>
      </c>
      <c r="D8210" s="30">
        <v>-4.32</v>
      </c>
      <c r="E8210" s="25">
        <v>16.7</v>
      </c>
      <c r="F8210" s="25">
        <v>-696.91</v>
      </c>
    </row>
    <row r="8211" spans="1:6" ht="33.75" customHeight="1" x14ac:dyDescent="0.2">
      <c r="A8211" s="21">
        <v>43</v>
      </c>
      <c r="B8211" s="22" t="s">
        <v>5738</v>
      </c>
      <c r="C8211" s="23" t="s">
        <v>5739</v>
      </c>
      <c r="D8211" s="31">
        <v>5</v>
      </c>
      <c r="E8211" s="25">
        <v>47.6</v>
      </c>
      <c r="F8211" s="25">
        <v>2037.28</v>
      </c>
    </row>
    <row r="8212" spans="1:6" ht="11.25" customHeight="1" x14ac:dyDescent="0.2">
      <c r="A8212" s="443" t="s">
        <v>1007</v>
      </c>
      <c r="B8212" s="444"/>
      <c r="C8212" s="444"/>
      <c r="D8212" s="444"/>
      <c r="E8212" s="445"/>
      <c r="F8212" s="36">
        <v>378373.71</v>
      </c>
    </row>
    <row r="8213" spans="1:6" x14ac:dyDescent="0.2">
      <c r="A8213" s="443" t="s">
        <v>1008</v>
      </c>
      <c r="B8213" s="444"/>
      <c r="C8213" s="444"/>
      <c r="D8213" s="444"/>
      <c r="E8213" s="445"/>
      <c r="F8213" s="36">
        <v>65271.3</v>
      </c>
    </row>
    <row r="8214" spans="1:6" x14ac:dyDescent="0.2">
      <c r="A8214" s="443" t="s">
        <v>1009</v>
      </c>
      <c r="B8214" s="444"/>
      <c r="C8214" s="444"/>
      <c r="D8214" s="444"/>
      <c r="E8214" s="445"/>
      <c r="F8214" s="36">
        <v>34027.32</v>
      </c>
    </row>
    <row r="8215" spans="1:6" x14ac:dyDescent="0.2">
      <c r="A8215" s="443" t="s">
        <v>5771</v>
      </c>
      <c r="B8215" s="444"/>
      <c r="C8215" s="444"/>
      <c r="D8215" s="444"/>
      <c r="E8215" s="445"/>
      <c r="F8215" s="36">
        <v>477672.33</v>
      </c>
    </row>
    <row r="8216" spans="1:6" ht="12.75" customHeight="1" x14ac:dyDescent="0.2">
      <c r="A8216" s="456" t="s">
        <v>5772</v>
      </c>
      <c r="B8216" s="457"/>
      <c r="C8216" s="457"/>
      <c r="D8216" s="457"/>
      <c r="E8216" s="457"/>
      <c r="F8216" s="458"/>
    </row>
    <row r="8217" spans="1:6" ht="33.75" customHeight="1" x14ac:dyDescent="0.2">
      <c r="A8217" s="21">
        <v>44</v>
      </c>
      <c r="B8217" s="22" t="s">
        <v>5773</v>
      </c>
      <c r="C8217" s="23" t="s">
        <v>5774</v>
      </c>
      <c r="D8217" s="31">
        <v>1</v>
      </c>
      <c r="E8217" s="25">
        <v>117.22</v>
      </c>
      <c r="F8217" s="25">
        <v>3607</v>
      </c>
    </row>
    <row r="8218" spans="1:6" x14ac:dyDescent="0.2">
      <c r="A8218" s="26"/>
      <c r="B8218" s="27"/>
      <c r="C8218" s="28" t="s">
        <v>5775</v>
      </c>
      <c r="D8218" s="28"/>
      <c r="E8218" s="28"/>
      <c r="F8218" s="29">
        <v>2504.2800000000002</v>
      </c>
    </row>
    <row r="8219" spans="1:6" x14ac:dyDescent="0.2">
      <c r="A8219" s="26"/>
      <c r="B8219" s="27"/>
      <c r="C8219" s="28" t="s">
        <v>5776</v>
      </c>
      <c r="D8219" s="28"/>
      <c r="E8219" s="28"/>
      <c r="F8219" s="29">
        <v>1279.96</v>
      </c>
    </row>
    <row r="8220" spans="1:6" x14ac:dyDescent="0.2">
      <c r="A8220" s="26"/>
      <c r="B8220" s="27"/>
      <c r="C8220" s="28" t="s">
        <v>917</v>
      </c>
      <c r="D8220" s="28"/>
      <c r="E8220" s="28"/>
      <c r="F8220" s="29">
        <v>7391.24</v>
      </c>
    </row>
    <row r="8221" spans="1:6" ht="45" customHeight="1" x14ac:dyDescent="0.2">
      <c r="A8221" s="21">
        <v>45</v>
      </c>
      <c r="B8221" s="22" t="s">
        <v>5777</v>
      </c>
      <c r="C8221" s="23" t="s">
        <v>5778</v>
      </c>
      <c r="D8221" s="31">
        <v>1</v>
      </c>
      <c r="E8221" s="25">
        <v>52546.39</v>
      </c>
      <c r="F8221" s="25">
        <v>312651.02</v>
      </c>
    </row>
    <row r="8222" spans="1:6" ht="45" customHeight="1" x14ac:dyDescent="0.2">
      <c r="A8222" s="21">
        <v>46</v>
      </c>
      <c r="B8222" s="22" t="s">
        <v>5779</v>
      </c>
      <c r="C8222" s="23" t="s">
        <v>5780</v>
      </c>
      <c r="D8222" s="31">
        <v>1</v>
      </c>
      <c r="E8222" s="25">
        <v>16679.330000000002</v>
      </c>
      <c r="F8222" s="25">
        <v>99242.01</v>
      </c>
    </row>
    <row r="8223" spans="1:6" ht="22.5" customHeight="1" x14ac:dyDescent="0.2">
      <c r="A8223" s="21">
        <v>47</v>
      </c>
      <c r="B8223" s="22" t="s">
        <v>5781</v>
      </c>
      <c r="C8223" s="23" t="s">
        <v>5782</v>
      </c>
      <c r="D8223" s="31">
        <v>4</v>
      </c>
      <c r="E8223" s="25">
        <v>86.11</v>
      </c>
      <c r="F8223" s="25">
        <v>13062.17</v>
      </c>
    </row>
    <row r="8224" spans="1:6" x14ac:dyDescent="0.2">
      <c r="A8224" s="26"/>
      <c r="B8224" s="27"/>
      <c r="C8224" s="28" t="s">
        <v>5783</v>
      </c>
      <c r="D8224" s="28"/>
      <c r="E8224" s="28"/>
      <c r="F8224" s="29">
        <v>10161.84</v>
      </c>
    </row>
    <row r="8225" spans="1:6" x14ac:dyDescent="0.2">
      <c r="A8225" s="26"/>
      <c r="B8225" s="27"/>
      <c r="C8225" s="28" t="s">
        <v>5784</v>
      </c>
      <c r="D8225" s="28"/>
      <c r="E8225" s="28"/>
      <c r="F8225" s="29">
        <v>5193.83</v>
      </c>
    </row>
    <row r="8226" spans="1:6" x14ac:dyDescent="0.2">
      <c r="A8226" s="26"/>
      <c r="B8226" s="27"/>
      <c r="C8226" s="28" t="s">
        <v>917</v>
      </c>
      <c r="D8226" s="28"/>
      <c r="E8226" s="28"/>
      <c r="F8226" s="29">
        <v>28417.84</v>
      </c>
    </row>
    <row r="8227" spans="1:6" ht="45" customHeight="1" x14ac:dyDescent="0.2">
      <c r="A8227" s="21">
        <v>48</v>
      </c>
      <c r="B8227" s="22" t="s">
        <v>5785</v>
      </c>
      <c r="C8227" s="23" t="s">
        <v>5786</v>
      </c>
      <c r="D8227" s="31">
        <v>2</v>
      </c>
      <c r="E8227" s="25">
        <v>40803.71</v>
      </c>
      <c r="F8227" s="25">
        <v>485564.15</v>
      </c>
    </row>
    <row r="8228" spans="1:6" ht="45" customHeight="1" x14ac:dyDescent="0.2">
      <c r="A8228" s="21">
        <v>49</v>
      </c>
      <c r="B8228" s="22" t="s">
        <v>5787</v>
      </c>
      <c r="C8228" s="23" t="s">
        <v>5788</v>
      </c>
      <c r="D8228" s="31">
        <v>2</v>
      </c>
      <c r="E8228" s="25">
        <v>21795.77</v>
      </c>
      <c r="F8228" s="25">
        <v>259369.66</v>
      </c>
    </row>
    <row r="8229" spans="1:6" ht="22.5" customHeight="1" x14ac:dyDescent="0.2">
      <c r="A8229" s="21">
        <v>50</v>
      </c>
      <c r="B8229" s="22" t="s">
        <v>5789</v>
      </c>
      <c r="C8229" s="23" t="s">
        <v>5790</v>
      </c>
      <c r="D8229" s="31">
        <v>5</v>
      </c>
      <c r="E8229" s="25">
        <v>125.28</v>
      </c>
      <c r="F8229" s="25">
        <v>21231.16</v>
      </c>
    </row>
    <row r="8230" spans="1:6" x14ac:dyDescent="0.2">
      <c r="A8230" s="26"/>
      <c r="B8230" s="27"/>
      <c r="C8230" s="28" t="s">
        <v>5791</v>
      </c>
      <c r="D8230" s="28"/>
      <c r="E8230" s="28"/>
      <c r="F8230" s="29">
        <v>16294.18</v>
      </c>
    </row>
    <row r="8231" spans="1:6" x14ac:dyDescent="0.2">
      <c r="A8231" s="26"/>
      <c r="B8231" s="27"/>
      <c r="C8231" s="28" t="s">
        <v>5792</v>
      </c>
      <c r="D8231" s="28"/>
      <c r="E8231" s="28"/>
      <c r="F8231" s="29">
        <v>9090.44</v>
      </c>
    </row>
    <row r="8232" spans="1:6" x14ac:dyDescent="0.2">
      <c r="A8232" s="26"/>
      <c r="B8232" s="27"/>
      <c r="C8232" s="28" t="s">
        <v>917</v>
      </c>
      <c r="D8232" s="28"/>
      <c r="E8232" s="28"/>
      <c r="F8232" s="29">
        <v>46615.78</v>
      </c>
    </row>
    <row r="8233" spans="1:6" ht="45" customHeight="1" x14ac:dyDescent="0.2">
      <c r="A8233" s="21">
        <v>51</v>
      </c>
      <c r="B8233" s="22" t="s">
        <v>5793</v>
      </c>
      <c r="C8233" s="23" t="s">
        <v>5794</v>
      </c>
      <c r="D8233" s="31">
        <v>5</v>
      </c>
      <c r="E8233" s="25">
        <v>36579.72</v>
      </c>
      <c r="F8233" s="25">
        <v>1088246.67</v>
      </c>
    </row>
    <row r="8234" spans="1:6" ht="33.75" customHeight="1" x14ac:dyDescent="0.2">
      <c r="A8234" s="21">
        <v>52</v>
      </c>
      <c r="B8234" s="22" t="s">
        <v>5795</v>
      </c>
      <c r="C8234" s="23" t="s">
        <v>5796</v>
      </c>
      <c r="D8234" s="31">
        <v>10</v>
      </c>
      <c r="E8234" s="25">
        <v>2.11</v>
      </c>
      <c r="F8234" s="25">
        <v>953.93</v>
      </c>
    </row>
    <row r="8235" spans="1:6" x14ac:dyDescent="0.2">
      <c r="A8235" s="26"/>
      <c r="B8235" s="27"/>
      <c r="C8235" s="28" t="s">
        <v>5797</v>
      </c>
      <c r="D8235" s="28"/>
      <c r="E8235" s="28"/>
      <c r="F8235" s="29">
        <v>842.27</v>
      </c>
    </row>
    <row r="8236" spans="1:6" x14ac:dyDescent="0.2">
      <c r="A8236" s="26"/>
      <c r="B8236" s="27"/>
      <c r="C8236" s="28" t="s">
        <v>5798</v>
      </c>
      <c r="D8236" s="28"/>
      <c r="E8236" s="28"/>
      <c r="F8236" s="29">
        <v>430.49</v>
      </c>
    </row>
    <row r="8237" spans="1:6" x14ac:dyDescent="0.2">
      <c r="A8237" s="26"/>
      <c r="B8237" s="27"/>
      <c r="C8237" s="28" t="s">
        <v>917</v>
      </c>
      <c r="D8237" s="28"/>
      <c r="E8237" s="28"/>
      <c r="F8237" s="29">
        <v>2226.69</v>
      </c>
    </row>
    <row r="8238" spans="1:6" ht="45" customHeight="1" x14ac:dyDescent="0.2">
      <c r="A8238" s="21">
        <v>53</v>
      </c>
      <c r="B8238" s="22" t="s">
        <v>5799</v>
      </c>
      <c r="C8238" s="23" t="s">
        <v>5800</v>
      </c>
      <c r="D8238" s="31">
        <v>5</v>
      </c>
      <c r="E8238" s="25">
        <v>14446.04</v>
      </c>
      <c r="F8238" s="25">
        <v>429769.69</v>
      </c>
    </row>
    <row r="8239" spans="1:6" ht="22.5" customHeight="1" x14ac:dyDescent="0.2">
      <c r="A8239" s="21">
        <v>54</v>
      </c>
      <c r="B8239" s="22" t="s">
        <v>5801</v>
      </c>
      <c r="C8239" s="23" t="s">
        <v>5802</v>
      </c>
      <c r="D8239" s="31">
        <v>5</v>
      </c>
      <c r="E8239" s="25">
        <v>215.13</v>
      </c>
      <c r="F8239" s="25">
        <v>35247.599999999999</v>
      </c>
    </row>
    <row r="8240" spans="1:6" x14ac:dyDescent="0.2">
      <c r="A8240" s="26"/>
      <c r="B8240" s="27"/>
      <c r="C8240" s="28" t="s">
        <v>5803</v>
      </c>
      <c r="D8240" s="28"/>
      <c r="E8240" s="28"/>
      <c r="F8240" s="29">
        <v>26161.41</v>
      </c>
    </row>
    <row r="8241" spans="1:6" x14ac:dyDescent="0.2">
      <c r="A8241" s="26"/>
      <c r="B8241" s="27"/>
      <c r="C8241" s="28" t="s">
        <v>5804</v>
      </c>
      <c r="D8241" s="28"/>
      <c r="E8241" s="28"/>
      <c r="F8241" s="29">
        <v>13371.39</v>
      </c>
    </row>
    <row r="8242" spans="1:6" x14ac:dyDescent="0.2">
      <c r="A8242" s="26"/>
      <c r="B8242" s="27"/>
      <c r="C8242" s="28" t="s">
        <v>917</v>
      </c>
      <c r="D8242" s="28"/>
      <c r="E8242" s="28"/>
      <c r="F8242" s="29">
        <v>74780.399999999994</v>
      </c>
    </row>
    <row r="8243" spans="1:6" ht="22.5" customHeight="1" x14ac:dyDescent="0.2">
      <c r="A8243" s="21">
        <v>55</v>
      </c>
      <c r="B8243" s="22" t="s">
        <v>5805</v>
      </c>
      <c r="C8243" s="23" t="s">
        <v>5806</v>
      </c>
      <c r="D8243" s="31">
        <v>5</v>
      </c>
      <c r="E8243" s="25">
        <v>2044.85</v>
      </c>
      <c r="F8243" s="25">
        <v>60834.28</v>
      </c>
    </row>
    <row r="8244" spans="1:6" ht="22.5" customHeight="1" x14ac:dyDescent="0.2">
      <c r="A8244" s="21">
        <v>56</v>
      </c>
      <c r="B8244" s="22" t="s">
        <v>5807</v>
      </c>
      <c r="C8244" s="23" t="s">
        <v>5808</v>
      </c>
      <c r="D8244" s="31">
        <v>2</v>
      </c>
      <c r="E8244" s="25">
        <v>9.74</v>
      </c>
      <c r="F8244" s="25">
        <v>838.14</v>
      </c>
    </row>
    <row r="8245" spans="1:6" x14ac:dyDescent="0.2">
      <c r="A8245" s="26"/>
      <c r="B8245" s="27"/>
      <c r="C8245" s="28" t="s">
        <v>5809</v>
      </c>
      <c r="D8245" s="28"/>
      <c r="E8245" s="28"/>
      <c r="F8245" s="29">
        <v>734.03</v>
      </c>
    </row>
    <row r="8246" spans="1:6" x14ac:dyDescent="0.2">
      <c r="A8246" s="26"/>
      <c r="B8246" s="27"/>
      <c r="C8246" s="28" t="s">
        <v>5810</v>
      </c>
      <c r="D8246" s="28"/>
      <c r="E8246" s="28"/>
      <c r="F8246" s="29">
        <v>375.17</v>
      </c>
    </row>
    <row r="8247" spans="1:6" x14ac:dyDescent="0.2">
      <c r="A8247" s="26"/>
      <c r="B8247" s="27"/>
      <c r="C8247" s="28" t="s">
        <v>917</v>
      </c>
      <c r="D8247" s="28"/>
      <c r="E8247" s="28"/>
      <c r="F8247" s="29">
        <v>1947.34</v>
      </c>
    </row>
    <row r="8248" spans="1:6" ht="45" customHeight="1" x14ac:dyDescent="0.2">
      <c r="A8248" s="21">
        <v>57</v>
      </c>
      <c r="B8248" s="22" t="s">
        <v>5811</v>
      </c>
      <c r="C8248" s="23" t="s">
        <v>5812</v>
      </c>
      <c r="D8248" s="31">
        <v>2</v>
      </c>
      <c r="E8248" s="25">
        <v>15065.55</v>
      </c>
      <c r="F8248" s="25">
        <v>179280.05</v>
      </c>
    </row>
    <row r="8249" spans="1:6" ht="22.5" customHeight="1" x14ac:dyDescent="0.2">
      <c r="A8249" s="21">
        <v>58</v>
      </c>
      <c r="B8249" s="22" t="s">
        <v>5344</v>
      </c>
      <c r="C8249" s="23" t="s">
        <v>5345</v>
      </c>
      <c r="D8249" s="31">
        <v>2</v>
      </c>
      <c r="E8249" s="25">
        <v>6.27</v>
      </c>
      <c r="F8249" s="25">
        <v>542.29999999999995</v>
      </c>
    </row>
    <row r="8250" spans="1:6" x14ac:dyDescent="0.2">
      <c r="A8250" s="26"/>
      <c r="B8250" s="27"/>
      <c r="C8250" s="28" t="s">
        <v>5346</v>
      </c>
      <c r="D8250" s="28"/>
      <c r="E8250" s="28"/>
      <c r="F8250" s="29">
        <v>476.55</v>
      </c>
    </row>
    <row r="8251" spans="1:6" x14ac:dyDescent="0.2">
      <c r="A8251" s="26"/>
      <c r="B8251" s="27"/>
      <c r="C8251" s="28" t="s">
        <v>5347</v>
      </c>
      <c r="D8251" s="28"/>
      <c r="E8251" s="28"/>
      <c r="F8251" s="29">
        <v>243.57</v>
      </c>
    </row>
    <row r="8252" spans="1:6" x14ac:dyDescent="0.2">
      <c r="A8252" s="26"/>
      <c r="B8252" s="27"/>
      <c r="C8252" s="28" t="s">
        <v>917</v>
      </c>
      <c r="D8252" s="28"/>
      <c r="E8252" s="28"/>
      <c r="F8252" s="29">
        <v>1262.42</v>
      </c>
    </row>
    <row r="8253" spans="1:6" ht="22.5" customHeight="1" x14ac:dyDescent="0.2">
      <c r="A8253" s="21">
        <v>59</v>
      </c>
      <c r="B8253" s="22" t="s">
        <v>5813</v>
      </c>
      <c r="C8253" s="23" t="s">
        <v>5814</v>
      </c>
      <c r="D8253" s="31">
        <v>2</v>
      </c>
      <c r="E8253" s="25">
        <v>40.090000000000003</v>
      </c>
      <c r="F8253" s="25">
        <v>477.06</v>
      </c>
    </row>
    <row r="8254" spans="1:6" ht="33.75" customHeight="1" x14ac:dyDescent="0.2">
      <c r="A8254" s="21">
        <v>60</v>
      </c>
      <c r="B8254" s="22" t="s">
        <v>2765</v>
      </c>
      <c r="C8254" s="23" t="s">
        <v>4521</v>
      </c>
      <c r="D8254" s="31">
        <v>1</v>
      </c>
      <c r="E8254" s="25">
        <v>7.28</v>
      </c>
      <c r="F8254" s="25">
        <v>289.39</v>
      </c>
    </row>
    <row r="8255" spans="1:6" x14ac:dyDescent="0.2">
      <c r="A8255" s="26"/>
      <c r="B8255" s="27"/>
      <c r="C8255" s="28" t="s">
        <v>2770</v>
      </c>
      <c r="D8255" s="28"/>
      <c r="E8255" s="28"/>
      <c r="F8255" s="29">
        <v>251.95</v>
      </c>
    </row>
    <row r="8256" spans="1:6" x14ac:dyDescent="0.2">
      <c r="A8256" s="26"/>
      <c r="B8256" s="27"/>
      <c r="C8256" s="28" t="s">
        <v>2771</v>
      </c>
      <c r="D8256" s="28"/>
      <c r="E8256" s="28"/>
      <c r="F8256" s="29">
        <v>128.77000000000001</v>
      </c>
    </row>
    <row r="8257" spans="1:6" x14ac:dyDescent="0.2">
      <c r="A8257" s="26"/>
      <c r="B8257" s="27"/>
      <c r="C8257" s="28" t="s">
        <v>917</v>
      </c>
      <c r="D8257" s="28"/>
      <c r="E8257" s="28"/>
      <c r="F8257" s="29">
        <v>670.11</v>
      </c>
    </row>
    <row r="8258" spans="1:6" ht="67.5" customHeight="1" x14ac:dyDescent="0.2">
      <c r="A8258" s="21">
        <v>61</v>
      </c>
      <c r="B8258" s="22" t="s">
        <v>5815</v>
      </c>
      <c r="C8258" s="23" t="s">
        <v>5816</v>
      </c>
      <c r="D8258" s="31">
        <v>1</v>
      </c>
      <c r="E8258" s="25">
        <v>25144.37</v>
      </c>
      <c r="F8258" s="25">
        <v>149609</v>
      </c>
    </row>
    <row r="8259" spans="1:6" ht="33.75" customHeight="1" x14ac:dyDescent="0.2">
      <c r="A8259" s="21">
        <v>62</v>
      </c>
      <c r="B8259" s="22" t="s">
        <v>5817</v>
      </c>
      <c r="C8259" s="23" t="s">
        <v>5818</v>
      </c>
      <c r="D8259" s="31">
        <v>1</v>
      </c>
      <c r="E8259" s="25">
        <v>14.69</v>
      </c>
      <c r="F8259" s="25">
        <v>574.48</v>
      </c>
    </row>
    <row r="8260" spans="1:6" x14ac:dyDescent="0.2">
      <c r="A8260" s="26"/>
      <c r="B8260" s="27"/>
      <c r="C8260" s="28" t="s">
        <v>4547</v>
      </c>
      <c r="D8260" s="28"/>
      <c r="E8260" s="28"/>
      <c r="F8260" s="29">
        <v>499.01</v>
      </c>
    </row>
    <row r="8261" spans="1:6" x14ac:dyDescent="0.2">
      <c r="A8261" s="26"/>
      <c r="B8261" s="27"/>
      <c r="C8261" s="28" t="s">
        <v>4548</v>
      </c>
      <c r="D8261" s="28"/>
      <c r="E8261" s="28"/>
      <c r="F8261" s="29">
        <v>255.05</v>
      </c>
    </row>
    <row r="8262" spans="1:6" x14ac:dyDescent="0.2">
      <c r="A8262" s="26"/>
      <c r="B8262" s="27"/>
      <c r="C8262" s="28" t="s">
        <v>917</v>
      </c>
      <c r="D8262" s="28"/>
      <c r="E8262" s="28"/>
      <c r="F8262" s="29">
        <v>1328.54</v>
      </c>
    </row>
    <row r="8263" spans="1:6" ht="67.5" customHeight="1" x14ac:dyDescent="0.2">
      <c r="A8263" s="21">
        <v>63</v>
      </c>
      <c r="B8263" s="22" t="s">
        <v>5819</v>
      </c>
      <c r="C8263" s="23" t="s">
        <v>5820</v>
      </c>
      <c r="D8263" s="31">
        <v>1</v>
      </c>
      <c r="E8263" s="25">
        <v>22071.54</v>
      </c>
      <c r="F8263" s="25">
        <v>131325.66</v>
      </c>
    </row>
    <row r="8264" spans="1:6" ht="22.5" customHeight="1" x14ac:dyDescent="0.2">
      <c r="A8264" s="21">
        <v>64</v>
      </c>
      <c r="B8264" s="22" t="s">
        <v>5821</v>
      </c>
      <c r="C8264" s="23" t="s">
        <v>5709</v>
      </c>
      <c r="D8264" s="31">
        <v>53</v>
      </c>
      <c r="E8264" s="25">
        <v>34.4</v>
      </c>
      <c r="F8264" s="25">
        <v>64261.53</v>
      </c>
    </row>
    <row r="8265" spans="1:6" x14ac:dyDescent="0.2">
      <c r="A8265" s="26"/>
      <c r="B8265" s="27"/>
      <c r="C8265" s="28" t="s">
        <v>5822</v>
      </c>
      <c r="D8265" s="28"/>
      <c r="E8265" s="28"/>
      <c r="F8265" s="29">
        <v>49551.01</v>
      </c>
    </row>
    <row r="8266" spans="1:6" x14ac:dyDescent="0.2">
      <c r="A8266" s="26"/>
      <c r="B8266" s="27"/>
      <c r="C8266" s="28" t="s">
        <v>5823</v>
      </c>
      <c r="D8266" s="28"/>
      <c r="E8266" s="28"/>
      <c r="F8266" s="29">
        <v>27644.25</v>
      </c>
    </row>
    <row r="8267" spans="1:6" x14ac:dyDescent="0.2">
      <c r="A8267" s="26"/>
      <c r="B8267" s="27"/>
      <c r="C8267" s="28" t="s">
        <v>917</v>
      </c>
      <c r="D8267" s="28"/>
      <c r="E8267" s="28"/>
      <c r="F8267" s="29">
        <v>141456.79</v>
      </c>
    </row>
    <row r="8268" spans="1:6" ht="45" customHeight="1" x14ac:dyDescent="0.2">
      <c r="A8268" s="21">
        <v>65</v>
      </c>
      <c r="B8268" s="22" t="s">
        <v>5824</v>
      </c>
      <c r="C8268" s="23" t="s">
        <v>5825</v>
      </c>
      <c r="D8268" s="31">
        <v>53</v>
      </c>
      <c r="E8268" s="25">
        <v>1159.0999999999999</v>
      </c>
      <c r="F8268" s="25">
        <v>365523.55</v>
      </c>
    </row>
    <row r="8269" spans="1:6" ht="33.75" customHeight="1" x14ac:dyDescent="0.2">
      <c r="A8269" s="21">
        <v>66</v>
      </c>
      <c r="B8269" s="22" t="s">
        <v>5773</v>
      </c>
      <c r="C8269" s="23" t="s">
        <v>5826</v>
      </c>
      <c r="D8269" s="31">
        <v>1</v>
      </c>
      <c r="E8269" s="25">
        <v>133.97</v>
      </c>
      <c r="F8269" s="25">
        <v>4122.2700000000004</v>
      </c>
    </row>
    <row r="8270" spans="1:6" x14ac:dyDescent="0.2">
      <c r="A8270" s="26"/>
      <c r="B8270" s="27"/>
      <c r="C8270" s="28" t="s">
        <v>5827</v>
      </c>
      <c r="D8270" s="28"/>
      <c r="E8270" s="28"/>
      <c r="F8270" s="29">
        <v>2862.03</v>
      </c>
    </row>
    <row r="8271" spans="1:6" x14ac:dyDescent="0.2">
      <c r="A8271" s="26"/>
      <c r="B8271" s="27"/>
      <c r="C8271" s="28" t="s">
        <v>5828</v>
      </c>
      <c r="D8271" s="28"/>
      <c r="E8271" s="28"/>
      <c r="F8271" s="29">
        <v>1462.81</v>
      </c>
    </row>
    <row r="8272" spans="1:6" x14ac:dyDescent="0.2">
      <c r="A8272" s="26"/>
      <c r="B8272" s="27"/>
      <c r="C8272" s="28" t="s">
        <v>917</v>
      </c>
      <c r="D8272" s="28"/>
      <c r="E8272" s="28"/>
      <c r="F8272" s="29">
        <v>8447.11</v>
      </c>
    </row>
    <row r="8273" spans="1:6" ht="56.25" customHeight="1" x14ac:dyDescent="0.2">
      <c r="A8273" s="21">
        <v>67</v>
      </c>
      <c r="B8273" s="22" t="s">
        <v>5829</v>
      </c>
      <c r="C8273" s="23" t="s">
        <v>5830</v>
      </c>
      <c r="D8273" s="31">
        <v>1</v>
      </c>
      <c r="E8273" s="25">
        <v>6341.48</v>
      </c>
      <c r="F8273" s="25">
        <v>37731.81</v>
      </c>
    </row>
    <row r="8274" spans="1:6" ht="22.5" customHeight="1" x14ac:dyDescent="0.2">
      <c r="A8274" s="21">
        <v>68</v>
      </c>
      <c r="B8274" s="22" t="s">
        <v>5831</v>
      </c>
      <c r="C8274" s="23" t="s">
        <v>5832</v>
      </c>
      <c r="D8274" s="30">
        <v>0.01</v>
      </c>
      <c r="E8274" s="25">
        <v>786.34</v>
      </c>
      <c r="F8274" s="25">
        <v>355.51</v>
      </c>
    </row>
    <row r="8275" spans="1:6" x14ac:dyDescent="0.2">
      <c r="A8275" s="26"/>
      <c r="B8275" s="27"/>
      <c r="C8275" s="28" t="s">
        <v>5833</v>
      </c>
      <c r="D8275" s="28"/>
      <c r="E8275" s="28"/>
      <c r="F8275" s="29">
        <v>314.70999999999998</v>
      </c>
    </row>
    <row r="8276" spans="1:6" x14ac:dyDescent="0.2">
      <c r="A8276" s="26"/>
      <c r="B8276" s="27"/>
      <c r="C8276" s="28" t="s">
        <v>5834</v>
      </c>
      <c r="D8276" s="28"/>
      <c r="E8276" s="28"/>
      <c r="F8276" s="29">
        <v>160.85</v>
      </c>
    </row>
    <row r="8277" spans="1:6" x14ac:dyDescent="0.2">
      <c r="A8277" s="26"/>
      <c r="B8277" s="27"/>
      <c r="C8277" s="28" t="s">
        <v>917</v>
      </c>
      <c r="D8277" s="28"/>
      <c r="E8277" s="28"/>
      <c r="F8277" s="29">
        <v>831.07</v>
      </c>
    </row>
    <row r="8278" spans="1:6" ht="33.75" customHeight="1" x14ac:dyDescent="0.2">
      <c r="A8278" s="21">
        <v>69</v>
      </c>
      <c r="B8278" s="22" t="s">
        <v>5835</v>
      </c>
      <c r="C8278" s="23" t="s">
        <v>5836</v>
      </c>
      <c r="D8278" s="31">
        <v>1</v>
      </c>
      <c r="E8278" s="25">
        <v>331.2</v>
      </c>
      <c r="F8278" s="25">
        <v>1970.64</v>
      </c>
    </row>
    <row r="8279" spans="1:6" ht="33.75" customHeight="1" x14ac:dyDescent="0.2">
      <c r="A8279" s="21">
        <v>70</v>
      </c>
      <c r="B8279" s="22" t="s">
        <v>2765</v>
      </c>
      <c r="C8279" s="23" t="s">
        <v>5837</v>
      </c>
      <c r="D8279" s="31">
        <v>1</v>
      </c>
      <c r="E8279" s="25">
        <v>7.28</v>
      </c>
      <c r="F8279" s="25">
        <v>289.39</v>
      </c>
    </row>
    <row r="8280" spans="1:6" x14ac:dyDescent="0.2">
      <c r="A8280" s="26"/>
      <c r="B8280" s="27"/>
      <c r="C8280" s="28" t="s">
        <v>2770</v>
      </c>
      <c r="D8280" s="28"/>
      <c r="E8280" s="28"/>
      <c r="F8280" s="29">
        <v>251.95</v>
      </c>
    </row>
    <row r="8281" spans="1:6" x14ac:dyDescent="0.2">
      <c r="A8281" s="26"/>
      <c r="B8281" s="27"/>
      <c r="C8281" s="28" t="s">
        <v>2771</v>
      </c>
      <c r="D8281" s="28"/>
      <c r="E8281" s="28"/>
      <c r="F8281" s="29">
        <v>128.77000000000001</v>
      </c>
    </row>
    <row r="8282" spans="1:6" x14ac:dyDescent="0.2">
      <c r="A8282" s="26"/>
      <c r="B8282" s="27"/>
      <c r="C8282" s="28" t="s">
        <v>917</v>
      </c>
      <c r="D8282" s="28"/>
      <c r="E8282" s="28"/>
      <c r="F8282" s="29">
        <v>670.11</v>
      </c>
    </row>
    <row r="8283" spans="1:6" ht="33.75" customHeight="1" x14ac:dyDescent="0.2">
      <c r="A8283" s="21">
        <v>71</v>
      </c>
      <c r="B8283" s="22" t="s">
        <v>5838</v>
      </c>
      <c r="C8283" s="23" t="s">
        <v>5839</v>
      </c>
      <c r="D8283" s="31">
        <v>1</v>
      </c>
      <c r="E8283" s="25">
        <v>596.48</v>
      </c>
      <c r="F8283" s="25">
        <v>3549.06</v>
      </c>
    </row>
    <row r="8284" spans="1:6" ht="45" customHeight="1" x14ac:dyDescent="0.2">
      <c r="A8284" s="21">
        <v>72</v>
      </c>
      <c r="B8284" s="22" t="s">
        <v>5297</v>
      </c>
      <c r="C8284" s="23" t="s">
        <v>5298</v>
      </c>
      <c r="D8284" s="32">
        <v>10.1</v>
      </c>
      <c r="E8284" s="25">
        <v>64.09</v>
      </c>
      <c r="F8284" s="25">
        <v>24839.439999999999</v>
      </c>
    </row>
    <row r="8285" spans="1:6" x14ac:dyDescent="0.2">
      <c r="A8285" s="26"/>
      <c r="B8285" s="27"/>
      <c r="C8285" s="28" t="s">
        <v>5840</v>
      </c>
      <c r="D8285" s="28"/>
      <c r="E8285" s="28"/>
      <c r="F8285" s="29">
        <v>22573.1</v>
      </c>
    </row>
    <row r="8286" spans="1:6" x14ac:dyDescent="0.2">
      <c r="A8286" s="26"/>
      <c r="B8286" s="27"/>
      <c r="C8286" s="28" t="s">
        <v>5841</v>
      </c>
      <c r="D8286" s="28"/>
      <c r="E8286" s="28"/>
      <c r="F8286" s="29">
        <v>11868.33</v>
      </c>
    </row>
    <row r="8287" spans="1:6" x14ac:dyDescent="0.2">
      <c r="A8287" s="26"/>
      <c r="B8287" s="27"/>
      <c r="C8287" s="28" t="s">
        <v>917</v>
      </c>
      <c r="D8287" s="28"/>
      <c r="E8287" s="28"/>
      <c r="F8287" s="29">
        <v>59280.87</v>
      </c>
    </row>
    <row r="8288" spans="1:6" ht="45" customHeight="1" x14ac:dyDescent="0.2">
      <c r="A8288" s="21">
        <v>73</v>
      </c>
      <c r="B8288" s="22" t="s">
        <v>4742</v>
      </c>
      <c r="C8288" s="23" t="s">
        <v>4743</v>
      </c>
      <c r="D8288" s="32">
        <v>2.4</v>
      </c>
      <c r="E8288" s="25">
        <v>79.63</v>
      </c>
      <c r="F8288" s="25">
        <v>7162.62</v>
      </c>
    </row>
    <row r="8289" spans="1:6" x14ac:dyDescent="0.2">
      <c r="A8289" s="26"/>
      <c r="B8289" s="27"/>
      <c r="C8289" s="28" t="s">
        <v>5842</v>
      </c>
      <c r="D8289" s="28"/>
      <c r="E8289" s="28"/>
      <c r="F8289" s="29">
        <v>6462.7</v>
      </c>
    </row>
    <row r="8290" spans="1:6" x14ac:dyDescent="0.2">
      <c r="A8290" s="26"/>
      <c r="B8290" s="27"/>
      <c r="C8290" s="28" t="s">
        <v>5843</v>
      </c>
      <c r="D8290" s="28"/>
      <c r="E8290" s="28"/>
      <c r="F8290" s="29">
        <v>3397.92</v>
      </c>
    </row>
    <row r="8291" spans="1:6" x14ac:dyDescent="0.2">
      <c r="A8291" s="26"/>
      <c r="B8291" s="27"/>
      <c r="C8291" s="28" t="s">
        <v>917</v>
      </c>
      <c r="D8291" s="28"/>
      <c r="E8291" s="28"/>
      <c r="F8291" s="29">
        <v>17023.240000000002</v>
      </c>
    </row>
    <row r="8292" spans="1:6" ht="33.75" customHeight="1" x14ac:dyDescent="0.2">
      <c r="A8292" s="21">
        <v>74</v>
      </c>
      <c r="B8292" s="22" t="s">
        <v>4671</v>
      </c>
      <c r="C8292" s="23" t="s">
        <v>4672</v>
      </c>
      <c r="D8292" s="32">
        <v>0.4</v>
      </c>
      <c r="E8292" s="25">
        <v>204.43</v>
      </c>
      <c r="F8292" s="25">
        <v>2492.04</v>
      </c>
    </row>
    <row r="8293" spans="1:6" x14ac:dyDescent="0.2">
      <c r="A8293" s="26"/>
      <c r="B8293" s="27"/>
      <c r="C8293" s="28" t="s">
        <v>5763</v>
      </c>
      <c r="D8293" s="28"/>
      <c r="E8293" s="28"/>
      <c r="F8293" s="29">
        <v>2068.56</v>
      </c>
    </row>
    <row r="8294" spans="1:6" x14ac:dyDescent="0.2">
      <c r="A8294" s="26"/>
      <c r="B8294" s="27"/>
      <c r="C8294" s="28" t="s">
        <v>5764</v>
      </c>
      <c r="D8294" s="28"/>
      <c r="E8294" s="28"/>
      <c r="F8294" s="29">
        <v>1087.5999999999999</v>
      </c>
    </row>
    <row r="8295" spans="1:6" x14ac:dyDescent="0.2">
      <c r="A8295" s="26"/>
      <c r="B8295" s="27"/>
      <c r="C8295" s="28" t="s">
        <v>917</v>
      </c>
      <c r="D8295" s="28"/>
      <c r="E8295" s="28"/>
      <c r="F8295" s="29">
        <v>5648.2</v>
      </c>
    </row>
    <row r="8296" spans="1:6" ht="33.75" customHeight="1" x14ac:dyDescent="0.2">
      <c r="A8296" s="21">
        <v>75</v>
      </c>
      <c r="B8296" s="22" t="s">
        <v>5844</v>
      </c>
      <c r="C8296" s="23" t="s">
        <v>5845</v>
      </c>
      <c r="D8296" s="32">
        <v>244.8</v>
      </c>
      <c r="E8296" s="25">
        <v>6.42</v>
      </c>
      <c r="F8296" s="25">
        <v>13109.19</v>
      </c>
    </row>
    <row r="8297" spans="1:6" ht="33.75" customHeight="1" x14ac:dyDescent="0.2">
      <c r="A8297" s="21">
        <v>76</v>
      </c>
      <c r="B8297" s="22" t="s">
        <v>5846</v>
      </c>
      <c r="C8297" s="23" t="s">
        <v>5847</v>
      </c>
      <c r="D8297" s="31">
        <v>408</v>
      </c>
      <c r="E8297" s="25">
        <v>9.8699999999999992</v>
      </c>
      <c r="F8297" s="25">
        <v>33588.76</v>
      </c>
    </row>
    <row r="8298" spans="1:6" ht="33.75" customHeight="1" x14ac:dyDescent="0.2">
      <c r="A8298" s="21">
        <v>77</v>
      </c>
      <c r="B8298" s="22" t="s">
        <v>5848</v>
      </c>
      <c r="C8298" s="23" t="s">
        <v>5849</v>
      </c>
      <c r="D8298" s="31">
        <v>663</v>
      </c>
      <c r="E8298" s="25">
        <v>15.53</v>
      </c>
      <c r="F8298" s="25">
        <v>85878.33</v>
      </c>
    </row>
    <row r="8299" spans="1:6" ht="33.75" customHeight="1" x14ac:dyDescent="0.2">
      <c r="A8299" s="21">
        <v>78</v>
      </c>
      <c r="B8299" s="22" t="s">
        <v>5850</v>
      </c>
      <c r="C8299" s="23" t="s">
        <v>5851</v>
      </c>
      <c r="D8299" s="31">
        <v>1</v>
      </c>
      <c r="E8299" s="25">
        <v>18.82</v>
      </c>
      <c r="F8299" s="25">
        <v>829.58</v>
      </c>
    </row>
    <row r="8300" spans="1:6" x14ac:dyDescent="0.2">
      <c r="A8300" s="26"/>
      <c r="B8300" s="27"/>
      <c r="C8300" s="28" t="s">
        <v>5852</v>
      </c>
      <c r="D8300" s="28"/>
      <c r="E8300" s="28"/>
      <c r="F8300" s="29">
        <v>729.15</v>
      </c>
    </row>
    <row r="8301" spans="1:6" x14ac:dyDescent="0.2">
      <c r="A8301" s="26"/>
      <c r="B8301" s="27"/>
      <c r="C8301" s="28" t="s">
        <v>5853</v>
      </c>
      <c r="D8301" s="28"/>
      <c r="E8301" s="28"/>
      <c r="F8301" s="29">
        <v>372.68</v>
      </c>
    </row>
    <row r="8302" spans="1:6" x14ac:dyDescent="0.2">
      <c r="A8302" s="26"/>
      <c r="B8302" s="27"/>
      <c r="C8302" s="28" t="s">
        <v>917</v>
      </c>
      <c r="D8302" s="28"/>
      <c r="E8302" s="28"/>
      <c r="F8302" s="29">
        <v>1931.41</v>
      </c>
    </row>
    <row r="8303" spans="1:6" ht="56.25" customHeight="1" x14ac:dyDescent="0.2">
      <c r="A8303" s="21">
        <v>79</v>
      </c>
      <c r="B8303" s="22" t="s">
        <v>5854</v>
      </c>
      <c r="C8303" s="23" t="s">
        <v>5855</v>
      </c>
      <c r="D8303" s="31">
        <v>1</v>
      </c>
      <c r="E8303" s="25">
        <v>13840.58</v>
      </c>
      <c r="F8303" s="25">
        <v>82351.45</v>
      </c>
    </row>
    <row r="8304" spans="1:6" ht="33.75" customHeight="1" x14ac:dyDescent="0.2">
      <c r="A8304" s="21">
        <v>80</v>
      </c>
      <c r="B8304" s="22" t="s">
        <v>5856</v>
      </c>
      <c r="C8304" s="23" t="s">
        <v>5857</v>
      </c>
      <c r="D8304" s="31">
        <v>2</v>
      </c>
      <c r="E8304" s="25">
        <v>111.24</v>
      </c>
      <c r="F8304" s="25">
        <v>5312.25</v>
      </c>
    </row>
    <row r="8305" spans="1:6" x14ac:dyDescent="0.2">
      <c r="A8305" s="26"/>
      <c r="B8305" s="27"/>
      <c r="C8305" s="28" t="s">
        <v>5858</v>
      </c>
      <c r="D8305" s="28"/>
      <c r="E8305" s="28"/>
      <c r="F8305" s="29">
        <v>3741.76</v>
      </c>
    </row>
    <row r="8306" spans="1:6" x14ac:dyDescent="0.2">
      <c r="A8306" s="26"/>
      <c r="B8306" s="27"/>
      <c r="C8306" s="28" t="s">
        <v>5859</v>
      </c>
      <c r="D8306" s="28"/>
      <c r="E8306" s="28"/>
      <c r="F8306" s="29">
        <v>1912.45</v>
      </c>
    </row>
    <row r="8307" spans="1:6" x14ac:dyDescent="0.2">
      <c r="A8307" s="26"/>
      <c r="B8307" s="27"/>
      <c r="C8307" s="28" t="s">
        <v>917</v>
      </c>
      <c r="D8307" s="28"/>
      <c r="E8307" s="28"/>
      <c r="F8307" s="29">
        <v>10966.46</v>
      </c>
    </row>
    <row r="8308" spans="1:6" ht="56.25" customHeight="1" x14ac:dyDescent="0.2">
      <c r="A8308" s="21">
        <v>81</v>
      </c>
      <c r="B8308" s="22" t="s">
        <v>5860</v>
      </c>
      <c r="C8308" s="23" t="s">
        <v>5861</v>
      </c>
      <c r="D8308" s="31">
        <v>1</v>
      </c>
      <c r="E8308" s="25">
        <v>11711.26</v>
      </c>
      <c r="F8308" s="25">
        <v>69682</v>
      </c>
    </row>
    <row r="8309" spans="1:6" ht="22.5" customHeight="1" x14ac:dyDescent="0.2">
      <c r="A8309" s="21">
        <v>82</v>
      </c>
      <c r="B8309" s="22" t="s">
        <v>4866</v>
      </c>
      <c r="C8309" s="23" t="s">
        <v>4867</v>
      </c>
      <c r="D8309" s="32">
        <v>0.4</v>
      </c>
      <c r="E8309" s="25">
        <v>237.81</v>
      </c>
      <c r="F8309" s="25">
        <v>3586.49</v>
      </c>
    </row>
    <row r="8310" spans="1:6" x14ac:dyDescent="0.2">
      <c r="A8310" s="26"/>
      <c r="B8310" s="27"/>
      <c r="C8310" s="28" t="s">
        <v>5767</v>
      </c>
      <c r="D8310" s="28"/>
      <c r="E8310" s="28"/>
      <c r="F8310" s="29">
        <v>3263.98</v>
      </c>
    </row>
    <row r="8311" spans="1:6" x14ac:dyDescent="0.2">
      <c r="A8311" s="26"/>
      <c r="B8311" s="27"/>
      <c r="C8311" s="28" t="s">
        <v>5768</v>
      </c>
      <c r="D8311" s="28"/>
      <c r="E8311" s="28"/>
      <c r="F8311" s="29">
        <v>1716.11</v>
      </c>
    </row>
    <row r="8312" spans="1:6" x14ac:dyDescent="0.2">
      <c r="A8312" s="26"/>
      <c r="B8312" s="27"/>
      <c r="C8312" s="28" t="s">
        <v>917</v>
      </c>
      <c r="D8312" s="28"/>
      <c r="E8312" s="28"/>
      <c r="F8312" s="29">
        <v>8566.58</v>
      </c>
    </row>
    <row r="8313" spans="1:6" ht="33.75" customHeight="1" x14ac:dyDescent="0.2">
      <c r="A8313" s="21">
        <v>83</v>
      </c>
      <c r="B8313" s="22" t="s">
        <v>5730</v>
      </c>
      <c r="C8313" s="23" t="s">
        <v>5731</v>
      </c>
      <c r="D8313" s="31">
        <v>40</v>
      </c>
      <c r="E8313" s="25">
        <v>7.15</v>
      </c>
      <c r="F8313" s="25">
        <v>4684.68</v>
      </c>
    </row>
    <row r="8314" spans="1:6" ht="45" customHeight="1" x14ac:dyDescent="0.2">
      <c r="A8314" s="21">
        <v>84</v>
      </c>
      <c r="B8314" s="22" t="s">
        <v>3923</v>
      </c>
      <c r="C8314" s="23" t="s">
        <v>3924</v>
      </c>
      <c r="D8314" s="32">
        <v>12.5</v>
      </c>
      <c r="E8314" s="25">
        <v>184.24</v>
      </c>
      <c r="F8314" s="25">
        <v>99859.14</v>
      </c>
    </row>
    <row r="8315" spans="1:6" x14ac:dyDescent="0.2">
      <c r="A8315" s="26"/>
      <c r="B8315" s="27"/>
      <c r="C8315" s="28" t="s">
        <v>5862</v>
      </c>
      <c r="D8315" s="28"/>
      <c r="E8315" s="28"/>
      <c r="F8315" s="29">
        <v>91790.18</v>
      </c>
    </row>
    <row r="8316" spans="1:6" x14ac:dyDescent="0.2">
      <c r="A8316" s="26"/>
      <c r="B8316" s="27"/>
      <c r="C8316" s="28" t="s">
        <v>5863</v>
      </c>
      <c r="D8316" s="28"/>
      <c r="E8316" s="28"/>
      <c r="F8316" s="29">
        <v>48260.82</v>
      </c>
    </row>
    <row r="8317" spans="1:6" x14ac:dyDescent="0.2">
      <c r="A8317" s="26"/>
      <c r="B8317" s="27"/>
      <c r="C8317" s="28" t="s">
        <v>917</v>
      </c>
      <c r="D8317" s="28"/>
      <c r="E8317" s="28"/>
      <c r="F8317" s="29">
        <v>239910.14</v>
      </c>
    </row>
    <row r="8318" spans="1:6" ht="33.75" customHeight="1" x14ac:dyDescent="0.2">
      <c r="A8318" s="21">
        <v>85</v>
      </c>
      <c r="B8318" s="22" t="s">
        <v>5326</v>
      </c>
      <c r="C8318" s="23" t="s">
        <v>5327</v>
      </c>
      <c r="D8318" s="31">
        <v>1275</v>
      </c>
      <c r="E8318" s="25">
        <v>3.24</v>
      </c>
      <c r="F8318" s="25">
        <v>44862.66</v>
      </c>
    </row>
    <row r="8319" spans="1:6" ht="22.5" customHeight="1" x14ac:dyDescent="0.2">
      <c r="A8319" s="21">
        <v>86</v>
      </c>
      <c r="B8319" s="22" t="s">
        <v>4883</v>
      </c>
      <c r="C8319" s="23" t="s">
        <v>4884</v>
      </c>
      <c r="D8319" s="32">
        <v>25.8</v>
      </c>
      <c r="E8319" s="25">
        <v>38</v>
      </c>
      <c r="F8319" s="25">
        <v>20794.28</v>
      </c>
    </row>
    <row r="8320" spans="1:6" ht="33.75" customHeight="1" x14ac:dyDescent="0.2">
      <c r="A8320" s="21">
        <v>87</v>
      </c>
      <c r="B8320" s="22" t="s">
        <v>5486</v>
      </c>
      <c r="C8320" s="23" t="s">
        <v>5487</v>
      </c>
      <c r="D8320" s="30">
        <v>0.05</v>
      </c>
      <c r="E8320" s="25">
        <v>817.49</v>
      </c>
      <c r="F8320" s="25">
        <v>960</v>
      </c>
    </row>
    <row r="8321" spans="1:6" x14ac:dyDescent="0.2">
      <c r="A8321" s="26"/>
      <c r="B8321" s="27"/>
      <c r="C8321" s="28" t="s">
        <v>5488</v>
      </c>
      <c r="D8321" s="28"/>
      <c r="E8321" s="28"/>
      <c r="F8321" s="29">
        <v>680.04</v>
      </c>
    </row>
    <row r="8322" spans="1:6" x14ac:dyDescent="0.2">
      <c r="A8322" s="26"/>
      <c r="B8322" s="27"/>
      <c r="C8322" s="28" t="s">
        <v>5489</v>
      </c>
      <c r="D8322" s="28"/>
      <c r="E8322" s="28"/>
      <c r="F8322" s="29">
        <v>357.55</v>
      </c>
    </row>
    <row r="8323" spans="1:6" x14ac:dyDescent="0.2">
      <c r="A8323" s="26"/>
      <c r="B8323" s="27"/>
      <c r="C8323" s="28" t="s">
        <v>917</v>
      </c>
      <c r="D8323" s="28"/>
      <c r="E8323" s="28"/>
      <c r="F8323" s="29">
        <v>1997.59</v>
      </c>
    </row>
    <row r="8324" spans="1:6" ht="33.75" customHeight="1" x14ac:dyDescent="0.2">
      <c r="A8324" s="21">
        <v>88</v>
      </c>
      <c r="B8324" s="22" t="s">
        <v>4024</v>
      </c>
      <c r="C8324" s="23" t="s">
        <v>4025</v>
      </c>
      <c r="D8324" s="30">
        <v>5.15</v>
      </c>
      <c r="E8324" s="25">
        <v>31.49</v>
      </c>
      <c r="F8324" s="25">
        <v>1049.26</v>
      </c>
    </row>
    <row r="8325" spans="1:6" ht="33.75" customHeight="1" x14ac:dyDescent="0.2">
      <c r="A8325" s="21">
        <v>89</v>
      </c>
      <c r="B8325" s="22" t="s">
        <v>4917</v>
      </c>
      <c r="C8325" s="23" t="s">
        <v>4918</v>
      </c>
      <c r="D8325" s="31">
        <v>6</v>
      </c>
      <c r="E8325" s="25">
        <v>19.350000000000001</v>
      </c>
      <c r="F8325" s="25">
        <v>2200.1</v>
      </c>
    </row>
    <row r="8326" spans="1:6" x14ac:dyDescent="0.2">
      <c r="A8326" s="26"/>
      <c r="B8326" s="27"/>
      <c r="C8326" s="28" t="s">
        <v>5736</v>
      </c>
      <c r="D8326" s="28"/>
      <c r="E8326" s="28"/>
      <c r="F8326" s="29">
        <v>1127.22</v>
      </c>
    </row>
    <row r="8327" spans="1:6" x14ac:dyDescent="0.2">
      <c r="A8327" s="26"/>
      <c r="B8327" s="27"/>
      <c r="C8327" s="28" t="s">
        <v>5737</v>
      </c>
      <c r="D8327" s="28"/>
      <c r="E8327" s="28"/>
      <c r="F8327" s="29">
        <v>592.66</v>
      </c>
    </row>
    <row r="8328" spans="1:6" x14ac:dyDescent="0.2">
      <c r="A8328" s="26"/>
      <c r="B8328" s="27"/>
      <c r="C8328" s="28" t="s">
        <v>917</v>
      </c>
      <c r="D8328" s="28"/>
      <c r="E8328" s="28"/>
      <c r="F8328" s="29">
        <v>3919.98</v>
      </c>
    </row>
    <row r="8329" spans="1:6" ht="22.5" customHeight="1" x14ac:dyDescent="0.2">
      <c r="A8329" s="21">
        <v>90</v>
      </c>
      <c r="B8329" s="22" t="s">
        <v>4921</v>
      </c>
      <c r="C8329" s="23" t="s">
        <v>4922</v>
      </c>
      <c r="D8329" s="35">
        <v>-3.6000000000000002E-4</v>
      </c>
      <c r="E8329" s="25">
        <v>26950</v>
      </c>
      <c r="F8329" s="25">
        <v>-233.43</v>
      </c>
    </row>
    <row r="8330" spans="1:6" ht="22.5" customHeight="1" x14ac:dyDescent="0.2">
      <c r="A8330" s="21">
        <v>91</v>
      </c>
      <c r="B8330" s="22" t="s">
        <v>4923</v>
      </c>
      <c r="C8330" s="23" t="s">
        <v>4924</v>
      </c>
      <c r="D8330" s="32">
        <v>-0.9</v>
      </c>
      <c r="E8330" s="25">
        <v>9.0399999999999991</v>
      </c>
      <c r="F8330" s="25">
        <v>-83.56</v>
      </c>
    </row>
    <row r="8331" spans="1:6" ht="22.5" customHeight="1" x14ac:dyDescent="0.2">
      <c r="A8331" s="21">
        <v>92</v>
      </c>
      <c r="B8331" s="22" t="s">
        <v>4925</v>
      </c>
      <c r="C8331" s="23" t="s">
        <v>4926</v>
      </c>
      <c r="D8331" s="30">
        <v>-4.32</v>
      </c>
      <c r="E8331" s="25">
        <v>16.7</v>
      </c>
      <c r="F8331" s="25">
        <v>-696.91</v>
      </c>
    </row>
    <row r="8332" spans="1:6" ht="33.75" customHeight="1" x14ac:dyDescent="0.2">
      <c r="A8332" s="21">
        <v>93</v>
      </c>
      <c r="B8332" s="22" t="s">
        <v>5738</v>
      </c>
      <c r="C8332" s="23" t="s">
        <v>5739</v>
      </c>
      <c r="D8332" s="31">
        <v>5</v>
      </c>
      <c r="E8332" s="25">
        <v>47.6</v>
      </c>
      <c r="F8332" s="25">
        <v>2037.28</v>
      </c>
    </row>
    <row r="8333" spans="1:6" ht="11.25" customHeight="1" x14ac:dyDescent="0.2">
      <c r="A8333" s="443" t="s">
        <v>1007</v>
      </c>
      <c r="B8333" s="444"/>
      <c r="C8333" s="444"/>
      <c r="D8333" s="444"/>
      <c r="E8333" s="445"/>
      <c r="F8333" s="36">
        <v>4254784.83</v>
      </c>
    </row>
    <row r="8334" spans="1:6" x14ac:dyDescent="0.2">
      <c r="A8334" s="443" t="s">
        <v>1008</v>
      </c>
      <c r="B8334" s="444"/>
      <c r="C8334" s="444"/>
      <c r="D8334" s="444"/>
      <c r="E8334" s="445"/>
      <c r="F8334" s="36">
        <v>243341.91</v>
      </c>
    </row>
    <row r="8335" spans="1:6" x14ac:dyDescent="0.2">
      <c r="A8335" s="443" t="s">
        <v>1009</v>
      </c>
      <c r="B8335" s="444"/>
      <c r="C8335" s="444"/>
      <c r="D8335" s="444"/>
      <c r="E8335" s="445"/>
      <c r="F8335" s="36">
        <v>129331.48</v>
      </c>
    </row>
    <row r="8336" spans="1:6" ht="11.25" customHeight="1" x14ac:dyDescent="0.2">
      <c r="A8336" s="443" t="s">
        <v>5864</v>
      </c>
      <c r="B8336" s="444"/>
      <c r="C8336" s="444"/>
      <c r="D8336" s="444"/>
      <c r="E8336" s="445"/>
      <c r="F8336" s="36">
        <v>4627458.22</v>
      </c>
    </row>
    <row r="8337" spans="1:7" ht="12.75" x14ac:dyDescent="0.2">
      <c r="A8337" s="456" t="s">
        <v>5865</v>
      </c>
      <c r="B8337" s="457"/>
      <c r="C8337" s="457"/>
      <c r="D8337" s="457"/>
      <c r="E8337" s="457"/>
      <c r="F8337" s="458"/>
    </row>
    <row r="8338" spans="1:7" ht="22.5" customHeight="1" x14ac:dyDescent="0.2">
      <c r="A8338" s="21">
        <v>94</v>
      </c>
      <c r="B8338" s="22" t="s">
        <v>5866</v>
      </c>
      <c r="C8338" s="23" t="s">
        <v>5867</v>
      </c>
      <c r="D8338" s="31">
        <v>12</v>
      </c>
      <c r="E8338" s="25">
        <v>35.630000000000003</v>
      </c>
      <c r="F8338" s="25">
        <v>19331.07</v>
      </c>
    </row>
    <row r="8339" spans="1:7" x14ac:dyDescent="0.2">
      <c r="A8339" s="26"/>
      <c r="B8339" s="27"/>
      <c r="C8339" s="28" t="s">
        <v>5868</v>
      </c>
      <c r="D8339" s="28"/>
      <c r="E8339" s="28"/>
      <c r="F8339" s="29">
        <v>17114.77</v>
      </c>
    </row>
    <row r="8340" spans="1:7" x14ac:dyDescent="0.2">
      <c r="A8340" s="26"/>
      <c r="B8340" s="27"/>
      <c r="C8340" s="28" t="s">
        <v>5869</v>
      </c>
      <c r="D8340" s="28"/>
      <c r="E8340" s="28"/>
      <c r="F8340" s="29">
        <v>8747.5499999999993</v>
      </c>
    </row>
    <row r="8341" spans="1:7" x14ac:dyDescent="0.2">
      <c r="A8341" s="26"/>
      <c r="B8341" s="27"/>
      <c r="C8341" s="28" t="s">
        <v>917</v>
      </c>
      <c r="D8341" s="28"/>
      <c r="E8341" s="28"/>
      <c r="F8341" s="29">
        <v>45193.39</v>
      </c>
      <c r="G8341" s="194">
        <f>F8341/D8338*1.2*1.0224*1.0192</f>
        <v>4709.2871797171201</v>
      </c>
    </row>
    <row r="8342" spans="1:7" ht="33.75" customHeight="1" x14ac:dyDescent="0.2">
      <c r="A8342" s="21">
        <v>95</v>
      </c>
      <c r="B8342" s="22" t="s">
        <v>5870</v>
      </c>
      <c r="C8342" s="23" t="s">
        <v>5871</v>
      </c>
      <c r="D8342" s="31">
        <v>12</v>
      </c>
      <c r="E8342" s="25">
        <v>2396.98</v>
      </c>
      <c r="F8342" s="25">
        <v>171144.36</v>
      </c>
      <c r="G8342" s="194">
        <f>F8342/D8342*1.2*1.0224*1.0192</f>
        <v>17833.757114234879</v>
      </c>
    </row>
    <row r="8343" spans="1:7" ht="22.5" customHeight="1" x14ac:dyDescent="0.2">
      <c r="A8343" s="21">
        <v>96</v>
      </c>
      <c r="B8343" s="22" t="s">
        <v>5872</v>
      </c>
      <c r="C8343" s="23" t="s">
        <v>5873</v>
      </c>
      <c r="D8343" s="31">
        <v>5</v>
      </c>
      <c r="E8343" s="25">
        <v>41.5</v>
      </c>
      <c r="F8343" s="25">
        <v>9381.98</v>
      </c>
    </row>
    <row r="8344" spans="1:7" x14ac:dyDescent="0.2">
      <c r="A8344" s="26"/>
      <c r="B8344" s="27"/>
      <c r="C8344" s="28" t="s">
        <v>5874</v>
      </c>
      <c r="D8344" s="28"/>
      <c r="E8344" s="28"/>
      <c r="F8344" s="29">
        <v>8305.44</v>
      </c>
    </row>
    <row r="8345" spans="1:7" x14ac:dyDescent="0.2">
      <c r="A8345" s="26"/>
      <c r="B8345" s="27"/>
      <c r="C8345" s="28" t="s">
        <v>5875</v>
      </c>
      <c r="D8345" s="28"/>
      <c r="E8345" s="28"/>
      <c r="F8345" s="29">
        <v>4245</v>
      </c>
    </row>
    <row r="8346" spans="1:7" x14ac:dyDescent="0.2">
      <c r="A8346" s="26"/>
      <c r="B8346" s="27"/>
      <c r="C8346" s="28" t="s">
        <v>917</v>
      </c>
      <c r="D8346" s="28"/>
      <c r="E8346" s="28"/>
      <c r="F8346" s="29">
        <v>21932.42</v>
      </c>
      <c r="G8346" s="194">
        <f>F8346/D8343*1.2*1.0224*1.0192</f>
        <v>5485.0179281264645</v>
      </c>
    </row>
    <row r="8347" spans="1:7" ht="33.75" customHeight="1" x14ac:dyDescent="0.2">
      <c r="A8347" s="21">
        <v>97</v>
      </c>
      <c r="B8347" s="22" t="s">
        <v>5876</v>
      </c>
      <c r="C8347" s="23" t="s">
        <v>5877</v>
      </c>
      <c r="D8347" s="31">
        <v>5</v>
      </c>
      <c r="E8347" s="25">
        <v>4108.22</v>
      </c>
      <c r="F8347" s="25">
        <v>122219.61</v>
      </c>
      <c r="G8347" s="194">
        <f>F8347/D8347*1.2*1.0224*1.0192</f>
        <v>30565.562396608515</v>
      </c>
    </row>
    <row r="8348" spans="1:7" ht="22.5" customHeight="1" x14ac:dyDescent="0.2">
      <c r="A8348" s="21">
        <v>98</v>
      </c>
      <c r="B8348" s="22" t="s">
        <v>5238</v>
      </c>
      <c r="C8348" s="23" t="s">
        <v>5353</v>
      </c>
      <c r="D8348" s="31">
        <v>4</v>
      </c>
      <c r="E8348" s="25">
        <v>18.14</v>
      </c>
      <c r="F8348" s="25">
        <v>2848.79</v>
      </c>
    </row>
    <row r="8349" spans="1:7" x14ac:dyDescent="0.2">
      <c r="A8349" s="26"/>
      <c r="B8349" s="27"/>
      <c r="C8349" s="28" t="s">
        <v>5878</v>
      </c>
      <c r="D8349" s="28"/>
      <c r="E8349" s="28"/>
      <c r="F8349" s="29">
        <v>2392.52</v>
      </c>
    </row>
    <row r="8350" spans="1:7" x14ac:dyDescent="0.2">
      <c r="A8350" s="26"/>
      <c r="B8350" s="27"/>
      <c r="C8350" s="28" t="s">
        <v>5879</v>
      </c>
      <c r="D8350" s="28"/>
      <c r="E8350" s="28"/>
      <c r="F8350" s="29">
        <v>1222.8399999999999</v>
      </c>
    </row>
    <row r="8351" spans="1:7" x14ac:dyDescent="0.2">
      <c r="A8351" s="26"/>
      <c r="B8351" s="27"/>
      <c r="C8351" s="28" t="s">
        <v>917</v>
      </c>
      <c r="D8351" s="28"/>
      <c r="E8351" s="28"/>
      <c r="F8351" s="29">
        <v>6464.15</v>
      </c>
    </row>
    <row r="8352" spans="1:7" ht="33.75" customHeight="1" x14ac:dyDescent="0.2">
      <c r="A8352" s="21">
        <v>99</v>
      </c>
      <c r="B8352" s="22" t="s">
        <v>5880</v>
      </c>
      <c r="C8352" s="23" t="s">
        <v>5881</v>
      </c>
      <c r="D8352" s="31">
        <v>4</v>
      </c>
      <c r="E8352" s="25">
        <v>646.1</v>
      </c>
      <c r="F8352" s="25">
        <v>15377.09</v>
      </c>
    </row>
    <row r="8353" spans="1:7" ht="11.25" customHeight="1" x14ac:dyDescent="0.2">
      <c r="A8353" s="443" t="s">
        <v>1007</v>
      </c>
      <c r="B8353" s="444"/>
      <c r="C8353" s="444"/>
      <c r="D8353" s="444"/>
      <c r="E8353" s="445"/>
      <c r="F8353" s="36">
        <v>340302.9</v>
      </c>
    </row>
    <row r="8354" spans="1:7" x14ac:dyDescent="0.2">
      <c r="A8354" s="443" t="s">
        <v>1008</v>
      </c>
      <c r="B8354" s="444"/>
      <c r="C8354" s="444"/>
      <c r="D8354" s="444"/>
      <c r="E8354" s="445"/>
      <c r="F8354" s="36">
        <v>27812.73</v>
      </c>
    </row>
    <row r="8355" spans="1:7" x14ac:dyDescent="0.2">
      <c r="A8355" s="443" t="s">
        <v>1009</v>
      </c>
      <c r="B8355" s="444"/>
      <c r="C8355" s="444"/>
      <c r="D8355" s="444"/>
      <c r="E8355" s="445"/>
      <c r="F8355" s="36">
        <v>14215.39</v>
      </c>
    </row>
    <row r="8356" spans="1:7" ht="11.25" customHeight="1" x14ac:dyDescent="0.2">
      <c r="A8356" s="443" t="s">
        <v>5882</v>
      </c>
      <c r="B8356" s="444"/>
      <c r="C8356" s="444"/>
      <c r="D8356" s="444"/>
      <c r="E8356" s="445"/>
      <c r="F8356" s="36">
        <v>382331.02</v>
      </c>
    </row>
    <row r="8357" spans="1:7" ht="12.75" customHeight="1" x14ac:dyDescent="0.2">
      <c r="A8357" s="456" t="s">
        <v>5883</v>
      </c>
      <c r="B8357" s="457"/>
      <c r="C8357" s="457"/>
      <c r="D8357" s="457"/>
      <c r="E8357" s="457"/>
      <c r="F8357" s="458"/>
    </row>
    <row r="8358" spans="1:7" ht="12" x14ac:dyDescent="0.2">
      <c r="A8358" s="459" t="s">
        <v>5884</v>
      </c>
      <c r="B8358" s="460"/>
      <c r="C8358" s="460"/>
      <c r="D8358" s="460"/>
      <c r="E8358" s="460"/>
      <c r="F8358" s="461"/>
    </row>
    <row r="8359" spans="1:7" ht="22.5" customHeight="1" x14ac:dyDescent="0.2">
      <c r="A8359" s="21">
        <v>100</v>
      </c>
      <c r="B8359" s="22" t="s">
        <v>5773</v>
      </c>
      <c r="C8359" s="23" t="s">
        <v>5885</v>
      </c>
      <c r="D8359" s="31">
        <v>1</v>
      </c>
      <c r="E8359" s="25">
        <v>117.22</v>
      </c>
      <c r="F8359" s="25">
        <v>3607</v>
      </c>
    </row>
    <row r="8360" spans="1:7" x14ac:dyDescent="0.2">
      <c r="A8360" s="26"/>
      <c r="B8360" s="27"/>
      <c r="C8360" s="28" t="s">
        <v>5775</v>
      </c>
      <c r="D8360" s="28"/>
      <c r="E8360" s="28"/>
      <c r="F8360" s="29">
        <v>2504.2800000000002</v>
      </c>
    </row>
    <row r="8361" spans="1:7" x14ac:dyDescent="0.2">
      <c r="A8361" s="26"/>
      <c r="B8361" s="27"/>
      <c r="C8361" s="28" t="s">
        <v>5776</v>
      </c>
      <c r="D8361" s="28"/>
      <c r="E8361" s="28"/>
      <c r="F8361" s="29">
        <v>1279.96</v>
      </c>
    </row>
    <row r="8362" spans="1:7" x14ac:dyDescent="0.2">
      <c r="A8362" s="26"/>
      <c r="B8362" s="27"/>
      <c r="C8362" s="28" t="s">
        <v>917</v>
      </c>
      <c r="D8362" s="28"/>
      <c r="E8362" s="28"/>
      <c r="F8362" s="29">
        <v>7391.24</v>
      </c>
      <c r="G8362" s="194">
        <f>F8362*1.2*1.0224*1.0192</f>
        <v>9242.2732901990385</v>
      </c>
    </row>
    <row r="8363" spans="1:7" ht="67.5" customHeight="1" x14ac:dyDescent="0.2">
      <c r="A8363" s="21">
        <v>101</v>
      </c>
      <c r="B8363" s="22" t="s">
        <v>5886</v>
      </c>
      <c r="C8363" s="23" t="s">
        <v>5887</v>
      </c>
      <c r="D8363" s="31">
        <v>1</v>
      </c>
      <c r="E8363" s="25">
        <v>5145.22</v>
      </c>
      <c r="F8363" s="25">
        <v>30614.09</v>
      </c>
      <c r="G8363" s="194">
        <f>F8363*1.2*1.0224*1.0192</f>
        <v>38280.963182192638</v>
      </c>
    </row>
    <row r="8364" spans="1:7" ht="22.5" customHeight="1" x14ac:dyDescent="0.2">
      <c r="A8364" s="21">
        <v>102</v>
      </c>
      <c r="B8364" s="22" t="s">
        <v>5807</v>
      </c>
      <c r="C8364" s="23" t="s">
        <v>5808</v>
      </c>
      <c r="D8364" s="31">
        <v>2</v>
      </c>
      <c r="E8364" s="25">
        <v>9.74</v>
      </c>
      <c r="F8364" s="25">
        <v>838.14</v>
      </c>
    </row>
    <row r="8365" spans="1:7" x14ac:dyDescent="0.2">
      <c r="A8365" s="26"/>
      <c r="B8365" s="27"/>
      <c r="C8365" s="28" t="s">
        <v>5809</v>
      </c>
      <c r="D8365" s="28"/>
      <c r="E8365" s="28"/>
      <c r="F8365" s="29">
        <v>734.03</v>
      </c>
    </row>
    <row r="8366" spans="1:7" x14ac:dyDescent="0.2">
      <c r="A8366" s="26"/>
      <c r="B8366" s="27"/>
      <c r="C8366" s="28" t="s">
        <v>5810</v>
      </c>
      <c r="D8366" s="28"/>
      <c r="E8366" s="28"/>
      <c r="F8366" s="29">
        <v>375.17</v>
      </c>
    </row>
    <row r="8367" spans="1:7" x14ac:dyDescent="0.2">
      <c r="A8367" s="26"/>
      <c r="B8367" s="27"/>
      <c r="C8367" s="28" t="s">
        <v>917</v>
      </c>
      <c r="D8367" s="28"/>
      <c r="E8367" s="28"/>
      <c r="F8367" s="29">
        <v>1947.34</v>
      </c>
      <c r="G8367" s="194">
        <f>F8367/2*1.2*1.0224*1.0192</f>
        <v>1217.51211359232</v>
      </c>
    </row>
    <row r="8368" spans="1:7" ht="67.5" customHeight="1" x14ac:dyDescent="0.2">
      <c r="A8368" s="21">
        <v>103</v>
      </c>
      <c r="B8368" s="22" t="s">
        <v>5888</v>
      </c>
      <c r="C8368" s="23" t="s">
        <v>5889</v>
      </c>
      <c r="D8368" s="31">
        <v>2</v>
      </c>
      <c r="E8368" s="25">
        <v>894.71</v>
      </c>
      <c r="F8368" s="25">
        <v>10647.05</v>
      </c>
      <c r="G8368" s="194">
        <f>F8368/2*1.2*1.0224*1.0192</f>
        <v>6656.7278179584</v>
      </c>
    </row>
    <row r="8369" spans="1:7" ht="33.75" customHeight="1" x14ac:dyDescent="0.2">
      <c r="A8369" s="21">
        <v>104</v>
      </c>
      <c r="B8369" s="22" t="s">
        <v>5476</v>
      </c>
      <c r="C8369" s="23" t="s">
        <v>5890</v>
      </c>
      <c r="D8369" s="31">
        <v>5</v>
      </c>
      <c r="E8369" s="25">
        <v>1.35</v>
      </c>
      <c r="F8369" s="25">
        <v>305.62</v>
      </c>
      <c r="G8369" s="194">
        <f>F8369/2*1.2*1.0224*1.0192</f>
        <v>191.07913982976001</v>
      </c>
    </row>
    <row r="8370" spans="1:7" x14ac:dyDescent="0.2">
      <c r="A8370" s="26"/>
      <c r="B8370" s="27"/>
      <c r="C8370" s="28" t="s">
        <v>5891</v>
      </c>
      <c r="D8370" s="28"/>
      <c r="E8370" s="28"/>
      <c r="F8370" s="29">
        <v>270.99</v>
      </c>
    </row>
    <row r="8371" spans="1:7" x14ac:dyDescent="0.2">
      <c r="A8371" s="26"/>
      <c r="B8371" s="27"/>
      <c r="C8371" s="28" t="s">
        <v>5892</v>
      </c>
      <c r="D8371" s="28"/>
      <c r="E8371" s="28"/>
      <c r="F8371" s="29">
        <v>138.51</v>
      </c>
    </row>
    <row r="8372" spans="1:7" x14ac:dyDescent="0.2">
      <c r="A8372" s="26"/>
      <c r="B8372" s="27"/>
      <c r="C8372" s="28" t="s">
        <v>917</v>
      </c>
      <c r="D8372" s="28"/>
      <c r="E8372" s="28"/>
      <c r="F8372" s="29">
        <v>715.12</v>
      </c>
    </row>
    <row r="8373" spans="1:7" ht="67.5" customHeight="1" x14ac:dyDescent="0.2">
      <c r="A8373" s="21">
        <v>105</v>
      </c>
      <c r="B8373" s="22" t="s">
        <v>5893</v>
      </c>
      <c r="C8373" s="23" t="s">
        <v>5894</v>
      </c>
      <c r="D8373" s="31">
        <v>5</v>
      </c>
      <c r="E8373" s="25">
        <v>108.78</v>
      </c>
      <c r="F8373" s="25">
        <v>3236.23</v>
      </c>
    </row>
    <row r="8374" spans="1:7" ht="33.75" customHeight="1" x14ac:dyDescent="0.2">
      <c r="A8374" s="21">
        <v>106</v>
      </c>
      <c r="B8374" s="22" t="s">
        <v>5856</v>
      </c>
      <c r="C8374" s="23" t="s">
        <v>5895</v>
      </c>
      <c r="D8374" s="31">
        <v>1</v>
      </c>
      <c r="E8374" s="25">
        <v>100.12</v>
      </c>
      <c r="F8374" s="25">
        <v>2390.52</v>
      </c>
    </row>
    <row r="8375" spans="1:7" x14ac:dyDescent="0.2">
      <c r="A8375" s="26"/>
      <c r="B8375" s="27"/>
      <c r="C8375" s="28" t="s">
        <v>5896</v>
      </c>
      <c r="D8375" s="28"/>
      <c r="E8375" s="28"/>
      <c r="F8375" s="29">
        <v>1683.79</v>
      </c>
    </row>
    <row r="8376" spans="1:7" x14ac:dyDescent="0.2">
      <c r="A8376" s="26"/>
      <c r="B8376" s="27"/>
      <c r="C8376" s="28" t="s">
        <v>5897</v>
      </c>
      <c r="D8376" s="28"/>
      <c r="E8376" s="28"/>
      <c r="F8376" s="29">
        <v>860.6</v>
      </c>
    </row>
    <row r="8377" spans="1:7" x14ac:dyDescent="0.2">
      <c r="A8377" s="26"/>
      <c r="B8377" s="27"/>
      <c r="C8377" s="28" t="s">
        <v>917</v>
      </c>
      <c r="D8377" s="28"/>
      <c r="E8377" s="28"/>
      <c r="F8377" s="29">
        <v>4934.91</v>
      </c>
    </row>
    <row r="8378" spans="1:7" ht="67.5" customHeight="1" x14ac:dyDescent="0.2">
      <c r="A8378" s="21">
        <v>107</v>
      </c>
      <c r="B8378" s="22" t="s">
        <v>5898</v>
      </c>
      <c r="C8378" s="23" t="s">
        <v>5899</v>
      </c>
      <c r="D8378" s="31">
        <v>1</v>
      </c>
      <c r="E8378" s="25">
        <v>44146.27</v>
      </c>
      <c r="F8378" s="25">
        <v>262670.31</v>
      </c>
    </row>
    <row r="8379" spans="1:7" ht="33.75" customHeight="1" x14ac:dyDescent="0.2">
      <c r="A8379" s="21">
        <v>108</v>
      </c>
      <c r="B8379" s="22" t="s">
        <v>2765</v>
      </c>
      <c r="C8379" s="23" t="s">
        <v>5900</v>
      </c>
      <c r="D8379" s="31">
        <v>1</v>
      </c>
      <c r="E8379" s="25">
        <v>7.28</v>
      </c>
      <c r="F8379" s="25">
        <v>289.39</v>
      </c>
    </row>
    <row r="8380" spans="1:7" x14ac:dyDescent="0.2">
      <c r="A8380" s="26"/>
      <c r="B8380" s="27"/>
      <c r="C8380" s="28" t="s">
        <v>2770</v>
      </c>
      <c r="D8380" s="28"/>
      <c r="E8380" s="28"/>
      <c r="F8380" s="29">
        <v>251.95</v>
      </c>
    </row>
    <row r="8381" spans="1:7" x14ac:dyDescent="0.2">
      <c r="A8381" s="26"/>
      <c r="B8381" s="27"/>
      <c r="C8381" s="28" t="s">
        <v>2771</v>
      </c>
      <c r="D8381" s="28"/>
      <c r="E8381" s="28"/>
      <c r="F8381" s="29">
        <v>128.77000000000001</v>
      </c>
    </row>
    <row r="8382" spans="1:7" x14ac:dyDescent="0.2">
      <c r="A8382" s="26"/>
      <c r="B8382" s="27"/>
      <c r="C8382" s="28" t="s">
        <v>917</v>
      </c>
      <c r="D8382" s="28"/>
      <c r="E8382" s="28"/>
      <c r="F8382" s="29">
        <v>670.11</v>
      </c>
    </row>
    <row r="8383" spans="1:7" ht="67.5" customHeight="1" x14ac:dyDescent="0.2">
      <c r="A8383" s="21">
        <v>109</v>
      </c>
      <c r="B8383" s="22" t="s">
        <v>5901</v>
      </c>
      <c r="C8383" s="23" t="s">
        <v>5902</v>
      </c>
      <c r="D8383" s="31">
        <v>1</v>
      </c>
      <c r="E8383" s="25">
        <v>439.66</v>
      </c>
      <c r="F8383" s="25">
        <v>3666.74</v>
      </c>
    </row>
    <row r="8384" spans="1:7" ht="33.75" customHeight="1" x14ac:dyDescent="0.2">
      <c r="A8384" s="21">
        <v>110</v>
      </c>
      <c r="B8384" s="22" t="s">
        <v>5903</v>
      </c>
      <c r="C8384" s="23" t="s">
        <v>5904</v>
      </c>
      <c r="D8384" s="31">
        <v>1</v>
      </c>
      <c r="E8384" s="25">
        <v>131.96</v>
      </c>
      <c r="F8384" s="25">
        <v>3833.62</v>
      </c>
    </row>
    <row r="8385" spans="1:6" x14ac:dyDescent="0.2">
      <c r="A8385" s="26"/>
      <c r="B8385" s="27"/>
      <c r="C8385" s="28" t="s">
        <v>5905</v>
      </c>
      <c r="D8385" s="28"/>
      <c r="E8385" s="28"/>
      <c r="F8385" s="29">
        <v>3107.02</v>
      </c>
    </row>
    <row r="8386" spans="1:6" x14ac:dyDescent="0.2">
      <c r="A8386" s="26"/>
      <c r="B8386" s="27"/>
      <c r="C8386" s="28" t="s">
        <v>5906</v>
      </c>
      <c r="D8386" s="28"/>
      <c r="E8386" s="28"/>
      <c r="F8386" s="29">
        <v>1588.03</v>
      </c>
    </row>
    <row r="8387" spans="1:6" x14ac:dyDescent="0.2">
      <c r="A8387" s="26"/>
      <c r="B8387" s="27"/>
      <c r="C8387" s="28" t="s">
        <v>917</v>
      </c>
      <c r="D8387" s="28"/>
      <c r="E8387" s="28"/>
      <c r="F8387" s="29">
        <v>8528.67</v>
      </c>
    </row>
    <row r="8388" spans="1:6" ht="33.75" customHeight="1" x14ac:dyDescent="0.2">
      <c r="A8388" s="21">
        <v>111</v>
      </c>
      <c r="B8388" s="22" t="s">
        <v>5907</v>
      </c>
      <c r="C8388" s="23" t="s">
        <v>5908</v>
      </c>
      <c r="D8388" s="31">
        <v>1</v>
      </c>
      <c r="E8388" s="25">
        <v>558.02</v>
      </c>
      <c r="F8388" s="25">
        <v>3320.2</v>
      </c>
    </row>
    <row r="8389" spans="1:6" ht="12" x14ac:dyDescent="0.2">
      <c r="A8389" s="459" t="s">
        <v>5909</v>
      </c>
      <c r="B8389" s="460"/>
      <c r="C8389" s="460"/>
      <c r="D8389" s="460"/>
      <c r="E8389" s="460"/>
      <c r="F8389" s="461"/>
    </row>
    <row r="8390" spans="1:6" ht="22.5" customHeight="1" x14ac:dyDescent="0.2">
      <c r="A8390" s="21">
        <v>112</v>
      </c>
      <c r="B8390" s="22" t="s">
        <v>5773</v>
      </c>
      <c r="C8390" s="23" t="s">
        <v>5885</v>
      </c>
      <c r="D8390" s="31">
        <v>1</v>
      </c>
      <c r="E8390" s="25">
        <v>117.22</v>
      </c>
      <c r="F8390" s="25">
        <v>3607</v>
      </c>
    </row>
    <row r="8391" spans="1:6" x14ac:dyDescent="0.2">
      <c r="A8391" s="26"/>
      <c r="B8391" s="27"/>
      <c r="C8391" s="28" t="s">
        <v>5775</v>
      </c>
      <c r="D8391" s="28"/>
      <c r="E8391" s="28"/>
      <c r="F8391" s="29">
        <v>2504.2800000000002</v>
      </c>
    </row>
    <row r="8392" spans="1:6" x14ac:dyDescent="0.2">
      <c r="A8392" s="26"/>
      <c r="B8392" s="27"/>
      <c r="C8392" s="28" t="s">
        <v>5776</v>
      </c>
      <c r="D8392" s="28"/>
      <c r="E8392" s="28"/>
      <c r="F8392" s="29">
        <v>1279.96</v>
      </c>
    </row>
    <row r="8393" spans="1:6" x14ac:dyDescent="0.2">
      <c r="A8393" s="26"/>
      <c r="B8393" s="27"/>
      <c r="C8393" s="28" t="s">
        <v>917</v>
      </c>
      <c r="D8393" s="28"/>
      <c r="E8393" s="28"/>
      <c r="F8393" s="29">
        <v>7391.24</v>
      </c>
    </row>
    <row r="8394" spans="1:6" ht="67.5" customHeight="1" x14ac:dyDescent="0.2">
      <c r="A8394" s="21">
        <v>113</v>
      </c>
      <c r="B8394" s="22" t="s">
        <v>5910</v>
      </c>
      <c r="C8394" s="23" t="s">
        <v>5911</v>
      </c>
      <c r="D8394" s="31">
        <v>1</v>
      </c>
      <c r="E8394" s="25">
        <v>5145.22</v>
      </c>
      <c r="F8394" s="25">
        <v>30614.09</v>
      </c>
    </row>
    <row r="8395" spans="1:6" ht="22.5" customHeight="1" x14ac:dyDescent="0.2">
      <c r="A8395" s="21">
        <v>114</v>
      </c>
      <c r="B8395" s="22" t="s">
        <v>5807</v>
      </c>
      <c r="C8395" s="23" t="s">
        <v>5808</v>
      </c>
      <c r="D8395" s="31">
        <v>2</v>
      </c>
      <c r="E8395" s="25">
        <v>9.74</v>
      </c>
      <c r="F8395" s="25">
        <v>838.14</v>
      </c>
    </row>
    <row r="8396" spans="1:6" x14ac:dyDescent="0.2">
      <c r="A8396" s="26"/>
      <c r="B8396" s="27"/>
      <c r="C8396" s="28" t="s">
        <v>5809</v>
      </c>
      <c r="D8396" s="28"/>
      <c r="E8396" s="28"/>
      <c r="F8396" s="29">
        <v>734.03</v>
      </c>
    </row>
    <row r="8397" spans="1:6" x14ac:dyDescent="0.2">
      <c r="A8397" s="26"/>
      <c r="B8397" s="27"/>
      <c r="C8397" s="28" t="s">
        <v>5810</v>
      </c>
      <c r="D8397" s="28"/>
      <c r="E8397" s="28"/>
      <c r="F8397" s="29">
        <v>375.17</v>
      </c>
    </row>
    <row r="8398" spans="1:6" x14ac:dyDescent="0.2">
      <c r="A8398" s="26"/>
      <c r="B8398" s="27"/>
      <c r="C8398" s="28" t="s">
        <v>917</v>
      </c>
      <c r="D8398" s="28"/>
      <c r="E8398" s="28"/>
      <c r="F8398" s="29">
        <v>1947.34</v>
      </c>
    </row>
    <row r="8399" spans="1:6" ht="67.5" customHeight="1" x14ac:dyDescent="0.2">
      <c r="A8399" s="21">
        <v>115</v>
      </c>
      <c r="B8399" s="22" t="s">
        <v>5912</v>
      </c>
      <c r="C8399" s="23" t="s">
        <v>5889</v>
      </c>
      <c r="D8399" s="31">
        <v>2</v>
      </c>
      <c r="E8399" s="25">
        <v>894.71</v>
      </c>
      <c r="F8399" s="25">
        <v>10647.05</v>
      </c>
    </row>
    <row r="8400" spans="1:6" ht="33.75" customHeight="1" x14ac:dyDescent="0.2">
      <c r="A8400" s="21">
        <v>116</v>
      </c>
      <c r="B8400" s="22" t="s">
        <v>5476</v>
      </c>
      <c r="C8400" s="23" t="s">
        <v>5890</v>
      </c>
      <c r="D8400" s="31">
        <v>5</v>
      </c>
      <c r="E8400" s="25">
        <v>1.35</v>
      </c>
      <c r="F8400" s="25">
        <v>305.62</v>
      </c>
    </row>
    <row r="8401" spans="1:7" x14ac:dyDescent="0.2">
      <c r="A8401" s="26"/>
      <c r="B8401" s="27"/>
      <c r="C8401" s="28" t="s">
        <v>5891</v>
      </c>
      <c r="D8401" s="28"/>
      <c r="E8401" s="28"/>
      <c r="F8401" s="29">
        <v>270.99</v>
      </c>
    </row>
    <row r="8402" spans="1:7" x14ac:dyDescent="0.2">
      <c r="A8402" s="26"/>
      <c r="B8402" s="27"/>
      <c r="C8402" s="28" t="s">
        <v>5892</v>
      </c>
      <c r="D8402" s="28"/>
      <c r="E8402" s="28"/>
      <c r="F8402" s="29">
        <v>138.51</v>
      </c>
    </row>
    <row r="8403" spans="1:7" x14ac:dyDescent="0.2">
      <c r="A8403" s="26"/>
      <c r="B8403" s="27"/>
      <c r="C8403" s="28" t="s">
        <v>917</v>
      </c>
      <c r="D8403" s="28"/>
      <c r="E8403" s="28"/>
      <c r="F8403" s="29">
        <v>715.12</v>
      </c>
    </row>
    <row r="8404" spans="1:7" ht="67.5" customHeight="1" x14ac:dyDescent="0.2">
      <c r="A8404" s="21">
        <v>117</v>
      </c>
      <c r="B8404" s="22" t="s">
        <v>5913</v>
      </c>
      <c r="C8404" s="23" t="s">
        <v>5894</v>
      </c>
      <c r="D8404" s="31">
        <v>5</v>
      </c>
      <c r="E8404" s="25">
        <v>108.78</v>
      </c>
      <c r="F8404" s="25">
        <v>3236.23</v>
      </c>
    </row>
    <row r="8405" spans="1:7" ht="33.75" customHeight="1" x14ac:dyDescent="0.2">
      <c r="A8405" s="21">
        <v>118</v>
      </c>
      <c r="B8405" s="22" t="s">
        <v>5856</v>
      </c>
      <c r="C8405" s="23" t="s">
        <v>5914</v>
      </c>
      <c r="D8405" s="31">
        <v>1</v>
      </c>
      <c r="E8405" s="25">
        <v>100.12</v>
      </c>
      <c r="F8405" s="25">
        <v>2390.52</v>
      </c>
    </row>
    <row r="8406" spans="1:7" x14ac:dyDescent="0.2">
      <c r="A8406" s="26"/>
      <c r="B8406" s="27"/>
      <c r="C8406" s="28" t="s">
        <v>5896</v>
      </c>
      <c r="D8406" s="28"/>
      <c r="E8406" s="28"/>
      <c r="F8406" s="29">
        <v>1683.79</v>
      </c>
    </row>
    <row r="8407" spans="1:7" x14ac:dyDescent="0.2">
      <c r="A8407" s="26"/>
      <c r="B8407" s="27"/>
      <c r="C8407" s="28" t="s">
        <v>5897</v>
      </c>
      <c r="D8407" s="28"/>
      <c r="E8407" s="28"/>
      <c r="F8407" s="29">
        <v>860.6</v>
      </c>
    </row>
    <row r="8408" spans="1:7" x14ac:dyDescent="0.2">
      <c r="A8408" s="26"/>
      <c r="B8408" s="27"/>
      <c r="C8408" s="28" t="s">
        <v>917</v>
      </c>
      <c r="D8408" s="28"/>
      <c r="E8408" s="28"/>
      <c r="F8408" s="29">
        <v>4934.91</v>
      </c>
      <c r="G8408" s="194">
        <f>F8408*H2*I2*J2</f>
        <v>6170.7895945113605</v>
      </c>
    </row>
    <row r="8409" spans="1:7" ht="56.25" customHeight="1" x14ac:dyDescent="0.2">
      <c r="A8409" s="21">
        <v>119</v>
      </c>
      <c r="B8409" s="22" t="s">
        <v>5915</v>
      </c>
      <c r="C8409" s="23" t="s">
        <v>5899</v>
      </c>
      <c r="D8409" s="31">
        <v>1</v>
      </c>
      <c r="E8409" s="25">
        <v>44146.27</v>
      </c>
      <c r="F8409" s="25">
        <v>262670.31</v>
      </c>
      <c r="G8409" s="194">
        <f>F8409*H2*I2*J2</f>
        <v>328452.43697150977</v>
      </c>
    </row>
    <row r="8410" spans="1:7" ht="33.75" customHeight="1" x14ac:dyDescent="0.2">
      <c r="A8410" s="21">
        <v>120</v>
      </c>
      <c r="B8410" s="22" t="s">
        <v>2765</v>
      </c>
      <c r="C8410" s="23" t="s">
        <v>5900</v>
      </c>
      <c r="D8410" s="31">
        <v>1</v>
      </c>
      <c r="E8410" s="25">
        <v>7.28</v>
      </c>
      <c r="F8410" s="25">
        <v>289.39</v>
      </c>
    </row>
    <row r="8411" spans="1:7" x14ac:dyDescent="0.2">
      <c r="A8411" s="26"/>
      <c r="B8411" s="27"/>
      <c r="C8411" s="28" t="s">
        <v>2770</v>
      </c>
      <c r="D8411" s="28"/>
      <c r="E8411" s="28"/>
      <c r="F8411" s="29">
        <v>251.95</v>
      </c>
    </row>
    <row r="8412" spans="1:7" x14ac:dyDescent="0.2">
      <c r="A8412" s="26"/>
      <c r="B8412" s="27"/>
      <c r="C8412" s="28" t="s">
        <v>2771</v>
      </c>
      <c r="D8412" s="28"/>
      <c r="E8412" s="28"/>
      <c r="F8412" s="29">
        <v>128.77000000000001</v>
      </c>
    </row>
    <row r="8413" spans="1:7" x14ac:dyDescent="0.2">
      <c r="A8413" s="26"/>
      <c r="B8413" s="27"/>
      <c r="C8413" s="28" t="s">
        <v>917</v>
      </c>
      <c r="D8413" s="28"/>
      <c r="E8413" s="28"/>
      <c r="F8413" s="29">
        <v>670.11</v>
      </c>
    </row>
    <row r="8414" spans="1:7" ht="67.5" customHeight="1" x14ac:dyDescent="0.2">
      <c r="A8414" s="21">
        <v>121</v>
      </c>
      <c r="B8414" s="22" t="s">
        <v>5916</v>
      </c>
      <c r="C8414" s="23" t="s">
        <v>5902</v>
      </c>
      <c r="D8414" s="31">
        <v>1</v>
      </c>
      <c r="E8414" s="25">
        <v>439.66</v>
      </c>
      <c r="F8414" s="25">
        <v>3666.74</v>
      </c>
    </row>
    <row r="8415" spans="1:7" ht="33.75" customHeight="1" x14ac:dyDescent="0.2">
      <c r="A8415" s="21">
        <v>122</v>
      </c>
      <c r="B8415" s="22" t="s">
        <v>5903</v>
      </c>
      <c r="C8415" s="23" t="s">
        <v>5904</v>
      </c>
      <c r="D8415" s="31">
        <v>1</v>
      </c>
      <c r="E8415" s="25">
        <v>131.96</v>
      </c>
      <c r="F8415" s="25">
        <v>3833.62</v>
      </c>
    </row>
    <row r="8416" spans="1:7" x14ac:dyDescent="0.2">
      <c r="A8416" s="26"/>
      <c r="B8416" s="27"/>
      <c r="C8416" s="28" t="s">
        <v>5905</v>
      </c>
      <c r="D8416" s="28"/>
      <c r="E8416" s="28"/>
      <c r="F8416" s="29">
        <v>3107.02</v>
      </c>
    </row>
    <row r="8417" spans="1:7" x14ac:dyDescent="0.2">
      <c r="A8417" s="26"/>
      <c r="B8417" s="27"/>
      <c r="C8417" s="28" t="s">
        <v>5906</v>
      </c>
      <c r="D8417" s="28"/>
      <c r="E8417" s="28"/>
      <c r="F8417" s="29">
        <v>1588.03</v>
      </c>
    </row>
    <row r="8418" spans="1:7" x14ac:dyDescent="0.2">
      <c r="A8418" s="26"/>
      <c r="B8418" s="27"/>
      <c r="C8418" s="28" t="s">
        <v>917</v>
      </c>
      <c r="D8418" s="28"/>
      <c r="E8418" s="28"/>
      <c r="F8418" s="29">
        <v>8528.67</v>
      </c>
    </row>
    <row r="8419" spans="1:7" ht="33.75" customHeight="1" x14ac:dyDescent="0.2">
      <c r="A8419" s="21">
        <v>123</v>
      </c>
      <c r="B8419" s="22" t="s">
        <v>5917</v>
      </c>
      <c r="C8419" s="23" t="s">
        <v>5908</v>
      </c>
      <c r="D8419" s="31">
        <v>1</v>
      </c>
      <c r="E8419" s="25">
        <v>558.02</v>
      </c>
      <c r="F8419" s="25">
        <v>3320.2</v>
      </c>
    </row>
    <row r="8420" spans="1:7" ht="12" x14ac:dyDescent="0.2">
      <c r="A8420" s="459" t="s">
        <v>5918</v>
      </c>
      <c r="B8420" s="460"/>
      <c r="C8420" s="460"/>
      <c r="D8420" s="460"/>
      <c r="E8420" s="460"/>
      <c r="F8420" s="461"/>
    </row>
    <row r="8421" spans="1:7" ht="33.75" customHeight="1" x14ac:dyDescent="0.2">
      <c r="A8421" s="21">
        <v>124</v>
      </c>
      <c r="B8421" s="22" t="s">
        <v>5903</v>
      </c>
      <c r="C8421" s="23" t="s">
        <v>5904</v>
      </c>
      <c r="D8421" s="31">
        <v>1</v>
      </c>
      <c r="E8421" s="25">
        <v>131.96</v>
      </c>
      <c r="F8421" s="25">
        <v>3833.62</v>
      </c>
    </row>
    <row r="8422" spans="1:7" x14ac:dyDescent="0.2">
      <c r="A8422" s="26"/>
      <c r="B8422" s="27"/>
      <c r="C8422" s="28" t="s">
        <v>5905</v>
      </c>
      <c r="D8422" s="28"/>
      <c r="E8422" s="28"/>
      <c r="F8422" s="29">
        <v>3107.02</v>
      </c>
    </row>
    <row r="8423" spans="1:7" x14ac:dyDescent="0.2">
      <c r="A8423" s="26"/>
      <c r="B8423" s="27"/>
      <c r="C8423" s="28" t="s">
        <v>5906</v>
      </c>
      <c r="D8423" s="28"/>
      <c r="E8423" s="28"/>
      <c r="F8423" s="29">
        <v>1588.03</v>
      </c>
    </row>
    <row r="8424" spans="1:7" x14ac:dyDescent="0.2">
      <c r="A8424" s="26"/>
      <c r="B8424" s="27"/>
      <c r="C8424" s="28" t="s">
        <v>917</v>
      </c>
      <c r="D8424" s="28"/>
      <c r="E8424" s="28"/>
      <c r="F8424" s="29">
        <v>8528.67</v>
      </c>
    </row>
    <row r="8425" spans="1:7" ht="33.75" customHeight="1" x14ac:dyDescent="0.2">
      <c r="A8425" s="21">
        <v>125</v>
      </c>
      <c r="B8425" s="22" t="s">
        <v>5919</v>
      </c>
      <c r="C8425" s="23" t="s">
        <v>5908</v>
      </c>
      <c r="D8425" s="31">
        <v>1</v>
      </c>
      <c r="E8425" s="25">
        <v>558.02</v>
      </c>
      <c r="F8425" s="25">
        <v>3320.2</v>
      </c>
    </row>
    <row r="8426" spans="1:7" ht="12" x14ac:dyDescent="0.2">
      <c r="A8426" s="459"/>
      <c r="B8426" s="460"/>
      <c r="C8426" s="460"/>
      <c r="D8426" s="460"/>
      <c r="E8426" s="460"/>
      <c r="F8426" s="461"/>
    </row>
    <row r="8427" spans="1:7" ht="22.5" customHeight="1" x14ac:dyDescent="0.2">
      <c r="A8427" s="21">
        <v>126</v>
      </c>
      <c r="B8427" s="22" t="s">
        <v>4683</v>
      </c>
      <c r="C8427" s="23" t="s">
        <v>4684</v>
      </c>
      <c r="D8427" s="30">
        <v>0.85</v>
      </c>
      <c r="E8427" s="25">
        <v>523.54999999999995</v>
      </c>
      <c r="F8427" s="25">
        <v>16798.349999999999</v>
      </c>
    </row>
    <row r="8428" spans="1:7" x14ac:dyDescent="0.2">
      <c r="A8428" s="26"/>
      <c r="B8428" s="27"/>
      <c r="C8428" s="28" t="s">
        <v>5920</v>
      </c>
      <c r="D8428" s="28"/>
      <c r="E8428" s="28"/>
      <c r="F8428" s="29">
        <v>15364.12</v>
      </c>
    </row>
    <row r="8429" spans="1:7" x14ac:dyDescent="0.2">
      <c r="A8429" s="26"/>
      <c r="B8429" s="27"/>
      <c r="C8429" s="28" t="s">
        <v>5921</v>
      </c>
      <c r="D8429" s="28"/>
      <c r="E8429" s="28"/>
      <c r="F8429" s="29">
        <v>8078.04</v>
      </c>
    </row>
    <row r="8430" spans="1:7" x14ac:dyDescent="0.2">
      <c r="A8430" s="26"/>
      <c r="B8430" s="27"/>
      <c r="C8430" s="28" t="s">
        <v>917</v>
      </c>
      <c r="D8430" s="28"/>
      <c r="E8430" s="28"/>
      <c r="F8430" s="29">
        <v>40240.51</v>
      </c>
      <c r="G8430" s="194">
        <f>F8430/D8427/100*H2*I2*J2</f>
        <v>591.97866147587013</v>
      </c>
    </row>
    <row r="8431" spans="1:7" ht="33.75" customHeight="1" x14ac:dyDescent="0.2">
      <c r="A8431" s="21">
        <v>127</v>
      </c>
      <c r="B8431" s="22" t="s">
        <v>5922</v>
      </c>
      <c r="C8431" s="23" t="s">
        <v>5923</v>
      </c>
      <c r="D8431" s="31">
        <v>24</v>
      </c>
      <c r="E8431" s="25">
        <v>21.35</v>
      </c>
      <c r="F8431" s="25">
        <v>4272.92</v>
      </c>
      <c r="G8431" s="194">
        <f>F8431/D8431*H2*I2*J2</f>
        <v>222.62555847167999</v>
      </c>
    </row>
    <row r="8432" spans="1:7" ht="33.75" customHeight="1" x14ac:dyDescent="0.2">
      <c r="A8432" s="21">
        <v>128</v>
      </c>
      <c r="B8432" s="22" t="s">
        <v>5924</v>
      </c>
      <c r="C8432" s="23" t="s">
        <v>5925</v>
      </c>
      <c r="D8432" s="31">
        <v>37</v>
      </c>
      <c r="E8432" s="25">
        <v>14.83</v>
      </c>
      <c r="F8432" s="25">
        <v>4577.1000000000004</v>
      </c>
      <c r="G8432" s="194">
        <f>F8432/D8432*1.2*I2*J2</f>
        <v>154.68570418923247</v>
      </c>
    </row>
    <row r="8433" spans="1:6" ht="33.75" customHeight="1" x14ac:dyDescent="0.2">
      <c r="A8433" s="21">
        <v>129</v>
      </c>
      <c r="B8433" s="22" t="s">
        <v>5926</v>
      </c>
      <c r="C8433" s="23" t="s">
        <v>5927</v>
      </c>
      <c r="D8433" s="30">
        <v>0.48</v>
      </c>
      <c r="E8433" s="25">
        <v>233.07</v>
      </c>
      <c r="F8433" s="25">
        <v>1610.4</v>
      </c>
    </row>
    <row r="8434" spans="1:6" x14ac:dyDescent="0.2">
      <c r="A8434" s="26"/>
      <c r="B8434" s="27"/>
      <c r="C8434" s="28" t="s">
        <v>5928</v>
      </c>
      <c r="D8434" s="28"/>
      <c r="E8434" s="28"/>
      <c r="F8434" s="29">
        <v>1013.14</v>
      </c>
    </row>
    <row r="8435" spans="1:6" x14ac:dyDescent="0.2">
      <c r="A8435" s="26"/>
      <c r="B8435" s="27"/>
      <c r="C8435" s="28" t="s">
        <v>5929</v>
      </c>
      <c r="D8435" s="28"/>
      <c r="E8435" s="28"/>
      <c r="F8435" s="29">
        <v>474.62</v>
      </c>
    </row>
    <row r="8436" spans="1:6" x14ac:dyDescent="0.2">
      <c r="A8436" s="26"/>
      <c r="B8436" s="27"/>
      <c r="C8436" s="28" t="s">
        <v>917</v>
      </c>
      <c r="D8436" s="28"/>
      <c r="E8436" s="28"/>
      <c r="F8436" s="29">
        <v>3098.16</v>
      </c>
    </row>
    <row r="8437" spans="1:6" ht="33.75" customHeight="1" x14ac:dyDescent="0.2">
      <c r="A8437" s="21">
        <v>130</v>
      </c>
      <c r="B8437" s="22" t="s">
        <v>5930</v>
      </c>
      <c r="C8437" s="23" t="s">
        <v>5931</v>
      </c>
      <c r="D8437" s="32">
        <v>44.4</v>
      </c>
      <c r="E8437" s="25">
        <v>372.27</v>
      </c>
      <c r="F8437" s="25">
        <v>226570.18</v>
      </c>
    </row>
    <row r="8438" spans="1:6" x14ac:dyDescent="0.2">
      <c r="A8438" s="26"/>
      <c r="B8438" s="27"/>
      <c r="C8438" s="28" t="s">
        <v>5932</v>
      </c>
      <c r="D8438" s="28"/>
      <c r="E8438" s="28"/>
      <c r="F8438" s="29">
        <v>134846.39999999999</v>
      </c>
    </row>
    <row r="8439" spans="1:6" x14ac:dyDescent="0.2">
      <c r="A8439" s="26"/>
      <c r="B8439" s="27"/>
      <c r="C8439" s="28" t="s">
        <v>5933</v>
      </c>
      <c r="D8439" s="28"/>
      <c r="E8439" s="28"/>
      <c r="F8439" s="29">
        <v>63171.28</v>
      </c>
    </row>
    <row r="8440" spans="1:6" x14ac:dyDescent="0.2">
      <c r="A8440" s="26"/>
      <c r="B8440" s="27"/>
      <c r="C8440" s="28" t="s">
        <v>917</v>
      </c>
      <c r="D8440" s="28"/>
      <c r="E8440" s="28"/>
      <c r="F8440" s="29">
        <v>424587.86</v>
      </c>
    </row>
    <row r="8441" spans="1:6" ht="45" customHeight="1" x14ac:dyDescent="0.2">
      <c r="A8441" s="21">
        <v>131</v>
      </c>
      <c r="B8441" s="22" t="s">
        <v>4711</v>
      </c>
      <c r="C8441" s="23" t="s">
        <v>4712</v>
      </c>
      <c r="D8441" s="32">
        <v>42.6</v>
      </c>
      <c r="E8441" s="25">
        <v>223.28</v>
      </c>
      <c r="F8441" s="25">
        <v>308440.96999999997</v>
      </c>
    </row>
    <row r="8442" spans="1:6" x14ac:dyDescent="0.2">
      <c r="A8442" s="26"/>
      <c r="B8442" s="27"/>
      <c r="C8442" s="28" t="s">
        <v>5934</v>
      </c>
      <c r="D8442" s="28"/>
      <c r="E8442" s="28"/>
      <c r="F8442" s="29">
        <v>263568.56</v>
      </c>
    </row>
    <row r="8443" spans="1:6" x14ac:dyDescent="0.2">
      <c r="A8443" s="26"/>
      <c r="B8443" s="27"/>
      <c r="C8443" s="28" t="s">
        <v>5935</v>
      </c>
      <c r="D8443" s="28"/>
      <c r="E8443" s="28"/>
      <c r="F8443" s="29">
        <v>138577.29</v>
      </c>
    </row>
    <row r="8444" spans="1:6" x14ac:dyDescent="0.2">
      <c r="A8444" s="26"/>
      <c r="B8444" s="27"/>
      <c r="C8444" s="28" t="s">
        <v>917</v>
      </c>
      <c r="D8444" s="28"/>
      <c r="E8444" s="28"/>
      <c r="F8444" s="29">
        <v>710586.82</v>
      </c>
    </row>
    <row r="8445" spans="1:6" ht="33.75" customHeight="1" x14ac:dyDescent="0.2">
      <c r="A8445" s="21">
        <v>132</v>
      </c>
      <c r="B8445" s="22" t="s">
        <v>4671</v>
      </c>
      <c r="C8445" s="23" t="s">
        <v>4672</v>
      </c>
      <c r="D8445" s="31">
        <v>8</v>
      </c>
      <c r="E8445" s="25">
        <v>204.43</v>
      </c>
      <c r="F8445" s="25">
        <v>49840.800000000003</v>
      </c>
    </row>
    <row r="8446" spans="1:6" x14ac:dyDescent="0.2">
      <c r="A8446" s="26"/>
      <c r="B8446" s="27"/>
      <c r="C8446" s="28" t="s">
        <v>5936</v>
      </c>
      <c r="D8446" s="28"/>
      <c r="E8446" s="28"/>
      <c r="F8446" s="29">
        <v>41371.230000000003</v>
      </c>
    </row>
    <row r="8447" spans="1:6" x14ac:dyDescent="0.2">
      <c r="A8447" s="26"/>
      <c r="B8447" s="27"/>
      <c r="C8447" s="28" t="s">
        <v>5937</v>
      </c>
      <c r="D8447" s="28"/>
      <c r="E8447" s="28"/>
      <c r="F8447" s="29">
        <v>21751.88</v>
      </c>
    </row>
    <row r="8448" spans="1:6" x14ac:dyDescent="0.2">
      <c r="A8448" s="26"/>
      <c r="B8448" s="27"/>
      <c r="C8448" s="28" t="s">
        <v>917</v>
      </c>
      <c r="D8448" s="28"/>
      <c r="E8448" s="28"/>
      <c r="F8448" s="29">
        <v>112963.91</v>
      </c>
    </row>
    <row r="8449" spans="1:6" ht="45" customHeight="1" x14ac:dyDescent="0.2">
      <c r="A8449" s="21">
        <v>133</v>
      </c>
      <c r="B8449" s="22" t="s">
        <v>4742</v>
      </c>
      <c r="C8449" s="23" t="s">
        <v>4743</v>
      </c>
      <c r="D8449" s="31">
        <v>8</v>
      </c>
      <c r="E8449" s="25">
        <v>79.63</v>
      </c>
      <c r="F8449" s="25">
        <v>23875.38</v>
      </c>
    </row>
    <row r="8450" spans="1:6" x14ac:dyDescent="0.2">
      <c r="A8450" s="26"/>
      <c r="B8450" s="27"/>
      <c r="C8450" s="28" t="s">
        <v>5938</v>
      </c>
      <c r="D8450" s="28"/>
      <c r="E8450" s="28"/>
      <c r="F8450" s="29">
        <v>21542.34</v>
      </c>
    </row>
    <row r="8451" spans="1:6" x14ac:dyDescent="0.2">
      <c r="A8451" s="26"/>
      <c r="B8451" s="27"/>
      <c r="C8451" s="28" t="s">
        <v>5939</v>
      </c>
      <c r="D8451" s="28"/>
      <c r="E8451" s="28"/>
      <c r="F8451" s="29">
        <v>11326.39</v>
      </c>
    </row>
    <row r="8452" spans="1:6" x14ac:dyDescent="0.2">
      <c r="A8452" s="26"/>
      <c r="B8452" s="27"/>
      <c r="C8452" s="28" t="s">
        <v>917</v>
      </c>
      <c r="D8452" s="28"/>
      <c r="E8452" s="28"/>
      <c r="F8452" s="29">
        <v>56744.11</v>
      </c>
    </row>
    <row r="8453" spans="1:6" ht="33.75" customHeight="1" x14ac:dyDescent="0.2">
      <c r="A8453" s="21">
        <v>134</v>
      </c>
      <c r="B8453" s="22" t="s">
        <v>5940</v>
      </c>
      <c r="C8453" s="23" t="s">
        <v>5941</v>
      </c>
      <c r="D8453" s="32">
        <v>5161.2</v>
      </c>
      <c r="E8453" s="25">
        <v>4.72</v>
      </c>
      <c r="F8453" s="25">
        <v>203250.99</v>
      </c>
    </row>
    <row r="8454" spans="1:6" ht="33.75" customHeight="1" x14ac:dyDescent="0.2">
      <c r="A8454" s="21">
        <v>135</v>
      </c>
      <c r="B8454" s="22" t="s">
        <v>4671</v>
      </c>
      <c r="C8454" s="23" t="s">
        <v>4672</v>
      </c>
      <c r="D8454" s="32">
        <v>4.0999999999999996</v>
      </c>
      <c r="E8454" s="25">
        <v>204.43</v>
      </c>
      <c r="F8454" s="25">
        <v>25543.42</v>
      </c>
    </row>
    <row r="8455" spans="1:6" x14ac:dyDescent="0.2">
      <c r="A8455" s="26"/>
      <c r="B8455" s="27"/>
      <c r="C8455" s="28" t="s">
        <v>5942</v>
      </c>
      <c r="D8455" s="28"/>
      <c r="E8455" s="28"/>
      <c r="F8455" s="29">
        <v>21202.75</v>
      </c>
    </row>
    <row r="8456" spans="1:6" x14ac:dyDescent="0.2">
      <c r="A8456" s="26"/>
      <c r="B8456" s="27"/>
      <c r="C8456" s="28" t="s">
        <v>5943</v>
      </c>
      <c r="D8456" s="28"/>
      <c r="E8456" s="28"/>
      <c r="F8456" s="29">
        <v>11147.84</v>
      </c>
    </row>
    <row r="8457" spans="1:6" x14ac:dyDescent="0.2">
      <c r="A8457" s="26"/>
      <c r="B8457" s="27"/>
      <c r="C8457" s="28" t="s">
        <v>917</v>
      </c>
      <c r="D8457" s="28"/>
      <c r="E8457" s="28"/>
      <c r="F8457" s="29">
        <v>57894.01</v>
      </c>
    </row>
    <row r="8458" spans="1:6" ht="22.5" customHeight="1" x14ac:dyDescent="0.2">
      <c r="A8458" s="21">
        <v>136</v>
      </c>
      <c r="B8458" s="22" t="s">
        <v>5944</v>
      </c>
      <c r="C8458" s="23" t="s">
        <v>5945</v>
      </c>
      <c r="D8458" s="32">
        <v>418.2</v>
      </c>
      <c r="E8458" s="25">
        <v>14.54</v>
      </c>
      <c r="F8458" s="25">
        <v>50715.65</v>
      </c>
    </row>
    <row r="8459" spans="1:6" ht="22.5" customHeight="1" x14ac:dyDescent="0.2">
      <c r="A8459" s="21">
        <v>137</v>
      </c>
      <c r="B8459" s="22" t="s">
        <v>4866</v>
      </c>
      <c r="C8459" s="23" t="s">
        <v>4867</v>
      </c>
      <c r="D8459" s="31">
        <v>2</v>
      </c>
      <c r="E8459" s="25">
        <v>237.81</v>
      </c>
      <c r="F8459" s="25">
        <v>17932.45</v>
      </c>
    </row>
    <row r="8460" spans="1:6" x14ac:dyDescent="0.2">
      <c r="A8460" s="26"/>
      <c r="B8460" s="27"/>
      <c r="C8460" s="28" t="s">
        <v>5946</v>
      </c>
      <c r="D8460" s="28"/>
      <c r="E8460" s="28"/>
      <c r="F8460" s="29">
        <v>16319.89</v>
      </c>
    </row>
    <row r="8461" spans="1:6" x14ac:dyDescent="0.2">
      <c r="A8461" s="26"/>
      <c r="B8461" s="27"/>
      <c r="C8461" s="28" t="s">
        <v>5947</v>
      </c>
      <c r="D8461" s="28"/>
      <c r="E8461" s="28"/>
      <c r="F8461" s="29">
        <v>8580.56</v>
      </c>
    </row>
    <row r="8462" spans="1:6" x14ac:dyDescent="0.2">
      <c r="A8462" s="26"/>
      <c r="B8462" s="27"/>
      <c r="C8462" s="28" t="s">
        <v>917</v>
      </c>
      <c r="D8462" s="28"/>
      <c r="E8462" s="28"/>
      <c r="F8462" s="29">
        <v>42832.9</v>
      </c>
    </row>
    <row r="8463" spans="1:6" ht="33.75" customHeight="1" x14ac:dyDescent="0.2">
      <c r="A8463" s="21">
        <v>138</v>
      </c>
      <c r="B8463" s="22" t="s">
        <v>5730</v>
      </c>
      <c r="C8463" s="23" t="s">
        <v>5731</v>
      </c>
      <c r="D8463" s="31">
        <v>200</v>
      </c>
      <c r="E8463" s="25">
        <v>7.15</v>
      </c>
      <c r="F8463" s="25">
        <v>23423.4</v>
      </c>
    </row>
    <row r="8464" spans="1:6" ht="45" customHeight="1" x14ac:dyDescent="0.2">
      <c r="A8464" s="21">
        <v>139</v>
      </c>
      <c r="B8464" s="22" t="s">
        <v>3923</v>
      </c>
      <c r="C8464" s="23" t="s">
        <v>3924</v>
      </c>
      <c r="D8464" s="31">
        <v>8</v>
      </c>
      <c r="E8464" s="25">
        <v>184.24</v>
      </c>
      <c r="F8464" s="25">
        <v>63909.84</v>
      </c>
    </row>
    <row r="8465" spans="1:6" x14ac:dyDescent="0.2">
      <c r="A8465" s="26"/>
      <c r="B8465" s="27"/>
      <c r="C8465" s="28" t="s">
        <v>5948</v>
      </c>
      <c r="D8465" s="28"/>
      <c r="E8465" s="28"/>
      <c r="F8465" s="29">
        <v>58745.71</v>
      </c>
    </row>
    <row r="8466" spans="1:6" x14ac:dyDescent="0.2">
      <c r="A8466" s="26"/>
      <c r="B8466" s="27"/>
      <c r="C8466" s="28" t="s">
        <v>5949</v>
      </c>
      <c r="D8466" s="28"/>
      <c r="E8466" s="28"/>
      <c r="F8466" s="29">
        <v>30886.92</v>
      </c>
    </row>
    <row r="8467" spans="1:6" x14ac:dyDescent="0.2">
      <c r="A8467" s="26"/>
      <c r="B8467" s="27"/>
      <c r="C8467" s="28" t="s">
        <v>917</v>
      </c>
      <c r="D8467" s="28"/>
      <c r="E8467" s="28"/>
      <c r="F8467" s="29">
        <v>153542.47</v>
      </c>
    </row>
    <row r="8468" spans="1:6" ht="33.75" customHeight="1" x14ac:dyDescent="0.2">
      <c r="A8468" s="21">
        <v>140</v>
      </c>
      <c r="B8468" s="22" t="s">
        <v>5000</v>
      </c>
      <c r="C8468" s="23" t="s">
        <v>5001</v>
      </c>
      <c r="D8468" s="31">
        <v>816</v>
      </c>
      <c r="E8468" s="25">
        <v>3.43</v>
      </c>
      <c r="F8468" s="25">
        <v>51947.21</v>
      </c>
    </row>
    <row r="8469" spans="1:6" ht="22.5" customHeight="1" x14ac:dyDescent="0.2">
      <c r="A8469" s="21">
        <v>141</v>
      </c>
      <c r="B8469" s="22" t="s">
        <v>4883</v>
      </c>
      <c r="C8469" s="23" t="s">
        <v>4884</v>
      </c>
      <c r="D8469" s="31">
        <v>16</v>
      </c>
      <c r="E8469" s="25">
        <v>38</v>
      </c>
      <c r="F8469" s="25">
        <v>12895.68</v>
      </c>
    </row>
    <row r="8470" spans="1:6" ht="33.75" customHeight="1" x14ac:dyDescent="0.2">
      <c r="A8470" s="21">
        <v>142</v>
      </c>
      <c r="B8470" s="22" t="s">
        <v>5486</v>
      </c>
      <c r="C8470" s="23" t="s">
        <v>5487</v>
      </c>
      <c r="D8470" s="32">
        <v>0.1</v>
      </c>
      <c r="E8470" s="25">
        <v>817.49</v>
      </c>
      <c r="F8470" s="25">
        <v>1920.01</v>
      </c>
    </row>
    <row r="8471" spans="1:6" x14ac:dyDescent="0.2">
      <c r="A8471" s="26"/>
      <c r="B8471" s="27"/>
      <c r="C8471" s="28" t="s">
        <v>5950</v>
      </c>
      <c r="D8471" s="28"/>
      <c r="E8471" s="28"/>
      <c r="F8471" s="29">
        <v>1360.09</v>
      </c>
    </row>
    <row r="8472" spans="1:6" x14ac:dyDescent="0.2">
      <c r="A8472" s="26"/>
      <c r="B8472" s="27"/>
      <c r="C8472" s="28" t="s">
        <v>5951</v>
      </c>
      <c r="D8472" s="28"/>
      <c r="E8472" s="28"/>
      <c r="F8472" s="29">
        <v>715.1</v>
      </c>
    </row>
    <row r="8473" spans="1:6" x14ac:dyDescent="0.2">
      <c r="A8473" s="26"/>
      <c r="B8473" s="27"/>
      <c r="C8473" s="28" t="s">
        <v>917</v>
      </c>
      <c r="D8473" s="28"/>
      <c r="E8473" s="28"/>
      <c r="F8473" s="29">
        <v>3995.2</v>
      </c>
    </row>
    <row r="8474" spans="1:6" ht="33.75" customHeight="1" x14ac:dyDescent="0.2">
      <c r="A8474" s="21">
        <v>143</v>
      </c>
      <c r="B8474" s="22" t="s">
        <v>4024</v>
      </c>
      <c r="C8474" s="23" t="s">
        <v>4025</v>
      </c>
      <c r="D8474" s="32">
        <v>10.3</v>
      </c>
      <c r="E8474" s="25">
        <v>31.49</v>
      </c>
      <c r="F8474" s="25">
        <v>2098.5300000000002</v>
      </c>
    </row>
    <row r="8475" spans="1:6" ht="33.75" customHeight="1" x14ac:dyDescent="0.2">
      <c r="A8475" s="21">
        <v>144</v>
      </c>
      <c r="B8475" s="22" t="s">
        <v>4917</v>
      </c>
      <c r="C8475" s="23" t="s">
        <v>4918</v>
      </c>
      <c r="D8475" s="31">
        <v>12</v>
      </c>
      <c r="E8475" s="25">
        <v>19.350000000000001</v>
      </c>
      <c r="F8475" s="25">
        <v>4400.2</v>
      </c>
    </row>
    <row r="8476" spans="1:6" x14ac:dyDescent="0.2">
      <c r="A8476" s="26"/>
      <c r="B8476" s="27"/>
      <c r="C8476" s="28" t="s">
        <v>5952</v>
      </c>
      <c r="D8476" s="28"/>
      <c r="E8476" s="28"/>
      <c r="F8476" s="29">
        <v>2254.44</v>
      </c>
    </row>
    <row r="8477" spans="1:6" x14ac:dyDescent="0.2">
      <c r="A8477" s="26"/>
      <c r="B8477" s="27"/>
      <c r="C8477" s="28" t="s">
        <v>5953</v>
      </c>
      <c r="D8477" s="28"/>
      <c r="E8477" s="28"/>
      <c r="F8477" s="29">
        <v>1185.32</v>
      </c>
    </row>
    <row r="8478" spans="1:6" x14ac:dyDescent="0.2">
      <c r="A8478" s="26"/>
      <c r="B8478" s="27"/>
      <c r="C8478" s="28" t="s">
        <v>917</v>
      </c>
      <c r="D8478" s="28"/>
      <c r="E8478" s="28"/>
      <c r="F8478" s="29">
        <v>7839.96</v>
      </c>
    </row>
    <row r="8479" spans="1:6" ht="22.5" customHeight="1" x14ac:dyDescent="0.2">
      <c r="A8479" s="21">
        <v>145</v>
      </c>
      <c r="B8479" s="22" t="s">
        <v>4921</v>
      </c>
      <c r="C8479" s="23" t="s">
        <v>4922</v>
      </c>
      <c r="D8479" s="35">
        <v>-7.2000000000000005E-4</v>
      </c>
      <c r="E8479" s="25">
        <v>26950</v>
      </c>
      <c r="F8479" s="25">
        <v>-466.86</v>
      </c>
    </row>
    <row r="8480" spans="1:6" ht="22.5" customHeight="1" x14ac:dyDescent="0.2">
      <c r="A8480" s="21">
        <v>146</v>
      </c>
      <c r="B8480" s="22" t="s">
        <v>4923</v>
      </c>
      <c r="C8480" s="23" t="s">
        <v>4924</v>
      </c>
      <c r="D8480" s="32">
        <v>-1.8</v>
      </c>
      <c r="E8480" s="25">
        <v>9.0399999999999991</v>
      </c>
      <c r="F8480" s="25">
        <v>-167.11</v>
      </c>
    </row>
    <row r="8481" spans="1:6" ht="22.5" customHeight="1" x14ac:dyDescent="0.2">
      <c r="A8481" s="21">
        <v>147</v>
      </c>
      <c r="B8481" s="22" t="s">
        <v>4925</v>
      </c>
      <c r="C8481" s="23" t="s">
        <v>4926</v>
      </c>
      <c r="D8481" s="30">
        <v>-8.64</v>
      </c>
      <c r="E8481" s="25">
        <v>16.7</v>
      </c>
      <c r="F8481" s="25">
        <v>-1393.82</v>
      </c>
    </row>
    <row r="8482" spans="1:6" ht="33.75" customHeight="1" x14ac:dyDescent="0.2">
      <c r="A8482" s="21">
        <v>148</v>
      </c>
      <c r="B8482" s="22" t="s">
        <v>5738</v>
      </c>
      <c r="C8482" s="23" t="s">
        <v>5739</v>
      </c>
      <c r="D8482" s="31">
        <v>10</v>
      </c>
      <c r="E8482" s="25">
        <v>47.6</v>
      </c>
      <c r="F8482" s="25">
        <v>4074.56</v>
      </c>
    </row>
    <row r="8483" spans="1:6" ht="22.5" customHeight="1" x14ac:dyDescent="0.2">
      <c r="A8483" s="21">
        <v>149</v>
      </c>
      <c r="B8483" s="22" t="s">
        <v>5954</v>
      </c>
      <c r="C8483" s="23" t="s">
        <v>5955</v>
      </c>
      <c r="D8483" s="30">
        <v>7.02</v>
      </c>
      <c r="E8483" s="25">
        <v>415.77</v>
      </c>
      <c r="F8483" s="25">
        <v>98782.79</v>
      </c>
    </row>
    <row r="8484" spans="1:6" x14ac:dyDescent="0.2">
      <c r="A8484" s="26"/>
      <c r="B8484" s="27"/>
      <c r="C8484" s="28" t="s">
        <v>5956</v>
      </c>
      <c r="D8484" s="28"/>
      <c r="E8484" s="28"/>
      <c r="F8484" s="29">
        <v>82603.100000000006</v>
      </c>
    </row>
    <row r="8485" spans="1:6" x14ac:dyDescent="0.2">
      <c r="A8485" s="26"/>
      <c r="B8485" s="27"/>
      <c r="C8485" s="28" t="s">
        <v>5957</v>
      </c>
      <c r="D8485" s="28"/>
      <c r="E8485" s="28"/>
      <c r="F8485" s="29">
        <v>43430.5</v>
      </c>
    </row>
    <row r="8486" spans="1:6" x14ac:dyDescent="0.2">
      <c r="A8486" s="26"/>
      <c r="B8486" s="27"/>
      <c r="C8486" s="28" t="s">
        <v>917</v>
      </c>
      <c r="D8486" s="28"/>
      <c r="E8486" s="28"/>
      <c r="F8486" s="29">
        <v>224816.39</v>
      </c>
    </row>
    <row r="8487" spans="1:6" ht="22.5" customHeight="1" x14ac:dyDescent="0.2">
      <c r="A8487" s="21">
        <v>150</v>
      </c>
      <c r="B8487" s="22" t="s">
        <v>5114</v>
      </c>
      <c r="C8487" s="23" t="s">
        <v>5115</v>
      </c>
      <c r="D8487" s="24">
        <v>-2.8079999999999998</v>
      </c>
      <c r="E8487" s="25">
        <v>86</v>
      </c>
      <c r="F8487" s="25">
        <v>-1929.49</v>
      </c>
    </row>
    <row r="8488" spans="1:6" ht="33.75" customHeight="1" x14ac:dyDescent="0.2">
      <c r="A8488" s="21">
        <v>151</v>
      </c>
      <c r="B8488" s="22" t="s">
        <v>5958</v>
      </c>
      <c r="C8488" s="23" t="s">
        <v>5959</v>
      </c>
      <c r="D8488" s="24">
        <v>-2.8079999999999998</v>
      </c>
      <c r="E8488" s="25">
        <v>2</v>
      </c>
      <c r="F8488" s="25">
        <v>-174.1</v>
      </c>
    </row>
    <row r="8489" spans="1:6" ht="33.75" customHeight="1" x14ac:dyDescent="0.2">
      <c r="A8489" s="21">
        <v>152</v>
      </c>
      <c r="B8489" s="22" t="s">
        <v>5960</v>
      </c>
      <c r="C8489" s="23" t="s">
        <v>5961</v>
      </c>
      <c r="D8489" s="31">
        <v>702</v>
      </c>
      <c r="E8489" s="25">
        <v>59.77</v>
      </c>
      <c r="F8489" s="25">
        <v>349927.91</v>
      </c>
    </row>
    <row r="8490" spans="1:6" ht="33.75" customHeight="1" x14ac:dyDescent="0.2">
      <c r="A8490" s="21">
        <v>153</v>
      </c>
      <c r="B8490" s="22" t="s">
        <v>5962</v>
      </c>
      <c r="C8490" s="23" t="s">
        <v>5963</v>
      </c>
      <c r="D8490" s="31">
        <v>702</v>
      </c>
      <c r="E8490" s="25">
        <v>32.159999999999997</v>
      </c>
      <c r="F8490" s="25">
        <v>188267.81</v>
      </c>
    </row>
    <row r="8491" spans="1:6" ht="33.75" customHeight="1" x14ac:dyDescent="0.2">
      <c r="A8491" s="21">
        <v>154</v>
      </c>
      <c r="B8491" s="22" t="s">
        <v>5964</v>
      </c>
      <c r="C8491" s="23" t="s">
        <v>5965</v>
      </c>
      <c r="D8491" s="31">
        <v>4</v>
      </c>
      <c r="E8491" s="25">
        <v>356.57</v>
      </c>
      <c r="F8491" s="25">
        <v>11895.19</v>
      </c>
    </row>
    <row r="8492" spans="1:6" ht="33.75" customHeight="1" x14ac:dyDescent="0.2">
      <c r="A8492" s="21">
        <v>155</v>
      </c>
      <c r="B8492" s="22" t="s">
        <v>5966</v>
      </c>
      <c r="C8492" s="23" t="s">
        <v>5967</v>
      </c>
      <c r="D8492" s="31">
        <v>9</v>
      </c>
      <c r="E8492" s="25">
        <v>283.14</v>
      </c>
      <c r="F8492" s="25">
        <v>21252.21</v>
      </c>
    </row>
    <row r="8493" spans="1:6" ht="33.75" customHeight="1" x14ac:dyDescent="0.2">
      <c r="A8493" s="21">
        <v>156</v>
      </c>
      <c r="B8493" s="22" t="s">
        <v>5968</v>
      </c>
      <c r="C8493" s="23" t="s">
        <v>5969</v>
      </c>
      <c r="D8493" s="31">
        <v>4</v>
      </c>
      <c r="E8493" s="25">
        <v>164.67</v>
      </c>
      <c r="F8493" s="25">
        <v>5493.46</v>
      </c>
    </row>
    <row r="8494" spans="1:6" ht="33.75" customHeight="1" x14ac:dyDescent="0.2">
      <c r="A8494" s="21">
        <v>157</v>
      </c>
      <c r="B8494" s="22" t="s">
        <v>5970</v>
      </c>
      <c r="C8494" s="23" t="s">
        <v>5971</v>
      </c>
      <c r="D8494" s="31">
        <v>9</v>
      </c>
      <c r="E8494" s="25">
        <v>130.53</v>
      </c>
      <c r="F8494" s="25">
        <v>9797.94</v>
      </c>
    </row>
    <row r="8495" spans="1:6" ht="33.75" customHeight="1" x14ac:dyDescent="0.2">
      <c r="A8495" s="21">
        <v>158</v>
      </c>
      <c r="B8495" s="22" t="s">
        <v>4855</v>
      </c>
      <c r="C8495" s="23" t="s">
        <v>4856</v>
      </c>
      <c r="D8495" s="35">
        <v>0.97224999999999995</v>
      </c>
      <c r="E8495" s="25">
        <v>5058.38</v>
      </c>
      <c r="F8495" s="25">
        <v>105744.59</v>
      </c>
    </row>
    <row r="8496" spans="1:6" x14ac:dyDescent="0.2">
      <c r="A8496" s="26"/>
      <c r="B8496" s="27"/>
      <c r="C8496" s="28" t="s">
        <v>5972</v>
      </c>
      <c r="D8496" s="28"/>
      <c r="E8496" s="28"/>
      <c r="F8496" s="29">
        <v>116204.14</v>
      </c>
    </row>
    <row r="8497" spans="1:6" x14ac:dyDescent="0.2">
      <c r="A8497" s="26"/>
      <c r="B8497" s="27"/>
      <c r="C8497" s="28" t="s">
        <v>5973</v>
      </c>
      <c r="D8497" s="28"/>
      <c r="E8497" s="28"/>
      <c r="F8497" s="29">
        <v>62713.35</v>
      </c>
    </row>
    <row r="8498" spans="1:6" x14ac:dyDescent="0.2">
      <c r="A8498" s="26"/>
      <c r="B8498" s="27"/>
      <c r="C8498" s="28" t="s">
        <v>917</v>
      </c>
      <c r="D8498" s="28"/>
      <c r="E8498" s="28"/>
      <c r="F8498" s="29">
        <v>284662.08</v>
      </c>
    </row>
    <row r="8499" spans="1:6" ht="33.75" customHeight="1" x14ac:dyDescent="0.2">
      <c r="A8499" s="21">
        <v>159</v>
      </c>
      <c r="B8499" s="22" t="s">
        <v>5974</v>
      </c>
      <c r="C8499" s="23" t="s">
        <v>5975</v>
      </c>
      <c r="D8499" s="31">
        <v>249</v>
      </c>
      <c r="E8499" s="25">
        <v>58.05</v>
      </c>
      <c r="F8499" s="25">
        <v>120548.1</v>
      </c>
    </row>
    <row r="8500" spans="1:6" ht="33.75" customHeight="1" x14ac:dyDescent="0.2">
      <c r="A8500" s="21">
        <v>160</v>
      </c>
      <c r="B8500" s="22" t="s">
        <v>5976</v>
      </c>
      <c r="C8500" s="23" t="s">
        <v>5977</v>
      </c>
      <c r="D8500" s="31">
        <v>1153</v>
      </c>
      <c r="E8500" s="25">
        <v>22.62</v>
      </c>
      <c r="F8500" s="25">
        <v>217506.79</v>
      </c>
    </row>
    <row r="8501" spans="1:6" ht="33.75" customHeight="1" x14ac:dyDescent="0.2">
      <c r="A8501" s="21">
        <v>161</v>
      </c>
      <c r="B8501" s="22" t="s">
        <v>5978</v>
      </c>
      <c r="C8501" s="23" t="s">
        <v>5979</v>
      </c>
      <c r="D8501" s="31">
        <v>86</v>
      </c>
      <c r="E8501" s="25">
        <v>7.03</v>
      </c>
      <c r="F8501" s="25">
        <v>5038.97</v>
      </c>
    </row>
    <row r="8502" spans="1:6" ht="22.5" customHeight="1" x14ac:dyDescent="0.2">
      <c r="A8502" s="21">
        <v>162</v>
      </c>
      <c r="B8502" s="22" t="s">
        <v>5980</v>
      </c>
      <c r="C8502" s="23" t="s">
        <v>5981</v>
      </c>
      <c r="D8502" s="31">
        <v>86</v>
      </c>
      <c r="E8502" s="25">
        <v>8.5299999999999994</v>
      </c>
      <c r="F8502" s="25">
        <v>6115.55</v>
      </c>
    </row>
    <row r="8503" spans="1:6" ht="33.75" customHeight="1" x14ac:dyDescent="0.2">
      <c r="A8503" s="21">
        <v>163</v>
      </c>
      <c r="B8503" s="22" t="s">
        <v>5982</v>
      </c>
      <c r="C8503" s="23" t="s">
        <v>5983</v>
      </c>
      <c r="D8503" s="31">
        <v>3761</v>
      </c>
      <c r="E8503" s="25">
        <v>0.4</v>
      </c>
      <c r="F8503" s="25">
        <v>12424.27</v>
      </c>
    </row>
    <row r="8504" spans="1:6" ht="33.75" customHeight="1" x14ac:dyDescent="0.2">
      <c r="A8504" s="21">
        <v>164</v>
      </c>
      <c r="B8504" s="22" t="s">
        <v>5984</v>
      </c>
      <c r="C8504" s="23" t="s">
        <v>5985</v>
      </c>
      <c r="D8504" s="31">
        <v>3761</v>
      </c>
      <c r="E8504" s="25">
        <v>0.35</v>
      </c>
      <c r="F8504" s="25">
        <v>11116.45</v>
      </c>
    </row>
    <row r="8505" spans="1:6" ht="33.75" customHeight="1" x14ac:dyDescent="0.2">
      <c r="A8505" s="21">
        <v>165</v>
      </c>
      <c r="B8505" s="22" t="s">
        <v>5986</v>
      </c>
      <c r="C8505" s="23" t="s">
        <v>5987</v>
      </c>
      <c r="D8505" s="31">
        <v>319</v>
      </c>
      <c r="E8505" s="25">
        <v>0.63</v>
      </c>
      <c r="F8505" s="25">
        <v>1663.89</v>
      </c>
    </row>
    <row r="8506" spans="1:6" ht="22.5" customHeight="1" x14ac:dyDescent="0.2">
      <c r="A8506" s="21">
        <v>166</v>
      </c>
      <c r="B8506" s="22" t="s">
        <v>5988</v>
      </c>
      <c r="C8506" s="23" t="s">
        <v>5989</v>
      </c>
      <c r="D8506" s="31">
        <v>1402</v>
      </c>
      <c r="E8506" s="25">
        <v>7.79</v>
      </c>
      <c r="F8506" s="25">
        <v>91044.22</v>
      </c>
    </row>
    <row r="8507" spans="1:6" ht="11.25" customHeight="1" x14ac:dyDescent="0.2">
      <c r="A8507" s="443" t="s">
        <v>1007</v>
      </c>
      <c r="B8507" s="444"/>
      <c r="C8507" s="444"/>
      <c r="D8507" s="444"/>
      <c r="E8507" s="445"/>
      <c r="F8507" s="36">
        <v>3008578.44</v>
      </c>
    </row>
    <row r="8508" spans="1:6" x14ac:dyDescent="0.2">
      <c r="A8508" s="443" t="s">
        <v>1008</v>
      </c>
      <c r="B8508" s="444"/>
      <c r="C8508" s="444"/>
      <c r="D8508" s="444"/>
      <c r="E8508" s="445"/>
      <c r="F8508" s="36">
        <v>796607.03</v>
      </c>
    </row>
    <row r="8509" spans="1:6" x14ac:dyDescent="0.2">
      <c r="A8509" s="443" t="s">
        <v>1009</v>
      </c>
      <c r="B8509" s="444"/>
      <c r="C8509" s="444"/>
      <c r="D8509" s="444"/>
      <c r="E8509" s="445"/>
      <c r="F8509" s="36">
        <v>412369.22</v>
      </c>
    </row>
    <row r="8510" spans="1:6" ht="11.25" customHeight="1" x14ac:dyDescent="0.2">
      <c r="A8510" s="443" t="s">
        <v>5990</v>
      </c>
      <c r="B8510" s="444"/>
      <c r="C8510" s="444"/>
      <c r="D8510" s="444"/>
      <c r="E8510" s="445"/>
      <c r="F8510" s="36">
        <v>4217554.6900000004</v>
      </c>
    </row>
    <row r="8511" spans="1:6" ht="11.25" customHeight="1" x14ac:dyDescent="0.2">
      <c r="A8511" s="443" t="s">
        <v>1023</v>
      </c>
      <c r="B8511" s="444"/>
      <c r="C8511" s="444"/>
      <c r="D8511" s="444"/>
      <c r="E8511" s="445"/>
      <c r="F8511" s="36">
        <v>8035082.1299999999</v>
      </c>
    </row>
    <row r="8512" spans="1:6" x14ac:dyDescent="0.2">
      <c r="A8512" s="443" t="s">
        <v>1008</v>
      </c>
      <c r="B8512" s="444"/>
      <c r="C8512" s="444"/>
      <c r="D8512" s="444"/>
      <c r="E8512" s="445"/>
      <c r="F8512" s="36">
        <v>1158858.72</v>
      </c>
    </row>
    <row r="8513" spans="1:6" x14ac:dyDescent="0.2">
      <c r="A8513" s="443" t="s">
        <v>1009</v>
      </c>
      <c r="B8513" s="444"/>
      <c r="C8513" s="444"/>
      <c r="D8513" s="444"/>
      <c r="E8513" s="445"/>
      <c r="F8513" s="36">
        <v>603840.18999999994</v>
      </c>
    </row>
    <row r="8514" spans="1:6" x14ac:dyDescent="0.2">
      <c r="A8514" s="443" t="s">
        <v>1024</v>
      </c>
      <c r="B8514" s="444"/>
      <c r="C8514" s="444"/>
      <c r="D8514" s="444"/>
      <c r="E8514" s="445"/>
      <c r="F8514" s="36">
        <v>9797781.0399999991</v>
      </c>
    </row>
    <row r="8515" spans="1:6" x14ac:dyDescent="0.2">
      <c r="A8515" s="38"/>
      <c r="B8515" s="38"/>
      <c r="C8515" s="38"/>
      <c r="D8515" s="38"/>
      <c r="E8515" s="38"/>
      <c r="F8515" s="38"/>
    </row>
    <row r="8516" spans="1:6" ht="15" x14ac:dyDescent="0.25">
      <c r="A8516" s="3"/>
      <c r="B8516" s="3"/>
      <c r="C8516" s="3"/>
      <c r="D8516" s="3"/>
      <c r="E8516" s="3"/>
      <c r="F8516" s="3"/>
    </row>
    <row r="8517" spans="1:6" x14ac:dyDescent="0.2">
      <c r="A8517" s="41" t="s">
        <v>1025</v>
      </c>
      <c r="B8517" s="446"/>
      <c r="C8517" s="446"/>
      <c r="D8517" s="446"/>
      <c r="E8517" s="446"/>
      <c r="F8517" s="446"/>
    </row>
    <row r="8518" spans="1:6" x14ac:dyDescent="0.2">
      <c r="A8518" s="4"/>
      <c r="B8518" s="447" t="s">
        <v>1027</v>
      </c>
      <c r="C8518" s="447"/>
      <c r="D8518" s="447"/>
      <c r="E8518" s="447"/>
      <c r="F8518" s="447"/>
    </row>
    <row r="8519" spans="1:6" x14ac:dyDescent="0.2">
      <c r="A8519" s="41" t="s">
        <v>1028</v>
      </c>
      <c r="B8519" s="446"/>
      <c r="C8519" s="446"/>
      <c r="D8519" s="446"/>
      <c r="E8519" s="446"/>
      <c r="F8519" s="446"/>
    </row>
    <row r="8520" spans="1:6" x14ac:dyDescent="0.2">
      <c r="A8520" s="10"/>
      <c r="B8520" s="447" t="s">
        <v>1027</v>
      </c>
      <c r="C8520" s="447"/>
      <c r="D8520" s="447"/>
      <c r="E8520" s="447"/>
      <c r="F8520" s="447"/>
    </row>
    <row r="8521" spans="1:6" ht="15" x14ac:dyDescent="0.25">
      <c r="A8521" s="3"/>
      <c r="B8521" s="3"/>
      <c r="C8521" s="3"/>
      <c r="D8521" s="3"/>
      <c r="E8521" s="3"/>
      <c r="F8521" s="3"/>
    </row>
    <row r="8522" spans="1:6" ht="18" x14ac:dyDescent="0.25">
      <c r="A8522" s="448" t="s">
        <v>5991</v>
      </c>
      <c r="B8522" s="448"/>
      <c r="C8522" s="448"/>
      <c r="D8522" s="448"/>
      <c r="E8522" s="448"/>
      <c r="F8522" s="448"/>
    </row>
    <row r="8523" spans="1:6" x14ac:dyDescent="0.2">
      <c r="A8523" s="6"/>
      <c r="B8523" s="6"/>
      <c r="C8523" s="6"/>
      <c r="D8523" s="6"/>
      <c r="E8523" s="6"/>
      <c r="F8523" s="6"/>
    </row>
    <row r="8524" spans="1:6" ht="12.75" customHeight="1" x14ac:dyDescent="0.2">
      <c r="A8524" s="449" t="s">
        <v>5992</v>
      </c>
      <c r="B8524" s="449"/>
      <c r="C8524" s="449"/>
      <c r="D8524" s="449"/>
      <c r="E8524" s="449"/>
      <c r="F8524" s="449"/>
    </row>
    <row r="8525" spans="1:6" x14ac:dyDescent="0.2">
      <c r="A8525" s="450" t="s">
        <v>903</v>
      </c>
      <c r="B8525" s="450"/>
      <c r="C8525" s="450"/>
      <c r="D8525" s="450"/>
      <c r="E8525" s="450"/>
      <c r="F8525" s="450"/>
    </row>
    <row r="8526" spans="1:6" x14ac:dyDescent="0.2">
      <c r="A8526" s="9"/>
      <c r="B8526" s="9"/>
      <c r="C8526" s="9"/>
      <c r="D8526" s="9"/>
      <c r="E8526" s="9"/>
      <c r="F8526" s="9"/>
    </row>
    <row r="8527" spans="1:6" ht="15" x14ac:dyDescent="0.25">
      <c r="A8527" s="10" t="s">
        <v>904</v>
      </c>
      <c r="B8527" s="10"/>
      <c r="C8527" s="11"/>
      <c r="D8527" s="12"/>
      <c r="E8527" s="12"/>
      <c r="F8527" s="3"/>
    </row>
    <row r="8528" spans="1:6" ht="15" x14ac:dyDescent="0.25">
      <c r="A8528" s="10"/>
      <c r="B8528" s="10"/>
      <c r="C8528" s="3"/>
      <c r="D8528" s="15"/>
      <c r="E8528" s="16"/>
      <c r="F8528" s="3"/>
    </row>
    <row r="8529" spans="1:6" ht="15" x14ac:dyDescent="0.25">
      <c r="A8529" s="18"/>
      <c r="B8529" s="3"/>
      <c r="C8529" s="3"/>
      <c r="D8529" s="3"/>
      <c r="E8529" s="3"/>
      <c r="F8529" s="3"/>
    </row>
    <row r="8530" spans="1:6" ht="11.25" customHeight="1" x14ac:dyDescent="0.2">
      <c r="A8530" s="451" t="s">
        <v>906</v>
      </c>
      <c r="B8530" s="451" t="s">
        <v>907</v>
      </c>
      <c r="C8530" s="451" t="s">
        <v>908</v>
      </c>
      <c r="D8530" s="451" t="s">
        <v>909</v>
      </c>
      <c r="E8530" s="451" t="s">
        <v>910</v>
      </c>
      <c r="F8530" s="451" t="s">
        <v>911</v>
      </c>
    </row>
    <row r="8531" spans="1:6" ht="11.25" customHeight="1" x14ac:dyDescent="0.2">
      <c r="A8531" s="452"/>
      <c r="B8531" s="452"/>
      <c r="C8531" s="452"/>
      <c r="D8531" s="452"/>
      <c r="E8531" s="452"/>
      <c r="F8531" s="452"/>
    </row>
    <row r="8532" spans="1:6" ht="12" x14ac:dyDescent="0.2">
      <c r="A8532" s="19">
        <v>1</v>
      </c>
      <c r="B8532" s="19">
        <v>2</v>
      </c>
      <c r="C8532" s="453">
        <v>3</v>
      </c>
      <c r="D8532" s="454"/>
      <c r="E8532" s="455"/>
      <c r="F8532" s="19">
        <v>4</v>
      </c>
    </row>
    <row r="8533" spans="1:6" ht="12.75" customHeight="1" x14ac:dyDescent="0.2">
      <c r="A8533" s="456" t="s">
        <v>5993</v>
      </c>
      <c r="B8533" s="457"/>
      <c r="C8533" s="457"/>
      <c r="D8533" s="457"/>
      <c r="E8533" s="457"/>
      <c r="F8533" s="458"/>
    </row>
    <row r="8534" spans="1:6" ht="33.75" customHeight="1" x14ac:dyDescent="0.2">
      <c r="A8534" s="21">
        <v>1</v>
      </c>
      <c r="B8534" s="22" t="s">
        <v>5817</v>
      </c>
      <c r="C8534" s="23" t="s">
        <v>5994</v>
      </c>
      <c r="D8534" s="31">
        <v>1</v>
      </c>
      <c r="E8534" s="25">
        <v>14.69</v>
      </c>
      <c r="F8534" s="25">
        <v>574.48</v>
      </c>
    </row>
    <row r="8535" spans="1:6" x14ac:dyDescent="0.2">
      <c r="A8535" s="26"/>
      <c r="B8535" s="27"/>
      <c r="C8535" s="28" t="s">
        <v>4547</v>
      </c>
      <c r="D8535" s="28"/>
      <c r="E8535" s="28"/>
      <c r="F8535" s="29">
        <v>499.01</v>
      </c>
    </row>
    <row r="8536" spans="1:6" x14ac:dyDescent="0.2">
      <c r="A8536" s="26"/>
      <c r="B8536" s="27"/>
      <c r="C8536" s="28" t="s">
        <v>4548</v>
      </c>
      <c r="D8536" s="28"/>
      <c r="E8536" s="28"/>
      <c r="F8536" s="29">
        <v>255.05</v>
      </c>
    </row>
    <row r="8537" spans="1:6" x14ac:dyDescent="0.2">
      <c r="A8537" s="26"/>
      <c r="B8537" s="27"/>
      <c r="C8537" s="28" t="s">
        <v>917</v>
      </c>
      <c r="D8537" s="28"/>
      <c r="E8537" s="28"/>
      <c r="F8537" s="29">
        <v>1328.54</v>
      </c>
    </row>
    <row r="8538" spans="1:6" ht="45" customHeight="1" x14ac:dyDescent="0.2">
      <c r="A8538" s="21">
        <v>2</v>
      </c>
      <c r="B8538" s="22" t="s">
        <v>5995</v>
      </c>
      <c r="C8538" s="23" t="s">
        <v>5996</v>
      </c>
      <c r="D8538" s="31">
        <v>1</v>
      </c>
      <c r="E8538" s="25">
        <v>6344.14</v>
      </c>
      <c r="F8538" s="25">
        <v>37747.629999999997</v>
      </c>
    </row>
    <row r="8539" spans="1:6" ht="33.75" customHeight="1" x14ac:dyDescent="0.2">
      <c r="A8539" s="21">
        <v>78</v>
      </c>
      <c r="B8539" s="22" t="s">
        <v>2765</v>
      </c>
      <c r="C8539" s="23" t="s">
        <v>5997</v>
      </c>
      <c r="D8539" s="31">
        <v>2</v>
      </c>
      <c r="E8539" s="25">
        <v>7.28</v>
      </c>
      <c r="F8539" s="25">
        <v>578.78</v>
      </c>
    </row>
    <row r="8540" spans="1:6" x14ac:dyDescent="0.2">
      <c r="A8540" s="26"/>
      <c r="B8540" s="27"/>
      <c r="C8540" s="28" t="s">
        <v>2855</v>
      </c>
      <c r="D8540" s="28"/>
      <c r="E8540" s="28"/>
      <c r="F8540" s="29">
        <v>503.89</v>
      </c>
    </row>
    <row r="8541" spans="1:6" x14ac:dyDescent="0.2">
      <c r="A8541" s="26"/>
      <c r="B8541" s="27"/>
      <c r="C8541" s="28" t="s">
        <v>2856</v>
      </c>
      <c r="D8541" s="28"/>
      <c r="E8541" s="28"/>
      <c r="F8541" s="29">
        <v>257.54000000000002</v>
      </c>
    </row>
    <row r="8542" spans="1:6" x14ac:dyDescent="0.2">
      <c r="A8542" s="26"/>
      <c r="B8542" s="27"/>
      <c r="C8542" s="28" t="s">
        <v>917</v>
      </c>
      <c r="D8542" s="28"/>
      <c r="E8542" s="28"/>
      <c r="F8542" s="29">
        <v>1340.21</v>
      </c>
    </row>
    <row r="8543" spans="1:6" ht="22.5" customHeight="1" x14ac:dyDescent="0.2">
      <c r="A8543" s="21">
        <v>4</v>
      </c>
      <c r="B8543" s="22" t="s">
        <v>5268</v>
      </c>
      <c r="C8543" s="23" t="s">
        <v>5269</v>
      </c>
      <c r="D8543" s="31">
        <v>2</v>
      </c>
      <c r="E8543" s="25">
        <v>473.91</v>
      </c>
      <c r="F8543" s="25">
        <v>14444.78</v>
      </c>
    </row>
    <row r="8544" spans="1:6" ht="33.75" customHeight="1" x14ac:dyDescent="0.2">
      <c r="A8544" s="21">
        <v>79</v>
      </c>
      <c r="B8544" s="22" t="s">
        <v>2765</v>
      </c>
      <c r="C8544" s="23" t="s">
        <v>5998</v>
      </c>
      <c r="D8544" s="31">
        <v>2</v>
      </c>
      <c r="E8544" s="25">
        <v>7.28</v>
      </c>
      <c r="F8544" s="25">
        <v>578.78</v>
      </c>
    </row>
    <row r="8545" spans="1:6" x14ac:dyDescent="0.2">
      <c r="A8545" s="26"/>
      <c r="B8545" s="27"/>
      <c r="C8545" s="28" t="s">
        <v>2855</v>
      </c>
      <c r="D8545" s="28"/>
      <c r="E8545" s="28"/>
      <c r="F8545" s="29">
        <v>503.89</v>
      </c>
    </row>
    <row r="8546" spans="1:6" x14ac:dyDescent="0.2">
      <c r="A8546" s="26"/>
      <c r="B8546" s="27"/>
      <c r="C8546" s="28" t="s">
        <v>2856</v>
      </c>
      <c r="D8546" s="28"/>
      <c r="E8546" s="28"/>
      <c r="F8546" s="29">
        <v>257.54000000000002</v>
      </c>
    </row>
    <row r="8547" spans="1:6" x14ac:dyDescent="0.2">
      <c r="A8547" s="26"/>
      <c r="B8547" s="27"/>
      <c r="C8547" s="28" t="s">
        <v>917</v>
      </c>
      <c r="D8547" s="28"/>
      <c r="E8547" s="28"/>
      <c r="F8547" s="29">
        <v>1340.21</v>
      </c>
    </row>
    <row r="8548" spans="1:6" ht="22.5" customHeight="1" x14ac:dyDescent="0.2">
      <c r="A8548" s="21">
        <v>6</v>
      </c>
      <c r="B8548" s="22" t="s">
        <v>5999</v>
      </c>
      <c r="C8548" s="23" t="s">
        <v>5243</v>
      </c>
      <c r="D8548" s="31">
        <v>2</v>
      </c>
      <c r="E8548" s="25">
        <v>982.23</v>
      </c>
      <c r="F8548" s="25">
        <v>11688.49</v>
      </c>
    </row>
    <row r="8549" spans="1:6" ht="33.75" customHeight="1" x14ac:dyDescent="0.2">
      <c r="A8549" s="21">
        <v>7</v>
      </c>
      <c r="B8549" s="22" t="s">
        <v>2765</v>
      </c>
      <c r="C8549" s="23" t="s">
        <v>6000</v>
      </c>
      <c r="D8549" s="31">
        <v>2</v>
      </c>
      <c r="E8549" s="25">
        <v>7.28</v>
      </c>
      <c r="F8549" s="25">
        <v>578.78</v>
      </c>
    </row>
    <row r="8550" spans="1:6" x14ac:dyDescent="0.2">
      <c r="A8550" s="26"/>
      <c r="B8550" s="27"/>
      <c r="C8550" s="28" t="s">
        <v>2855</v>
      </c>
      <c r="D8550" s="28"/>
      <c r="E8550" s="28"/>
      <c r="F8550" s="29">
        <v>503.89</v>
      </c>
    </row>
    <row r="8551" spans="1:6" x14ac:dyDescent="0.2">
      <c r="A8551" s="26"/>
      <c r="B8551" s="27"/>
      <c r="C8551" s="28" t="s">
        <v>2856</v>
      </c>
      <c r="D8551" s="28"/>
      <c r="E8551" s="28"/>
      <c r="F8551" s="29">
        <v>257.54000000000002</v>
      </c>
    </row>
    <row r="8552" spans="1:6" x14ac:dyDescent="0.2">
      <c r="A8552" s="26"/>
      <c r="B8552" s="27"/>
      <c r="C8552" s="28" t="s">
        <v>917</v>
      </c>
      <c r="D8552" s="28"/>
      <c r="E8552" s="28"/>
      <c r="F8552" s="29">
        <v>1340.21</v>
      </c>
    </row>
    <row r="8553" spans="1:6" ht="22.5" customHeight="1" x14ac:dyDescent="0.2">
      <c r="A8553" s="21">
        <v>8</v>
      </c>
      <c r="B8553" s="22" t="s">
        <v>5515</v>
      </c>
      <c r="C8553" s="23" t="s">
        <v>5516</v>
      </c>
      <c r="D8553" s="31">
        <v>1</v>
      </c>
      <c r="E8553" s="25">
        <v>243.85</v>
      </c>
      <c r="F8553" s="25">
        <v>5623.18</v>
      </c>
    </row>
    <row r="8554" spans="1:6" ht="45" customHeight="1" x14ac:dyDescent="0.2">
      <c r="A8554" s="21">
        <v>9</v>
      </c>
      <c r="B8554" s="22" t="s">
        <v>2765</v>
      </c>
      <c r="C8554" s="23" t="s">
        <v>6001</v>
      </c>
      <c r="D8554" s="31">
        <v>4</v>
      </c>
      <c r="E8554" s="25">
        <v>7.28</v>
      </c>
      <c r="F8554" s="25">
        <v>1157.56</v>
      </c>
    </row>
    <row r="8555" spans="1:6" x14ac:dyDescent="0.2">
      <c r="A8555" s="26"/>
      <c r="B8555" s="27"/>
      <c r="C8555" s="28" t="s">
        <v>2804</v>
      </c>
      <c r="D8555" s="28"/>
      <c r="E8555" s="28"/>
      <c r="F8555" s="29">
        <v>1007.78</v>
      </c>
    </row>
    <row r="8556" spans="1:6" x14ac:dyDescent="0.2">
      <c r="A8556" s="26"/>
      <c r="B8556" s="27"/>
      <c r="C8556" s="28" t="s">
        <v>2805</v>
      </c>
      <c r="D8556" s="28"/>
      <c r="E8556" s="28"/>
      <c r="F8556" s="29">
        <v>515.09</v>
      </c>
    </row>
    <row r="8557" spans="1:6" x14ac:dyDescent="0.2">
      <c r="A8557" s="26"/>
      <c r="B8557" s="27"/>
      <c r="C8557" s="28" t="s">
        <v>917</v>
      </c>
      <c r="D8557" s="28"/>
      <c r="E8557" s="28"/>
      <c r="F8557" s="29">
        <v>2680.43</v>
      </c>
    </row>
    <row r="8558" spans="1:6" ht="22.5" customHeight="1" x14ac:dyDescent="0.2">
      <c r="A8558" s="21">
        <v>11</v>
      </c>
      <c r="B8558" s="22" t="s">
        <v>6002</v>
      </c>
      <c r="C8558" s="23" t="s">
        <v>6003</v>
      </c>
      <c r="D8558" s="31">
        <v>4</v>
      </c>
      <c r="E8558" s="25">
        <v>2271.16</v>
      </c>
      <c r="F8558" s="25">
        <v>54053.52</v>
      </c>
    </row>
    <row r="8559" spans="1:6" ht="33.75" customHeight="1" x14ac:dyDescent="0.2">
      <c r="A8559" s="21">
        <v>12</v>
      </c>
      <c r="B8559" s="22" t="s">
        <v>4953</v>
      </c>
      <c r="C8559" s="23" t="s">
        <v>6004</v>
      </c>
      <c r="D8559" s="31">
        <v>1</v>
      </c>
      <c r="E8559" s="25">
        <v>67.63</v>
      </c>
      <c r="F8559" s="25">
        <v>1555.08</v>
      </c>
    </row>
    <row r="8560" spans="1:6" x14ac:dyDescent="0.2">
      <c r="A8560" s="26"/>
      <c r="B8560" s="27"/>
      <c r="C8560" s="28" t="s">
        <v>5244</v>
      </c>
      <c r="D8560" s="28"/>
      <c r="E8560" s="28"/>
      <c r="F8560" s="29">
        <v>1255.6199999999999</v>
      </c>
    </row>
    <row r="8561" spans="1:6" x14ac:dyDescent="0.2">
      <c r="A8561" s="26"/>
      <c r="B8561" s="27"/>
      <c r="C8561" s="28" t="s">
        <v>5245</v>
      </c>
      <c r="D8561" s="28"/>
      <c r="E8561" s="28"/>
      <c r="F8561" s="29">
        <v>660.17</v>
      </c>
    </row>
    <row r="8562" spans="1:6" x14ac:dyDescent="0.2">
      <c r="A8562" s="26"/>
      <c r="B8562" s="27"/>
      <c r="C8562" s="28" t="s">
        <v>917</v>
      </c>
      <c r="D8562" s="28"/>
      <c r="E8562" s="28"/>
      <c r="F8562" s="29">
        <v>3470.87</v>
      </c>
    </row>
    <row r="8563" spans="1:6" ht="33.75" customHeight="1" x14ac:dyDescent="0.2">
      <c r="A8563" s="21">
        <v>13</v>
      </c>
      <c r="B8563" s="22" t="s">
        <v>6005</v>
      </c>
      <c r="C8563" s="23" t="s">
        <v>6006</v>
      </c>
      <c r="D8563" s="31">
        <v>1</v>
      </c>
      <c r="E8563" s="25">
        <v>4714.45</v>
      </c>
      <c r="F8563" s="25">
        <v>33755.46</v>
      </c>
    </row>
    <row r="8564" spans="1:6" ht="45" customHeight="1" x14ac:dyDescent="0.2">
      <c r="A8564" s="21">
        <v>80</v>
      </c>
      <c r="B8564" s="22" t="s">
        <v>5817</v>
      </c>
      <c r="C8564" s="23" t="s">
        <v>6007</v>
      </c>
      <c r="D8564" s="31">
        <v>2</v>
      </c>
      <c r="E8564" s="25">
        <v>14.69</v>
      </c>
      <c r="F8564" s="25">
        <v>1148.96</v>
      </c>
    </row>
    <row r="8565" spans="1:6" x14ac:dyDescent="0.2">
      <c r="A8565" s="26"/>
      <c r="B8565" s="27"/>
      <c r="C8565" s="28" t="s">
        <v>6008</v>
      </c>
      <c r="D8565" s="28"/>
      <c r="E8565" s="28"/>
      <c r="F8565" s="29">
        <v>998.02</v>
      </c>
    </row>
    <row r="8566" spans="1:6" x14ac:dyDescent="0.2">
      <c r="A8566" s="26"/>
      <c r="B8566" s="27"/>
      <c r="C8566" s="28" t="s">
        <v>6009</v>
      </c>
      <c r="D8566" s="28"/>
      <c r="E8566" s="28"/>
      <c r="F8566" s="29">
        <v>510.1</v>
      </c>
    </row>
    <row r="8567" spans="1:6" x14ac:dyDescent="0.2">
      <c r="A8567" s="26"/>
      <c r="B8567" s="27"/>
      <c r="C8567" s="28" t="s">
        <v>917</v>
      </c>
      <c r="D8567" s="28"/>
      <c r="E8567" s="28"/>
      <c r="F8567" s="29">
        <v>2657.08</v>
      </c>
    </row>
    <row r="8568" spans="1:6" ht="22.5" customHeight="1" x14ac:dyDescent="0.2">
      <c r="A8568" s="21">
        <v>15</v>
      </c>
      <c r="B8568" s="22" t="s">
        <v>5252</v>
      </c>
      <c r="C8568" s="23" t="s">
        <v>5253</v>
      </c>
      <c r="D8568" s="31">
        <v>2</v>
      </c>
      <c r="E8568" s="25">
        <v>230.51</v>
      </c>
      <c r="F8568" s="25">
        <v>5642.88</v>
      </c>
    </row>
    <row r="8569" spans="1:6" ht="22.5" customHeight="1" x14ac:dyDescent="0.2">
      <c r="A8569" s="21">
        <v>16</v>
      </c>
      <c r="B8569" s="22" t="s">
        <v>6010</v>
      </c>
      <c r="C8569" s="23" t="s">
        <v>6011</v>
      </c>
      <c r="D8569" s="30">
        <v>0.08</v>
      </c>
      <c r="E8569" s="25">
        <v>281.68</v>
      </c>
      <c r="F8569" s="25">
        <v>1018.77</v>
      </c>
    </row>
    <row r="8570" spans="1:6" x14ac:dyDescent="0.2">
      <c r="A8570" s="26"/>
      <c r="B8570" s="27"/>
      <c r="C8570" s="28" t="s">
        <v>6012</v>
      </c>
      <c r="D8570" s="28"/>
      <c r="E8570" s="28"/>
      <c r="F8570" s="29">
        <v>901.85</v>
      </c>
    </row>
    <row r="8571" spans="1:6" x14ac:dyDescent="0.2">
      <c r="A8571" s="26"/>
      <c r="B8571" s="27"/>
      <c r="C8571" s="28" t="s">
        <v>6013</v>
      </c>
      <c r="D8571" s="28"/>
      <c r="E8571" s="28"/>
      <c r="F8571" s="29">
        <v>460.95</v>
      </c>
    </row>
    <row r="8572" spans="1:6" x14ac:dyDescent="0.2">
      <c r="A8572" s="26"/>
      <c r="B8572" s="27"/>
      <c r="C8572" s="28" t="s">
        <v>917</v>
      </c>
      <c r="D8572" s="28"/>
      <c r="E8572" s="28"/>
      <c r="F8572" s="29">
        <v>2381.5700000000002</v>
      </c>
    </row>
    <row r="8573" spans="1:6" ht="33.75" customHeight="1" x14ac:dyDescent="0.2">
      <c r="A8573" s="21">
        <v>17</v>
      </c>
      <c r="B8573" s="22" t="s">
        <v>6014</v>
      </c>
      <c r="C8573" s="23" t="s">
        <v>6015</v>
      </c>
      <c r="D8573" s="30">
        <v>0.04</v>
      </c>
      <c r="E8573" s="25">
        <v>1084.1600000000001</v>
      </c>
      <c r="F8573" s="25">
        <v>1960.6</v>
      </c>
    </row>
    <row r="8574" spans="1:6" x14ac:dyDescent="0.2">
      <c r="A8574" s="26"/>
      <c r="B8574" s="27"/>
      <c r="C8574" s="28" t="s">
        <v>6016</v>
      </c>
      <c r="D8574" s="28"/>
      <c r="E8574" s="28"/>
      <c r="F8574" s="29">
        <v>1735.89</v>
      </c>
    </row>
    <row r="8575" spans="1:6" x14ac:dyDescent="0.2">
      <c r="A8575" s="26"/>
      <c r="B8575" s="27"/>
      <c r="C8575" s="28" t="s">
        <v>6017</v>
      </c>
      <c r="D8575" s="28"/>
      <c r="E8575" s="28"/>
      <c r="F8575" s="29">
        <v>887.23</v>
      </c>
    </row>
    <row r="8576" spans="1:6" x14ac:dyDescent="0.2">
      <c r="A8576" s="26"/>
      <c r="B8576" s="27"/>
      <c r="C8576" s="28" t="s">
        <v>917</v>
      </c>
      <c r="D8576" s="28"/>
      <c r="E8576" s="28"/>
      <c r="F8576" s="29">
        <v>4583.72</v>
      </c>
    </row>
    <row r="8577" spans="1:6" ht="33.75" customHeight="1" x14ac:dyDescent="0.2">
      <c r="A8577" s="21">
        <v>18</v>
      </c>
      <c r="B8577" s="22" t="s">
        <v>6018</v>
      </c>
      <c r="C8577" s="23" t="s">
        <v>6019</v>
      </c>
      <c r="D8577" s="31">
        <v>4</v>
      </c>
      <c r="E8577" s="25">
        <v>118.75</v>
      </c>
      <c r="F8577" s="25">
        <v>2826.15</v>
      </c>
    </row>
    <row r="8578" spans="1:6" ht="33.75" customHeight="1" x14ac:dyDescent="0.2">
      <c r="A8578" s="21">
        <v>19</v>
      </c>
      <c r="B8578" s="22" t="s">
        <v>6020</v>
      </c>
      <c r="C8578" s="23" t="s">
        <v>6021</v>
      </c>
      <c r="D8578" s="31">
        <v>4</v>
      </c>
      <c r="E8578" s="25">
        <v>360.66</v>
      </c>
      <c r="F8578" s="25">
        <v>8583.6299999999992</v>
      </c>
    </row>
    <row r="8579" spans="1:6" ht="33.75" customHeight="1" x14ac:dyDescent="0.2">
      <c r="A8579" s="21">
        <v>20</v>
      </c>
      <c r="B8579" s="22" t="s">
        <v>6022</v>
      </c>
      <c r="C8579" s="23" t="s">
        <v>6023</v>
      </c>
      <c r="D8579" s="31">
        <v>1</v>
      </c>
      <c r="E8579" s="25">
        <v>56.62</v>
      </c>
      <c r="F8579" s="25">
        <v>1867.18</v>
      </c>
    </row>
    <row r="8580" spans="1:6" x14ac:dyDescent="0.2">
      <c r="A8580" s="26"/>
      <c r="B8580" s="27"/>
      <c r="C8580" s="28" t="s">
        <v>6024</v>
      </c>
      <c r="D8580" s="28"/>
      <c r="E8580" s="28"/>
      <c r="F8580" s="29">
        <v>1564.41</v>
      </c>
    </row>
    <row r="8581" spans="1:6" x14ac:dyDescent="0.2">
      <c r="A8581" s="26"/>
      <c r="B8581" s="27"/>
      <c r="C8581" s="28" t="s">
        <v>6025</v>
      </c>
      <c r="D8581" s="28"/>
      <c r="E8581" s="28"/>
      <c r="F8581" s="29">
        <v>799.59</v>
      </c>
    </row>
    <row r="8582" spans="1:6" x14ac:dyDescent="0.2">
      <c r="A8582" s="26"/>
      <c r="B8582" s="27"/>
      <c r="C8582" s="28" t="s">
        <v>917</v>
      </c>
      <c r="D8582" s="28"/>
      <c r="E8582" s="28"/>
      <c r="F8582" s="29">
        <v>4231.18</v>
      </c>
    </row>
    <row r="8583" spans="1:6" ht="33.75" customHeight="1" x14ac:dyDescent="0.2">
      <c r="A8583" s="21">
        <v>21</v>
      </c>
      <c r="B8583" s="22" t="s">
        <v>6026</v>
      </c>
      <c r="C8583" s="23" t="s">
        <v>6027</v>
      </c>
      <c r="D8583" s="31">
        <v>1</v>
      </c>
      <c r="E8583" s="25">
        <v>1098.3699999999999</v>
      </c>
      <c r="F8583" s="25">
        <v>6535.28</v>
      </c>
    </row>
    <row r="8584" spans="1:6" ht="33.75" customHeight="1" x14ac:dyDescent="0.2">
      <c r="A8584" s="21">
        <v>22</v>
      </c>
      <c r="B8584" s="22" t="s">
        <v>5454</v>
      </c>
      <c r="C8584" s="23" t="s">
        <v>6028</v>
      </c>
      <c r="D8584" s="31">
        <v>34</v>
      </c>
      <c r="E8584" s="25">
        <v>22.47</v>
      </c>
      <c r="F8584" s="25">
        <v>31399.96</v>
      </c>
    </row>
    <row r="8585" spans="1:6" x14ac:dyDescent="0.2">
      <c r="A8585" s="26"/>
      <c r="B8585" s="27"/>
      <c r="C8585" s="28" t="s">
        <v>6029</v>
      </c>
      <c r="D8585" s="28"/>
      <c r="E8585" s="28"/>
      <c r="F8585" s="29">
        <v>26827.4</v>
      </c>
    </row>
    <row r="8586" spans="1:6" x14ac:dyDescent="0.2">
      <c r="A8586" s="26"/>
      <c r="B8586" s="27"/>
      <c r="C8586" s="28" t="s">
        <v>6030</v>
      </c>
      <c r="D8586" s="28"/>
      <c r="E8586" s="28"/>
      <c r="F8586" s="29">
        <v>13711.78</v>
      </c>
    </row>
    <row r="8587" spans="1:6" x14ac:dyDescent="0.2">
      <c r="A8587" s="26"/>
      <c r="B8587" s="27"/>
      <c r="C8587" s="28" t="s">
        <v>917</v>
      </c>
      <c r="D8587" s="28"/>
      <c r="E8587" s="28"/>
      <c r="F8587" s="29">
        <v>71939.14</v>
      </c>
    </row>
    <row r="8588" spans="1:6" ht="22.5" customHeight="1" x14ac:dyDescent="0.2">
      <c r="A8588" s="21">
        <v>23</v>
      </c>
      <c r="B8588" s="22" t="s">
        <v>6031</v>
      </c>
      <c r="C8588" s="23" t="s">
        <v>6032</v>
      </c>
      <c r="D8588" s="31">
        <v>38</v>
      </c>
      <c r="E8588" s="25">
        <v>226.37</v>
      </c>
      <c r="F8588" s="25">
        <v>51182.1</v>
      </c>
    </row>
    <row r="8589" spans="1:6" ht="33.75" customHeight="1" x14ac:dyDescent="0.2">
      <c r="A8589" s="21">
        <v>24</v>
      </c>
      <c r="B8589" s="22" t="s">
        <v>6033</v>
      </c>
      <c r="C8589" s="23" t="s">
        <v>6034</v>
      </c>
      <c r="D8589" s="31">
        <v>30</v>
      </c>
      <c r="E8589" s="25">
        <v>6.41</v>
      </c>
      <c r="F8589" s="25">
        <v>6084.44</v>
      </c>
    </row>
    <row r="8590" spans="1:6" x14ac:dyDescent="0.2">
      <c r="A8590" s="26"/>
      <c r="B8590" s="27"/>
      <c r="C8590" s="28" t="s">
        <v>6035</v>
      </c>
      <c r="D8590" s="28"/>
      <c r="E8590" s="28"/>
      <c r="F8590" s="29">
        <v>4936.3900000000003</v>
      </c>
    </row>
    <row r="8591" spans="1:6" x14ac:dyDescent="0.2">
      <c r="A8591" s="26"/>
      <c r="B8591" s="27"/>
      <c r="C8591" s="28" t="s">
        <v>6036</v>
      </c>
      <c r="D8591" s="28"/>
      <c r="E8591" s="28"/>
      <c r="F8591" s="29">
        <v>2523.04</v>
      </c>
    </row>
    <row r="8592" spans="1:6" x14ac:dyDescent="0.2">
      <c r="A8592" s="26"/>
      <c r="B8592" s="27"/>
      <c r="C8592" s="28" t="s">
        <v>917</v>
      </c>
      <c r="D8592" s="28"/>
      <c r="E8592" s="28"/>
      <c r="F8592" s="29">
        <v>13543.87</v>
      </c>
    </row>
    <row r="8593" spans="1:6" ht="22.5" customHeight="1" x14ac:dyDescent="0.2">
      <c r="A8593" s="21">
        <v>25</v>
      </c>
      <c r="B8593" s="22" t="s">
        <v>6037</v>
      </c>
      <c r="C8593" s="23" t="s">
        <v>6038</v>
      </c>
      <c r="D8593" s="31">
        <v>33</v>
      </c>
      <c r="E8593" s="25">
        <v>26.46</v>
      </c>
      <c r="F8593" s="25">
        <v>7280.97</v>
      </c>
    </row>
    <row r="8594" spans="1:6" ht="56.25" customHeight="1" x14ac:dyDescent="0.2">
      <c r="A8594" s="21">
        <v>26</v>
      </c>
      <c r="B8594" s="22" t="s">
        <v>5439</v>
      </c>
      <c r="C8594" s="23" t="s">
        <v>6039</v>
      </c>
      <c r="D8594" s="31">
        <v>14</v>
      </c>
      <c r="E8594" s="25">
        <v>19.149999999999999</v>
      </c>
      <c r="F8594" s="25">
        <v>8999.9699999999993</v>
      </c>
    </row>
    <row r="8595" spans="1:6" x14ac:dyDescent="0.2">
      <c r="A8595" s="26"/>
      <c r="B8595" s="27"/>
      <c r="C8595" s="28" t="s">
        <v>6040</v>
      </c>
      <c r="D8595" s="28"/>
      <c r="E8595" s="28"/>
      <c r="F8595" s="29">
        <v>7861.04</v>
      </c>
    </row>
    <row r="8596" spans="1:6" x14ac:dyDescent="0.2">
      <c r="A8596" s="26"/>
      <c r="B8596" s="27"/>
      <c r="C8596" s="28" t="s">
        <v>6041</v>
      </c>
      <c r="D8596" s="28"/>
      <c r="E8596" s="28"/>
      <c r="F8596" s="29">
        <v>4133.12</v>
      </c>
    </row>
    <row r="8597" spans="1:6" x14ac:dyDescent="0.2">
      <c r="A8597" s="26"/>
      <c r="B8597" s="27"/>
      <c r="C8597" s="28" t="s">
        <v>917</v>
      </c>
      <c r="D8597" s="28"/>
      <c r="E8597" s="28"/>
      <c r="F8597" s="29">
        <v>20994.13</v>
      </c>
    </row>
    <row r="8598" spans="1:6" ht="33.75" customHeight="1" x14ac:dyDescent="0.2">
      <c r="A8598" s="21">
        <v>27</v>
      </c>
      <c r="B8598" s="22" t="s">
        <v>6042</v>
      </c>
      <c r="C8598" s="23" t="s">
        <v>6043</v>
      </c>
      <c r="D8598" s="31">
        <v>16</v>
      </c>
      <c r="E8598" s="25">
        <v>200.49</v>
      </c>
      <c r="F8598" s="25">
        <v>19086.41</v>
      </c>
    </row>
    <row r="8599" spans="1:6" ht="33.75" customHeight="1" x14ac:dyDescent="0.2">
      <c r="A8599" s="21">
        <v>28</v>
      </c>
      <c r="B8599" s="22" t="s">
        <v>5276</v>
      </c>
      <c r="C8599" s="23" t="s">
        <v>5277</v>
      </c>
      <c r="D8599" s="31">
        <v>10</v>
      </c>
      <c r="E8599" s="25">
        <v>10.98</v>
      </c>
      <c r="F8599" s="25">
        <v>4577.1000000000004</v>
      </c>
    </row>
    <row r="8600" spans="1:6" x14ac:dyDescent="0.2">
      <c r="A8600" s="26"/>
      <c r="B8600" s="27"/>
      <c r="C8600" s="28" t="s">
        <v>5388</v>
      </c>
      <c r="D8600" s="28"/>
      <c r="E8600" s="28"/>
      <c r="F8600" s="29">
        <v>3945.2</v>
      </c>
    </row>
    <row r="8601" spans="1:6" x14ac:dyDescent="0.2">
      <c r="A8601" s="26"/>
      <c r="B8601" s="27"/>
      <c r="C8601" s="28" t="s">
        <v>5389</v>
      </c>
      <c r="D8601" s="28"/>
      <c r="E8601" s="28"/>
      <c r="F8601" s="29">
        <v>2016.44</v>
      </c>
    </row>
    <row r="8602" spans="1:6" x14ac:dyDescent="0.2">
      <c r="A8602" s="26"/>
      <c r="B8602" s="27"/>
      <c r="C8602" s="28" t="s">
        <v>917</v>
      </c>
      <c r="D8602" s="28"/>
      <c r="E8602" s="28"/>
      <c r="F8602" s="29">
        <v>10538.74</v>
      </c>
    </row>
    <row r="8603" spans="1:6" ht="45" customHeight="1" x14ac:dyDescent="0.2">
      <c r="A8603" s="21">
        <v>29</v>
      </c>
      <c r="B8603" s="22" t="s">
        <v>5280</v>
      </c>
      <c r="C8603" s="23" t="s">
        <v>5281</v>
      </c>
      <c r="D8603" s="31">
        <v>11</v>
      </c>
      <c r="E8603" s="25">
        <v>68.819999999999993</v>
      </c>
      <c r="F8603" s="25">
        <v>6540.65</v>
      </c>
    </row>
    <row r="8604" spans="1:6" ht="45" customHeight="1" x14ac:dyDescent="0.2">
      <c r="A8604" s="21">
        <v>30</v>
      </c>
      <c r="B8604" s="22" t="s">
        <v>5454</v>
      </c>
      <c r="C8604" s="23" t="s">
        <v>6044</v>
      </c>
      <c r="D8604" s="31">
        <v>68</v>
      </c>
      <c r="E8604" s="25">
        <v>22.47</v>
      </c>
      <c r="F8604" s="25">
        <v>62799.93</v>
      </c>
    </row>
    <row r="8605" spans="1:6" x14ac:dyDescent="0.2">
      <c r="A8605" s="26"/>
      <c r="B8605" s="27"/>
      <c r="C8605" s="28" t="s">
        <v>6045</v>
      </c>
      <c r="D8605" s="28"/>
      <c r="E8605" s="28"/>
      <c r="F8605" s="29">
        <v>53654.8</v>
      </c>
    </row>
    <row r="8606" spans="1:6" x14ac:dyDescent="0.2">
      <c r="A8606" s="26"/>
      <c r="B8606" s="27"/>
      <c r="C8606" s="28" t="s">
        <v>6046</v>
      </c>
      <c r="D8606" s="28"/>
      <c r="E8606" s="28"/>
      <c r="F8606" s="29">
        <v>27423.56</v>
      </c>
    </row>
    <row r="8607" spans="1:6" x14ac:dyDescent="0.2">
      <c r="A8607" s="26"/>
      <c r="B8607" s="27"/>
      <c r="C8607" s="28" t="s">
        <v>917</v>
      </c>
      <c r="D8607" s="28"/>
      <c r="E8607" s="28"/>
      <c r="F8607" s="29">
        <v>143878.29</v>
      </c>
    </row>
    <row r="8608" spans="1:6" ht="45" customHeight="1" x14ac:dyDescent="0.2">
      <c r="A8608" s="21">
        <v>31</v>
      </c>
      <c r="B8608" s="22" t="s">
        <v>6047</v>
      </c>
      <c r="C8608" s="23" t="s">
        <v>6048</v>
      </c>
      <c r="D8608" s="31">
        <v>75</v>
      </c>
      <c r="E8608" s="25">
        <v>5961.82</v>
      </c>
      <c r="F8608" s="25">
        <v>2660462.1800000002</v>
      </c>
    </row>
    <row r="8609" spans="1:6" ht="33.75" customHeight="1" x14ac:dyDescent="0.2">
      <c r="A8609" s="21">
        <v>32</v>
      </c>
      <c r="B8609" s="22" t="s">
        <v>5454</v>
      </c>
      <c r="C8609" s="23" t="s">
        <v>6049</v>
      </c>
      <c r="D8609" s="31">
        <v>9</v>
      </c>
      <c r="E8609" s="25">
        <v>22.47</v>
      </c>
      <c r="F8609" s="25">
        <v>8311.75</v>
      </c>
    </row>
    <row r="8610" spans="1:6" x14ac:dyDescent="0.2">
      <c r="A8610" s="26"/>
      <c r="B8610" s="27"/>
      <c r="C8610" s="28" t="s">
        <v>6050</v>
      </c>
      <c r="D8610" s="28"/>
      <c r="E8610" s="28"/>
      <c r="F8610" s="29">
        <v>7101.37</v>
      </c>
    </row>
    <row r="8611" spans="1:6" x14ac:dyDescent="0.2">
      <c r="A8611" s="26"/>
      <c r="B8611" s="27"/>
      <c r="C8611" s="28" t="s">
        <v>6051</v>
      </c>
      <c r="D8611" s="28"/>
      <c r="E8611" s="28"/>
      <c r="F8611" s="29">
        <v>3629.59</v>
      </c>
    </row>
    <row r="8612" spans="1:6" x14ac:dyDescent="0.2">
      <c r="A8612" s="26"/>
      <c r="B8612" s="27"/>
      <c r="C8612" s="28" t="s">
        <v>917</v>
      </c>
      <c r="D8612" s="28"/>
      <c r="E8612" s="28"/>
      <c r="F8612" s="29">
        <v>19042.71</v>
      </c>
    </row>
    <row r="8613" spans="1:6" ht="22.5" customHeight="1" x14ac:dyDescent="0.2">
      <c r="A8613" s="21">
        <v>33</v>
      </c>
      <c r="B8613" s="22" t="s">
        <v>6052</v>
      </c>
      <c r="C8613" s="23" t="s">
        <v>6053</v>
      </c>
      <c r="D8613" s="31">
        <v>10</v>
      </c>
      <c r="E8613" s="25">
        <v>111.72</v>
      </c>
      <c r="F8613" s="25">
        <v>6647.35</v>
      </c>
    </row>
    <row r="8614" spans="1:6" ht="12" x14ac:dyDescent="0.2">
      <c r="A8614" s="459" t="s">
        <v>414</v>
      </c>
      <c r="B8614" s="460"/>
      <c r="C8614" s="460"/>
      <c r="D8614" s="460"/>
      <c r="E8614" s="460"/>
      <c r="F8614" s="461"/>
    </row>
    <row r="8615" spans="1:6" ht="45" customHeight="1" x14ac:dyDescent="0.2">
      <c r="A8615" s="21">
        <v>34</v>
      </c>
      <c r="B8615" s="22" t="s">
        <v>5297</v>
      </c>
      <c r="C8615" s="23" t="s">
        <v>5298</v>
      </c>
      <c r="D8615" s="32">
        <v>11.5</v>
      </c>
      <c r="E8615" s="25">
        <v>64.09</v>
      </c>
      <c r="F8615" s="25">
        <v>28282.53</v>
      </c>
    </row>
    <row r="8616" spans="1:6" x14ac:dyDescent="0.2">
      <c r="A8616" s="26"/>
      <c r="B8616" s="27"/>
      <c r="C8616" s="28" t="s">
        <v>6054</v>
      </c>
      <c r="D8616" s="28"/>
      <c r="E8616" s="28"/>
      <c r="F8616" s="29">
        <v>25702.03</v>
      </c>
    </row>
    <row r="8617" spans="1:6" x14ac:dyDescent="0.2">
      <c r="A8617" s="26"/>
      <c r="B8617" s="27"/>
      <c r="C8617" s="28" t="s">
        <v>6055</v>
      </c>
      <c r="D8617" s="28"/>
      <c r="E8617" s="28"/>
      <c r="F8617" s="29">
        <v>13513.44</v>
      </c>
    </row>
    <row r="8618" spans="1:6" x14ac:dyDescent="0.2">
      <c r="A8618" s="26"/>
      <c r="B8618" s="27"/>
      <c r="C8618" s="28" t="s">
        <v>917</v>
      </c>
      <c r="D8618" s="28"/>
      <c r="E8618" s="28"/>
      <c r="F8618" s="29">
        <v>67498</v>
      </c>
    </row>
    <row r="8619" spans="1:6" ht="33.75" customHeight="1" x14ac:dyDescent="0.2">
      <c r="A8619" s="21">
        <v>35</v>
      </c>
      <c r="B8619" s="22" t="s">
        <v>4671</v>
      </c>
      <c r="C8619" s="23" t="s">
        <v>4672</v>
      </c>
      <c r="D8619" s="32">
        <v>0.5</v>
      </c>
      <c r="E8619" s="25">
        <v>204.43</v>
      </c>
      <c r="F8619" s="25">
        <v>3115.05</v>
      </c>
    </row>
    <row r="8620" spans="1:6" x14ac:dyDescent="0.2">
      <c r="A8620" s="26"/>
      <c r="B8620" s="27"/>
      <c r="C8620" s="28" t="s">
        <v>4673</v>
      </c>
      <c r="D8620" s="28"/>
      <c r="E8620" s="28"/>
      <c r="F8620" s="29">
        <v>2585.6999999999998</v>
      </c>
    </row>
    <row r="8621" spans="1:6" x14ac:dyDescent="0.2">
      <c r="A8621" s="26"/>
      <c r="B8621" s="27"/>
      <c r="C8621" s="28" t="s">
        <v>4674</v>
      </c>
      <c r="D8621" s="28"/>
      <c r="E8621" s="28"/>
      <c r="F8621" s="29">
        <v>1359.49</v>
      </c>
    </row>
    <row r="8622" spans="1:6" x14ac:dyDescent="0.2">
      <c r="A8622" s="26"/>
      <c r="B8622" s="27"/>
      <c r="C8622" s="28" t="s">
        <v>917</v>
      </c>
      <c r="D8622" s="28"/>
      <c r="E8622" s="28"/>
      <c r="F8622" s="29">
        <v>7060.24</v>
      </c>
    </row>
    <row r="8623" spans="1:6" ht="33.75" customHeight="1" x14ac:dyDescent="0.2">
      <c r="A8623" s="21">
        <v>36</v>
      </c>
      <c r="B8623" s="22" t="s">
        <v>6056</v>
      </c>
      <c r="C8623" s="23" t="s">
        <v>6057</v>
      </c>
      <c r="D8623" s="31">
        <v>1224</v>
      </c>
      <c r="E8623" s="25">
        <v>4.59</v>
      </c>
      <c r="F8623" s="25">
        <v>46818.54</v>
      </c>
    </row>
    <row r="8624" spans="1:6" ht="33.75" customHeight="1" x14ac:dyDescent="0.2">
      <c r="A8624" s="21">
        <v>37</v>
      </c>
      <c r="B8624" s="22" t="s">
        <v>6058</v>
      </c>
      <c r="C8624" s="23" t="s">
        <v>6059</v>
      </c>
      <c r="D8624" s="31">
        <v>6</v>
      </c>
      <c r="E8624" s="25">
        <v>433.82</v>
      </c>
      <c r="F8624" s="25">
        <v>61411.69</v>
      </c>
    </row>
    <row r="8625" spans="1:6" x14ac:dyDescent="0.2">
      <c r="A8625" s="26"/>
      <c r="B8625" s="27"/>
      <c r="C8625" s="28" t="s">
        <v>6060</v>
      </c>
      <c r="D8625" s="28"/>
      <c r="E8625" s="28"/>
      <c r="F8625" s="29">
        <v>46613.68</v>
      </c>
    </row>
    <row r="8626" spans="1:6" x14ac:dyDescent="0.2">
      <c r="A8626" s="26"/>
      <c r="B8626" s="27"/>
      <c r="C8626" s="28" t="s">
        <v>6061</v>
      </c>
      <c r="D8626" s="28"/>
      <c r="E8626" s="28"/>
      <c r="F8626" s="29">
        <v>24508.22</v>
      </c>
    </row>
    <row r="8627" spans="1:6" x14ac:dyDescent="0.2">
      <c r="A8627" s="26"/>
      <c r="B8627" s="27"/>
      <c r="C8627" s="28" t="s">
        <v>917</v>
      </c>
      <c r="D8627" s="28"/>
      <c r="E8627" s="28"/>
      <c r="F8627" s="29">
        <v>132533.59</v>
      </c>
    </row>
    <row r="8628" spans="1:6" ht="33.75" customHeight="1" x14ac:dyDescent="0.2">
      <c r="A8628" s="21">
        <v>39</v>
      </c>
      <c r="B8628" s="22" t="s">
        <v>6062</v>
      </c>
      <c r="C8628" s="23" t="s">
        <v>6063</v>
      </c>
      <c r="D8628" s="31">
        <v>612</v>
      </c>
      <c r="E8628" s="25">
        <v>59.8</v>
      </c>
      <c r="F8628" s="25">
        <v>305224.96999999997</v>
      </c>
    </row>
    <row r="8629" spans="1:6" ht="45" customHeight="1" x14ac:dyDescent="0.2">
      <c r="A8629" s="21">
        <v>40</v>
      </c>
      <c r="B8629" s="22" t="s">
        <v>4742</v>
      </c>
      <c r="C8629" s="23" t="s">
        <v>4743</v>
      </c>
      <c r="D8629" s="32">
        <v>0.1</v>
      </c>
      <c r="E8629" s="25">
        <v>79.63</v>
      </c>
      <c r="F8629" s="25">
        <v>298.44</v>
      </c>
    </row>
    <row r="8630" spans="1:6" x14ac:dyDescent="0.2">
      <c r="A8630" s="26"/>
      <c r="B8630" s="27"/>
      <c r="C8630" s="28" t="s">
        <v>6064</v>
      </c>
      <c r="D8630" s="28"/>
      <c r="E8630" s="28"/>
      <c r="F8630" s="29">
        <v>269.27</v>
      </c>
    </row>
    <row r="8631" spans="1:6" x14ac:dyDescent="0.2">
      <c r="A8631" s="26"/>
      <c r="B8631" s="27"/>
      <c r="C8631" s="28" t="s">
        <v>6065</v>
      </c>
      <c r="D8631" s="28"/>
      <c r="E8631" s="28"/>
      <c r="F8631" s="29">
        <v>141.58000000000001</v>
      </c>
    </row>
    <row r="8632" spans="1:6" x14ac:dyDescent="0.2">
      <c r="A8632" s="26"/>
      <c r="B8632" s="27"/>
      <c r="C8632" s="28" t="s">
        <v>917</v>
      </c>
      <c r="D8632" s="28"/>
      <c r="E8632" s="28"/>
      <c r="F8632" s="29">
        <v>709.29</v>
      </c>
    </row>
    <row r="8633" spans="1:6" ht="22.5" customHeight="1" x14ac:dyDescent="0.2">
      <c r="A8633" s="21">
        <v>41</v>
      </c>
      <c r="B8633" s="22" t="s">
        <v>5583</v>
      </c>
      <c r="C8633" s="23" t="s">
        <v>5584</v>
      </c>
      <c r="D8633" s="33">
        <v>1.0200000000000001E-2</v>
      </c>
      <c r="E8633" s="25">
        <v>19862.939999999999</v>
      </c>
      <c r="F8633" s="25">
        <v>1898.38</v>
      </c>
    </row>
    <row r="8634" spans="1:6" ht="22.5" customHeight="1" x14ac:dyDescent="0.2">
      <c r="A8634" s="21">
        <v>42</v>
      </c>
      <c r="B8634" s="22" t="s">
        <v>6066</v>
      </c>
      <c r="C8634" s="23" t="s">
        <v>6067</v>
      </c>
      <c r="D8634" s="32">
        <v>0.1</v>
      </c>
      <c r="E8634" s="25">
        <v>44.25</v>
      </c>
      <c r="F8634" s="25">
        <v>158.44999999999999</v>
      </c>
    </row>
    <row r="8635" spans="1:6" x14ac:dyDescent="0.2">
      <c r="A8635" s="26"/>
      <c r="B8635" s="27"/>
      <c r="C8635" s="28" t="s">
        <v>6068</v>
      </c>
      <c r="D8635" s="28"/>
      <c r="E8635" s="28"/>
      <c r="F8635" s="29">
        <v>140.87</v>
      </c>
    </row>
    <row r="8636" spans="1:6" x14ac:dyDescent="0.2">
      <c r="A8636" s="26"/>
      <c r="B8636" s="27"/>
      <c r="C8636" s="28" t="s">
        <v>6069</v>
      </c>
      <c r="D8636" s="28"/>
      <c r="E8636" s="28"/>
      <c r="F8636" s="29">
        <v>74.069999999999993</v>
      </c>
    </row>
    <row r="8637" spans="1:6" x14ac:dyDescent="0.2">
      <c r="A8637" s="26"/>
      <c r="B8637" s="27"/>
      <c r="C8637" s="28" t="s">
        <v>917</v>
      </c>
      <c r="D8637" s="28"/>
      <c r="E8637" s="28"/>
      <c r="F8637" s="29">
        <v>373.39</v>
      </c>
    </row>
    <row r="8638" spans="1:6" ht="22.5" customHeight="1" x14ac:dyDescent="0.2">
      <c r="A8638" s="21">
        <v>43</v>
      </c>
      <c r="B8638" s="22" t="s">
        <v>6070</v>
      </c>
      <c r="C8638" s="23" t="s">
        <v>6071</v>
      </c>
      <c r="D8638" s="32">
        <v>10.199999999999999</v>
      </c>
      <c r="E8638" s="25">
        <v>6.63</v>
      </c>
      <c r="F8638" s="25">
        <v>563.95000000000005</v>
      </c>
    </row>
    <row r="8639" spans="1:6" ht="12" x14ac:dyDescent="0.2">
      <c r="A8639" s="459" t="s">
        <v>16</v>
      </c>
      <c r="B8639" s="460"/>
      <c r="C8639" s="460"/>
      <c r="D8639" s="460"/>
      <c r="E8639" s="460"/>
      <c r="F8639" s="461"/>
    </row>
    <row r="8640" spans="1:6" ht="45" customHeight="1" x14ac:dyDescent="0.2">
      <c r="A8640" s="21">
        <v>44</v>
      </c>
      <c r="B8640" s="22" t="s">
        <v>3923</v>
      </c>
      <c r="C8640" s="23" t="s">
        <v>3924</v>
      </c>
      <c r="D8640" s="32">
        <v>11.5</v>
      </c>
      <c r="E8640" s="25">
        <v>184.24</v>
      </c>
      <c r="F8640" s="25">
        <v>91870.41</v>
      </c>
    </row>
    <row r="8641" spans="1:6" x14ac:dyDescent="0.2">
      <c r="A8641" s="26"/>
      <c r="B8641" s="27"/>
      <c r="C8641" s="28" t="s">
        <v>6072</v>
      </c>
      <c r="D8641" s="28"/>
      <c r="E8641" s="28"/>
      <c r="F8641" s="29">
        <v>84446.97</v>
      </c>
    </row>
    <row r="8642" spans="1:6" x14ac:dyDescent="0.2">
      <c r="A8642" s="26"/>
      <c r="B8642" s="27"/>
      <c r="C8642" s="28" t="s">
        <v>6073</v>
      </c>
      <c r="D8642" s="28"/>
      <c r="E8642" s="28"/>
      <c r="F8642" s="29">
        <v>44399.95</v>
      </c>
    </row>
    <row r="8643" spans="1:6" x14ac:dyDescent="0.2">
      <c r="A8643" s="26"/>
      <c r="B8643" s="27"/>
      <c r="C8643" s="28" t="s">
        <v>917</v>
      </c>
      <c r="D8643" s="28"/>
      <c r="E8643" s="28"/>
      <c r="F8643" s="29">
        <v>220717.33</v>
      </c>
    </row>
    <row r="8644" spans="1:6" ht="22.5" customHeight="1" x14ac:dyDescent="0.2">
      <c r="A8644" s="21">
        <v>45</v>
      </c>
      <c r="B8644" s="22" t="s">
        <v>5324</v>
      </c>
      <c r="C8644" s="23" t="s">
        <v>5325</v>
      </c>
      <c r="D8644" s="24">
        <v>-20.125</v>
      </c>
      <c r="E8644" s="25">
        <v>8</v>
      </c>
      <c r="F8644" s="25">
        <v>-3361.68</v>
      </c>
    </row>
    <row r="8645" spans="1:6" ht="22.5" customHeight="1" x14ac:dyDescent="0.2">
      <c r="A8645" s="21">
        <v>52</v>
      </c>
      <c r="B8645" s="22" t="s">
        <v>6074</v>
      </c>
      <c r="C8645" s="23" t="s">
        <v>5331</v>
      </c>
      <c r="D8645" s="31">
        <v>4600</v>
      </c>
      <c r="E8645" s="25">
        <v>1.33</v>
      </c>
      <c r="F8645" s="25">
        <v>51186.05</v>
      </c>
    </row>
    <row r="8646" spans="1:6" ht="22.5" customHeight="1" x14ac:dyDescent="0.2">
      <c r="A8646" s="21">
        <v>53</v>
      </c>
      <c r="B8646" s="22" t="s">
        <v>6075</v>
      </c>
      <c r="C8646" s="23" t="s">
        <v>5333</v>
      </c>
      <c r="D8646" s="31">
        <v>4600</v>
      </c>
      <c r="E8646" s="25">
        <v>0.16</v>
      </c>
      <c r="F8646" s="25">
        <v>5998.36</v>
      </c>
    </row>
    <row r="8647" spans="1:6" ht="33.75" customHeight="1" x14ac:dyDescent="0.2">
      <c r="A8647" s="21">
        <v>46</v>
      </c>
      <c r="B8647" s="22" t="s">
        <v>5672</v>
      </c>
      <c r="C8647" s="23" t="s">
        <v>5673</v>
      </c>
      <c r="D8647" s="32">
        <v>117.3</v>
      </c>
      <c r="E8647" s="25">
        <v>21.2</v>
      </c>
      <c r="F8647" s="25">
        <v>18998.849999999999</v>
      </c>
    </row>
    <row r="8648" spans="1:6" ht="22.5" customHeight="1" x14ac:dyDescent="0.2">
      <c r="A8648" s="21">
        <v>47</v>
      </c>
      <c r="B8648" s="22" t="s">
        <v>4883</v>
      </c>
      <c r="C8648" s="23" t="s">
        <v>4884</v>
      </c>
      <c r="D8648" s="31">
        <v>23</v>
      </c>
      <c r="E8648" s="25">
        <v>38</v>
      </c>
      <c r="F8648" s="25">
        <v>18537.54</v>
      </c>
    </row>
    <row r="8649" spans="1:6" ht="22.5" customHeight="1" x14ac:dyDescent="0.2">
      <c r="A8649" s="21">
        <v>48</v>
      </c>
      <c r="B8649" s="22" t="s">
        <v>4866</v>
      </c>
      <c r="C8649" s="23" t="s">
        <v>4867</v>
      </c>
      <c r="D8649" s="32">
        <v>0.5</v>
      </c>
      <c r="E8649" s="25">
        <v>237.81</v>
      </c>
      <c r="F8649" s="25">
        <v>4483.1099999999997</v>
      </c>
    </row>
    <row r="8650" spans="1:6" x14ac:dyDescent="0.2">
      <c r="A8650" s="26"/>
      <c r="B8650" s="27"/>
      <c r="C8650" s="28" t="s">
        <v>6076</v>
      </c>
      <c r="D8650" s="28"/>
      <c r="E8650" s="28"/>
      <c r="F8650" s="29">
        <v>4079.98</v>
      </c>
    </row>
    <row r="8651" spans="1:6" x14ac:dyDescent="0.2">
      <c r="A8651" s="26"/>
      <c r="B8651" s="27"/>
      <c r="C8651" s="28" t="s">
        <v>6077</v>
      </c>
      <c r="D8651" s="28"/>
      <c r="E8651" s="28"/>
      <c r="F8651" s="29">
        <v>2145.14</v>
      </c>
    </row>
    <row r="8652" spans="1:6" x14ac:dyDescent="0.2">
      <c r="A8652" s="26"/>
      <c r="B8652" s="27"/>
      <c r="C8652" s="28" t="s">
        <v>917</v>
      </c>
      <c r="D8652" s="28"/>
      <c r="E8652" s="28"/>
      <c r="F8652" s="29">
        <v>10708.23</v>
      </c>
    </row>
    <row r="8653" spans="1:6" ht="33.75" customHeight="1" x14ac:dyDescent="0.2">
      <c r="A8653" s="21">
        <v>49</v>
      </c>
      <c r="B8653" s="22" t="s">
        <v>6078</v>
      </c>
      <c r="C8653" s="23" t="s">
        <v>6079</v>
      </c>
      <c r="D8653" s="31">
        <v>50</v>
      </c>
      <c r="E8653" s="25">
        <v>7.21</v>
      </c>
      <c r="F8653" s="25">
        <v>3007.88</v>
      </c>
    </row>
    <row r="8654" spans="1:6" ht="33.75" customHeight="1" x14ac:dyDescent="0.2">
      <c r="A8654" s="21">
        <v>50</v>
      </c>
      <c r="B8654" s="22" t="s">
        <v>6080</v>
      </c>
      <c r="C8654" s="23" t="s">
        <v>6081</v>
      </c>
      <c r="D8654" s="30">
        <v>0.05</v>
      </c>
      <c r="E8654" s="25">
        <v>396.4</v>
      </c>
      <c r="F8654" s="25">
        <v>550.91999999999996</v>
      </c>
    </row>
    <row r="8655" spans="1:6" x14ac:dyDescent="0.2">
      <c r="A8655" s="26"/>
      <c r="B8655" s="27"/>
      <c r="C8655" s="28" t="s">
        <v>6082</v>
      </c>
      <c r="D8655" s="28"/>
      <c r="E8655" s="28"/>
      <c r="F8655" s="29">
        <v>401.06</v>
      </c>
    </row>
    <row r="8656" spans="1:6" x14ac:dyDescent="0.2">
      <c r="A8656" s="26"/>
      <c r="B8656" s="27"/>
      <c r="C8656" s="28" t="s">
        <v>6083</v>
      </c>
      <c r="D8656" s="28"/>
      <c r="E8656" s="28"/>
      <c r="F8656" s="29">
        <v>210.86</v>
      </c>
    </row>
    <row r="8657" spans="1:6" x14ac:dyDescent="0.2">
      <c r="A8657" s="26"/>
      <c r="B8657" s="27"/>
      <c r="C8657" s="28" t="s">
        <v>917</v>
      </c>
      <c r="D8657" s="28"/>
      <c r="E8657" s="28"/>
      <c r="F8657" s="29">
        <v>1162.8399999999999</v>
      </c>
    </row>
    <row r="8658" spans="1:6" ht="33.75" customHeight="1" x14ac:dyDescent="0.2">
      <c r="A8658" s="21">
        <v>51</v>
      </c>
      <c r="B8658" s="22" t="s">
        <v>3430</v>
      </c>
      <c r="C8658" s="23" t="s">
        <v>3431</v>
      </c>
      <c r="D8658" s="32">
        <v>5.0999999999999996</v>
      </c>
      <c r="E8658" s="25">
        <v>11.5</v>
      </c>
      <c r="F8658" s="25">
        <v>415.83</v>
      </c>
    </row>
    <row r="8659" spans="1:6" ht="33.75" customHeight="1" x14ac:dyDescent="0.2">
      <c r="A8659" s="21">
        <v>54</v>
      </c>
      <c r="B8659" s="22" t="s">
        <v>4917</v>
      </c>
      <c r="C8659" s="23" t="s">
        <v>4918</v>
      </c>
      <c r="D8659" s="31">
        <v>10</v>
      </c>
      <c r="E8659" s="25">
        <v>19.350000000000001</v>
      </c>
      <c r="F8659" s="25">
        <v>3666.84</v>
      </c>
    </row>
    <row r="8660" spans="1:6" x14ac:dyDescent="0.2">
      <c r="A8660" s="26"/>
      <c r="B8660" s="27"/>
      <c r="C8660" s="28" t="s">
        <v>5504</v>
      </c>
      <c r="D8660" s="28"/>
      <c r="E8660" s="28"/>
      <c r="F8660" s="29">
        <v>1878.7</v>
      </c>
    </row>
    <row r="8661" spans="1:6" x14ac:dyDescent="0.2">
      <c r="A8661" s="26"/>
      <c r="B8661" s="27"/>
      <c r="C8661" s="28" t="s">
        <v>5505</v>
      </c>
      <c r="D8661" s="28"/>
      <c r="E8661" s="28"/>
      <c r="F8661" s="29">
        <v>987.77</v>
      </c>
    </row>
    <row r="8662" spans="1:6" x14ac:dyDescent="0.2">
      <c r="A8662" s="26"/>
      <c r="B8662" s="27"/>
      <c r="C8662" s="28" t="s">
        <v>917</v>
      </c>
      <c r="D8662" s="28"/>
      <c r="E8662" s="28"/>
      <c r="F8662" s="29">
        <v>6533.31</v>
      </c>
    </row>
    <row r="8663" spans="1:6" ht="22.5" customHeight="1" x14ac:dyDescent="0.2">
      <c r="A8663" s="21">
        <v>55</v>
      </c>
      <c r="B8663" s="22" t="s">
        <v>4921</v>
      </c>
      <c r="C8663" s="23" t="s">
        <v>4922</v>
      </c>
      <c r="D8663" s="33">
        <v>-5.9999999999999995E-4</v>
      </c>
      <c r="E8663" s="25">
        <v>26950</v>
      </c>
      <c r="F8663" s="25">
        <v>-389.05</v>
      </c>
    </row>
    <row r="8664" spans="1:6" ht="22.5" customHeight="1" x14ac:dyDescent="0.2">
      <c r="A8664" s="21">
        <v>56</v>
      </c>
      <c r="B8664" s="22" t="s">
        <v>4923</v>
      </c>
      <c r="C8664" s="23" t="s">
        <v>4924</v>
      </c>
      <c r="D8664" s="32">
        <v>-1.5</v>
      </c>
      <c r="E8664" s="25">
        <v>9.0399999999999991</v>
      </c>
      <c r="F8664" s="25">
        <v>-139.26</v>
      </c>
    </row>
    <row r="8665" spans="1:6" ht="22.5" customHeight="1" x14ac:dyDescent="0.2">
      <c r="A8665" s="21">
        <v>57</v>
      </c>
      <c r="B8665" s="22" t="s">
        <v>4925</v>
      </c>
      <c r="C8665" s="23" t="s">
        <v>4926</v>
      </c>
      <c r="D8665" s="32">
        <v>-7.2</v>
      </c>
      <c r="E8665" s="25">
        <v>16.7</v>
      </c>
      <c r="F8665" s="25">
        <v>-1161.52</v>
      </c>
    </row>
    <row r="8666" spans="1:6" ht="33.75" customHeight="1" x14ac:dyDescent="0.2">
      <c r="A8666" s="21">
        <v>58</v>
      </c>
      <c r="B8666" s="22" t="s">
        <v>5738</v>
      </c>
      <c r="C8666" s="23" t="s">
        <v>5739</v>
      </c>
      <c r="D8666" s="31">
        <v>10</v>
      </c>
      <c r="E8666" s="25">
        <v>47.6</v>
      </c>
      <c r="F8666" s="25">
        <v>4074.56</v>
      </c>
    </row>
    <row r="8667" spans="1:6" ht="11.25" customHeight="1" x14ac:dyDescent="0.2">
      <c r="A8667" s="443" t="s">
        <v>1007</v>
      </c>
      <c r="B8667" s="444"/>
      <c r="C8667" s="444"/>
      <c r="D8667" s="444"/>
      <c r="E8667" s="445"/>
      <c r="F8667" s="36">
        <v>3710803.62</v>
      </c>
    </row>
    <row r="8668" spans="1:6" x14ac:dyDescent="0.2">
      <c r="A8668" s="443" t="s">
        <v>1008</v>
      </c>
      <c r="B8668" s="444"/>
      <c r="C8668" s="444"/>
      <c r="D8668" s="444"/>
      <c r="E8668" s="445"/>
      <c r="F8668" s="36">
        <v>279918.7</v>
      </c>
    </row>
    <row r="8669" spans="1:6" x14ac:dyDescent="0.2">
      <c r="A8669" s="443" t="s">
        <v>1009</v>
      </c>
      <c r="B8669" s="444"/>
      <c r="C8669" s="444"/>
      <c r="D8669" s="444"/>
      <c r="E8669" s="445"/>
      <c r="F8669" s="36">
        <v>145638.87</v>
      </c>
    </row>
    <row r="8670" spans="1:6" ht="11.25" customHeight="1" x14ac:dyDescent="0.2">
      <c r="A8670" s="443" t="s">
        <v>6084</v>
      </c>
      <c r="B8670" s="444"/>
      <c r="C8670" s="444"/>
      <c r="D8670" s="444"/>
      <c r="E8670" s="445"/>
      <c r="F8670" s="36">
        <v>4136361.19</v>
      </c>
    </row>
    <row r="8671" spans="1:6" ht="12.75" customHeight="1" x14ac:dyDescent="0.2">
      <c r="A8671" s="456" t="s">
        <v>6085</v>
      </c>
      <c r="B8671" s="457"/>
      <c r="C8671" s="457"/>
      <c r="D8671" s="457"/>
      <c r="E8671" s="457"/>
      <c r="F8671" s="458"/>
    </row>
    <row r="8672" spans="1:6" ht="45" customHeight="1" x14ac:dyDescent="0.2">
      <c r="A8672" s="21">
        <v>84</v>
      </c>
      <c r="B8672" s="22" t="s">
        <v>5439</v>
      </c>
      <c r="C8672" s="23" t="s">
        <v>6086</v>
      </c>
      <c r="D8672" s="31">
        <v>26</v>
      </c>
      <c r="E8672" s="25">
        <v>19.149999999999999</v>
      </c>
      <c r="F8672" s="25">
        <v>16714.22</v>
      </c>
    </row>
    <row r="8673" spans="1:6" x14ac:dyDescent="0.2">
      <c r="A8673" s="26"/>
      <c r="B8673" s="27"/>
      <c r="C8673" s="28" t="s">
        <v>6087</v>
      </c>
      <c r="D8673" s="28"/>
      <c r="E8673" s="28"/>
      <c r="F8673" s="29">
        <v>14599.07</v>
      </c>
    </row>
    <row r="8674" spans="1:6" x14ac:dyDescent="0.2">
      <c r="A8674" s="26"/>
      <c r="B8674" s="27"/>
      <c r="C8674" s="28" t="s">
        <v>6088</v>
      </c>
      <c r="D8674" s="28"/>
      <c r="E8674" s="28"/>
      <c r="F8674" s="29">
        <v>7675.8</v>
      </c>
    </row>
    <row r="8675" spans="1:6" x14ac:dyDescent="0.2">
      <c r="A8675" s="26"/>
      <c r="B8675" s="27"/>
      <c r="C8675" s="28" t="s">
        <v>917</v>
      </c>
      <c r="D8675" s="28"/>
      <c r="E8675" s="28"/>
      <c r="F8675" s="29">
        <v>38989.089999999997</v>
      </c>
    </row>
    <row r="8676" spans="1:6" ht="22.5" customHeight="1" x14ac:dyDescent="0.2">
      <c r="A8676" s="21">
        <v>60</v>
      </c>
      <c r="B8676" s="22" t="s">
        <v>6089</v>
      </c>
      <c r="C8676" s="23" t="s">
        <v>6090</v>
      </c>
      <c r="D8676" s="32">
        <v>2.8</v>
      </c>
      <c r="E8676" s="25">
        <v>248.9</v>
      </c>
      <c r="F8676" s="25">
        <v>6725.28</v>
      </c>
    </row>
    <row r="8677" spans="1:6" ht="33.75" customHeight="1" x14ac:dyDescent="0.2">
      <c r="A8677" s="21">
        <v>61</v>
      </c>
      <c r="B8677" s="22" t="s">
        <v>5290</v>
      </c>
      <c r="C8677" s="23" t="s">
        <v>6091</v>
      </c>
      <c r="D8677" s="31">
        <v>1</v>
      </c>
      <c r="E8677" s="25">
        <v>153.46</v>
      </c>
      <c r="F8677" s="25">
        <v>5344.95</v>
      </c>
    </row>
    <row r="8678" spans="1:6" x14ac:dyDescent="0.2">
      <c r="A8678" s="26"/>
      <c r="B8678" s="27"/>
      <c r="C8678" s="28" t="s">
        <v>6092</v>
      </c>
      <c r="D8678" s="28"/>
      <c r="E8678" s="28"/>
      <c r="F8678" s="29">
        <v>4417.8500000000004</v>
      </c>
    </row>
    <row r="8679" spans="1:6" x14ac:dyDescent="0.2">
      <c r="A8679" s="26"/>
      <c r="B8679" s="27"/>
      <c r="C8679" s="28" t="s">
        <v>6093</v>
      </c>
      <c r="D8679" s="28"/>
      <c r="E8679" s="28"/>
      <c r="F8679" s="29">
        <v>2258.0100000000002</v>
      </c>
    </row>
    <row r="8680" spans="1:6" x14ac:dyDescent="0.2">
      <c r="A8680" s="26"/>
      <c r="B8680" s="27"/>
      <c r="C8680" s="28" t="s">
        <v>917</v>
      </c>
      <c r="D8680" s="28"/>
      <c r="E8680" s="28"/>
      <c r="F8680" s="29">
        <v>12020.81</v>
      </c>
    </row>
    <row r="8681" spans="1:6" ht="22.5" customHeight="1" x14ac:dyDescent="0.2">
      <c r="A8681" s="21">
        <v>62</v>
      </c>
      <c r="B8681" s="22" t="s">
        <v>6094</v>
      </c>
      <c r="C8681" s="23" t="s">
        <v>6095</v>
      </c>
      <c r="D8681" s="31">
        <v>28</v>
      </c>
      <c r="E8681" s="25">
        <v>10.050000000000001</v>
      </c>
      <c r="F8681" s="25">
        <v>2346.4899999999998</v>
      </c>
    </row>
    <row r="8682" spans="1:6" ht="12" x14ac:dyDescent="0.2">
      <c r="A8682" s="459" t="s">
        <v>414</v>
      </c>
      <c r="B8682" s="460"/>
      <c r="C8682" s="460"/>
      <c r="D8682" s="460"/>
      <c r="E8682" s="460"/>
      <c r="F8682" s="461"/>
    </row>
    <row r="8683" spans="1:6" ht="45" customHeight="1" x14ac:dyDescent="0.2">
      <c r="A8683" s="21">
        <v>63</v>
      </c>
      <c r="B8683" s="22" t="s">
        <v>4742</v>
      </c>
      <c r="C8683" s="23" t="s">
        <v>4743</v>
      </c>
      <c r="D8683" s="31">
        <v>6</v>
      </c>
      <c r="E8683" s="25">
        <v>79.63</v>
      </c>
      <c r="F8683" s="25">
        <v>17906.53</v>
      </c>
    </row>
    <row r="8684" spans="1:6" x14ac:dyDescent="0.2">
      <c r="A8684" s="26"/>
      <c r="B8684" s="27"/>
      <c r="C8684" s="28" t="s">
        <v>6096</v>
      </c>
      <c r="D8684" s="28"/>
      <c r="E8684" s="28"/>
      <c r="F8684" s="29">
        <v>16156.76</v>
      </c>
    </row>
    <row r="8685" spans="1:6" x14ac:dyDescent="0.2">
      <c r="A8685" s="26"/>
      <c r="B8685" s="27"/>
      <c r="C8685" s="28" t="s">
        <v>6097</v>
      </c>
      <c r="D8685" s="28"/>
      <c r="E8685" s="28"/>
      <c r="F8685" s="29">
        <v>8494.7900000000009</v>
      </c>
    </row>
    <row r="8686" spans="1:6" x14ac:dyDescent="0.2">
      <c r="A8686" s="26"/>
      <c r="B8686" s="27"/>
      <c r="C8686" s="28" t="s">
        <v>917</v>
      </c>
      <c r="D8686" s="28"/>
      <c r="E8686" s="28"/>
      <c r="F8686" s="29">
        <v>42558.080000000002</v>
      </c>
    </row>
    <row r="8687" spans="1:6" ht="33.75" customHeight="1" x14ac:dyDescent="0.2">
      <c r="A8687" s="21">
        <v>64</v>
      </c>
      <c r="B8687" s="22" t="s">
        <v>6098</v>
      </c>
      <c r="C8687" s="23" t="s">
        <v>6099</v>
      </c>
      <c r="D8687" s="31">
        <v>612</v>
      </c>
      <c r="E8687" s="25">
        <v>8.14</v>
      </c>
      <c r="F8687" s="25">
        <v>41551.46</v>
      </c>
    </row>
    <row r="8688" spans="1:6" ht="12" x14ac:dyDescent="0.2">
      <c r="A8688" s="459" t="s">
        <v>16</v>
      </c>
      <c r="B8688" s="460"/>
      <c r="C8688" s="460"/>
      <c r="D8688" s="460"/>
      <c r="E8688" s="460"/>
      <c r="F8688" s="461"/>
    </row>
    <row r="8689" spans="1:6" ht="45" customHeight="1" x14ac:dyDescent="0.2">
      <c r="A8689" s="21">
        <v>65</v>
      </c>
      <c r="B8689" s="22" t="s">
        <v>3923</v>
      </c>
      <c r="C8689" s="23" t="s">
        <v>3924</v>
      </c>
      <c r="D8689" s="31">
        <v>6</v>
      </c>
      <c r="E8689" s="25">
        <v>184.24</v>
      </c>
      <c r="F8689" s="25">
        <v>47932.38</v>
      </c>
    </row>
    <row r="8690" spans="1:6" x14ac:dyDescent="0.2">
      <c r="A8690" s="26"/>
      <c r="B8690" s="27"/>
      <c r="C8690" s="28" t="s">
        <v>6100</v>
      </c>
      <c r="D8690" s="28"/>
      <c r="E8690" s="28"/>
      <c r="F8690" s="29">
        <v>44059.28</v>
      </c>
    </row>
    <row r="8691" spans="1:6" x14ac:dyDescent="0.2">
      <c r="A8691" s="26"/>
      <c r="B8691" s="27"/>
      <c r="C8691" s="28" t="s">
        <v>6101</v>
      </c>
      <c r="D8691" s="28"/>
      <c r="E8691" s="28"/>
      <c r="F8691" s="29">
        <v>23165.19</v>
      </c>
    </row>
    <row r="8692" spans="1:6" x14ac:dyDescent="0.2">
      <c r="A8692" s="26"/>
      <c r="B8692" s="27"/>
      <c r="C8692" s="28" t="s">
        <v>917</v>
      </c>
      <c r="D8692" s="28"/>
      <c r="E8692" s="28"/>
      <c r="F8692" s="29">
        <v>115156.85</v>
      </c>
    </row>
    <row r="8693" spans="1:6" ht="22.5" customHeight="1" x14ac:dyDescent="0.2">
      <c r="A8693" s="21">
        <v>66</v>
      </c>
      <c r="B8693" s="22" t="s">
        <v>5324</v>
      </c>
      <c r="C8693" s="23" t="s">
        <v>5325</v>
      </c>
      <c r="D8693" s="32">
        <v>-10.5</v>
      </c>
      <c r="E8693" s="25">
        <v>8</v>
      </c>
      <c r="F8693" s="25">
        <v>-1753.92</v>
      </c>
    </row>
    <row r="8694" spans="1:6" ht="22.5" customHeight="1" x14ac:dyDescent="0.2">
      <c r="A8694" s="21">
        <v>71</v>
      </c>
      <c r="B8694" s="22" t="s">
        <v>6074</v>
      </c>
      <c r="C8694" s="23" t="s">
        <v>5331</v>
      </c>
      <c r="D8694" s="31">
        <v>2400</v>
      </c>
      <c r="E8694" s="25">
        <v>1.33</v>
      </c>
      <c r="F8694" s="25">
        <v>26705.759999999998</v>
      </c>
    </row>
    <row r="8695" spans="1:6" ht="22.5" customHeight="1" x14ac:dyDescent="0.2">
      <c r="A8695" s="21">
        <v>72</v>
      </c>
      <c r="B8695" s="22" t="s">
        <v>6075</v>
      </c>
      <c r="C8695" s="23" t="s">
        <v>5333</v>
      </c>
      <c r="D8695" s="31">
        <v>2400</v>
      </c>
      <c r="E8695" s="25">
        <v>0.16</v>
      </c>
      <c r="F8695" s="25">
        <v>3129.58</v>
      </c>
    </row>
    <row r="8696" spans="1:6" ht="33.75" customHeight="1" x14ac:dyDescent="0.2">
      <c r="A8696" s="21">
        <v>3</v>
      </c>
      <c r="B8696" s="22" t="s">
        <v>6102</v>
      </c>
      <c r="C8696" s="23" t="s">
        <v>5329</v>
      </c>
      <c r="D8696" s="31">
        <v>612</v>
      </c>
      <c r="E8696" s="25">
        <v>9.33</v>
      </c>
      <c r="F8696" s="25">
        <v>47616.59</v>
      </c>
    </row>
    <row r="8697" spans="1:6" ht="22.5" customHeight="1" x14ac:dyDescent="0.2">
      <c r="A8697" s="21">
        <v>68</v>
      </c>
      <c r="B8697" s="22" t="s">
        <v>4883</v>
      </c>
      <c r="C8697" s="23" t="s">
        <v>4884</v>
      </c>
      <c r="D8697" s="31">
        <v>12</v>
      </c>
      <c r="E8697" s="25">
        <v>38</v>
      </c>
      <c r="F8697" s="25">
        <v>9671.76</v>
      </c>
    </row>
    <row r="8698" spans="1:6" ht="33.75" customHeight="1" x14ac:dyDescent="0.2">
      <c r="A8698" s="21">
        <v>69</v>
      </c>
      <c r="B8698" s="22" t="s">
        <v>5318</v>
      </c>
      <c r="C8698" s="23" t="s">
        <v>5319</v>
      </c>
      <c r="D8698" s="30">
        <v>0.05</v>
      </c>
      <c r="E8698" s="25">
        <v>673.42</v>
      </c>
      <c r="F8698" s="25">
        <v>865.63</v>
      </c>
    </row>
    <row r="8699" spans="1:6" x14ac:dyDescent="0.2">
      <c r="A8699" s="26"/>
      <c r="B8699" s="27"/>
      <c r="C8699" s="28" t="s">
        <v>6103</v>
      </c>
      <c r="D8699" s="28"/>
      <c r="E8699" s="28"/>
      <c r="F8699" s="29">
        <v>634.54</v>
      </c>
    </row>
    <row r="8700" spans="1:6" x14ac:dyDescent="0.2">
      <c r="A8700" s="26"/>
      <c r="B8700" s="27"/>
      <c r="C8700" s="28" t="s">
        <v>6104</v>
      </c>
      <c r="D8700" s="28"/>
      <c r="E8700" s="28"/>
      <c r="F8700" s="29">
        <v>333.63</v>
      </c>
    </row>
    <row r="8701" spans="1:6" x14ac:dyDescent="0.2">
      <c r="A8701" s="26"/>
      <c r="B8701" s="27"/>
      <c r="C8701" s="28" t="s">
        <v>917</v>
      </c>
      <c r="D8701" s="28"/>
      <c r="E8701" s="28"/>
      <c r="F8701" s="29">
        <v>1833.8</v>
      </c>
    </row>
    <row r="8702" spans="1:6" ht="33.75" customHeight="1" x14ac:dyDescent="0.2">
      <c r="A8702" s="21">
        <v>70</v>
      </c>
      <c r="B8702" s="22" t="s">
        <v>6105</v>
      </c>
      <c r="C8702" s="23" t="s">
        <v>6106</v>
      </c>
      <c r="D8702" s="32">
        <v>5.0999999999999996</v>
      </c>
      <c r="E8702" s="25">
        <v>15.33</v>
      </c>
      <c r="F8702" s="25">
        <v>519.14</v>
      </c>
    </row>
    <row r="8703" spans="1:6" ht="33.75" customHeight="1" x14ac:dyDescent="0.2">
      <c r="A8703" s="21">
        <v>73</v>
      </c>
      <c r="B8703" s="22" t="s">
        <v>4917</v>
      </c>
      <c r="C8703" s="23" t="s">
        <v>4918</v>
      </c>
      <c r="D8703" s="31">
        <v>3</v>
      </c>
      <c r="E8703" s="25">
        <v>19.350000000000001</v>
      </c>
      <c r="F8703" s="25">
        <v>1100.05</v>
      </c>
    </row>
    <row r="8704" spans="1:6" x14ac:dyDescent="0.2">
      <c r="A8704" s="26"/>
      <c r="B8704" s="27"/>
      <c r="C8704" s="28" t="s">
        <v>6107</v>
      </c>
      <c r="D8704" s="28"/>
      <c r="E8704" s="28"/>
      <c r="F8704" s="29">
        <v>563.61</v>
      </c>
    </row>
    <row r="8705" spans="1:6" x14ac:dyDescent="0.2">
      <c r="A8705" s="26"/>
      <c r="B8705" s="27"/>
      <c r="C8705" s="28" t="s">
        <v>6108</v>
      </c>
      <c r="D8705" s="28"/>
      <c r="E8705" s="28"/>
      <c r="F8705" s="29">
        <v>296.33</v>
      </c>
    </row>
    <row r="8706" spans="1:6" x14ac:dyDescent="0.2">
      <c r="A8706" s="26"/>
      <c r="B8706" s="27"/>
      <c r="C8706" s="28" t="s">
        <v>917</v>
      </c>
      <c r="D8706" s="28"/>
      <c r="E8706" s="28"/>
      <c r="F8706" s="29">
        <v>1959.99</v>
      </c>
    </row>
    <row r="8707" spans="1:6" ht="22.5" customHeight="1" x14ac:dyDescent="0.2">
      <c r="A8707" s="21">
        <v>74</v>
      </c>
      <c r="B8707" s="22" t="s">
        <v>4921</v>
      </c>
      <c r="C8707" s="23" t="s">
        <v>4922</v>
      </c>
      <c r="D8707" s="35">
        <v>-1.8000000000000001E-4</v>
      </c>
      <c r="E8707" s="25">
        <v>26950</v>
      </c>
      <c r="F8707" s="25">
        <v>-116.72</v>
      </c>
    </row>
    <row r="8708" spans="1:6" ht="22.5" customHeight="1" x14ac:dyDescent="0.2">
      <c r="A8708" s="21">
        <v>75</v>
      </c>
      <c r="B8708" s="22" t="s">
        <v>4923</v>
      </c>
      <c r="C8708" s="23" t="s">
        <v>4924</v>
      </c>
      <c r="D8708" s="30">
        <v>-0.45</v>
      </c>
      <c r="E8708" s="25">
        <v>9.0399999999999991</v>
      </c>
      <c r="F8708" s="25">
        <v>-41.78</v>
      </c>
    </row>
    <row r="8709" spans="1:6" ht="22.5" customHeight="1" x14ac:dyDescent="0.2">
      <c r="A8709" s="21">
        <v>76</v>
      </c>
      <c r="B8709" s="22" t="s">
        <v>4925</v>
      </c>
      <c r="C8709" s="23" t="s">
        <v>4926</v>
      </c>
      <c r="D8709" s="30">
        <v>-2.16</v>
      </c>
      <c r="E8709" s="25">
        <v>16.7</v>
      </c>
      <c r="F8709" s="25">
        <v>-348.46</v>
      </c>
    </row>
    <row r="8710" spans="1:6" ht="33.75" customHeight="1" x14ac:dyDescent="0.2">
      <c r="A8710" s="21">
        <v>77</v>
      </c>
      <c r="B8710" s="22" t="s">
        <v>5738</v>
      </c>
      <c r="C8710" s="23" t="s">
        <v>5739</v>
      </c>
      <c r="D8710" s="31">
        <v>5</v>
      </c>
      <c r="E8710" s="25">
        <v>47.6</v>
      </c>
      <c r="F8710" s="25">
        <v>2037.28</v>
      </c>
    </row>
    <row r="8711" spans="1:6" ht="11.25" customHeight="1" x14ac:dyDescent="0.2">
      <c r="A8711" s="443" t="s">
        <v>1007</v>
      </c>
      <c r="B8711" s="444"/>
      <c r="C8711" s="444"/>
      <c r="D8711" s="444"/>
      <c r="E8711" s="445"/>
      <c r="F8711" s="36">
        <v>227906.22</v>
      </c>
    </row>
    <row r="8712" spans="1:6" x14ac:dyDescent="0.2">
      <c r="A8712" s="443" t="s">
        <v>1008</v>
      </c>
      <c r="B8712" s="444"/>
      <c r="C8712" s="444"/>
      <c r="D8712" s="444"/>
      <c r="E8712" s="445"/>
      <c r="F8712" s="36">
        <v>80431.11</v>
      </c>
    </row>
    <row r="8713" spans="1:6" x14ac:dyDescent="0.2">
      <c r="A8713" s="443" t="s">
        <v>1009</v>
      </c>
      <c r="B8713" s="444"/>
      <c r="C8713" s="444"/>
      <c r="D8713" s="444"/>
      <c r="E8713" s="445"/>
      <c r="F8713" s="36">
        <v>42223.75</v>
      </c>
    </row>
    <row r="8714" spans="1:6" ht="11.25" customHeight="1" x14ac:dyDescent="0.2">
      <c r="A8714" s="443" t="s">
        <v>6109</v>
      </c>
      <c r="B8714" s="444"/>
      <c r="C8714" s="444"/>
      <c r="D8714" s="444"/>
      <c r="E8714" s="445"/>
      <c r="F8714" s="36">
        <v>350561.08</v>
      </c>
    </row>
    <row r="8715" spans="1:6" ht="11.25" customHeight="1" x14ac:dyDescent="0.2">
      <c r="A8715" s="443" t="s">
        <v>1023</v>
      </c>
      <c r="B8715" s="444"/>
      <c r="C8715" s="444"/>
      <c r="D8715" s="444"/>
      <c r="E8715" s="445"/>
      <c r="F8715" s="36">
        <v>3938709.84</v>
      </c>
    </row>
    <row r="8716" spans="1:6" x14ac:dyDescent="0.2">
      <c r="A8716" s="443" t="s">
        <v>1008</v>
      </c>
      <c r="B8716" s="444"/>
      <c r="C8716" s="444"/>
      <c r="D8716" s="444"/>
      <c r="E8716" s="445"/>
      <c r="F8716" s="36">
        <v>360349.82</v>
      </c>
    </row>
    <row r="8717" spans="1:6" x14ac:dyDescent="0.2">
      <c r="A8717" s="443" t="s">
        <v>1009</v>
      </c>
      <c r="B8717" s="444"/>
      <c r="C8717" s="444"/>
      <c r="D8717" s="444"/>
      <c r="E8717" s="445"/>
      <c r="F8717" s="36">
        <v>187862.62</v>
      </c>
    </row>
    <row r="8718" spans="1:6" x14ac:dyDescent="0.2">
      <c r="A8718" s="443" t="s">
        <v>1024</v>
      </c>
      <c r="B8718" s="444"/>
      <c r="C8718" s="444"/>
      <c r="D8718" s="444"/>
      <c r="E8718" s="445"/>
      <c r="F8718" s="36">
        <v>4486922.28</v>
      </c>
    </row>
    <row r="8719" spans="1:6" x14ac:dyDescent="0.2">
      <c r="A8719" s="38"/>
      <c r="B8719" s="38"/>
      <c r="C8719" s="38"/>
      <c r="D8719" s="38"/>
      <c r="E8719" s="38"/>
      <c r="F8719" s="38"/>
    </row>
    <row r="8720" spans="1:6" ht="15" x14ac:dyDescent="0.25">
      <c r="A8720" s="3"/>
      <c r="B8720" s="3"/>
      <c r="C8720" s="3"/>
      <c r="D8720" s="3"/>
      <c r="E8720" s="3"/>
      <c r="F8720" s="3"/>
    </row>
    <row r="8721" spans="1:6" x14ac:dyDescent="0.2">
      <c r="A8721" s="41" t="s">
        <v>1025</v>
      </c>
      <c r="B8721" s="446"/>
      <c r="C8721" s="446"/>
      <c r="D8721" s="446"/>
      <c r="E8721" s="446"/>
      <c r="F8721" s="446"/>
    </row>
    <row r="8722" spans="1:6" x14ac:dyDescent="0.2">
      <c r="A8722" s="4"/>
      <c r="B8722" s="447" t="s">
        <v>1027</v>
      </c>
      <c r="C8722" s="447"/>
      <c r="D8722" s="447"/>
      <c r="E8722" s="447"/>
      <c r="F8722" s="447"/>
    </row>
    <row r="8723" spans="1:6" x14ac:dyDescent="0.2">
      <c r="A8723" s="41" t="s">
        <v>1028</v>
      </c>
      <c r="B8723" s="446"/>
      <c r="C8723" s="446"/>
      <c r="D8723" s="446"/>
      <c r="E8723" s="446"/>
      <c r="F8723" s="446"/>
    </row>
    <row r="8724" spans="1:6" x14ac:dyDescent="0.2">
      <c r="A8724" s="10"/>
      <c r="B8724" s="447" t="s">
        <v>1027</v>
      </c>
      <c r="C8724" s="447"/>
      <c r="D8724" s="447"/>
      <c r="E8724" s="447"/>
      <c r="F8724" s="447"/>
    </row>
    <row r="8725" spans="1:6" ht="15" x14ac:dyDescent="0.25">
      <c r="A8725" s="3"/>
      <c r="B8725" s="3"/>
      <c r="C8725" s="3"/>
      <c r="D8725" s="3"/>
      <c r="E8725" s="3"/>
      <c r="F8725" s="3"/>
    </row>
    <row r="8726" spans="1:6" ht="18" x14ac:dyDescent="0.25">
      <c r="A8726" s="448" t="s">
        <v>6110</v>
      </c>
      <c r="B8726" s="448"/>
      <c r="C8726" s="448"/>
      <c r="D8726" s="448"/>
      <c r="E8726" s="448"/>
      <c r="F8726" s="448"/>
    </row>
    <row r="8727" spans="1:6" x14ac:dyDescent="0.2">
      <c r="A8727" s="6"/>
      <c r="B8727" s="6"/>
      <c r="C8727" s="6"/>
      <c r="D8727" s="6"/>
      <c r="E8727" s="6"/>
      <c r="F8727" s="6"/>
    </row>
    <row r="8728" spans="1:6" ht="12.75" customHeight="1" x14ac:dyDescent="0.2">
      <c r="A8728" s="449" t="s">
        <v>6111</v>
      </c>
      <c r="B8728" s="449"/>
      <c r="C8728" s="449"/>
      <c r="D8728" s="449"/>
      <c r="E8728" s="449"/>
      <c r="F8728" s="449"/>
    </row>
    <row r="8729" spans="1:6" x14ac:dyDescent="0.2">
      <c r="A8729" s="450" t="s">
        <v>903</v>
      </c>
      <c r="B8729" s="450"/>
      <c r="C8729" s="450"/>
      <c r="D8729" s="450"/>
      <c r="E8729" s="450"/>
      <c r="F8729" s="450"/>
    </row>
    <row r="8730" spans="1:6" x14ac:dyDescent="0.2">
      <c r="A8730" s="9"/>
      <c r="B8730" s="9"/>
      <c r="C8730" s="9"/>
      <c r="D8730" s="9"/>
      <c r="E8730" s="9"/>
      <c r="F8730" s="9"/>
    </row>
    <row r="8731" spans="1:6" ht="15" x14ac:dyDescent="0.25">
      <c r="A8731" s="10" t="s">
        <v>904</v>
      </c>
      <c r="B8731" s="10"/>
      <c r="C8731" s="11"/>
      <c r="D8731" s="12"/>
      <c r="E8731" s="12"/>
      <c r="F8731" s="3"/>
    </row>
    <row r="8732" spans="1:6" ht="15" x14ac:dyDescent="0.25">
      <c r="A8732" s="10"/>
      <c r="B8732" s="10"/>
      <c r="C8732" s="3"/>
      <c r="D8732" s="15"/>
      <c r="E8732" s="16"/>
      <c r="F8732" s="3"/>
    </row>
    <row r="8733" spans="1:6" ht="15" x14ac:dyDescent="0.25">
      <c r="A8733" s="18"/>
      <c r="B8733" s="3"/>
      <c r="C8733" s="3"/>
      <c r="D8733" s="3"/>
      <c r="E8733" s="3"/>
      <c r="F8733" s="3"/>
    </row>
    <row r="8734" spans="1:6" ht="11.25" customHeight="1" x14ac:dyDescent="0.2">
      <c r="A8734" s="451" t="s">
        <v>906</v>
      </c>
      <c r="B8734" s="451" t="s">
        <v>907</v>
      </c>
      <c r="C8734" s="451" t="s">
        <v>908</v>
      </c>
      <c r="D8734" s="451" t="s">
        <v>909</v>
      </c>
      <c r="E8734" s="451" t="s">
        <v>910</v>
      </c>
      <c r="F8734" s="451" t="s">
        <v>911</v>
      </c>
    </row>
    <row r="8735" spans="1:6" ht="11.25" customHeight="1" x14ac:dyDescent="0.2">
      <c r="A8735" s="452"/>
      <c r="B8735" s="452"/>
      <c r="C8735" s="452"/>
      <c r="D8735" s="452"/>
      <c r="E8735" s="452"/>
      <c r="F8735" s="452"/>
    </row>
    <row r="8736" spans="1:6" ht="12" x14ac:dyDescent="0.2">
      <c r="A8736" s="19">
        <v>1</v>
      </c>
      <c r="B8736" s="19">
        <v>2</v>
      </c>
      <c r="C8736" s="453">
        <v>3</v>
      </c>
      <c r="D8736" s="454"/>
      <c r="E8736" s="455"/>
      <c r="F8736" s="19">
        <v>4</v>
      </c>
    </row>
    <row r="8737" spans="1:6" ht="12.75" customHeight="1" x14ac:dyDescent="0.2">
      <c r="A8737" s="456" t="s">
        <v>6112</v>
      </c>
      <c r="B8737" s="457"/>
      <c r="C8737" s="457"/>
      <c r="D8737" s="457"/>
      <c r="E8737" s="457"/>
      <c r="F8737" s="458"/>
    </row>
    <row r="8738" spans="1:6" ht="12" customHeight="1" x14ac:dyDescent="0.2">
      <c r="A8738" s="459" t="s">
        <v>6113</v>
      </c>
      <c r="B8738" s="460"/>
      <c r="C8738" s="460"/>
      <c r="D8738" s="460"/>
      <c r="E8738" s="460"/>
      <c r="F8738" s="461"/>
    </row>
    <row r="8739" spans="1:6" ht="33.75" customHeight="1" x14ac:dyDescent="0.2">
      <c r="A8739" s="21">
        <v>1</v>
      </c>
      <c r="B8739" s="22" t="s">
        <v>6114</v>
      </c>
      <c r="C8739" s="23" t="s">
        <v>6115</v>
      </c>
      <c r="D8739" s="32">
        <v>4.8</v>
      </c>
      <c r="E8739" s="25">
        <v>594.95000000000005</v>
      </c>
      <c r="F8739" s="25">
        <v>62373.7</v>
      </c>
    </row>
    <row r="8740" spans="1:6" x14ac:dyDescent="0.2">
      <c r="A8740" s="26"/>
      <c r="B8740" s="27"/>
      <c r="C8740" s="28" t="s">
        <v>6116</v>
      </c>
      <c r="D8740" s="28"/>
      <c r="E8740" s="28"/>
      <c r="F8740" s="29">
        <v>47345.99</v>
      </c>
    </row>
    <row r="8741" spans="1:6" x14ac:dyDescent="0.2">
      <c r="A8741" s="26"/>
      <c r="B8741" s="27"/>
      <c r="C8741" s="28" t="s">
        <v>6117</v>
      </c>
      <c r="D8741" s="28"/>
      <c r="E8741" s="28"/>
      <c r="F8741" s="29">
        <v>24893.25</v>
      </c>
    </row>
    <row r="8742" spans="1:6" x14ac:dyDescent="0.2">
      <c r="A8742" s="26"/>
      <c r="B8742" s="27"/>
      <c r="C8742" s="28" t="s">
        <v>917</v>
      </c>
      <c r="D8742" s="28"/>
      <c r="E8742" s="28"/>
      <c r="F8742" s="29">
        <v>134612.94</v>
      </c>
    </row>
    <row r="8743" spans="1:6" ht="33.75" customHeight="1" x14ac:dyDescent="0.2">
      <c r="A8743" s="21">
        <v>2</v>
      </c>
      <c r="B8743" s="22" t="s">
        <v>4789</v>
      </c>
      <c r="C8743" s="23" t="s">
        <v>6118</v>
      </c>
      <c r="D8743" s="32">
        <v>1.6</v>
      </c>
      <c r="E8743" s="25">
        <v>390.97</v>
      </c>
      <c r="F8743" s="25">
        <v>20168.61</v>
      </c>
    </row>
    <row r="8744" spans="1:6" x14ac:dyDescent="0.2">
      <c r="A8744" s="26"/>
      <c r="B8744" s="27"/>
      <c r="C8744" s="28" t="s">
        <v>6119</v>
      </c>
      <c r="D8744" s="28"/>
      <c r="E8744" s="28"/>
      <c r="F8744" s="29">
        <v>17746.43</v>
      </c>
    </row>
    <row r="8745" spans="1:6" x14ac:dyDescent="0.2">
      <c r="A8745" s="26"/>
      <c r="B8745" s="27"/>
      <c r="C8745" s="28" t="s">
        <v>6120</v>
      </c>
      <c r="D8745" s="28"/>
      <c r="E8745" s="28"/>
      <c r="F8745" s="29">
        <v>9330.6</v>
      </c>
    </row>
    <row r="8746" spans="1:6" x14ac:dyDescent="0.2">
      <c r="A8746" s="26"/>
      <c r="B8746" s="27"/>
      <c r="C8746" s="28" t="s">
        <v>917</v>
      </c>
      <c r="D8746" s="28"/>
      <c r="E8746" s="28"/>
      <c r="F8746" s="29">
        <v>47245.64</v>
      </c>
    </row>
    <row r="8747" spans="1:6" ht="22.5" customHeight="1" x14ac:dyDescent="0.2">
      <c r="A8747" s="21">
        <v>3</v>
      </c>
      <c r="B8747" s="22" t="s">
        <v>6121</v>
      </c>
      <c r="C8747" s="23" t="s">
        <v>6122</v>
      </c>
      <c r="D8747" s="32">
        <v>1.6</v>
      </c>
      <c r="E8747" s="25">
        <v>6.27</v>
      </c>
      <c r="F8747" s="25">
        <v>357.04</v>
      </c>
    </row>
    <row r="8748" spans="1:6" x14ac:dyDescent="0.2">
      <c r="A8748" s="26"/>
      <c r="B8748" s="27"/>
      <c r="C8748" s="28" t="s">
        <v>6123</v>
      </c>
      <c r="D8748" s="28"/>
      <c r="E8748" s="28"/>
      <c r="F8748" s="29">
        <v>326.74</v>
      </c>
    </row>
    <row r="8749" spans="1:6" x14ac:dyDescent="0.2">
      <c r="A8749" s="26"/>
      <c r="B8749" s="27"/>
      <c r="C8749" s="28" t="s">
        <v>6124</v>
      </c>
      <c r="D8749" s="28"/>
      <c r="E8749" s="28"/>
      <c r="F8749" s="29">
        <v>171.79</v>
      </c>
    </row>
    <row r="8750" spans="1:6" x14ac:dyDescent="0.2">
      <c r="A8750" s="26"/>
      <c r="B8750" s="27"/>
      <c r="C8750" s="28" t="s">
        <v>917</v>
      </c>
      <c r="D8750" s="28"/>
      <c r="E8750" s="28"/>
      <c r="F8750" s="29">
        <v>855.57</v>
      </c>
    </row>
    <row r="8751" spans="1:6" ht="33.75" customHeight="1" x14ac:dyDescent="0.2">
      <c r="A8751" s="21">
        <v>4</v>
      </c>
      <c r="B8751" s="22" t="s">
        <v>6125</v>
      </c>
      <c r="C8751" s="23" t="s">
        <v>6126</v>
      </c>
      <c r="D8751" s="31">
        <v>2</v>
      </c>
      <c r="E8751" s="25">
        <v>376.94</v>
      </c>
      <c r="F8751" s="25">
        <v>2849.67</v>
      </c>
    </row>
    <row r="8752" spans="1:6" ht="22.5" customHeight="1" x14ac:dyDescent="0.2">
      <c r="A8752" s="21">
        <v>5</v>
      </c>
      <c r="B8752" s="22" t="s">
        <v>6127</v>
      </c>
      <c r="C8752" s="23" t="s">
        <v>6128</v>
      </c>
      <c r="D8752" s="32">
        <v>1.6</v>
      </c>
      <c r="E8752" s="25">
        <v>368.31</v>
      </c>
      <c r="F8752" s="25">
        <v>10770.33</v>
      </c>
    </row>
    <row r="8753" spans="1:6" x14ac:dyDescent="0.2">
      <c r="A8753" s="26"/>
      <c r="B8753" s="27"/>
      <c r="C8753" s="28" t="s">
        <v>6129</v>
      </c>
      <c r="D8753" s="28"/>
      <c r="E8753" s="28"/>
      <c r="F8753" s="29">
        <v>7612.71</v>
      </c>
    </row>
    <row r="8754" spans="1:6" x14ac:dyDescent="0.2">
      <c r="A8754" s="26"/>
      <c r="B8754" s="27"/>
      <c r="C8754" s="28" t="s">
        <v>6130</v>
      </c>
      <c r="D8754" s="28"/>
      <c r="E8754" s="28"/>
      <c r="F8754" s="29">
        <v>4002.56</v>
      </c>
    </row>
    <row r="8755" spans="1:6" x14ac:dyDescent="0.2">
      <c r="A8755" s="26"/>
      <c r="B8755" s="27"/>
      <c r="C8755" s="28" t="s">
        <v>917</v>
      </c>
      <c r="D8755" s="28"/>
      <c r="E8755" s="28"/>
      <c r="F8755" s="29">
        <v>22385.599999999999</v>
      </c>
    </row>
    <row r="8756" spans="1:6" ht="22.5" customHeight="1" x14ac:dyDescent="0.2">
      <c r="A8756" s="21">
        <v>6</v>
      </c>
      <c r="B8756" s="22" t="s">
        <v>6131</v>
      </c>
      <c r="C8756" s="23" t="s">
        <v>6132</v>
      </c>
      <c r="D8756" s="32">
        <v>4.8</v>
      </c>
      <c r="E8756" s="25">
        <v>29.13</v>
      </c>
      <c r="F8756" s="25">
        <v>5116.1400000000003</v>
      </c>
    </row>
    <row r="8757" spans="1:6" x14ac:dyDescent="0.2">
      <c r="A8757" s="26"/>
      <c r="B8757" s="27"/>
      <c r="C8757" s="28" t="s">
        <v>6133</v>
      </c>
      <c r="D8757" s="28"/>
      <c r="E8757" s="28"/>
      <c r="F8757" s="29">
        <v>4718.5</v>
      </c>
    </row>
    <row r="8758" spans="1:6" x14ac:dyDescent="0.2">
      <c r="A8758" s="26"/>
      <c r="B8758" s="27"/>
      <c r="C8758" s="28" t="s">
        <v>6134</v>
      </c>
      <c r="D8758" s="28"/>
      <c r="E8758" s="28"/>
      <c r="F8758" s="29">
        <v>2480.86</v>
      </c>
    </row>
    <row r="8759" spans="1:6" x14ac:dyDescent="0.2">
      <c r="A8759" s="26"/>
      <c r="B8759" s="27"/>
      <c r="C8759" s="28" t="s">
        <v>917</v>
      </c>
      <c r="D8759" s="28"/>
      <c r="E8759" s="28"/>
      <c r="F8759" s="29">
        <v>12315.5</v>
      </c>
    </row>
    <row r="8760" spans="1:6" ht="33.75" customHeight="1" x14ac:dyDescent="0.2">
      <c r="A8760" s="21">
        <v>7</v>
      </c>
      <c r="B8760" s="22" t="s">
        <v>1836</v>
      </c>
      <c r="C8760" s="23" t="s">
        <v>1837</v>
      </c>
      <c r="D8760" s="31">
        <v>24</v>
      </c>
      <c r="E8760" s="25">
        <v>45.92</v>
      </c>
      <c r="F8760" s="25">
        <v>39807.129999999997</v>
      </c>
    </row>
    <row r="8761" spans="1:6" ht="33.75" customHeight="1" x14ac:dyDescent="0.2">
      <c r="A8761" s="21">
        <v>8</v>
      </c>
      <c r="B8761" s="22" t="s">
        <v>6135</v>
      </c>
      <c r="C8761" s="23" t="s">
        <v>6136</v>
      </c>
      <c r="D8761" s="32">
        <v>652.79999999999995</v>
      </c>
      <c r="E8761" s="25">
        <v>402.29</v>
      </c>
      <c r="F8761" s="25">
        <v>2190199.7599999998</v>
      </c>
    </row>
    <row r="8762" spans="1:6" ht="12" x14ac:dyDescent="0.2">
      <c r="A8762" s="459" t="s">
        <v>6137</v>
      </c>
      <c r="B8762" s="460"/>
      <c r="C8762" s="460"/>
      <c r="D8762" s="460"/>
      <c r="E8762" s="460"/>
      <c r="F8762" s="461"/>
    </row>
    <row r="8763" spans="1:6" ht="33.75" customHeight="1" x14ac:dyDescent="0.2">
      <c r="A8763" s="21">
        <v>9</v>
      </c>
      <c r="B8763" s="22" t="s">
        <v>4789</v>
      </c>
      <c r="C8763" s="23" t="s">
        <v>6138</v>
      </c>
      <c r="D8763" s="32">
        <v>2.4</v>
      </c>
      <c r="E8763" s="25">
        <v>390.97</v>
      </c>
      <c r="F8763" s="25">
        <v>30252.92</v>
      </c>
    </row>
    <row r="8764" spans="1:6" x14ac:dyDescent="0.2">
      <c r="A8764" s="26"/>
      <c r="B8764" s="27"/>
      <c r="C8764" s="28" t="s">
        <v>6139</v>
      </c>
      <c r="D8764" s="28"/>
      <c r="E8764" s="28"/>
      <c r="F8764" s="29">
        <v>26619.66</v>
      </c>
    </row>
    <row r="8765" spans="1:6" x14ac:dyDescent="0.2">
      <c r="A8765" s="26"/>
      <c r="B8765" s="27"/>
      <c r="C8765" s="28" t="s">
        <v>6140</v>
      </c>
      <c r="D8765" s="28"/>
      <c r="E8765" s="28"/>
      <c r="F8765" s="29">
        <v>13995.9</v>
      </c>
    </row>
    <row r="8766" spans="1:6" x14ac:dyDescent="0.2">
      <c r="A8766" s="26"/>
      <c r="B8766" s="27"/>
      <c r="C8766" s="28" t="s">
        <v>917</v>
      </c>
      <c r="D8766" s="28"/>
      <c r="E8766" s="28"/>
      <c r="F8766" s="29">
        <v>70868.479999999996</v>
      </c>
    </row>
    <row r="8767" spans="1:6" ht="33.75" customHeight="1" x14ac:dyDescent="0.2">
      <c r="A8767" s="21">
        <v>10</v>
      </c>
      <c r="B8767" s="22" t="s">
        <v>6135</v>
      </c>
      <c r="C8767" s="23" t="s">
        <v>6136</v>
      </c>
      <c r="D8767" s="32">
        <v>244.8</v>
      </c>
      <c r="E8767" s="25">
        <v>402.29</v>
      </c>
      <c r="F8767" s="25">
        <v>821324.91</v>
      </c>
    </row>
    <row r="8768" spans="1:6" ht="12" x14ac:dyDescent="0.2">
      <c r="A8768" s="459" t="s">
        <v>6141</v>
      </c>
      <c r="B8768" s="460"/>
      <c r="C8768" s="460"/>
      <c r="D8768" s="460"/>
      <c r="E8768" s="460"/>
      <c r="F8768" s="461"/>
    </row>
    <row r="8769" spans="1:6" ht="45" customHeight="1" x14ac:dyDescent="0.2">
      <c r="A8769" s="21">
        <v>11</v>
      </c>
      <c r="B8769" s="22" t="s">
        <v>6142</v>
      </c>
      <c r="C8769" s="23" t="s">
        <v>6143</v>
      </c>
      <c r="D8769" s="31">
        <v>6</v>
      </c>
      <c r="E8769" s="25">
        <v>513.94000000000005</v>
      </c>
      <c r="F8769" s="25">
        <v>103665.02</v>
      </c>
    </row>
    <row r="8770" spans="1:6" x14ac:dyDescent="0.2">
      <c r="A8770" s="26"/>
      <c r="B8770" s="27"/>
      <c r="C8770" s="28" t="s">
        <v>6144</v>
      </c>
      <c r="D8770" s="28"/>
      <c r="E8770" s="28"/>
      <c r="F8770" s="29">
        <v>93670.01</v>
      </c>
    </row>
    <row r="8771" spans="1:6" x14ac:dyDescent="0.2">
      <c r="A8771" s="26"/>
      <c r="B8771" s="27"/>
      <c r="C8771" s="28" t="s">
        <v>6145</v>
      </c>
      <c r="D8771" s="28"/>
      <c r="E8771" s="28"/>
      <c r="F8771" s="29">
        <v>49249.18</v>
      </c>
    </row>
    <row r="8772" spans="1:6" x14ac:dyDescent="0.2">
      <c r="A8772" s="26"/>
      <c r="B8772" s="27"/>
      <c r="C8772" s="28" t="s">
        <v>917</v>
      </c>
      <c r="D8772" s="28"/>
      <c r="E8772" s="28"/>
      <c r="F8772" s="29">
        <v>246584.21</v>
      </c>
    </row>
    <row r="8773" spans="1:6" ht="33.75" customHeight="1" x14ac:dyDescent="0.2">
      <c r="A8773" s="21">
        <v>12</v>
      </c>
      <c r="B8773" s="22" t="s">
        <v>6146</v>
      </c>
      <c r="C8773" s="23" t="s">
        <v>6136</v>
      </c>
      <c r="D8773" s="31">
        <v>612</v>
      </c>
      <c r="E8773" s="25">
        <v>402.29</v>
      </c>
      <c r="F8773" s="25">
        <v>2053312.27</v>
      </c>
    </row>
    <row r="8774" spans="1:6" ht="12" x14ac:dyDescent="0.2">
      <c r="A8774" s="459" t="s">
        <v>6147</v>
      </c>
      <c r="B8774" s="460"/>
      <c r="C8774" s="460"/>
      <c r="D8774" s="460"/>
      <c r="E8774" s="460"/>
      <c r="F8774" s="461"/>
    </row>
    <row r="8775" spans="1:6" ht="45" customHeight="1" x14ac:dyDescent="0.2">
      <c r="A8775" s="21">
        <v>13</v>
      </c>
      <c r="B8775" s="22" t="s">
        <v>3939</v>
      </c>
      <c r="C8775" s="23" t="s">
        <v>3940</v>
      </c>
      <c r="D8775" s="31">
        <v>8</v>
      </c>
      <c r="E8775" s="25">
        <v>295.39</v>
      </c>
      <c r="F8775" s="25">
        <v>64233.67</v>
      </c>
    </row>
    <row r="8776" spans="1:6" x14ac:dyDescent="0.2">
      <c r="A8776" s="26"/>
      <c r="B8776" s="27"/>
      <c r="C8776" s="28" t="s">
        <v>6148</v>
      </c>
      <c r="D8776" s="28"/>
      <c r="E8776" s="28"/>
      <c r="F8776" s="29">
        <v>67049.7</v>
      </c>
    </row>
    <row r="8777" spans="1:6" x14ac:dyDescent="0.2">
      <c r="A8777" s="26"/>
      <c r="B8777" s="27"/>
      <c r="C8777" s="28" t="s">
        <v>6149</v>
      </c>
      <c r="D8777" s="28"/>
      <c r="E8777" s="28"/>
      <c r="F8777" s="29">
        <v>36185.550000000003</v>
      </c>
    </row>
    <row r="8778" spans="1:6" x14ac:dyDescent="0.2">
      <c r="A8778" s="26"/>
      <c r="B8778" s="27"/>
      <c r="C8778" s="28" t="s">
        <v>917</v>
      </c>
      <c r="D8778" s="28"/>
      <c r="E8778" s="28"/>
      <c r="F8778" s="29">
        <v>167468.92000000001</v>
      </c>
    </row>
    <row r="8779" spans="1:6" ht="33.75" customHeight="1" x14ac:dyDescent="0.2">
      <c r="A8779" s="21">
        <v>14</v>
      </c>
      <c r="B8779" s="22" t="s">
        <v>6150</v>
      </c>
      <c r="C8779" s="23" t="s">
        <v>6151</v>
      </c>
      <c r="D8779" s="31">
        <v>8</v>
      </c>
      <c r="E8779" s="25">
        <v>636.63</v>
      </c>
      <c r="F8779" s="25">
        <v>42476.07</v>
      </c>
    </row>
    <row r="8780" spans="1:6" ht="12" x14ac:dyDescent="0.2">
      <c r="A8780" s="459" t="s">
        <v>6152</v>
      </c>
      <c r="B8780" s="460"/>
      <c r="C8780" s="460"/>
      <c r="D8780" s="460"/>
      <c r="E8780" s="460"/>
      <c r="F8780" s="461"/>
    </row>
    <row r="8781" spans="1:6" ht="33.75" customHeight="1" x14ac:dyDescent="0.2">
      <c r="A8781" s="21">
        <v>15</v>
      </c>
      <c r="B8781" s="22" t="s">
        <v>4789</v>
      </c>
      <c r="C8781" s="23" t="s">
        <v>4790</v>
      </c>
      <c r="D8781" s="30">
        <v>0.66</v>
      </c>
      <c r="E8781" s="25">
        <v>416.96</v>
      </c>
      <c r="F8781" s="25">
        <v>9057.14</v>
      </c>
    </row>
    <row r="8782" spans="1:6" x14ac:dyDescent="0.2">
      <c r="A8782" s="26"/>
      <c r="B8782" s="27"/>
      <c r="C8782" s="28" t="s">
        <v>6153</v>
      </c>
      <c r="D8782" s="28"/>
      <c r="E8782" s="28"/>
      <c r="F8782" s="29">
        <v>8035.86</v>
      </c>
    </row>
    <row r="8783" spans="1:6" x14ac:dyDescent="0.2">
      <c r="A8783" s="26"/>
      <c r="B8783" s="27"/>
      <c r="C8783" s="28" t="s">
        <v>6154</v>
      </c>
      <c r="D8783" s="28"/>
      <c r="E8783" s="28"/>
      <c r="F8783" s="29">
        <v>4225.04</v>
      </c>
    </row>
    <row r="8784" spans="1:6" x14ac:dyDescent="0.2">
      <c r="A8784" s="26"/>
      <c r="B8784" s="27"/>
      <c r="C8784" s="28" t="s">
        <v>917</v>
      </c>
      <c r="D8784" s="28"/>
      <c r="E8784" s="28"/>
      <c r="F8784" s="29">
        <v>21318.04</v>
      </c>
    </row>
    <row r="8785" spans="1:6" ht="33.75" customHeight="1" x14ac:dyDescent="0.2">
      <c r="A8785" s="21">
        <v>16</v>
      </c>
      <c r="B8785" s="22" t="s">
        <v>6142</v>
      </c>
      <c r="C8785" s="23" t="s">
        <v>6155</v>
      </c>
      <c r="D8785" s="30">
        <v>4.9400000000000004</v>
      </c>
      <c r="E8785" s="25">
        <v>480.47</v>
      </c>
      <c r="F8785" s="25">
        <v>78239.3</v>
      </c>
    </row>
    <row r="8786" spans="1:6" x14ac:dyDescent="0.2">
      <c r="A8786" s="26"/>
      <c r="B8786" s="27"/>
      <c r="C8786" s="28" t="s">
        <v>6156</v>
      </c>
      <c r="D8786" s="28"/>
      <c r="E8786" s="28"/>
      <c r="F8786" s="29">
        <v>70223.429999999993</v>
      </c>
    </row>
    <row r="8787" spans="1:6" x14ac:dyDescent="0.2">
      <c r="A8787" s="26"/>
      <c r="B8787" s="27"/>
      <c r="C8787" s="28" t="s">
        <v>6157</v>
      </c>
      <c r="D8787" s="28"/>
      <c r="E8787" s="28"/>
      <c r="F8787" s="29">
        <v>36921.599999999999</v>
      </c>
    </row>
    <row r="8788" spans="1:6" x14ac:dyDescent="0.2">
      <c r="A8788" s="26"/>
      <c r="B8788" s="27"/>
      <c r="C8788" s="28" t="s">
        <v>917</v>
      </c>
      <c r="D8788" s="28"/>
      <c r="E8788" s="28"/>
      <c r="F8788" s="29">
        <v>185384.33</v>
      </c>
    </row>
    <row r="8789" spans="1:6" ht="33.75" customHeight="1" x14ac:dyDescent="0.2">
      <c r="A8789" s="21">
        <v>17</v>
      </c>
      <c r="B8789" s="22" t="s">
        <v>6135</v>
      </c>
      <c r="C8789" s="23" t="s">
        <v>6136</v>
      </c>
      <c r="D8789" s="32">
        <v>571.20000000000005</v>
      </c>
      <c r="E8789" s="25">
        <v>402.29</v>
      </c>
      <c r="F8789" s="25">
        <v>1916424.79</v>
      </c>
    </row>
    <row r="8790" spans="1:6" ht="12" customHeight="1" x14ac:dyDescent="0.2">
      <c r="A8790" s="459" t="s">
        <v>6158</v>
      </c>
      <c r="B8790" s="460"/>
      <c r="C8790" s="460"/>
      <c r="D8790" s="460"/>
      <c r="E8790" s="460"/>
      <c r="F8790" s="461"/>
    </row>
    <row r="8791" spans="1:6" ht="33.75" customHeight="1" x14ac:dyDescent="0.2">
      <c r="A8791" s="21">
        <v>18</v>
      </c>
      <c r="B8791" s="22" t="s">
        <v>6159</v>
      </c>
      <c r="C8791" s="23" t="s">
        <v>6160</v>
      </c>
      <c r="D8791" s="30">
        <v>0.98</v>
      </c>
      <c r="E8791" s="25">
        <v>612.26</v>
      </c>
      <c r="F8791" s="25">
        <v>20311.79</v>
      </c>
    </row>
    <row r="8792" spans="1:6" x14ac:dyDescent="0.2">
      <c r="A8792" s="26"/>
      <c r="B8792" s="27"/>
      <c r="C8792" s="28" t="s">
        <v>6161</v>
      </c>
      <c r="D8792" s="28"/>
      <c r="E8792" s="28"/>
      <c r="F8792" s="29">
        <v>18394.11</v>
      </c>
    </row>
    <row r="8793" spans="1:6" x14ac:dyDescent="0.2">
      <c r="A8793" s="26"/>
      <c r="B8793" s="27"/>
      <c r="C8793" s="28" t="s">
        <v>6162</v>
      </c>
      <c r="D8793" s="28"/>
      <c r="E8793" s="28"/>
      <c r="F8793" s="29">
        <v>9671.1299999999992</v>
      </c>
    </row>
    <row r="8794" spans="1:6" x14ac:dyDescent="0.2">
      <c r="A8794" s="26"/>
      <c r="B8794" s="27"/>
      <c r="C8794" s="28" t="s">
        <v>917</v>
      </c>
      <c r="D8794" s="28"/>
      <c r="E8794" s="28"/>
      <c r="F8794" s="29">
        <v>48377.03</v>
      </c>
    </row>
    <row r="8795" spans="1:6" ht="33.75" customHeight="1" x14ac:dyDescent="0.2">
      <c r="A8795" s="21">
        <v>19</v>
      </c>
      <c r="B8795" s="22" t="s">
        <v>6163</v>
      </c>
      <c r="C8795" s="23" t="s">
        <v>6164</v>
      </c>
      <c r="D8795" s="30">
        <v>0.02</v>
      </c>
      <c r="E8795" s="25">
        <v>511.42</v>
      </c>
      <c r="F8795" s="25">
        <v>345.33</v>
      </c>
    </row>
    <row r="8796" spans="1:6" x14ac:dyDescent="0.2">
      <c r="A8796" s="26"/>
      <c r="B8796" s="27"/>
      <c r="C8796" s="28" t="s">
        <v>6165</v>
      </c>
      <c r="D8796" s="28"/>
      <c r="E8796" s="28"/>
      <c r="F8796" s="29">
        <v>309.76</v>
      </c>
    </row>
    <row r="8797" spans="1:6" x14ac:dyDescent="0.2">
      <c r="A8797" s="26"/>
      <c r="B8797" s="27"/>
      <c r="C8797" s="28" t="s">
        <v>6166</v>
      </c>
      <c r="D8797" s="28"/>
      <c r="E8797" s="28"/>
      <c r="F8797" s="29">
        <v>162.86000000000001</v>
      </c>
    </row>
    <row r="8798" spans="1:6" x14ac:dyDescent="0.2">
      <c r="A8798" s="26"/>
      <c r="B8798" s="27"/>
      <c r="C8798" s="28" t="s">
        <v>917</v>
      </c>
      <c r="D8798" s="28"/>
      <c r="E8798" s="28"/>
      <c r="F8798" s="29">
        <v>817.95</v>
      </c>
    </row>
    <row r="8799" spans="1:6" ht="33.75" customHeight="1" x14ac:dyDescent="0.2">
      <c r="A8799" s="21">
        <v>20</v>
      </c>
      <c r="B8799" s="22" t="s">
        <v>5024</v>
      </c>
      <c r="C8799" s="23" t="s">
        <v>6167</v>
      </c>
      <c r="D8799" s="31">
        <v>500</v>
      </c>
      <c r="E8799" s="25">
        <v>51.64</v>
      </c>
      <c r="F8799" s="25">
        <v>215332.61</v>
      </c>
    </row>
    <row r="8800" spans="1:6" ht="33.75" customHeight="1" x14ac:dyDescent="0.2">
      <c r="A8800" s="21">
        <v>21</v>
      </c>
      <c r="B8800" s="22" t="s">
        <v>6135</v>
      </c>
      <c r="C8800" s="23" t="s">
        <v>6168</v>
      </c>
      <c r="D8800" s="31">
        <v>102</v>
      </c>
      <c r="E8800" s="25">
        <v>396.43</v>
      </c>
      <c r="F8800" s="25">
        <v>337235.37</v>
      </c>
    </row>
    <row r="8801" spans="1:6" ht="33.75" customHeight="1" x14ac:dyDescent="0.2">
      <c r="A8801" s="21">
        <v>22</v>
      </c>
      <c r="B8801" s="22" t="s">
        <v>6169</v>
      </c>
      <c r="C8801" s="23" t="s">
        <v>6170</v>
      </c>
      <c r="D8801" s="31">
        <v>2</v>
      </c>
      <c r="E8801" s="25">
        <v>175.07</v>
      </c>
      <c r="F8801" s="25">
        <v>11196.46</v>
      </c>
    </row>
    <row r="8802" spans="1:6" x14ac:dyDescent="0.2">
      <c r="A8802" s="26"/>
      <c r="B8802" s="27"/>
      <c r="C8802" s="28" t="s">
        <v>6171</v>
      </c>
      <c r="D8802" s="28"/>
      <c r="E8802" s="28"/>
      <c r="F8802" s="29">
        <v>8984.33</v>
      </c>
    </row>
    <row r="8803" spans="1:6" x14ac:dyDescent="0.2">
      <c r="A8803" s="26"/>
      <c r="B8803" s="27"/>
      <c r="C8803" s="28" t="s">
        <v>6172</v>
      </c>
      <c r="D8803" s="28"/>
      <c r="E8803" s="28"/>
      <c r="F8803" s="29">
        <v>4723.72</v>
      </c>
    </row>
    <row r="8804" spans="1:6" x14ac:dyDescent="0.2">
      <c r="A8804" s="26"/>
      <c r="B8804" s="27"/>
      <c r="C8804" s="28" t="s">
        <v>917</v>
      </c>
      <c r="D8804" s="28"/>
      <c r="E8804" s="28"/>
      <c r="F8804" s="29">
        <v>24904.51</v>
      </c>
    </row>
    <row r="8805" spans="1:6" ht="33.75" customHeight="1" x14ac:dyDescent="0.2">
      <c r="A8805" s="21">
        <v>23</v>
      </c>
      <c r="B8805" s="22" t="s">
        <v>6173</v>
      </c>
      <c r="C8805" s="23" t="s">
        <v>6174</v>
      </c>
      <c r="D8805" s="31">
        <v>2</v>
      </c>
      <c r="E8805" s="25">
        <v>2381.19</v>
      </c>
      <c r="F8805" s="25">
        <v>39718.22</v>
      </c>
    </row>
    <row r="8806" spans="1:6" ht="22.5" customHeight="1" x14ac:dyDescent="0.2">
      <c r="A8806" s="21">
        <v>24</v>
      </c>
      <c r="B8806" s="22" t="s">
        <v>4929</v>
      </c>
      <c r="C8806" s="23" t="s">
        <v>4930</v>
      </c>
      <c r="D8806" s="32">
        <v>0.1</v>
      </c>
      <c r="E8806" s="25">
        <v>13075.72</v>
      </c>
      <c r="F8806" s="25">
        <v>14165.46</v>
      </c>
    </row>
    <row r="8807" spans="1:6" x14ac:dyDescent="0.2">
      <c r="A8807" s="26"/>
      <c r="B8807" s="27"/>
      <c r="C8807" s="28" t="s">
        <v>6175</v>
      </c>
      <c r="D8807" s="28"/>
      <c r="E8807" s="28"/>
      <c r="F8807" s="29">
        <v>2781.84</v>
      </c>
    </row>
    <row r="8808" spans="1:6" x14ac:dyDescent="0.2">
      <c r="A8808" s="26"/>
      <c r="B8808" s="27"/>
      <c r="C8808" s="28" t="s">
        <v>6176</v>
      </c>
      <c r="D8808" s="28"/>
      <c r="E8808" s="28"/>
      <c r="F8808" s="29">
        <v>1462.62</v>
      </c>
    </row>
    <row r="8809" spans="1:6" x14ac:dyDescent="0.2">
      <c r="A8809" s="26"/>
      <c r="B8809" s="27"/>
      <c r="C8809" s="28" t="s">
        <v>917</v>
      </c>
      <c r="D8809" s="28"/>
      <c r="E8809" s="28"/>
      <c r="F8809" s="29">
        <v>18409.919999999998</v>
      </c>
    </row>
    <row r="8810" spans="1:6" ht="12" x14ac:dyDescent="0.2">
      <c r="A8810" s="459" t="s">
        <v>6177</v>
      </c>
      <c r="B8810" s="460"/>
      <c r="C8810" s="460"/>
      <c r="D8810" s="460"/>
      <c r="E8810" s="460"/>
      <c r="F8810" s="461"/>
    </row>
    <row r="8811" spans="1:6" ht="45" customHeight="1" x14ac:dyDescent="0.2">
      <c r="A8811" s="21">
        <v>25</v>
      </c>
      <c r="B8811" s="22" t="s">
        <v>3923</v>
      </c>
      <c r="C8811" s="23" t="s">
        <v>3924</v>
      </c>
      <c r="D8811" s="32">
        <v>0.5</v>
      </c>
      <c r="E8811" s="25">
        <v>184.24</v>
      </c>
      <c r="F8811" s="25">
        <v>3789.61</v>
      </c>
    </row>
    <row r="8812" spans="1:6" x14ac:dyDescent="0.2">
      <c r="A8812" s="26"/>
      <c r="B8812" s="27"/>
      <c r="C8812" s="28" t="s">
        <v>6178</v>
      </c>
      <c r="D8812" s="28"/>
      <c r="E8812" s="28"/>
      <c r="F8812" s="29">
        <v>3492.13</v>
      </c>
    </row>
    <row r="8813" spans="1:6" x14ac:dyDescent="0.2">
      <c r="A8813" s="26"/>
      <c r="B8813" s="27"/>
      <c r="C8813" s="28" t="s">
        <v>6179</v>
      </c>
      <c r="D8813" s="28"/>
      <c r="E8813" s="28"/>
      <c r="F8813" s="29">
        <v>1836.07</v>
      </c>
    </row>
    <row r="8814" spans="1:6" x14ac:dyDescent="0.2">
      <c r="A8814" s="26"/>
      <c r="B8814" s="27"/>
      <c r="C8814" s="28" t="s">
        <v>917</v>
      </c>
      <c r="D8814" s="28"/>
      <c r="E8814" s="28"/>
      <c r="F8814" s="29">
        <v>9117.81</v>
      </c>
    </row>
    <row r="8815" spans="1:6" ht="33.75" customHeight="1" x14ac:dyDescent="0.2">
      <c r="A8815" s="21">
        <v>26</v>
      </c>
      <c r="B8815" s="22" t="s">
        <v>3927</v>
      </c>
      <c r="C8815" s="23" t="s">
        <v>3928</v>
      </c>
      <c r="D8815" s="31">
        <v>51</v>
      </c>
      <c r="E8815" s="25">
        <v>12.85</v>
      </c>
      <c r="F8815" s="25">
        <v>12740</v>
      </c>
    </row>
    <row r="8816" spans="1:6" ht="22.5" customHeight="1" x14ac:dyDescent="0.2">
      <c r="A8816" s="21">
        <v>27</v>
      </c>
      <c r="B8816" s="22" t="s">
        <v>5026</v>
      </c>
      <c r="C8816" s="23" t="s">
        <v>6180</v>
      </c>
      <c r="D8816" s="31">
        <v>1</v>
      </c>
      <c r="E8816" s="25">
        <v>61.41</v>
      </c>
      <c r="F8816" s="25">
        <v>512.12</v>
      </c>
    </row>
    <row r="8817" spans="1:6" ht="12" customHeight="1" x14ac:dyDescent="0.2">
      <c r="A8817" s="459" t="s">
        <v>6181</v>
      </c>
      <c r="B8817" s="460"/>
      <c r="C8817" s="460"/>
      <c r="D8817" s="460"/>
      <c r="E8817" s="460"/>
      <c r="F8817" s="461"/>
    </row>
    <row r="8818" spans="1:6" ht="22.5" customHeight="1" x14ac:dyDescent="0.2">
      <c r="A8818" s="21">
        <v>28</v>
      </c>
      <c r="B8818" s="22" t="s">
        <v>6182</v>
      </c>
      <c r="C8818" s="23" t="s">
        <v>6183</v>
      </c>
      <c r="D8818" s="24">
        <v>0.189</v>
      </c>
      <c r="E8818" s="25">
        <v>2564.5300000000002</v>
      </c>
      <c r="F8818" s="25">
        <v>19126.93</v>
      </c>
    </row>
    <row r="8819" spans="1:6" x14ac:dyDescent="0.2">
      <c r="A8819" s="26"/>
      <c r="B8819" s="27"/>
      <c r="C8819" s="28" t="s">
        <v>6184</v>
      </c>
      <c r="D8819" s="28"/>
      <c r="E8819" s="28"/>
      <c r="F8819" s="29">
        <v>23256.560000000001</v>
      </c>
    </row>
    <row r="8820" spans="1:6" x14ac:dyDescent="0.2">
      <c r="A8820" s="26"/>
      <c r="B8820" s="27"/>
      <c r="C8820" s="28" t="s">
        <v>6185</v>
      </c>
      <c r="D8820" s="28"/>
      <c r="E8820" s="28"/>
      <c r="F8820" s="29">
        <v>12551.16</v>
      </c>
    </row>
    <row r="8821" spans="1:6" x14ac:dyDescent="0.2">
      <c r="A8821" s="26"/>
      <c r="B8821" s="27"/>
      <c r="C8821" s="28" t="s">
        <v>917</v>
      </c>
      <c r="D8821" s="28"/>
      <c r="E8821" s="28"/>
      <c r="F8821" s="29">
        <v>54934.65</v>
      </c>
    </row>
    <row r="8822" spans="1:6" ht="33.75" customHeight="1" x14ac:dyDescent="0.2">
      <c r="A8822" s="21">
        <v>29</v>
      </c>
      <c r="B8822" s="22" t="s">
        <v>5028</v>
      </c>
      <c r="C8822" s="23" t="s">
        <v>6186</v>
      </c>
      <c r="D8822" s="31">
        <v>80</v>
      </c>
      <c r="E8822" s="25">
        <v>129.57</v>
      </c>
      <c r="F8822" s="25">
        <v>86446</v>
      </c>
    </row>
    <row r="8823" spans="1:6" ht="33.75" customHeight="1" x14ac:dyDescent="0.2">
      <c r="A8823" s="21">
        <v>30</v>
      </c>
      <c r="B8823" s="22" t="s">
        <v>5030</v>
      </c>
      <c r="C8823" s="23" t="s">
        <v>6187</v>
      </c>
      <c r="D8823" s="31">
        <v>2</v>
      </c>
      <c r="E8823" s="25">
        <v>678.16</v>
      </c>
      <c r="F8823" s="25">
        <v>11311.7</v>
      </c>
    </row>
    <row r="8824" spans="1:6" ht="33.75" customHeight="1" x14ac:dyDescent="0.2">
      <c r="A8824" s="21">
        <v>31</v>
      </c>
      <c r="B8824" s="22" t="s">
        <v>5032</v>
      </c>
      <c r="C8824" s="23" t="s">
        <v>6188</v>
      </c>
      <c r="D8824" s="31">
        <v>2</v>
      </c>
      <c r="E8824" s="25">
        <v>752.99</v>
      </c>
      <c r="F8824" s="25">
        <v>12559.88</v>
      </c>
    </row>
    <row r="8825" spans="1:6" ht="22.5" customHeight="1" x14ac:dyDescent="0.2">
      <c r="A8825" s="21">
        <v>32</v>
      </c>
      <c r="B8825" s="22" t="s">
        <v>5691</v>
      </c>
      <c r="C8825" s="23" t="s">
        <v>5692</v>
      </c>
      <c r="D8825" s="32">
        <v>0.6</v>
      </c>
      <c r="E8825" s="25">
        <v>477.4</v>
      </c>
      <c r="F8825" s="25">
        <v>7828.54</v>
      </c>
    </row>
    <row r="8826" spans="1:6" x14ac:dyDescent="0.2">
      <c r="A8826" s="26"/>
      <c r="B8826" s="27"/>
      <c r="C8826" s="28" t="s">
        <v>6189</v>
      </c>
      <c r="D8826" s="28"/>
      <c r="E8826" s="28"/>
      <c r="F8826" s="29">
        <v>6421.57</v>
      </c>
    </row>
    <row r="8827" spans="1:6" x14ac:dyDescent="0.2">
      <c r="A8827" s="26"/>
      <c r="B8827" s="27"/>
      <c r="C8827" s="28" t="s">
        <v>6190</v>
      </c>
      <c r="D8827" s="28"/>
      <c r="E8827" s="28"/>
      <c r="F8827" s="29">
        <v>3376.29</v>
      </c>
    </row>
    <row r="8828" spans="1:6" x14ac:dyDescent="0.2">
      <c r="A8828" s="26"/>
      <c r="B8828" s="27"/>
      <c r="C8828" s="28" t="s">
        <v>917</v>
      </c>
      <c r="D8828" s="28"/>
      <c r="E8828" s="28"/>
      <c r="F8828" s="29">
        <v>17626.400000000001</v>
      </c>
    </row>
    <row r="8829" spans="1:6" ht="33.75" customHeight="1" x14ac:dyDescent="0.2">
      <c r="A8829" s="21">
        <v>33</v>
      </c>
      <c r="B8829" s="22" t="s">
        <v>5034</v>
      </c>
      <c r="C8829" s="23" t="s">
        <v>6191</v>
      </c>
      <c r="D8829" s="31">
        <v>60</v>
      </c>
      <c r="E8829" s="25">
        <v>101.66</v>
      </c>
      <c r="F8829" s="25">
        <v>50871.35</v>
      </c>
    </row>
    <row r="8830" spans="1:6" ht="22.5" customHeight="1" x14ac:dyDescent="0.2">
      <c r="A8830" s="21">
        <v>34</v>
      </c>
      <c r="B8830" s="22" t="s">
        <v>5036</v>
      </c>
      <c r="C8830" s="23" t="s">
        <v>6192</v>
      </c>
      <c r="D8830" s="31">
        <v>164</v>
      </c>
      <c r="E8830" s="25">
        <v>16.3</v>
      </c>
      <c r="F8830" s="25">
        <v>22297.919999999998</v>
      </c>
    </row>
    <row r="8831" spans="1:6" ht="33.75" customHeight="1" x14ac:dyDescent="0.2">
      <c r="A8831" s="21">
        <v>35</v>
      </c>
      <c r="B8831" s="22" t="s">
        <v>5038</v>
      </c>
      <c r="C8831" s="23" t="s">
        <v>6193</v>
      </c>
      <c r="D8831" s="31">
        <v>16</v>
      </c>
      <c r="E8831" s="25">
        <v>25.34</v>
      </c>
      <c r="F8831" s="25">
        <v>3381.34</v>
      </c>
    </row>
    <row r="8832" spans="1:6" ht="33.75" customHeight="1" x14ac:dyDescent="0.2">
      <c r="A8832" s="21">
        <v>36</v>
      </c>
      <c r="B8832" s="22" t="s">
        <v>4855</v>
      </c>
      <c r="C8832" s="23" t="s">
        <v>4856</v>
      </c>
      <c r="D8832" s="24">
        <v>1.4E-2</v>
      </c>
      <c r="E8832" s="25">
        <v>5523.59</v>
      </c>
      <c r="F8832" s="25">
        <v>1699.12</v>
      </c>
    </row>
    <row r="8833" spans="1:6" x14ac:dyDescent="0.2">
      <c r="A8833" s="26"/>
      <c r="B8833" s="27"/>
      <c r="C8833" s="28" t="s">
        <v>6194</v>
      </c>
      <c r="D8833" s="28"/>
      <c r="E8833" s="28"/>
      <c r="F8833" s="29">
        <v>1909.79</v>
      </c>
    </row>
    <row r="8834" spans="1:6" x14ac:dyDescent="0.2">
      <c r="A8834" s="26"/>
      <c r="B8834" s="27"/>
      <c r="C8834" s="28" t="s">
        <v>6195</v>
      </c>
      <c r="D8834" s="28"/>
      <c r="E8834" s="28"/>
      <c r="F8834" s="29">
        <v>1030.68</v>
      </c>
    </row>
    <row r="8835" spans="1:6" x14ac:dyDescent="0.2">
      <c r="A8835" s="26"/>
      <c r="B8835" s="27"/>
      <c r="C8835" s="28" t="s">
        <v>917</v>
      </c>
      <c r="D8835" s="28"/>
      <c r="E8835" s="28"/>
      <c r="F8835" s="29">
        <v>4639.59</v>
      </c>
    </row>
    <row r="8836" spans="1:6" ht="33.75" customHeight="1" x14ac:dyDescent="0.2">
      <c r="A8836" s="21">
        <v>37</v>
      </c>
      <c r="B8836" s="22" t="s">
        <v>5040</v>
      </c>
      <c r="C8836" s="23" t="s">
        <v>6196</v>
      </c>
      <c r="D8836" s="31">
        <v>20</v>
      </c>
      <c r="E8836" s="25">
        <v>147.09</v>
      </c>
      <c r="F8836" s="25">
        <v>24534.18</v>
      </c>
    </row>
    <row r="8837" spans="1:6" ht="22.5" customHeight="1" x14ac:dyDescent="0.2">
      <c r="A8837" s="21">
        <v>38</v>
      </c>
      <c r="B8837" s="22" t="s">
        <v>6197</v>
      </c>
      <c r="C8837" s="23" t="s">
        <v>6198</v>
      </c>
      <c r="D8837" s="31">
        <v>122</v>
      </c>
      <c r="E8837" s="25">
        <v>43.42</v>
      </c>
      <c r="F8837" s="25">
        <v>44183.78</v>
      </c>
    </row>
    <row r="8838" spans="1:6" ht="22.5" customHeight="1" x14ac:dyDescent="0.2">
      <c r="A8838" s="21">
        <v>39</v>
      </c>
      <c r="B8838" s="22" t="s">
        <v>5042</v>
      </c>
      <c r="C8838" s="23" t="s">
        <v>6199</v>
      </c>
      <c r="D8838" s="31">
        <v>116</v>
      </c>
      <c r="E8838" s="25">
        <v>0.71</v>
      </c>
      <c r="F8838" s="25">
        <v>685.73</v>
      </c>
    </row>
    <row r="8839" spans="1:6" ht="22.5" customHeight="1" x14ac:dyDescent="0.2">
      <c r="A8839" s="21">
        <v>40</v>
      </c>
      <c r="B8839" s="22" t="s">
        <v>5046</v>
      </c>
      <c r="C8839" s="23" t="s">
        <v>6200</v>
      </c>
      <c r="D8839" s="31">
        <v>116</v>
      </c>
      <c r="E8839" s="25">
        <v>0.59</v>
      </c>
      <c r="F8839" s="25">
        <v>574.79999999999995</v>
      </c>
    </row>
    <row r="8840" spans="1:6" ht="22.5" customHeight="1" x14ac:dyDescent="0.2">
      <c r="A8840" s="21">
        <v>41</v>
      </c>
      <c r="B8840" s="22" t="s">
        <v>5020</v>
      </c>
      <c r="C8840" s="23" t="s">
        <v>6201</v>
      </c>
      <c r="D8840" s="31">
        <v>116</v>
      </c>
      <c r="E8840" s="25">
        <v>0.36</v>
      </c>
      <c r="F8840" s="25">
        <v>352.95</v>
      </c>
    </row>
    <row r="8841" spans="1:6" ht="22.5" customHeight="1" x14ac:dyDescent="0.2">
      <c r="A8841" s="21">
        <v>42</v>
      </c>
      <c r="B8841" s="22" t="s">
        <v>5118</v>
      </c>
      <c r="C8841" s="23" t="s">
        <v>6202</v>
      </c>
      <c r="D8841" s="31">
        <v>164</v>
      </c>
      <c r="E8841" s="25">
        <v>0.74</v>
      </c>
      <c r="F8841" s="25">
        <v>1012.25</v>
      </c>
    </row>
    <row r="8842" spans="1:6" ht="22.5" customHeight="1" x14ac:dyDescent="0.2">
      <c r="A8842" s="21">
        <v>43</v>
      </c>
      <c r="B8842" s="22" t="s">
        <v>5120</v>
      </c>
      <c r="C8842" s="23" t="s">
        <v>6203</v>
      </c>
      <c r="D8842" s="31">
        <v>164</v>
      </c>
      <c r="E8842" s="25">
        <v>1.27</v>
      </c>
      <c r="F8842" s="25">
        <v>1739.35</v>
      </c>
    </row>
    <row r="8843" spans="1:6" ht="22.5" customHeight="1" x14ac:dyDescent="0.2">
      <c r="A8843" s="21">
        <v>44</v>
      </c>
      <c r="B8843" s="22" t="s">
        <v>5122</v>
      </c>
      <c r="C8843" s="23" t="s">
        <v>6204</v>
      </c>
      <c r="D8843" s="31">
        <v>244</v>
      </c>
      <c r="E8843" s="25">
        <v>1.38</v>
      </c>
      <c r="F8843" s="25">
        <v>2799.93</v>
      </c>
    </row>
    <row r="8844" spans="1:6" ht="22.5" customHeight="1" x14ac:dyDescent="0.2">
      <c r="A8844" s="21">
        <v>45</v>
      </c>
      <c r="B8844" s="22" t="s">
        <v>5124</v>
      </c>
      <c r="C8844" s="23" t="s">
        <v>6205</v>
      </c>
      <c r="D8844" s="31">
        <v>244</v>
      </c>
      <c r="E8844" s="25">
        <v>1.01</v>
      </c>
      <c r="F8844" s="25">
        <v>2057.5300000000002</v>
      </c>
    </row>
    <row r="8845" spans="1:6" ht="22.5" customHeight="1" x14ac:dyDescent="0.2">
      <c r="A8845" s="21">
        <v>46</v>
      </c>
      <c r="B8845" s="22" t="s">
        <v>5126</v>
      </c>
      <c r="C8845" s="23" t="s">
        <v>6206</v>
      </c>
      <c r="D8845" s="31">
        <v>122</v>
      </c>
      <c r="E8845" s="25">
        <v>4.83</v>
      </c>
      <c r="F8845" s="25">
        <v>4910.49</v>
      </c>
    </row>
    <row r="8846" spans="1:6" ht="22.5" customHeight="1" x14ac:dyDescent="0.2">
      <c r="A8846" s="21">
        <v>47</v>
      </c>
      <c r="B8846" s="22" t="s">
        <v>5128</v>
      </c>
      <c r="C8846" s="23" t="s">
        <v>6207</v>
      </c>
      <c r="D8846" s="31">
        <v>42</v>
      </c>
      <c r="E8846" s="25">
        <v>7.69</v>
      </c>
      <c r="F8846" s="25">
        <v>2694.57</v>
      </c>
    </row>
    <row r="8847" spans="1:6" ht="12" customHeight="1" x14ac:dyDescent="0.2">
      <c r="A8847" s="459" t="s">
        <v>6208</v>
      </c>
      <c r="B8847" s="460"/>
      <c r="C8847" s="460"/>
      <c r="D8847" s="460"/>
      <c r="E8847" s="460"/>
      <c r="F8847" s="461"/>
    </row>
    <row r="8848" spans="1:6" ht="22.5" customHeight="1" x14ac:dyDescent="0.2">
      <c r="A8848" s="21">
        <v>48</v>
      </c>
      <c r="B8848" s="22" t="s">
        <v>6182</v>
      </c>
      <c r="C8848" s="23" t="s">
        <v>6183</v>
      </c>
      <c r="D8848" s="30">
        <v>0.12</v>
      </c>
      <c r="E8848" s="25">
        <v>2564.5300000000002</v>
      </c>
      <c r="F8848" s="25">
        <v>12144.08</v>
      </c>
    </row>
    <row r="8849" spans="1:6" x14ac:dyDescent="0.2">
      <c r="A8849" s="26"/>
      <c r="B8849" s="27"/>
      <c r="C8849" s="28" t="s">
        <v>6209</v>
      </c>
      <c r="D8849" s="28"/>
      <c r="E8849" s="28"/>
      <c r="F8849" s="29">
        <v>14766.07</v>
      </c>
    </row>
    <row r="8850" spans="1:6" x14ac:dyDescent="0.2">
      <c r="A8850" s="26"/>
      <c r="B8850" s="27"/>
      <c r="C8850" s="28" t="s">
        <v>6210</v>
      </c>
      <c r="D8850" s="28"/>
      <c r="E8850" s="28"/>
      <c r="F8850" s="29">
        <v>7968.99</v>
      </c>
    </row>
    <row r="8851" spans="1:6" x14ac:dyDescent="0.2">
      <c r="A8851" s="26"/>
      <c r="B8851" s="27"/>
      <c r="C8851" s="28" t="s">
        <v>917</v>
      </c>
      <c r="D8851" s="28"/>
      <c r="E8851" s="28"/>
      <c r="F8851" s="29">
        <v>34879.14</v>
      </c>
    </row>
    <row r="8852" spans="1:6" ht="33.75" customHeight="1" x14ac:dyDescent="0.2">
      <c r="A8852" s="21">
        <v>49</v>
      </c>
      <c r="B8852" s="22" t="s">
        <v>5028</v>
      </c>
      <c r="C8852" s="23" t="s">
        <v>6211</v>
      </c>
      <c r="D8852" s="31">
        <v>60</v>
      </c>
      <c r="E8852" s="25">
        <v>129.57</v>
      </c>
      <c r="F8852" s="25">
        <v>64834.5</v>
      </c>
    </row>
    <row r="8853" spans="1:6" ht="33.75" customHeight="1" x14ac:dyDescent="0.2">
      <c r="A8853" s="21">
        <v>50</v>
      </c>
      <c r="B8853" s="22" t="s">
        <v>5030</v>
      </c>
      <c r="C8853" s="23" t="s">
        <v>6212</v>
      </c>
      <c r="D8853" s="31">
        <v>2</v>
      </c>
      <c r="E8853" s="25">
        <v>678.16</v>
      </c>
      <c r="F8853" s="25">
        <v>11311.7</v>
      </c>
    </row>
    <row r="8854" spans="1:6" ht="33.75" customHeight="1" x14ac:dyDescent="0.2">
      <c r="A8854" s="21">
        <v>51</v>
      </c>
      <c r="B8854" s="22" t="s">
        <v>5032</v>
      </c>
      <c r="C8854" s="23" t="s">
        <v>6213</v>
      </c>
      <c r="D8854" s="31">
        <v>2</v>
      </c>
      <c r="E8854" s="25">
        <v>752.99</v>
      </c>
      <c r="F8854" s="25">
        <v>12559.88</v>
      </c>
    </row>
    <row r="8855" spans="1:6" ht="22.5" customHeight="1" x14ac:dyDescent="0.2">
      <c r="A8855" s="21">
        <v>52</v>
      </c>
      <c r="B8855" s="22" t="s">
        <v>5691</v>
      </c>
      <c r="C8855" s="23" t="s">
        <v>5692</v>
      </c>
      <c r="D8855" s="30">
        <v>0.28000000000000003</v>
      </c>
      <c r="E8855" s="25">
        <v>477.4</v>
      </c>
      <c r="F8855" s="25">
        <v>3653.32</v>
      </c>
    </row>
    <row r="8856" spans="1:6" x14ac:dyDescent="0.2">
      <c r="A8856" s="26"/>
      <c r="B8856" s="27"/>
      <c r="C8856" s="28" t="s">
        <v>6214</v>
      </c>
      <c r="D8856" s="28"/>
      <c r="E8856" s="28"/>
      <c r="F8856" s="29">
        <v>2996.74</v>
      </c>
    </row>
    <row r="8857" spans="1:6" x14ac:dyDescent="0.2">
      <c r="A8857" s="26"/>
      <c r="B8857" s="27"/>
      <c r="C8857" s="28" t="s">
        <v>6215</v>
      </c>
      <c r="D8857" s="28"/>
      <c r="E8857" s="28"/>
      <c r="F8857" s="29">
        <v>1575.6</v>
      </c>
    </row>
    <row r="8858" spans="1:6" x14ac:dyDescent="0.2">
      <c r="A8858" s="26"/>
      <c r="B8858" s="27"/>
      <c r="C8858" s="28" t="s">
        <v>917</v>
      </c>
      <c r="D8858" s="28"/>
      <c r="E8858" s="28"/>
      <c r="F8858" s="29">
        <v>8225.66</v>
      </c>
    </row>
    <row r="8859" spans="1:6" ht="33.75" customHeight="1" x14ac:dyDescent="0.2">
      <c r="A8859" s="21">
        <v>53</v>
      </c>
      <c r="B8859" s="22" t="s">
        <v>5034</v>
      </c>
      <c r="C8859" s="23" t="s">
        <v>6216</v>
      </c>
      <c r="D8859" s="31">
        <v>28</v>
      </c>
      <c r="E8859" s="25">
        <v>101.66</v>
      </c>
      <c r="F8859" s="25">
        <v>23739.96</v>
      </c>
    </row>
    <row r="8860" spans="1:6" ht="22.5" customHeight="1" x14ac:dyDescent="0.2">
      <c r="A8860" s="21">
        <v>54</v>
      </c>
      <c r="B8860" s="22" t="s">
        <v>5036</v>
      </c>
      <c r="C8860" s="23" t="s">
        <v>6217</v>
      </c>
      <c r="D8860" s="31">
        <v>100</v>
      </c>
      <c r="E8860" s="25">
        <v>16.3</v>
      </c>
      <c r="F8860" s="25">
        <v>13596.29</v>
      </c>
    </row>
    <row r="8861" spans="1:6" ht="22.5" customHeight="1" x14ac:dyDescent="0.2">
      <c r="A8861" s="21">
        <v>55</v>
      </c>
      <c r="B8861" s="22" t="s">
        <v>5038</v>
      </c>
      <c r="C8861" s="23" t="s">
        <v>6218</v>
      </c>
      <c r="D8861" s="31">
        <v>12</v>
      </c>
      <c r="E8861" s="25">
        <v>25.34</v>
      </c>
      <c r="F8861" s="25">
        <v>2536</v>
      </c>
    </row>
    <row r="8862" spans="1:6" ht="22.5" customHeight="1" x14ac:dyDescent="0.2">
      <c r="A8862" s="21">
        <v>56</v>
      </c>
      <c r="B8862" s="22" t="s">
        <v>5040</v>
      </c>
      <c r="C8862" s="23" t="s">
        <v>6219</v>
      </c>
      <c r="D8862" s="31">
        <v>20</v>
      </c>
      <c r="E8862" s="25">
        <v>147.09</v>
      </c>
      <c r="F8862" s="25">
        <v>24534.18</v>
      </c>
    </row>
    <row r="8863" spans="1:6" ht="22.5" customHeight="1" x14ac:dyDescent="0.2">
      <c r="A8863" s="21">
        <v>57</v>
      </c>
      <c r="B8863" s="22" t="s">
        <v>5042</v>
      </c>
      <c r="C8863" s="23" t="s">
        <v>6199</v>
      </c>
      <c r="D8863" s="31">
        <v>86</v>
      </c>
      <c r="E8863" s="25">
        <v>0.71</v>
      </c>
      <c r="F8863" s="25">
        <v>508.38</v>
      </c>
    </row>
    <row r="8864" spans="1:6" ht="22.5" customHeight="1" x14ac:dyDescent="0.2">
      <c r="A8864" s="21">
        <v>58</v>
      </c>
      <c r="B8864" s="22" t="s">
        <v>5046</v>
      </c>
      <c r="C8864" s="23" t="s">
        <v>6200</v>
      </c>
      <c r="D8864" s="31">
        <v>86</v>
      </c>
      <c r="E8864" s="25">
        <v>0.59</v>
      </c>
      <c r="F8864" s="25">
        <v>426.14</v>
      </c>
    </row>
    <row r="8865" spans="1:6" ht="22.5" customHeight="1" x14ac:dyDescent="0.2">
      <c r="A8865" s="21">
        <v>59</v>
      </c>
      <c r="B8865" s="22" t="s">
        <v>5020</v>
      </c>
      <c r="C8865" s="23" t="s">
        <v>6201</v>
      </c>
      <c r="D8865" s="31">
        <v>86</v>
      </c>
      <c r="E8865" s="25">
        <v>0.36</v>
      </c>
      <c r="F8865" s="25">
        <v>261.67</v>
      </c>
    </row>
    <row r="8866" spans="1:6" ht="22.5" customHeight="1" x14ac:dyDescent="0.2">
      <c r="A8866" s="21">
        <v>60</v>
      </c>
      <c r="B8866" s="22" t="s">
        <v>5118</v>
      </c>
      <c r="C8866" s="23" t="s">
        <v>6202</v>
      </c>
      <c r="D8866" s="31">
        <v>96</v>
      </c>
      <c r="E8866" s="25">
        <v>0.74</v>
      </c>
      <c r="F8866" s="25">
        <v>592.53</v>
      </c>
    </row>
    <row r="8867" spans="1:6" ht="22.5" customHeight="1" x14ac:dyDescent="0.2">
      <c r="A8867" s="21">
        <v>61</v>
      </c>
      <c r="B8867" s="22" t="s">
        <v>5120</v>
      </c>
      <c r="C8867" s="23" t="s">
        <v>6203</v>
      </c>
      <c r="D8867" s="31">
        <v>96</v>
      </c>
      <c r="E8867" s="25">
        <v>1.27</v>
      </c>
      <c r="F8867" s="25">
        <v>1018.16</v>
      </c>
    </row>
    <row r="8868" spans="1:6" ht="22.5" customHeight="1" x14ac:dyDescent="0.2">
      <c r="A8868" s="21">
        <v>62</v>
      </c>
      <c r="B8868" s="22" t="s">
        <v>6197</v>
      </c>
      <c r="C8868" s="23" t="s">
        <v>6198</v>
      </c>
      <c r="D8868" s="31">
        <v>54</v>
      </c>
      <c r="E8868" s="25">
        <v>43.42</v>
      </c>
      <c r="F8868" s="25">
        <v>19556.759999999998</v>
      </c>
    </row>
    <row r="8869" spans="1:6" ht="22.5" customHeight="1" x14ac:dyDescent="0.2">
      <c r="A8869" s="21">
        <v>63</v>
      </c>
      <c r="B8869" s="22" t="s">
        <v>5122</v>
      </c>
      <c r="C8869" s="23" t="s">
        <v>6204</v>
      </c>
      <c r="D8869" s="31">
        <v>110</v>
      </c>
      <c r="E8869" s="25">
        <v>1.38</v>
      </c>
      <c r="F8869" s="25">
        <v>1262.26</v>
      </c>
    </row>
    <row r="8870" spans="1:6" ht="22.5" customHeight="1" x14ac:dyDescent="0.2">
      <c r="A8870" s="21">
        <v>64</v>
      </c>
      <c r="B8870" s="22" t="s">
        <v>5124</v>
      </c>
      <c r="C8870" s="23" t="s">
        <v>6205</v>
      </c>
      <c r="D8870" s="31">
        <v>110</v>
      </c>
      <c r="E8870" s="25">
        <v>1.01</v>
      </c>
      <c r="F8870" s="25">
        <v>927.57</v>
      </c>
    </row>
    <row r="8871" spans="1:6" ht="22.5" customHeight="1" x14ac:dyDescent="0.2">
      <c r="A8871" s="21">
        <v>65</v>
      </c>
      <c r="B8871" s="22" t="s">
        <v>5126</v>
      </c>
      <c r="C8871" s="23" t="s">
        <v>6206</v>
      </c>
      <c r="D8871" s="31">
        <v>56</v>
      </c>
      <c r="E8871" s="25">
        <v>4.83</v>
      </c>
      <c r="F8871" s="25">
        <v>2253.9899999999998</v>
      </c>
    </row>
    <row r="8872" spans="1:6" ht="22.5" customHeight="1" x14ac:dyDescent="0.2">
      <c r="A8872" s="21">
        <v>66</v>
      </c>
      <c r="B8872" s="22" t="s">
        <v>5128</v>
      </c>
      <c r="C8872" s="23" t="s">
        <v>6207</v>
      </c>
      <c r="D8872" s="31">
        <v>42</v>
      </c>
      <c r="E8872" s="25">
        <v>7.69</v>
      </c>
      <c r="F8872" s="25">
        <v>2694.57</v>
      </c>
    </row>
    <row r="8873" spans="1:6" ht="12" customHeight="1" x14ac:dyDescent="0.2">
      <c r="A8873" s="459" t="s">
        <v>6220</v>
      </c>
      <c r="B8873" s="460"/>
      <c r="C8873" s="460"/>
      <c r="D8873" s="460"/>
      <c r="E8873" s="460"/>
      <c r="F8873" s="461"/>
    </row>
    <row r="8874" spans="1:6" ht="22.5" customHeight="1" x14ac:dyDescent="0.2">
      <c r="A8874" s="21">
        <v>67</v>
      </c>
      <c r="B8874" s="22" t="s">
        <v>6182</v>
      </c>
      <c r="C8874" s="23" t="s">
        <v>6183</v>
      </c>
      <c r="D8874" s="24">
        <v>0.111</v>
      </c>
      <c r="E8874" s="25">
        <v>2564.5300000000002</v>
      </c>
      <c r="F8874" s="25">
        <v>11233.28</v>
      </c>
    </row>
    <row r="8875" spans="1:6" x14ac:dyDescent="0.2">
      <c r="A8875" s="26"/>
      <c r="B8875" s="27"/>
      <c r="C8875" s="28" t="s">
        <v>6221</v>
      </c>
      <c r="D8875" s="28"/>
      <c r="E8875" s="28"/>
      <c r="F8875" s="29">
        <v>13658.63</v>
      </c>
    </row>
    <row r="8876" spans="1:6" x14ac:dyDescent="0.2">
      <c r="A8876" s="26"/>
      <c r="B8876" s="27"/>
      <c r="C8876" s="28" t="s">
        <v>6222</v>
      </c>
      <c r="D8876" s="28"/>
      <c r="E8876" s="28"/>
      <c r="F8876" s="29">
        <v>7371.32</v>
      </c>
    </row>
    <row r="8877" spans="1:6" x14ac:dyDescent="0.2">
      <c r="A8877" s="26"/>
      <c r="B8877" s="27"/>
      <c r="C8877" s="28" t="s">
        <v>917</v>
      </c>
      <c r="D8877" s="28"/>
      <c r="E8877" s="28"/>
      <c r="F8877" s="29">
        <v>32263.23</v>
      </c>
    </row>
    <row r="8878" spans="1:6" ht="33.75" customHeight="1" x14ac:dyDescent="0.2">
      <c r="A8878" s="21">
        <v>68</v>
      </c>
      <c r="B8878" s="22" t="s">
        <v>5130</v>
      </c>
      <c r="C8878" s="23" t="s">
        <v>6223</v>
      </c>
      <c r="D8878" s="31">
        <v>60</v>
      </c>
      <c r="E8878" s="25">
        <v>103.83</v>
      </c>
      <c r="F8878" s="25">
        <v>51956.27</v>
      </c>
    </row>
    <row r="8879" spans="1:6" ht="33.75" customHeight="1" x14ac:dyDescent="0.2">
      <c r="A8879" s="21">
        <v>69</v>
      </c>
      <c r="B8879" s="22" t="s">
        <v>5132</v>
      </c>
      <c r="C8879" s="23" t="s">
        <v>6224</v>
      </c>
      <c r="D8879" s="31">
        <v>1</v>
      </c>
      <c r="E8879" s="25">
        <v>644.51</v>
      </c>
      <c r="F8879" s="25">
        <v>5375.23</v>
      </c>
    </row>
    <row r="8880" spans="1:6" ht="22.5" customHeight="1" x14ac:dyDescent="0.2">
      <c r="A8880" s="21">
        <v>70</v>
      </c>
      <c r="B8880" s="22" t="s">
        <v>5691</v>
      </c>
      <c r="C8880" s="23" t="s">
        <v>5692</v>
      </c>
      <c r="D8880" s="32">
        <v>0.4</v>
      </c>
      <c r="E8880" s="25">
        <v>477.4</v>
      </c>
      <c r="F8880" s="25">
        <v>5219.0200000000004</v>
      </c>
    </row>
    <row r="8881" spans="1:6" x14ac:dyDescent="0.2">
      <c r="A8881" s="26"/>
      <c r="B8881" s="27"/>
      <c r="C8881" s="28" t="s">
        <v>6225</v>
      </c>
      <c r="D8881" s="28"/>
      <c r="E8881" s="28"/>
      <c r="F8881" s="29">
        <v>4281.05</v>
      </c>
    </row>
    <row r="8882" spans="1:6" x14ac:dyDescent="0.2">
      <c r="A8882" s="26"/>
      <c r="B8882" s="27"/>
      <c r="C8882" s="28" t="s">
        <v>6226</v>
      </c>
      <c r="D8882" s="28"/>
      <c r="E8882" s="28"/>
      <c r="F8882" s="29">
        <v>2250.86</v>
      </c>
    </row>
    <row r="8883" spans="1:6" x14ac:dyDescent="0.2">
      <c r="A8883" s="26"/>
      <c r="B8883" s="27"/>
      <c r="C8883" s="28" t="s">
        <v>917</v>
      </c>
      <c r="D8883" s="28"/>
      <c r="E8883" s="28"/>
      <c r="F8883" s="29">
        <v>11750.93</v>
      </c>
    </row>
    <row r="8884" spans="1:6" ht="33.75" customHeight="1" x14ac:dyDescent="0.2">
      <c r="A8884" s="21">
        <v>71</v>
      </c>
      <c r="B8884" s="22" t="s">
        <v>5134</v>
      </c>
      <c r="C8884" s="23" t="s">
        <v>6227</v>
      </c>
      <c r="D8884" s="31">
        <v>40</v>
      </c>
      <c r="E8884" s="25">
        <v>83.5</v>
      </c>
      <c r="F8884" s="25">
        <v>27856.75</v>
      </c>
    </row>
    <row r="8885" spans="1:6" ht="22.5" customHeight="1" x14ac:dyDescent="0.2">
      <c r="A8885" s="21">
        <v>72</v>
      </c>
      <c r="B8885" s="22" t="s">
        <v>5036</v>
      </c>
      <c r="C8885" s="23" t="s">
        <v>6217</v>
      </c>
      <c r="D8885" s="31">
        <v>80</v>
      </c>
      <c r="E8885" s="25">
        <v>16.3</v>
      </c>
      <c r="F8885" s="25">
        <v>10877.03</v>
      </c>
    </row>
    <row r="8886" spans="1:6" ht="33.75" customHeight="1" x14ac:dyDescent="0.2">
      <c r="A8886" s="21">
        <v>73</v>
      </c>
      <c r="B8886" s="22" t="s">
        <v>5038</v>
      </c>
      <c r="C8886" s="23" t="s">
        <v>6228</v>
      </c>
      <c r="D8886" s="31">
        <v>4</v>
      </c>
      <c r="E8886" s="25">
        <v>25.34</v>
      </c>
      <c r="F8886" s="25">
        <v>845.33</v>
      </c>
    </row>
    <row r="8887" spans="1:6" ht="22.5" customHeight="1" x14ac:dyDescent="0.2">
      <c r="A8887" s="21">
        <v>74</v>
      </c>
      <c r="B8887" s="22" t="s">
        <v>5042</v>
      </c>
      <c r="C8887" s="23" t="s">
        <v>6199</v>
      </c>
      <c r="D8887" s="31">
        <v>54</v>
      </c>
      <c r="E8887" s="25">
        <v>0.71</v>
      </c>
      <c r="F8887" s="25">
        <v>319.22000000000003</v>
      </c>
    </row>
    <row r="8888" spans="1:6" ht="22.5" customHeight="1" x14ac:dyDescent="0.2">
      <c r="A8888" s="21">
        <v>75</v>
      </c>
      <c r="B8888" s="22" t="s">
        <v>5046</v>
      </c>
      <c r="C8888" s="23" t="s">
        <v>6200</v>
      </c>
      <c r="D8888" s="31">
        <v>54</v>
      </c>
      <c r="E8888" s="25">
        <v>0.59</v>
      </c>
      <c r="F8888" s="25">
        <v>267.58</v>
      </c>
    </row>
    <row r="8889" spans="1:6" ht="22.5" customHeight="1" x14ac:dyDescent="0.2">
      <c r="A8889" s="21">
        <v>76</v>
      </c>
      <c r="B8889" s="22" t="s">
        <v>5020</v>
      </c>
      <c r="C8889" s="23" t="s">
        <v>6201</v>
      </c>
      <c r="D8889" s="31">
        <v>54</v>
      </c>
      <c r="E8889" s="25">
        <v>0.36</v>
      </c>
      <c r="F8889" s="25">
        <v>164.3</v>
      </c>
    </row>
    <row r="8890" spans="1:6" ht="22.5" customHeight="1" x14ac:dyDescent="0.2">
      <c r="A8890" s="21">
        <v>77</v>
      </c>
      <c r="B8890" s="22" t="s">
        <v>5118</v>
      </c>
      <c r="C8890" s="23" t="s">
        <v>6202</v>
      </c>
      <c r="D8890" s="31">
        <v>82</v>
      </c>
      <c r="E8890" s="25">
        <v>0.74</v>
      </c>
      <c r="F8890" s="25">
        <v>506.12</v>
      </c>
    </row>
    <row r="8891" spans="1:6" ht="22.5" customHeight="1" x14ac:dyDescent="0.2">
      <c r="A8891" s="21">
        <v>78</v>
      </c>
      <c r="B8891" s="22" t="s">
        <v>5120</v>
      </c>
      <c r="C8891" s="23" t="s">
        <v>6203</v>
      </c>
      <c r="D8891" s="31">
        <v>82</v>
      </c>
      <c r="E8891" s="25">
        <v>1.27</v>
      </c>
      <c r="F8891" s="25">
        <v>869.68</v>
      </c>
    </row>
    <row r="8892" spans="1:6" ht="22.5" customHeight="1" x14ac:dyDescent="0.2">
      <c r="A8892" s="21">
        <v>79</v>
      </c>
      <c r="B8892" s="22" t="s">
        <v>6197</v>
      </c>
      <c r="C8892" s="23" t="s">
        <v>6198</v>
      </c>
      <c r="D8892" s="31">
        <v>82</v>
      </c>
      <c r="E8892" s="25">
        <v>43.42</v>
      </c>
      <c r="F8892" s="25">
        <v>29697.3</v>
      </c>
    </row>
    <row r="8893" spans="1:6" ht="22.5" customHeight="1" x14ac:dyDescent="0.2">
      <c r="A8893" s="21">
        <v>80</v>
      </c>
      <c r="B8893" s="22" t="s">
        <v>5122</v>
      </c>
      <c r="C8893" s="23" t="s">
        <v>6204</v>
      </c>
      <c r="D8893" s="31">
        <v>164</v>
      </c>
      <c r="E8893" s="25">
        <v>1.38</v>
      </c>
      <c r="F8893" s="25">
        <v>1881.92</v>
      </c>
    </row>
    <row r="8894" spans="1:6" ht="22.5" customHeight="1" x14ac:dyDescent="0.2">
      <c r="A8894" s="21">
        <v>81</v>
      </c>
      <c r="B8894" s="22" t="s">
        <v>5124</v>
      </c>
      <c r="C8894" s="23" t="s">
        <v>6205</v>
      </c>
      <c r="D8894" s="31">
        <v>164</v>
      </c>
      <c r="E8894" s="25">
        <v>1.01</v>
      </c>
      <c r="F8894" s="25">
        <v>1382.93</v>
      </c>
    </row>
    <row r="8895" spans="1:6" ht="22.5" customHeight="1" x14ac:dyDescent="0.2">
      <c r="A8895" s="21">
        <v>82</v>
      </c>
      <c r="B8895" s="22" t="s">
        <v>5126</v>
      </c>
      <c r="C8895" s="23" t="s">
        <v>6206</v>
      </c>
      <c r="D8895" s="31">
        <v>82</v>
      </c>
      <c r="E8895" s="25">
        <v>4.83</v>
      </c>
      <c r="F8895" s="25">
        <v>3300.49</v>
      </c>
    </row>
    <row r="8896" spans="1:6" ht="11.25" customHeight="1" x14ac:dyDescent="0.2">
      <c r="A8896" s="443" t="s">
        <v>1007</v>
      </c>
      <c r="B8896" s="444"/>
      <c r="C8896" s="444"/>
      <c r="D8896" s="444"/>
      <c r="E8896" s="445"/>
      <c r="F8896" s="36">
        <v>8757208.1699999999</v>
      </c>
    </row>
    <row r="8897" spans="1:6" x14ac:dyDescent="0.2">
      <c r="A8897" s="443" t="s">
        <v>1008</v>
      </c>
      <c r="B8897" s="444"/>
      <c r="C8897" s="444"/>
      <c r="D8897" s="444"/>
      <c r="E8897" s="445"/>
      <c r="F8897" s="36">
        <v>444601.61</v>
      </c>
    </row>
    <row r="8898" spans="1:6" x14ac:dyDescent="0.2">
      <c r="A8898" s="443" t="s">
        <v>1009</v>
      </c>
      <c r="B8898" s="444"/>
      <c r="C8898" s="444"/>
      <c r="D8898" s="444"/>
      <c r="E8898" s="445"/>
      <c r="F8898" s="36">
        <v>235437.65</v>
      </c>
    </row>
    <row r="8899" spans="1:6" ht="11.25" customHeight="1" x14ac:dyDescent="0.2">
      <c r="A8899" s="443" t="s">
        <v>6229</v>
      </c>
      <c r="B8899" s="444"/>
      <c r="C8899" s="444"/>
      <c r="D8899" s="444"/>
      <c r="E8899" s="445"/>
      <c r="F8899" s="36">
        <v>9437247.4299999997</v>
      </c>
    </row>
    <row r="8900" spans="1:6" ht="12.75" customHeight="1" x14ac:dyDescent="0.2">
      <c r="A8900" s="456" t="s">
        <v>6230</v>
      </c>
      <c r="B8900" s="457"/>
      <c r="C8900" s="457"/>
      <c r="D8900" s="457"/>
      <c r="E8900" s="457"/>
      <c r="F8900" s="458"/>
    </row>
    <row r="8901" spans="1:6" ht="12" customHeight="1" x14ac:dyDescent="0.2">
      <c r="A8901" s="459" t="s">
        <v>6113</v>
      </c>
      <c r="B8901" s="460"/>
      <c r="C8901" s="460"/>
      <c r="D8901" s="460"/>
      <c r="E8901" s="460"/>
      <c r="F8901" s="461"/>
    </row>
    <row r="8902" spans="1:6" ht="45" customHeight="1" x14ac:dyDescent="0.2">
      <c r="A8902" s="21">
        <v>83</v>
      </c>
      <c r="B8902" s="22" t="s">
        <v>6231</v>
      </c>
      <c r="C8902" s="23" t="s">
        <v>6232</v>
      </c>
      <c r="D8902" s="33">
        <v>8.9599999999999999E-2</v>
      </c>
      <c r="E8902" s="25">
        <v>17962.37</v>
      </c>
      <c r="F8902" s="25">
        <v>22551.200000000001</v>
      </c>
    </row>
    <row r="8903" spans="1:6" x14ac:dyDescent="0.2">
      <c r="A8903" s="26"/>
      <c r="B8903" s="27"/>
      <c r="C8903" s="28" t="s">
        <v>6233</v>
      </c>
      <c r="D8903" s="28"/>
      <c r="E8903" s="28"/>
      <c r="F8903" s="29">
        <v>13225.27</v>
      </c>
    </row>
    <row r="8904" spans="1:6" x14ac:dyDescent="0.2">
      <c r="A8904" s="26"/>
      <c r="B8904" s="27"/>
      <c r="C8904" s="28" t="s">
        <v>6234</v>
      </c>
      <c r="D8904" s="28"/>
      <c r="E8904" s="28"/>
      <c r="F8904" s="29">
        <v>5620.74</v>
      </c>
    </row>
    <row r="8905" spans="1:6" x14ac:dyDescent="0.2">
      <c r="A8905" s="26"/>
      <c r="B8905" s="27"/>
      <c r="C8905" s="28" t="s">
        <v>917</v>
      </c>
      <c r="D8905" s="28"/>
      <c r="E8905" s="28"/>
      <c r="F8905" s="29">
        <v>41397.21</v>
      </c>
    </row>
    <row r="8906" spans="1:6" ht="33.75" customHeight="1" x14ac:dyDescent="0.2">
      <c r="A8906" s="21">
        <v>84</v>
      </c>
      <c r="B8906" s="22" t="s">
        <v>6235</v>
      </c>
      <c r="C8906" s="23" t="s">
        <v>6236</v>
      </c>
      <c r="D8906" s="24">
        <v>0.112</v>
      </c>
      <c r="E8906" s="25">
        <v>1989.19</v>
      </c>
      <c r="F8906" s="25">
        <v>9579.93</v>
      </c>
    </row>
    <row r="8907" spans="1:6" x14ac:dyDescent="0.2">
      <c r="A8907" s="26"/>
      <c r="B8907" s="27"/>
      <c r="C8907" s="28" t="s">
        <v>6237</v>
      </c>
      <c r="D8907" s="28"/>
      <c r="E8907" s="28"/>
      <c r="F8907" s="29">
        <v>8526.14</v>
      </c>
    </row>
    <row r="8908" spans="1:6" x14ac:dyDescent="0.2">
      <c r="A8908" s="26"/>
      <c r="B8908" s="27"/>
      <c r="C8908" s="28" t="s">
        <v>6238</v>
      </c>
      <c r="D8908" s="28"/>
      <c r="E8908" s="28"/>
      <c r="F8908" s="29">
        <v>3257.18</v>
      </c>
    </row>
    <row r="8909" spans="1:6" x14ac:dyDescent="0.2">
      <c r="A8909" s="26"/>
      <c r="B8909" s="27"/>
      <c r="C8909" s="28" t="s">
        <v>917</v>
      </c>
      <c r="D8909" s="28"/>
      <c r="E8909" s="28"/>
      <c r="F8909" s="29">
        <v>21363.25</v>
      </c>
    </row>
    <row r="8910" spans="1:6" ht="33.75" customHeight="1" x14ac:dyDescent="0.2">
      <c r="A8910" s="21">
        <v>85</v>
      </c>
      <c r="B8910" s="22" t="s">
        <v>2415</v>
      </c>
      <c r="C8910" s="23" t="s">
        <v>2416</v>
      </c>
      <c r="D8910" s="30">
        <v>0.06</v>
      </c>
      <c r="E8910" s="25">
        <v>616.41</v>
      </c>
      <c r="F8910" s="25">
        <v>779.64</v>
      </c>
    </row>
    <row r="8911" spans="1:6" x14ac:dyDescent="0.2">
      <c r="A8911" s="26"/>
      <c r="B8911" s="27"/>
      <c r="C8911" s="28" t="s">
        <v>6239</v>
      </c>
      <c r="D8911" s="28"/>
      <c r="E8911" s="28"/>
      <c r="F8911" s="29">
        <v>285.39999999999998</v>
      </c>
    </row>
    <row r="8912" spans="1:6" x14ac:dyDescent="0.2">
      <c r="A8912" s="26"/>
      <c r="B8912" s="27"/>
      <c r="C8912" s="28" t="s">
        <v>6240</v>
      </c>
      <c r="D8912" s="28"/>
      <c r="E8912" s="28"/>
      <c r="F8912" s="29">
        <v>121.3</v>
      </c>
    </row>
    <row r="8913" spans="1:6" x14ac:dyDescent="0.2">
      <c r="A8913" s="26"/>
      <c r="B8913" s="27"/>
      <c r="C8913" s="28" t="s">
        <v>917</v>
      </c>
      <c r="D8913" s="28"/>
      <c r="E8913" s="28"/>
      <c r="F8913" s="29">
        <v>1186.3399999999999</v>
      </c>
    </row>
    <row r="8914" spans="1:6" ht="33.75" customHeight="1" x14ac:dyDescent="0.2">
      <c r="A8914" s="21">
        <v>86</v>
      </c>
      <c r="B8914" s="22" t="s">
        <v>2698</v>
      </c>
      <c r="C8914" s="23" t="s">
        <v>2699</v>
      </c>
      <c r="D8914" s="32">
        <v>0.6</v>
      </c>
      <c r="E8914" s="25">
        <v>509.86</v>
      </c>
      <c r="F8914" s="25">
        <v>6253.53</v>
      </c>
    </row>
    <row r="8915" spans="1:6" x14ac:dyDescent="0.2">
      <c r="A8915" s="26"/>
      <c r="B8915" s="27"/>
      <c r="C8915" s="28" t="s">
        <v>6241</v>
      </c>
      <c r="D8915" s="28"/>
      <c r="E8915" s="28"/>
      <c r="F8915" s="29">
        <v>4439.45</v>
      </c>
    </row>
    <row r="8916" spans="1:6" x14ac:dyDescent="0.2">
      <c r="A8916" s="26"/>
      <c r="B8916" s="27"/>
      <c r="C8916" s="28" t="s">
        <v>6242</v>
      </c>
      <c r="D8916" s="28"/>
      <c r="E8916" s="28"/>
      <c r="F8916" s="29">
        <v>1886.77</v>
      </c>
    </row>
    <row r="8917" spans="1:6" x14ac:dyDescent="0.2">
      <c r="A8917" s="26"/>
      <c r="B8917" s="27"/>
      <c r="C8917" s="28" t="s">
        <v>917</v>
      </c>
      <c r="D8917" s="28"/>
      <c r="E8917" s="28"/>
      <c r="F8917" s="29">
        <v>12579.75</v>
      </c>
    </row>
    <row r="8918" spans="1:6" ht="22.5" customHeight="1" x14ac:dyDescent="0.2">
      <c r="A8918" s="21">
        <v>87</v>
      </c>
      <c r="B8918" s="22" t="s">
        <v>2419</v>
      </c>
      <c r="C8918" s="23" t="s">
        <v>2420</v>
      </c>
      <c r="D8918" s="24">
        <v>0.14599999999999999</v>
      </c>
      <c r="E8918" s="25">
        <v>915.98</v>
      </c>
      <c r="F8918" s="25">
        <v>5750.49</v>
      </c>
    </row>
    <row r="8919" spans="1:6" x14ac:dyDescent="0.2">
      <c r="A8919" s="26"/>
      <c r="B8919" s="27"/>
      <c r="C8919" s="28" t="s">
        <v>6243</v>
      </c>
      <c r="D8919" s="28"/>
      <c r="E8919" s="28"/>
      <c r="F8919" s="29">
        <v>5117.9399999999996</v>
      </c>
    </row>
    <row r="8920" spans="1:6" x14ac:dyDescent="0.2">
      <c r="A8920" s="26"/>
      <c r="B8920" s="27"/>
      <c r="C8920" s="28" t="s">
        <v>6244</v>
      </c>
      <c r="D8920" s="28"/>
      <c r="E8920" s="28"/>
      <c r="F8920" s="29">
        <v>1955.17</v>
      </c>
    </row>
    <row r="8921" spans="1:6" x14ac:dyDescent="0.2">
      <c r="A8921" s="26"/>
      <c r="B8921" s="27"/>
      <c r="C8921" s="28" t="s">
        <v>917</v>
      </c>
      <c r="D8921" s="28"/>
      <c r="E8921" s="28"/>
      <c r="F8921" s="29">
        <v>12823.6</v>
      </c>
    </row>
    <row r="8922" spans="1:6" ht="12" x14ac:dyDescent="0.2">
      <c r="A8922" s="459" t="s">
        <v>6245</v>
      </c>
      <c r="B8922" s="460"/>
      <c r="C8922" s="460"/>
      <c r="D8922" s="460"/>
      <c r="E8922" s="460"/>
      <c r="F8922" s="461"/>
    </row>
    <row r="8923" spans="1:6" ht="33.75" customHeight="1" x14ac:dyDescent="0.2">
      <c r="A8923" s="21">
        <v>88</v>
      </c>
      <c r="B8923" s="22" t="s">
        <v>6246</v>
      </c>
      <c r="C8923" s="23" t="s">
        <v>6247</v>
      </c>
      <c r="D8923" s="30">
        <v>0.22</v>
      </c>
      <c r="E8923" s="25">
        <v>65.069999999999993</v>
      </c>
      <c r="F8923" s="25">
        <v>584.77</v>
      </c>
    </row>
    <row r="8924" spans="1:6" x14ac:dyDescent="0.2">
      <c r="A8924" s="26"/>
      <c r="B8924" s="27"/>
      <c r="C8924" s="28" t="s">
        <v>6248</v>
      </c>
      <c r="D8924" s="28"/>
      <c r="E8924" s="28"/>
      <c r="F8924" s="29">
        <v>552.34</v>
      </c>
    </row>
    <row r="8925" spans="1:6" x14ac:dyDescent="0.2">
      <c r="A8925" s="26"/>
      <c r="B8925" s="27"/>
      <c r="C8925" s="28" t="s">
        <v>6249</v>
      </c>
      <c r="D8925" s="28"/>
      <c r="E8925" s="28"/>
      <c r="F8925" s="29">
        <v>290.39999999999998</v>
      </c>
    </row>
    <row r="8926" spans="1:6" x14ac:dyDescent="0.2">
      <c r="A8926" s="26"/>
      <c r="B8926" s="27"/>
      <c r="C8926" s="28" t="s">
        <v>917</v>
      </c>
      <c r="D8926" s="28"/>
      <c r="E8926" s="28"/>
      <c r="F8926" s="29">
        <v>1427.51</v>
      </c>
    </row>
    <row r="8927" spans="1:6" ht="22.5" customHeight="1" x14ac:dyDescent="0.2">
      <c r="A8927" s="21">
        <v>89</v>
      </c>
      <c r="B8927" s="22" t="s">
        <v>6250</v>
      </c>
      <c r="C8927" s="23" t="s">
        <v>6251</v>
      </c>
      <c r="D8927" s="30">
        <v>1.56</v>
      </c>
      <c r="E8927" s="25">
        <v>47.5</v>
      </c>
      <c r="F8927" s="25">
        <v>2967.91</v>
      </c>
    </row>
    <row r="8928" spans="1:6" x14ac:dyDescent="0.2">
      <c r="A8928" s="26"/>
      <c r="B8928" s="27"/>
      <c r="C8928" s="28" t="s">
        <v>6252</v>
      </c>
      <c r="D8928" s="28"/>
      <c r="E8928" s="28"/>
      <c r="F8928" s="29">
        <v>2792.18</v>
      </c>
    </row>
    <row r="8929" spans="1:6" x14ac:dyDescent="0.2">
      <c r="A8929" s="26"/>
      <c r="B8929" s="27"/>
      <c r="C8929" s="28" t="s">
        <v>6253</v>
      </c>
      <c r="D8929" s="28"/>
      <c r="E8929" s="28"/>
      <c r="F8929" s="29">
        <v>1468.06</v>
      </c>
    </row>
    <row r="8930" spans="1:6" x14ac:dyDescent="0.2">
      <c r="A8930" s="26"/>
      <c r="B8930" s="27"/>
      <c r="C8930" s="28" t="s">
        <v>917</v>
      </c>
      <c r="D8930" s="28"/>
      <c r="E8930" s="28"/>
      <c r="F8930" s="29">
        <v>7228.15</v>
      </c>
    </row>
    <row r="8931" spans="1:6" ht="45" customHeight="1" x14ac:dyDescent="0.2">
      <c r="A8931" s="21">
        <v>90</v>
      </c>
      <c r="B8931" s="22" t="s">
        <v>3923</v>
      </c>
      <c r="C8931" s="23" t="s">
        <v>3924</v>
      </c>
      <c r="D8931" s="30">
        <v>0.22</v>
      </c>
      <c r="E8931" s="25">
        <v>184.24</v>
      </c>
      <c r="F8931" s="25">
        <v>1667.43</v>
      </c>
    </row>
    <row r="8932" spans="1:6" x14ac:dyDescent="0.2">
      <c r="A8932" s="26"/>
      <c r="B8932" s="27"/>
      <c r="C8932" s="28" t="s">
        <v>6254</v>
      </c>
      <c r="D8932" s="28"/>
      <c r="E8932" s="28"/>
      <c r="F8932" s="29">
        <v>1536.54</v>
      </c>
    </row>
    <row r="8933" spans="1:6" x14ac:dyDescent="0.2">
      <c r="A8933" s="26"/>
      <c r="B8933" s="27"/>
      <c r="C8933" s="28" t="s">
        <v>6255</v>
      </c>
      <c r="D8933" s="28"/>
      <c r="E8933" s="28"/>
      <c r="F8933" s="29">
        <v>807.87</v>
      </c>
    </row>
    <row r="8934" spans="1:6" x14ac:dyDescent="0.2">
      <c r="A8934" s="26"/>
      <c r="B8934" s="27"/>
      <c r="C8934" s="28" t="s">
        <v>917</v>
      </c>
      <c r="D8934" s="28"/>
      <c r="E8934" s="28"/>
      <c r="F8934" s="29">
        <v>4011.84</v>
      </c>
    </row>
    <row r="8935" spans="1:6" ht="33.75" customHeight="1" x14ac:dyDescent="0.2">
      <c r="A8935" s="21">
        <v>91</v>
      </c>
      <c r="B8935" s="22" t="s">
        <v>5136</v>
      </c>
      <c r="C8935" s="23" t="s">
        <v>6256</v>
      </c>
      <c r="D8935" s="31">
        <v>200</v>
      </c>
      <c r="E8935" s="25">
        <v>35.35</v>
      </c>
      <c r="F8935" s="25">
        <v>58957.84</v>
      </c>
    </row>
    <row r="8936" spans="1:6" ht="11.25" customHeight="1" x14ac:dyDescent="0.2">
      <c r="A8936" s="443" t="s">
        <v>1007</v>
      </c>
      <c r="B8936" s="444"/>
      <c r="C8936" s="444"/>
      <c r="D8936" s="444"/>
      <c r="E8936" s="445"/>
      <c r="F8936" s="36">
        <v>109092.74</v>
      </c>
    </row>
    <row r="8937" spans="1:6" x14ac:dyDescent="0.2">
      <c r="A8937" s="443" t="s">
        <v>1008</v>
      </c>
      <c r="B8937" s="444"/>
      <c r="C8937" s="444"/>
      <c r="D8937" s="444"/>
      <c r="E8937" s="445"/>
      <c r="F8937" s="36">
        <v>36475.25</v>
      </c>
    </row>
    <row r="8938" spans="1:6" x14ac:dyDescent="0.2">
      <c r="A8938" s="443" t="s">
        <v>1009</v>
      </c>
      <c r="B8938" s="444"/>
      <c r="C8938" s="444"/>
      <c r="D8938" s="444"/>
      <c r="E8938" s="445"/>
      <c r="F8938" s="36">
        <v>15407.47</v>
      </c>
    </row>
    <row r="8939" spans="1:6" ht="11.25" customHeight="1" x14ac:dyDescent="0.2">
      <c r="A8939" s="443" t="s">
        <v>6257</v>
      </c>
      <c r="B8939" s="444"/>
      <c r="C8939" s="444"/>
      <c r="D8939" s="444"/>
      <c r="E8939" s="445"/>
      <c r="F8939" s="36">
        <v>160975.46</v>
      </c>
    </row>
    <row r="8940" spans="1:6" ht="12.75" customHeight="1" x14ac:dyDescent="0.2">
      <c r="A8940" s="456" t="s">
        <v>6258</v>
      </c>
      <c r="B8940" s="457"/>
      <c r="C8940" s="457"/>
      <c r="D8940" s="457"/>
      <c r="E8940" s="457"/>
      <c r="F8940" s="458"/>
    </row>
    <row r="8941" spans="1:6" ht="33.75" customHeight="1" x14ac:dyDescent="0.2">
      <c r="A8941" s="21">
        <v>92</v>
      </c>
      <c r="B8941" s="22" t="s">
        <v>6259</v>
      </c>
      <c r="C8941" s="23" t="s">
        <v>6260</v>
      </c>
      <c r="D8941" s="24">
        <v>3.5000000000000003E-2</v>
      </c>
      <c r="E8941" s="25">
        <v>5470.35</v>
      </c>
      <c r="F8941" s="25">
        <v>3009.84</v>
      </c>
    </row>
    <row r="8942" spans="1:6" x14ac:dyDescent="0.2">
      <c r="A8942" s="26"/>
      <c r="B8942" s="27"/>
      <c r="C8942" s="28" t="s">
        <v>6261</v>
      </c>
      <c r="D8942" s="28"/>
      <c r="E8942" s="28"/>
      <c r="F8942" s="29">
        <v>1534.74</v>
      </c>
    </row>
    <row r="8943" spans="1:6" x14ac:dyDescent="0.2">
      <c r="A8943" s="26"/>
      <c r="B8943" s="27"/>
      <c r="C8943" s="28" t="s">
        <v>6262</v>
      </c>
      <c r="D8943" s="28"/>
      <c r="E8943" s="28"/>
      <c r="F8943" s="29">
        <v>652.27</v>
      </c>
    </row>
    <row r="8944" spans="1:6" x14ac:dyDescent="0.2">
      <c r="A8944" s="26"/>
      <c r="B8944" s="27"/>
      <c r="C8944" s="28" t="s">
        <v>917</v>
      </c>
      <c r="D8944" s="28"/>
      <c r="E8944" s="28"/>
      <c r="F8944" s="29">
        <v>5196.8500000000004</v>
      </c>
    </row>
    <row r="8945" spans="1:6" ht="33.75" customHeight="1" x14ac:dyDescent="0.2">
      <c r="A8945" s="21">
        <v>93</v>
      </c>
      <c r="B8945" s="22" t="s">
        <v>2415</v>
      </c>
      <c r="C8945" s="23" t="s">
        <v>2416</v>
      </c>
      <c r="D8945" s="24">
        <v>3.5000000000000003E-2</v>
      </c>
      <c r="E8945" s="25">
        <v>410.94</v>
      </c>
      <c r="F8945" s="25">
        <v>303.19</v>
      </c>
    </row>
    <row r="8946" spans="1:6" x14ac:dyDescent="0.2">
      <c r="A8946" s="26"/>
      <c r="B8946" s="27"/>
      <c r="C8946" s="28" t="s">
        <v>6263</v>
      </c>
      <c r="D8946" s="28"/>
      <c r="E8946" s="28"/>
      <c r="F8946" s="29">
        <v>110.99</v>
      </c>
    </row>
    <row r="8947" spans="1:6" x14ac:dyDescent="0.2">
      <c r="A8947" s="26"/>
      <c r="B8947" s="27"/>
      <c r="C8947" s="28" t="s">
        <v>6264</v>
      </c>
      <c r="D8947" s="28"/>
      <c r="E8947" s="28"/>
      <c r="F8947" s="29">
        <v>47.17</v>
      </c>
    </row>
    <row r="8948" spans="1:6" x14ac:dyDescent="0.2">
      <c r="A8948" s="26"/>
      <c r="B8948" s="27"/>
      <c r="C8948" s="28" t="s">
        <v>917</v>
      </c>
      <c r="D8948" s="28"/>
      <c r="E8948" s="28"/>
      <c r="F8948" s="29">
        <v>461.35</v>
      </c>
    </row>
    <row r="8949" spans="1:6" ht="33.75" customHeight="1" x14ac:dyDescent="0.2">
      <c r="A8949" s="21">
        <v>94</v>
      </c>
      <c r="B8949" s="22" t="s">
        <v>2698</v>
      </c>
      <c r="C8949" s="23" t="s">
        <v>2699</v>
      </c>
      <c r="D8949" s="30">
        <v>0.35</v>
      </c>
      <c r="E8949" s="25">
        <v>348.46</v>
      </c>
      <c r="F8949" s="25">
        <v>2560.61</v>
      </c>
    </row>
    <row r="8950" spans="1:6" x14ac:dyDescent="0.2">
      <c r="A8950" s="26"/>
      <c r="B8950" s="27"/>
      <c r="C8950" s="28" t="s">
        <v>6265</v>
      </c>
      <c r="D8950" s="28"/>
      <c r="E8950" s="28"/>
      <c r="F8950" s="29">
        <v>1844.84</v>
      </c>
    </row>
    <row r="8951" spans="1:6" x14ac:dyDescent="0.2">
      <c r="A8951" s="26"/>
      <c r="B8951" s="27"/>
      <c r="C8951" s="28" t="s">
        <v>6266</v>
      </c>
      <c r="D8951" s="28"/>
      <c r="E8951" s="28"/>
      <c r="F8951" s="29">
        <v>784.06</v>
      </c>
    </row>
    <row r="8952" spans="1:6" x14ac:dyDescent="0.2">
      <c r="A8952" s="26"/>
      <c r="B8952" s="27"/>
      <c r="C8952" s="28" t="s">
        <v>917</v>
      </c>
      <c r="D8952" s="28"/>
      <c r="E8952" s="28"/>
      <c r="F8952" s="29">
        <v>5189.51</v>
      </c>
    </row>
    <row r="8953" spans="1:6" ht="22.5" customHeight="1" x14ac:dyDescent="0.2">
      <c r="A8953" s="21">
        <v>95</v>
      </c>
      <c r="B8953" s="22" t="s">
        <v>6267</v>
      </c>
      <c r="C8953" s="23" t="s">
        <v>6268</v>
      </c>
      <c r="D8953" s="31">
        <v>1</v>
      </c>
      <c r="E8953" s="25">
        <v>75.5</v>
      </c>
      <c r="F8953" s="25">
        <v>3239.29</v>
      </c>
    </row>
    <row r="8954" spans="1:6" x14ac:dyDescent="0.2">
      <c r="A8954" s="26"/>
      <c r="B8954" s="27"/>
      <c r="C8954" s="28" t="s">
        <v>6269</v>
      </c>
      <c r="D8954" s="28"/>
      <c r="E8954" s="28"/>
      <c r="F8954" s="29">
        <v>2947.66</v>
      </c>
    </row>
    <row r="8955" spans="1:6" x14ac:dyDescent="0.2">
      <c r="A8955" s="26"/>
      <c r="B8955" s="27"/>
      <c r="C8955" s="28" t="s">
        <v>6270</v>
      </c>
      <c r="D8955" s="28"/>
      <c r="E8955" s="28"/>
      <c r="F8955" s="29">
        <v>1554.81</v>
      </c>
    </row>
    <row r="8956" spans="1:6" x14ac:dyDescent="0.2">
      <c r="A8956" s="26"/>
      <c r="B8956" s="27"/>
      <c r="C8956" s="28" t="s">
        <v>917</v>
      </c>
      <c r="D8956" s="28"/>
      <c r="E8956" s="28"/>
      <c r="F8956" s="29">
        <v>7741.76</v>
      </c>
    </row>
    <row r="8957" spans="1:6" ht="11.25" customHeight="1" x14ac:dyDescent="0.2">
      <c r="A8957" s="443" t="s">
        <v>1007</v>
      </c>
      <c r="B8957" s="444"/>
      <c r="C8957" s="444"/>
      <c r="D8957" s="444"/>
      <c r="E8957" s="445"/>
      <c r="F8957" s="36">
        <v>9112.93</v>
      </c>
    </row>
    <row r="8958" spans="1:6" x14ac:dyDescent="0.2">
      <c r="A8958" s="443" t="s">
        <v>1008</v>
      </c>
      <c r="B8958" s="444"/>
      <c r="C8958" s="444"/>
      <c r="D8958" s="444"/>
      <c r="E8958" s="445"/>
      <c r="F8958" s="36">
        <v>6438.23</v>
      </c>
    </row>
    <row r="8959" spans="1:6" x14ac:dyDescent="0.2">
      <c r="A8959" s="443" t="s">
        <v>1009</v>
      </c>
      <c r="B8959" s="444"/>
      <c r="C8959" s="444"/>
      <c r="D8959" s="444"/>
      <c r="E8959" s="445"/>
      <c r="F8959" s="36">
        <v>3038.3</v>
      </c>
    </row>
    <row r="8960" spans="1:6" ht="11.25" customHeight="1" x14ac:dyDescent="0.2">
      <c r="A8960" s="443" t="s">
        <v>6271</v>
      </c>
      <c r="B8960" s="444"/>
      <c r="C8960" s="444"/>
      <c r="D8960" s="444"/>
      <c r="E8960" s="445"/>
      <c r="F8960" s="36">
        <v>18589.46</v>
      </c>
    </row>
    <row r="8961" spans="1:6" ht="12.75" customHeight="1" x14ac:dyDescent="0.2">
      <c r="A8961" s="456" t="s">
        <v>6272</v>
      </c>
      <c r="B8961" s="457"/>
      <c r="C8961" s="457"/>
      <c r="D8961" s="457"/>
      <c r="E8961" s="457"/>
      <c r="F8961" s="458"/>
    </row>
    <row r="8962" spans="1:6" ht="22.5" customHeight="1" x14ac:dyDescent="0.2">
      <c r="A8962" s="21">
        <v>96</v>
      </c>
      <c r="B8962" s="22" t="s">
        <v>6273</v>
      </c>
      <c r="C8962" s="23" t="s">
        <v>6274</v>
      </c>
      <c r="D8962" s="33">
        <v>2.64E-2</v>
      </c>
      <c r="E8962" s="25">
        <v>5786.87</v>
      </c>
      <c r="F8962" s="25">
        <v>2974.49</v>
      </c>
    </row>
    <row r="8963" spans="1:6" x14ac:dyDescent="0.2">
      <c r="A8963" s="26"/>
      <c r="B8963" s="27"/>
      <c r="C8963" s="28" t="s">
        <v>6275</v>
      </c>
      <c r="D8963" s="28"/>
      <c r="E8963" s="28"/>
      <c r="F8963" s="29">
        <v>3268.25</v>
      </c>
    </row>
    <row r="8964" spans="1:6" x14ac:dyDescent="0.2">
      <c r="A8964" s="26"/>
      <c r="B8964" s="27"/>
      <c r="C8964" s="28" t="s">
        <v>6276</v>
      </c>
      <c r="D8964" s="28"/>
      <c r="E8964" s="28"/>
      <c r="F8964" s="29">
        <v>2532.34</v>
      </c>
    </row>
    <row r="8965" spans="1:6" x14ac:dyDescent="0.2">
      <c r="A8965" s="26"/>
      <c r="B8965" s="27"/>
      <c r="C8965" s="28" t="s">
        <v>917</v>
      </c>
      <c r="D8965" s="28"/>
      <c r="E8965" s="28"/>
      <c r="F8965" s="29">
        <v>8775.08</v>
      </c>
    </row>
    <row r="8966" spans="1:6" ht="22.5" customHeight="1" x14ac:dyDescent="0.2">
      <c r="A8966" s="21">
        <v>97</v>
      </c>
      <c r="B8966" s="22" t="s">
        <v>6277</v>
      </c>
      <c r="C8966" s="23" t="s">
        <v>6278</v>
      </c>
      <c r="D8966" s="24">
        <v>5.3999999999999999E-2</v>
      </c>
      <c r="E8966" s="25">
        <v>510.77</v>
      </c>
      <c r="F8966" s="25">
        <v>560.61</v>
      </c>
    </row>
    <row r="8967" spans="1:6" x14ac:dyDescent="0.2">
      <c r="A8967" s="26"/>
      <c r="B8967" s="27"/>
      <c r="C8967" s="28" t="s">
        <v>6279</v>
      </c>
      <c r="D8967" s="28"/>
      <c r="E8967" s="28"/>
      <c r="F8967" s="29">
        <v>523.66999999999996</v>
      </c>
    </row>
    <row r="8968" spans="1:6" x14ac:dyDescent="0.2">
      <c r="A8968" s="26"/>
      <c r="B8968" s="27"/>
      <c r="C8968" s="28" t="s">
        <v>6280</v>
      </c>
      <c r="D8968" s="28"/>
      <c r="E8968" s="28"/>
      <c r="F8968" s="29">
        <v>405.76</v>
      </c>
    </row>
    <row r="8969" spans="1:6" x14ac:dyDescent="0.2">
      <c r="A8969" s="26"/>
      <c r="B8969" s="27"/>
      <c r="C8969" s="28" t="s">
        <v>917</v>
      </c>
      <c r="D8969" s="28"/>
      <c r="E8969" s="28"/>
      <c r="F8969" s="29">
        <v>1490.04</v>
      </c>
    </row>
    <row r="8970" spans="1:6" ht="33.75" customHeight="1" x14ac:dyDescent="0.2">
      <c r="A8970" s="21">
        <v>98</v>
      </c>
      <c r="B8970" s="22" t="s">
        <v>6281</v>
      </c>
      <c r="C8970" s="23" t="s">
        <v>6282</v>
      </c>
      <c r="D8970" s="24">
        <v>3.5999999999999997E-2</v>
      </c>
      <c r="E8970" s="25">
        <v>3390.48</v>
      </c>
      <c r="F8970" s="25">
        <v>1110.49</v>
      </c>
    </row>
    <row r="8971" spans="1:6" x14ac:dyDescent="0.2">
      <c r="A8971" s="26"/>
      <c r="B8971" s="27"/>
      <c r="C8971" s="28" t="s">
        <v>6283</v>
      </c>
      <c r="D8971" s="28"/>
      <c r="E8971" s="28"/>
      <c r="F8971" s="29">
        <v>652.42999999999995</v>
      </c>
    </row>
    <row r="8972" spans="1:6" x14ac:dyDescent="0.2">
      <c r="A8972" s="26"/>
      <c r="B8972" s="27"/>
      <c r="C8972" s="28" t="s">
        <v>6284</v>
      </c>
      <c r="D8972" s="28"/>
      <c r="E8972" s="28"/>
      <c r="F8972" s="29">
        <v>505.52</v>
      </c>
    </row>
    <row r="8973" spans="1:6" x14ac:dyDescent="0.2">
      <c r="A8973" s="26"/>
      <c r="B8973" s="27"/>
      <c r="C8973" s="28" t="s">
        <v>917</v>
      </c>
      <c r="D8973" s="28"/>
      <c r="E8973" s="28"/>
      <c r="F8973" s="29">
        <v>2268.44</v>
      </c>
    </row>
    <row r="8974" spans="1:6" ht="33.75" customHeight="1" x14ac:dyDescent="0.2">
      <c r="A8974" s="21">
        <v>99</v>
      </c>
      <c r="B8974" s="22" t="s">
        <v>1836</v>
      </c>
      <c r="C8974" s="23" t="s">
        <v>1837</v>
      </c>
      <c r="D8974" s="30">
        <v>3.96</v>
      </c>
      <c r="E8974" s="25">
        <v>45.92</v>
      </c>
      <c r="F8974" s="25">
        <v>6568.18</v>
      </c>
    </row>
    <row r="8975" spans="1:6" ht="33.75" customHeight="1" x14ac:dyDescent="0.2">
      <c r="A8975" s="21">
        <v>100</v>
      </c>
      <c r="B8975" s="22" t="s">
        <v>6285</v>
      </c>
      <c r="C8975" s="23" t="s">
        <v>6286</v>
      </c>
      <c r="D8975" s="24">
        <v>1.7999999999999999E-2</v>
      </c>
      <c r="E8975" s="25">
        <v>5459.07</v>
      </c>
      <c r="F8975" s="25">
        <v>859.01</v>
      </c>
    </row>
    <row r="8976" spans="1:6" x14ac:dyDescent="0.2">
      <c r="A8976" s="26"/>
      <c r="B8976" s="27"/>
      <c r="C8976" s="28" t="s">
        <v>6287</v>
      </c>
      <c r="D8976" s="28"/>
      <c r="E8976" s="28"/>
      <c r="F8976" s="29">
        <v>501.65</v>
      </c>
    </row>
    <row r="8977" spans="1:6" x14ac:dyDescent="0.2">
      <c r="A8977" s="26"/>
      <c r="B8977" s="27"/>
      <c r="C8977" s="28" t="s">
        <v>6288</v>
      </c>
      <c r="D8977" s="28"/>
      <c r="E8977" s="28"/>
      <c r="F8977" s="29">
        <v>388.7</v>
      </c>
    </row>
    <row r="8978" spans="1:6" x14ac:dyDescent="0.2">
      <c r="A8978" s="26"/>
      <c r="B8978" s="27"/>
      <c r="C8978" s="28" t="s">
        <v>917</v>
      </c>
      <c r="D8978" s="28"/>
      <c r="E8978" s="28"/>
      <c r="F8978" s="29">
        <v>1749.36</v>
      </c>
    </row>
    <row r="8979" spans="1:6" ht="22.5" customHeight="1" x14ac:dyDescent="0.2">
      <c r="A8979" s="21">
        <v>101</v>
      </c>
      <c r="B8979" s="22" t="s">
        <v>6289</v>
      </c>
      <c r="C8979" s="23" t="s">
        <v>6290</v>
      </c>
      <c r="D8979" s="24">
        <v>2.2679999999999998</v>
      </c>
      <c r="E8979" s="25">
        <v>128.51</v>
      </c>
      <c r="F8979" s="25">
        <v>4199.95</v>
      </c>
    </row>
    <row r="8980" spans="1:6" ht="22.5" customHeight="1" x14ac:dyDescent="0.2">
      <c r="A8980" s="21">
        <v>102</v>
      </c>
      <c r="B8980" s="22" t="s">
        <v>6291</v>
      </c>
      <c r="C8980" s="23" t="s">
        <v>6292</v>
      </c>
      <c r="D8980" s="30">
        <v>0.01</v>
      </c>
      <c r="E8980" s="25">
        <v>39.1</v>
      </c>
      <c r="F8980" s="25">
        <v>4.97</v>
      </c>
    </row>
    <row r="8981" spans="1:6" x14ac:dyDescent="0.2">
      <c r="A8981" s="26"/>
      <c r="B8981" s="27"/>
      <c r="C8981" s="28" t="s">
        <v>6293</v>
      </c>
      <c r="D8981" s="28"/>
      <c r="E8981" s="28"/>
      <c r="F8981" s="29">
        <v>4.51</v>
      </c>
    </row>
    <row r="8982" spans="1:6" x14ac:dyDescent="0.2">
      <c r="A8982" s="26"/>
      <c r="B8982" s="27"/>
      <c r="C8982" s="28" t="s">
        <v>6294</v>
      </c>
      <c r="D8982" s="28"/>
      <c r="E8982" s="28"/>
      <c r="F8982" s="29">
        <v>3.5</v>
      </c>
    </row>
    <row r="8983" spans="1:6" x14ac:dyDescent="0.2">
      <c r="A8983" s="26"/>
      <c r="B8983" s="27"/>
      <c r="C8983" s="28" t="s">
        <v>917</v>
      </c>
      <c r="D8983" s="28"/>
      <c r="E8983" s="28"/>
      <c r="F8983" s="29">
        <v>12.98</v>
      </c>
    </row>
    <row r="8984" spans="1:6" ht="22.5" customHeight="1" x14ac:dyDescent="0.2">
      <c r="A8984" s="21">
        <v>103</v>
      </c>
      <c r="B8984" s="22" t="s">
        <v>6295</v>
      </c>
      <c r="C8984" s="23" t="s">
        <v>6296</v>
      </c>
      <c r="D8984" s="33">
        <v>1.03E-2</v>
      </c>
      <c r="E8984" s="25">
        <v>1487.6</v>
      </c>
      <c r="F8984" s="25">
        <v>341.53</v>
      </c>
    </row>
    <row r="8985" spans="1:6" ht="33.75" customHeight="1" x14ac:dyDescent="0.2">
      <c r="A8985" s="21">
        <v>104</v>
      </c>
      <c r="B8985" s="22" t="s">
        <v>6297</v>
      </c>
      <c r="C8985" s="23" t="s">
        <v>6298</v>
      </c>
      <c r="D8985" s="24">
        <v>1.2E-2</v>
      </c>
      <c r="E8985" s="25">
        <v>8536.1299999999992</v>
      </c>
      <c r="F8985" s="25">
        <v>785.05</v>
      </c>
    </row>
    <row r="8986" spans="1:6" x14ac:dyDescent="0.2">
      <c r="A8986" s="26"/>
      <c r="B8986" s="27"/>
      <c r="C8986" s="28" t="s">
        <v>6299</v>
      </c>
      <c r="D8986" s="28"/>
      <c r="E8986" s="28"/>
      <c r="F8986" s="29">
        <v>316.14</v>
      </c>
    </row>
    <row r="8987" spans="1:6" x14ac:dyDescent="0.2">
      <c r="A8987" s="26"/>
      <c r="B8987" s="27"/>
      <c r="C8987" s="28" t="s">
        <v>6300</v>
      </c>
      <c r="D8987" s="28"/>
      <c r="E8987" s="28"/>
      <c r="F8987" s="29">
        <v>244.95</v>
      </c>
    </row>
    <row r="8988" spans="1:6" x14ac:dyDescent="0.2">
      <c r="A8988" s="26"/>
      <c r="B8988" s="27"/>
      <c r="C8988" s="28" t="s">
        <v>917</v>
      </c>
      <c r="D8988" s="28"/>
      <c r="E8988" s="28"/>
      <c r="F8988" s="29">
        <v>1346.14</v>
      </c>
    </row>
    <row r="8989" spans="1:6" ht="33.75" customHeight="1" x14ac:dyDescent="0.2">
      <c r="A8989" s="21">
        <v>105</v>
      </c>
      <c r="B8989" s="22" t="s">
        <v>6301</v>
      </c>
      <c r="C8989" s="23" t="s">
        <v>6302</v>
      </c>
      <c r="D8989" s="24">
        <v>1.2E-2</v>
      </c>
      <c r="E8989" s="25">
        <v>5222.3999999999996</v>
      </c>
      <c r="F8989" s="25">
        <v>416.34</v>
      </c>
    </row>
    <row r="8990" spans="1:6" x14ac:dyDescent="0.2">
      <c r="A8990" s="26"/>
      <c r="B8990" s="27"/>
      <c r="C8990" s="28" t="s">
        <v>6303</v>
      </c>
      <c r="D8990" s="28"/>
      <c r="E8990" s="28"/>
      <c r="F8990" s="29">
        <v>140.16</v>
      </c>
    </row>
    <row r="8991" spans="1:6" x14ac:dyDescent="0.2">
      <c r="A8991" s="26"/>
      <c r="B8991" s="27"/>
      <c r="C8991" s="28" t="s">
        <v>6304</v>
      </c>
      <c r="D8991" s="28"/>
      <c r="E8991" s="28"/>
      <c r="F8991" s="29">
        <v>108.6</v>
      </c>
    </row>
    <row r="8992" spans="1:6" x14ac:dyDescent="0.2">
      <c r="A8992" s="26"/>
      <c r="B8992" s="27"/>
      <c r="C8992" s="28" t="s">
        <v>917</v>
      </c>
      <c r="D8992" s="28"/>
      <c r="E8992" s="28"/>
      <c r="F8992" s="29">
        <v>665.1</v>
      </c>
    </row>
    <row r="8993" spans="1:6" ht="22.5" customHeight="1" x14ac:dyDescent="0.2">
      <c r="A8993" s="21">
        <v>106</v>
      </c>
      <c r="B8993" s="22" t="s">
        <v>6305</v>
      </c>
      <c r="C8993" s="23" t="s">
        <v>6306</v>
      </c>
      <c r="D8993" s="30">
        <v>4.62</v>
      </c>
      <c r="E8993" s="25">
        <v>478.23</v>
      </c>
      <c r="F8993" s="25">
        <v>20238.310000000001</v>
      </c>
    </row>
    <row r="8994" spans="1:6" ht="22.5" customHeight="1" x14ac:dyDescent="0.2">
      <c r="A8994" s="21">
        <v>107</v>
      </c>
      <c r="B8994" s="22" t="s">
        <v>6291</v>
      </c>
      <c r="C8994" s="23" t="s">
        <v>6292</v>
      </c>
      <c r="D8994" s="24">
        <v>4.0000000000000001E-3</v>
      </c>
      <c r="E8994" s="25">
        <v>39.1</v>
      </c>
      <c r="F8994" s="25">
        <v>1.99</v>
      </c>
    </row>
    <row r="8995" spans="1:6" x14ac:dyDescent="0.2">
      <c r="A8995" s="26"/>
      <c r="B8995" s="27"/>
      <c r="C8995" s="28" t="s">
        <v>6307</v>
      </c>
      <c r="D8995" s="28"/>
      <c r="E8995" s="28"/>
      <c r="F8995" s="29">
        <v>1.81</v>
      </c>
    </row>
    <row r="8996" spans="1:6" x14ac:dyDescent="0.2">
      <c r="A8996" s="26"/>
      <c r="B8996" s="27"/>
      <c r="C8996" s="28" t="s">
        <v>6308</v>
      </c>
      <c r="D8996" s="28"/>
      <c r="E8996" s="28"/>
      <c r="F8996" s="29">
        <v>1.4</v>
      </c>
    </row>
    <row r="8997" spans="1:6" x14ac:dyDescent="0.2">
      <c r="A8997" s="26"/>
      <c r="B8997" s="27"/>
      <c r="C8997" s="28" t="s">
        <v>917</v>
      </c>
      <c r="D8997" s="28"/>
      <c r="E8997" s="28"/>
      <c r="F8997" s="29">
        <v>5.2</v>
      </c>
    </row>
    <row r="8998" spans="1:6" ht="22.5" customHeight="1" x14ac:dyDescent="0.2">
      <c r="A8998" s="21">
        <v>108</v>
      </c>
      <c r="B8998" s="22" t="s">
        <v>6295</v>
      </c>
      <c r="C8998" s="23" t="s">
        <v>6296</v>
      </c>
      <c r="D8998" s="35">
        <v>4.1200000000000004E-3</v>
      </c>
      <c r="E8998" s="25">
        <v>1487.6</v>
      </c>
      <c r="F8998" s="25">
        <v>136.61000000000001</v>
      </c>
    </row>
    <row r="8999" spans="1:6" ht="33.75" customHeight="1" x14ac:dyDescent="0.2">
      <c r="A8999" s="21">
        <v>109</v>
      </c>
      <c r="B8999" s="22" t="s">
        <v>6297</v>
      </c>
      <c r="C8999" s="23" t="s">
        <v>6298</v>
      </c>
      <c r="D8999" s="24">
        <v>1.2E-2</v>
      </c>
      <c r="E8999" s="25">
        <v>8536.1299999999992</v>
      </c>
      <c r="F8999" s="25">
        <v>785.05</v>
      </c>
    </row>
    <row r="9000" spans="1:6" x14ac:dyDescent="0.2">
      <c r="A9000" s="26"/>
      <c r="B9000" s="27"/>
      <c r="C9000" s="28" t="s">
        <v>6299</v>
      </c>
      <c r="D9000" s="28"/>
      <c r="E9000" s="28"/>
      <c r="F9000" s="29">
        <v>316.14</v>
      </c>
    </row>
    <row r="9001" spans="1:6" x14ac:dyDescent="0.2">
      <c r="A9001" s="26"/>
      <c r="B9001" s="27"/>
      <c r="C9001" s="28" t="s">
        <v>6300</v>
      </c>
      <c r="D9001" s="28"/>
      <c r="E9001" s="28"/>
      <c r="F9001" s="29">
        <v>244.95</v>
      </c>
    </row>
    <row r="9002" spans="1:6" x14ac:dyDescent="0.2">
      <c r="A9002" s="26"/>
      <c r="B9002" s="27"/>
      <c r="C9002" s="28" t="s">
        <v>917</v>
      </c>
      <c r="D9002" s="28"/>
      <c r="E9002" s="28"/>
      <c r="F9002" s="29">
        <v>1346.14</v>
      </c>
    </row>
    <row r="9003" spans="1:6" ht="33.75" customHeight="1" x14ac:dyDescent="0.2">
      <c r="A9003" s="21">
        <v>110</v>
      </c>
      <c r="B9003" s="22" t="s">
        <v>6301</v>
      </c>
      <c r="C9003" s="23" t="s">
        <v>6309</v>
      </c>
      <c r="D9003" s="24">
        <v>1.2E-2</v>
      </c>
      <c r="E9003" s="25">
        <v>2088.96</v>
      </c>
      <c r="F9003" s="25">
        <v>166.54</v>
      </c>
    </row>
    <row r="9004" spans="1:6" x14ac:dyDescent="0.2">
      <c r="A9004" s="26"/>
      <c r="B9004" s="27"/>
      <c r="C9004" s="28" t="s">
        <v>6310</v>
      </c>
      <c r="D9004" s="28"/>
      <c r="E9004" s="28"/>
      <c r="F9004" s="29">
        <v>56.07</v>
      </c>
    </row>
    <row r="9005" spans="1:6" x14ac:dyDescent="0.2">
      <c r="A9005" s="26"/>
      <c r="B9005" s="27"/>
      <c r="C9005" s="28" t="s">
        <v>6311</v>
      </c>
      <c r="D9005" s="28"/>
      <c r="E9005" s="28"/>
      <c r="F9005" s="29">
        <v>43.44</v>
      </c>
    </row>
    <row r="9006" spans="1:6" x14ac:dyDescent="0.2">
      <c r="A9006" s="26"/>
      <c r="B9006" s="27"/>
      <c r="C9006" s="28" t="s">
        <v>917</v>
      </c>
      <c r="D9006" s="28"/>
      <c r="E9006" s="28"/>
      <c r="F9006" s="29">
        <v>266.05</v>
      </c>
    </row>
    <row r="9007" spans="1:6" ht="22.5" customHeight="1" x14ac:dyDescent="0.2">
      <c r="A9007" s="21">
        <v>111</v>
      </c>
      <c r="B9007" s="22" t="s">
        <v>6312</v>
      </c>
      <c r="C9007" s="23" t="s">
        <v>6313</v>
      </c>
      <c r="D9007" s="30">
        <v>2.65</v>
      </c>
      <c r="E9007" s="25">
        <v>491.01</v>
      </c>
      <c r="F9007" s="25">
        <v>10071.11</v>
      </c>
    </row>
    <row r="9008" spans="1:6" ht="33.75" customHeight="1" x14ac:dyDescent="0.2">
      <c r="A9008" s="21">
        <v>112</v>
      </c>
      <c r="B9008" s="22" t="s">
        <v>1013</v>
      </c>
      <c r="C9008" s="23" t="s">
        <v>2425</v>
      </c>
      <c r="D9008" s="30">
        <v>11.79</v>
      </c>
      <c r="E9008" s="25">
        <v>3.28</v>
      </c>
      <c r="F9008" s="25">
        <v>722.76</v>
      </c>
    </row>
    <row r="9009" spans="1:6" ht="45" customHeight="1" x14ac:dyDescent="0.2">
      <c r="A9009" s="21">
        <v>113</v>
      </c>
      <c r="B9009" s="22" t="s">
        <v>2181</v>
      </c>
      <c r="C9009" s="23" t="s">
        <v>1016</v>
      </c>
      <c r="D9009" s="30">
        <v>11.79</v>
      </c>
      <c r="E9009" s="25">
        <v>50.78</v>
      </c>
      <c r="F9009" s="25">
        <v>5454.12</v>
      </c>
    </row>
    <row r="9010" spans="1:6" ht="11.25" customHeight="1" x14ac:dyDescent="0.2">
      <c r="A9010" s="443" t="s">
        <v>1007</v>
      </c>
      <c r="B9010" s="444"/>
      <c r="C9010" s="444"/>
      <c r="D9010" s="444"/>
      <c r="E9010" s="445"/>
      <c r="F9010" s="36">
        <v>55397.11</v>
      </c>
    </row>
    <row r="9011" spans="1:6" x14ac:dyDescent="0.2">
      <c r="A9011" s="443" t="s">
        <v>1008</v>
      </c>
      <c r="B9011" s="444"/>
      <c r="C9011" s="444"/>
      <c r="D9011" s="444"/>
      <c r="E9011" s="445"/>
      <c r="F9011" s="36">
        <v>5780.83</v>
      </c>
    </row>
    <row r="9012" spans="1:6" x14ac:dyDescent="0.2">
      <c r="A9012" s="443" t="s">
        <v>1009</v>
      </c>
      <c r="B9012" s="444"/>
      <c r="C9012" s="444"/>
      <c r="D9012" s="444"/>
      <c r="E9012" s="445"/>
      <c r="F9012" s="36">
        <v>4479.16</v>
      </c>
    </row>
    <row r="9013" spans="1:6" ht="11.25" customHeight="1" x14ac:dyDescent="0.2">
      <c r="A9013" s="443" t="s">
        <v>6314</v>
      </c>
      <c r="B9013" s="444"/>
      <c r="C9013" s="444"/>
      <c r="D9013" s="444"/>
      <c r="E9013" s="445"/>
      <c r="F9013" s="36">
        <v>65657.100000000006</v>
      </c>
    </row>
    <row r="9014" spans="1:6" ht="12.75" customHeight="1" x14ac:dyDescent="0.2">
      <c r="A9014" s="456" t="s">
        <v>6315</v>
      </c>
      <c r="B9014" s="457"/>
      <c r="C9014" s="457"/>
      <c r="D9014" s="457"/>
      <c r="E9014" s="457"/>
      <c r="F9014" s="458"/>
    </row>
    <row r="9015" spans="1:6" ht="45" customHeight="1" x14ac:dyDescent="0.2">
      <c r="A9015" s="21">
        <v>114</v>
      </c>
      <c r="B9015" s="22" t="s">
        <v>6316</v>
      </c>
      <c r="C9015" s="23" t="s">
        <v>6317</v>
      </c>
      <c r="D9015" s="24">
        <v>1.2E-2</v>
      </c>
      <c r="E9015" s="25">
        <v>2335.0500000000002</v>
      </c>
      <c r="F9015" s="25">
        <v>470.5</v>
      </c>
    </row>
    <row r="9016" spans="1:6" x14ac:dyDescent="0.2">
      <c r="A9016" s="26"/>
      <c r="B9016" s="27"/>
      <c r="C9016" s="28" t="s">
        <v>6318</v>
      </c>
      <c r="D9016" s="28"/>
      <c r="E9016" s="28"/>
      <c r="F9016" s="29">
        <v>156.5</v>
      </c>
    </row>
    <row r="9017" spans="1:6" x14ac:dyDescent="0.2">
      <c r="A9017" s="26"/>
      <c r="B9017" s="27"/>
      <c r="C9017" s="28" t="s">
        <v>6319</v>
      </c>
      <c r="D9017" s="28"/>
      <c r="E9017" s="28"/>
      <c r="F9017" s="29">
        <v>92.99</v>
      </c>
    </row>
    <row r="9018" spans="1:6" x14ac:dyDescent="0.2">
      <c r="A9018" s="26"/>
      <c r="B9018" s="27"/>
      <c r="C9018" s="28" t="s">
        <v>917</v>
      </c>
      <c r="D9018" s="28"/>
      <c r="E9018" s="28"/>
      <c r="F9018" s="29">
        <v>719.99</v>
      </c>
    </row>
    <row r="9019" spans="1:6" ht="22.5" customHeight="1" x14ac:dyDescent="0.2">
      <c r="A9019" s="21">
        <v>115</v>
      </c>
      <c r="B9019" s="22" t="s">
        <v>6320</v>
      </c>
      <c r="C9019" s="23" t="s">
        <v>6321</v>
      </c>
      <c r="D9019" s="32">
        <v>0.6</v>
      </c>
      <c r="E9019" s="25">
        <v>537.79999999999995</v>
      </c>
      <c r="F9019" s="25">
        <v>5402.77</v>
      </c>
    </row>
    <row r="9020" spans="1:6" x14ac:dyDescent="0.2">
      <c r="A9020" s="26"/>
      <c r="B9020" s="27"/>
      <c r="C9020" s="28" t="s">
        <v>6322</v>
      </c>
      <c r="D9020" s="28"/>
      <c r="E9020" s="28"/>
      <c r="F9020" s="29">
        <v>2895.76</v>
      </c>
    </row>
    <row r="9021" spans="1:6" x14ac:dyDescent="0.2">
      <c r="A9021" s="26"/>
      <c r="B9021" s="27"/>
      <c r="C9021" s="28" t="s">
        <v>6323</v>
      </c>
      <c r="D9021" s="28"/>
      <c r="E9021" s="28"/>
      <c r="F9021" s="29">
        <v>1720.59</v>
      </c>
    </row>
    <row r="9022" spans="1:6" x14ac:dyDescent="0.2">
      <c r="A9022" s="26"/>
      <c r="B9022" s="27"/>
      <c r="C9022" s="28" t="s">
        <v>917</v>
      </c>
      <c r="D9022" s="28"/>
      <c r="E9022" s="28"/>
      <c r="F9022" s="29">
        <v>10019.120000000001</v>
      </c>
    </row>
    <row r="9023" spans="1:6" ht="22.5" customHeight="1" x14ac:dyDescent="0.2">
      <c r="A9023" s="21">
        <v>116</v>
      </c>
      <c r="B9023" s="22" t="s">
        <v>6324</v>
      </c>
      <c r="C9023" s="23" t="s">
        <v>6325</v>
      </c>
      <c r="D9023" s="32">
        <v>1.2</v>
      </c>
      <c r="E9023" s="25">
        <v>36.869999999999997</v>
      </c>
      <c r="F9023" s="25">
        <v>436.69</v>
      </c>
    </row>
    <row r="9024" spans="1:6" ht="11.25" customHeight="1" x14ac:dyDescent="0.2">
      <c r="A9024" s="443" t="s">
        <v>1007</v>
      </c>
      <c r="B9024" s="444"/>
      <c r="C9024" s="444"/>
      <c r="D9024" s="444"/>
      <c r="E9024" s="445"/>
      <c r="F9024" s="36">
        <v>6309.96</v>
      </c>
    </row>
    <row r="9025" spans="1:6" x14ac:dyDescent="0.2">
      <c r="A9025" s="443" t="s">
        <v>1008</v>
      </c>
      <c r="B9025" s="444"/>
      <c r="C9025" s="444"/>
      <c r="D9025" s="444"/>
      <c r="E9025" s="445"/>
      <c r="F9025" s="36">
        <v>3052.26</v>
      </c>
    </row>
    <row r="9026" spans="1:6" x14ac:dyDescent="0.2">
      <c r="A9026" s="443" t="s">
        <v>1009</v>
      </c>
      <c r="B9026" s="444"/>
      <c r="C9026" s="444"/>
      <c r="D9026" s="444"/>
      <c r="E9026" s="445"/>
      <c r="F9026" s="36">
        <v>1813.58</v>
      </c>
    </row>
    <row r="9027" spans="1:6" ht="11.25" customHeight="1" x14ac:dyDescent="0.2">
      <c r="A9027" s="443" t="s">
        <v>6326</v>
      </c>
      <c r="B9027" s="444"/>
      <c r="C9027" s="444"/>
      <c r="D9027" s="444"/>
      <c r="E9027" s="445"/>
      <c r="F9027" s="36">
        <v>11175.8</v>
      </c>
    </row>
    <row r="9028" spans="1:6" ht="11.25" customHeight="1" x14ac:dyDescent="0.2">
      <c r="A9028" s="443" t="s">
        <v>1023</v>
      </c>
      <c r="B9028" s="444"/>
      <c r="C9028" s="444"/>
      <c r="D9028" s="444"/>
      <c r="E9028" s="445"/>
      <c r="F9028" s="36">
        <v>8937120.9100000001</v>
      </c>
    </row>
    <row r="9029" spans="1:6" x14ac:dyDescent="0.2">
      <c r="A9029" s="443" t="s">
        <v>1008</v>
      </c>
      <c r="B9029" s="444"/>
      <c r="C9029" s="444"/>
      <c r="D9029" s="444"/>
      <c r="E9029" s="445"/>
      <c r="F9029" s="36">
        <v>496348.18</v>
      </c>
    </row>
    <row r="9030" spans="1:6" x14ac:dyDescent="0.2">
      <c r="A9030" s="443" t="s">
        <v>1009</v>
      </c>
      <c r="B9030" s="444"/>
      <c r="C9030" s="444"/>
      <c r="D9030" s="444"/>
      <c r="E9030" s="445"/>
      <c r="F9030" s="36">
        <v>260176.16</v>
      </c>
    </row>
    <row r="9031" spans="1:6" x14ac:dyDescent="0.2">
      <c r="A9031" s="443" t="s">
        <v>1024</v>
      </c>
      <c r="B9031" s="444"/>
      <c r="C9031" s="444"/>
      <c r="D9031" s="444"/>
      <c r="E9031" s="445"/>
      <c r="F9031" s="36">
        <v>10101069.93</v>
      </c>
    </row>
    <row r="9032" spans="1:6" x14ac:dyDescent="0.2">
      <c r="A9032" s="38"/>
      <c r="B9032" s="38"/>
      <c r="C9032" s="38"/>
      <c r="D9032" s="38"/>
      <c r="E9032" s="38"/>
      <c r="F9032" s="38"/>
    </row>
    <row r="9033" spans="1:6" ht="15" x14ac:dyDescent="0.25">
      <c r="A9033" s="3"/>
      <c r="B9033" s="3"/>
      <c r="C9033" s="3"/>
      <c r="D9033" s="3"/>
      <c r="E9033" s="3"/>
      <c r="F9033" s="3"/>
    </row>
    <row r="9034" spans="1:6" x14ac:dyDescent="0.2">
      <c r="A9034" s="41" t="s">
        <v>1025</v>
      </c>
      <c r="B9034" s="446"/>
      <c r="C9034" s="446"/>
      <c r="D9034" s="446"/>
      <c r="E9034" s="446"/>
      <c r="F9034" s="446"/>
    </row>
    <row r="9035" spans="1:6" x14ac:dyDescent="0.2">
      <c r="A9035" s="4"/>
      <c r="B9035" s="447" t="s">
        <v>1027</v>
      </c>
      <c r="C9035" s="447"/>
      <c r="D9035" s="447"/>
      <c r="E9035" s="447"/>
      <c r="F9035" s="447"/>
    </row>
    <row r="9036" spans="1:6" x14ac:dyDescent="0.2">
      <c r="A9036" s="41" t="s">
        <v>1028</v>
      </c>
      <c r="B9036" s="446"/>
      <c r="C9036" s="446"/>
      <c r="D9036" s="446"/>
      <c r="E9036" s="446"/>
      <c r="F9036" s="446"/>
    </row>
    <row r="9037" spans="1:6" x14ac:dyDescent="0.2">
      <c r="A9037" s="10"/>
      <c r="B9037" s="447" t="s">
        <v>1027</v>
      </c>
      <c r="C9037" s="447"/>
      <c r="D9037" s="447"/>
      <c r="E9037" s="447"/>
      <c r="F9037" s="447"/>
    </row>
    <row r="9038" spans="1:6" ht="15" x14ac:dyDescent="0.25">
      <c r="A9038" s="3"/>
      <c r="B9038" s="3"/>
      <c r="C9038" s="3"/>
      <c r="D9038" s="3"/>
      <c r="E9038" s="3"/>
      <c r="F9038" s="3"/>
    </row>
    <row r="9039" spans="1:6" ht="18" x14ac:dyDescent="0.25">
      <c r="A9039" s="448" t="s">
        <v>6327</v>
      </c>
      <c r="B9039" s="448"/>
      <c r="C9039" s="448"/>
      <c r="D9039" s="448"/>
      <c r="E9039" s="448"/>
      <c r="F9039" s="448"/>
    </row>
    <row r="9040" spans="1:6" x14ac:dyDescent="0.2">
      <c r="A9040" s="6"/>
      <c r="B9040" s="6"/>
      <c r="C9040" s="6"/>
      <c r="D9040" s="6"/>
      <c r="E9040" s="6"/>
      <c r="F9040" s="6"/>
    </row>
    <row r="9041" spans="1:7" ht="12.75" customHeight="1" x14ac:dyDescent="0.2">
      <c r="A9041" s="449" t="s">
        <v>6328</v>
      </c>
      <c r="B9041" s="449"/>
      <c r="C9041" s="449"/>
      <c r="D9041" s="449"/>
      <c r="E9041" s="449"/>
      <c r="F9041" s="449"/>
    </row>
    <row r="9042" spans="1:7" x14ac:dyDescent="0.2">
      <c r="A9042" s="450" t="s">
        <v>903</v>
      </c>
      <c r="B9042" s="450"/>
      <c r="C9042" s="450"/>
      <c r="D9042" s="450"/>
      <c r="E9042" s="450"/>
      <c r="F9042" s="450"/>
    </row>
    <row r="9043" spans="1:7" x14ac:dyDescent="0.2">
      <c r="A9043" s="9"/>
      <c r="B9043" s="9"/>
      <c r="C9043" s="9"/>
      <c r="D9043" s="9"/>
      <c r="E9043" s="9"/>
      <c r="F9043" s="9"/>
    </row>
    <row r="9044" spans="1:7" ht="15" x14ac:dyDescent="0.25">
      <c r="A9044" s="10" t="s">
        <v>904</v>
      </c>
      <c r="B9044" s="10"/>
      <c r="C9044" s="11"/>
      <c r="D9044" s="12"/>
      <c r="E9044" s="12"/>
      <c r="F9044" s="3"/>
    </row>
    <row r="9045" spans="1:7" ht="15" x14ac:dyDescent="0.25">
      <c r="A9045" s="10"/>
      <c r="B9045" s="10"/>
      <c r="C9045" s="3"/>
      <c r="D9045" s="15"/>
      <c r="E9045" s="16"/>
      <c r="F9045" s="3"/>
    </row>
    <row r="9046" spans="1:7" ht="15" x14ac:dyDescent="0.25">
      <c r="A9046" s="18"/>
      <c r="B9046" s="3"/>
      <c r="C9046" s="3"/>
      <c r="D9046" s="3"/>
      <c r="E9046" s="3"/>
      <c r="F9046" s="3"/>
    </row>
    <row r="9047" spans="1:7" ht="11.25" customHeight="1" x14ac:dyDescent="0.2">
      <c r="A9047" s="451" t="s">
        <v>906</v>
      </c>
      <c r="B9047" s="451" t="s">
        <v>907</v>
      </c>
      <c r="C9047" s="451" t="s">
        <v>908</v>
      </c>
      <c r="D9047" s="451" t="s">
        <v>909</v>
      </c>
      <c r="E9047" s="451" t="s">
        <v>910</v>
      </c>
      <c r="F9047" s="451" t="s">
        <v>911</v>
      </c>
    </row>
    <row r="9048" spans="1:7" ht="11.25" customHeight="1" x14ac:dyDescent="0.2">
      <c r="A9048" s="452"/>
      <c r="B9048" s="452"/>
      <c r="C9048" s="452"/>
      <c r="D9048" s="452"/>
      <c r="E9048" s="452"/>
      <c r="F9048" s="452"/>
    </row>
    <row r="9049" spans="1:7" ht="12" x14ac:dyDescent="0.2">
      <c r="A9049" s="19">
        <v>1</v>
      </c>
      <c r="B9049" s="19">
        <v>2</v>
      </c>
      <c r="C9049" s="453">
        <v>3</v>
      </c>
      <c r="D9049" s="454"/>
      <c r="E9049" s="455"/>
      <c r="F9049" s="19">
        <v>4</v>
      </c>
    </row>
    <row r="9050" spans="1:7" ht="12.75" customHeight="1" x14ac:dyDescent="0.2">
      <c r="A9050" s="456" t="s">
        <v>6329</v>
      </c>
      <c r="B9050" s="457"/>
      <c r="C9050" s="457"/>
      <c r="D9050" s="457"/>
      <c r="E9050" s="457"/>
      <c r="F9050" s="458"/>
    </row>
    <row r="9051" spans="1:7" ht="22.5" customHeight="1" x14ac:dyDescent="0.2">
      <c r="A9051" s="21">
        <v>1</v>
      </c>
      <c r="B9051" s="22" t="s">
        <v>3832</v>
      </c>
      <c r="C9051" s="23" t="s">
        <v>3833</v>
      </c>
      <c r="D9051" s="30">
        <v>0.61</v>
      </c>
      <c r="E9051" s="25">
        <v>158.19999999999999</v>
      </c>
      <c r="F9051" s="25">
        <v>3767.43</v>
      </c>
    </row>
    <row r="9052" spans="1:7" x14ac:dyDescent="0.2">
      <c r="A9052" s="26"/>
      <c r="B9052" s="27"/>
      <c r="C9052" s="28" t="s">
        <v>6330</v>
      </c>
      <c r="D9052" s="28"/>
      <c r="E9052" s="28"/>
      <c r="F9052" s="29">
        <v>3866.32</v>
      </c>
    </row>
    <row r="9053" spans="1:7" x14ac:dyDescent="0.2">
      <c r="A9053" s="26"/>
      <c r="B9053" s="27"/>
      <c r="C9053" s="28" t="s">
        <v>6331</v>
      </c>
      <c r="D9053" s="28"/>
      <c r="E9053" s="28"/>
      <c r="F9053" s="29">
        <v>2445.37</v>
      </c>
    </row>
    <row r="9054" spans="1:7" x14ac:dyDescent="0.2">
      <c r="A9054" s="26"/>
      <c r="B9054" s="27"/>
      <c r="C9054" s="28" t="s">
        <v>917</v>
      </c>
      <c r="D9054" s="28"/>
      <c r="E9054" s="28"/>
      <c r="F9054" s="29">
        <v>10079.120000000001</v>
      </c>
      <c r="G9054" s="211">
        <f>'ВСЕ СМЕТЫ КДС'!F9054/'ВСЕ СМЕТЫ КДС'!D9060*1.2*1.0224*1.0192</f>
        <v>235.4435917040075</v>
      </c>
    </row>
    <row r="9055" spans="1:7" ht="22.5" customHeight="1" x14ac:dyDescent="0.2">
      <c r="A9055" s="21">
        <v>2</v>
      </c>
      <c r="B9055" s="22" t="s">
        <v>2423</v>
      </c>
      <c r="C9055" s="23" t="s">
        <v>2424</v>
      </c>
      <c r="D9055" s="30">
        <v>6.71</v>
      </c>
      <c r="E9055" s="25">
        <v>59.99</v>
      </c>
      <c r="F9055" s="25">
        <v>4991.41</v>
      </c>
      <c r="G9055" s="194">
        <f>F9055/$D$9060*1.2*1.0224*1.0192</f>
        <v>116.59703407314329</v>
      </c>
    </row>
    <row r="9056" spans="1:7" ht="33.75" customHeight="1" x14ac:dyDescent="0.2">
      <c r="A9056" s="21">
        <v>3</v>
      </c>
      <c r="B9056" s="22" t="s">
        <v>6332</v>
      </c>
      <c r="C9056" s="23" t="s">
        <v>6333</v>
      </c>
      <c r="D9056" s="30">
        <v>0.53</v>
      </c>
      <c r="E9056" s="25">
        <v>2294.87</v>
      </c>
      <c r="F9056" s="25">
        <v>22149.919999999998</v>
      </c>
    </row>
    <row r="9057" spans="1:7" x14ac:dyDescent="0.2">
      <c r="A9057" s="26"/>
      <c r="B9057" s="27"/>
      <c r="C9057" s="28" t="s">
        <v>6334</v>
      </c>
      <c r="D9057" s="28"/>
      <c r="E9057" s="28"/>
      <c r="F9057" s="29">
        <v>18052.36</v>
      </c>
    </row>
    <row r="9058" spans="1:7" x14ac:dyDescent="0.2">
      <c r="A9058" s="26"/>
      <c r="B9058" s="27"/>
      <c r="C9058" s="28" t="s">
        <v>6335</v>
      </c>
      <c r="D9058" s="28"/>
      <c r="E9058" s="28"/>
      <c r="F9058" s="29">
        <v>11417.73</v>
      </c>
    </row>
    <row r="9059" spans="1:7" x14ac:dyDescent="0.2">
      <c r="A9059" s="26"/>
      <c r="B9059" s="27"/>
      <c r="C9059" s="28" t="s">
        <v>917</v>
      </c>
      <c r="D9059" s="28"/>
      <c r="E9059" s="28"/>
      <c r="F9059" s="29">
        <v>51620.01</v>
      </c>
      <c r="G9059" s="211">
        <f>'ВСЕ СМЕТЫ КДС'!F9059/'ВСЕ СМЕТЫ КДС'!D9060*1.2*1.0224*1.0192</f>
        <v>1205.8196110569954</v>
      </c>
    </row>
    <row r="9060" spans="1:7" ht="33.75" customHeight="1" x14ac:dyDescent="0.2">
      <c r="A9060" s="21">
        <v>4</v>
      </c>
      <c r="B9060" s="22" t="s">
        <v>6336</v>
      </c>
      <c r="C9060" s="23" t="s">
        <v>6337</v>
      </c>
      <c r="D9060" s="30">
        <v>53.53</v>
      </c>
      <c r="E9060" s="25">
        <v>112.41</v>
      </c>
      <c r="F9060" s="25">
        <v>45671.360000000001</v>
      </c>
      <c r="G9060" s="194">
        <f>F9060/$D$9060*1.2*1.0224*1.0192</f>
        <v>1066.8618923484132</v>
      </c>
    </row>
    <row r="9061" spans="1:7" ht="33.75" customHeight="1" x14ac:dyDescent="0.2">
      <c r="A9061" s="21">
        <v>5</v>
      </c>
      <c r="B9061" s="22" t="s">
        <v>6338</v>
      </c>
      <c r="C9061" s="23" t="s">
        <v>6339</v>
      </c>
      <c r="D9061" s="31">
        <v>1</v>
      </c>
      <c r="E9061" s="25">
        <v>262.72000000000003</v>
      </c>
      <c r="F9061" s="25">
        <v>9988.0499999999993</v>
      </c>
      <c r="G9061" s="194">
        <f>F9061/$D$9060*1.2*1.0224*1.0192</f>
        <v>233.31623853265083</v>
      </c>
    </row>
    <row r="9062" spans="1:7" x14ac:dyDescent="0.2">
      <c r="A9062" s="26"/>
      <c r="B9062" s="27"/>
      <c r="C9062" s="28" t="s">
        <v>6340</v>
      </c>
      <c r="D9062" s="28"/>
      <c r="E9062" s="28"/>
      <c r="F9062" s="29">
        <v>11149.42</v>
      </c>
    </row>
    <row r="9063" spans="1:7" x14ac:dyDescent="0.2">
      <c r="A9063" s="26"/>
      <c r="B9063" s="27"/>
      <c r="C9063" s="28" t="s">
        <v>6341</v>
      </c>
      <c r="D9063" s="28"/>
      <c r="E9063" s="28"/>
      <c r="F9063" s="29">
        <v>7051.77</v>
      </c>
    </row>
    <row r="9064" spans="1:7" x14ac:dyDescent="0.2">
      <c r="A9064" s="26"/>
      <c r="B9064" s="27"/>
      <c r="C9064" s="28" t="s">
        <v>917</v>
      </c>
      <c r="D9064" s="28"/>
      <c r="E9064" s="28"/>
      <c r="F9064" s="29">
        <v>28189.24</v>
      </c>
      <c r="G9064" s="211">
        <f>'ВСЕ СМЕТЫ КДС'!F9064/'ВСЕ СМЕТЫ КДС'!D9060*1.2*1.0224*1.0192</f>
        <v>658.48763711576771</v>
      </c>
    </row>
    <row r="9065" spans="1:7" ht="12" customHeight="1" x14ac:dyDescent="0.2">
      <c r="A9065" s="459" t="s">
        <v>6342</v>
      </c>
      <c r="B9065" s="460"/>
      <c r="C9065" s="460"/>
      <c r="D9065" s="460"/>
      <c r="E9065" s="460"/>
      <c r="F9065" s="461"/>
    </row>
    <row r="9066" spans="1:7" ht="22.5" customHeight="1" x14ac:dyDescent="0.2">
      <c r="A9066" s="21">
        <v>6</v>
      </c>
      <c r="B9066" s="22" t="s">
        <v>2419</v>
      </c>
      <c r="C9066" s="23" t="s">
        <v>2420</v>
      </c>
      <c r="D9066" s="30">
        <v>0.18</v>
      </c>
      <c r="E9066" s="25">
        <v>915.98</v>
      </c>
      <c r="F9066" s="25">
        <v>7454.02</v>
      </c>
    </row>
    <row r="9067" spans="1:7" x14ac:dyDescent="0.2">
      <c r="A9067" s="26"/>
      <c r="B9067" s="27"/>
      <c r="C9067" s="28" t="s">
        <v>6343</v>
      </c>
      <c r="D9067" s="28"/>
      <c r="E9067" s="28"/>
      <c r="F9067" s="29">
        <v>6634.08</v>
      </c>
    </row>
    <row r="9068" spans="1:7" x14ac:dyDescent="0.2">
      <c r="A9068" s="26"/>
      <c r="B9068" s="27"/>
      <c r="C9068" s="28" t="s">
        <v>6344</v>
      </c>
      <c r="D9068" s="28"/>
      <c r="E9068" s="28"/>
      <c r="F9068" s="29">
        <v>2981.61</v>
      </c>
    </row>
    <row r="9069" spans="1:7" x14ac:dyDescent="0.2">
      <c r="A9069" s="26"/>
      <c r="B9069" s="27"/>
      <c r="C9069" s="28" t="s">
        <v>917</v>
      </c>
      <c r="D9069" s="28"/>
      <c r="E9069" s="28"/>
      <c r="F9069" s="29">
        <v>17069.71</v>
      </c>
      <c r="G9069" s="211">
        <f>'ВСЕ СМЕТЫ КДС'!F9069/'ВСЕ СМЕТЫ КДС'!D9060*1.2*1.0224*1.0192</f>
        <v>398.74054795912872</v>
      </c>
    </row>
    <row r="9070" spans="1:7" ht="22.5" customHeight="1" x14ac:dyDescent="0.2">
      <c r="A9070" s="21">
        <v>7</v>
      </c>
      <c r="B9070" s="22" t="s">
        <v>3848</v>
      </c>
      <c r="C9070" s="23" t="s">
        <v>3849</v>
      </c>
      <c r="D9070" s="32">
        <v>19.8</v>
      </c>
      <c r="E9070" s="25">
        <v>44.94</v>
      </c>
      <c r="F9070" s="25">
        <v>34017.51</v>
      </c>
      <c r="G9070" s="194">
        <f>F9070/$D$9060*1.2*1.0224*1.0192</f>
        <v>794.63333457950614</v>
      </c>
    </row>
    <row r="9071" spans="1:7" ht="33.75" customHeight="1" x14ac:dyDescent="0.2">
      <c r="A9071" s="21">
        <v>8</v>
      </c>
      <c r="B9071" s="22" t="s">
        <v>6345</v>
      </c>
      <c r="C9071" s="23" t="s">
        <v>6346</v>
      </c>
      <c r="D9071" s="32">
        <v>0.5</v>
      </c>
      <c r="E9071" s="25">
        <v>2376.4499999999998</v>
      </c>
      <c r="F9071" s="25">
        <v>19948.64</v>
      </c>
    </row>
    <row r="9072" spans="1:7" x14ac:dyDescent="0.2">
      <c r="A9072" s="26"/>
      <c r="B9072" s="27"/>
      <c r="C9072" s="28" t="s">
        <v>6347</v>
      </c>
      <c r="D9072" s="28"/>
      <c r="E9072" s="28"/>
      <c r="F9072" s="29">
        <v>16729.37</v>
      </c>
    </row>
    <row r="9073" spans="1:7" x14ac:dyDescent="0.2">
      <c r="A9073" s="26"/>
      <c r="B9073" s="27"/>
      <c r="C9073" s="28" t="s">
        <v>6348</v>
      </c>
      <c r="D9073" s="28"/>
      <c r="E9073" s="28"/>
      <c r="F9073" s="29">
        <v>10580.97</v>
      </c>
    </row>
    <row r="9074" spans="1:7" x14ac:dyDescent="0.2">
      <c r="A9074" s="26"/>
      <c r="B9074" s="27"/>
      <c r="C9074" s="28" t="s">
        <v>917</v>
      </c>
      <c r="D9074" s="28"/>
      <c r="E9074" s="28"/>
      <c r="F9074" s="29">
        <v>47258.98</v>
      </c>
      <c r="G9074" s="211">
        <f>'ВСЕ СМЕТЫ КДС'!F9074/'ВСЕ СМЕТЫ КДС'!D9060*1.2*1.0224*1.0192</f>
        <v>1103.9479628646006</v>
      </c>
    </row>
    <row r="9075" spans="1:7" ht="45" customHeight="1" x14ac:dyDescent="0.2">
      <c r="A9075" s="21">
        <v>9</v>
      </c>
      <c r="B9075" s="22" t="s">
        <v>6349</v>
      </c>
      <c r="C9075" s="23" t="s">
        <v>6350</v>
      </c>
      <c r="D9075" s="32">
        <v>50.2</v>
      </c>
      <c r="E9075" s="25">
        <v>501.48</v>
      </c>
      <c r="F9075" s="25">
        <v>285476.52</v>
      </c>
      <c r="G9075" s="194">
        <f>F9075/$D$9060*1.2*1.0224*1.0192</f>
        <v>6668.5997602926573</v>
      </c>
    </row>
    <row r="9076" spans="1:7" ht="33.75" customHeight="1" x14ac:dyDescent="0.2">
      <c r="A9076" s="21">
        <v>10</v>
      </c>
      <c r="B9076" s="22" t="s">
        <v>6351</v>
      </c>
      <c r="C9076" s="23" t="s">
        <v>6352</v>
      </c>
      <c r="D9076" s="30">
        <v>0.05</v>
      </c>
      <c r="E9076" s="25">
        <v>174923.86</v>
      </c>
      <c r="F9076" s="25">
        <v>57705.59</v>
      </c>
    </row>
    <row r="9077" spans="1:7" x14ac:dyDescent="0.2">
      <c r="A9077" s="26"/>
      <c r="B9077" s="27"/>
      <c r="C9077" s="28" t="s">
        <v>6353</v>
      </c>
      <c r="D9077" s="28"/>
      <c r="E9077" s="28"/>
      <c r="F9077" s="29">
        <v>13797.21</v>
      </c>
    </row>
    <row r="9078" spans="1:7" x14ac:dyDescent="0.2">
      <c r="A9078" s="26"/>
      <c r="B9078" s="27"/>
      <c r="C9078" s="28" t="s">
        <v>6354</v>
      </c>
      <c r="D9078" s="28"/>
      <c r="E9078" s="28"/>
      <c r="F9078" s="29">
        <v>8726.44</v>
      </c>
    </row>
    <row r="9079" spans="1:7" x14ac:dyDescent="0.2">
      <c r="A9079" s="26"/>
      <c r="B9079" s="27"/>
      <c r="C9079" s="28" t="s">
        <v>917</v>
      </c>
      <c r="D9079" s="28"/>
      <c r="E9079" s="28"/>
      <c r="F9079" s="29">
        <v>80229.240000000005</v>
      </c>
      <c r="G9079" s="211">
        <f>'ВСЕ СМЕТЫ КДС'!F9079/'ВСЕ СМЕТЫ КДС'!D9060*1.2*1.0224*1.0192</f>
        <v>1874.1180207481236</v>
      </c>
    </row>
    <row r="9080" spans="1:7" ht="45" customHeight="1" x14ac:dyDescent="0.2">
      <c r="A9080" s="21">
        <v>11</v>
      </c>
      <c r="B9080" s="22" t="s">
        <v>6355</v>
      </c>
      <c r="C9080" s="23" t="s">
        <v>6356</v>
      </c>
      <c r="D9080" s="30">
        <v>0.05</v>
      </c>
      <c r="E9080" s="25">
        <v>14510.95</v>
      </c>
      <c r="F9080" s="25">
        <v>6543.91</v>
      </c>
    </row>
    <row r="9081" spans="1:7" x14ac:dyDescent="0.2">
      <c r="A9081" s="26"/>
      <c r="B9081" s="27"/>
      <c r="C9081" s="28" t="s">
        <v>6357</v>
      </c>
      <c r="D9081" s="28"/>
      <c r="E9081" s="28"/>
      <c r="F9081" s="29">
        <v>3196.91</v>
      </c>
    </row>
    <row r="9082" spans="1:7" x14ac:dyDescent="0.2">
      <c r="A9082" s="26"/>
      <c r="B9082" s="27"/>
      <c r="C9082" s="28" t="s">
        <v>6358</v>
      </c>
      <c r="D9082" s="28"/>
      <c r="E9082" s="28"/>
      <c r="F9082" s="29">
        <v>2021.98</v>
      </c>
    </row>
    <row r="9083" spans="1:7" x14ac:dyDescent="0.2">
      <c r="A9083" s="26"/>
      <c r="B9083" s="27"/>
      <c r="C9083" s="28" t="s">
        <v>917</v>
      </c>
      <c r="D9083" s="28"/>
      <c r="E9083" s="28"/>
      <c r="F9083" s="29">
        <v>11762.8</v>
      </c>
      <c r="G9083" s="211">
        <f>'ВСЕ СМЕТЫ КДС'!F9083/'ВСЕ СМЕТЫ КДС'!D9060*1.2*1.0224*1.0192</f>
        <v>274.77357948867547</v>
      </c>
    </row>
    <row r="9084" spans="1:7" ht="33.75" customHeight="1" x14ac:dyDescent="0.2">
      <c r="A9084" s="21">
        <v>12</v>
      </c>
      <c r="B9084" s="22" t="s">
        <v>6359</v>
      </c>
      <c r="C9084" s="23" t="s">
        <v>6360</v>
      </c>
      <c r="D9084" s="32">
        <v>90.6</v>
      </c>
      <c r="E9084" s="25">
        <v>20.57</v>
      </c>
      <c r="F9084" s="25">
        <v>9001.39</v>
      </c>
      <c r="G9084" s="194">
        <f>F9084/$D$9060*1.2*1.0224*1.0192</f>
        <v>210.26831627448982</v>
      </c>
    </row>
    <row r="9085" spans="1:7" ht="22.5" customHeight="1" x14ac:dyDescent="0.2">
      <c r="A9085" s="21">
        <v>13</v>
      </c>
      <c r="B9085" s="22" t="s">
        <v>6361</v>
      </c>
      <c r="C9085" s="23" t="s">
        <v>6362</v>
      </c>
      <c r="D9085" s="32">
        <v>0.5</v>
      </c>
      <c r="E9085" s="25">
        <v>1733.72</v>
      </c>
      <c r="F9085" s="25">
        <v>27892.55</v>
      </c>
    </row>
    <row r="9086" spans="1:7" x14ac:dyDescent="0.2">
      <c r="A9086" s="26"/>
      <c r="B9086" s="27"/>
      <c r="C9086" s="28" t="s">
        <v>6363</v>
      </c>
      <c r="D9086" s="28"/>
      <c r="E9086" s="28"/>
      <c r="F9086" s="29">
        <v>26712.799999999999</v>
      </c>
    </row>
    <row r="9087" spans="1:7" x14ac:dyDescent="0.2">
      <c r="A9087" s="26"/>
      <c r="B9087" s="27"/>
      <c r="C9087" s="28" t="s">
        <v>6364</v>
      </c>
      <c r="D9087" s="28"/>
      <c r="E9087" s="28"/>
      <c r="F9087" s="29">
        <v>16895.27</v>
      </c>
    </row>
    <row r="9088" spans="1:7" x14ac:dyDescent="0.2">
      <c r="A9088" s="26"/>
      <c r="B9088" s="27"/>
      <c r="C9088" s="28" t="s">
        <v>917</v>
      </c>
      <c r="D9088" s="28"/>
      <c r="E9088" s="28"/>
      <c r="F9088" s="29">
        <v>71500.62</v>
      </c>
      <c r="G9088" s="211">
        <f>'ВСЕ СМЕТЫ КДС'!F9088/'ВСЕ СМЕТЫ КДС'!$D$9060*1.2*1.0224*1.0192</f>
        <v>1670.2214857907625</v>
      </c>
    </row>
    <row r="9089" spans="1:7" ht="45" customHeight="1" x14ac:dyDescent="0.2">
      <c r="A9089" s="21">
        <v>14</v>
      </c>
      <c r="B9089" s="22" t="s">
        <v>6365</v>
      </c>
      <c r="C9089" s="23" t="s">
        <v>6366</v>
      </c>
      <c r="D9089" s="31">
        <v>25</v>
      </c>
      <c r="E9089" s="25">
        <v>47.1</v>
      </c>
      <c r="F9089" s="25">
        <v>9880.1200000000008</v>
      </c>
      <c r="G9089" s="194">
        <f>F9089/$D$9060*1.2*1.0224*1.0192</f>
        <v>230.79504354215433</v>
      </c>
    </row>
    <row r="9090" spans="1:7" ht="33.75" customHeight="1" x14ac:dyDescent="0.2">
      <c r="A9090" s="21">
        <v>15</v>
      </c>
      <c r="B9090" s="22" t="s">
        <v>1044</v>
      </c>
      <c r="C9090" s="23" t="s">
        <v>1045</v>
      </c>
      <c r="D9090" s="32">
        <v>4.5</v>
      </c>
      <c r="E9090" s="25">
        <v>622.48</v>
      </c>
      <c r="F9090" s="25">
        <v>27989.1</v>
      </c>
    </row>
    <row r="9091" spans="1:7" x14ac:dyDescent="0.2">
      <c r="A9091" s="26"/>
      <c r="B9091" s="27"/>
      <c r="C9091" s="28" t="s">
        <v>6367</v>
      </c>
      <c r="D9091" s="28"/>
      <c r="E9091" s="28"/>
      <c r="F9091" s="29">
        <v>7997.84</v>
      </c>
    </row>
    <row r="9092" spans="1:7" x14ac:dyDescent="0.2">
      <c r="A9092" s="26"/>
      <c r="B9092" s="27"/>
      <c r="C9092" s="28" t="s">
        <v>6368</v>
      </c>
      <c r="D9092" s="28"/>
      <c r="E9092" s="28"/>
      <c r="F9092" s="29">
        <v>4614.1400000000003</v>
      </c>
    </row>
    <row r="9093" spans="1:7" x14ac:dyDescent="0.2">
      <c r="A9093" s="26"/>
      <c r="B9093" s="27"/>
      <c r="C9093" s="28" t="s">
        <v>917</v>
      </c>
      <c r="D9093" s="28"/>
      <c r="E9093" s="28"/>
      <c r="F9093" s="29">
        <v>40601.08</v>
      </c>
      <c r="G9093" s="211">
        <f>'ВСЕ СМЕТЫ КДС'!F9093/'ВСЕ СМЕТЫ КДС'!$D$9060*1.2*1.0224*1.0192</f>
        <v>948.42249147363498</v>
      </c>
    </row>
    <row r="9094" spans="1:7" ht="33.75" customHeight="1" x14ac:dyDescent="0.2">
      <c r="A9094" s="21">
        <v>16</v>
      </c>
      <c r="B9094" s="22" t="s">
        <v>6369</v>
      </c>
      <c r="C9094" s="23" t="s">
        <v>6370</v>
      </c>
      <c r="D9094" s="32">
        <v>1.5</v>
      </c>
      <c r="E9094" s="25">
        <v>680.25</v>
      </c>
      <c r="F9094" s="25">
        <v>8723.19</v>
      </c>
    </row>
    <row r="9095" spans="1:7" x14ac:dyDescent="0.2">
      <c r="A9095" s="26"/>
      <c r="B9095" s="27"/>
      <c r="C9095" s="28" t="s">
        <v>6371</v>
      </c>
      <c r="D9095" s="28"/>
      <c r="E9095" s="28"/>
      <c r="F9095" s="29">
        <v>2665.95</v>
      </c>
    </row>
    <row r="9096" spans="1:7" x14ac:dyDescent="0.2">
      <c r="A9096" s="26"/>
      <c r="B9096" s="27"/>
      <c r="C9096" s="28" t="s">
        <v>6372</v>
      </c>
      <c r="D9096" s="28"/>
      <c r="E9096" s="28"/>
      <c r="F9096" s="29">
        <v>1538.05</v>
      </c>
    </row>
    <row r="9097" spans="1:7" x14ac:dyDescent="0.2">
      <c r="A9097" s="26"/>
      <c r="B9097" s="27"/>
      <c r="C9097" s="28" t="s">
        <v>917</v>
      </c>
      <c r="D9097" s="28"/>
      <c r="E9097" s="28"/>
      <c r="F9097" s="29">
        <v>12927.19</v>
      </c>
      <c r="G9097" s="211">
        <f>'ВСЕ СМЕТЫ КДС'!F9097/'ВСЕ СМЕТЫ КДС'!$D$9060*1.2*1.0224*1.0192</f>
        <v>301.973192524757</v>
      </c>
    </row>
    <row r="9098" spans="1:7" ht="12" x14ac:dyDescent="0.2">
      <c r="A9098" s="459" t="s">
        <v>6373</v>
      </c>
      <c r="B9098" s="460"/>
      <c r="C9098" s="460"/>
      <c r="D9098" s="460"/>
      <c r="E9098" s="460"/>
      <c r="F9098" s="461"/>
    </row>
    <row r="9099" spans="1:7" ht="33.75" customHeight="1" x14ac:dyDescent="0.2">
      <c r="A9099" s="21">
        <v>17</v>
      </c>
      <c r="B9099" s="22" t="s">
        <v>6374</v>
      </c>
      <c r="C9099" s="23" t="s">
        <v>6375</v>
      </c>
      <c r="D9099" s="24">
        <v>0.159</v>
      </c>
      <c r="E9099" s="25">
        <v>8200.7000000000007</v>
      </c>
      <c r="F9099" s="25">
        <v>24467.02</v>
      </c>
    </row>
    <row r="9100" spans="1:7" x14ac:dyDescent="0.2">
      <c r="A9100" s="26"/>
      <c r="B9100" s="27"/>
      <c r="C9100" s="28" t="s">
        <v>6376</v>
      </c>
      <c r="D9100" s="28"/>
      <c r="E9100" s="28"/>
      <c r="F9100" s="29">
        <v>18212.259999999998</v>
      </c>
    </row>
    <row r="9101" spans="1:7" x14ac:dyDescent="0.2">
      <c r="A9101" s="26"/>
      <c r="B9101" s="27"/>
      <c r="C9101" s="28" t="s">
        <v>6377</v>
      </c>
      <c r="D9101" s="28"/>
      <c r="E9101" s="28"/>
      <c r="F9101" s="29">
        <v>11518.86</v>
      </c>
    </row>
    <row r="9102" spans="1:7" x14ac:dyDescent="0.2">
      <c r="A9102" s="26"/>
      <c r="B9102" s="27"/>
      <c r="C9102" s="28" t="s">
        <v>917</v>
      </c>
      <c r="D9102" s="28"/>
      <c r="E9102" s="28"/>
      <c r="F9102" s="29">
        <v>54198.14</v>
      </c>
      <c r="G9102" s="194">
        <f t="shared" ref="G9102:G9108" si="3">F9102*1.2*1.0224*1.0192</f>
        <v>67771.310592061447</v>
      </c>
    </row>
    <row r="9103" spans="1:7" ht="22.5" customHeight="1" x14ac:dyDescent="0.2">
      <c r="A9103" s="21">
        <v>18</v>
      </c>
      <c r="B9103" s="22" t="s">
        <v>6378</v>
      </c>
      <c r="C9103" s="23" t="s">
        <v>6379</v>
      </c>
      <c r="D9103" s="31">
        <v>1</v>
      </c>
      <c r="E9103" s="25">
        <v>569.52</v>
      </c>
      <c r="F9103" s="25">
        <v>6606.43</v>
      </c>
      <c r="G9103" s="194">
        <f t="shared" si="3"/>
        <v>8260.9185376972819</v>
      </c>
    </row>
    <row r="9104" spans="1:7" ht="22.5" customHeight="1" x14ac:dyDescent="0.2">
      <c r="A9104" s="21">
        <v>19</v>
      </c>
      <c r="B9104" s="22" t="s">
        <v>1377</v>
      </c>
      <c r="C9104" s="23" t="s">
        <v>6380</v>
      </c>
      <c r="D9104" s="31">
        <v>1</v>
      </c>
      <c r="E9104" s="25">
        <v>86.96</v>
      </c>
      <c r="F9104" s="25">
        <v>729.63</v>
      </c>
      <c r="G9104" s="194">
        <f t="shared" si="3"/>
        <v>912.35568872447993</v>
      </c>
    </row>
    <row r="9105" spans="1:7" ht="33.75" customHeight="1" x14ac:dyDescent="0.2">
      <c r="A9105" s="21">
        <v>20</v>
      </c>
      <c r="B9105" s="22" t="s">
        <v>6381</v>
      </c>
      <c r="C9105" s="23" t="s">
        <v>6382</v>
      </c>
      <c r="D9105" s="31">
        <v>1</v>
      </c>
      <c r="E9105" s="25">
        <v>78.56</v>
      </c>
      <c r="F9105" s="25">
        <v>1587.7</v>
      </c>
      <c r="G9105" s="194">
        <f t="shared" si="3"/>
        <v>1985.3173896192002</v>
      </c>
    </row>
    <row r="9106" spans="1:7" ht="33.75" customHeight="1" x14ac:dyDescent="0.2">
      <c r="A9106" s="21">
        <v>21</v>
      </c>
      <c r="B9106" s="22" t="s">
        <v>6383</v>
      </c>
      <c r="C9106" s="23" t="s">
        <v>6384</v>
      </c>
      <c r="D9106" s="31">
        <v>1</v>
      </c>
      <c r="E9106" s="25">
        <v>119.5</v>
      </c>
      <c r="F9106" s="25">
        <v>567.63</v>
      </c>
      <c r="G9106" s="194">
        <f t="shared" si="3"/>
        <v>709.78504117247996</v>
      </c>
    </row>
    <row r="9107" spans="1:7" ht="33.75" customHeight="1" x14ac:dyDescent="0.2">
      <c r="A9107" s="21">
        <v>22</v>
      </c>
      <c r="B9107" s="22" t="s">
        <v>6385</v>
      </c>
      <c r="C9107" s="23" t="s">
        <v>6386</v>
      </c>
      <c r="D9107" s="31">
        <v>1</v>
      </c>
      <c r="E9107" s="25">
        <v>362.1</v>
      </c>
      <c r="F9107" s="25">
        <v>3436.33</v>
      </c>
      <c r="G9107" s="194">
        <f t="shared" si="3"/>
        <v>4296.9110697676797</v>
      </c>
    </row>
    <row r="9108" spans="1:7" ht="33.75" customHeight="1" x14ac:dyDescent="0.2">
      <c r="A9108" s="21">
        <v>23</v>
      </c>
      <c r="B9108" s="22" t="s">
        <v>6387</v>
      </c>
      <c r="C9108" s="23" t="s">
        <v>6388</v>
      </c>
      <c r="D9108" s="31">
        <v>1</v>
      </c>
      <c r="E9108" s="25">
        <v>215.48</v>
      </c>
      <c r="F9108" s="25">
        <v>1142.04</v>
      </c>
      <c r="G9108" s="194">
        <f t="shared" si="3"/>
        <v>1428.0480390758401</v>
      </c>
    </row>
    <row r="9109" spans="1:7" ht="12" x14ac:dyDescent="0.2">
      <c r="A9109" s="459" t="s">
        <v>6389</v>
      </c>
      <c r="B9109" s="460"/>
      <c r="C9109" s="460"/>
      <c r="D9109" s="460"/>
      <c r="E9109" s="460"/>
      <c r="F9109" s="461"/>
    </row>
    <row r="9110" spans="1:7" ht="33.75" customHeight="1" x14ac:dyDescent="0.2">
      <c r="A9110" s="21">
        <v>24</v>
      </c>
      <c r="B9110" s="22" t="s">
        <v>6374</v>
      </c>
      <c r="C9110" s="23" t="s">
        <v>6375</v>
      </c>
      <c r="D9110" s="33">
        <v>0.15809999999999999</v>
      </c>
      <c r="E9110" s="25">
        <v>8200.7000000000007</v>
      </c>
      <c r="F9110" s="25">
        <v>24328.54</v>
      </c>
    </row>
    <row r="9111" spans="1:7" x14ac:dyDescent="0.2">
      <c r="A9111" s="26"/>
      <c r="B9111" s="27"/>
      <c r="C9111" s="28" t="s">
        <v>6390</v>
      </c>
      <c r="D9111" s="28"/>
      <c r="E9111" s="28"/>
      <c r="F9111" s="29">
        <v>18109.169999999998</v>
      </c>
    </row>
    <row r="9112" spans="1:7" x14ac:dyDescent="0.2">
      <c r="A9112" s="26"/>
      <c r="B9112" s="27"/>
      <c r="C9112" s="28" t="s">
        <v>6391</v>
      </c>
      <c r="D9112" s="28"/>
      <c r="E9112" s="28"/>
      <c r="F9112" s="29">
        <v>11453.66</v>
      </c>
    </row>
    <row r="9113" spans="1:7" x14ac:dyDescent="0.2">
      <c r="A9113" s="26"/>
      <c r="B9113" s="27"/>
      <c r="C9113" s="28" t="s">
        <v>917</v>
      </c>
      <c r="D9113" s="28"/>
      <c r="E9113" s="28"/>
      <c r="F9113" s="29">
        <v>53891.37</v>
      </c>
    </row>
    <row r="9114" spans="1:7" ht="22.5" customHeight="1" x14ac:dyDescent="0.2">
      <c r="A9114" s="21">
        <v>25</v>
      </c>
      <c r="B9114" s="22" t="s">
        <v>6378</v>
      </c>
      <c r="C9114" s="23" t="s">
        <v>6379</v>
      </c>
      <c r="D9114" s="31">
        <v>1</v>
      </c>
      <c r="E9114" s="25">
        <v>569.52</v>
      </c>
      <c r="F9114" s="25">
        <v>6606.43</v>
      </c>
    </row>
    <row r="9115" spans="1:7" ht="22.5" customHeight="1" x14ac:dyDescent="0.2">
      <c r="A9115" s="21">
        <v>26</v>
      </c>
      <c r="B9115" s="22" t="s">
        <v>1377</v>
      </c>
      <c r="C9115" s="23" t="s">
        <v>6392</v>
      </c>
      <c r="D9115" s="31">
        <v>1</v>
      </c>
      <c r="E9115" s="25">
        <v>86.96</v>
      </c>
      <c r="F9115" s="25">
        <v>729.63</v>
      </c>
    </row>
    <row r="9116" spans="1:7" ht="33.75" customHeight="1" x14ac:dyDescent="0.2">
      <c r="A9116" s="21">
        <v>27</v>
      </c>
      <c r="B9116" s="22" t="s">
        <v>6383</v>
      </c>
      <c r="C9116" s="23" t="s">
        <v>6384</v>
      </c>
      <c r="D9116" s="31">
        <v>1</v>
      </c>
      <c r="E9116" s="25">
        <v>119.5</v>
      </c>
      <c r="F9116" s="25">
        <v>567.63</v>
      </c>
    </row>
    <row r="9117" spans="1:7" ht="22.5" customHeight="1" x14ac:dyDescent="0.2">
      <c r="A9117" s="21">
        <v>28</v>
      </c>
      <c r="B9117" s="22" t="s">
        <v>1377</v>
      </c>
      <c r="C9117" s="23" t="s">
        <v>6393</v>
      </c>
      <c r="D9117" s="31">
        <v>1</v>
      </c>
      <c r="E9117" s="25">
        <v>173.94</v>
      </c>
      <c r="F9117" s="25">
        <v>1459.34</v>
      </c>
    </row>
    <row r="9118" spans="1:7" ht="33.75" customHeight="1" x14ac:dyDescent="0.2">
      <c r="A9118" s="21">
        <v>29</v>
      </c>
      <c r="B9118" s="22" t="s">
        <v>6385</v>
      </c>
      <c r="C9118" s="23" t="s">
        <v>6386</v>
      </c>
      <c r="D9118" s="31">
        <v>1</v>
      </c>
      <c r="E9118" s="25">
        <v>362.1</v>
      </c>
      <c r="F9118" s="25">
        <v>3436.33</v>
      </c>
    </row>
    <row r="9119" spans="1:7" ht="33.75" customHeight="1" x14ac:dyDescent="0.2">
      <c r="A9119" s="21">
        <v>30</v>
      </c>
      <c r="B9119" s="22" t="s">
        <v>6387</v>
      </c>
      <c r="C9119" s="23" t="s">
        <v>6388</v>
      </c>
      <c r="D9119" s="31">
        <v>1</v>
      </c>
      <c r="E9119" s="25">
        <v>215.48</v>
      </c>
      <c r="F9119" s="25">
        <v>1142.04</v>
      </c>
    </row>
    <row r="9120" spans="1:7" ht="22.5" customHeight="1" x14ac:dyDescent="0.2">
      <c r="A9120" s="21">
        <v>31</v>
      </c>
      <c r="B9120" s="22" t="s">
        <v>6394</v>
      </c>
      <c r="C9120" s="23" t="s">
        <v>6395</v>
      </c>
      <c r="D9120" s="33">
        <v>3.5000000000000001E-3</v>
      </c>
      <c r="E9120" s="25">
        <v>129.77000000000001</v>
      </c>
      <c r="F9120" s="25">
        <v>13.49</v>
      </c>
    </row>
    <row r="9121" spans="1:6" x14ac:dyDescent="0.2">
      <c r="A9121" s="26"/>
      <c r="B9121" s="27"/>
      <c r="C9121" s="28" t="s">
        <v>6396</v>
      </c>
      <c r="D9121" s="28"/>
      <c r="E9121" s="28"/>
      <c r="F9121" s="29">
        <v>13.15</v>
      </c>
    </row>
    <row r="9122" spans="1:6" x14ac:dyDescent="0.2">
      <c r="A9122" s="26"/>
      <c r="B9122" s="27"/>
      <c r="C9122" s="28" t="s">
        <v>6397</v>
      </c>
      <c r="D9122" s="28"/>
      <c r="E9122" s="28"/>
      <c r="F9122" s="29">
        <v>8.25</v>
      </c>
    </row>
    <row r="9123" spans="1:6" x14ac:dyDescent="0.2">
      <c r="A9123" s="26"/>
      <c r="B9123" s="27"/>
      <c r="C9123" s="28" t="s">
        <v>917</v>
      </c>
      <c r="D9123" s="28"/>
      <c r="E9123" s="28"/>
      <c r="F9123" s="29">
        <v>34.89</v>
      </c>
    </row>
    <row r="9124" spans="1:6" ht="22.5" customHeight="1" x14ac:dyDescent="0.2">
      <c r="A9124" s="21">
        <v>32</v>
      </c>
      <c r="B9124" s="22" t="s">
        <v>1317</v>
      </c>
      <c r="C9124" s="23" t="s">
        <v>1318</v>
      </c>
      <c r="D9124" s="24">
        <v>1.4E-2</v>
      </c>
      <c r="E9124" s="25">
        <v>1752.6</v>
      </c>
      <c r="F9124" s="25">
        <v>205.86</v>
      </c>
    </row>
    <row r="9125" spans="1:6" ht="12" x14ac:dyDescent="0.2">
      <c r="A9125" s="459" t="s">
        <v>6398</v>
      </c>
      <c r="B9125" s="460"/>
      <c r="C9125" s="460"/>
      <c r="D9125" s="460"/>
      <c r="E9125" s="460"/>
      <c r="F9125" s="461"/>
    </row>
    <row r="9126" spans="1:6" ht="33.75" customHeight="1" x14ac:dyDescent="0.2">
      <c r="A9126" s="21">
        <v>33</v>
      </c>
      <c r="B9126" s="22" t="s">
        <v>6374</v>
      </c>
      <c r="C9126" s="23" t="s">
        <v>6375</v>
      </c>
      <c r="D9126" s="33">
        <v>0.16309999999999999</v>
      </c>
      <c r="E9126" s="25">
        <v>8200.7000000000007</v>
      </c>
      <c r="F9126" s="25">
        <v>25097.919999999998</v>
      </c>
    </row>
    <row r="9127" spans="1:6" x14ac:dyDescent="0.2">
      <c r="A9127" s="26"/>
      <c r="B9127" s="27"/>
      <c r="C9127" s="28" t="s">
        <v>6399</v>
      </c>
      <c r="D9127" s="28"/>
      <c r="E9127" s="28"/>
      <c r="F9127" s="29">
        <v>18681.87</v>
      </c>
    </row>
    <row r="9128" spans="1:6" x14ac:dyDescent="0.2">
      <c r="A9128" s="26"/>
      <c r="B9128" s="27"/>
      <c r="C9128" s="28" t="s">
        <v>6400</v>
      </c>
      <c r="D9128" s="28"/>
      <c r="E9128" s="28"/>
      <c r="F9128" s="29">
        <v>11815.88</v>
      </c>
    </row>
    <row r="9129" spans="1:6" x14ac:dyDescent="0.2">
      <c r="A9129" s="26"/>
      <c r="B9129" s="27"/>
      <c r="C9129" s="28" t="s">
        <v>917</v>
      </c>
      <c r="D9129" s="28"/>
      <c r="E9129" s="28"/>
      <c r="F9129" s="29">
        <v>55595.67</v>
      </c>
    </row>
    <row r="9130" spans="1:6" ht="22.5" customHeight="1" x14ac:dyDescent="0.2">
      <c r="A9130" s="21">
        <v>34</v>
      </c>
      <c r="B9130" s="22" t="s">
        <v>6378</v>
      </c>
      <c r="C9130" s="23" t="s">
        <v>6379</v>
      </c>
      <c r="D9130" s="31">
        <v>1</v>
      </c>
      <c r="E9130" s="25">
        <v>569.52</v>
      </c>
      <c r="F9130" s="25">
        <v>6606.43</v>
      </c>
    </row>
    <row r="9131" spans="1:6" ht="22.5" customHeight="1" x14ac:dyDescent="0.2">
      <c r="A9131" s="21">
        <v>35</v>
      </c>
      <c r="B9131" s="22" t="s">
        <v>1377</v>
      </c>
      <c r="C9131" s="23" t="s">
        <v>6401</v>
      </c>
      <c r="D9131" s="31">
        <v>1</v>
      </c>
      <c r="E9131" s="25">
        <v>86.96</v>
      </c>
      <c r="F9131" s="25">
        <v>729.63</v>
      </c>
    </row>
    <row r="9132" spans="1:6" ht="33.75" customHeight="1" x14ac:dyDescent="0.2">
      <c r="A9132" s="21">
        <v>36</v>
      </c>
      <c r="B9132" s="22" t="s">
        <v>6381</v>
      </c>
      <c r="C9132" s="23" t="s">
        <v>6382</v>
      </c>
      <c r="D9132" s="31">
        <v>1</v>
      </c>
      <c r="E9132" s="25">
        <v>78.56</v>
      </c>
      <c r="F9132" s="25">
        <v>1587.7</v>
      </c>
    </row>
    <row r="9133" spans="1:6" ht="33.75" customHeight="1" x14ac:dyDescent="0.2">
      <c r="A9133" s="21">
        <v>37</v>
      </c>
      <c r="B9133" s="22" t="s">
        <v>6383</v>
      </c>
      <c r="C9133" s="23" t="s">
        <v>6384</v>
      </c>
      <c r="D9133" s="31">
        <v>1</v>
      </c>
      <c r="E9133" s="25">
        <v>119.5</v>
      </c>
      <c r="F9133" s="25">
        <v>567.63</v>
      </c>
    </row>
    <row r="9134" spans="1:6" ht="22.5" customHeight="1" x14ac:dyDescent="0.2">
      <c r="A9134" s="21">
        <v>38</v>
      </c>
      <c r="B9134" s="22" t="s">
        <v>1377</v>
      </c>
      <c r="C9134" s="23" t="s">
        <v>6393</v>
      </c>
      <c r="D9134" s="31">
        <v>1</v>
      </c>
      <c r="E9134" s="25">
        <v>173.94</v>
      </c>
      <c r="F9134" s="25">
        <v>1459.34</v>
      </c>
    </row>
    <row r="9135" spans="1:6" ht="33.75" customHeight="1" x14ac:dyDescent="0.2">
      <c r="A9135" s="21">
        <v>39</v>
      </c>
      <c r="B9135" s="22" t="s">
        <v>6385</v>
      </c>
      <c r="C9135" s="23" t="s">
        <v>6386</v>
      </c>
      <c r="D9135" s="31">
        <v>1</v>
      </c>
      <c r="E9135" s="25">
        <v>362.1</v>
      </c>
      <c r="F9135" s="25">
        <v>3436.33</v>
      </c>
    </row>
    <row r="9136" spans="1:6" ht="33.75" customHeight="1" x14ac:dyDescent="0.2">
      <c r="A9136" s="21">
        <v>40</v>
      </c>
      <c r="B9136" s="22" t="s">
        <v>6387</v>
      </c>
      <c r="C9136" s="23" t="s">
        <v>6388</v>
      </c>
      <c r="D9136" s="31">
        <v>1</v>
      </c>
      <c r="E9136" s="25">
        <v>215.48</v>
      </c>
      <c r="F9136" s="25">
        <v>1142.04</v>
      </c>
    </row>
    <row r="9137" spans="1:6" ht="22.5" customHeight="1" x14ac:dyDescent="0.2">
      <c r="A9137" s="21">
        <v>41</v>
      </c>
      <c r="B9137" s="22" t="s">
        <v>6394</v>
      </c>
      <c r="C9137" s="23" t="s">
        <v>6395</v>
      </c>
      <c r="D9137" s="33">
        <v>3.5000000000000001E-3</v>
      </c>
      <c r="E9137" s="25">
        <v>129.77000000000001</v>
      </c>
      <c r="F9137" s="25">
        <v>13.49</v>
      </c>
    </row>
    <row r="9138" spans="1:6" x14ac:dyDescent="0.2">
      <c r="A9138" s="26"/>
      <c r="B9138" s="27"/>
      <c r="C9138" s="28" t="s">
        <v>6396</v>
      </c>
      <c r="D9138" s="28"/>
      <c r="E9138" s="28"/>
      <c r="F9138" s="29">
        <v>13.15</v>
      </c>
    </row>
    <row r="9139" spans="1:6" x14ac:dyDescent="0.2">
      <c r="A9139" s="26"/>
      <c r="B9139" s="27"/>
      <c r="C9139" s="28" t="s">
        <v>6397</v>
      </c>
      <c r="D9139" s="28"/>
      <c r="E9139" s="28"/>
      <c r="F9139" s="29">
        <v>8.25</v>
      </c>
    </row>
    <row r="9140" spans="1:6" x14ac:dyDescent="0.2">
      <c r="A9140" s="26"/>
      <c r="B9140" s="27"/>
      <c r="C9140" s="28" t="s">
        <v>917</v>
      </c>
      <c r="D9140" s="28"/>
      <c r="E9140" s="28"/>
      <c r="F9140" s="29">
        <v>34.89</v>
      </c>
    </row>
    <row r="9141" spans="1:6" ht="22.5" customHeight="1" x14ac:dyDescent="0.2">
      <c r="A9141" s="21">
        <v>42</v>
      </c>
      <c r="B9141" s="22" t="s">
        <v>1317</v>
      </c>
      <c r="C9141" s="23" t="s">
        <v>1318</v>
      </c>
      <c r="D9141" s="24">
        <v>1.4E-2</v>
      </c>
      <c r="E9141" s="25">
        <v>1752.6</v>
      </c>
      <c r="F9141" s="25">
        <v>205.86</v>
      </c>
    </row>
    <row r="9142" spans="1:6" ht="12" customHeight="1" x14ac:dyDescent="0.2">
      <c r="A9142" s="459" t="s">
        <v>6402</v>
      </c>
      <c r="B9142" s="460"/>
      <c r="C9142" s="460"/>
      <c r="D9142" s="460"/>
      <c r="E9142" s="460"/>
      <c r="F9142" s="461"/>
    </row>
    <row r="9143" spans="1:6" ht="33.75" customHeight="1" x14ac:dyDescent="0.2">
      <c r="A9143" s="21">
        <v>43</v>
      </c>
      <c r="B9143" s="22" t="s">
        <v>6403</v>
      </c>
      <c r="C9143" s="23" t="s">
        <v>6404</v>
      </c>
      <c r="D9143" s="33">
        <v>0.3805</v>
      </c>
      <c r="E9143" s="25">
        <v>7198.15</v>
      </c>
      <c r="F9143" s="25">
        <v>45375.65</v>
      </c>
    </row>
    <row r="9144" spans="1:6" x14ac:dyDescent="0.2">
      <c r="A9144" s="26"/>
      <c r="B9144" s="27"/>
      <c r="C9144" s="28" t="s">
        <v>6405</v>
      </c>
      <c r="D9144" s="28"/>
      <c r="E9144" s="28"/>
      <c r="F9144" s="29">
        <v>30443.01</v>
      </c>
    </row>
    <row r="9145" spans="1:6" x14ac:dyDescent="0.2">
      <c r="A9145" s="26"/>
      <c r="B9145" s="27"/>
      <c r="C9145" s="28" t="s">
        <v>6406</v>
      </c>
      <c r="D9145" s="28"/>
      <c r="E9145" s="28"/>
      <c r="F9145" s="29">
        <v>19254.560000000001</v>
      </c>
    </row>
    <row r="9146" spans="1:6" x14ac:dyDescent="0.2">
      <c r="A9146" s="26"/>
      <c r="B9146" s="27"/>
      <c r="C9146" s="28" t="s">
        <v>917</v>
      </c>
      <c r="D9146" s="28"/>
      <c r="E9146" s="28"/>
      <c r="F9146" s="29">
        <v>95073.22</v>
      </c>
    </row>
    <row r="9147" spans="1:6" ht="22.5" customHeight="1" x14ac:dyDescent="0.2">
      <c r="A9147" s="21">
        <v>44</v>
      </c>
      <c r="B9147" s="22" t="s">
        <v>6378</v>
      </c>
      <c r="C9147" s="23" t="s">
        <v>6379</v>
      </c>
      <c r="D9147" s="31">
        <v>1</v>
      </c>
      <c r="E9147" s="25">
        <v>569.52</v>
      </c>
      <c r="F9147" s="25">
        <v>6606.43</v>
      </c>
    </row>
    <row r="9148" spans="1:6" ht="22.5" customHeight="1" x14ac:dyDescent="0.2">
      <c r="A9148" s="21">
        <v>45</v>
      </c>
      <c r="B9148" s="22" t="s">
        <v>1377</v>
      </c>
      <c r="C9148" s="23" t="s">
        <v>6380</v>
      </c>
      <c r="D9148" s="31">
        <v>1</v>
      </c>
      <c r="E9148" s="25">
        <v>86.96</v>
      </c>
      <c r="F9148" s="25">
        <v>729.63</v>
      </c>
    </row>
    <row r="9149" spans="1:6" ht="33.75" customHeight="1" x14ac:dyDescent="0.2">
      <c r="A9149" s="21">
        <v>46</v>
      </c>
      <c r="B9149" s="22" t="s">
        <v>6407</v>
      </c>
      <c r="C9149" s="23" t="s">
        <v>6408</v>
      </c>
      <c r="D9149" s="31">
        <v>1</v>
      </c>
      <c r="E9149" s="25">
        <v>234.87</v>
      </c>
      <c r="F9149" s="25">
        <v>3177.79</v>
      </c>
    </row>
    <row r="9150" spans="1:6" ht="33.75" customHeight="1" x14ac:dyDescent="0.2">
      <c r="A9150" s="21">
        <v>47</v>
      </c>
      <c r="B9150" s="22" t="s">
        <v>6409</v>
      </c>
      <c r="C9150" s="23" t="s">
        <v>6410</v>
      </c>
      <c r="D9150" s="31">
        <v>1</v>
      </c>
      <c r="E9150" s="25">
        <v>387.63</v>
      </c>
      <c r="F9150" s="25">
        <v>1880.01</v>
      </c>
    </row>
    <row r="9151" spans="1:6" ht="33.75" customHeight="1" x14ac:dyDescent="0.2">
      <c r="A9151" s="21">
        <v>48</v>
      </c>
      <c r="B9151" s="22" t="s">
        <v>6411</v>
      </c>
      <c r="C9151" s="23" t="s">
        <v>6412</v>
      </c>
      <c r="D9151" s="31">
        <v>1</v>
      </c>
      <c r="E9151" s="25">
        <v>429.96</v>
      </c>
      <c r="F9151" s="25">
        <v>4828.45</v>
      </c>
    </row>
    <row r="9152" spans="1:6" ht="33.75" customHeight="1" x14ac:dyDescent="0.2">
      <c r="A9152" s="21">
        <v>49</v>
      </c>
      <c r="B9152" s="22" t="s">
        <v>6413</v>
      </c>
      <c r="C9152" s="23" t="s">
        <v>6414</v>
      </c>
      <c r="D9152" s="31">
        <v>1</v>
      </c>
      <c r="E9152" s="25">
        <v>647.77</v>
      </c>
      <c r="F9152" s="25">
        <v>5797.54</v>
      </c>
    </row>
    <row r="9153" spans="1:6" ht="33.75" customHeight="1" x14ac:dyDescent="0.2">
      <c r="A9153" s="21">
        <v>50</v>
      </c>
      <c r="B9153" s="22" t="s">
        <v>6387</v>
      </c>
      <c r="C9153" s="23" t="s">
        <v>6388</v>
      </c>
      <c r="D9153" s="31">
        <v>1</v>
      </c>
      <c r="E9153" s="25">
        <v>215.48</v>
      </c>
      <c r="F9153" s="25">
        <v>1142.04</v>
      </c>
    </row>
    <row r="9154" spans="1:6" ht="22.5" customHeight="1" x14ac:dyDescent="0.2">
      <c r="A9154" s="21">
        <v>51</v>
      </c>
      <c r="B9154" s="22" t="s">
        <v>6394</v>
      </c>
      <c r="C9154" s="23" t="s">
        <v>6395</v>
      </c>
      <c r="D9154" s="33">
        <v>9.4999999999999998E-3</v>
      </c>
      <c r="E9154" s="25">
        <v>129.77000000000001</v>
      </c>
      <c r="F9154" s="25">
        <v>36.61</v>
      </c>
    </row>
    <row r="9155" spans="1:6" x14ac:dyDescent="0.2">
      <c r="A9155" s="26"/>
      <c r="B9155" s="27"/>
      <c r="C9155" s="28" t="s">
        <v>6415</v>
      </c>
      <c r="D9155" s="28"/>
      <c r="E9155" s="28"/>
      <c r="F9155" s="29">
        <v>35.67</v>
      </c>
    </row>
    <row r="9156" spans="1:6" x14ac:dyDescent="0.2">
      <c r="A9156" s="26"/>
      <c r="B9156" s="27"/>
      <c r="C9156" s="28" t="s">
        <v>6416</v>
      </c>
      <c r="D9156" s="28"/>
      <c r="E9156" s="28"/>
      <c r="F9156" s="29">
        <v>22.38</v>
      </c>
    </row>
    <row r="9157" spans="1:6" x14ac:dyDescent="0.2">
      <c r="A9157" s="26"/>
      <c r="B9157" s="27"/>
      <c r="C9157" s="28" t="s">
        <v>917</v>
      </c>
      <c r="D9157" s="28"/>
      <c r="E9157" s="28"/>
      <c r="F9157" s="29">
        <v>94.66</v>
      </c>
    </row>
    <row r="9158" spans="1:6" ht="22.5" customHeight="1" x14ac:dyDescent="0.2">
      <c r="A9158" s="21">
        <v>52</v>
      </c>
      <c r="B9158" s="22" t="s">
        <v>1317</v>
      </c>
      <c r="C9158" s="23" t="s">
        <v>1318</v>
      </c>
      <c r="D9158" s="24">
        <v>3.7999999999999999E-2</v>
      </c>
      <c r="E9158" s="25">
        <v>1752.6</v>
      </c>
      <c r="F9158" s="25">
        <v>558.76</v>
      </c>
    </row>
    <row r="9159" spans="1:6" ht="11.25" customHeight="1" x14ac:dyDescent="0.2">
      <c r="A9159" s="443" t="s">
        <v>1007</v>
      </c>
      <c r="B9159" s="444"/>
      <c r="C9159" s="444"/>
      <c r="D9159" s="444"/>
      <c r="E9159" s="445"/>
      <c r="F9159" s="36">
        <v>769206.06</v>
      </c>
    </row>
    <row r="9160" spans="1:6" x14ac:dyDescent="0.2">
      <c r="A9160" s="443" t="s">
        <v>1008</v>
      </c>
      <c r="B9160" s="444"/>
      <c r="C9160" s="444"/>
      <c r="D9160" s="444"/>
      <c r="E9160" s="445"/>
      <c r="F9160" s="36">
        <v>196310.53</v>
      </c>
    </row>
    <row r="9161" spans="1:6" x14ac:dyDescent="0.2">
      <c r="A9161" s="443" t="s">
        <v>1009</v>
      </c>
      <c r="B9161" s="444"/>
      <c r="C9161" s="444"/>
      <c r="D9161" s="444"/>
      <c r="E9161" s="445"/>
      <c r="F9161" s="36">
        <v>122355.16</v>
      </c>
    </row>
    <row r="9162" spans="1:6" ht="11.25" customHeight="1" x14ac:dyDescent="0.2">
      <c r="A9162" s="443" t="s">
        <v>6417</v>
      </c>
      <c r="B9162" s="444"/>
      <c r="C9162" s="444"/>
      <c r="D9162" s="444"/>
      <c r="E9162" s="445"/>
      <c r="F9162" s="36">
        <v>1087871.75</v>
      </c>
    </row>
    <row r="9163" spans="1:6" ht="12.75" customHeight="1" x14ac:dyDescent="0.2">
      <c r="A9163" s="456" t="s">
        <v>6418</v>
      </c>
      <c r="B9163" s="457"/>
      <c r="C9163" s="457"/>
      <c r="D9163" s="457"/>
      <c r="E9163" s="457"/>
      <c r="F9163" s="458"/>
    </row>
    <row r="9164" spans="1:6" ht="22.5" customHeight="1" x14ac:dyDescent="0.2">
      <c r="A9164" s="21">
        <v>53</v>
      </c>
      <c r="B9164" s="22" t="s">
        <v>3832</v>
      </c>
      <c r="C9164" s="23" t="s">
        <v>3833</v>
      </c>
      <c r="D9164" s="24">
        <v>0.152</v>
      </c>
      <c r="E9164" s="25">
        <v>158.19999999999999</v>
      </c>
      <c r="F9164" s="25">
        <v>938.77</v>
      </c>
    </row>
    <row r="9165" spans="1:6" x14ac:dyDescent="0.2">
      <c r="A9165" s="26"/>
      <c r="B9165" s="27"/>
      <c r="C9165" s="28" t="s">
        <v>6419</v>
      </c>
      <c r="D9165" s="28"/>
      <c r="E9165" s="28"/>
      <c r="F9165" s="29">
        <v>963.41</v>
      </c>
    </row>
    <row r="9166" spans="1:6" x14ac:dyDescent="0.2">
      <c r="A9166" s="26"/>
      <c r="B9166" s="27"/>
      <c r="C9166" s="28" t="s">
        <v>6420</v>
      </c>
      <c r="D9166" s="28"/>
      <c r="E9166" s="28"/>
      <c r="F9166" s="29">
        <v>609.34</v>
      </c>
    </row>
    <row r="9167" spans="1:6" x14ac:dyDescent="0.2">
      <c r="A9167" s="26"/>
      <c r="B9167" s="27"/>
      <c r="C9167" s="28" t="s">
        <v>917</v>
      </c>
      <c r="D9167" s="28"/>
      <c r="E9167" s="28"/>
      <c r="F9167" s="29">
        <v>2511.52</v>
      </c>
    </row>
    <row r="9168" spans="1:6" ht="22.5" customHeight="1" x14ac:dyDescent="0.2">
      <c r="A9168" s="21">
        <v>54</v>
      </c>
      <c r="B9168" s="22" t="s">
        <v>2423</v>
      </c>
      <c r="C9168" s="23" t="s">
        <v>2424</v>
      </c>
      <c r="D9168" s="24">
        <v>1.6719999999999999</v>
      </c>
      <c r="E9168" s="25">
        <v>59.99</v>
      </c>
      <c r="F9168" s="25">
        <v>1243.76</v>
      </c>
    </row>
    <row r="9169" spans="1:6" ht="33.75" customHeight="1" x14ac:dyDescent="0.2">
      <c r="A9169" s="21">
        <v>55</v>
      </c>
      <c r="B9169" s="22" t="s">
        <v>6332</v>
      </c>
      <c r="C9169" s="23" t="s">
        <v>6333</v>
      </c>
      <c r="D9169" s="24">
        <v>0.13200000000000001</v>
      </c>
      <c r="E9169" s="25">
        <v>2294.87</v>
      </c>
      <c r="F9169" s="25">
        <v>5516.58</v>
      </c>
    </row>
    <row r="9170" spans="1:6" x14ac:dyDescent="0.2">
      <c r="A9170" s="26"/>
      <c r="B9170" s="27"/>
      <c r="C9170" s="28" t="s">
        <v>6421</v>
      </c>
      <c r="D9170" s="28"/>
      <c r="E9170" s="28"/>
      <c r="F9170" s="29">
        <v>4496.05</v>
      </c>
    </row>
    <row r="9171" spans="1:6" x14ac:dyDescent="0.2">
      <c r="A9171" s="26"/>
      <c r="B9171" s="27"/>
      <c r="C9171" s="28" t="s">
        <v>6422</v>
      </c>
      <c r="D9171" s="28"/>
      <c r="E9171" s="28"/>
      <c r="F9171" s="29">
        <v>2843.66</v>
      </c>
    </row>
    <row r="9172" spans="1:6" x14ac:dyDescent="0.2">
      <c r="A9172" s="26"/>
      <c r="B9172" s="27"/>
      <c r="C9172" s="28" t="s">
        <v>917</v>
      </c>
      <c r="D9172" s="28"/>
      <c r="E9172" s="28"/>
      <c r="F9172" s="29">
        <v>12856.29</v>
      </c>
    </row>
    <row r="9173" spans="1:6" ht="33.75" customHeight="1" x14ac:dyDescent="0.2">
      <c r="A9173" s="21">
        <v>56</v>
      </c>
      <c r="B9173" s="22" t="s">
        <v>6336</v>
      </c>
      <c r="C9173" s="23" t="s">
        <v>6337</v>
      </c>
      <c r="D9173" s="24">
        <v>13.332000000000001</v>
      </c>
      <c r="E9173" s="25">
        <v>112.41</v>
      </c>
      <c r="F9173" s="25">
        <v>11374.75</v>
      </c>
    </row>
    <row r="9174" spans="1:6" ht="33.75" customHeight="1" x14ac:dyDescent="0.2">
      <c r="A9174" s="21">
        <v>57</v>
      </c>
      <c r="B9174" s="22" t="s">
        <v>6338</v>
      </c>
      <c r="C9174" s="23" t="s">
        <v>6339</v>
      </c>
      <c r="D9174" s="31">
        <v>1</v>
      </c>
      <c r="E9174" s="25">
        <v>262.72000000000003</v>
      </c>
      <c r="F9174" s="25">
        <v>9988.0499999999993</v>
      </c>
    </row>
    <row r="9175" spans="1:6" x14ac:dyDescent="0.2">
      <c r="A9175" s="26"/>
      <c r="B9175" s="27"/>
      <c r="C9175" s="28" t="s">
        <v>6340</v>
      </c>
      <c r="D9175" s="28"/>
      <c r="E9175" s="28"/>
      <c r="F9175" s="29">
        <v>11149.42</v>
      </c>
    </row>
    <row r="9176" spans="1:6" x14ac:dyDescent="0.2">
      <c r="A9176" s="26"/>
      <c r="B9176" s="27"/>
      <c r="C9176" s="28" t="s">
        <v>6341</v>
      </c>
      <c r="D9176" s="28"/>
      <c r="E9176" s="28"/>
      <c r="F9176" s="29">
        <v>7051.77</v>
      </c>
    </row>
    <row r="9177" spans="1:6" x14ac:dyDescent="0.2">
      <c r="A9177" s="26"/>
      <c r="B9177" s="27"/>
      <c r="C9177" s="28" t="s">
        <v>917</v>
      </c>
      <c r="D9177" s="28"/>
      <c r="E9177" s="28"/>
      <c r="F9177" s="29">
        <v>28189.24</v>
      </c>
    </row>
    <row r="9178" spans="1:6" ht="12" customHeight="1" x14ac:dyDescent="0.2">
      <c r="A9178" s="459" t="s">
        <v>6342</v>
      </c>
      <c r="B9178" s="460"/>
      <c r="C9178" s="460"/>
      <c r="D9178" s="460"/>
      <c r="E9178" s="460"/>
      <c r="F9178" s="461"/>
    </row>
    <row r="9179" spans="1:6" ht="22.5" customHeight="1" x14ac:dyDescent="0.2">
      <c r="A9179" s="21">
        <v>58</v>
      </c>
      <c r="B9179" s="22" t="s">
        <v>2419</v>
      </c>
      <c r="C9179" s="23" t="s">
        <v>2420</v>
      </c>
      <c r="D9179" s="24">
        <v>4.5999999999999999E-2</v>
      </c>
      <c r="E9179" s="25">
        <v>915.98</v>
      </c>
      <c r="F9179" s="25">
        <v>1904.92</v>
      </c>
    </row>
    <row r="9180" spans="1:6" x14ac:dyDescent="0.2">
      <c r="A9180" s="26"/>
      <c r="B9180" s="27"/>
      <c r="C9180" s="28" t="s">
        <v>6423</v>
      </c>
      <c r="D9180" s="28"/>
      <c r="E9180" s="28"/>
      <c r="F9180" s="29">
        <v>1695.38</v>
      </c>
    </row>
    <row r="9181" spans="1:6" x14ac:dyDescent="0.2">
      <c r="A9181" s="26"/>
      <c r="B9181" s="27"/>
      <c r="C9181" s="28" t="s">
        <v>6424</v>
      </c>
      <c r="D9181" s="28"/>
      <c r="E9181" s="28"/>
      <c r="F9181" s="29">
        <v>761.97</v>
      </c>
    </row>
    <row r="9182" spans="1:6" x14ac:dyDescent="0.2">
      <c r="A9182" s="26"/>
      <c r="B9182" s="27"/>
      <c r="C9182" s="28" t="s">
        <v>917</v>
      </c>
      <c r="D9182" s="28"/>
      <c r="E9182" s="28"/>
      <c r="F9182" s="29">
        <v>4362.2700000000004</v>
      </c>
    </row>
    <row r="9183" spans="1:6" ht="22.5" customHeight="1" x14ac:dyDescent="0.2">
      <c r="A9183" s="21">
        <v>59</v>
      </c>
      <c r="B9183" s="22" t="s">
        <v>3848</v>
      </c>
      <c r="C9183" s="23" t="s">
        <v>3849</v>
      </c>
      <c r="D9183" s="30">
        <v>5.0599999999999996</v>
      </c>
      <c r="E9183" s="25">
        <v>44.94</v>
      </c>
      <c r="F9183" s="25">
        <v>8693.36</v>
      </c>
    </row>
    <row r="9184" spans="1:6" ht="33.75" customHeight="1" x14ac:dyDescent="0.2">
      <c r="A9184" s="21">
        <v>60</v>
      </c>
      <c r="B9184" s="22" t="s">
        <v>6345</v>
      </c>
      <c r="C9184" s="23" t="s">
        <v>6346</v>
      </c>
      <c r="D9184" s="30">
        <v>0.12</v>
      </c>
      <c r="E9184" s="25">
        <v>2376.4499999999998</v>
      </c>
      <c r="F9184" s="25">
        <v>4787.68</v>
      </c>
    </row>
    <row r="9185" spans="1:6" x14ac:dyDescent="0.2">
      <c r="A9185" s="26"/>
      <c r="B9185" s="27"/>
      <c r="C9185" s="28" t="s">
        <v>6425</v>
      </c>
      <c r="D9185" s="28"/>
      <c r="E9185" s="28"/>
      <c r="F9185" s="29">
        <v>4015.05</v>
      </c>
    </row>
    <row r="9186" spans="1:6" x14ac:dyDescent="0.2">
      <c r="A9186" s="26"/>
      <c r="B9186" s="27"/>
      <c r="C9186" s="28" t="s">
        <v>6426</v>
      </c>
      <c r="D9186" s="28"/>
      <c r="E9186" s="28"/>
      <c r="F9186" s="29">
        <v>2539.44</v>
      </c>
    </row>
    <row r="9187" spans="1:6" x14ac:dyDescent="0.2">
      <c r="A9187" s="26"/>
      <c r="B9187" s="27"/>
      <c r="C9187" s="28" t="s">
        <v>917</v>
      </c>
      <c r="D9187" s="28"/>
      <c r="E9187" s="28"/>
      <c r="F9187" s="29">
        <v>11342.17</v>
      </c>
    </row>
    <row r="9188" spans="1:6" ht="45" customHeight="1" x14ac:dyDescent="0.2">
      <c r="A9188" s="21">
        <v>61</v>
      </c>
      <c r="B9188" s="22" t="s">
        <v>6349</v>
      </c>
      <c r="C9188" s="23" t="s">
        <v>6350</v>
      </c>
      <c r="D9188" s="24">
        <v>12.048</v>
      </c>
      <c r="E9188" s="25">
        <v>501.48</v>
      </c>
      <c r="F9188" s="25">
        <v>68514.36</v>
      </c>
    </row>
    <row r="9189" spans="1:6" ht="33.75" customHeight="1" x14ac:dyDescent="0.2">
      <c r="A9189" s="21">
        <v>62</v>
      </c>
      <c r="B9189" s="22" t="s">
        <v>6351</v>
      </c>
      <c r="C9189" s="23" t="s">
        <v>6352</v>
      </c>
      <c r="D9189" s="24">
        <v>1.2E-2</v>
      </c>
      <c r="E9189" s="25">
        <v>174923.86</v>
      </c>
      <c r="F9189" s="25">
        <v>13849.33</v>
      </c>
    </row>
    <row r="9190" spans="1:6" x14ac:dyDescent="0.2">
      <c r="A9190" s="26"/>
      <c r="B9190" s="27"/>
      <c r="C9190" s="28" t="s">
        <v>6427</v>
      </c>
      <c r="D9190" s="28"/>
      <c r="E9190" s="28"/>
      <c r="F9190" s="29">
        <v>3311.32</v>
      </c>
    </row>
    <row r="9191" spans="1:6" x14ac:dyDescent="0.2">
      <c r="A9191" s="26"/>
      <c r="B9191" s="27"/>
      <c r="C9191" s="28" t="s">
        <v>6428</v>
      </c>
      <c r="D9191" s="28"/>
      <c r="E9191" s="28"/>
      <c r="F9191" s="29">
        <v>2094.34</v>
      </c>
    </row>
    <row r="9192" spans="1:6" x14ac:dyDescent="0.2">
      <c r="A9192" s="26"/>
      <c r="B9192" s="27"/>
      <c r="C9192" s="28" t="s">
        <v>917</v>
      </c>
      <c r="D9192" s="28"/>
      <c r="E9192" s="28"/>
      <c r="F9192" s="29">
        <v>19254.990000000002</v>
      </c>
    </row>
    <row r="9193" spans="1:6" ht="45" customHeight="1" x14ac:dyDescent="0.2">
      <c r="A9193" s="21">
        <v>63</v>
      </c>
      <c r="B9193" s="22" t="s">
        <v>6355</v>
      </c>
      <c r="C9193" s="23" t="s">
        <v>6356</v>
      </c>
      <c r="D9193" s="24">
        <v>1.2E-2</v>
      </c>
      <c r="E9193" s="25">
        <v>14510.95</v>
      </c>
      <c r="F9193" s="25">
        <v>1570.54</v>
      </c>
    </row>
    <row r="9194" spans="1:6" x14ac:dyDescent="0.2">
      <c r="A9194" s="26"/>
      <c r="B9194" s="27"/>
      <c r="C9194" s="28" t="s">
        <v>6429</v>
      </c>
      <c r="D9194" s="28"/>
      <c r="E9194" s="28"/>
      <c r="F9194" s="29">
        <v>767.25</v>
      </c>
    </row>
    <row r="9195" spans="1:6" x14ac:dyDescent="0.2">
      <c r="A9195" s="26"/>
      <c r="B9195" s="27"/>
      <c r="C9195" s="28" t="s">
        <v>6430</v>
      </c>
      <c r="D9195" s="28"/>
      <c r="E9195" s="28"/>
      <c r="F9195" s="29">
        <v>485.27</v>
      </c>
    </row>
    <row r="9196" spans="1:6" x14ac:dyDescent="0.2">
      <c r="A9196" s="26"/>
      <c r="B9196" s="27"/>
      <c r="C9196" s="28" t="s">
        <v>917</v>
      </c>
      <c r="D9196" s="28"/>
      <c r="E9196" s="28"/>
      <c r="F9196" s="29">
        <v>2823.06</v>
      </c>
    </row>
    <row r="9197" spans="1:6" ht="33.75" customHeight="1" x14ac:dyDescent="0.2">
      <c r="A9197" s="21">
        <v>64</v>
      </c>
      <c r="B9197" s="22" t="s">
        <v>6359</v>
      </c>
      <c r="C9197" s="23" t="s">
        <v>6360</v>
      </c>
      <c r="D9197" s="24">
        <v>21.744</v>
      </c>
      <c r="E9197" s="25">
        <v>20.57</v>
      </c>
      <c r="F9197" s="25">
        <v>2160.33</v>
      </c>
    </row>
    <row r="9198" spans="1:6" ht="22.5" customHeight="1" x14ac:dyDescent="0.2">
      <c r="A9198" s="21">
        <v>65</v>
      </c>
      <c r="B9198" s="22" t="s">
        <v>6361</v>
      </c>
      <c r="C9198" s="23" t="s">
        <v>6362</v>
      </c>
      <c r="D9198" s="30">
        <v>0.12</v>
      </c>
      <c r="E9198" s="25">
        <v>1733.72</v>
      </c>
      <c r="F9198" s="25">
        <v>6694.21</v>
      </c>
    </row>
    <row r="9199" spans="1:6" x14ac:dyDescent="0.2">
      <c r="A9199" s="26"/>
      <c r="B9199" s="27"/>
      <c r="C9199" s="28" t="s">
        <v>6431</v>
      </c>
      <c r="D9199" s="28"/>
      <c r="E9199" s="28"/>
      <c r="F9199" s="29">
        <v>6411.06</v>
      </c>
    </row>
    <row r="9200" spans="1:6" x14ac:dyDescent="0.2">
      <c r="A9200" s="26"/>
      <c r="B9200" s="27"/>
      <c r="C9200" s="28" t="s">
        <v>6432</v>
      </c>
      <c r="D9200" s="28"/>
      <c r="E9200" s="28"/>
      <c r="F9200" s="29">
        <v>4054.86</v>
      </c>
    </row>
    <row r="9201" spans="1:6" x14ac:dyDescent="0.2">
      <c r="A9201" s="26"/>
      <c r="B9201" s="27"/>
      <c r="C9201" s="28" t="s">
        <v>917</v>
      </c>
      <c r="D9201" s="28"/>
      <c r="E9201" s="28"/>
      <c r="F9201" s="29">
        <v>17160.13</v>
      </c>
    </row>
    <row r="9202" spans="1:6" ht="45" customHeight="1" x14ac:dyDescent="0.2">
      <c r="A9202" s="21">
        <v>66</v>
      </c>
      <c r="B9202" s="22" t="s">
        <v>6365</v>
      </c>
      <c r="C9202" s="23" t="s">
        <v>6366</v>
      </c>
      <c r="D9202" s="31">
        <v>25</v>
      </c>
      <c r="E9202" s="25">
        <v>47.1</v>
      </c>
      <c r="F9202" s="25">
        <v>9880.1200000000008</v>
      </c>
    </row>
    <row r="9203" spans="1:6" ht="33.75" customHeight="1" x14ac:dyDescent="0.2">
      <c r="A9203" s="21">
        <v>67</v>
      </c>
      <c r="B9203" s="22" t="s">
        <v>1044</v>
      </c>
      <c r="C9203" s="23" t="s">
        <v>1045</v>
      </c>
      <c r="D9203" s="32">
        <v>1.1000000000000001</v>
      </c>
      <c r="E9203" s="25">
        <v>622.48</v>
      </c>
      <c r="F9203" s="25">
        <v>6841.79</v>
      </c>
    </row>
    <row r="9204" spans="1:6" x14ac:dyDescent="0.2">
      <c r="A9204" s="26"/>
      <c r="B9204" s="27"/>
      <c r="C9204" s="28" t="s">
        <v>6433</v>
      </c>
      <c r="D9204" s="28"/>
      <c r="E9204" s="28"/>
      <c r="F9204" s="29">
        <v>1955.02</v>
      </c>
    </row>
    <row r="9205" spans="1:6" x14ac:dyDescent="0.2">
      <c r="A9205" s="26"/>
      <c r="B9205" s="27"/>
      <c r="C9205" s="28" t="s">
        <v>6434</v>
      </c>
      <c r="D9205" s="28"/>
      <c r="E9205" s="28"/>
      <c r="F9205" s="29">
        <v>1127.9000000000001</v>
      </c>
    </row>
    <row r="9206" spans="1:6" x14ac:dyDescent="0.2">
      <c r="A9206" s="26"/>
      <c r="B9206" s="27"/>
      <c r="C9206" s="28" t="s">
        <v>917</v>
      </c>
      <c r="D9206" s="28"/>
      <c r="E9206" s="28"/>
      <c r="F9206" s="29">
        <v>9924.7099999999991</v>
      </c>
    </row>
    <row r="9207" spans="1:6" ht="33.75" customHeight="1" x14ac:dyDescent="0.2">
      <c r="A9207" s="21">
        <v>68</v>
      </c>
      <c r="B9207" s="22" t="s">
        <v>6369</v>
      </c>
      <c r="C9207" s="23" t="s">
        <v>6370</v>
      </c>
      <c r="D9207" s="30">
        <v>0.36</v>
      </c>
      <c r="E9207" s="25">
        <v>680.25</v>
      </c>
      <c r="F9207" s="25">
        <v>2093.56</v>
      </c>
    </row>
    <row r="9208" spans="1:6" x14ac:dyDescent="0.2">
      <c r="A9208" s="26"/>
      <c r="B9208" s="27"/>
      <c r="C9208" s="28" t="s">
        <v>6435</v>
      </c>
      <c r="D9208" s="28"/>
      <c r="E9208" s="28"/>
      <c r="F9208" s="29">
        <v>639.82000000000005</v>
      </c>
    </row>
    <row r="9209" spans="1:6" x14ac:dyDescent="0.2">
      <c r="A9209" s="26"/>
      <c r="B9209" s="27"/>
      <c r="C9209" s="28" t="s">
        <v>6436</v>
      </c>
      <c r="D9209" s="28"/>
      <c r="E9209" s="28"/>
      <c r="F9209" s="29">
        <v>369.13</v>
      </c>
    </row>
    <row r="9210" spans="1:6" x14ac:dyDescent="0.2">
      <c r="A9210" s="26"/>
      <c r="B9210" s="27"/>
      <c r="C9210" s="28" t="s">
        <v>917</v>
      </c>
      <c r="D9210" s="28"/>
      <c r="E9210" s="28"/>
      <c r="F9210" s="29">
        <v>3102.51</v>
      </c>
    </row>
    <row r="9211" spans="1:6" ht="12" x14ac:dyDescent="0.2">
      <c r="A9211" s="459" t="s">
        <v>6437</v>
      </c>
      <c r="B9211" s="460"/>
      <c r="C9211" s="460"/>
      <c r="D9211" s="460"/>
      <c r="E9211" s="460"/>
      <c r="F9211" s="461"/>
    </row>
    <row r="9212" spans="1:6" ht="12" customHeight="1" x14ac:dyDescent="0.2">
      <c r="A9212" s="459" t="s">
        <v>6438</v>
      </c>
      <c r="B9212" s="460"/>
      <c r="C9212" s="460"/>
      <c r="D9212" s="460"/>
      <c r="E9212" s="460"/>
      <c r="F9212" s="461"/>
    </row>
    <row r="9213" spans="1:6" ht="33.75" customHeight="1" x14ac:dyDescent="0.2">
      <c r="A9213" s="21">
        <v>69</v>
      </c>
      <c r="B9213" s="22" t="s">
        <v>6374</v>
      </c>
      <c r="C9213" s="23" t="s">
        <v>6375</v>
      </c>
      <c r="D9213" s="24">
        <v>0.159</v>
      </c>
      <c r="E9213" s="25">
        <v>8200.7000000000007</v>
      </c>
      <c r="F9213" s="25">
        <v>24467.02</v>
      </c>
    </row>
    <row r="9214" spans="1:6" x14ac:dyDescent="0.2">
      <c r="A9214" s="26"/>
      <c r="B9214" s="27"/>
      <c r="C9214" s="28" t="s">
        <v>6376</v>
      </c>
      <c r="D9214" s="28"/>
      <c r="E9214" s="28"/>
      <c r="F9214" s="29">
        <v>18212.259999999998</v>
      </c>
    </row>
    <row r="9215" spans="1:6" x14ac:dyDescent="0.2">
      <c r="A9215" s="26"/>
      <c r="B9215" s="27"/>
      <c r="C9215" s="28" t="s">
        <v>6377</v>
      </c>
      <c r="D9215" s="28"/>
      <c r="E9215" s="28"/>
      <c r="F9215" s="29">
        <v>11518.86</v>
      </c>
    </row>
    <row r="9216" spans="1:6" x14ac:dyDescent="0.2">
      <c r="A9216" s="26"/>
      <c r="B9216" s="27"/>
      <c r="C9216" s="28" t="s">
        <v>917</v>
      </c>
      <c r="D9216" s="28"/>
      <c r="E9216" s="28"/>
      <c r="F9216" s="29">
        <v>54198.14</v>
      </c>
    </row>
    <row r="9217" spans="1:6" ht="22.5" customHeight="1" x14ac:dyDescent="0.2">
      <c r="A9217" s="21">
        <v>70</v>
      </c>
      <c r="B9217" s="22" t="s">
        <v>6378</v>
      </c>
      <c r="C9217" s="23" t="s">
        <v>6379</v>
      </c>
      <c r="D9217" s="31">
        <v>1</v>
      </c>
      <c r="E9217" s="25">
        <v>569.52</v>
      </c>
      <c r="F9217" s="25">
        <v>6606.43</v>
      </c>
    </row>
    <row r="9218" spans="1:6" ht="22.5" customHeight="1" x14ac:dyDescent="0.2">
      <c r="A9218" s="21">
        <v>71</v>
      </c>
      <c r="B9218" s="22" t="s">
        <v>1377</v>
      </c>
      <c r="C9218" s="23" t="s">
        <v>6380</v>
      </c>
      <c r="D9218" s="31">
        <v>1</v>
      </c>
      <c r="E9218" s="25">
        <v>86.96</v>
      </c>
      <c r="F9218" s="25">
        <v>729.63</v>
      </c>
    </row>
    <row r="9219" spans="1:6" ht="33.75" customHeight="1" x14ac:dyDescent="0.2">
      <c r="A9219" s="21">
        <v>72</v>
      </c>
      <c r="B9219" s="22" t="s">
        <v>6381</v>
      </c>
      <c r="C9219" s="23" t="s">
        <v>6382</v>
      </c>
      <c r="D9219" s="31">
        <v>1</v>
      </c>
      <c r="E9219" s="25">
        <v>78.56</v>
      </c>
      <c r="F9219" s="25">
        <v>1587.7</v>
      </c>
    </row>
    <row r="9220" spans="1:6" ht="33.75" customHeight="1" x14ac:dyDescent="0.2">
      <c r="A9220" s="21">
        <v>73</v>
      </c>
      <c r="B9220" s="22" t="s">
        <v>6383</v>
      </c>
      <c r="C9220" s="23" t="s">
        <v>6384</v>
      </c>
      <c r="D9220" s="31">
        <v>1</v>
      </c>
      <c r="E9220" s="25">
        <v>119.5</v>
      </c>
      <c r="F9220" s="25">
        <v>567.63</v>
      </c>
    </row>
    <row r="9221" spans="1:6" ht="33.75" customHeight="1" x14ac:dyDescent="0.2">
      <c r="A9221" s="21">
        <v>74</v>
      </c>
      <c r="B9221" s="22" t="s">
        <v>6385</v>
      </c>
      <c r="C9221" s="23" t="s">
        <v>6386</v>
      </c>
      <c r="D9221" s="31">
        <v>1</v>
      </c>
      <c r="E9221" s="25">
        <v>362.1</v>
      </c>
      <c r="F9221" s="25">
        <v>3436.33</v>
      </c>
    </row>
    <row r="9222" spans="1:6" ht="33.75" customHeight="1" x14ac:dyDescent="0.2">
      <c r="A9222" s="21">
        <v>75</v>
      </c>
      <c r="B9222" s="22" t="s">
        <v>6387</v>
      </c>
      <c r="C9222" s="23" t="s">
        <v>6388</v>
      </c>
      <c r="D9222" s="31">
        <v>1</v>
      </c>
      <c r="E9222" s="25">
        <v>215.48</v>
      </c>
      <c r="F9222" s="25">
        <v>1142.04</v>
      </c>
    </row>
    <row r="9223" spans="1:6" ht="11.25" customHeight="1" x14ac:dyDescent="0.2">
      <c r="A9223" s="443" t="s">
        <v>1007</v>
      </c>
      <c r="B9223" s="444"/>
      <c r="C9223" s="444"/>
      <c r="D9223" s="444"/>
      <c r="E9223" s="445"/>
      <c r="F9223" s="36">
        <v>194588.89</v>
      </c>
    </row>
    <row r="9224" spans="1:6" x14ac:dyDescent="0.2">
      <c r="A9224" s="443" t="s">
        <v>1008</v>
      </c>
      <c r="B9224" s="444"/>
      <c r="C9224" s="444"/>
      <c r="D9224" s="444"/>
      <c r="E9224" s="445"/>
      <c r="F9224" s="36">
        <v>53616.05</v>
      </c>
    </row>
    <row r="9225" spans="1:6" x14ac:dyDescent="0.2">
      <c r="A9225" s="443" t="s">
        <v>1009</v>
      </c>
      <c r="B9225" s="444"/>
      <c r="C9225" s="444"/>
      <c r="D9225" s="444"/>
      <c r="E9225" s="445"/>
      <c r="F9225" s="36">
        <v>33456.519999999997</v>
      </c>
    </row>
    <row r="9226" spans="1:6" ht="11.25" customHeight="1" x14ac:dyDescent="0.2">
      <c r="A9226" s="443" t="s">
        <v>6439</v>
      </c>
      <c r="B9226" s="444"/>
      <c r="C9226" s="444"/>
      <c r="D9226" s="444"/>
      <c r="E9226" s="445"/>
      <c r="F9226" s="36">
        <v>281661.46000000002</v>
      </c>
    </row>
    <row r="9227" spans="1:6" ht="12.75" customHeight="1" x14ac:dyDescent="0.2">
      <c r="A9227" s="456" t="s">
        <v>6440</v>
      </c>
      <c r="B9227" s="457"/>
      <c r="C9227" s="457"/>
      <c r="D9227" s="457"/>
      <c r="E9227" s="457"/>
      <c r="F9227" s="458"/>
    </row>
    <row r="9228" spans="1:6" ht="12" customHeight="1" x14ac:dyDescent="0.2">
      <c r="A9228" s="459" t="s">
        <v>6441</v>
      </c>
      <c r="B9228" s="460"/>
      <c r="C9228" s="460"/>
      <c r="D9228" s="460"/>
      <c r="E9228" s="460"/>
      <c r="F9228" s="461"/>
    </row>
    <row r="9229" spans="1:6" ht="45" customHeight="1" x14ac:dyDescent="0.2">
      <c r="A9229" s="21">
        <v>76</v>
      </c>
      <c r="B9229" s="22" t="s">
        <v>6442</v>
      </c>
      <c r="C9229" s="23" t="s">
        <v>6443</v>
      </c>
      <c r="D9229" s="24">
        <v>3.2000000000000001E-2</v>
      </c>
      <c r="E9229" s="25">
        <v>4495.6099999999997</v>
      </c>
      <c r="F9229" s="25">
        <v>2534.1</v>
      </c>
    </row>
    <row r="9230" spans="1:6" x14ac:dyDescent="0.2">
      <c r="A9230" s="26"/>
      <c r="B9230" s="27"/>
      <c r="C9230" s="28" t="s">
        <v>6444</v>
      </c>
      <c r="D9230" s="28"/>
      <c r="E9230" s="28"/>
      <c r="F9230" s="29">
        <v>982</v>
      </c>
    </row>
    <row r="9231" spans="1:6" x14ac:dyDescent="0.2">
      <c r="A9231" s="26"/>
      <c r="B9231" s="27"/>
      <c r="C9231" s="28" t="s">
        <v>6445</v>
      </c>
      <c r="D9231" s="28"/>
      <c r="E9231" s="28"/>
      <c r="F9231" s="29">
        <v>491</v>
      </c>
    </row>
    <row r="9232" spans="1:6" x14ac:dyDescent="0.2">
      <c r="A9232" s="26"/>
      <c r="B9232" s="27"/>
      <c r="C9232" s="28" t="s">
        <v>917</v>
      </c>
      <c r="D9232" s="28"/>
      <c r="E9232" s="28"/>
      <c r="F9232" s="29">
        <v>4007.1</v>
      </c>
    </row>
    <row r="9233" spans="1:6" ht="33.75" customHeight="1" x14ac:dyDescent="0.2">
      <c r="A9233" s="21">
        <v>77</v>
      </c>
      <c r="B9233" s="22" t="s">
        <v>6446</v>
      </c>
      <c r="C9233" s="23" t="s">
        <v>6447</v>
      </c>
      <c r="D9233" s="24">
        <v>2.1000000000000001E-2</v>
      </c>
      <c r="E9233" s="25">
        <v>1734.66</v>
      </c>
      <c r="F9233" s="25">
        <v>1646.9</v>
      </c>
    </row>
    <row r="9234" spans="1:6" x14ac:dyDescent="0.2">
      <c r="A9234" s="26"/>
      <c r="B9234" s="27"/>
      <c r="C9234" s="28" t="s">
        <v>6448</v>
      </c>
      <c r="D9234" s="28"/>
      <c r="E9234" s="28"/>
      <c r="F9234" s="29">
        <v>1465.74</v>
      </c>
    </row>
    <row r="9235" spans="1:6" x14ac:dyDescent="0.2">
      <c r="A9235" s="26"/>
      <c r="B9235" s="27"/>
      <c r="C9235" s="28" t="s">
        <v>6449</v>
      </c>
      <c r="D9235" s="28"/>
      <c r="E9235" s="28"/>
      <c r="F9235" s="29">
        <v>658.76</v>
      </c>
    </row>
    <row r="9236" spans="1:6" x14ac:dyDescent="0.2">
      <c r="A9236" s="26"/>
      <c r="B9236" s="27"/>
      <c r="C9236" s="28" t="s">
        <v>917</v>
      </c>
      <c r="D9236" s="28"/>
      <c r="E9236" s="28"/>
      <c r="F9236" s="29">
        <v>3771.4</v>
      </c>
    </row>
    <row r="9237" spans="1:6" ht="33.75" customHeight="1" x14ac:dyDescent="0.2">
      <c r="A9237" s="21">
        <v>78</v>
      </c>
      <c r="B9237" s="22" t="s">
        <v>6446</v>
      </c>
      <c r="C9237" s="23" t="s">
        <v>6450</v>
      </c>
      <c r="D9237" s="30">
        <v>0.04</v>
      </c>
      <c r="E9237" s="25">
        <v>1734.66</v>
      </c>
      <c r="F9237" s="25">
        <v>3136.96</v>
      </c>
    </row>
    <row r="9238" spans="1:6" x14ac:dyDescent="0.2">
      <c r="A9238" s="26"/>
      <c r="B9238" s="27"/>
      <c r="C9238" s="28" t="s">
        <v>6451</v>
      </c>
      <c r="D9238" s="28"/>
      <c r="E9238" s="28"/>
      <c r="F9238" s="29">
        <v>2791.89</v>
      </c>
    </row>
    <row r="9239" spans="1:6" x14ac:dyDescent="0.2">
      <c r="A9239" s="26"/>
      <c r="B9239" s="27"/>
      <c r="C9239" s="28" t="s">
        <v>6452</v>
      </c>
      <c r="D9239" s="28"/>
      <c r="E9239" s="28"/>
      <c r="F9239" s="29">
        <v>1254.78</v>
      </c>
    </row>
    <row r="9240" spans="1:6" x14ac:dyDescent="0.2">
      <c r="A9240" s="26"/>
      <c r="B9240" s="27"/>
      <c r="C9240" s="28" t="s">
        <v>917</v>
      </c>
      <c r="D9240" s="28"/>
      <c r="E9240" s="28"/>
      <c r="F9240" s="29">
        <v>7183.63</v>
      </c>
    </row>
    <row r="9241" spans="1:6" ht="33.75" customHeight="1" x14ac:dyDescent="0.2">
      <c r="A9241" s="21">
        <v>79</v>
      </c>
      <c r="B9241" s="22" t="s">
        <v>1013</v>
      </c>
      <c r="C9241" s="23" t="s">
        <v>2425</v>
      </c>
      <c r="D9241" s="30">
        <v>10.37</v>
      </c>
      <c r="E9241" s="25">
        <v>3.94</v>
      </c>
      <c r="F9241" s="25">
        <v>920.41</v>
      </c>
    </row>
    <row r="9242" spans="1:6" ht="45" customHeight="1" x14ac:dyDescent="0.2">
      <c r="A9242" s="21">
        <v>80</v>
      </c>
      <c r="B9242" s="22" t="s">
        <v>2181</v>
      </c>
      <c r="C9242" s="23" t="s">
        <v>1016</v>
      </c>
      <c r="D9242" s="30">
        <v>64.77</v>
      </c>
      <c r="E9242" s="25">
        <v>60.94</v>
      </c>
      <c r="F9242" s="25">
        <v>44993.8</v>
      </c>
    </row>
    <row r="9243" spans="1:6" ht="33.75" customHeight="1" x14ac:dyDescent="0.2">
      <c r="A9243" s="21">
        <v>81</v>
      </c>
      <c r="B9243" s="22" t="s">
        <v>6453</v>
      </c>
      <c r="C9243" s="23" t="s">
        <v>6454</v>
      </c>
      <c r="D9243" s="30">
        <v>0.72</v>
      </c>
      <c r="E9243" s="25">
        <v>407.47</v>
      </c>
      <c r="F9243" s="25">
        <v>9315.1299999999992</v>
      </c>
    </row>
    <row r="9244" spans="1:6" x14ac:dyDescent="0.2">
      <c r="A9244" s="26"/>
      <c r="B9244" s="27"/>
      <c r="C9244" s="28" t="s">
        <v>6455</v>
      </c>
      <c r="D9244" s="28"/>
      <c r="E9244" s="28"/>
      <c r="F9244" s="29">
        <v>7276.04</v>
      </c>
    </row>
    <row r="9245" spans="1:6" x14ac:dyDescent="0.2">
      <c r="A9245" s="26"/>
      <c r="B9245" s="27"/>
      <c r="C9245" s="28" t="s">
        <v>6456</v>
      </c>
      <c r="D9245" s="28"/>
      <c r="E9245" s="28"/>
      <c r="F9245" s="29">
        <v>3351.89</v>
      </c>
    </row>
    <row r="9246" spans="1:6" x14ac:dyDescent="0.2">
      <c r="A9246" s="26"/>
      <c r="B9246" s="27"/>
      <c r="C9246" s="28" t="s">
        <v>917</v>
      </c>
      <c r="D9246" s="28"/>
      <c r="E9246" s="28"/>
      <c r="F9246" s="29">
        <v>19943.060000000001</v>
      </c>
    </row>
    <row r="9247" spans="1:6" ht="22.5" customHeight="1" x14ac:dyDescent="0.2">
      <c r="A9247" s="21">
        <v>82</v>
      </c>
      <c r="B9247" s="22" t="s">
        <v>6457</v>
      </c>
      <c r="C9247" s="23" t="s">
        <v>6458</v>
      </c>
      <c r="D9247" s="30">
        <v>15.84</v>
      </c>
      <c r="E9247" s="25">
        <v>10.57</v>
      </c>
      <c r="F9247" s="25">
        <v>2922.2</v>
      </c>
    </row>
    <row r="9248" spans="1:6" ht="12" customHeight="1" x14ac:dyDescent="0.2">
      <c r="A9248" s="459" t="s">
        <v>6459</v>
      </c>
      <c r="B9248" s="460"/>
      <c r="C9248" s="460"/>
      <c r="D9248" s="460"/>
      <c r="E9248" s="460"/>
      <c r="F9248" s="461"/>
    </row>
    <row r="9249" spans="1:6" ht="33.75" customHeight="1" x14ac:dyDescent="0.2">
      <c r="A9249" s="21">
        <v>83</v>
      </c>
      <c r="B9249" s="22" t="s">
        <v>2415</v>
      </c>
      <c r="C9249" s="23" t="s">
        <v>2416</v>
      </c>
      <c r="D9249" s="24">
        <v>2.1999999999999999E-2</v>
      </c>
      <c r="E9249" s="25">
        <v>616.41</v>
      </c>
      <c r="F9249" s="25">
        <v>295.08999999999997</v>
      </c>
    </row>
    <row r="9250" spans="1:6" x14ac:dyDescent="0.2">
      <c r="A9250" s="26"/>
      <c r="B9250" s="27"/>
      <c r="C9250" s="28" t="s">
        <v>6460</v>
      </c>
      <c r="D9250" s="28"/>
      <c r="E9250" s="28"/>
      <c r="F9250" s="29">
        <v>110.02</v>
      </c>
    </row>
    <row r="9251" spans="1:6" x14ac:dyDescent="0.2">
      <c r="A9251" s="26"/>
      <c r="B9251" s="27"/>
      <c r="C9251" s="28" t="s">
        <v>6461</v>
      </c>
      <c r="D9251" s="28"/>
      <c r="E9251" s="28"/>
      <c r="F9251" s="29">
        <v>55.01</v>
      </c>
    </row>
    <row r="9252" spans="1:6" x14ac:dyDescent="0.2">
      <c r="A9252" s="26"/>
      <c r="B9252" s="27"/>
      <c r="C9252" s="28" t="s">
        <v>917</v>
      </c>
      <c r="D9252" s="28"/>
      <c r="E9252" s="28"/>
      <c r="F9252" s="29">
        <v>460.12</v>
      </c>
    </row>
    <row r="9253" spans="1:6" ht="22.5" customHeight="1" x14ac:dyDescent="0.2">
      <c r="A9253" s="21">
        <v>84</v>
      </c>
      <c r="B9253" s="22" t="s">
        <v>2423</v>
      </c>
      <c r="C9253" s="23" t="s">
        <v>2424</v>
      </c>
      <c r="D9253" s="31">
        <v>22</v>
      </c>
      <c r="E9253" s="25">
        <v>59.99</v>
      </c>
      <c r="F9253" s="25">
        <v>16365.27</v>
      </c>
    </row>
    <row r="9254" spans="1:6" ht="33.75" customHeight="1" x14ac:dyDescent="0.2">
      <c r="A9254" s="21">
        <v>85</v>
      </c>
      <c r="B9254" s="22" t="s">
        <v>2698</v>
      </c>
      <c r="C9254" s="23" t="s">
        <v>2699</v>
      </c>
      <c r="D9254" s="30">
        <v>0.22</v>
      </c>
      <c r="E9254" s="25">
        <v>509.86</v>
      </c>
      <c r="F9254" s="25">
        <v>2162.98</v>
      </c>
    </row>
    <row r="9255" spans="1:6" x14ac:dyDescent="0.2">
      <c r="A9255" s="26"/>
      <c r="B9255" s="27"/>
      <c r="C9255" s="28" t="s">
        <v>6462</v>
      </c>
      <c r="D9255" s="28"/>
      <c r="E9255" s="28"/>
      <c r="F9255" s="29">
        <v>1711.46</v>
      </c>
    </row>
    <row r="9256" spans="1:6" x14ac:dyDescent="0.2">
      <c r="A9256" s="26"/>
      <c r="B9256" s="27"/>
      <c r="C9256" s="28" t="s">
        <v>6463</v>
      </c>
      <c r="D9256" s="28"/>
      <c r="E9256" s="28"/>
      <c r="F9256" s="29">
        <v>855.73</v>
      </c>
    </row>
    <row r="9257" spans="1:6" x14ac:dyDescent="0.2">
      <c r="A9257" s="26"/>
      <c r="B9257" s="27"/>
      <c r="C9257" s="28" t="s">
        <v>917</v>
      </c>
      <c r="D9257" s="28"/>
      <c r="E9257" s="28"/>
      <c r="F9257" s="29">
        <v>4730.17</v>
      </c>
    </row>
    <row r="9258" spans="1:6" ht="22.5" customHeight="1" x14ac:dyDescent="0.2">
      <c r="A9258" s="21">
        <v>86</v>
      </c>
      <c r="B9258" s="22" t="s">
        <v>2419</v>
      </c>
      <c r="C9258" s="23" t="s">
        <v>2420</v>
      </c>
      <c r="D9258" s="24">
        <v>5.5E-2</v>
      </c>
      <c r="E9258" s="25">
        <v>1099.17</v>
      </c>
      <c r="F9258" s="25">
        <v>2733.14</v>
      </c>
    </row>
    <row r="9259" spans="1:6" x14ac:dyDescent="0.2">
      <c r="A9259" s="26"/>
      <c r="B9259" s="27"/>
      <c r="C9259" s="28" t="s">
        <v>6464</v>
      </c>
      <c r="D9259" s="28"/>
      <c r="E9259" s="28"/>
      <c r="F9259" s="29">
        <v>2432.4899999999998</v>
      </c>
    </row>
    <row r="9260" spans="1:6" x14ac:dyDescent="0.2">
      <c r="A9260" s="26"/>
      <c r="B9260" s="27"/>
      <c r="C9260" s="28" t="s">
        <v>6465</v>
      </c>
      <c r="D9260" s="28"/>
      <c r="E9260" s="28"/>
      <c r="F9260" s="29">
        <v>1093.26</v>
      </c>
    </row>
    <row r="9261" spans="1:6" x14ac:dyDescent="0.2">
      <c r="A9261" s="26"/>
      <c r="B9261" s="27"/>
      <c r="C9261" s="28" t="s">
        <v>917</v>
      </c>
      <c r="D9261" s="28"/>
      <c r="E9261" s="28"/>
      <c r="F9261" s="29">
        <v>6258.89</v>
      </c>
    </row>
    <row r="9262" spans="1:6" ht="22.5" customHeight="1" x14ac:dyDescent="0.2">
      <c r="A9262" s="21">
        <v>87</v>
      </c>
      <c r="B9262" s="22" t="s">
        <v>2423</v>
      </c>
      <c r="C9262" s="23" t="s">
        <v>2424</v>
      </c>
      <c r="D9262" s="32">
        <v>5.5</v>
      </c>
      <c r="E9262" s="25">
        <v>59.99</v>
      </c>
      <c r="F9262" s="25">
        <v>4091.32</v>
      </c>
    </row>
    <row r="9263" spans="1:6" ht="12" customHeight="1" x14ac:dyDescent="0.2">
      <c r="A9263" s="459" t="s">
        <v>6466</v>
      </c>
      <c r="B9263" s="460"/>
      <c r="C9263" s="460"/>
      <c r="D9263" s="460"/>
      <c r="E9263" s="460"/>
      <c r="F9263" s="461"/>
    </row>
    <row r="9264" spans="1:6" ht="33.75" customHeight="1" x14ac:dyDescent="0.2">
      <c r="A9264" s="21">
        <v>88</v>
      </c>
      <c r="B9264" s="22" t="s">
        <v>6467</v>
      </c>
      <c r="C9264" s="23" t="s">
        <v>6468</v>
      </c>
      <c r="D9264" s="24">
        <v>0.32400000000000001</v>
      </c>
      <c r="E9264" s="25">
        <v>11865.56</v>
      </c>
      <c r="F9264" s="25">
        <v>154844.97</v>
      </c>
    </row>
    <row r="9265" spans="1:6" x14ac:dyDescent="0.2">
      <c r="A9265" s="26"/>
      <c r="B9265" s="27"/>
      <c r="C9265" s="28" t="s">
        <v>6469</v>
      </c>
      <c r="D9265" s="28"/>
      <c r="E9265" s="28"/>
      <c r="F9265" s="29">
        <v>133262.01</v>
      </c>
    </row>
    <row r="9266" spans="1:6" x14ac:dyDescent="0.2">
      <c r="A9266" s="26"/>
      <c r="B9266" s="27"/>
      <c r="C9266" s="28" t="s">
        <v>6470</v>
      </c>
      <c r="D9266" s="28"/>
      <c r="E9266" s="28"/>
      <c r="F9266" s="29">
        <v>59893.04</v>
      </c>
    </row>
    <row r="9267" spans="1:6" x14ac:dyDescent="0.2">
      <c r="A9267" s="26"/>
      <c r="B9267" s="27"/>
      <c r="C9267" s="28" t="s">
        <v>917</v>
      </c>
      <c r="D9267" s="28"/>
      <c r="E9267" s="28"/>
      <c r="F9267" s="29">
        <v>348000.02</v>
      </c>
    </row>
    <row r="9268" spans="1:6" ht="33.75" customHeight="1" x14ac:dyDescent="0.2">
      <c r="A9268" s="21">
        <v>89</v>
      </c>
      <c r="B9268" s="22" t="s">
        <v>6471</v>
      </c>
      <c r="C9268" s="23" t="s">
        <v>6472</v>
      </c>
      <c r="D9268" s="24">
        <v>0.16500000000000001</v>
      </c>
      <c r="E9268" s="25">
        <v>9434.06</v>
      </c>
      <c r="F9268" s="25">
        <v>59814.26</v>
      </c>
    </row>
    <row r="9269" spans="1:6" x14ac:dyDescent="0.2">
      <c r="A9269" s="26"/>
      <c r="B9269" s="27"/>
      <c r="C9269" s="28" t="s">
        <v>6473</v>
      </c>
      <c r="D9269" s="28"/>
      <c r="E9269" s="28"/>
      <c r="F9269" s="29">
        <v>50734.01</v>
      </c>
    </row>
    <row r="9270" spans="1:6" x14ac:dyDescent="0.2">
      <c r="A9270" s="26"/>
      <c r="B9270" s="27"/>
      <c r="C9270" s="28" t="s">
        <v>6474</v>
      </c>
      <c r="D9270" s="28"/>
      <c r="E9270" s="28"/>
      <c r="F9270" s="29">
        <v>22801.8</v>
      </c>
    </row>
    <row r="9271" spans="1:6" x14ac:dyDescent="0.2">
      <c r="A9271" s="26"/>
      <c r="B9271" s="27"/>
      <c r="C9271" s="28" t="s">
        <v>917</v>
      </c>
      <c r="D9271" s="28"/>
      <c r="E9271" s="28"/>
      <c r="F9271" s="29">
        <v>133350.07</v>
      </c>
    </row>
    <row r="9272" spans="1:6" ht="12" customHeight="1" x14ac:dyDescent="0.2">
      <c r="A9272" s="459" t="s">
        <v>6475</v>
      </c>
      <c r="B9272" s="460"/>
      <c r="C9272" s="460"/>
      <c r="D9272" s="460"/>
      <c r="E9272" s="460"/>
      <c r="F9272" s="461"/>
    </row>
    <row r="9273" spans="1:6" ht="45" customHeight="1" x14ac:dyDescent="0.2">
      <c r="A9273" s="21">
        <v>90</v>
      </c>
      <c r="B9273" s="22" t="s">
        <v>6442</v>
      </c>
      <c r="C9273" s="23" t="s">
        <v>6443</v>
      </c>
      <c r="D9273" s="24">
        <v>4.4999999999999998E-2</v>
      </c>
      <c r="E9273" s="25">
        <v>4495.6099999999997</v>
      </c>
      <c r="F9273" s="25">
        <v>3563.58</v>
      </c>
    </row>
    <row r="9274" spans="1:6" x14ac:dyDescent="0.2">
      <c r="A9274" s="26"/>
      <c r="B9274" s="27"/>
      <c r="C9274" s="28" t="s">
        <v>6476</v>
      </c>
      <c r="D9274" s="28"/>
      <c r="E9274" s="28"/>
      <c r="F9274" s="29">
        <v>1380.94</v>
      </c>
    </row>
    <row r="9275" spans="1:6" x14ac:dyDescent="0.2">
      <c r="A9275" s="26"/>
      <c r="B9275" s="27"/>
      <c r="C9275" s="28" t="s">
        <v>6477</v>
      </c>
      <c r="D9275" s="28"/>
      <c r="E9275" s="28"/>
      <c r="F9275" s="29">
        <v>690.47</v>
      </c>
    </row>
    <row r="9276" spans="1:6" x14ac:dyDescent="0.2">
      <c r="A9276" s="26"/>
      <c r="B9276" s="27"/>
      <c r="C9276" s="28" t="s">
        <v>917</v>
      </c>
      <c r="D9276" s="28"/>
      <c r="E9276" s="28"/>
      <c r="F9276" s="29">
        <v>5634.99</v>
      </c>
    </row>
    <row r="9277" spans="1:6" ht="33.75" customHeight="1" x14ac:dyDescent="0.2">
      <c r="A9277" s="21">
        <v>91</v>
      </c>
      <c r="B9277" s="22" t="s">
        <v>6446</v>
      </c>
      <c r="C9277" s="23" t="s">
        <v>6447</v>
      </c>
      <c r="D9277" s="24">
        <v>1.4999999999999999E-2</v>
      </c>
      <c r="E9277" s="25">
        <v>1734.66</v>
      </c>
      <c r="F9277" s="25">
        <v>1176.3599999999999</v>
      </c>
    </row>
    <row r="9278" spans="1:6" x14ac:dyDescent="0.2">
      <c r="A9278" s="26"/>
      <c r="B9278" s="27"/>
      <c r="C9278" s="28" t="s">
        <v>6478</v>
      </c>
      <c r="D9278" s="28"/>
      <c r="E9278" s="28"/>
      <c r="F9278" s="29">
        <v>1046.96</v>
      </c>
    </row>
    <row r="9279" spans="1:6" x14ac:dyDescent="0.2">
      <c r="A9279" s="26"/>
      <c r="B9279" s="27"/>
      <c r="C9279" s="28" t="s">
        <v>6479</v>
      </c>
      <c r="D9279" s="28"/>
      <c r="E9279" s="28"/>
      <c r="F9279" s="29">
        <v>470.54</v>
      </c>
    </row>
    <row r="9280" spans="1:6" x14ac:dyDescent="0.2">
      <c r="A9280" s="26"/>
      <c r="B9280" s="27"/>
      <c r="C9280" s="28" t="s">
        <v>917</v>
      </c>
      <c r="D9280" s="28"/>
      <c r="E9280" s="28"/>
      <c r="F9280" s="29">
        <v>2693.86</v>
      </c>
    </row>
    <row r="9281" spans="1:6" ht="45" customHeight="1" x14ac:dyDescent="0.2">
      <c r="A9281" s="21">
        <v>92</v>
      </c>
      <c r="B9281" s="22" t="s">
        <v>6480</v>
      </c>
      <c r="C9281" s="23" t="s">
        <v>6481</v>
      </c>
      <c r="D9281" s="24">
        <v>7.0000000000000001E-3</v>
      </c>
      <c r="E9281" s="25">
        <v>2578.86</v>
      </c>
      <c r="F9281" s="25">
        <v>816.13</v>
      </c>
    </row>
    <row r="9282" spans="1:6" x14ac:dyDescent="0.2">
      <c r="A9282" s="26"/>
      <c r="B9282" s="27"/>
      <c r="C9282" s="28" t="s">
        <v>6482</v>
      </c>
      <c r="D9282" s="28"/>
      <c r="E9282" s="28"/>
      <c r="F9282" s="29">
        <v>726.36</v>
      </c>
    </row>
    <row r="9283" spans="1:6" x14ac:dyDescent="0.2">
      <c r="A9283" s="26"/>
      <c r="B9283" s="27"/>
      <c r="C9283" s="28" t="s">
        <v>6483</v>
      </c>
      <c r="D9283" s="28"/>
      <c r="E9283" s="28"/>
      <c r="F9283" s="29">
        <v>326.45</v>
      </c>
    </row>
    <row r="9284" spans="1:6" x14ac:dyDescent="0.2">
      <c r="A9284" s="26"/>
      <c r="B9284" s="27"/>
      <c r="C9284" s="28" t="s">
        <v>917</v>
      </c>
      <c r="D9284" s="28"/>
      <c r="E9284" s="28"/>
      <c r="F9284" s="29">
        <v>1868.94</v>
      </c>
    </row>
    <row r="9285" spans="1:6" ht="33.75" customHeight="1" x14ac:dyDescent="0.2">
      <c r="A9285" s="21">
        <v>93</v>
      </c>
      <c r="B9285" s="22" t="s">
        <v>1013</v>
      </c>
      <c r="C9285" s="23" t="s">
        <v>2425</v>
      </c>
      <c r="D9285" s="30">
        <v>3.74</v>
      </c>
      <c r="E9285" s="25">
        <v>3.94</v>
      </c>
      <c r="F9285" s="25">
        <v>331.95</v>
      </c>
    </row>
    <row r="9286" spans="1:6" ht="45" customHeight="1" x14ac:dyDescent="0.2">
      <c r="A9286" s="21">
        <v>94</v>
      </c>
      <c r="B9286" s="22" t="s">
        <v>2181</v>
      </c>
      <c r="C9286" s="23" t="s">
        <v>1016</v>
      </c>
      <c r="D9286" s="30">
        <v>80.239999999999995</v>
      </c>
      <c r="E9286" s="25">
        <v>60.94</v>
      </c>
      <c r="F9286" s="25">
        <v>55740.35</v>
      </c>
    </row>
    <row r="9287" spans="1:6" ht="33.75" customHeight="1" x14ac:dyDescent="0.2">
      <c r="A9287" s="21">
        <v>95</v>
      </c>
      <c r="B9287" s="22" t="s">
        <v>6453</v>
      </c>
      <c r="C9287" s="23" t="s">
        <v>6454</v>
      </c>
      <c r="D9287" s="24">
        <v>0.83699999999999997</v>
      </c>
      <c r="E9287" s="25">
        <v>407.47</v>
      </c>
      <c r="F9287" s="25">
        <v>10828.84</v>
      </c>
    </row>
    <row r="9288" spans="1:6" x14ac:dyDescent="0.2">
      <c r="A9288" s="26"/>
      <c r="B9288" s="27"/>
      <c r="C9288" s="28" t="s">
        <v>6484</v>
      </c>
      <c r="D9288" s="28"/>
      <c r="E9288" s="28"/>
      <c r="F9288" s="29">
        <v>8458.39</v>
      </c>
    </row>
    <row r="9289" spans="1:6" x14ac:dyDescent="0.2">
      <c r="A9289" s="26"/>
      <c r="B9289" s="27"/>
      <c r="C9289" s="28" t="s">
        <v>6485</v>
      </c>
      <c r="D9289" s="28"/>
      <c r="E9289" s="28"/>
      <c r="F9289" s="29">
        <v>3896.56</v>
      </c>
    </row>
    <row r="9290" spans="1:6" x14ac:dyDescent="0.2">
      <c r="A9290" s="26"/>
      <c r="B9290" s="27"/>
      <c r="C9290" s="28" t="s">
        <v>917</v>
      </c>
      <c r="D9290" s="28"/>
      <c r="E9290" s="28"/>
      <c r="F9290" s="29">
        <v>23183.79</v>
      </c>
    </row>
    <row r="9291" spans="1:6" ht="22.5" customHeight="1" x14ac:dyDescent="0.2">
      <c r="A9291" s="21">
        <v>96</v>
      </c>
      <c r="B9291" s="22" t="s">
        <v>6457</v>
      </c>
      <c r="C9291" s="23" t="s">
        <v>6458</v>
      </c>
      <c r="D9291" s="24">
        <v>18.414000000000001</v>
      </c>
      <c r="E9291" s="25">
        <v>10.57</v>
      </c>
      <c r="F9291" s="25">
        <v>3397.06</v>
      </c>
    </row>
    <row r="9292" spans="1:6" ht="33.75" customHeight="1" x14ac:dyDescent="0.2">
      <c r="A9292" s="21">
        <v>97</v>
      </c>
      <c r="B9292" s="22" t="s">
        <v>2415</v>
      </c>
      <c r="C9292" s="23" t="s">
        <v>2416</v>
      </c>
      <c r="D9292" s="30">
        <v>0.03</v>
      </c>
      <c r="E9292" s="25">
        <v>616.41</v>
      </c>
      <c r="F9292" s="25">
        <v>402.39</v>
      </c>
    </row>
    <row r="9293" spans="1:6" x14ac:dyDescent="0.2">
      <c r="A9293" s="26"/>
      <c r="B9293" s="27"/>
      <c r="C9293" s="28" t="s">
        <v>6486</v>
      </c>
      <c r="D9293" s="28"/>
      <c r="E9293" s="28"/>
      <c r="F9293" s="29">
        <v>150.03</v>
      </c>
    </row>
    <row r="9294" spans="1:6" x14ac:dyDescent="0.2">
      <c r="A9294" s="26"/>
      <c r="B9294" s="27"/>
      <c r="C9294" s="28" t="s">
        <v>6487</v>
      </c>
      <c r="D9294" s="28"/>
      <c r="E9294" s="28"/>
      <c r="F9294" s="29">
        <v>75.02</v>
      </c>
    </row>
    <row r="9295" spans="1:6" x14ac:dyDescent="0.2">
      <c r="A9295" s="26"/>
      <c r="B9295" s="27"/>
      <c r="C9295" s="28" t="s">
        <v>917</v>
      </c>
      <c r="D9295" s="28"/>
      <c r="E9295" s="28"/>
      <c r="F9295" s="29">
        <v>627.44000000000005</v>
      </c>
    </row>
    <row r="9296" spans="1:6" ht="22.5" customHeight="1" x14ac:dyDescent="0.2">
      <c r="A9296" s="21">
        <v>98</v>
      </c>
      <c r="B9296" s="22" t="s">
        <v>2423</v>
      </c>
      <c r="C9296" s="23" t="s">
        <v>2424</v>
      </c>
      <c r="D9296" s="31">
        <v>30</v>
      </c>
      <c r="E9296" s="25">
        <v>59.99</v>
      </c>
      <c r="F9296" s="25">
        <v>22316.28</v>
      </c>
    </row>
    <row r="9297" spans="1:6" ht="33.75" customHeight="1" x14ac:dyDescent="0.2">
      <c r="A9297" s="21">
        <v>99</v>
      </c>
      <c r="B9297" s="22" t="s">
        <v>2698</v>
      </c>
      <c r="C9297" s="23" t="s">
        <v>2699</v>
      </c>
      <c r="D9297" s="32">
        <v>0.3</v>
      </c>
      <c r="E9297" s="25">
        <v>509.86</v>
      </c>
      <c r="F9297" s="25">
        <v>2949.52</v>
      </c>
    </row>
    <row r="9298" spans="1:6" x14ac:dyDescent="0.2">
      <c r="A9298" s="26"/>
      <c r="B9298" s="27"/>
      <c r="C9298" s="28" t="s">
        <v>6488</v>
      </c>
      <c r="D9298" s="28"/>
      <c r="E9298" s="28"/>
      <c r="F9298" s="29">
        <v>2333.81</v>
      </c>
    </row>
    <row r="9299" spans="1:6" x14ac:dyDescent="0.2">
      <c r="A9299" s="26"/>
      <c r="B9299" s="27"/>
      <c r="C9299" s="28" t="s">
        <v>6489</v>
      </c>
      <c r="D9299" s="28"/>
      <c r="E9299" s="28"/>
      <c r="F9299" s="29">
        <v>1166.9100000000001</v>
      </c>
    </row>
    <row r="9300" spans="1:6" x14ac:dyDescent="0.2">
      <c r="A9300" s="26"/>
      <c r="B9300" s="27"/>
      <c r="C9300" s="28" t="s">
        <v>917</v>
      </c>
      <c r="D9300" s="28"/>
      <c r="E9300" s="28"/>
      <c r="F9300" s="29">
        <v>6450.24</v>
      </c>
    </row>
    <row r="9301" spans="1:6" ht="22.5" customHeight="1" x14ac:dyDescent="0.2">
      <c r="A9301" s="21">
        <v>100</v>
      </c>
      <c r="B9301" s="22" t="s">
        <v>2419</v>
      </c>
      <c r="C9301" s="23" t="s">
        <v>2420</v>
      </c>
      <c r="D9301" s="24">
        <v>7.5999999999999998E-2</v>
      </c>
      <c r="E9301" s="25">
        <v>915.98</v>
      </c>
      <c r="F9301" s="25">
        <v>3147.25</v>
      </c>
    </row>
    <row r="9302" spans="1:6" x14ac:dyDescent="0.2">
      <c r="A9302" s="26"/>
      <c r="B9302" s="27"/>
      <c r="C9302" s="28" t="s">
        <v>6490</v>
      </c>
      <c r="D9302" s="28"/>
      <c r="E9302" s="28"/>
      <c r="F9302" s="29">
        <v>2801.05</v>
      </c>
    </row>
    <row r="9303" spans="1:6" x14ac:dyDescent="0.2">
      <c r="A9303" s="26"/>
      <c r="B9303" s="27"/>
      <c r="C9303" s="28" t="s">
        <v>6491</v>
      </c>
      <c r="D9303" s="28"/>
      <c r="E9303" s="28"/>
      <c r="F9303" s="29">
        <v>1258.9000000000001</v>
      </c>
    </row>
    <row r="9304" spans="1:6" x14ac:dyDescent="0.2">
      <c r="A9304" s="26"/>
      <c r="B9304" s="27"/>
      <c r="C9304" s="28" t="s">
        <v>917</v>
      </c>
      <c r="D9304" s="28"/>
      <c r="E9304" s="28"/>
      <c r="F9304" s="29">
        <v>7207.2</v>
      </c>
    </row>
    <row r="9305" spans="1:6" ht="22.5" customHeight="1" x14ac:dyDescent="0.2">
      <c r="A9305" s="21">
        <v>101</v>
      </c>
      <c r="B9305" s="22" t="s">
        <v>2423</v>
      </c>
      <c r="C9305" s="23" t="s">
        <v>2424</v>
      </c>
      <c r="D9305" s="32">
        <v>7.6</v>
      </c>
      <c r="E9305" s="25">
        <v>59.99</v>
      </c>
      <c r="F9305" s="25">
        <v>5653.46</v>
      </c>
    </row>
    <row r="9306" spans="1:6" ht="12" customHeight="1" x14ac:dyDescent="0.2">
      <c r="A9306" s="459" t="s">
        <v>6492</v>
      </c>
      <c r="B9306" s="460"/>
      <c r="C9306" s="460"/>
      <c r="D9306" s="460"/>
      <c r="E9306" s="460"/>
      <c r="F9306" s="461"/>
    </row>
    <row r="9307" spans="1:6" ht="12" customHeight="1" x14ac:dyDescent="0.2">
      <c r="A9307" s="459" t="s">
        <v>6493</v>
      </c>
      <c r="B9307" s="460"/>
      <c r="C9307" s="460"/>
      <c r="D9307" s="460"/>
      <c r="E9307" s="460"/>
      <c r="F9307" s="461"/>
    </row>
    <row r="9308" spans="1:6" ht="45" customHeight="1" x14ac:dyDescent="0.2">
      <c r="A9308" s="21">
        <v>102</v>
      </c>
      <c r="B9308" s="22" t="s">
        <v>6442</v>
      </c>
      <c r="C9308" s="23" t="s">
        <v>6443</v>
      </c>
      <c r="D9308" s="24">
        <v>1.7000000000000001E-2</v>
      </c>
      <c r="E9308" s="25">
        <v>4495.6099999999997</v>
      </c>
      <c r="F9308" s="25">
        <v>1346.23</v>
      </c>
    </row>
    <row r="9309" spans="1:6" x14ac:dyDescent="0.2">
      <c r="A9309" s="26"/>
      <c r="B9309" s="27"/>
      <c r="C9309" s="28" t="s">
        <v>6494</v>
      </c>
      <c r="D9309" s="28"/>
      <c r="E9309" s="28"/>
      <c r="F9309" s="29">
        <v>521.69000000000005</v>
      </c>
    </row>
    <row r="9310" spans="1:6" x14ac:dyDescent="0.2">
      <c r="A9310" s="26"/>
      <c r="B9310" s="27"/>
      <c r="C9310" s="28" t="s">
        <v>6495</v>
      </c>
      <c r="D9310" s="28"/>
      <c r="E9310" s="28"/>
      <c r="F9310" s="29">
        <v>260.83999999999997</v>
      </c>
    </row>
    <row r="9311" spans="1:6" x14ac:dyDescent="0.2">
      <c r="A9311" s="26"/>
      <c r="B9311" s="27"/>
      <c r="C9311" s="28" t="s">
        <v>917</v>
      </c>
      <c r="D9311" s="28"/>
      <c r="E9311" s="28"/>
      <c r="F9311" s="29">
        <v>2128.7600000000002</v>
      </c>
    </row>
    <row r="9312" spans="1:6" ht="33.75" customHeight="1" x14ac:dyDescent="0.2">
      <c r="A9312" s="21">
        <v>103</v>
      </c>
      <c r="B9312" s="22" t="s">
        <v>6446</v>
      </c>
      <c r="C9312" s="23" t="s">
        <v>6496</v>
      </c>
      <c r="D9312" s="30">
        <v>0.01</v>
      </c>
      <c r="E9312" s="25">
        <v>1445.55</v>
      </c>
      <c r="F9312" s="25">
        <v>653.53</v>
      </c>
    </row>
    <row r="9313" spans="1:6" x14ac:dyDescent="0.2">
      <c r="A9313" s="26"/>
      <c r="B9313" s="27"/>
      <c r="C9313" s="28" t="s">
        <v>6497</v>
      </c>
      <c r="D9313" s="28"/>
      <c r="E9313" s="28"/>
      <c r="F9313" s="29">
        <v>581.64</v>
      </c>
    </row>
    <row r="9314" spans="1:6" x14ac:dyDescent="0.2">
      <c r="A9314" s="26"/>
      <c r="B9314" s="27"/>
      <c r="C9314" s="28" t="s">
        <v>6498</v>
      </c>
      <c r="D9314" s="28"/>
      <c r="E9314" s="28"/>
      <c r="F9314" s="29">
        <v>261.41000000000003</v>
      </c>
    </row>
    <row r="9315" spans="1:6" x14ac:dyDescent="0.2">
      <c r="A9315" s="26"/>
      <c r="B9315" s="27"/>
      <c r="C9315" s="28" t="s">
        <v>917</v>
      </c>
      <c r="D9315" s="28"/>
      <c r="E9315" s="28"/>
      <c r="F9315" s="29">
        <v>1496.58</v>
      </c>
    </row>
    <row r="9316" spans="1:6" ht="33.75" customHeight="1" x14ac:dyDescent="0.2">
      <c r="A9316" s="21">
        <v>104</v>
      </c>
      <c r="B9316" s="22" t="s">
        <v>6446</v>
      </c>
      <c r="C9316" s="23" t="s">
        <v>6450</v>
      </c>
      <c r="D9316" s="24">
        <v>3.9E-2</v>
      </c>
      <c r="E9316" s="25">
        <v>1662.38</v>
      </c>
      <c r="F9316" s="25">
        <v>2931.1</v>
      </c>
    </row>
    <row r="9317" spans="1:6" x14ac:dyDescent="0.2">
      <c r="A9317" s="26"/>
      <c r="B9317" s="27"/>
      <c r="C9317" s="28" t="s">
        <v>6499</v>
      </c>
      <c r="D9317" s="28"/>
      <c r="E9317" s="28"/>
      <c r="F9317" s="29">
        <v>2608.6799999999998</v>
      </c>
    </row>
    <row r="9318" spans="1:6" x14ac:dyDescent="0.2">
      <c r="A9318" s="26"/>
      <c r="B9318" s="27"/>
      <c r="C9318" s="28" t="s">
        <v>6500</v>
      </c>
      <c r="D9318" s="28"/>
      <c r="E9318" s="28"/>
      <c r="F9318" s="29">
        <v>1172.44</v>
      </c>
    </row>
    <row r="9319" spans="1:6" x14ac:dyDescent="0.2">
      <c r="A9319" s="26"/>
      <c r="B9319" s="27"/>
      <c r="C9319" s="28" t="s">
        <v>917</v>
      </c>
      <c r="D9319" s="28"/>
      <c r="E9319" s="28"/>
      <c r="F9319" s="29">
        <v>6712.22</v>
      </c>
    </row>
    <row r="9320" spans="1:6" ht="33.75" customHeight="1" x14ac:dyDescent="0.2">
      <c r="A9320" s="21">
        <v>105</v>
      </c>
      <c r="B9320" s="22" t="s">
        <v>6446</v>
      </c>
      <c r="C9320" s="23" t="s">
        <v>6447</v>
      </c>
      <c r="D9320" s="24">
        <v>1.4E-2</v>
      </c>
      <c r="E9320" s="25">
        <v>1734.66</v>
      </c>
      <c r="F9320" s="25">
        <v>1097.94</v>
      </c>
    </row>
    <row r="9321" spans="1:6" x14ac:dyDescent="0.2">
      <c r="A9321" s="26"/>
      <c r="B9321" s="27"/>
      <c r="C9321" s="28" t="s">
        <v>6501</v>
      </c>
      <c r="D9321" s="28"/>
      <c r="E9321" s="28"/>
      <c r="F9321" s="29">
        <v>977.17</v>
      </c>
    </row>
    <row r="9322" spans="1:6" x14ac:dyDescent="0.2">
      <c r="A9322" s="26"/>
      <c r="B9322" s="27"/>
      <c r="C9322" s="28" t="s">
        <v>6502</v>
      </c>
      <c r="D9322" s="28"/>
      <c r="E9322" s="28"/>
      <c r="F9322" s="29">
        <v>439.18</v>
      </c>
    </row>
    <row r="9323" spans="1:6" x14ac:dyDescent="0.2">
      <c r="A9323" s="26"/>
      <c r="B9323" s="27"/>
      <c r="C9323" s="28" t="s">
        <v>917</v>
      </c>
      <c r="D9323" s="28"/>
      <c r="E9323" s="28"/>
      <c r="F9323" s="29">
        <v>2514.29</v>
      </c>
    </row>
    <row r="9324" spans="1:6" ht="33.75" customHeight="1" x14ac:dyDescent="0.2">
      <c r="A9324" s="21">
        <v>106</v>
      </c>
      <c r="B9324" s="22" t="s">
        <v>1013</v>
      </c>
      <c r="C9324" s="23" t="s">
        <v>2425</v>
      </c>
      <c r="D9324" s="30">
        <v>10.71</v>
      </c>
      <c r="E9324" s="25">
        <v>3.94</v>
      </c>
      <c r="F9324" s="25">
        <v>950.59</v>
      </c>
    </row>
    <row r="9325" spans="1:6" ht="45" customHeight="1" x14ac:dyDescent="0.2">
      <c r="A9325" s="21">
        <v>107</v>
      </c>
      <c r="B9325" s="22" t="s">
        <v>2181</v>
      </c>
      <c r="C9325" s="23" t="s">
        <v>1016</v>
      </c>
      <c r="D9325" s="30">
        <v>39.61</v>
      </c>
      <c r="E9325" s="25">
        <v>60.94</v>
      </c>
      <c r="F9325" s="25">
        <v>27515.89</v>
      </c>
    </row>
    <row r="9326" spans="1:6" ht="33.75" customHeight="1" x14ac:dyDescent="0.2">
      <c r="A9326" s="21">
        <v>108</v>
      </c>
      <c r="B9326" s="22" t="s">
        <v>6453</v>
      </c>
      <c r="C9326" s="23" t="s">
        <v>6454</v>
      </c>
      <c r="D9326" s="30">
        <v>0.45</v>
      </c>
      <c r="E9326" s="25">
        <v>407.47</v>
      </c>
      <c r="F9326" s="25">
        <v>5821.95</v>
      </c>
    </row>
    <row r="9327" spans="1:6" x14ac:dyDescent="0.2">
      <c r="A9327" s="26"/>
      <c r="B9327" s="27"/>
      <c r="C9327" s="28" t="s">
        <v>6503</v>
      </c>
      <c r="D9327" s="28"/>
      <c r="E9327" s="28"/>
      <c r="F9327" s="29">
        <v>4547.5200000000004</v>
      </c>
    </row>
    <row r="9328" spans="1:6" x14ac:dyDescent="0.2">
      <c r="A9328" s="26"/>
      <c r="B9328" s="27"/>
      <c r="C9328" s="28" t="s">
        <v>6504</v>
      </c>
      <c r="D9328" s="28"/>
      <c r="E9328" s="28"/>
      <c r="F9328" s="29">
        <v>2094.92</v>
      </c>
    </row>
    <row r="9329" spans="1:6" x14ac:dyDescent="0.2">
      <c r="A9329" s="26"/>
      <c r="B9329" s="27"/>
      <c r="C9329" s="28" t="s">
        <v>917</v>
      </c>
      <c r="D9329" s="28"/>
      <c r="E9329" s="28"/>
      <c r="F9329" s="29">
        <v>12464.39</v>
      </c>
    </row>
    <row r="9330" spans="1:6" ht="22.5" customHeight="1" x14ac:dyDescent="0.2">
      <c r="A9330" s="21">
        <v>109</v>
      </c>
      <c r="B9330" s="22" t="s">
        <v>6457</v>
      </c>
      <c r="C9330" s="23" t="s">
        <v>6458</v>
      </c>
      <c r="D9330" s="32">
        <v>9.9</v>
      </c>
      <c r="E9330" s="25">
        <v>10.57</v>
      </c>
      <c r="F9330" s="25">
        <v>1826.38</v>
      </c>
    </row>
    <row r="9331" spans="1:6" ht="12" customHeight="1" x14ac:dyDescent="0.2">
      <c r="A9331" s="459" t="s">
        <v>6505</v>
      </c>
      <c r="B9331" s="460"/>
      <c r="C9331" s="460"/>
      <c r="D9331" s="460"/>
      <c r="E9331" s="460"/>
      <c r="F9331" s="461"/>
    </row>
    <row r="9332" spans="1:6" ht="33.75" customHeight="1" x14ac:dyDescent="0.2">
      <c r="A9332" s="21">
        <v>110</v>
      </c>
      <c r="B9332" s="22" t="s">
        <v>2415</v>
      </c>
      <c r="C9332" s="23" t="s">
        <v>2416</v>
      </c>
      <c r="D9332" s="24">
        <v>4.0000000000000001E-3</v>
      </c>
      <c r="E9332" s="25">
        <v>616.41</v>
      </c>
      <c r="F9332" s="25">
        <v>53.65</v>
      </c>
    </row>
    <row r="9333" spans="1:6" x14ac:dyDescent="0.2">
      <c r="A9333" s="26"/>
      <c r="B9333" s="27"/>
      <c r="C9333" s="28" t="s">
        <v>6506</v>
      </c>
      <c r="D9333" s="28"/>
      <c r="E9333" s="28"/>
      <c r="F9333" s="29">
        <v>20</v>
      </c>
    </row>
    <row r="9334" spans="1:6" x14ac:dyDescent="0.2">
      <c r="A9334" s="26"/>
      <c r="B9334" s="27"/>
      <c r="C9334" s="28" t="s">
        <v>6507</v>
      </c>
      <c r="D9334" s="28"/>
      <c r="E9334" s="28"/>
      <c r="F9334" s="29">
        <v>10</v>
      </c>
    </row>
    <row r="9335" spans="1:6" x14ac:dyDescent="0.2">
      <c r="A9335" s="26"/>
      <c r="B9335" s="27"/>
      <c r="C9335" s="28" t="s">
        <v>917</v>
      </c>
      <c r="D9335" s="28"/>
      <c r="E9335" s="28"/>
      <c r="F9335" s="29">
        <v>83.65</v>
      </c>
    </row>
    <row r="9336" spans="1:6" ht="22.5" customHeight="1" x14ac:dyDescent="0.2">
      <c r="A9336" s="21">
        <v>111</v>
      </c>
      <c r="B9336" s="22" t="s">
        <v>2423</v>
      </c>
      <c r="C9336" s="23" t="s">
        <v>2424</v>
      </c>
      <c r="D9336" s="31">
        <v>4</v>
      </c>
      <c r="E9336" s="25">
        <v>59.99</v>
      </c>
      <c r="F9336" s="25">
        <v>2975.5</v>
      </c>
    </row>
    <row r="9337" spans="1:6" ht="33.75" customHeight="1" x14ac:dyDescent="0.2">
      <c r="A9337" s="21">
        <v>112</v>
      </c>
      <c r="B9337" s="22" t="s">
        <v>2698</v>
      </c>
      <c r="C9337" s="23" t="s">
        <v>2699</v>
      </c>
      <c r="D9337" s="30">
        <v>0.04</v>
      </c>
      <c r="E9337" s="25">
        <v>509.86</v>
      </c>
      <c r="F9337" s="25">
        <v>393.27</v>
      </c>
    </row>
    <row r="9338" spans="1:6" x14ac:dyDescent="0.2">
      <c r="A9338" s="26"/>
      <c r="B9338" s="27"/>
      <c r="C9338" s="28" t="s">
        <v>6508</v>
      </c>
      <c r="D9338" s="28"/>
      <c r="E9338" s="28"/>
      <c r="F9338" s="29">
        <v>311.17</v>
      </c>
    </row>
    <row r="9339" spans="1:6" x14ac:dyDescent="0.2">
      <c r="A9339" s="26"/>
      <c r="B9339" s="27"/>
      <c r="C9339" s="28" t="s">
        <v>6509</v>
      </c>
      <c r="D9339" s="28"/>
      <c r="E9339" s="28"/>
      <c r="F9339" s="29">
        <v>155.59</v>
      </c>
    </row>
    <row r="9340" spans="1:6" x14ac:dyDescent="0.2">
      <c r="A9340" s="26"/>
      <c r="B9340" s="27"/>
      <c r="C9340" s="28" t="s">
        <v>917</v>
      </c>
      <c r="D9340" s="28"/>
      <c r="E9340" s="28"/>
      <c r="F9340" s="29">
        <v>860.03</v>
      </c>
    </row>
    <row r="9341" spans="1:6" ht="12" x14ac:dyDescent="0.2">
      <c r="A9341" s="459" t="s">
        <v>6510</v>
      </c>
      <c r="B9341" s="460"/>
      <c r="C9341" s="460"/>
      <c r="D9341" s="460"/>
      <c r="E9341" s="460"/>
      <c r="F9341" s="461"/>
    </row>
    <row r="9342" spans="1:6" ht="45" customHeight="1" x14ac:dyDescent="0.2">
      <c r="A9342" s="21">
        <v>113</v>
      </c>
      <c r="B9342" s="22" t="s">
        <v>6442</v>
      </c>
      <c r="C9342" s="23" t="s">
        <v>6443</v>
      </c>
      <c r="D9342" s="24">
        <v>8.0000000000000002E-3</v>
      </c>
      <c r="E9342" s="25">
        <v>7766.05</v>
      </c>
      <c r="F9342" s="25">
        <v>1094.5</v>
      </c>
    </row>
    <row r="9343" spans="1:6" x14ac:dyDescent="0.2">
      <c r="A9343" s="26"/>
      <c r="B9343" s="27"/>
      <c r="C9343" s="28" t="s">
        <v>6511</v>
      </c>
      <c r="D9343" s="28"/>
      <c r="E9343" s="28"/>
      <c r="F9343" s="29">
        <v>424.22</v>
      </c>
    </row>
    <row r="9344" spans="1:6" x14ac:dyDescent="0.2">
      <c r="A9344" s="26"/>
      <c r="B9344" s="27"/>
      <c r="C9344" s="28" t="s">
        <v>6512</v>
      </c>
      <c r="D9344" s="28"/>
      <c r="E9344" s="28"/>
      <c r="F9344" s="29">
        <v>212.11</v>
      </c>
    </row>
    <row r="9345" spans="1:6" x14ac:dyDescent="0.2">
      <c r="A9345" s="26"/>
      <c r="B9345" s="27"/>
      <c r="C9345" s="28" t="s">
        <v>917</v>
      </c>
      <c r="D9345" s="28"/>
      <c r="E9345" s="28"/>
      <c r="F9345" s="29">
        <v>1730.83</v>
      </c>
    </row>
    <row r="9346" spans="1:6" ht="33.75" customHeight="1" x14ac:dyDescent="0.2">
      <c r="A9346" s="21">
        <v>114</v>
      </c>
      <c r="B9346" s="22" t="s">
        <v>6446</v>
      </c>
      <c r="C9346" s="23" t="s">
        <v>6447</v>
      </c>
      <c r="D9346" s="24">
        <v>5.0000000000000001E-3</v>
      </c>
      <c r="E9346" s="25">
        <v>1734.66</v>
      </c>
      <c r="F9346" s="25">
        <v>392.12</v>
      </c>
    </row>
    <row r="9347" spans="1:6" x14ac:dyDescent="0.2">
      <c r="A9347" s="26"/>
      <c r="B9347" s="27"/>
      <c r="C9347" s="28" t="s">
        <v>6513</v>
      </c>
      <c r="D9347" s="28"/>
      <c r="E9347" s="28"/>
      <c r="F9347" s="29">
        <v>348.99</v>
      </c>
    </row>
    <row r="9348" spans="1:6" x14ac:dyDescent="0.2">
      <c r="A9348" s="26"/>
      <c r="B9348" s="27"/>
      <c r="C9348" s="28" t="s">
        <v>6514</v>
      </c>
      <c r="D9348" s="28"/>
      <c r="E9348" s="28"/>
      <c r="F9348" s="29">
        <v>156.85</v>
      </c>
    </row>
    <row r="9349" spans="1:6" x14ac:dyDescent="0.2">
      <c r="A9349" s="26"/>
      <c r="B9349" s="27"/>
      <c r="C9349" s="28" t="s">
        <v>917</v>
      </c>
      <c r="D9349" s="28"/>
      <c r="E9349" s="28"/>
      <c r="F9349" s="29">
        <v>897.96</v>
      </c>
    </row>
    <row r="9350" spans="1:6" ht="33.75" customHeight="1" x14ac:dyDescent="0.2">
      <c r="A9350" s="21">
        <v>115</v>
      </c>
      <c r="B9350" s="22" t="s">
        <v>1013</v>
      </c>
      <c r="C9350" s="23" t="s">
        <v>2425</v>
      </c>
      <c r="D9350" s="30">
        <v>0.85</v>
      </c>
      <c r="E9350" s="25">
        <v>3.94</v>
      </c>
      <c r="F9350" s="25">
        <v>75.44</v>
      </c>
    </row>
    <row r="9351" spans="1:6" ht="33.75" customHeight="1" x14ac:dyDescent="0.2">
      <c r="A9351" s="21">
        <v>116</v>
      </c>
      <c r="B9351" s="22" t="s">
        <v>6453</v>
      </c>
      <c r="C9351" s="23" t="s">
        <v>6454</v>
      </c>
      <c r="D9351" s="30">
        <v>0.17</v>
      </c>
      <c r="E9351" s="25">
        <v>407.47</v>
      </c>
      <c r="F9351" s="25">
        <v>2199.42</v>
      </c>
    </row>
    <row r="9352" spans="1:6" x14ac:dyDescent="0.2">
      <c r="A9352" s="26"/>
      <c r="B9352" s="27"/>
      <c r="C9352" s="28" t="s">
        <v>6515</v>
      </c>
      <c r="D9352" s="28"/>
      <c r="E9352" s="28"/>
      <c r="F9352" s="29">
        <v>1717.96</v>
      </c>
    </row>
    <row r="9353" spans="1:6" x14ac:dyDescent="0.2">
      <c r="A9353" s="26"/>
      <c r="B9353" s="27"/>
      <c r="C9353" s="28" t="s">
        <v>6516</v>
      </c>
      <c r="D9353" s="28"/>
      <c r="E9353" s="28"/>
      <c r="F9353" s="29">
        <v>791.42</v>
      </c>
    </row>
    <row r="9354" spans="1:6" x14ac:dyDescent="0.2">
      <c r="A9354" s="26"/>
      <c r="B9354" s="27"/>
      <c r="C9354" s="28" t="s">
        <v>917</v>
      </c>
      <c r="D9354" s="28"/>
      <c r="E9354" s="28"/>
      <c r="F9354" s="29">
        <v>4708.8</v>
      </c>
    </row>
    <row r="9355" spans="1:6" ht="45" customHeight="1" x14ac:dyDescent="0.2">
      <c r="A9355" s="21">
        <v>117</v>
      </c>
      <c r="B9355" s="22" t="s">
        <v>2181</v>
      </c>
      <c r="C9355" s="23" t="s">
        <v>1016</v>
      </c>
      <c r="D9355" s="32">
        <v>13.6</v>
      </c>
      <c r="E9355" s="25">
        <v>60.94</v>
      </c>
      <c r="F9355" s="25">
        <v>9447.52</v>
      </c>
    </row>
    <row r="9356" spans="1:6" ht="33.75" customHeight="1" x14ac:dyDescent="0.2">
      <c r="A9356" s="21">
        <v>118</v>
      </c>
      <c r="B9356" s="22" t="s">
        <v>2415</v>
      </c>
      <c r="C9356" s="23" t="s">
        <v>2416</v>
      </c>
      <c r="D9356" s="24">
        <v>6.0000000000000001E-3</v>
      </c>
      <c r="E9356" s="25">
        <v>616.41</v>
      </c>
      <c r="F9356" s="25">
        <v>80.48</v>
      </c>
    </row>
    <row r="9357" spans="1:6" x14ac:dyDescent="0.2">
      <c r="A9357" s="26"/>
      <c r="B9357" s="27"/>
      <c r="C9357" s="28" t="s">
        <v>6517</v>
      </c>
      <c r="D9357" s="28"/>
      <c r="E9357" s="28"/>
      <c r="F9357" s="29">
        <v>30.01</v>
      </c>
    </row>
    <row r="9358" spans="1:6" x14ac:dyDescent="0.2">
      <c r="A9358" s="26"/>
      <c r="B9358" s="27"/>
      <c r="C9358" s="28" t="s">
        <v>6518</v>
      </c>
      <c r="D9358" s="28"/>
      <c r="E9358" s="28"/>
      <c r="F9358" s="29">
        <v>15.01</v>
      </c>
    </row>
    <row r="9359" spans="1:6" x14ac:dyDescent="0.2">
      <c r="A9359" s="26"/>
      <c r="B9359" s="27"/>
      <c r="C9359" s="28" t="s">
        <v>917</v>
      </c>
      <c r="D9359" s="28"/>
      <c r="E9359" s="28"/>
      <c r="F9359" s="29">
        <v>125.5</v>
      </c>
    </row>
    <row r="9360" spans="1:6" ht="22.5" customHeight="1" x14ac:dyDescent="0.2">
      <c r="A9360" s="21">
        <v>119</v>
      </c>
      <c r="B9360" s="22" t="s">
        <v>2423</v>
      </c>
      <c r="C9360" s="23" t="s">
        <v>2424</v>
      </c>
      <c r="D9360" s="31">
        <v>6</v>
      </c>
      <c r="E9360" s="25">
        <v>59.99</v>
      </c>
      <c r="F9360" s="25">
        <v>4463.26</v>
      </c>
    </row>
    <row r="9361" spans="1:6" ht="33.75" customHeight="1" x14ac:dyDescent="0.2">
      <c r="A9361" s="21">
        <v>120</v>
      </c>
      <c r="B9361" s="22" t="s">
        <v>2698</v>
      </c>
      <c r="C9361" s="23" t="s">
        <v>2699</v>
      </c>
      <c r="D9361" s="30">
        <v>0.06</v>
      </c>
      <c r="E9361" s="25">
        <v>509.86</v>
      </c>
      <c r="F9361" s="25">
        <v>589.9</v>
      </c>
    </row>
    <row r="9362" spans="1:6" x14ac:dyDescent="0.2">
      <c r="A9362" s="26"/>
      <c r="B9362" s="27"/>
      <c r="C9362" s="28" t="s">
        <v>6519</v>
      </c>
      <c r="D9362" s="28"/>
      <c r="E9362" s="28"/>
      <c r="F9362" s="29">
        <v>466.76</v>
      </c>
    </row>
    <row r="9363" spans="1:6" x14ac:dyDescent="0.2">
      <c r="A9363" s="26"/>
      <c r="B9363" s="27"/>
      <c r="C9363" s="28" t="s">
        <v>6520</v>
      </c>
      <c r="D9363" s="28"/>
      <c r="E9363" s="28"/>
      <c r="F9363" s="29">
        <v>233.38</v>
      </c>
    </row>
    <row r="9364" spans="1:6" x14ac:dyDescent="0.2">
      <c r="A9364" s="26"/>
      <c r="B9364" s="27"/>
      <c r="C9364" s="28" t="s">
        <v>917</v>
      </c>
      <c r="D9364" s="28"/>
      <c r="E9364" s="28"/>
      <c r="F9364" s="29">
        <v>1290.04</v>
      </c>
    </row>
    <row r="9365" spans="1:6" ht="22.5" customHeight="1" x14ac:dyDescent="0.2">
      <c r="A9365" s="21">
        <v>121</v>
      </c>
      <c r="B9365" s="22" t="s">
        <v>2419</v>
      </c>
      <c r="C9365" s="23" t="s">
        <v>2420</v>
      </c>
      <c r="D9365" s="30">
        <v>0.01</v>
      </c>
      <c r="E9365" s="25">
        <v>915.98</v>
      </c>
      <c r="F9365" s="25">
        <v>414.11</v>
      </c>
    </row>
    <row r="9366" spans="1:6" x14ac:dyDescent="0.2">
      <c r="A9366" s="26"/>
      <c r="B9366" s="27"/>
      <c r="C9366" s="28" t="s">
        <v>6521</v>
      </c>
      <c r="D9366" s="28"/>
      <c r="E9366" s="28"/>
      <c r="F9366" s="29">
        <v>368.56</v>
      </c>
    </row>
    <row r="9367" spans="1:6" x14ac:dyDescent="0.2">
      <c r="A9367" s="26"/>
      <c r="B9367" s="27"/>
      <c r="C9367" s="28" t="s">
        <v>6522</v>
      </c>
      <c r="D9367" s="28"/>
      <c r="E9367" s="28"/>
      <c r="F9367" s="29">
        <v>165.64</v>
      </c>
    </row>
    <row r="9368" spans="1:6" x14ac:dyDescent="0.2">
      <c r="A9368" s="26"/>
      <c r="B9368" s="27"/>
      <c r="C9368" s="28" t="s">
        <v>917</v>
      </c>
      <c r="D9368" s="28"/>
      <c r="E9368" s="28"/>
      <c r="F9368" s="29">
        <v>948.31</v>
      </c>
    </row>
    <row r="9369" spans="1:6" ht="22.5" customHeight="1" x14ac:dyDescent="0.2">
      <c r="A9369" s="21">
        <v>122</v>
      </c>
      <c r="B9369" s="22" t="s">
        <v>2423</v>
      </c>
      <c r="C9369" s="23" t="s">
        <v>2424</v>
      </c>
      <c r="D9369" s="31">
        <v>1</v>
      </c>
      <c r="E9369" s="25">
        <v>59.99</v>
      </c>
      <c r="F9369" s="25">
        <v>743.88</v>
      </c>
    </row>
    <row r="9370" spans="1:6" ht="11.25" customHeight="1" x14ac:dyDescent="0.2">
      <c r="A9370" s="443" t="s">
        <v>1007</v>
      </c>
      <c r="B9370" s="444"/>
      <c r="C9370" s="444"/>
      <c r="D9370" s="444"/>
      <c r="E9370" s="445"/>
      <c r="F9370" s="36">
        <v>481166.36</v>
      </c>
    </row>
    <row r="9371" spans="1:6" x14ac:dyDescent="0.2">
      <c r="A9371" s="443" t="s">
        <v>1008</v>
      </c>
      <c r="B9371" s="444"/>
      <c r="C9371" s="444"/>
      <c r="D9371" s="444"/>
      <c r="E9371" s="445"/>
      <c r="F9371" s="36">
        <v>230587.57</v>
      </c>
    </row>
    <row r="9372" spans="1:6" x14ac:dyDescent="0.2">
      <c r="A9372" s="443" t="s">
        <v>1009</v>
      </c>
      <c r="B9372" s="444"/>
      <c r="C9372" s="444"/>
      <c r="D9372" s="444"/>
      <c r="E9372" s="445"/>
      <c r="F9372" s="36">
        <v>104308.91</v>
      </c>
    </row>
    <row r="9373" spans="1:6" ht="11.25" customHeight="1" x14ac:dyDescent="0.2">
      <c r="A9373" s="443" t="s">
        <v>6523</v>
      </c>
      <c r="B9373" s="444"/>
      <c r="C9373" s="444"/>
      <c r="D9373" s="444"/>
      <c r="E9373" s="445"/>
      <c r="F9373" s="36">
        <v>816062.84</v>
      </c>
    </row>
    <row r="9374" spans="1:6" ht="11.25" customHeight="1" x14ac:dyDescent="0.2">
      <c r="A9374" s="443" t="s">
        <v>1023</v>
      </c>
      <c r="B9374" s="444"/>
      <c r="C9374" s="444"/>
      <c r="D9374" s="444"/>
      <c r="E9374" s="445"/>
      <c r="F9374" s="36">
        <v>1444961.31</v>
      </c>
    </row>
    <row r="9375" spans="1:6" x14ac:dyDescent="0.2">
      <c r="A9375" s="443" t="s">
        <v>1008</v>
      </c>
      <c r="B9375" s="444"/>
      <c r="C9375" s="444"/>
      <c r="D9375" s="444"/>
      <c r="E9375" s="445"/>
      <c r="F9375" s="36">
        <v>480514.16</v>
      </c>
    </row>
    <row r="9376" spans="1:6" x14ac:dyDescent="0.2">
      <c r="A9376" s="443" t="s">
        <v>1009</v>
      </c>
      <c r="B9376" s="444"/>
      <c r="C9376" s="444"/>
      <c r="D9376" s="444"/>
      <c r="E9376" s="445"/>
      <c r="F9376" s="36">
        <v>260120.59</v>
      </c>
    </row>
    <row r="9377" spans="1:6" x14ac:dyDescent="0.2">
      <c r="A9377" s="443" t="s">
        <v>1024</v>
      </c>
      <c r="B9377" s="444"/>
      <c r="C9377" s="444"/>
      <c r="D9377" s="444"/>
      <c r="E9377" s="445"/>
      <c r="F9377" s="36">
        <v>2185596.06</v>
      </c>
    </row>
    <row r="9378" spans="1:6" x14ac:dyDescent="0.2">
      <c r="A9378" s="38"/>
      <c r="B9378" s="38"/>
      <c r="C9378" s="38"/>
      <c r="D9378" s="38"/>
      <c r="E9378" s="38"/>
      <c r="F9378" s="38"/>
    </row>
    <row r="9379" spans="1:6" ht="15" x14ac:dyDescent="0.25">
      <c r="A9379" s="3"/>
      <c r="B9379" s="3"/>
      <c r="C9379" s="3"/>
      <c r="D9379" s="3"/>
      <c r="E9379" s="3"/>
      <c r="F9379" s="3"/>
    </row>
    <row r="9380" spans="1:6" x14ac:dyDescent="0.2">
      <c r="A9380" s="41" t="s">
        <v>1025</v>
      </c>
      <c r="B9380" s="446"/>
      <c r="C9380" s="446"/>
      <c r="D9380" s="446"/>
      <c r="E9380" s="446"/>
      <c r="F9380" s="446"/>
    </row>
    <row r="9381" spans="1:6" x14ac:dyDescent="0.2">
      <c r="A9381" s="4"/>
      <c r="B9381" s="447" t="s">
        <v>1027</v>
      </c>
      <c r="C9381" s="447"/>
      <c r="D9381" s="447"/>
      <c r="E9381" s="447"/>
      <c r="F9381" s="447"/>
    </row>
    <row r="9382" spans="1:6" x14ac:dyDescent="0.2">
      <c r="A9382" s="41" t="s">
        <v>1028</v>
      </c>
      <c r="B9382" s="446"/>
      <c r="C9382" s="446"/>
      <c r="D9382" s="446"/>
      <c r="E9382" s="446"/>
      <c r="F9382" s="446"/>
    </row>
    <row r="9383" spans="1:6" x14ac:dyDescent="0.2">
      <c r="A9383" s="10"/>
      <c r="B9383" s="447" t="s">
        <v>1027</v>
      </c>
      <c r="C9383" s="447"/>
      <c r="D9383" s="447"/>
      <c r="E9383" s="447"/>
      <c r="F9383" s="447"/>
    </row>
    <row r="9384" spans="1:6" ht="15" x14ac:dyDescent="0.25">
      <c r="A9384" s="3"/>
      <c r="B9384" s="3"/>
      <c r="C9384" s="3"/>
      <c r="D9384" s="3"/>
      <c r="E9384" s="3"/>
      <c r="F9384" s="3"/>
    </row>
    <row r="9385" spans="1:6" ht="18" x14ac:dyDescent="0.25">
      <c r="A9385" s="448" t="s">
        <v>6524</v>
      </c>
      <c r="B9385" s="448"/>
      <c r="C9385" s="448"/>
      <c r="D9385" s="448"/>
      <c r="E9385" s="448"/>
      <c r="F9385" s="448"/>
    </row>
    <row r="9386" spans="1:6" x14ac:dyDescent="0.2">
      <c r="A9386" s="6"/>
      <c r="B9386" s="6"/>
      <c r="C9386" s="6"/>
      <c r="D9386" s="6"/>
      <c r="E9386" s="6"/>
      <c r="F9386" s="6"/>
    </row>
    <row r="9387" spans="1:6" ht="12.75" customHeight="1" x14ac:dyDescent="0.2">
      <c r="A9387" s="449" t="s">
        <v>6525</v>
      </c>
      <c r="B9387" s="449"/>
      <c r="C9387" s="449"/>
      <c r="D9387" s="449"/>
      <c r="E9387" s="449"/>
      <c r="F9387" s="449"/>
    </row>
    <row r="9388" spans="1:6" x14ac:dyDescent="0.2">
      <c r="A9388" s="450" t="s">
        <v>903</v>
      </c>
      <c r="B9388" s="450"/>
      <c r="C9388" s="450"/>
      <c r="D9388" s="450"/>
      <c r="E9388" s="450"/>
      <c r="F9388" s="450"/>
    </row>
    <row r="9389" spans="1:6" x14ac:dyDescent="0.2">
      <c r="A9389" s="9"/>
      <c r="B9389" s="9"/>
      <c r="C9389" s="9"/>
      <c r="D9389" s="9"/>
      <c r="E9389" s="9"/>
      <c r="F9389" s="9"/>
    </row>
    <row r="9390" spans="1:6" ht="15" x14ac:dyDescent="0.25">
      <c r="A9390" s="10" t="s">
        <v>904</v>
      </c>
      <c r="B9390" s="10"/>
      <c r="C9390" s="11"/>
      <c r="D9390" s="12"/>
      <c r="E9390" s="12"/>
      <c r="F9390" s="3"/>
    </row>
    <row r="9391" spans="1:6" ht="15" x14ac:dyDescent="0.25">
      <c r="A9391" s="10"/>
      <c r="B9391" s="10"/>
      <c r="C9391" s="3"/>
      <c r="D9391" s="15"/>
      <c r="E9391" s="16"/>
      <c r="F9391" s="3"/>
    </row>
    <row r="9392" spans="1:6" ht="15" x14ac:dyDescent="0.25">
      <c r="A9392" s="18"/>
      <c r="B9392" s="3"/>
      <c r="C9392" s="3"/>
      <c r="D9392" s="3"/>
      <c r="E9392" s="3"/>
      <c r="F9392" s="3"/>
    </row>
    <row r="9393" spans="1:6" ht="11.25" customHeight="1" x14ac:dyDescent="0.2">
      <c r="A9393" s="451" t="s">
        <v>906</v>
      </c>
      <c r="B9393" s="451" t="s">
        <v>907</v>
      </c>
      <c r="C9393" s="451" t="s">
        <v>908</v>
      </c>
      <c r="D9393" s="451" t="s">
        <v>909</v>
      </c>
      <c r="E9393" s="451" t="s">
        <v>910</v>
      </c>
      <c r="F9393" s="451" t="s">
        <v>911</v>
      </c>
    </row>
    <row r="9394" spans="1:6" ht="11.25" customHeight="1" x14ac:dyDescent="0.2">
      <c r="A9394" s="452"/>
      <c r="B9394" s="452"/>
      <c r="C9394" s="452"/>
      <c r="D9394" s="452"/>
      <c r="E9394" s="452"/>
      <c r="F9394" s="452"/>
    </row>
    <row r="9395" spans="1:6" ht="12" x14ac:dyDescent="0.2">
      <c r="A9395" s="19">
        <v>1</v>
      </c>
      <c r="B9395" s="19">
        <v>2</v>
      </c>
      <c r="C9395" s="453">
        <v>3</v>
      </c>
      <c r="D9395" s="454"/>
      <c r="E9395" s="455"/>
      <c r="F9395" s="19">
        <v>4</v>
      </c>
    </row>
    <row r="9396" spans="1:6" ht="12.75" x14ac:dyDescent="0.2">
      <c r="A9396" s="456" t="s">
        <v>6526</v>
      </c>
      <c r="B9396" s="457"/>
      <c r="C9396" s="457"/>
      <c r="D9396" s="457"/>
      <c r="E9396" s="457"/>
      <c r="F9396" s="458"/>
    </row>
    <row r="9397" spans="1:6" ht="12" x14ac:dyDescent="0.2">
      <c r="A9397" s="459" t="s">
        <v>448</v>
      </c>
      <c r="B9397" s="460"/>
      <c r="C9397" s="460"/>
      <c r="D9397" s="460"/>
      <c r="E9397" s="460"/>
      <c r="F9397" s="461"/>
    </row>
    <row r="9398" spans="1:6" ht="33.75" customHeight="1" x14ac:dyDescent="0.2">
      <c r="A9398" s="21">
        <v>1</v>
      </c>
      <c r="B9398" s="22" t="s">
        <v>6527</v>
      </c>
      <c r="C9398" s="23" t="s">
        <v>6528</v>
      </c>
      <c r="D9398" s="31">
        <v>5</v>
      </c>
      <c r="E9398" s="25">
        <v>47.41</v>
      </c>
      <c r="F9398" s="25">
        <v>10717.03</v>
      </c>
    </row>
    <row r="9399" spans="1:6" x14ac:dyDescent="0.2">
      <c r="A9399" s="26"/>
      <c r="B9399" s="27"/>
      <c r="C9399" s="28" t="s">
        <v>6529</v>
      </c>
      <c r="D9399" s="28"/>
      <c r="E9399" s="28"/>
      <c r="F9399" s="29">
        <v>7930.6</v>
      </c>
    </row>
    <row r="9400" spans="1:6" x14ac:dyDescent="0.2">
      <c r="A9400" s="26"/>
      <c r="B9400" s="27"/>
      <c r="C9400" s="28" t="s">
        <v>6530</v>
      </c>
      <c r="D9400" s="28"/>
      <c r="E9400" s="28"/>
      <c r="F9400" s="29">
        <v>3858.13</v>
      </c>
    </row>
    <row r="9401" spans="1:6" x14ac:dyDescent="0.2">
      <c r="A9401" s="26"/>
      <c r="B9401" s="27"/>
      <c r="C9401" s="28" t="s">
        <v>917</v>
      </c>
      <c r="D9401" s="28"/>
      <c r="E9401" s="28"/>
      <c r="F9401" s="29">
        <v>22505.759999999998</v>
      </c>
    </row>
    <row r="9402" spans="1:6" ht="45" customHeight="1" x14ac:dyDescent="0.2">
      <c r="A9402" s="21">
        <v>2</v>
      </c>
      <c r="B9402" s="22" t="s">
        <v>6531</v>
      </c>
      <c r="C9402" s="23" t="s">
        <v>6532</v>
      </c>
      <c r="D9402" s="31">
        <v>3</v>
      </c>
      <c r="E9402" s="25">
        <v>47.13</v>
      </c>
      <c r="F9402" s="25">
        <v>6392.24</v>
      </c>
    </row>
    <row r="9403" spans="1:6" x14ac:dyDescent="0.2">
      <c r="A9403" s="26"/>
      <c r="B9403" s="27"/>
      <c r="C9403" s="28" t="s">
        <v>6533</v>
      </c>
      <c r="D9403" s="28"/>
      <c r="E9403" s="28"/>
      <c r="F9403" s="29">
        <v>4730.26</v>
      </c>
    </row>
    <row r="9404" spans="1:6" x14ac:dyDescent="0.2">
      <c r="A9404" s="26"/>
      <c r="B9404" s="27"/>
      <c r="C9404" s="28" t="s">
        <v>6534</v>
      </c>
      <c r="D9404" s="28"/>
      <c r="E9404" s="28"/>
      <c r="F9404" s="29">
        <v>2301.21</v>
      </c>
    </row>
    <row r="9405" spans="1:6" x14ac:dyDescent="0.2">
      <c r="A9405" s="26"/>
      <c r="B9405" s="27"/>
      <c r="C9405" s="28" t="s">
        <v>917</v>
      </c>
      <c r="D9405" s="28"/>
      <c r="E9405" s="28"/>
      <c r="F9405" s="29">
        <v>13423.71</v>
      </c>
    </row>
    <row r="9406" spans="1:6" ht="33.75" customHeight="1" x14ac:dyDescent="0.2">
      <c r="A9406" s="21">
        <v>3</v>
      </c>
      <c r="B9406" s="22" t="s">
        <v>6535</v>
      </c>
      <c r="C9406" s="23" t="s">
        <v>6536</v>
      </c>
      <c r="D9406" s="31">
        <v>8</v>
      </c>
      <c r="E9406" s="25">
        <v>24.63</v>
      </c>
      <c r="F9406" s="25">
        <v>8908.18</v>
      </c>
    </row>
    <row r="9407" spans="1:6" x14ac:dyDescent="0.2">
      <c r="A9407" s="26"/>
      <c r="B9407" s="27"/>
      <c r="C9407" s="28" t="s">
        <v>6537</v>
      </c>
      <c r="D9407" s="28"/>
      <c r="E9407" s="28"/>
      <c r="F9407" s="29">
        <v>6592.05</v>
      </c>
    </row>
    <row r="9408" spans="1:6" x14ac:dyDescent="0.2">
      <c r="A9408" s="26"/>
      <c r="B9408" s="27"/>
      <c r="C9408" s="28" t="s">
        <v>6538</v>
      </c>
      <c r="D9408" s="28"/>
      <c r="E9408" s="28"/>
      <c r="F9408" s="29">
        <v>3206.94</v>
      </c>
    </row>
    <row r="9409" spans="1:6" x14ac:dyDescent="0.2">
      <c r="A9409" s="26"/>
      <c r="B9409" s="27"/>
      <c r="C9409" s="28" t="s">
        <v>917</v>
      </c>
      <c r="D9409" s="28"/>
      <c r="E9409" s="28"/>
      <c r="F9409" s="29">
        <v>18707.169999999998</v>
      </c>
    </row>
    <row r="9410" spans="1:6" ht="45" customHeight="1" x14ac:dyDescent="0.2">
      <c r="A9410" s="21">
        <v>4</v>
      </c>
      <c r="B9410" s="22" t="s">
        <v>6539</v>
      </c>
      <c r="C9410" s="23" t="s">
        <v>6540</v>
      </c>
      <c r="D9410" s="31">
        <v>14</v>
      </c>
      <c r="E9410" s="25">
        <v>97.4</v>
      </c>
      <c r="F9410" s="25">
        <v>61648.36</v>
      </c>
    </row>
    <row r="9411" spans="1:6" x14ac:dyDescent="0.2">
      <c r="A9411" s="26"/>
      <c r="B9411" s="27"/>
      <c r="C9411" s="28" t="s">
        <v>6541</v>
      </c>
      <c r="D9411" s="28"/>
      <c r="E9411" s="28"/>
      <c r="F9411" s="29">
        <v>45619.79</v>
      </c>
    </row>
    <row r="9412" spans="1:6" x14ac:dyDescent="0.2">
      <c r="A9412" s="26"/>
      <c r="B9412" s="27"/>
      <c r="C9412" s="28" t="s">
        <v>6542</v>
      </c>
      <c r="D9412" s="28"/>
      <c r="E9412" s="28"/>
      <c r="F9412" s="29">
        <v>22193.41</v>
      </c>
    </row>
    <row r="9413" spans="1:6" x14ac:dyDescent="0.2">
      <c r="A9413" s="26"/>
      <c r="B9413" s="27"/>
      <c r="C9413" s="28" t="s">
        <v>917</v>
      </c>
      <c r="D9413" s="28"/>
      <c r="E9413" s="28"/>
      <c r="F9413" s="29">
        <v>129461.56</v>
      </c>
    </row>
    <row r="9414" spans="1:6" ht="33.75" customHeight="1" x14ac:dyDescent="0.2">
      <c r="A9414" s="21">
        <v>5</v>
      </c>
      <c r="B9414" s="22" t="s">
        <v>6543</v>
      </c>
      <c r="C9414" s="23" t="s">
        <v>6544</v>
      </c>
      <c r="D9414" s="31">
        <v>1</v>
      </c>
      <c r="E9414" s="25">
        <v>194.78</v>
      </c>
      <c r="F9414" s="25">
        <v>8806</v>
      </c>
    </row>
    <row r="9415" spans="1:6" x14ac:dyDescent="0.2">
      <c r="A9415" s="26"/>
      <c r="B9415" s="27"/>
      <c r="C9415" s="28" t="s">
        <v>6545</v>
      </c>
      <c r="D9415" s="28"/>
      <c r="E9415" s="28"/>
      <c r="F9415" s="29">
        <v>6516.44</v>
      </c>
    </row>
    <row r="9416" spans="1:6" x14ac:dyDescent="0.2">
      <c r="A9416" s="26"/>
      <c r="B9416" s="27"/>
      <c r="C9416" s="28" t="s">
        <v>6546</v>
      </c>
      <c r="D9416" s="28"/>
      <c r="E9416" s="28"/>
      <c r="F9416" s="29">
        <v>3170.16</v>
      </c>
    </row>
    <row r="9417" spans="1:6" x14ac:dyDescent="0.2">
      <c r="A9417" s="26"/>
      <c r="B9417" s="27"/>
      <c r="C9417" s="28" t="s">
        <v>917</v>
      </c>
      <c r="D9417" s="28"/>
      <c r="E9417" s="28"/>
      <c r="F9417" s="29">
        <v>18492.599999999999</v>
      </c>
    </row>
    <row r="9418" spans="1:6" ht="33.75" customHeight="1" x14ac:dyDescent="0.2">
      <c r="A9418" s="21">
        <v>6</v>
      </c>
      <c r="B9418" s="22" t="s">
        <v>6547</v>
      </c>
      <c r="C9418" s="23" t="s">
        <v>6548</v>
      </c>
      <c r="D9418" s="31">
        <v>2</v>
      </c>
      <c r="E9418" s="25">
        <v>136.49</v>
      </c>
      <c r="F9418" s="25">
        <v>12341.43</v>
      </c>
    </row>
    <row r="9419" spans="1:6" x14ac:dyDescent="0.2">
      <c r="A9419" s="26"/>
      <c r="B9419" s="27"/>
      <c r="C9419" s="28" t="s">
        <v>6549</v>
      </c>
      <c r="D9419" s="28"/>
      <c r="E9419" s="28"/>
      <c r="F9419" s="29">
        <v>9132.66</v>
      </c>
    </row>
    <row r="9420" spans="1:6" x14ac:dyDescent="0.2">
      <c r="A9420" s="26"/>
      <c r="B9420" s="27"/>
      <c r="C9420" s="28" t="s">
        <v>6550</v>
      </c>
      <c r="D9420" s="28"/>
      <c r="E9420" s="28"/>
      <c r="F9420" s="29">
        <v>4442.91</v>
      </c>
    </row>
    <row r="9421" spans="1:6" x14ac:dyDescent="0.2">
      <c r="A9421" s="26"/>
      <c r="B9421" s="27"/>
      <c r="C9421" s="28" t="s">
        <v>917</v>
      </c>
      <c r="D9421" s="28"/>
      <c r="E9421" s="28"/>
      <c r="F9421" s="29">
        <v>25917</v>
      </c>
    </row>
    <row r="9422" spans="1:6" ht="33.75" customHeight="1" x14ac:dyDescent="0.2">
      <c r="A9422" s="21">
        <v>7</v>
      </c>
      <c r="B9422" s="22" t="s">
        <v>6551</v>
      </c>
      <c r="C9422" s="23" t="s">
        <v>6552</v>
      </c>
      <c r="D9422" s="31">
        <v>3</v>
      </c>
      <c r="E9422" s="25">
        <v>27.06</v>
      </c>
      <c r="F9422" s="25">
        <v>3670.15</v>
      </c>
    </row>
    <row r="9423" spans="1:6" x14ac:dyDescent="0.2">
      <c r="A9423" s="26"/>
      <c r="B9423" s="27"/>
      <c r="C9423" s="28" t="s">
        <v>6553</v>
      </c>
      <c r="D9423" s="28"/>
      <c r="E9423" s="28"/>
      <c r="F9423" s="29">
        <v>2715.91</v>
      </c>
    </row>
    <row r="9424" spans="1:6" x14ac:dyDescent="0.2">
      <c r="A9424" s="26"/>
      <c r="B9424" s="27"/>
      <c r="C9424" s="28" t="s">
        <v>6554</v>
      </c>
      <c r="D9424" s="28"/>
      <c r="E9424" s="28"/>
      <c r="F9424" s="29">
        <v>1321.25</v>
      </c>
    </row>
    <row r="9425" spans="1:6" x14ac:dyDescent="0.2">
      <c r="A9425" s="26"/>
      <c r="B9425" s="27"/>
      <c r="C9425" s="28" t="s">
        <v>917</v>
      </c>
      <c r="D9425" s="28"/>
      <c r="E9425" s="28"/>
      <c r="F9425" s="29">
        <v>7707.31</v>
      </c>
    </row>
    <row r="9426" spans="1:6" ht="33.75" customHeight="1" x14ac:dyDescent="0.2">
      <c r="A9426" s="21">
        <v>8</v>
      </c>
      <c r="B9426" s="22" t="s">
        <v>6555</v>
      </c>
      <c r="C9426" s="23" t="s">
        <v>6556</v>
      </c>
      <c r="D9426" s="31">
        <v>23</v>
      </c>
      <c r="E9426" s="25">
        <v>83.87</v>
      </c>
      <c r="F9426" s="25">
        <v>87210.54</v>
      </c>
    </row>
    <row r="9427" spans="1:6" x14ac:dyDescent="0.2">
      <c r="A9427" s="26"/>
      <c r="B9427" s="27"/>
      <c r="C9427" s="28" t="s">
        <v>6557</v>
      </c>
      <c r="D9427" s="28"/>
      <c r="E9427" s="28"/>
      <c r="F9427" s="29">
        <v>64535.8</v>
      </c>
    </row>
    <row r="9428" spans="1:6" x14ac:dyDescent="0.2">
      <c r="A9428" s="26"/>
      <c r="B9428" s="27"/>
      <c r="C9428" s="28" t="s">
        <v>6558</v>
      </c>
      <c r="D9428" s="28"/>
      <c r="E9428" s="28"/>
      <c r="F9428" s="29">
        <v>31395.79</v>
      </c>
    </row>
    <row r="9429" spans="1:6" x14ac:dyDescent="0.2">
      <c r="A9429" s="26"/>
      <c r="B9429" s="27"/>
      <c r="C9429" s="28" t="s">
        <v>917</v>
      </c>
      <c r="D9429" s="28"/>
      <c r="E9429" s="28"/>
      <c r="F9429" s="29">
        <v>183142.13</v>
      </c>
    </row>
    <row r="9430" spans="1:6" ht="33.75" customHeight="1" x14ac:dyDescent="0.2">
      <c r="A9430" s="21">
        <v>9</v>
      </c>
      <c r="B9430" s="22" t="s">
        <v>6559</v>
      </c>
      <c r="C9430" s="23" t="s">
        <v>6560</v>
      </c>
      <c r="D9430" s="31">
        <v>40</v>
      </c>
      <c r="E9430" s="25">
        <v>41.94</v>
      </c>
      <c r="F9430" s="25">
        <v>75844.3</v>
      </c>
    </row>
    <row r="9431" spans="1:6" x14ac:dyDescent="0.2">
      <c r="A9431" s="26"/>
      <c r="B9431" s="27"/>
      <c r="C9431" s="28" t="s">
        <v>6561</v>
      </c>
      <c r="D9431" s="28"/>
      <c r="E9431" s="28"/>
      <c r="F9431" s="29">
        <v>56124.78</v>
      </c>
    </row>
    <row r="9432" spans="1:6" x14ac:dyDescent="0.2">
      <c r="A9432" s="26"/>
      <c r="B9432" s="27"/>
      <c r="C9432" s="28" t="s">
        <v>6562</v>
      </c>
      <c r="D9432" s="28"/>
      <c r="E9432" s="28"/>
      <c r="F9432" s="29">
        <v>27303.95</v>
      </c>
    </row>
    <row r="9433" spans="1:6" x14ac:dyDescent="0.2">
      <c r="A9433" s="26"/>
      <c r="B9433" s="27"/>
      <c r="C9433" s="28" t="s">
        <v>917</v>
      </c>
      <c r="D9433" s="28"/>
      <c r="E9433" s="28"/>
      <c r="F9433" s="29">
        <v>159273.03</v>
      </c>
    </row>
    <row r="9434" spans="1:6" ht="12" x14ac:dyDescent="0.2">
      <c r="A9434" s="459" t="s">
        <v>6563</v>
      </c>
      <c r="B9434" s="460"/>
      <c r="C9434" s="460"/>
      <c r="D9434" s="460"/>
      <c r="E9434" s="460"/>
      <c r="F9434" s="461"/>
    </row>
    <row r="9435" spans="1:6" ht="33.75" customHeight="1" x14ac:dyDescent="0.2">
      <c r="A9435" s="21">
        <v>10</v>
      </c>
      <c r="B9435" s="22" t="s">
        <v>6564</v>
      </c>
      <c r="C9435" s="23" t="s">
        <v>6565</v>
      </c>
      <c r="D9435" s="31">
        <v>12</v>
      </c>
      <c r="E9435" s="25">
        <v>142.25</v>
      </c>
      <c r="F9435" s="25">
        <v>77173.47</v>
      </c>
    </row>
    <row r="9436" spans="1:6" x14ac:dyDescent="0.2">
      <c r="A9436" s="26"/>
      <c r="B9436" s="27"/>
      <c r="C9436" s="28" t="s">
        <v>6566</v>
      </c>
      <c r="D9436" s="28"/>
      <c r="E9436" s="28"/>
      <c r="F9436" s="29">
        <v>57108.37</v>
      </c>
    </row>
    <row r="9437" spans="1:6" x14ac:dyDescent="0.2">
      <c r="A9437" s="26"/>
      <c r="B9437" s="27"/>
      <c r="C9437" s="28" t="s">
        <v>6567</v>
      </c>
      <c r="D9437" s="28"/>
      <c r="E9437" s="28"/>
      <c r="F9437" s="29">
        <v>27782.45</v>
      </c>
    </row>
    <row r="9438" spans="1:6" x14ac:dyDescent="0.2">
      <c r="A9438" s="26"/>
      <c r="B9438" s="27"/>
      <c r="C9438" s="28" t="s">
        <v>917</v>
      </c>
      <c r="D9438" s="28"/>
      <c r="E9438" s="28"/>
      <c r="F9438" s="29">
        <v>162064.29</v>
      </c>
    </row>
    <row r="9439" spans="1:6" ht="11.25" customHeight="1" x14ac:dyDescent="0.2">
      <c r="A9439" s="443" t="s">
        <v>1023</v>
      </c>
      <c r="B9439" s="444"/>
      <c r="C9439" s="444"/>
      <c r="D9439" s="444"/>
      <c r="E9439" s="445"/>
      <c r="F9439" s="36">
        <v>352711.7</v>
      </c>
    </row>
    <row r="9440" spans="1:6" x14ac:dyDescent="0.2">
      <c r="A9440" s="443" t="s">
        <v>1008</v>
      </c>
      <c r="B9440" s="444"/>
      <c r="C9440" s="444"/>
      <c r="D9440" s="444"/>
      <c r="E9440" s="445"/>
      <c r="F9440" s="36">
        <v>261006.66</v>
      </c>
    </row>
    <row r="9441" spans="1:6" x14ac:dyDescent="0.2">
      <c r="A9441" s="443" t="s">
        <v>1009</v>
      </c>
      <c r="B9441" s="444"/>
      <c r="C9441" s="444"/>
      <c r="D9441" s="444"/>
      <c r="E9441" s="445"/>
      <c r="F9441" s="36">
        <v>126976.21</v>
      </c>
    </row>
    <row r="9442" spans="1:6" x14ac:dyDescent="0.2">
      <c r="A9442" s="443" t="s">
        <v>1024</v>
      </c>
      <c r="B9442" s="444"/>
      <c r="C9442" s="444"/>
      <c r="D9442" s="444"/>
      <c r="E9442" s="445"/>
      <c r="F9442" s="36">
        <v>740694.57</v>
      </c>
    </row>
    <row r="9443" spans="1:6" x14ac:dyDescent="0.2">
      <c r="A9443" s="38"/>
      <c r="B9443" s="38"/>
      <c r="C9443" s="38"/>
      <c r="D9443" s="38"/>
      <c r="E9443" s="38"/>
      <c r="F9443" s="38"/>
    </row>
    <row r="9444" spans="1:6" ht="15" x14ac:dyDescent="0.25">
      <c r="A9444" s="3"/>
      <c r="B9444" s="3"/>
      <c r="C9444" s="3"/>
      <c r="D9444" s="3"/>
      <c r="E9444" s="3"/>
      <c r="F9444" s="3"/>
    </row>
    <row r="9445" spans="1:6" x14ac:dyDescent="0.2">
      <c r="A9445" s="41" t="s">
        <v>1025</v>
      </c>
      <c r="B9445" s="446"/>
      <c r="C9445" s="446"/>
      <c r="D9445" s="446"/>
      <c r="E9445" s="446"/>
      <c r="F9445" s="446"/>
    </row>
    <row r="9446" spans="1:6" x14ac:dyDescent="0.2">
      <c r="A9446" s="4"/>
      <c r="B9446" s="447" t="s">
        <v>1027</v>
      </c>
      <c r="C9446" s="447"/>
      <c r="D9446" s="447"/>
      <c r="E9446" s="447"/>
      <c r="F9446" s="447"/>
    </row>
    <row r="9447" spans="1:6" x14ac:dyDescent="0.2">
      <c r="A9447" s="41" t="s">
        <v>1028</v>
      </c>
      <c r="B9447" s="446"/>
      <c r="C9447" s="446"/>
      <c r="D9447" s="446"/>
      <c r="E9447" s="446"/>
      <c r="F9447" s="446"/>
    </row>
    <row r="9448" spans="1:6" x14ac:dyDescent="0.2">
      <c r="A9448" s="10"/>
      <c r="B9448" s="447" t="s">
        <v>1027</v>
      </c>
      <c r="C9448" s="447"/>
      <c r="D9448" s="447"/>
      <c r="E9448" s="447"/>
      <c r="F9448" s="447"/>
    </row>
    <row r="9449" spans="1:6" ht="15" x14ac:dyDescent="0.25">
      <c r="A9449" s="3"/>
      <c r="B9449" s="3"/>
      <c r="C9449" s="3"/>
      <c r="D9449" s="3"/>
      <c r="E9449" s="3"/>
      <c r="F9449" s="3"/>
    </row>
    <row r="9450" spans="1:6" ht="15" x14ac:dyDescent="0.25">
      <c r="A9450" s="3"/>
      <c r="B9450" s="3"/>
      <c r="C9450" s="3"/>
      <c r="D9450" s="3"/>
      <c r="E9450" s="3"/>
      <c r="F9450" s="3"/>
    </row>
    <row r="9451" spans="1:6" ht="18" x14ac:dyDescent="0.25">
      <c r="A9451" s="448" t="s">
        <v>6568</v>
      </c>
      <c r="B9451" s="448"/>
      <c r="C9451" s="448"/>
      <c r="D9451" s="448"/>
      <c r="E9451" s="448"/>
      <c r="F9451" s="448"/>
    </row>
    <row r="9452" spans="1:6" x14ac:dyDescent="0.2">
      <c r="A9452" s="6"/>
      <c r="B9452" s="6"/>
      <c r="C9452" s="6"/>
      <c r="D9452" s="6"/>
      <c r="E9452" s="6"/>
      <c r="F9452" s="6"/>
    </row>
    <row r="9453" spans="1:6" ht="12.75" customHeight="1" x14ac:dyDescent="0.2">
      <c r="A9453" s="449" t="s">
        <v>6569</v>
      </c>
      <c r="B9453" s="449"/>
      <c r="C9453" s="449"/>
      <c r="D9453" s="449"/>
      <c r="E9453" s="449"/>
      <c r="F9453" s="449"/>
    </row>
    <row r="9454" spans="1:6" x14ac:dyDescent="0.2">
      <c r="A9454" s="450" t="s">
        <v>903</v>
      </c>
      <c r="B9454" s="450"/>
      <c r="C9454" s="450"/>
      <c r="D9454" s="450"/>
      <c r="E9454" s="450"/>
      <c r="F9454" s="450"/>
    </row>
    <row r="9455" spans="1:6" x14ac:dyDescent="0.2">
      <c r="A9455" s="9"/>
      <c r="B9455" s="9"/>
      <c r="C9455" s="9"/>
      <c r="D9455" s="9"/>
      <c r="E9455" s="9"/>
      <c r="F9455" s="9"/>
    </row>
    <row r="9456" spans="1:6" ht="15" x14ac:dyDescent="0.25">
      <c r="A9456" s="10" t="s">
        <v>904</v>
      </c>
      <c r="B9456" s="10"/>
      <c r="C9456" s="11"/>
      <c r="D9456" s="12"/>
      <c r="E9456" s="12"/>
      <c r="F9456" s="3"/>
    </row>
    <row r="9457" spans="1:6" ht="15" x14ac:dyDescent="0.25">
      <c r="A9457" s="10"/>
      <c r="B9457" s="10"/>
      <c r="C9457" s="3"/>
      <c r="D9457" s="15"/>
      <c r="E9457" s="16"/>
      <c r="F9457" s="3"/>
    </row>
    <row r="9458" spans="1:6" ht="15" x14ac:dyDescent="0.25">
      <c r="A9458" s="18"/>
      <c r="B9458" s="3"/>
      <c r="C9458" s="3"/>
      <c r="D9458" s="3"/>
      <c r="E9458" s="3"/>
      <c r="F9458" s="3"/>
    </row>
    <row r="9459" spans="1:6" ht="11.25" customHeight="1" x14ac:dyDescent="0.2">
      <c r="A9459" s="451" t="s">
        <v>906</v>
      </c>
      <c r="B9459" s="451" t="s">
        <v>907</v>
      </c>
      <c r="C9459" s="451" t="s">
        <v>908</v>
      </c>
      <c r="D9459" s="451" t="s">
        <v>909</v>
      </c>
      <c r="E9459" s="451" t="s">
        <v>910</v>
      </c>
      <c r="F9459" s="451" t="s">
        <v>911</v>
      </c>
    </row>
    <row r="9460" spans="1:6" ht="11.25" customHeight="1" x14ac:dyDescent="0.2">
      <c r="A9460" s="452"/>
      <c r="B9460" s="452"/>
      <c r="C9460" s="452"/>
      <c r="D9460" s="452"/>
      <c r="E9460" s="452"/>
      <c r="F9460" s="452"/>
    </row>
    <row r="9461" spans="1:6" ht="12" x14ac:dyDescent="0.2">
      <c r="A9461" s="19">
        <v>1</v>
      </c>
      <c r="B9461" s="19">
        <v>2</v>
      </c>
      <c r="C9461" s="453">
        <v>3</v>
      </c>
      <c r="D9461" s="454"/>
      <c r="E9461" s="455"/>
      <c r="F9461" s="19">
        <v>4</v>
      </c>
    </row>
    <row r="9462" spans="1:6" ht="12.75" x14ac:dyDescent="0.2">
      <c r="A9462" s="456" t="s">
        <v>6570</v>
      </c>
      <c r="B9462" s="457"/>
      <c r="C9462" s="457"/>
      <c r="D9462" s="457"/>
      <c r="E9462" s="457"/>
      <c r="F9462" s="458"/>
    </row>
    <row r="9463" spans="1:6" ht="12" x14ac:dyDescent="0.2">
      <c r="A9463" s="459" t="s">
        <v>6571</v>
      </c>
      <c r="B9463" s="460"/>
      <c r="C9463" s="460"/>
      <c r="D9463" s="460"/>
      <c r="E9463" s="460"/>
      <c r="F9463" s="461"/>
    </row>
    <row r="9464" spans="1:6" ht="33.75" customHeight="1" x14ac:dyDescent="0.2">
      <c r="A9464" s="21">
        <v>1</v>
      </c>
      <c r="B9464" s="22" t="s">
        <v>6572</v>
      </c>
      <c r="C9464" s="23" t="s">
        <v>6573</v>
      </c>
      <c r="D9464" s="30">
        <v>305.36</v>
      </c>
      <c r="E9464" s="25"/>
      <c r="F9464" s="25"/>
    </row>
    <row r="9465" spans="1:6" ht="33.75" customHeight="1" x14ac:dyDescent="0.2">
      <c r="A9465" s="21">
        <v>2</v>
      </c>
      <c r="B9465" s="22" t="s">
        <v>6574</v>
      </c>
      <c r="C9465" s="23" t="s">
        <v>6575</v>
      </c>
      <c r="D9465" s="32">
        <v>0.5</v>
      </c>
      <c r="E9465" s="25"/>
      <c r="F9465" s="25"/>
    </row>
    <row r="9466" spans="1:6" ht="33.75" customHeight="1" x14ac:dyDescent="0.2">
      <c r="A9466" s="21">
        <v>3</v>
      </c>
      <c r="B9466" s="22" t="s">
        <v>6576</v>
      </c>
      <c r="C9466" s="23" t="s">
        <v>6577</v>
      </c>
      <c r="D9466" s="24">
        <v>1.177</v>
      </c>
      <c r="E9466" s="25"/>
      <c r="F9466" s="25"/>
    </row>
    <row r="9467" spans="1:6" ht="12.75" x14ac:dyDescent="0.2">
      <c r="A9467" s="456" t="s">
        <v>6578</v>
      </c>
      <c r="B9467" s="457"/>
      <c r="C9467" s="457"/>
      <c r="D9467" s="457"/>
      <c r="E9467" s="457"/>
      <c r="F9467" s="458"/>
    </row>
    <row r="9468" spans="1:6" ht="33.75" customHeight="1" x14ac:dyDescent="0.2">
      <c r="A9468" s="21">
        <v>1</v>
      </c>
      <c r="B9468" s="22" t="s">
        <v>6579</v>
      </c>
      <c r="C9468" s="23" t="s">
        <v>6580</v>
      </c>
      <c r="D9468" s="31">
        <v>1</v>
      </c>
      <c r="E9468" s="25">
        <v>8030.56</v>
      </c>
      <c r="F9468" s="25">
        <v>363061.47</v>
      </c>
    </row>
    <row r="9469" spans="1:6" x14ac:dyDescent="0.2">
      <c r="A9469" s="26"/>
      <c r="B9469" s="27"/>
      <c r="C9469" s="28" t="s">
        <v>6581</v>
      </c>
      <c r="D9469" s="28"/>
      <c r="E9469" s="28"/>
      <c r="F9469" s="29">
        <v>268665.49</v>
      </c>
    </row>
    <row r="9470" spans="1:6" x14ac:dyDescent="0.2">
      <c r="A9470" s="26"/>
      <c r="B9470" s="27"/>
      <c r="C9470" s="28" t="s">
        <v>6582</v>
      </c>
      <c r="D9470" s="28"/>
      <c r="E9470" s="28"/>
      <c r="F9470" s="29">
        <v>130702.13</v>
      </c>
    </row>
    <row r="9471" spans="1:6" x14ac:dyDescent="0.2">
      <c r="A9471" s="26"/>
      <c r="B9471" s="27"/>
      <c r="C9471" s="28" t="s">
        <v>917</v>
      </c>
      <c r="D9471" s="28"/>
      <c r="E9471" s="28"/>
      <c r="F9471" s="29">
        <v>762429.09</v>
      </c>
    </row>
    <row r="9472" spans="1:6" ht="45" customHeight="1" x14ac:dyDescent="0.2">
      <c r="A9472" s="21">
        <v>2</v>
      </c>
      <c r="B9472" s="22" t="s">
        <v>6583</v>
      </c>
      <c r="C9472" s="23" t="s">
        <v>6584</v>
      </c>
      <c r="D9472" s="30">
        <v>145.36000000000001</v>
      </c>
      <c r="E9472" s="25">
        <v>46.33</v>
      </c>
      <c r="F9472" s="25">
        <v>304472.58</v>
      </c>
    </row>
    <row r="9473" spans="1:6" x14ac:dyDescent="0.2">
      <c r="A9473" s="26"/>
      <c r="B9473" s="27"/>
      <c r="C9473" s="28" t="s">
        <v>6585</v>
      </c>
      <c r="D9473" s="28"/>
      <c r="E9473" s="28"/>
      <c r="F9473" s="29">
        <v>225309.71</v>
      </c>
    </row>
    <row r="9474" spans="1:6" x14ac:dyDescent="0.2">
      <c r="A9474" s="26"/>
      <c r="B9474" s="27"/>
      <c r="C9474" s="28" t="s">
        <v>6586</v>
      </c>
      <c r="D9474" s="28"/>
      <c r="E9474" s="28"/>
      <c r="F9474" s="29">
        <v>109610.13</v>
      </c>
    </row>
    <row r="9475" spans="1:6" x14ac:dyDescent="0.2">
      <c r="A9475" s="26"/>
      <c r="B9475" s="27"/>
      <c r="C9475" s="28" t="s">
        <v>917</v>
      </c>
      <c r="D9475" s="28"/>
      <c r="E9475" s="28"/>
      <c r="F9475" s="29">
        <v>639392.42000000004</v>
      </c>
    </row>
    <row r="9476" spans="1:6" ht="11.25" customHeight="1" x14ac:dyDescent="0.2">
      <c r="A9476" s="443" t="s">
        <v>1007</v>
      </c>
      <c r="B9476" s="444"/>
      <c r="C9476" s="444"/>
      <c r="D9476" s="444"/>
      <c r="E9476" s="445"/>
      <c r="F9476" s="36">
        <v>667534.05000000005</v>
      </c>
    </row>
    <row r="9477" spans="1:6" x14ac:dyDescent="0.2">
      <c r="A9477" s="443" t="s">
        <v>1008</v>
      </c>
      <c r="B9477" s="444"/>
      <c r="C9477" s="444"/>
      <c r="D9477" s="444"/>
      <c r="E9477" s="445"/>
      <c r="F9477" s="36">
        <v>493975.2</v>
      </c>
    </row>
    <row r="9478" spans="1:6" x14ac:dyDescent="0.2">
      <c r="A9478" s="443" t="s">
        <v>1009</v>
      </c>
      <c r="B9478" s="444"/>
      <c r="C9478" s="444"/>
      <c r="D9478" s="444"/>
      <c r="E9478" s="445"/>
      <c r="F9478" s="36">
        <v>240312.26</v>
      </c>
    </row>
    <row r="9479" spans="1:6" x14ac:dyDescent="0.2">
      <c r="A9479" s="443" t="s">
        <v>6587</v>
      </c>
      <c r="B9479" s="444"/>
      <c r="C9479" s="444"/>
      <c r="D9479" s="444"/>
      <c r="E9479" s="445"/>
      <c r="F9479" s="36">
        <v>1401821.51</v>
      </c>
    </row>
    <row r="9480" spans="1:6" ht="11.25" customHeight="1" x14ac:dyDescent="0.2">
      <c r="A9480" s="443" t="s">
        <v>1023</v>
      </c>
      <c r="B9480" s="444"/>
      <c r="C9480" s="444"/>
      <c r="D9480" s="444"/>
      <c r="E9480" s="445"/>
      <c r="F9480" s="36">
        <v>667534.05000000005</v>
      </c>
    </row>
    <row r="9481" spans="1:6" x14ac:dyDescent="0.2">
      <c r="A9481" s="443" t="s">
        <v>1008</v>
      </c>
      <c r="B9481" s="444"/>
      <c r="C9481" s="444"/>
      <c r="D9481" s="444"/>
      <c r="E9481" s="445"/>
      <c r="F9481" s="36">
        <v>493975.2</v>
      </c>
    </row>
    <row r="9482" spans="1:6" x14ac:dyDescent="0.2">
      <c r="A9482" s="443" t="s">
        <v>1009</v>
      </c>
      <c r="B9482" s="444"/>
      <c r="C9482" s="444"/>
      <c r="D9482" s="444"/>
      <c r="E9482" s="445"/>
      <c r="F9482" s="36">
        <v>240312.26</v>
      </c>
    </row>
    <row r="9483" spans="1:6" x14ac:dyDescent="0.2">
      <c r="A9483" s="443" t="s">
        <v>1024</v>
      </c>
      <c r="B9483" s="444"/>
      <c r="C9483" s="444"/>
      <c r="D9483" s="444"/>
      <c r="E9483" s="445"/>
      <c r="F9483" s="36">
        <v>1401821.51</v>
      </c>
    </row>
    <row r="9484" spans="1:6" x14ac:dyDescent="0.2">
      <c r="A9484" s="38"/>
      <c r="B9484" s="38"/>
      <c r="C9484" s="38"/>
      <c r="D9484" s="38"/>
      <c r="E9484" s="38"/>
      <c r="F9484" s="38"/>
    </row>
    <row r="9485" spans="1:6" ht="15" x14ac:dyDescent="0.25">
      <c r="A9485" s="3"/>
      <c r="B9485" s="3"/>
      <c r="C9485" s="3"/>
      <c r="D9485" s="3"/>
      <c r="E9485" s="3"/>
      <c r="F9485" s="3"/>
    </row>
    <row r="9486" spans="1:6" x14ac:dyDescent="0.2">
      <c r="A9486" s="41" t="s">
        <v>1025</v>
      </c>
      <c r="B9486" s="446" t="s">
        <v>6588</v>
      </c>
      <c r="C9486" s="446"/>
      <c r="D9486" s="446"/>
      <c r="E9486" s="446"/>
      <c r="F9486" s="446"/>
    </row>
    <row r="9487" spans="1:6" x14ac:dyDescent="0.2">
      <c r="A9487" s="4"/>
      <c r="B9487" s="447" t="s">
        <v>1027</v>
      </c>
      <c r="C9487" s="447"/>
      <c r="D9487" s="447"/>
      <c r="E9487" s="447"/>
      <c r="F9487" s="447"/>
    </row>
    <row r="9488" spans="1:6" x14ac:dyDescent="0.2">
      <c r="A9488" s="41" t="s">
        <v>1028</v>
      </c>
      <c r="B9488" s="446" t="s">
        <v>6589</v>
      </c>
      <c r="C9488" s="446"/>
      <c r="D9488" s="446"/>
      <c r="E9488" s="446"/>
      <c r="F9488" s="446"/>
    </row>
    <row r="9489" spans="1:6" x14ac:dyDescent="0.2">
      <c r="A9489" s="10"/>
      <c r="B9489" s="447" t="s">
        <v>1027</v>
      </c>
      <c r="C9489" s="447"/>
      <c r="D9489" s="447"/>
      <c r="E9489" s="447"/>
      <c r="F9489" s="447"/>
    </row>
    <row r="9490" spans="1:6" ht="15" x14ac:dyDescent="0.25">
      <c r="A9490" s="3"/>
      <c r="B9490" s="3"/>
      <c r="C9490" s="3"/>
      <c r="D9490" s="3"/>
      <c r="E9490" s="3"/>
      <c r="F9490" s="3"/>
    </row>
    <row r="9491" spans="1:6" ht="18" x14ac:dyDescent="0.25">
      <c r="A9491" s="448" t="s">
        <v>6590</v>
      </c>
      <c r="B9491" s="448"/>
      <c r="C9491" s="448"/>
      <c r="D9491" s="448"/>
      <c r="E9491" s="448"/>
      <c r="F9491" s="448"/>
    </row>
    <row r="9492" spans="1:6" x14ac:dyDescent="0.2">
      <c r="A9492" s="6"/>
      <c r="B9492" s="6"/>
      <c r="C9492" s="6"/>
      <c r="D9492" s="6"/>
      <c r="E9492" s="6"/>
      <c r="F9492" s="6"/>
    </row>
    <row r="9493" spans="1:6" ht="12.75" customHeight="1" x14ac:dyDescent="0.2">
      <c r="A9493" s="449" t="s">
        <v>6591</v>
      </c>
      <c r="B9493" s="449"/>
      <c r="C9493" s="449"/>
      <c r="D9493" s="449"/>
      <c r="E9493" s="449"/>
      <c r="F9493" s="449"/>
    </row>
    <row r="9494" spans="1:6" x14ac:dyDescent="0.2">
      <c r="A9494" s="450" t="s">
        <v>903</v>
      </c>
      <c r="B9494" s="450"/>
      <c r="C9494" s="450"/>
      <c r="D9494" s="450"/>
      <c r="E9494" s="450"/>
      <c r="F9494" s="450"/>
    </row>
    <row r="9495" spans="1:6" x14ac:dyDescent="0.2">
      <c r="A9495" s="9"/>
      <c r="B9495" s="9"/>
      <c r="C9495" s="9"/>
      <c r="D9495" s="9"/>
      <c r="E9495" s="9"/>
      <c r="F9495" s="9"/>
    </row>
    <row r="9496" spans="1:6" ht="15" x14ac:dyDescent="0.25">
      <c r="A9496" s="10" t="s">
        <v>904</v>
      </c>
      <c r="B9496" s="10"/>
      <c r="C9496" s="11"/>
      <c r="D9496" s="12"/>
      <c r="E9496" s="12"/>
      <c r="F9496" s="3"/>
    </row>
    <row r="9497" spans="1:6" ht="15" x14ac:dyDescent="0.25">
      <c r="A9497" s="10"/>
      <c r="B9497" s="10"/>
      <c r="C9497" s="3"/>
      <c r="D9497" s="15"/>
      <c r="E9497" s="16"/>
      <c r="F9497" s="3"/>
    </row>
    <row r="9498" spans="1:6" ht="15" x14ac:dyDescent="0.25">
      <c r="A9498" s="18"/>
      <c r="B9498" s="3"/>
      <c r="C9498" s="3"/>
      <c r="D9498" s="3"/>
      <c r="E9498" s="3"/>
      <c r="F9498" s="3"/>
    </row>
    <row r="9499" spans="1:6" ht="11.25" customHeight="1" x14ac:dyDescent="0.2">
      <c r="A9499" s="451" t="s">
        <v>906</v>
      </c>
      <c r="B9499" s="451" t="s">
        <v>907</v>
      </c>
      <c r="C9499" s="451" t="s">
        <v>908</v>
      </c>
      <c r="D9499" s="451" t="s">
        <v>909</v>
      </c>
      <c r="E9499" s="451" t="s">
        <v>910</v>
      </c>
      <c r="F9499" s="451" t="s">
        <v>911</v>
      </c>
    </row>
    <row r="9500" spans="1:6" ht="11.25" customHeight="1" x14ac:dyDescent="0.2">
      <c r="A9500" s="452"/>
      <c r="B9500" s="452"/>
      <c r="C9500" s="452"/>
      <c r="D9500" s="452"/>
      <c r="E9500" s="452"/>
      <c r="F9500" s="452"/>
    </row>
    <row r="9501" spans="1:6" ht="12" x14ac:dyDescent="0.2">
      <c r="A9501" s="19">
        <v>1</v>
      </c>
      <c r="B9501" s="19">
        <v>2</v>
      </c>
      <c r="C9501" s="453">
        <v>3</v>
      </c>
      <c r="D9501" s="454"/>
      <c r="E9501" s="455"/>
      <c r="F9501" s="19">
        <v>4</v>
      </c>
    </row>
    <row r="9502" spans="1:6" ht="12.75" x14ac:dyDescent="0.2">
      <c r="A9502" s="456" t="s">
        <v>6592</v>
      </c>
      <c r="B9502" s="457"/>
      <c r="C9502" s="457"/>
      <c r="D9502" s="457"/>
      <c r="E9502" s="457"/>
      <c r="F9502" s="458"/>
    </row>
    <row r="9503" spans="1:6" ht="12" customHeight="1" x14ac:dyDescent="0.2">
      <c r="A9503" s="459" t="s">
        <v>6593</v>
      </c>
      <c r="B9503" s="460"/>
      <c r="C9503" s="460"/>
      <c r="D9503" s="460"/>
      <c r="E9503" s="460"/>
      <c r="F9503" s="461"/>
    </row>
    <row r="9504" spans="1:6" ht="56.25" customHeight="1" x14ac:dyDescent="0.2">
      <c r="A9504" s="21">
        <v>1</v>
      </c>
      <c r="B9504" s="22" t="s">
        <v>6594</v>
      </c>
      <c r="C9504" s="23" t="s">
        <v>6595</v>
      </c>
      <c r="D9504" s="31">
        <v>9</v>
      </c>
      <c r="E9504" s="25">
        <v>4.0999999999999996</v>
      </c>
      <c r="F9504" s="25">
        <v>1668.25</v>
      </c>
    </row>
    <row r="9505" spans="1:6" x14ac:dyDescent="0.2">
      <c r="A9505" s="26"/>
      <c r="B9505" s="27"/>
      <c r="C9505" s="28" t="s">
        <v>6596</v>
      </c>
      <c r="D9505" s="28"/>
      <c r="E9505" s="28"/>
      <c r="F9505" s="29">
        <v>1234.51</v>
      </c>
    </row>
    <row r="9506" spans="1:6" x14ac:dyDescent="0.2">
      <c r="A9506" s="26"/>
      <c r="B9506" s="27"/>
      <c r="C9506" s="28" t="s">
        <v>6597</v>
      </c>
      <c r="D9506" s="28"/>
      <c r="E9506" s="28"/>
      <c r="F9506" s="29">
        <v>600.57000000000005</v>
      </c>
    </row>
    <row r="9507" spans="1:6" x14ac:dyDescent="0.2">
      <c r="A9507" s="26"/>
      <c r="B9507" s="27"/>
      <c r="C9507" s="28" t="s">
        <v>917</v>
      </c>
      <c r="D9507" s="28"/>
      <c r="E9507" s="28"/>
      <c r="F9507" s="29">
        <v>3503.33</v>
      </c>
    </row>
    <row r="9508" spans="1:6" ht="22.5" customHeight="1" x14ac:dyDescent="0.2">
      <c r="A9508" s="21">
        <v>2</v>
      </c>
      <c r="B9508" s="22" t="s">
        <v>6598</v>
      </c>
      <c r="C9508" s="23" t="s">
        <v>6599</v>
      </c>
      <c r="D9508" s="31">
        <v>9</v>
      </c>
      <c r="E9508" s="25">
        <v>12.81</v>
      </c>
      <c r="F9508" s="25">
        <v>5212.26</v>
      </c>
    </row>
    <row r="9509" spans="1:6" x14ac:dyDescent="0.2">
      <c r="A9509" s="26"/>
      <c r="B9509" s="27"/>
      <c r="C9509" s="28" t="s">
        <v>6600</v>
      </c>
      <c r="D9509" s="28"/>
      <c r="E9509" s="28"/>
      <c r="F9509" s="29">
        <v>3857.07</v>
      </c>
    </row>
    <row r="9510" spans="1:6" x14ac:dyDescent="0.2">
      <c r="A9510" s="26"/>
      <c r="B9510" s="27"/>
      <c r="C9510" s="28" t="s">
        <v>6601</v>
      </c>
      <c r="D9510" s="28"/>
      <c r="E9510" s="28"/>
      <c r="F9510" s="29">
        <v>1876.41</v>
      </c>
    </row>
    <row r="9511" spans="1:6" x14ac:dyDescent="0.2">
      <c r="A9511" s="26"/>
      <c r="B9511" s="27"/>
      <c r="C9511" s="28" t="s">
        <v>917</v>
      </c>
      <c r="D9511" s="28"/>
      <c r="E9511" s="28"/>
      <c r="F9511" s="29">
        <v>10945.74</v>
      </c>
    </row>
    <row r="9512" spans="1:6" ht="12" customHeight="1" x14ac:dyDescent="0.2">
      <c r="A9512" s="459" t="s">
        <v>6602</v>
      </c>
      <c r="B9512" s="460"/>
      <c r="C9512" s="460"/>
      <c r="D9512" s="460"/>
      <c r="E9512" s="460"/>
      <c r="F9512" s="461"/>
    </row>
    <row r="9513" spans="1:6" ht="33.75" customHeight="1" x14ac:dyDescent="0.2">
      <c r="A9513" s="21">
        <v>3</v>
      </c>
      <c r="B9513" s="22" t="s">
        <v>6603</v>
      </c>
      <c r="C9513" s="23" t="s">
        <v>6604</v>
      </c>
      <c r="D9513" s="31">
        <v>2</v>
      </c>
      <c r="E9513" s="25">
        <v>1.03</v>
      </c>
      <c r="F9513" s="25">
        <v>93.13</v>
      </c>
    </row>
    <row r="9514" spans="1:6" x14ac:dyDescent="0.2">
      <c r="A9514" s="26"/>
      <c r="B9514" s="27"/>
      <c r="C9514" s="28" t="s">
        <v>6605</v>
      </c>
      <c r="D9514" s="28"/>
      <c r="E9514" s="28"/>
      <c r="F9514" s="29">
        <v>68.92</v>
      </c>
    </row>
    <row r="9515" spans="1:6" x14ac:dyDescent="0.2">
      <c r="A9515" s="26"/>
      <c r="B9515" s="27"/>
      <c r="C9515" s="28" t="s">
        <v>6606</v>
      </c>
      <c r="D9515" s="28"/>
      <c r="E9515" s="28"/>
      <c r="F9515" s="29">
        <v>33.53</v>
      </c>
    </row>
    <row r="9516" spans="1:6" x14ac:dyDescent="0.2">
      <c r="A9516" s="26"/>
      <c r="B9516" s="27"/>
      <c r="C9516" s="28" t="s">
        <v>917</v>
      </c>
      <c r="D9516" s="28"/>
      <c r="E9516" s="28"/>
      <c r="F9516" s="29">
        <v>195.58</v>
      </c>
    </row>
    <row r="9517" spans="1:6" ht="12" customHeight="1" x14ac:dyDescent="0.2">
      <c r="A9517" s="459" t="s">
        <v>6607</v>
      </c>
      <c r="B9517" s="460"/>
      <c r="C9517" s="460"/>
      <c r="D9517" s="460"/>
      <c r="E9517" s="460"/>
      <c r="F9517" s="461"/>
    </row>
    <row r="9518" spans="1:6" ht="33.75" customHeight="1" x14ac:dyDescent="0.2">
      <c r="A9518" s="21">
        <v>4</v>
      </c>
      <c r="B9518" s="22" t="s">
        <v>6603</v>
      </c>
      <c r="C9518" s="23" t="s">
        <v>6604</v>
      </c>
      <c r="D9518" s="31">
        <v>8</v>
      </c>
      <c r="E9518" s="25">
        <v>1.03</v>
      </c>
      <c r="F9518" s="25">
        <v>372.53</v>
      </c>
    </row>
    <row r="9519" spans="1:6" x14ac:dyDescent="0.2">
      <c r="A9519" s="26"/>
      <c r="B9519" s="27"/>
      <c r="C9519" s="28" t="s">
        <v>6608</v>
      </c>
      <c r="D9519" s="28"/>
      <c r="E9519" s="28"/>
      <c r="F9519" s="29">
        <v>275.67</v>
      </c>
    </row>
    <row r="9520" spans="1:6" x14ac:dyDescent="0.2">
      <c r="A9520" s="26"/>
      <c r="B9520" s="27"/>
      <c r="C9520" s="28" t="s">
        <v>6609</v>
      </c>
      <c r="D9520" s="28"/>
      <c r="E9520" s="28"/>
      <c r="F9520" s="29">
        <v>134.11000000000001</v>
      </c>
    </row>
    <row r="9521" spans="1:6" x14ac:dyDescent="0.2">
      <c r="A9521" s="26"/>
      <c r="B9521" s="27"/>
      <c r="C9521" s="28" t="s">
        <v>917</v>
      </c>
      <c r="D9521" s="28"/>
      <c r="E9521" s="28"/>
      <c r="F9521" s="29">
        <v>782.31</v>
      </c>
    </row>
    <row r="9522" spans="1:6" ht="45" customHeight="1" x14ac:dyDescent="0.2">
      <c r="A9522" s="21">
        <v>5</v>
      </c>
      <c r="B9522" s="22" t="s">
        <v>6610</v>
      </c>
      <c r="C9522" s="23" t="s">
        <v>6611</v>
      </c>
      <c r="D9522" s="31">
        <v>10</v>
      </c>
      <c r="E9522" s="25">
        <v>16.91</v>
      </c>
      <c r="F9522" s="25">
        <v>7645.01</v>
      </c>
    </row>
    <row r="9523" spans="1:6" x14ac:dyDescent="0.2">
      <c r="A9523" s="26"/>
      <c r="B9523" s="27"/>
      <c r="C9523" s="28" t="s">
        <v>6612</v>
      </c>
      <c r="D9523" s="28"/>
      <c r="E9523" s="28"/>
      <c r="F9523" s="29">
        <v>5657.31</v>
      </c>
    </row>
    <row r="9524" spans="1:6" x14ac:dyDescent="0.2">
      <c r="A9524" s="26"/>
      <c r="B9524" s="27"/>
      <c r="C9524" s="28" t="s">
        <v>6613</v>
      </c>
      <c r="D9524" s="28"/>
      <c r="E9524" s="28"/>
      <c r="F9524" s="29">
        <v>2752.2</v>
      </c>
    </row>
    <row r="9525" spans="1:6" x14ac:dyDescent="0.2">
      <c r="A9525" s="26"/>
      <c r="B9525" s="27"/>
      <c r="C9525" s="28" t="s">
        <v>917</v>
      </c>
      <c r="D9525" s="28"/>
      <c r="E9525" s="28"/>
      <c r="F9525" s="29">
        <v>16054.52</v>
      </c>
    </row>
    <row r="9526" spans="1:6" ht="45" customHeight="1" x14ac:dyDescent="0.2">
      <c r="A9526" s="21">
        <v>6</v>
      </c>
      <c r="B9526" s="22" t="s">
        <v>6614</v>
      </c>
      <c r="C9526" s="23" t="s">
        <v>6615</v>
      </c>
      <c r="D9526" s="31">
        <v>6</v>
      </c>
      <c r="E9526" s="25">
        <v>25.37</v>
      </c>
      <c r="F9526" s="25">
        <v>6881.87</v>
      </c>
    </row>
    <row r="9527" spans="1:6" x14ac:dyDescent="0.2">
      <c r="A9527" s="26"/>
      <c r="B9527" s="27"/>
      <c r="C9527" s="28" t="s">
        <v>6616</v>
      </c>
      <c r="D9527" s="28"/>
      <c r="E9527" s="28"/>
      <c r="F9527" s="29">
        <v>5092.58</v>
      </c>
    </row>
    <row r="9528" spans="1:6" x14ac:dyDescent="0.2">
      <c r="A9528" s="26"/>
      <c r="B9528" s="27"/>
      <c r="C9528" s="28" t="s">
        <v>6617</v>
      </c>
      <c r="D9528" s="28"/>
      <c r="E9528" s="28"/>
      <c r="F9528" s="29">
        <v>2477.4699999999998</v>
      </c>
    </row>
    <row r="9529" spans="1:6" x14ac:dyDescent="0.2">
      <c r="A9529" s="26"/>
      <c r="B9529" s="27"/>
      <c r="C9529" s="28" t="s">
        <v>917</v>
      </c>
      <c r="D9529" s="28"/>
      <c r="E9529" s="28"/>
      <c r="F9529" s="29">
        <v>14451.92</v>
      </c>
    </row>
    <row r="9530" spans="1:6" ht="45" customHeight="1" x14ac:dyDescent="0.2">
      <c r="A9530" s="21">
        <v>7</v>
      </c>
      <c r="B9530" s="22" t="s">
        <v>6618</v>
      </c>
      <c r="C9530" s="23" t="s">
        <v>6619</v>
      </c>
      <c r="D9530" s="31">
        <v>4</v>
      </c>
      <c r="E9530" s="25">
        <v>33.83</v>
      </c>
      <c r="F9530" s="25">
        <v>6117.82</v>
      </c>
    </row>
    <row r="9531" spans="1:6" x14ac:dyDescent="0.2">
      <c r="A9531" s="26"/>
      <c r="B9531" s="27"/>
      <c r="C9531" s="28" t="s">
        <v>6620</v>
      </c>
      <c r="D9531" s="28"/>
      <c r="E9531" s="28"/>
      <c r="F9531" s="29">
        <v>4527.1899999999996</v>
      </c>
    </row>
    <row r="9532" spans="1:6" x14ac:dyDescent="0.2">
      <c r="A9532" s="26"/>
      <c r="B9532" s="27"/>
      <c r="C9532" s="28" t="s">
        <v>6621</v>
      </c>
      <c r="D9532" s="28"/>
      <c r="E9532" s="28"/>
      <c r="F9532" s="29">
        <v>2202.42</v>
      </c>
    </row>
    <row r="9533" spans="1:6" x14ac:dyDescent="0.2">
      <c r="A9533" s="26"/>
      <c r="B9533" s="27"/>
      <c r="C9533" s="28" t="s">
        <v>917</v>
      </c>
      <c r="D9533" s="28"/>
      <c r="E9533" s="28"/>
      <c r="F9533" s="29">
        <v>12847.43</v>
      </c>
    </row>
    <row r="9534" spans="1:6" ht="56.25" customHeight="1" x14ac:dyDescent="0.2">
      <c r="A9534" s="21">
        <v>8</v>
      </c>
      <c r="B9534" s="22" t="s">
        <v>6594</v>
      </c>
      <c r="C9534" s="23" t="s">
        <v>6595</v>
      </c>
      <c r="D9534" s="31">
        <v>20</v>
      </c>
      <c r="E9534" s="25">
        <v>4.0999999999999996</v>
      </c>
      <c r="F9534" s="25">
        <v>3707.22</v>
      </c>
    </row>
    <row r="9535" spans="1:6" x14ac:dyDescent="0.2">
      <c r="A9535" s="26"/>
      <c r="B9535" s="27"/>
      <c r="C9535" s="28" t="s">
        <v>6622</v>
      </c>
      <c r="D9535" s="28"/>
      <c r="E9535" s="28"/>
      <c r="F9535" s="29">
        <v>2743.34</v>
      </c>
    </row>
    <row r="9536" spans="1:6" x14ac:dyDescent="0.2">
      <c r="A9536" s="26"/>
      <c r="B9536" s="27"/>
      <c r="C9536" s="28" t="s">
        <v>6623</v>
      </c>
      <c r="D9536" s="28"/>
      <c r="E9536" s="28"/>
      <c r="F9536" s="29">
        <v>1334.6</v>
      </c>
    </row>
    <row r="9537" spans="1:6" x14ac:dyDescent="0.2">
      <c r="A9537" s="26"/>
      <c r="B9537" s="27"/>
      <c r="C9537" s="28" t="s">
        <v>917</v>
      </c>
      <c r="D9537" s="28"/>
      <c r="E9537" s="28"/>
      <c r="F9537" s="29">
        <v>7785.16</v>
      </c>
    </row>
    <row r="9538" spans="1:6" ht="33.75" customHeight="1" x14ac:dyDescent="0.2">
      <c r="A9538" s="21">
        <v>9</v>
      </c>
      <c r="B9538" s="22" t="s">
        <v>6624</v>
      </c>
      <c r="C9538" s="23" t="s">
        <v>6625</v>
      </c>
      <c r="D9538" s="31">
        <v>20</v>
      </c>
      <c r="E9538" s="25">
        <v>10.5</v>
      </c>
      <c r="F9538" s="25">
        <v>9494.1</v>
      </c>
    </row>
    <row r="9539" spans="1:6" x14ac:dyDescent="0.2">
      <c r="A9539" s="26"/>
      <c r="B9539" s="27"/>
      <c r="C9539" s="28" t="s">
        <v>6626</v>
      </c>
      <c r="D9539" s="28"/>
      <c r="E9539" s="28"/>
      <c r="F9539" s="29">
        <v>7025.63</v>
      </c>
    </row>
    <row r="9540" spans="1:6" x14ac:dyDescent="0.2">
      <c r="A9540" s="26"/>
      <c r="B9540" s="27"/>
      <c r="C9540" s="28" t="s">
        <v>6627</v>
      </c>
      <c r="D9540" s="28"/>
      <c r="E9540" s="28"/>
      <c r="F9540" s="29">
        <v>3417.88</v>
      </c>
    </row>
    <row r="9541" spans="1:6" x14ac:dyDescent="0.2">
      <c r="A9541" s="26"/>
      <c r="B9541" s="27"/>
      <c r="C9541" s="28" t="s">
        <v>917</v>
      </c>
      <c r="D9541" s="28"/>
      <c r="E9541" s="28"/>
      <c r="F9541" s="29">
        <v>19937.61</v>
      </c>
    </row>
    <row r="9542" spans="1:6" ht="12" customHeight="1" x14ac:dyDescent="0.2">
      <c r="A9542" s="459" t="s">
        <v>6628</v>
      </c>
      <c r="B9542" s="460"/>
      <c r="C9542" s="460"/>
      <c r="D9542" s="460"/>
      <c r="E9542" s="460"/>
      <c r="F9542" s="461"/>
    </row>
    <row r="9543" spans="1:6" ht="22.5" customHeight="1" x14ac:dyDescent="0.2">
      <c r="A9543" s="21">
        <v>10</v>
      </c>
      <c r="B9543" s="22" t="s">
        <v>6629</v>
      </c>
      <c r="C9543" s="23" t="s">
        <v>6630</v>
      </c>
      <c r="D9543" s="31">
        <v>1</v>
      </c>
      <c r="E9543" s="25">
        <v>264.97000000000003</v>
      </c>
      <c r="F9543" s="25">
        <v>11979.29</v>
      </c>
    </row>
    <row r="9544" spans="1:6" x14ac:dyDescent="0.2">
      <c r="A9544" s="26"/>
      <c r="B9544" s="27"/>
      <c r="C9544" s="28" t="s">
        <v>6631</v>
      </c>
      <c r="D9544" s="28"/>
      <c r="E9544" s="28"/>
      <c r="F9544" s="29">
        <v>8864.67</v>
      </c>
    </row>
    <row r="9545" spans="1:6" x14ac:dyDescent="0.2">
      <c r="A9545" s="26"/>
      <c r="B9545" s="27"/>
      <c r="C9545" s="28" t="s">
        <v>6632</v>
      </c>
      <c r="D9545" s="28"/>
      <c r="E9545" s="28"/>
      <c r="F9545" s="29">
        <v>4312.54</v>
      </c>
    </row>
    <row r="9546" spans="1:6" x14ac:dyDescent="0.2">
      <c r="A9546" s="26"/>
      <c r="B9546" s="27"/>
      <c r="C9546" s="28" t="s">
        <v>917</v>
      </c>
      <c r="D9546" s="28"/>
      <c r="E9546" s="28"/>
      <c r="F9546" s="29">
        <v>25156.5</v>
      </c>
    </row>
    <row r="9547" spans="1:6" ht="45" customHeight="1" x14ac:dyDescent="0.2">
      <c r="A9547" s="21">
        <v>11</v>
      </c>
      <c r="B9547" s="22" t="s">
        <v>6610</v>
      </c>
      <c r="C9547" s="23" t="s">
        <v>6611</v>
      </c>
      <c r="D9547" s="31">
        <v>3</v>
      </c>
      <c r="E9547" s="25">
        <v>16.91</v>
      </c>
      <c r="F9547" s="25">
        <v>2293.5</v>
      </c>
    </row>
    <row r="9548" spans="1:6" x14ac:dyDescent="0.2">
      <c r="A9548" s="26"/>
      <c r="B9548" s="27"/>
      <c r="C9548" s="28" t="s">
        <v>6633</v>
      </c>
      <c r="D9548" s="28"/>
      <c r="E9548" s="28"/>
      <c r="F9548" s="29">
        <v>1697.19</v>
      </c>
    </row>
    <row r="9549" spans="1:6" x14ac:dyDescent="0.2">
      <c r="A9549" s="26"/>
      <c r="B9549" s="27"/>
      <c r="C9549" s="28" t="s">
        <v>6634</v>
      </c>
      <c r="D9549" s="28"/>
      <c r="E9549" s="28"/>
      <c r="F9549" s="29">
        <v>825.66</v>
      </c>
    </row>
    <row r="9550" spans="1:6" x14ac:dyDescent="0.2">
      <c r="A9550" s="26"/>
      <c r="B9550" s="27"/>
      <c r="C9550" s="28" t="s">
        <v>917</v>
      </c>
      <c r="D9550" s="28"/>
      <c r="E9550" s="28"/>
      <c r="F9550" s="29">
        <v>4816.3500000000004</v>
      </c>
    </row>
    <row r="9551" spans="1:6" ht="45" customHeight="1" x14ac:dyDescent="0.2">
      <c r="A9551" s="21">
        <v>12</v>
      </c>
      <c r="B9551" s="22" t="s">
        <v>6618</v>
      </c>
      <c r="C9551" s="23" t="s">
        <v>6619</v>
      </c>
      <c r="D9551" s="31">
        <v>2</v>
      </c>
      <c r="E9551" s="25">
        <v>33.83</v>
      </c>
      <c r="F9551" s="25">
        <v>3058.91</v>
      </c>
    </row>
    <row r="9552" spans="1:6" x14ac:dyDescent="0.2">
      <c r="A9552" s="26"/>
      <c r="B9552" s="27"/>
      <c r="C9552" s="28" t="s">
        <v>6635</v>
      </c>
      <c r="D9552" s="28"/>
      <c r="E9552" s="28"/>
      <c r="F9552" s="29">
        <v>2263.59</v>
      </c>
    </row>
    <row r="9553" spans="1:6" x14ac:dyDescent="0.2">
      <c r="A9553" s="26"/>
      <c r="B9553" s="27"/>
      <c r="C9553" s="28" t="s">
        <v>6636</v>
      </c>
      <c r="D9553" s="28"/>
      <c r="E9553" s="28"/>
      <c r="F9553" s="29">
        <v>1101.21</v>
      </c>
    </row>
    <row r="9554" spans="1:6" x14ac:dyDescent="0.2">
      <c r="A9554" s="26"/>
      <c r="B9554" s="27"/>
      <c r="C9554" s="28" t="s">
        <v>917</v>
      </c>
      <c r="D9554" s="28"/>
      <c r="E9554" s="28"/>
      <c r="F9554" s="29">
        <v>6423.71</v>
      </c>
    </row>
    <row r="9555" spans="1:6" ht="33.75" customHeight="1" x14ac:dyDescent="0.2">
      <c r="A9555" s="21">
        <v>13</v>
      </c>
      <c r="B9555" s="22" t="s">
        <v>6637</v>
      </c>
      <c r="C9555" s="23" t="s">
        <v>6638</v>
      </c>
      <c r="D9555" s="31">
        <v>22</v>
      </c>
      <c r="E9555" s="25">
        <v>12.21</v>
      </c>
      <c r="F9555" s="25">
        <v>12144.31</v>
      </c>
    </row>
    <row r="9556" spans="1:6" x14ac:dyDescent="0.2">
      <c r="A9556" s="26"/>
      <c r="B9556" s="27"/>
      <c r="C9556" s="28" t="s">
        <v>6639</v>
      </c>
      <c r="D9556" s="28"/>
      <c r="E9556" s="28"/>
      <c r="F9556" s="29">
        <v>8986.7900000000009</v>
      </c>
    </row>
    <row r="9557" spans="1:6" x14ac:dyDescent="0.2">
      <c r="A9557" s="26"/>
      <c r="B9557" s="27"/>
      <c r="C9557" s="28" t="s">
        <v>6640</v>
      </c>
      <c r="D9557" s="28"/>
      <c r="E9557" s="28"/>
      <c r="F9557" s="29">
        <v>4371.95</v>
      </c>
    </row>
    <row r="9558" spans="1:6" x14ac:dyDescent="0.2">
      <c r="A9558" s="26"/>
      <c r="B9558" s="27"/>
      <c r="C9558" s="28" t="s">
        <v>917</v>
      </c>
      <c r="D9558" s="28"/>
      <c r="E9558" s="28"/>
      <c r="F9558" s="29">
        <v>25503.05</v>
      </c>
    </row>
    <row r="9559" spans="1:6" ht="56.25" customHeight="1" x14ac:dyDescent="0.2">
      <c r="A9559" s="21">
        <v>14</v>
      </c>
      <c r="B9559" s="22" t="s">
        <v>6594</v>
      </c>
      <c r="C9559" s="23" t="s">
        <v>6595</v>
      </c>
      <c r="D9559" s="31">
        <v>22</v>
      </c>
      <c r="E9559" s="25">
        <v>4.0999999999999996</v>
      </c>
      <c r="F9559" s="25">
        <v>4077.94</v>
      </c>
    </row>
    <row r="9560" spans="1:6" x14ac:dyDescent="0.2">
      <c r="A9560" s="26"/>
      <c r="B9560" s="27"/>
      <c r="C9560" s="28" t="s">
        <v>6641</v>
      </c>
      <c r="D9560" s="28"/>
      <c r="E9560" s="28"/>
      <c r="F9560" s="29">
        <v>3017.68</v>
      </c>
    </row>
    <row r="9561" spans="1:6" x14ac:dyDescent="0.2">
      <c r="A9561" s="26"/>
      <c r="B9561" s="27"/>
      <c r="C9561" s="28" t="s">
        <v>6642</v>
      </c>
      <c r="D9561" s="28"/>
      <c r="E9561" s="28"/>
      <c r="F9561" s="29">
        <v>1468.06</v>
      </c>
    </row>
    <row r="9562" spans="1:6" x14ac:dyDescent="0.2">
      <c r="A9562" s="26"/>
      <c r="B9562" s="27"/>
      <c r="C9562" s="28" t="s">
        <v>917</v>
      </c>
      <c r="D9562" s="28"/>
      <c r="E9562" s="28"/>
      <c r="F9562" s="29">
        <v>8563.68</v>
      </c>
    </row>
    <row r="9563" spans="1:6" ht="22.5" customHeight="1" x14ac:dyDescent="0.2">
      <c r="A9563" s="21">
        <v>15</v>
      </c>
      <c r="B9563" s="22" t="s">
        <v>6598</v>
      </c>
      <c r="C9563" s="23" t="s">
        <v>6599</v>
      </c>
      <c r="D9563" s="31">
        <v>22</v>
      </c>
      <c r="E9563" s="25">
        <v>12.81</v>
      </c>
      <c r="F9563" s="25">
        <v>12741.08</v>
      </c>
    </row>
    <row r="9564" spans="1:6" x14ac:dyDescent="0.2">
      <c r="A9564" s="26"/>
      <c r="B9564" s="27"/>
      <c r="C9564" s="28" t="s">
        <v>6643</v>
      </c>
      <c r="D9564" s="28"/>
      <c r="E9564" s="28"/>
      <c r="F9564" s="29">
        <v>9428.4</v>
      </c>
    </row>
    <row r="9565" spans="1:6" x14ac:dyDescent="0.2">
      <c r="A9565" s="26"/>
      <c r="B9565" s="27"/>
      <c r="C9565" s="28" t="s">
        <v>6644</v>
      </c>
      <c r="D9565" s="28"/>
      <c r="E9565" s="28"/>
      <c r="F9565" s="29">
        <v>4586.79</v>
      </c>
    </row>
    <row r="9566" spans="1:6" x14ac:dyDescent="0.2">
      <c r="A9566" s="26"/>
      <c r="B9566" s="27"/>
      <c r="C9566" s="28" t="s">
        <v>917</v>
      </c>
      <c r="D9566" s="28"/>
      <c r="E9566" s="28"/>
      <c r="F9566" s="29">
        <v>26756.27</v>
      </c>
    </row>
    <row r="9567" spans="1:6" ht="33.75" customHeight="1" x14ac:dyDescent="0.2">
      <c r="A9567" s="21">
        <v>16</v>
      </c>
      <c r="B9567" s="22" t="s">
        <v>6624</v>
      </c>
      <c r="C9567" s="23" t="s">
        <v>6625</v>
      </c>
      <c r="D9567" s="31">
        <v>5</v>
      </c>
      <c r="E9567" s="25">
        <v>10.5</v>
      </c>
      <c r="F9567" s="25">
        <v>2373.5300000000002</v>
      </c>
    </row>
    <row r="9568" spans="1:6" x14ac:dyDescent="0.2">
      <c r="A9568" s="26"/>
      <c r="B9568" s="27"/>
      <c r="C9568" s="28" t="s">
        <v>6645</v>
      </c>
      <c r="D9568" s="28"/>
      <c r="E9568" s="28"/>
      <c r="F9568" s="29">
        <v>1756.41</v>
      </c>
    </row>
    <row r="9569" spans="1:6" x14ac:dyDescent="0.2">
      <c r="A9569" s="26"/>
      <c r="B9569" s="27"/>
      <c r="C9569" s="28" t="s">
        <v>6646</v>
      </c>
      <c r="D9569" s="28"/>
      <c r="E9569" s="28"/>
      <c r="F9569" s="29">
        <v>854.47</v>
      </c>
    </row>
    <row r="9570" spans="1:6" x14ac:dyDescent="0.2">
      <c r="A9570" s="26"/>
      <c r="B9570" s="27"/>
      <c r="C9570" s="28" t="s">
        <v>917</v>
      </c>
      <c r="D9570" s="28"/>
      <c r="E9570" s="28"/>
      <c r="F9570" s="29">
        <v>4984.41</v>
      </c>
    </row>
    <row r="9571" spans="1:6" ht="12" customHeight="1" x14ac:dyDescent="0.2">
      <c r="A9571" s="459" t="s">
        <v>6647</v>
      </c>
      <c r="B9571" s="460"/>
      <c r="C9571" s="460"/>
      <c r="D9571" s="460"/>
      <c r="E9571" s="460"/>
      <c r="F9571" s="461"/>
    </row>
    <row r="9572" spans="1:6" ht="45" customHeight="1" x14ac:dyDescent="0.2">
      <c r="A9572" s="21">
        <v>17</v>
      </c>
      <c r="B9572" s="22" t="s">
        <v>6618</v>
      </c>
      <c r="C9572" s="23" t="s">
        <v>6619</v>
      </c>
      <c r="D9572" s="31">
        <v>2</v>
      </c>
      <c r="E9572" s="25">
        <v>33.83</v>
      </c>
      <c r="F9572" s="25">
        <v>3058.91</v>
      </c>
    </row>
    <row r="9573" spans="1:6" x14ac:dyDescent="0.2">
      <c r="A9573" s="26"/>
      <c r="B9573" s="27"/>
      <c r="C9573" s="28" t="s">
        <v>6635</v>
      </c>
      <c r="D9573" s="28"/>
      <c r="E9573" s="28"/>
      <c r="F9573" s="29">
        <v>2263.59</v>
      </c>
    </row>
    <row r="9574" spans="1:6" x14ac:dyDescent="0.2">
      <c r="A9574" s="26"/>
      <c r="B9574" s="27"/>
      <c r="C9574" s="28" t="s">
        <v>6636</v>
      </c>
      <c r="D9574" s="28"/>
      <c r="E9574" s="28"/>
      <c r="F9574" s="29">
        <v>1101.21</v>
      </c>
    </row>
    <row r="9575" spans="1:6" x14ac:dyDescent="0.2">
      <c r="A9575" s="26"/>
      <c r="B9575" s="27"/>
      <c r="C9575" s="28" t="s">
        <v>917</v>
      </c>
      <c r="D9575" s="28"/>
      <c r="E9575" s="28"/>
      <c r="F9575" s="29">
        <v>6423.71</v>
      </c>
    </row>
    <row r="9576" spans="1:6" ht="56.25" customHeight="1" x14ac:dyDescent="0.2">
      <c r="A9576" s="21">
        <v>18</v>
      </c>
      <c r="B9576" s="22" t="s">
        <v>6594</v>
      </c>
      <c r="C9576" s="23" t="s">
        <v>6595</v>
      </c>
      <c r="D9576" s="31">
        <v>2</v>
      </c>
      <c r="E9576" s="25">
        <v>4.0999999999999996</v>
      </c>
      <c r="F9576" s="25">
        <v>370.72</v>
      </c>
    </row>
    <row r="9577" spans="1:6" x14ac:dyDescent="0.2">
      <c r="A9577" s="26"/>
      <c r="B9577" s="27"/>
      <c r="C9577" s="28" t="s">
        <v>6648</v>
      </c>
      <c r="D9577" s="28"/>
      <c r="E9577" s="28"/>
      <c r="F9577" s="29">
        <v>274.33</v>
      </c>
    </row>
    <row r="9578" spans="1:6" x14ac:dyDescent="0.2">
      <c r="A9578" s="26"/>
      <c r="B9578" s="27"/>
      <c r="C9578" s="28" t="s">
        <v>6649</v>
      </c>
      <c r="D9578" s="28"/>
      <c r="E9578" s="28"/>
      <c r="F9578" s="29">
        <v>133.46</v>
      </c>
    </row>
    <row r="9579" spans="1:6" x14ac:dyDescent="0.2">
      <c r="A9579" s="26"/>
      <c r="B9579" s="27"/>
      <c r="C9579" s="28" t="s">
        <v>917</v>
      </c>
      <c r="D9579" s="28"/>
      <c r="E9579" s="28"/>
      <c r="F9579" s="29">
        <v>778.51</v>
      </c>
    </row>
    <row r="9580" spans="1:6" ht="22.5" customHeight="1" x14ac:dyDescent="0.2">
      <c r="A9580" s="21">
        <v>19</v>
      </c>
      <c r="B9580" s="22" t="s">
        <v>6598</v>
      </c>
      <c r="C9580" s="23" t="s">
        <v>6599</v>
      </c>
      <c r="D9580" s="31">
        <v>2</v>
      </c>
      <c r="E9580" s="25">
        <v>12.81</v>
      </c>
      <c r="F9580" s="25">
        <v>1158.28</v>
      </c>
    </row>
    <row r="9581" spans="1:6" x14ac:dyDescent="0.2">
      <c r="A9581" s="26"/>
      <c r="B9581" s="27"/>
      <c r="C9581" s="28" t="s">
        <v>6650</v>
      </c>
      <c r="D9581" s="28"/>
      <c r="E9581" s="28"/>
      <c r="F9581" s="29">
        <v>857.13</v>
      </c>
    </row>
    <row r="9582" spans="1:6" x14ac:dyDescent="0.2">
      <c r="A9582" s="26"/>
      <c r="B9582" s="27"/>
      <c r="C9582" s="28" t="s">
        <v>6651</v>
      </c>
      <c r="D9582" s="28"/>
      <c r="E9582" s="28"/>
      <c r="F9582" s="29">
        <v>416.98</v>
      </c>
    </row>
    <row r="9583" spans="1:6" x14ac:dyDescent="0.2">
      <c r="A9583" s="26"/>
      <c r="B9583" s="27"/>
      <c r="C9583" s="28" t="s">
        <v>917</v>
      </c>
      <c r="D9583" s="28"/>
      <c r="E9583" s="28"/>
      <c r="F9583" s="29">
        <v>2432.39</v>
      </c>
    </row>
    <row r="9584" spans="1:6" ht="33.75" customHeight="1" x14ac:dyDescent="0.2">
      <c r="A9584" s="21">
        <v>20</v>
      </c>
      <c r="B9584" s="22" t="s">
        <v>6624</v>
      </c>
      <c r="C9584" s="23" t="s">
        <v>6625</v>
      </c>
      <c r="D9584" s="31">
        <v>2</v>
      </c>
      <c r="E9584" s="25">
        <v>10.5</v>
      </c>
      <c r="F9584" s="25">
        <v>949.41</v>
      </c>
    </row>
    <row r="9585" spans="1:6" x14ac:dyDescent="0.2">
      <c r="A9585" s="26"/>
      <c r="B9585" s="27"/>
      <c r="C9585" s="28" t="s">
        <v>6652</v>
      </c>
      <c r="D9585" s="28"/>
      <c r="E9585" s="28"/>
      <c r="F9585" s="29">
        <v>702.56</v>
      </c>
    </row>
    <row r="9586" spans="1:6" x14ac:dyDescent="0.2">
      <c r="A9586" s="26"/>
      <c r="B9586" s="27"/>
      <c r="C9586" s="28" t="s">
        <v>6653</v>
      </c>
      <c r="D9586" s="28"/>
      <c r="E9586" s="28"/>
      <c r="F9586" s="29">
        <v>341.79</v>
      </c>
    </row>
    <row r="9587" spans="1:6" x14ac:dyDescent="0.2">
      <c r="A9587" s="26"/>
      <c r="B9587" s="27"/>
      <c r="C9587" s="28" t="s">
        <v>917</v>
      </c>
      <c r="D9587" s="28"/>
      <c r="E9587" s="28"/>
      <c r="F9587" s="29">
        <v>1993.76</v>
      </c>
    </row>
    <row r="9588" spans="1:6" ht="12" customHeight="1" x14ac:dyDescent="0.2">
      <c r="A9588" s="459" t="s">
        <v>6654</v>
      </c>
      <c r="B9588" s="460"/>
      <c r="C9588" s="460"/>
      <c r="D9588" s="460"/>
      <c r="E9588" s="460"/>
      <c r="F9588" s="461"/>
    </row>
    <row r="9589" spans="1:6" ht="22.5" customHeight="1" x14ac:dyDescent="0.2">
      <c r="A9589" s="21">
        <v>21</v>
      </c>
      <c r="B9589" s="22" t="s">
        <v>6629</v>
      </c>
      <c r="C9589" s="23" t="s">
        <v>6630</v>
      </c>
      <c r="D9589" s="31">
        <v>1</v>
      </c>
      <c r="E9589" s="25">
        <v>264.97000000000003</v>
      </c>
      <c r="F9589" s="25">
        <v>11979.29</v>
      </c>
    </row>
    <row r="9590" spans="1:6" x14ac:dyDescent="0.2">
      <c r="A9590" s="26"/>
      <c r="B9590" s="27"/>
      <c r="C9590" s="28" t="s">
        <v>6631</v>
      </c>
      <c r="D9590" s="28"/>
      <c r="E9590" s="28"/>
      <c r="F9590" s="29">
        <v>8864.67</v>
      </c>
    </row>
    <row r="9591" spans="1:6" x14ac:dyDescent="0.2">
      <c r="A9591" s="26"/>
      <c r="B9591" s="27"/>
      <c r="C9591" s="28" t="s">
        <v>6632</v>
      </c>
      <c r="D9591" s="28"/>
      <c r="E9591" s="28"/>
      <c r="F9591" s="29">
        <v>4312.54</v>
      </c>
    </row>
    <row r="9592" spans="1:6" x14ac:dyDescent="0.2">
      <c r="A9592" s="26"/>
      <c r="B9592" s="27"/>
      <c r="C9592" s="28" t="s">
        <v>917</v>
      </c>
      <c r="D9592" s="28"/>
      <c r="E9592" s="28"/>
      <c r="F9592" s="29">
        <v>25156.5</v>
      </c>
    </row>
    <row r="9593" spans="1:6" ht="33.75" customHeight="1" x14ac:dyDescent="0.2">
      <c r="A9593" s="21">
        <v>22</v>
      </c>
      <c r="B9593" s="22" t="s">
        <v>6637</v>
      </c>
      <c r="C9593" s="23" t="s">
        <v>6638</v>
      </c>
      <c r="D9593" s="31">
        <v>20</v>
      </c>
      <c r="E9593" s="25">
        <v>12.21</v>
      </c>
      <c r="F9593" s="25">
        <v>11040.28</v>
      </c>
    </row>
    <row r="9594" spans="1:6" x14ac:dyDescent="0.2">
      <c r="A9594" s="26"/>
      <c r="B9594" s="27"/>
      <c r="C9594" s="28" t="s">
        <v>6655</v>
      </c>
      <c r="D9594" s="28"/>
      <c r="E9594" s="28"/>
      <c r="F9594" s="29">
        <v>8169.81</v>
      </c>
    </row>
    <row r="9595" spans="1:6" x14ac:dyDescent="0.2">
      <c r="A9595" s="26"/>
      <c r="B9595" s="27"/>
      <c r="C9595" s="28" t="s">
        <v>6656</v>
      </c>
      <c r="D9595" s="28"/>
      <c r="E9595" s="28"/>
      <c r="F9595" s="29">
        <v>3974.5</v>
      </c>
    </row>
    <row r="9596" spans="1:6" x14ac:dyDescent="0.2">
      <c r="A9596" s="26"/>
      <c r="B9596" s="27"/>
      <c r="C9596" s="28" t="s">
        <v>917</v>
      </c>
      <c r="D9596" s="28"/>
      <c r="E9596" s="28"/>
      <c r="F9596" s="29">
        <v>23184.59</v>
      </c>
    </row>
    <row r="9597" spans="1:6" ht="33.75" customHeight="1" x14ac:dyDescent="0.2">
      <c r="A9597" s="21">
        <v>23</v>
      </c>
      <c r="B9597" s="22" t="s">
        <v>6594</v>
      </c>
      <c r="C9597" s="23" t="s">
        <v>6657</v>
      </c>
      <c r="D9597" s="31">
        <v>13</v>
      </c>
      <c r="E9597" s="25">
        <v>4.0999999999999996</v>
      </c>
      <c r="F9597" s="25">
        <v>2409.69</v>
      </c>
    </row>
    <row r="9598" spans="1:6" x14ac:dyDescent="0.2">
      <c r="A9598" s="26"/>
      <c r="B9598" s="27"/>
      <c r="C9598" s="28" t="s">
        <v>6658</v>
      </c>
      <c r="D9598" s="28"/>
      <c r="E9598" s="28"/>
      <c r="F9598" s="29">
        <v>1783.17</v>
      </c>
    </row>
    <row r="9599" spans="1:6" x14ac:dyDescent="0.2">
      <c r="A9599" s="26"/>
      <c r="B9599" s="27"/>
      <c r="C9599" s="28" t="s">
        <v>6659</v>
      </c>
      <c r="D9599" s="28"/>
      <c r="E9599" s="28"/>
      <c r="F9599" s="29">
        <v>867.49</v>
      </c>
    </row>
    <row r="9600" spans="1:6" x14ac:dyDescent="0.2">
      <c r="A9600" s="26"/>
      <c r="B9600" s="27"/>
      <c r="C9600" s="28" t="s">
        <v>917</v>
      </c>
      <c r="D9600" s="28"/>
      <c r="E9600" s="28"/>
      <c r="F9600" s="29">
        <v>5060.3500000000004</v>
      </c>
    </row>
    <row r="9601" spans="1:6" ht="22.5" customHeight="1" x14ac:dyDescent="0.2">
      <c r="A9601" s="21">
        <v>24</v>
      </c>
      <c r="B9601" s="22" t="s">
        <v>6598</v>
      </c>
      <c r="C9601" s="23" t="s">
        <v>6599</v>
      </c>
      <c r="D9601" s="31">
        <v>13</v>
      </c>
      <c r="E9601" s="25">
        <v>12.81</v>
      </c>
      <c r="F9601" s="25">
        <v>7528.82</v>
      </c>
    </row>
    <row r="9602" spans="1:6" x14ac:dyDescent="0.2">
      <c r="A9602" s="26"/>
      <c r="B9602" s="27"/>
      <c r="C9602" s="28" t="s">
        <v>6660</v>
      </c>
      <c r="D9602" s="28"/>
      <c r="E9602" s="28"/>
      <c r="F9602" s="29">
        <v>5571.33</v>
      </c>
    </row>
    <row r="9603" spans="1:6" x14ac:dyDescent="0.2">
      <c r="A9603" s="26"/>
      <c r="B9603" s="27"/>
      <c r="C9603" s="28" t="s">
        <v>6661</v>
      </c>
      <c r="D9603" s="28"/>
      <c r="E9603" s="28"/>
      <c r="F9603" s="29">
        <v>2710.38</v>
      </c>
    </row>
    <row r="9604" spans="1:6" x14ac:dyDescent="0.2">
      <c r="A9604" s="26"/>
      <c r="B9604" s="27"/>
      <c r="C9604" s="28" t="s">
        <v>917</v>
      </c>
      <c r="D9604" s="28"/>
      <c r="E9604" s="28"/>
      <c r="F9604" s="29">
        <v>15810.53</v>
      </c>
    </row>
    <row r="9605" spans="1:6" ht="12" customHeight="1" x14ac:dyDescent="0.2">
      <c r="A9605" s="459" t="s">
        <v>6662</v>
      </c>
      <c r="B9605" s="460"/>
      <c r="C9605" s="460"/>
      <c r="D9605" s="460"/>
      <c r="E9605" s="460"/>
      <c r="F9605" s="461"/>
    </row>
    <row r="9606" spans="1:6" ht="45" customHeight="1" x14ac:dyDescent="0.2">
      <c r="A9606" s="21">
        <v>25</v>
      </c>
      <c r="B9606" s="22" t="s">
        <v>6614</v>
      </c>
      <c r="C9606" s="23" t="s">
        <v>6615</v>
      </c>
      <c r="D9606" s="31">
        <v>4</v>
      </c>
      <c r="E9606" s="25">
        <v>25.37</v>
      </c>
      <c r="F9606" s="25">
        <v>4587.91</v>
      </c>
    </row>
    <row r="9607" spans="1:6" x14ac:dyDescent="0.2">
      <c r="A9607" s="26"/>
      <c r="B9607" s="27"/>
      <c r="C9607" s="28" t="s">
        <v>6663</v>
      </c>
      <c r="D9607" s="28"/>
      <c r="E9607" s="28"/>
      <c r="F9607" s="29">
        <v>3395.05</v>
      </c>
    </row>
    <row r="9608" spans="1:6" x14ac:dyDescent="0.2">
      <c r="A9608" s="26"/>
      <c r="B9608" s="27"/>
      <c r="C9608" s="28" t="s">
        <v>6664</v>
      </c>
      <c r="D9608" s="28"/>
      <c r="E9608" s="28"/>
      <c r="F9608" s="29">
        <v>1651.65</v>
      </c>
    </row>
    <row r="9609" spans="1:6" x14ac:dyDescent="0.2">
      <c r="A9609" s="26"/>
      <c r="B9609" s="27"/>
      <c r="C9609" s="28" t="s">
        <v>917</v>
      </c>
      <c r="D9609" s="28"/>
      <c r="E9609" s="28"/>
      <c r="F9609" s="29">
        <v>9634.61</v>
      </c>
    </row>
    <row r="9610" spans="1:6" ht="45" customHeight="1" x14ac:dyDescent="0.2">
      <c r="A9610" s="21">
        <v>26</v>
      </c>
      <c r="B9610" s="22" t="s">
        <v>6610</v>
      </c>
      <c r="C9610" s="23" t="s">
        <v>6611</v>
      </c>
      <c r="D9610" s="31">
        <v>1</v>
      </c>
      <c r="E9610" s="25">
        <v>16.91</v>
      </c>
      <c r="F9610" s="25">
        <v>764.5</v>
      </c>
    </row>
    <row r="9611" spans="1:6" x14ac:dyDescent="0.2">
      <c r="A9611" s="26"/>
      <c r="B9611" s="27"/>
      <c r="C9611" s="28" t="s">
        <v>6665</v>
      </c>
      <c r="D9611" s="28"/>
      <c r="E9611" s="28"/>
      <c r="F9611" s="29">
        <v>565.73</v>
      </c>
    </row>
    <row r="9612" spans="1:6" x14ac:dyDescent="0.2">
      <c r="A9612" s="26"/>
      <c r="B9612" s="27"/>
      <c r="C9612" s="28" t="s">
        <v>6666</v>
      </c>
      <c r="D9612" s="28"/>
      <c r="E9612" s="28"/>
      <c r="F9612" s="29">
        <v>275.22000000000003</v>
      </c>
    </row>
    <row r="9613" spans="1:6" x14ac:dyDescent="0.2">
      <c r="A9613" s="26"/>
      <c r="B9613" s="27"/>
      <c r="C9613" s="28" t="s">
        <v>917</v>
      </c>
      <c r="D9613" s="28"/>
      <c r="E9613" s="28"/>
      <c r="F9613" s="29">
        <v>1605.45</v>
      </c>
    </row>
    <row r="9614" spans="1:6" ht="33.75" customHeight="1" x14ac:dyDescent="0.2">
      <c r="A9614" s="21">
        <v>27</v>
      </c>
      <c r="B9614" s="22" t="s">
        <v>6594</v>
      </c>
      <c r="C9614" s="23" t="s">
        <v>6657</v>
      </c>
      <c r="D9614" s="31">
        <v>4</v>
      </c>
      <c r="E9614" s="25">
        <v>4.0999999999999996</v>
      </c>
      <c r="F9614" s="25">
        <v>741.44</v>
      </c>
    </row>
    <row r="9615" spans="1:6" x14ac:dyDescent="0.2">
      <c r="A9615" s="26"/>
      <c r="B9615" s="27"/>
      <c r="C9615" s="28" t="s">
        <v>6667</v>
      </c>
      <c r="D9615" s="28"/>
      <c r="E9615" s="28"/>
      <c r="F9615" s="29">
        <v>548.66999999999996</v>
      </c>
    </row>
    <row r="9616" spans="1:6" x14ac:dyDescent="0.2">
      <c r="A9616" s="26"/>
      <c r="B9616" s="27"/>
      <c r="C9616" s="28" t="s">
        <v>6668</v>
      </c>
      <c r="D9616" s="28"/>
      <c r="E9616" s="28"/>
      <c r="F9616" s="29">
        <v>266.92</v>
      </c>
    </row>
    <row r="9617" spans="1:6" x14ac:dyDescent="0.2">
      <c r="A9617" s="26"/>
      <c r="B9617" s="27"/>
      <c r="C9617" s="28" t="s">
        <v>917</v>
      </c>
      <c r="D9617" s="28"/>
      <c r="E9617" s="28"/>
      <c r="F9617" s="29">
        <v>1557.03</v>
      </c>
    </row>
    <row r="9618" spans="1:6" ht="22.5" customHeight="1" x14ac:dyDescent="0.2">
      <c r="A9618" s="21">
        <v>28</v>
      </c>
      <c r="B9618" s="22" t="s">
        <v>6598</v>
      </c>
      <c r="C9618" s="23" t="s">
        <v>6599</v>
      </c>
      <c r="D9618" s="31">
        <v>4</v>
      </c>
      <c r="E9618" s="25">
        <v>12.81</v>
      </c>
      <c r="F9618" s="25">
        <v>2316.56</v>
      </c>
    </row>
    <row r="9619" spans="1:6" x14ac:dyDescent="0.2">
      <c r="A9619" s="26"/>
      <c r="B9619" s="27"/>
      <c r="C9619" s="28" t="s">
        <v>6669</v>
      </c>
      <c r="D9619" s="28"/>
      <c r="E9619" s="28"/>
      <c r="F9619" s="29">
        <v>1714.25</v>
      </c>
    </row>
    <row r="9620" spans="1:6" x14ac:dyDescent="0.2">
      <c r="A9620" s="26"/>
      <c r="B9620" s="27"/>
      <c r="C9620" s="28" t="s">
        <v>6670</v>
      </c>
      <c r="D9620" s="28"/>
      <c r="E9620" s="28"/>
      <c r="F9620" s="29">
        <v>833.96</v>
      </c>
    </row>
    <row r="9621" spans="1:6" x14ac:dyDescent="0.2">
      <c r="A9621" s="26"/>
      <c r="B9621" s="27"/>
      <c r="C9621" s="28" t="s">
        <v>917</v>
      </c>
      <c r="D9621" s="28"/>
      <c r="E9621" s="28"/>
      <c r="F9621" s="29">
        <v>4864.7700000000004</v>
      </c>
    </row>
    <row r="9622" spans="1:6" ht="33.75" customHeight="1" x14ac:dyDescent="0.2">
      <c r="A9622" s="21">
        <v>29</v>
      </c>
      <c r="B9622" s="22" t="s">
        <v>6624</v>
      </c>
      <c r="C9622" s="23" t="s">
        <v>6625</v>
      </c>
      <c r="D9622" s="31">
        <v>4</v>
      </c>
      <c r="E9622" s="25">
        <v>10.5</v>
      </c>
      <c r="F9622" s="25">
        <v>1898.82</v>
      </c>
    </row>
    <row r="9623" spans="1:6" x14ac:dyDescent="0.2">
      <c r="A9623" s="26"/>
      <c r="B9623" s="27"/>
      <c r="C9623" s="28" t="s">
        <v>6671</v>
      </c>
      <c r="D9623" s="28"/>
      <c r="E9623" s="28"/>
      <c r="F9623" s="29">
        <v>1405.13</v>
      </c>
    </row>
    <row r="9624" spans="1:6" x14ac:dyDescent="0.2">
      <c r="A9624" s="26"/>
      <c r="B9624" s="27"/>
      <c r="C9624" s="28" t="s">
        <v>6672</v>
      </c>
      <c r="D9624" s="28"/>
      <c r="E9624" s="28"/>
      <c r="F9624" s="29">
        <v>683.58</v>
      </c>
    </row>
    <row r="9625" spans="1:6" x14ac:dyDescent="0.2">
      <c r="A9625" s="26"/>
      <c r="B9625" s="27"/>
      <c r="C9625" s="28" t="s">
        <v>917</v>
      </c>
      <c r="D9625" s="28"/>
      <c r="E9625" s="28"/>
      <c r="F9625" s="29">
        <v>3987.53</v>
      </c>
    </row>
    <row r="9626" spans="1:6" ht="12" customHeight="1" x14ac:dyDescent="0.2">
      <c r="A9626" s="459" t="s">
        <v>6673</v>
      </c>
      <c r="B9626" s="460"/>
      <c r="C9626" s="460"/>
      <c r="D9626" s="460"/>
      <c r="E9626" s="460"/>
      <c r="F9626" s="461"/>
    </row>
    <row r="9627" spans="1:6" ht="45" customHeight="1" x14ac:dyDescent="0.2">
      <c r="A9627" s="21">
        <v>30</v>
      </c>
      <c r="B9627" s="22" t="s">
        <v>6614</v>
      </c>
      <c r="C9627" s="23" t="s">
        <v>6615</v>
      </c>
      <c r="D9627" s="31">
        <v>4</v>
      </c>
      <c r="E9627" s="25">
        <v>25.37</v>
      </c>
      <c r="F9627" s="25">
        <v>4587.91</v>
      </c>
    </row>
    <row r="9628" spans="1:6" x14ac:dyDescent="0.2">
      <c r="A9628" s="26"/>
      <c r="B9628" s="27"/>
      <c r="C9628" s="28" t="s">
        <v>6663</v>
      </c>
      <c r="D9628" s="28"/>
      <c r="E9628" s="28"/>
      <c r="F9628" s="29">
        <v>3395.05</v>
      </c>
    </row>
    <row r="9629" spans="1:6" x14ac:dyDescent="0.2">
      <c r="A9629" s="26"/>
      <c r="B9629" s="27"/>
      <c r="C9629" s="28" t="s">
        <v>6664</v>
      </c>
      <c r="D9629" s="28"/>
      <c r="E9629" s="28"/>
      <c r="F9629" s="29">
        <v>1651.65</v>
      </c>
    </row>
    <row r="9630" spans="1:6" x14ac:dyDescent="0.2">
      <c r="A9630" s="26"/>
      <c r="B9630" s="27"/>
      <c r="C9630" s="28" t="s">
        <v>917</v>
      </c>
      <c r="D9630" s="28"/>
      <c r="E9630" s="28"/>
      <c r="F9630" s="29">
        <v>9634.61</v>
      </c>
    </row>
    <row r="9631" spans="1:6" ht="45" customHeight="1" x14ac:dyDescent="0.2">
      <c r="A9631" s="21">
        <v>31</v>
      </c>
      <c r="B9631" s="22" t="s">
        <v>6610</v>
      </c>
      <c r="C9631" s="23" t="s">
        <v>6611</v>
      </c>
      <c r="D9631" s="31">
        <v>1</v>
      </c>
      <c r="E9631" s="25">
        <v>16.91</v>
      </c>
      <c r="F9631" s="25">
        <v>764.5</v>
      </c>
    </row>
    <row r="9632" spans="1:6" x14ac:dyDescent="0.2">
      <c r="A9632" s="26"/>
      <c r="B9632" s="27"/>
      <c r="C9632" s="28" t="s">
        <v>6665</v>
      </c>
      <c r="D9632" s="28"/>
      <c r="E9632" s="28"/>
      <c r="F9632" s="29">
        <v>565.73</v>
      </c>
    </row>
    <row r="9633" spans="1:6" x14ac:dyDescent="0.2">
      <c r="A9633" s="26"/>
      <c r="B9633" s="27"/>
      <c r="C9633" s="28" t="s">
        <v>6666</v>
      </c>
      <c r="D9633" s="28"/>
      <c r="E9633" s="28"/>
      <c r="F9633" s="29">
        <v>275.22000000000003</v>
      </c>
    </row>
    <row r="9634" spans="1:6" x14ac:dyDescent="0.2">
      <c r="A9634" s="26"/>
      <c r="B9634" s="27"/>
      <c r="C9634" s="28" t="s">
        <v>917</v>
      </c>
      <c r="D9634" s="28"/>
      <c r="E9634" s="28"/>
      <c r="F9634" s="29">
        <v>1605.45</v>
      </c>
    </row>
    <row r="9635" spans="1:6" ht="33.75" customHeight="1" x14ac:dyDescent="0.2">
      <c r="A9635" s="21">
        <v>32</v>
      </c>
      <c r="B9635" s="22" t="s">
        <v>6594</v>
      </c>
      <c r="C9635" s="23" t="s">
        <v>6657</v>
      </c>
      <c r="D9635" s="31">
        <v>4</v>
      </c>
      <c r="E9635" s="25">
        <v>4.0999999999999996</v>
      </c>
      <c r="F9635" s="25">
        <v>741.44</v>
      </c>
    </row>
    <row r="9636" spans="1:6" x14ac:dyDescent="0.2">
      <c r="A9636" s="26"/>
      <c r="B9636" s="27"/>
      <c r="C9636" s="28" t="s">
        <v>6667</v>
      </c>
      <c r="D9636" s="28"/>
      <c r="E9636" s="28"/>
      <c r="F9636" s="29">
        <v>548.66999999999996</v>
      </c>
    </row>
    <row r="9637" spans="1:6" x14ac:dyDescent="0.2">
      <c r="A9637" s="26"/>
      <c r="B9637" s="27"/>
      <c r="C9637" s="28" t="s">
        <v>6668</v>
      </c>
      <c r="D9637" s="28"/>
      <c r="E9637" s="28"/>
      <c r="F9637" s="29">
        <v>266.92</v>
      </c>
    </row>
    <row r="9638" spans="1:6" x14ac:dyDescent="0.2">
      <c r="A9638" s="26"/>
      <c r="B9638" s="27"/>
      <c r="C9638" s="28" t="s">
        <v>917</v>
      </c>
      <c r="D9638" s="28"/>
      <c r="E9638" s="28"/>
      <c r="F9638" s="29">
        <v>1557.03</v>
      </c>
    </row>
    <row r="9639" spans="1:6" ht="22.5" customHeight="1" x14ac:dyDescent="0.2">
      <c r="A9639" s="21">
        <v>33</v>
      </c>
      <c r="B9639" s="22" t="s">
        <v>6598</v>
      </c>
      <c r="C9639" s="23" t="s">
        <v>6599</v>
      </c>
      <c r="D9639" s="31">
        <v>4</v>
      </c>
      <c r="E9639" s="25">
        <v>12.81</v>
      </c>
      <c r="F9639" s="25">
        <v>2316.56</v>
      </c>
    </row>
    <row r="9640" spans="1:6" x14ac:dyDescent="0.2">
      <c r="A9640" s="26"/>
      <c r="B9640" s="27"/>
      <c r="C9640" s="28" t="s">
        <v>6669</v>
      </c>
      <c r="D9640" s="28"/>
      <c r="E9640" s="28"/>
      <c r="F9640" s="29">
        <v>1714.25</v>
      </c>
    </row>
    <row r="9641" spans="1:6" x14ac:dyDescent="0.2">
      <c r="A9641" s="26"/>
      <c r="B9641" s="27"/>
      <c r="C9641" s="28" t="s">
        <v>6670</v>
      </c>
      <c r="D9641" s="28"/>
      <c r="E9641" s="28"/>
      <c r="F9641" s="29">
        <v>833.96</v>
      </c>
    </row>
    <row r="9642" spans="1:6" x14ac:dyDescent="0.2">
      <c r="A9642" s="26"/>
      <c r="B9642" s="27"/>
      <c r="C9642" s="28" t="s">
        <v>917</v>
      </c>
      <c r="D9642" s="28"/>
      <c r="E9642" s="28"/>
      <c r="F9642" s="29">
        <v>4864.7700000000004</v>
      </c>
    </row>
    <row r="9643" spans="1:6" ht="33.75" customHeight="1" x14ac:dyDescent="0.2">
      <c r="A9643" s="21">
        <v>34</v>
      </c>
      <c r="B9643" s="22" t="s">
        <v>6624</v>
      </c>
      <c r="C9643" s="23" t="s">
        <v>6625</v>
      </c>
      <c r="D9643" s="31">
        <v>4</v>
      </c>
      <c r="E9643" s="25">
        <v>10.5</v>
      </c>
      <c r="F9643" s="25">
        <v>1898.82</v>
      </c>
    </row>
    <row r="9644" spans="1:6" x14ac:dyDescent="0.2">
      <c r="A9644" s="26"/>
      <c r="B9644" s="27"/>
      <c r="C9644" s="28" t="s">
        <v>6671</v>
      </c>
      <c r="D9644" s="28"/>
      <c r="E9644" s="28"/>
      <c r="F9644" s="29">
        <v>1405.13</v>
      </c>
    </row>
    <row r="9645" spans="1:6" x14ac:dyDescent="0.2">
      <c r="A9645" s="26"/>
      <c r="B9645" s="27"/>
      <c r="C9645" s="28" t="s">
        <v>6672</v>
      </c>
      <c r="D9645" s="28"/>
      <c r="E9645" s="28"/>
      <c r="F9645" s="29">
        <v>683.58</v>
      </c>
    </row>
    <row r="9646" spans="1:6" x14ac:dyDescent="0.2">
      <c r="A9646" s="26"/>
      <c r="B9646" s="27"/>
      <c r="C9646" s="28" t="s">
        <v>917</v>
      </c>
      <c r="D9646" s="28"/>
      <c r="E9646" s="28"/>
      <c r="F9646" s="29">
        <v>3987.53</v>
      </c>
    </row>
    <row r="9647" spans="1:6" ht="12" customHeight="1" x14ac:dyDescent="0.2">
      <c r="A9647" s="459" t="s">
        <v>6674</v>
      </c>
      <c r="B9647" s="460"/>
      <c r="C9647" s="460"/>
      <c r="D9647" s="460"/>
      <c r="E9647" s="460"/>
      <c r="F9647" s="461"/>
    </row>
    <row r="9648" spans="1:6" ht="45" customHeight="1" x14ac:dyDescent="0.2">
      <c r="A9648" s="21">
        <v>35</v>
      </c>
      <c r="B9648" s="22" t="s">
        <v>6610</v>
      </c>
      <c r="C9648" s="23" t="s">
        <v>6611</v>
      </c>
      <c r="D9648" s="31">
        <v>5</v>
      </c>
      <c r="E9648" s="25">
        <v>16.91</v>
      </c>
      <c r="F9648" s="25">
        <v>3822.51</v>
      </c>
    </row>
    <row r="9649" spans="1:6" x14ac:dyDescent="0.2">
      <c r="A9649" s="26"/>
      <c r="B9649" s="27"/>
      <c r="C9649" s="28" t="s">
        <v>6675</v>
      </c>
      <c r="D9649" s="28"/>
      <c r="E9649" s="28"/>
      <c r="F9649" s="29">
        <v>2828.66</v>
      </c>
    </row>
    <row r="9650" spans="1:6" x14ac:dyDescent="0.2">
      <c r="A9650" s="26"/>
      <c r="B9650" s="27"/>
      <c r="C9650" s="28" t="s">
        <v>6676</v>
      </c>
      <c r="D9650" s="28"/>
      <c r="E9650" s="28"/>
      <c r="F9650" s="29">
        <v>1376.1</v>
      </c>
    </row>
    <row r="9651" spans="1:6" x14ac:dyDescent="0.2">
      <c r="A9651" s="26"/>
      <c r="B9651" s="27"/>
      <c r="C9651" s="28" t="s">
        <v>917</v>
      </c>
      <c r="D9651" s="28"/>
      <c r="E9651" s="28"/>
      <c r="F9651" s="29">
        <v>8027.27</v>
      </c>
    </row>
    <row r="9652" spans="1:6" ht="33.75" customHeight="1" x14ac:dyDescent="0.2">
      <c r="A9652" s="21">
        <v>36</v>
      </c>
      <c r="B9652" s="22" t="s">
        <v>6677</v>
      </c>
      <c r="C9652" s="23" t="s">
        <v>6678</v>
      </c>
      <c r="D9652" s="31">
        <v>2</v>
      </c>
      <c r="E9652" s="25">
        <v>33.83</v>
      </c>
      <c r="F9652" s="25">
        <v>3058.91</v>
      </c>
    </row>
    <row r="9653" spans="1:6" x14ac:dyDescent="0.2">
      <c r="A9653" s="26"/>
      <c r="B9653" s="27"/>
      <c r="C9653" s="28" t="s">
        <v>6635</v>
      </c>
      <c r="D9653" s="28"/>
      <c r="E9653" s="28"/>
      <c r="F9653" s="29">
        <v>2263.59</v>
      </c>
    </row>
    <row r="9654" spans="1:6" x14ac:dyDescent="0.2">
      <c r="A9654" s="26"/>
      <c r="B9654" s="27"/>
      <c r="C9654" s="28" t="s">
        <v>6636</v>
      </c>
      <c r="D9654" s="28"/>
      <c r="E9654" s="28"/>
      <c r="F9654" s="29">
        <v>1101.21</v>
      </c>
    </row>
    <row r="9655" spans="1:6" x14ac:dyDescent="0.2">
      <c r="A9655" s="26"/>
      <c r="B9655" s="27"/>
      <c r="C9655" s="28" t="s">
        <v>917</v>
      </c>
      <c r="D9655" s="28"/>
      <c r="E9655" s="28"/>
      <c r="F9655" s="29">
        <v>6423.71</v>
      </c>
    </row>
    <row r="9656" spans="1:6" ht="33.75" customHeight="1" x14ac:dyDescent="0.2">
      <c r="A9656" s="21">
        <v>37</v>
      </c>
      <c r="B9656" s="22" t="s">
        <v>6679</v>
      </c>
      <c r="C9656" s="23" t="s">
        <v>6680</v>
      </c>
      <c r="D9656" s="31">
        <v>5</v>
      </c>
      <c r="E9656" s="25">
        <v>16.91</v>
      </c>
      <c r="F9656" s="25">
        <v>3822.51</v>
      </c>
    </row>
    <row r="9657" spans="1:6" x14ac:dyDescent="0.2">
      <c r="A9657" s="26"/>
      <c r="B9657" s="27"/>
      <c r="C9657" s="28" t="s">
        <v>6675</v>
      </c>
      <c r="D9657" s="28"/>
      <c r="E9657" s="28"/>
      <c r="F9657" s="29">
        <v>2828.66</v>
      </c>
    </row>
    <row r="9658" spans="1:6" x14ac:dyDescent="0.2">
      <c r="A9658" s="26"/>
      <c r="B9658" s="27"/>
      <c r="C9658" s="28" t="s">
        <v>6676</v>
      </c>
      <c r="D9658" s="28"/>
      <c r="E9658" s="28"/>
      <c r="F9658" s="29">
        <v>1376.1</v>
      </c>
    </row>
    <row r="9659" spans="1:6" x14ac:dyDescent="0.2">
      <c r="A9659" s="26"/>
      <c r="B9659" s="27"/>
      <c r="C9659" s="28" t="s">
        <v>917</v>
      </c>
      <c r="D9659" s="28"/>
      <c r="E9659" s="28"/>
      <c r="F9659" s="29">
        <v>8027.27</v>
      </c>
    </row>
    <row r="9660" spans="1:6" ht="33.75" customHeight="1" x14ac:dyDescent="0.2">
      <c r="A9660" s="21">
        <v>38</v>
      </c>
      <c r="B9660" s="22" t="s">
        <v>6637</v>
      </c>
      <c r="C9660" s="23" t="s">
        <v>6638</v>
      </c>
      <c r="D9660" s="31">
        <v>3</v>
      </c>
      <c r="E9660" s="25">
        <v>12.21</v>
      </c>
      <c r="F9660" s="25">
        <v>1656.04</v>
      </c>
    </row>
    <row r="9661" spans="1:6" x14ac:dyDescent="0.2">
      <c r="A9661" s="26"/>
      <c r="B9661" s="27"/>
      <c r="C9661" s="28" t="s">
        <v>6681</v>
      </c>
      <c r="D9661" s="28"/>
      <c r="E9661" s="28"/>
      <c r="F9661" s="29">
        <v>1225.47</v>
      </c>
    </row>
    <row r="9662" spans="1:6" x14ac:dyDescent="0.2">
      <c r="A9662" s="26"/>
      <c r="B9662" s="27"/>
      <c r="C9662" s="28" t="s">
        <v>6682</v>
      </c>
      <c r="D9662" s="28"/>
      <c r="E9662" s="28"/>
      <c r="F9662" s="29">
        <v>596.16999999999996</v>
      </c>
    </row>
    <row r="9663" spans="1:6" x14ac:dyDescent="0.2">
      <c r="A9663" s="26"/>
      <c r="B9663" s="27"/>
      <c r="C9663" s="28" t="s">
        <v>917</v>
      </c>
      <c r="D9663" s="28"/>
      <c r="E9663" s="28"/>
      <c r="F9663" s="29">
        <v>3477.68</v>
      </c>
    </row>
    <row r="9664" spans="1:6" ht="33.75" customHeight="1" x14ac:dyDescent="0.2">
      <c r="A9664" s="21">
        <v>39</v>
      </c>
      <c r="B9664" s="22" t="s">
        <v>6594</v>
      </c>
      <c r="C9664" s="23" t="s">
        <v>6657</v>
      </c>
      <c r="D9664" s="31">
        <v>12</v>
      </c>
      <c r="E9664" s="25">
        <v>4.0999999999999996</v>
      </c>
      <c r="F9664" s="25">
        <v>2224.33</v>
      </c>
    </row>
    <row r="9665" spans="1:6" x14ac:dyDescent="0.2">
      <c r="A9665" s="26"/>
      <c r="B9665" s="27"/>
      <c r="C9665" s="28" t="s">
        <v>6683</v>
      </c>
      <c r="D9665" s="28"/>
      <c r="E9665" s="28"/>
      <c r="F9665" s="29">
        <v>1646</v>
      </c>
    </row>
    <row r="9666" spans="1:6" x14ac:dyDescent="0.2">
      <c r="A9666" s="26"/>
      <c r="B9666" s="27"/>
      <c r="C9666" s="28" t="s">
        <v>6684</v>
      </c>
      <c r="D9666" s="28"/>
      <c r="E9666" s="28"/>
      <c r="F9666" s="29">
        <v>800.76</v>
      </c>
    </row>
    <row r="9667" spans="1:6" x14ac:dyDescent="0.2">
      <c r="A9667" s="26"/>
      <c r="B9667" s="27"/>
      <c r="C9667" s="28" t="s">
        <v>917</v>
      </c>
      <c r="D9667" s="28"/>
      <c r="E9667" s="28"/>
      <c r="F9667" s="29">
        <v>4671.09</v>
      </c>
    </row>
    <row r="9668" spans="1:6" ht="22.5" customHeight="1" x14ac:dyDescent="0.2">
      <c r="A9668" s="21">
        <v>40</v>
      </c>
      <c r="B9668" s="22" t="s">
        <v>6598</v>
      </c>
      <c r="C9668" s="23" t="s">
        <v>6599</v>
      </c>
      <c r="D9668" s="31">
        <v>12</v>
      </c>
      <c r="E9668" s="25">
        <v>12.81</v>
      </c>
      <c r="F9668" s="25">
        <v>6949.68</v>
      </c>
    </row>
    <row r="9669" spans="1:6" x14ac:dyDescent="0.2">
      <c r="A9669" s="26"/>
      <c r="B9669" s="27"/>
      <c r="C9669" s="28" t="s">
        <v>6685</v>
      </c>
      <c r="D9669" s="28"/>
      <c r="E9669" s="28"/>
      <c r="F9669" s="29">
        <v>5142.76</v>
      </c>
    </row>
    <row r="9670" spans="1:6" x14ac:dyDescent="0.2">
      <c r="A9670" s="26"/>
      <c r="B9670" s="27"/>
      <c r="C9670" s="28" t="s">
        <v>6686</v>
      </c>
      <c r="D9670" s="28"/>
      <c r="E9670" s="28"/>
      <c r="F9670" s="29">
        <v>2501.88</v>
      </c>
    </row>
    <row r="9671" spans="1:6" x14ac:dyDescent="0.2">
      <c r="A9671" s="26"/>
      <c r="B9671" s="27"/>
      <c r="C9671" s="28" t="s">
        <v>917</v>
      </c>
      <c r="D9671" s="28"/>
      <c r="E9671" s="28"/>
      <c r="F9671" s="29">
        <v>14594.32</v>
      </c>
    </row>
    <row r="9672" spans="1:6" ht="33.75" customHeight="1" x14ac:dyDescent="0.2">
      <c r="A9672" s="21">
        <v>41</v>
      </c>
      <c r="B9672" s="22" t="s">
        <v>6624</v>
      </c>
      <c r="C9672" s="23" t="s">
        <v>6625</v>
      </c>
      <c r="D9672" s="31">
        <v>6</v>
      </c>
      <c r="E9672" s="25">
        <v>10.5</v>
      </c>
      <c r="F9672" s="25">
        <v>2848.23</v>
      </c>
    </row>
    <row r="9673" spans="1:6" x14ac:dyDescent="0.2">
      <c r="A9673" s="26"/>
      <c r="B9673" s="27"/>
      <c r="C9673" s="28" t="s">
        <v>6687</v>
      </c>
      <c r="D9673" s="28"/>
      <c r="E9673" s="28"/>
      <c r="F9673" s="29">
        <v>2107.69</v>
      </c>
    </row>
    <row r="9674" spans="1:6" x14ac:dyDescent="0.2">
      <c r="A9674" s="26"/>
      <c r="B9674" s="27"/>
      <c r="C9674" s="28" t="s">
        <v>6688</v>
      </c>
      <c r="D9674" s="28"/>
      <c r="E9674" s="28"/>
      <c r="F9674" s="29">
        <v>1025.3599999999999</v>
      </c>
    </row>
    <row r="9675" spans="1:6" x14ac:dyDescent="0.2">
      <c r="A9675" s="26"/>
      <c r="B9675" s="27"/>
      <c r="C9675" s="28" t="s">
        <v>917</v>
      </c>
      <c r="D9675" s="28"/>
      <c r="E9675" s="28"/>
      <c r="F9675" s="29">
        <v>5981.28</v>
      </c>
    </row>
    <row r="9676" spans="1:6" ht="12" customHeight="1" x14ac:dyDescent="0.2">
      <c r="A9676" s="459" t="s">
        <v>6689</v>
      </c>
      <c r="B9676" s="460"/>
      <c r="C9676" s="460"/>
      <c r="D9676" s="460"/>
      <c r="E9676" s="460"/>
      <c r="F9676" s="461"/>
    </row>
    <row r="9677" spans="1:6" ht="45" customHeight="1" x14ac:dyDescent="0.2">
      <c r="A9677" s="21">
        <v>42</v>
      </c>
      <c r="B9677" s="22" t="s">
        <v>6610</v>
      </c>
      <c r="C9677" s="23" t="s">
        <v>6611</v>
      </c>
      <c r="D9677" s="31">
        <v>1</v>
      </c>
      <c r="E9677" s="25">
        <v>16.91</v>
      </c>
      <c r="F9677" s="25">
        <v>764.5</v>
      </c>
    </row>
    <row r="9678" spans="1:6" x14ac:dyDescent="0.2">
      <c r="A9678" s="26"/>
      <c r="B9678" s="27"/>
      <c r="C9678" s="28" t="s">
        <v>6665</v>
      </c>
      <c r="D9678" s="28"/>
      <c r="E9678" s="28"/>
      <c r="F9678" s="29">
        <v>565.73</v>
      </c>
    </row>
    <row r="9679" spans="1:6" x14ac:dyDescent="0.2">
      <c r="A9679" s="26"/>
      <c r="B9679" s="27"/>
      <c r="C9679" s="28" t="s">
        <v>6666</v>
      </c>
      <c r="D9679" s="28"/>
      <c r="E9679" s="28"/>
      <c r="F9679" s="29">
        <v>275.22000000000003</v>
      </c>
    </row>
    <row r="9680" spans="1:6" x14ac:dyDescent="0.2">
      <c r="A9680" s="26"/>
      <c r="B9680" s="27"/>
      <c r="C9680" s="28" t="s">
        <v>917</v>
      </c>
      <c r="D9680" s="28"/>
      <c r="E9680" s="28"/>
      <c r="F9680" s="29">
        <v>1605.45</v>
      </c>
    </row>
    <row r="9681" spans="1:6" ht="33.75" customHeight="1" x14ac:dyDescent="0.2">
      <c r="A9681" s="21">
        <v>43</v>
      </c>
      <c r="B9681" s="22" t="s">
        <v>6677</v>
      </c>
      <c r="C9681" s="23" t="s">
        <v>6678</v>
      </c>
      <c r="D9681" s="31">
        <v>1</v>
      </c>
      <c r="E9681" s="25">
        <v>33.83</v>
      </c>
      <c r="F9681" s="25">
        <v>1529.45</v>
      </c>
    </row>
    <row r="9682" spans="1:6" x14ac:dyDescent="0.2">
      <c r="A9682" s="26"/>
      <c r="B9682" s="27"/>
      <c r="C9682" s="28" t="s">
        <v>6690</v>
      </c>
      <c r="D9682" s="28"/>
      <c r="E9682" s="28"/>
      <c r="F9682" s="29">
        <v>1131.79</v>
      </c>
    </row>
    <row r="9683" spans="1:6" x14ac:dyDescent="0.2">
      <c r="A9683" s="26"/>
      <c r="B9683" s="27"/>
      <c r="C9683" s="28" t="s">
        <v>6691</v>
      </c>
      <c r="D9683" s="28"/>
      <c r="E9683" s="28"/>
      <c r="F9683" s="29">
        <v>550.6</v>
      </c>
    </row>
    <row r="9684" spans="1:6" x14ac:dyDescent="0.2">
      <c r="A9684" s="26"/>
      <c r="B9684" s="27"/>
      <c r="C9684" s="28" t="s">
        <v>917</v>
      </c>
      <c r="D9684" s="28"/>
      <c r="E9684" s="28"/>
      <c r="F9684" s="29">
        <v>3211.84</v>
      </c>
    </row>
    <row r="9685" spans="1:6" ht="33.75" customHeight="1" x14ac:dyDescent="0.2">
      <c r="A9685" s="21">
        <v>44</v>
      </c>
      <c r="B9685" s="22" t="s">
        <v>6679</v>
      </c>
      <c r="C9685" s="23" t="s">
        <v>6680</v>
      </c>
      <c r="D9685" s="31">
        <v>10</v>
      </c>
      <c r="E9685" s="25">
        <v>16.91</v>
      </c>
      <c r="F9685" s="25">
        <v>7645.01</v>
      </c>
    </row>
    <row r="9686" spans="1:6" x14ac:dyDescent="0.2">
      <c r="A9686" s="26"/>
      <c r="B9686" s="27"/>
      <c r="C9686" s="28" t="s">
        <v>6612</v>
      </c>
      <c r="D9686" s="28"/>
      <c r="E9686" s="28"/>
      <c r="F9686" s="29">
        <v>5657.31</v>
      </c>
    </row>
    <row r="9687" spans="1:6" x14ac:dyDescent="0.2">
      <c r="A9687" s="26"/>
      <c r="B9687" s="27"/>
      <c r="C9687" s="28" t="s">
        <v>6613</v>
      </c>
      <c r="D9687" s="28"/>
      <c r="E9687" s="28"/>
      <c r="F9687" s="29">
        <v>2752.2</v>
      </c>
    </row>
    <row r="9688" spans="1:6" x14ac:dyDescent="0.2">
      <c r="A9688" s="26"/>
      <c r="B9688" s="27"/>
      <c r="C9688" s="28" t="s">
        <v>917</v>
      </c>
      <c r="D9688" s="28"/>
      <c r="E9688" s="28"/>
      <c r="F9688" s="29">
        <v>16054.52</v>
      </c>
    </row>
    <row r="9689" spans="1:6" ht="33.75" customHeight="1" x14ac:dyDescent="0.2">
      <c r="A9689" s="21">
        <v>45</v>
      </c>
      <c r="B9689" s="22" t="s">
        <v>6637</v>
      </c>
      <c r="C9689" s="23" t="s">
        <v>6638</v>
      </c>
      <c r="D9689" s="31">
        <v>3</v>
      </c>
      <c r="E9689" s="25">
        <v>12.21</v>
      </c>
      <c r="F9689" s="25">
        <v>1656.04</v>
      </c>
    </row>
    <row r="9690" spans="1:6" x14ac:dyDescent="0.2">
      <c r="A9690" s="26"/>
      <c r="B9690" s="27"/>
      <c r="C9690" s="28" t="s">
        <v>6681</v>
      </c>
      <c r="D9690" s="28"/>
      <c r="E9690" s="28"/>
      <c r="F9690" s="29">
        <v>1225.47</v>
      </c>
    </row>
    <row r="9691" spans="1:6" x14ac:dyDescent="0.2">
      <c r="A9691" s="26"/>
      <c r="B9691" s="27"/>
      <c r="C9691" s="28" t="s">
        <v>6682</v>
      </c>
      <c r="D9691" s="28"/>
      <c r="E9691" s="28"/>
      <c r="F9691" s="29">
        <v>596.16999999999996</v>
      </c>
    </row>
    <row r="9692" spans="1:6" x14ac:dyDescent="0.2">
      <c r="A9692" s="26"/>
      <c r="B9692" s="27"/>
      <c r="C9692" s="28" t="s">
        <v>917</v>
      </c>
      <c r="D9692" s="28"/>
      <c r="E9692" s="28"/>
      <c r="F9692" s="29">
        <v>3477.68</v>
      </c>
    </row>
    <row r="9693" spans="1:6" ht="33.75" customHeight="1" x14ac:dyDescent="0.2">
      <c r="A9693" s="21">
        <v>46</v>
      </c>
      <c r="B9693" s="22" t="s">
        <v>6594</v>
      </c>
      <c r="C9693" s="23" t="s">
        <v>6657</v>
      </c>
      <c r="D9693" s="31">
        <v>12</v>
      </c>
      <c r="E9693" s="25">
        <v>4.0999999999999996</v>
      </c>
      <c r="F9693" s="25">
        <v>2224.33</v>
      </c>
    </row>
    <row r="9694" spans="1:6" x14ac:dyDescent="0.2">
      <c r="A9694" s="26"/>
      <c r="B9694" s="27"/>
      <c r="C9694" s="28" t="s">
        <v>6683</v>
      </c>
      <c r="D9694" s="28"/>
      <c r="E9694" s="28"/>
      <c r="F9694" s="29">
        <v>1646</v>
      </c>
    </row>
    <row r="9695" spans="1:6" x14ac:dyDescent="0.2">
      <c r="A9695" s="26"/>
      <c r="B9695" s="27"/>
      <c r="C9695" s="28" t="s">
        <v>6684</v>
      </c>
      <c r="D9695" s="28"/>
      <c r="E9695" s="28"/>
      <c r="F9695" s="29">
        <v>800.76</v>
      </c>
    </row>
    <row r="9696" spans="1:6" x14ac:dyDescent="0.2">
      <c r="A9696" s="26"/>
      <c r="B9696" s="27"/>
      <c r="C9696" s="28" t="s">
        <v>917</v>
      </c>
      <c r="D9696" s="28"/>
      <c r="E9696" s="28"/>
      <c r="F9696" s="29">
        <v>4671.09</v>
      </c>
    </row>
    <row r="9697" spans="1:6" ht="22.5" customHeight="1" x14ac:dyDescent="0.2">
      <c r="A9697" s="21">
        <v>47</v>
      </c>
      <c r="B9697" s="22" t="s">
        <v>6598</v>
      </c>
      <c r="C9697" s="23" t="s">
        <v>6599</v>
      </c>
      <c r="D9697" s="31">
        <v>12</v>
      </c>
      <c r="E9697" s="25">
        <v>12.81</v>
      </c>
      <c r="F9697" s="25">
        <v>6949.68</v>
      </c>
    </row>
    <row r="9698" spans="1:6" x14ac:dyDescent="0.2">
      <c r="A9698" s="26"/>
      <c r="B9698" s="27"/>
      <c r="C9698" s="28" t="s">
        <v>6685</v>
      </c>
      <c r="D9698" s="28"/>
      <c r="E9698" s="28"/>
      <c r="F9698" s="29">
        <v>5142.76</v>
      </c>
    </row>
    <row r="9699" spans="1:6" x14ac:dyDescent="0.2">
      <c r="A9699" s="26"/>
      <c r="B9699" s="27"/>
      <c r="C9699" s="28" t="s">
        <v>6686</v>
      </c>
      <c r="D9699" s="28"/>
      <c r="E9699" s="28"/>
      <c r="F9699" s="29">
        <v>2501.88</v>
      </c>
    </row>
    <row r="9700" spans="1:6" x14ac:dyDescent="0.2">
      <c r="A9700" s="26"/>
      <c r="B9700" s="27"/>
      <c r="C9700" s="28" t="s">
        <v>917</v>
      </c>
      <c r="D9700" s="28"/>
      <c r="E9700" s="28"/>
      <c r="F9700" s="29">
        <v>14594.32</v>
      </c>
    </row>
    <row r="9701" spans="1:6" ht="33.75" customHeight="1" x14ac:dyDescent="0.2">
      <c r="A9701" s="21">
        <v>48</v>
      </c>
      <c r="B9701" s="22" t="s">
        <v>6624</v>
      </c>
      <c r="C9701" s="23" t="s">
        <v>6625</v>
      </c>
      <c r="D9701" s="31">
        <v>1</v>
      </c>
      <c r="E9701" s="25">
        <v>10.5</v>
      </c>
      <c r="F9701" s="25">
        <v>474.71</v>
      </c>
    </row>
    <row r="9702" spans="1:6" x14ac:dyDescent="0.2">
      <c r="A9702" s="26"/>
      <c r="B9702" s="27"/>
      <c r="C9702" s="28" t="s">
        <v>6692</v>
      </c>
      <c r="D9702" s="28"/>
      <c r="E9702" s="28"/>
      <c r="F9702" s="29">
        <v>351.29</v>
      </c>
    </row>
    <row r="9703" spans="1:6" x14ac:dyDescent="0.2">
      <c r="A9703" s="26"/>
      <c r="B9703" s="27"/>
      <c r="C9703" s="28" t="s">
        <v>6693</v>
      </c>
      <c r="D9703" s="28"/>
      <c r="E9703" s="28"/>
      <c r="F9703" s="29">
        <v>170.9</v>
      </c>
    </row>
    <row r="9704" spans="1:6" x14ac:dyDescent="0.2">
      <c r="A9704" s="26"/>
      <c r="B9704" s="27"/>
      <c r="C9704" s="28" t="s">
        <v>917</v>
      </c>
      <c r="D9704" s="28"/>
      <c r="E9704" s="28"/>
      <c r="F9704" s="29">
        <v>996.9</v>
      </c>
    </row>
    <row r="9705" spans="1:6" ht="12" customHeight="1" x14ac:dyDescent="0.2">
      <c r="A9705" s="459" t="s">
        <v>6694</v>
      </c>
      <c r="B9705" s="460"/>
      <c r="C9705" s="460"/>
      <c r="D9705" s="460"/>
      <c r="E9705" s="460"/>
      <c r="F9705" s="461"/>
    </row>
    <row r="9706" spans="1:6" ht="45" customHeight="1" x14ac:dyDescent="0.2">
      <c r="A9706" s="21">
        <v>49</v>
      </c>
      <c r="B9706" s="22" t="s">
        <v>6610</v>
      </c>
      <c r="C9706" s="23" t="s">
        <v>6611</v>
      </c>
      <c r="D9706" s="31">
        <v>1</v>
      </c>
      <c r="E9706" s="25">
        <v>16.91</v>
      </c>
      <c r="F9706" s="25">
        <v>764.5</v>
      </c>
    </row>
    <row r="9707" spans="1:6" x14ac:dyDescent="0.2">
      <c r="A9707" s="26"/>
      <c r="B9707" s="27"/>
      <c r="C9707" s="28" t="s">
        <v>6665</v>
      </c>
      <c r="D9707" s="28"/>
      <c r="E9707" s="28"/>
      <c r="F9707" s="29">
        <v>565.73</v>
      </c>
    </row>
    <row r="9708" spans="1:6" x14ac:dyDescent="0.2">
      <c r="A9708" s="26"/>
      <c r="B9708" s="27"/>
      <c r="C9708" s="28" t="s">
        <v>6666</v>
      </c>
      <c r="D9708" s="28"/>
      <c r="E9708" s="28"/>
      <c r="F9708" s="29">
        <v>275.22000000000003</v>
      </c>
    </row>
    <row r="9709" spans="1:6" x14ac:dyDescent="0.2">
      <c r="A9709" s="26"/>
      <c r="B9709" s="27"/>
      <c r="C9709" s="28" t="s">
        <v>917</v>
      </c>
      <c r="D9709" s="28"/>
      <c r="E9709" s="28"/>
      <c r="F9709" s="29">
        <v>1605.45</v>
      </c>
    </row>
    <row r="9710" spans="1:6" ht="33.75" customHeight="1" x14ac:dyDescent="0.2">
      <c r="A9710" s="21">
        <v>50</v>
      </c>
      <c r="B9710" s="22" t="s">
        <v>6679</v>
      </c>
      <c r="C9710" s="23" t="s">
        <v>6680</v>
      </c>
      <c r="D9710" s="31">
        <v>6</v>
      </c>
      <c r="E9710" s="25">
        <v>16.91</v>
      </c>
      <c r="F9710" s="25">
        <v>4587.01</v>
      </c>
    </row>
    <row r="9711" spans="1:6" x14ac:dyDescent="0.2">
      <c r="A9711" s="26"/>
      <c r="B9711" s="27"/>
      <c r="C9711" s="28" t="s">
        <v>6695</v>
      </c>
      <c r="D9711" s="28"/>
      <c r="E9711" s="28"/>
      <c r="F9711" s="29">
        <v>3394.39</v>
      </c>
    </row>
    <row r="9712" spans="1:6" x14ac:dyDescent="0.2">
      <c r="A9712" s="26"/>
      <c r="B9712" s="27"/>
      <c r="C9712" s="28" t="s">
        <v>6696</v>
      </c>
      <c r="D9712" s="28"/>
      <c r="E9712" s="28"/>
      <c r="F9712" s="29">
        <v>1651.32</v>
      </c>
    </row>
    <row r="9713" spans="1:6" x14ac:dyDescent="0.2">
      <c r="A9713" s="26"/>
      <c r="B9713" s="27"/>
      <c r="C9713" s="28" t="s">
        <v>917</v>
      </c>
      <c r="D9713" s="28"/>
      <c r="E9713" s="28"/>
      <c r="F9713" s="29">
        <v>9632.7199999999993</v>
      </c>
    </row>
    <row r="9714" spans="1:6" ht="33.75" customHeight="1" x14ac:dyDescent="0.2">
      <c r="A9714" s="21">
        <v>51</v>
      </c>
      <c r="B9714" s="22" t="s">
        <v>6637</v>
      </c>
      <c r="C9714" s="23" t="s">
        <v>6638</v>
      </c>
      <c r="D9714" s="31">
        <v>3</v>
      </c>
      <c r="E9714" s="25">
        <v>12.21</v>
      </c>
      <c r="F9714" s="25">
        <v>1656.04</v>
      </c>
    </row>
    <row r="9715" spans="1:6" x14ac:dyDescent="0.2">
      <c r="A9715" s="26"/>
      <c r="B9715" s="27"/>
      <c r="C9715" s="28" t="s">
        <v>6681</v>
      </c>
      <c r="D9715" s="28"/>
      <c r="E9715" s="28"/>
      <c r="F9715" s="29">
        <v>1225.47</v>
      </c>
    </row>
    <row r="9716" spans="1:6" x14ac:dyDescent="0.2">
      <c r="A9716" s="26"/>
      <c r="B9716" s="27"/>
      <c r="C9716" s="28" t="s">
        <v>6682</v>
      </c>
      <c r="D9716" s="28"/>
      <c r="E9716" s="28"/>
      <c r="F9716" s="29">
        <v>596.16999999999996</v>
      </c>
    </row>
    <row r="9717" spans="1:6" x14ac:dyDescent="0.2">
      <c r="A9717" s="26"/>
      <c r="B9717" s="27"/>
      <c r="C9717" s="28" t="s">
        <v>917</v>
      </c>
      <c r="D9717" s="28"/>
      <c r="E9717" s="28"/>
      <c r="F9717" s="29">
        <v>3477.68</v>
      </c>
    </row>
    <row r="9718" spans="1:6" ht="33.75" customHeight="1" x14ac:dyDescent="0.2">
      <c r="A9718" s="21">
        <v>52</v>
      </c>
      <c r="B9718" s="22" t="s">
        <v>6594</v>
      </c>
      <c r="C9718" s="23" t="s">
        <v>6657</v>
      </c>
      <c r="D9718" s="31">
        <v>7</v>
      </c>
      <c r="E9718" s="25">
        <v>4.0999999999999996</v>
      </c>
      <c r="F9718" s="25">
        <v>1297.53</v>
      </c>
    </row>
    <row r="9719" spans="1:6" x14ac:dyDescent="0.2">
      <c r="A9719" s="26"/>
      <c r="B9719" s="27"/>
      <c r="C9719" s="28" t="s">
        <v>6697</v>
      </c>
      <c r="D9719" s="28"/>
      <c r="E9719" s="28"/>
      <c r="F9719" s="29">
        <v>960.17</v>
      </c>
    </row>
    <row r="9720" spans="1:6" x14ac:dyDescent="0.2">
      <c r="A9720" s="26"/>
      <c r="B9720" s="27"/>
      <c r="C9720" s="28" t="s">
        <v>6698</v>
      </c>
      <c r="D9720" s="28"/>
      <c r="E9720" s="28"/>
      <c r="F9720" s="29">
        <v>467.11</v>
      </c>
    </row>
    <row r="9721" spans="1:6" x14ac:dyDescent="0.2">
      <c r="A9721" s="26"/>
      <c r="B9721" s="27"/>
      <c r="C9721" s="28" t="s">
        <v>917</v>
      </c>
      <c r="D9721" s="28"/>
      <c r="E9721" s="28"/>
      <c r="F9721" s="29">
        <v>2724.81</v>
      </c>
    </row>
    <row r="9722" spans="1:6" ht="22.5" customHeight="1" x14ac:dyDescent="0.2">
      <c r="A9722" s="21">
        <v>53</v>
      </c>
      <c r="B9722" s="22" t="s">
        <v>6598</v>
      </c>
      <c r="C9722" s="23" t="s">
        <v>6599</v>
      </c>
      <c r="D9722" s="31">
        <v>7</v>
      </c>
      <c r="E9722" s="25">
        <v>12.81</v>
      </c>
      <c r="F9722" s="25">
        <v>4053.98</v>
      </c>
    </row>
    <row r="9723" spans="1:6" x14ac:dyDescent="0.2">
      <c r="A9723" s="26"/>
      <c r="B9723" s="27"/>
      <c r="C9723" s="28" t="s">
        <v>6699</v>
      </c>
      <c r="D9723" s="28"/>
      <c r="E9723" s="28"/>
      <c r="F9723" s="29">
        <v>2999.95</v>
      </c>
    </row>
    <row r="9724" spans="1:6" x14ac:dyDescent="0.2">
      <c r="A9724" s="26"/>
      <c r="B9724" s="27"/>
      <c r="C9724" s="28" t="s">
        <v>6700</v>
      </c>
      <c r="D9724" s="28"/>
      <c r="E9724" s="28"/>
      <c r="F9724" s="29">
        <v>1459.43</v>
      </c>
    </row>
    <row r="9725" spans="1:6" x14ac:dyDescent="0.2">
      <c r="A9725" s="26"/>
      <c r="B9725" s="27"/>
      <c r="C9725" s="28" t="s">
        <v>917</v>
      </c>
      <c r="D9725" s="28"/>
      <c r="E9725" s="28"/>
      <c r="F9725" s="29">
        <v>8513.36</v>
      </c>
    </row>
    <row r="9726" spans="1:6" ht="12" customHeight="1" x14ac:dyDescent="0.2">
      <c r="A9726" s="459" t="s">
        <v>6701</v>
      </c>
      <c r="B9726" s="460"/>
      <c r="C9726" s="460"/>
      <c r="D9726" s="460"/>
      <c r="E9726" s="460"/>
      <c r="F9726" s="461"/>
    </row>
    <row r="9727" spans="1:6" ht="45" customHeight="1" x14ac:dyDescent="0.2">
      <c r="A9727" s="21">
        <v>54</v>
      </c>
      <c r="B9727" s="22" t="s">
        <v>6610</v>
      </c>
      <c r="C9727" s="23" t="s">
        <v>6611</v>
      </c>
      <c r="D9727" s="31">
        <v>1</v>
      </c>
      <c r="E9727" s="25">
        <v>16.91</v>
      </c>
      <c r="F9727" s="25">
        <v>764.5</v>
      </c>
    </row>
    <row r="9728" spans="1:6" x14ac:dyDescent="0.2">
      <c r="A9728" s="26"/>
      <c r="B9728" s="27"/>
      <c r="C9728" s="28" t="s">
        <v>6665</v>
      </c>
      <c r="D9728" s="28"/>
      <c r="E9728" s="28"/>
      <c r="F9728" s="29">
        <v>565.73</v>
      </c>
    </row>
    <row r="9729" spans="1:6" x14ac:dyDescent="0.2">
      <c r="A9729" s="26"/>
      <c r="B9729" s="27"/>
      <c r="C9729" s="28" t="s">
        <v>6666</v>
      </c>
      <c r="D9729" s="28"/>
      <c r="E9729" s="28"/>
      <c r="F9729" s="29">
        <v>275.22000000000003</v>
      </c>
    </row>
    <row r="9730" spans="1:6" x14ac:dyDescent="0.2">
      <c r="A9730" s="26"/>
      <c r="B9730" s="27"/>
      <c r="C9730" s="28" t="s">
        <v>917</v>
      </c>
      <c r="D9730" s="28"/>
      <c r="E9730" s="28"/>
      <c r="F9730" s="29">
        <v>1605.45</v>
      </c>
    </row>
    <row r="9731" spans="1:6" ht="33.75" customHeight="1" x14ac:dyDescent="0.2">
      <c r="A9731" s="21">
        <v>55</v>
      </c>
      <c r="B9731" s="22" t="s">
        <v>6677</v>
      </c>
      <c r="C9731" s="23" t="s">
        <v>6678</v>
      </c>
      <c r="D9731" s="31">
        <v>1</v>
      </c>
      <c r="E9731" s="25">
        <v>33.83</v>
      </c>
      <c r="F9731" s="25">
        <v>1529.45</v>
      </c>
    </row>
    <row r="9732" spans="1:6" x14ac:dyDescent="0.2">
      <c r="A9732" s="26"/>
      <c r="B9732" s="27"/>
      <c r="C9732" s="28" t="s">
        <v>6690</v>
      </c>
      <c r="D9732" s="28"/>
      <c r="E9732" s="28"/>
      <c r="F9732" s="29">
        <v>1131.79</v>
      </c>
    </row>
    <row r="9733" spans="1:6" x14ac:dyDescent="0.2">
      <c r="A9733" s="26"/>
      <c r="B9733" s="27"/>
      <c r="C9733" s="28" t="s">
        <v>6691</v>
      </c>
      <c r="D9733" s="28"/>
      <c r="E9733" s="28"/>
      <c r="F9733" s="29">
        <v>550.6</v>
      </c>
    </row>
    <row r="9734" spans="1:6" x14ac:dyDescent="0.2">
      <c r="A9734" s="26"/>
      <c r="B9734" s="27"/>
      <c r="C9734" s="28" t="s">
        <v>917</v>
      </c>
      <c r="D9734" s="28"/>
      <c r="E9734" s="28"/>
      <c r="F9734" s="29">
        <v>3211.84</v>
      </c>
    </row>
    <row r="9735" spans="1:6" ht="33.75" customHeight="1" x14ac:dyDescent="0.2">
      <c r="A9735" s="21">
        <v>56</v>
      </c>
      <c r="B9735" s="22" t="s">
        <v>6679</v>
      </c>
      <c r="C9735" s="23" t="s">
        <v>6680</v>
      </c>
      <c r="D9735" s="31">
        <v>6</v>
      </c>
      <c r="E9735" s="25">
        <v>16.91</v>
      </c>
      <c r="F9735" s="25">
        <v>4587.01</v>
      </c>
    </row>
    <row r="9736" spans="1:6" x14ac:dyDescent="0.2">
      <c r="A9736" s="26"/>
      <c r="B9736" s="27"/>
      <c r="C9736" s="28" t="s">
        <v>6695</v>
      </c>
      <c r="D9736" s="28"/>
      <c r="E9736" s="28"/>
      <c r="F9736" s="29">
        <v>3394.39</v>
      </c>
    </row>
    <row r="9737" spans="1:6" x14ac:dyDescent="0.2">
      <c r="A9737" s="26"/>
      <c r="B9737" s="27"/>
      <c r="C9737" s="28" t="s">
        <v>6696</v>
      </c>
      <c r="D9737" s="28"/>
      <c r="E9737" s="28"/>
      <c r="F9737" s="29">
        <v>1651.32</v>
      </c>
    </row>
    <row r="9738" spans="1:6" x14ac:dyDescent="0.2">
      <c r="A9738" s="26"/>
      <c r="B9738" s="27"/>
      <c r="C9738" s="28" t="s">
        <v>917</v>
      </c>
      <c r="D9738" s="28"/>
      <c r="E9738" s="28"/>
      <c r="F9738" s="29">
        <v>9632.7199999999993</v>
      </c>
    </row>
    <row r="9739" spans="1:6" ht="33.75" customHeight="1" x14ac:dyDescent="0.2">
      <c r="A9739" s="21">
        <v>57</v>
      </c>
      <c r="B9739" s="22" t="s">
        <v>6637</v>
      </c>
      <c r="C9739" s="23" t="s">
        <v>6638</v>
      </c>
      <c r="D9739" s="31">
        <v>2</v>
      </c>
      <c r="E9739" s="25">
        <v>12.21</v>
      </c>
      <c r="F9739" s="25">
        <v>1104.03</v>
      </c>
    </row>
    <row r="9740" spans="1:6" x14ac:dyDescent="0.2">
      <c r="A9740" s="26"/>
      <c r="B9740" s="27"/>
      <c r="C9740" s="28" t="s">
        <v>6702</v>
      </c>
      <c r="D9740" s="28"/>
      <c r="E9740" s="28"/>
      <c r="F9740" s="29">
        <v>816.98</v>
      </c>
    </row>
    <row r="9741" spans="1:6" x14ac:dyDescent="0.2">
      <c r="A9741" s="26"/>
      <c r="B9741" s="27"/>
      <c r="C9741" s="28" t="s">
        <v>6703</v>
      </c>
      <c r="D9741" s="28"/>
      <c r="E9741" s="28"/>
      <c r="F9741" s="29">
        <v>397.45</v>
      </c>
    </row>
    <row r="9742" spans="1:6" x14ac:dyDescent="0.2">
      <c r="A9742" s="26"/>
      <c r="B9742" s="27"/>
      <c r="C9742" s="28" t="s">
        <v>917</v>
      </c>
      <c r="D9742" s="28"/>
      <c r="E9742" s="28"/>
      <c r="F9742" s="29">
        <v>2318.46</v>
      </c>
    </row>
    <row r="9743" spans="1:6" ht="33.75" customHeight="1" x14ac:dyDescent="0.2">
      <c r="A9743" s="21">
        <v>58</v>
      </c>
      <c r="B9743" s="22" t="s">
        <v>6594</v>
      </c>
      <c r="C9743" s="23" t="s">
        <v>6657</v>
      </c>
      <c r="D9743" s="31">
        <v>7</v>
      </c>
      <c r="E9743" s="25">
        <v>4.0999999999999996</v>
      </c>
      <c r="F9743" s="25">
        <v>1297.53</v>
      </c>
    </row>
    <row r="9744" spans="1:6" x14ac:dyDescent="0.2">
      <c r="A9744" s="26"/>
      <c r="B9744" s="27"/>
      <c r="C9744" s="28" t="s">
        <v>6697</v>
      </c>
      <c r="D9744" s="28"/>
      <c r="E9744" s="28"/>
      <c r="F9744" s="29">
        <v>960.17</v>
      </c>
    </row>
    <row r="9745" spans="1:6" x14ac:dyDescent="0.2">
      <c r="A9745" s="26"/>
      <c r="B9745" s="27"/>
      <c r="C9745" s="28" t="s">
        <v>6698</v>
      </c>
      <c r="D9745" s="28"/>
      <c r="E9745" s="28"/>
      <c r="F9745" s="29">
        <v>467.11</v>
      </c>
    </row>
    <row r="9746" spans="1:6" x14ac:dyDescent="0.2">
      <c r="A9746" s="26"/>
      <c r="B9746" s="27"/>
      <c r="C9746" s="28" t="s">
        <v>917</v>
      </c>
      <c r="D9746" s="28"/>
      <c r="E9746" s="28"/>
      <c r="F9746" s="29">
        <v>2724.81</v>
      </c>
    </row>
    <row r="9747" spans="1:6" ht="22.5" customHeight="1" x14ac:dyDescent="0.2">
      <c r="A9747" s="21">
        <v>59</v>
      </c>
      <c r="B9747" s="22" t="s">
        <v>6598</v>
      </c>
      <c r="C9747" s="23" t="s">
        <v>6599</v>
      </c>
      <c r="D9747" s="31">
        <v>7</v>
      </c>
      <c r="E9747" s="25">
        <v>12.81</v>
      </c>
      <c r="F9747" s="25">
        <v>4053.98</v>
      </c>
    </row>
    <row r="9748" spans="1:6" x14ac:dyDescent="0.2">
      <c r="A9748" s="26"/>
      <c r="B9748" s="27"/>
      <c r="C9748" s="28" t="s">
        <v>6699</v>
      </c>
      <c r="D9748" s="28"/>
      <c r="E9748" s="28"/>
      <c r="F9748" s="29">
        <v>2999.95</v>
      </c>
    </row>
    <row r="9749" spans="1:6" x14ac:dyDescent="0.2">
      <c r="A9749" s="26"/>
      <c r="B9749" s="27"/>
      <c r="C9749" s="28" t="s">
        <v>6700</v>
      </c>
      <c r="D9749" s="28"/>
      <c r="E9749" s="28"/>
      <c r="F9749" s="29">
        <v>1459.43</v>
      </c>
    </row>
    <row r="9750" spans="1:6" x14ac:dyDescent="0.2">
      <c r="A9750" s="26"/>
      <c r="B9750" s="27"/>
      <c r="C9750" s="28" t="s">
        <v>917</v>
      </c>
      <c r="D9750" s="28"/>
      <c r="E9750" s="28"/>
      <c r="F9750" s="29">
        <v>8513.36</v>
      </c>
    </row>
    <row r="9751" spans="1:6" ht="33.75" customHeight="1" x14ac:dyDescent="0.2">
      <c r="A9751" s="21">
        <v>60</v>
      </c>
      <c r="B9751" s="22" t="s">
        <v>6624</v>
      </c>
      <c r="C9751" s="23" t="s">
        <v>6625</v>
      </c>
      <c r="D9751" s="31">
        <v>1</v>
      </c>
      <c r="E9751" s="25">
        <v>10.5</v>
      </c>
      <c r="F9751" s="25">
        <v>474.71</v>
      </c>
    </row>
    <row r="9752" spans="1:6" x14ac:dyDescent="0.2">
      <c r="A9752" s="26"/>
      <c r="B9752" s="27"/>
      <c r="C9752" s="28" t="s">
        <v>6692</v>
      </c>
      <c r="D9752" s="28"/>
      <c r="E9752" s="28"/>
      <c r="F9752" s="29">
        <v>351.29</v>
      </c>
    </row>
    <row r="9753" spans="1:6" x14ac:dyDescent="0.2">
      <c r="A9753" s="26"/>
      <c r="B9753" s="27"/>
      <c r="C9753" s="28" t="s">
        <v>6693</v>
      </c>
      <c r="D9753" s="28"/>
      <c r="E9753" s="28"/>
      <c r="F9753" s="29">
        <v>170.9</v>
      </c>
    </row>
    <row r="9754" spans="1:6" x14ac:dyDescent="0.2">
      <c r="A9754" s="26"/>
      <c r="B9754" s="27"/>
      <c r="C9754" s="28" t="s">
        <v>917</v>
      </c>
      <c r="D9754" s="28"/>
      <c r="E9754" s="28"/>
      <c r="F9754" s="29">
        <v>996.9</v>
      </c>
    </row>
    <row r="9755" spans="1:6" ht="12" customHeight="1" x14ac:dyDescent="0.2">
      <c r="A9755" s="459" t="s">
        <v>6704</v>
      </c>
      <c r="B9755" s="460"/>
      <c r="C9755" s="460"/>
      <c r="D9755" s="460"/>
      <c r="E9755" s="460"/>
      <c r="F9755" s="461"/>
    </row>
    <row r="9756" spans="1:6" ht="45" customHeight="1" x14ac:dyDescent="0.2">
      <c r="A9756" s="21">
        <v>61</v>
      </c>
      <c r="B9756" s="22" t="s">
        <v>6610</v>
      </c>
      <c r="C9756" s="23" t="s">
        <v>6611</v>
      </c>
      <c r="D9756" s="31">
        <v>1</v>
      </c>
      <c r="E9756" s="25">
        <v>16.91</v>
      </c>
      <c r="F9756" s="25">
        <v>764.5</v>
      </c>
    </row>
    <row r="9757" spans="1:6" x14ac:dyDescent="0.2">
      <c r="A9757" s="26"/>
      <c r="B9757" s="27"/>
      <c r="C9757" s="28" t="s">
        <v>6665</v>
      </c>
      <c r="D9757" s="28"/>
      <c r="E9757" s="28"/>
      <c r="F9757" s="29">
        <v>565.73</v>
      </c>
    </row>
    <row r="9758" spans="1:6" x14ac:dyDescent="0.2">
      <c r="A9758" s="26"/>
      <c r="B9758" s="27"/>
      <c r="C9758" s="28" t="s">
        <v>6666</v>
      </c>
      <c r="D9758" s="28"/>
      <c r="E9758" s="28"/>
      <c r="F9758" s="29">
        <v>275.22000000000003</v>
      </c>
    </row>
    <row r="9759" spans="1:6" x14ac:dyDescent="0.2">
      <c r="A9759" s="26"/>
      <c r="B9759" s="27"/>
      <c r="C9759" s="28" t="s">
        <v>917</v>
      </c>
      <c r="D9759" s="28"/>
      <c r="E9759" s="28"/>
      <c r="F9759" s="29">
        <v>1605.45</v>
      </c>
    </row>
    <row r="9760" spans="1:6" ht="33.75" customHeight="1" x14ac:dyDescent="0.2">
      <c r="A9760" s="21">
        <v>62</v>
      </c>
      <c r="B9760" s="22" t="s">
        <v>6677</v>
      </c>
      <c r="C9760" s="23" t="s">
        <v>6678</v>
      </c>
      <c r="D9760" s="31">
        <v>1</v>
      </c>
      <c r="E9760" s="25">
        <v>33.83</v>
      </c>
      <c r="F9760" s="25">
        <v>1529.45</v>
      </c>
    </row>
    <row r="9761" spans="1:6" x14ac:dyDescent="0.2">
      <c r="A9761" s="26"/>
      <c r="B9761" s="27"/>
      <c r="C9761" s="28" t="s">
        <v>6690</v>
      </c>
      <c r="D9761" s="28"/>
      <c r="E9761" s="28"/>
      <c r="F9761" s="29">
        <v>1131.79</v>
      </c>
    </row>
    <row r="9762" spans="1:6" x14ac:dyDescent="0.2">
      <c r="A9762" s="26"/>
      <c r="B9762" s="27"/>
      <c r="C9762" s="28" t="s">
        <v>6691</v>
      </c>
      <c r="D9762" s="28"/>
      <c r="E9762" s="28"/>
      <c r="F9762" s="29">
        <v>550.6</v>
      </c>
    </row>
    <row r="9763" spans="1:6" x14ac:dyDescent="0.2">
      <c r="A9763" s="26"/>
      <c r="B9763" s="27"/>
      <c r="C9763" s="28" t="s">
        <v>917</v>
      </c>
      <c r="D9763" s="28"/>
      <c r="E9763" s="28"/>
      <c r="F9763" s="29">
        <v>3211.84</v>
      </c>
    </row>
    <row r="9764" spans="1:6" ht="33.75" customHeight="1" x14ac:dyDescent="0.2">
      <c r="A9764" s="21">
        <v>63</v>
      </c>
      <c r="B9764" s="22" t="s">
        <v>6679</v>
      </c>
      <c r="C9764" s="23" t="s">
        <v>6680</v>
      </c>
      <c r="D9764" s="31">
        <v>4</v>
      </c>
      <c r="E9764" s="25">
        <v>16.91</v>
      </c>
      <c r="F9764" s="25">
        <v>3058</v>
      </c>
    </row>
    <row r="9765" spans="1:6" x14ac:dyDescent="0.2">
      <c r="A9765" s="26"/>
      <c r="B9765" s="27"/>
      <c r="C9765" s="28" t="s">
        <v>6705</v>
      </c>
      <c r="D9765" s="28"/>
      <c r="E9765" s="28"/>
      <c r="F9765" s="29">
        <v>2262.92</v>
      </c>
    </row>
    <row r="9766" spans="1:6" x14ac:dyDescent="0.2">
      <c r="A9766" s="26"/>
      <c r="B9766" s="27"/>
      <c r="C9766" s="28" t="s">
        <v>6706</v>
      </c>
      <c r="D9766" s="28"/>
      <c r="E9766" s="28"/>
      <c r="F9766" s="29">
        <v>1100.8800000000001</v>
      </c>
    </row>
    <row r="9767" spans="1:6" x14ac:dyDescent="0.2">
      <c r="A9767" s="26"/>
      <c r="B9767" s="27"/>
      <c r="C9767" s="28" t="s">
        <v>917</v>
      </c>
      <c r="D9767" s="28"/>
      <c r="E9767" s="28"/>
      <c r="F9767" s="29">
        <v>6421.8</v>
      </c>
    </row>
    <row r="9768" spans="1:6" ht="33.75" customHeight="1" x14ac:dyDescent="0.2">
      <c r="A9768" s="21">
        <v>64</v>
      </c>
      <c r="B9768" s="22" t="s">
        <v>6637</v>
      </c>
      <c r="C9768" s="23" t="s">
        <v>6638</v>
      </c>
      <c r="D9768" s="31">
        <v>5</v>
      </c>
      <c r="E9768" s="25">
        <v>12.21</v>
      </c>
      <c r="F9768" s="25">
        <v>2760.07</v>
      </c>
    </row>
    <row r="9769" spans="1:6" x14ac:dyDescent="0.2">
      <c r="A9769" s="26"/>
      <c r="B9769" s="27"/>
      <c r="C9769" s="28" t="s">
        <v>6707</v>
      </c>
      <c r="D9769" s="28"/>
      <c r="E9769" s="28"/>
      <c r="F9769" s="29">
        <v>2042.45</v>
      </c>
    </row>
    <row r="9770" spans="1:6" x14ac:dyDescent="0.2">
      <c r="A9770" s="26"/>
      <c r="B9770" s="27"/>
      <c r="C9770" s="28" t="s">
        <v>6708</v>
      </c>
      <c r="D9770" s="28"/>
      <c r="E9770" s="28"/>
      <c r="F9770" s="29">
        <v>993.63</v>
      </c>
    </row>
    <row r="9771" spans="1:6" x14ac:dyDescent="0.2">
      <c r="A9771" s="26"/>
      <c r="B9771" s="27"/>
      <c r="C9771" s="28" t="s">
        <v>917</v>
      </c>
      <c r="D9771" s="28"/>
      <c r="E9771" s="28"/>
      <c r="F9771" s="29">
        <v>5796.15</v>
      </c>
    </row>
    <row r="9772" spans="1:6" ht="33.75" customHeight="1" x14ac:dyDescent="0.2">
      <c r="A9772" s="21">
        <v>65</v>
      </c>
      <c r="B9772" s="22" t="s">
        <v>6594</v>
      </c>
      <c r="C9772" s="23" t="s">
        <v>6657</v>
      </c>
      <c r="D9772" s="31">
        <v>8</v>
      </c>
      <c r="E9772" s="25">
        <v>4.0999999999999996</v>
      </c>
      <c r="F9772" s="25">
        <v>1482.89</v>
      </c>
    </row>
    <row r="9773" spans="1:6" x14ac:dyDescent="0.2">
      <c r="A9773" s="26"/>
      <c r="B9773" s="27"/>
      <c r="C9773" s="28" t="s">
        <v>6709</v>
      </c>
      <c r="D9773" s="28"/>
      <c r="E9773" s="28"/>
      <c r="F9773" s="29">
        <v>1097.3399999999999</v>
      </c>
    </row>
    <row r="9774" spans="1:6" x14ac:dyDescent="0.2">
      <c r="A9774" s="26"/>
      <c r="B9774" s="27"/>
      <c r="C9774" s="28" t="s">
        <v>6710</v>
      </c>
      <c r="D9774" s="28"/>
      <c r="E9774" s="28"/>
      <c r="F9774" s="29">
        <v>533.84</v>
      </c>
    </row>
    <row r="9775" spans="1:6" x14ac:dyDescent="0.2">
      <c r="A9775" s="26"/>
      <c r="B9775" s="27"/>
      <c r="C9775" s="28" t="s">
        <v>917</v>
      </c>
      <c r="D9775" s="28"/>
      <c r="E9775" s="28"/>
      <c r="F9775" s="29">
        <v>3114.07</v>
      </c>
    </row>
    <row r="9776" spans="1:6" ht="22.5" customHeight="1" x14ac:dyDescent="0.2">
      <c r="A9776" s="21">
        <v>66</v>
      </c>
      <c r="B9776" s="22" t="s">
        <v>6598</v>
      </c>
      <c r="C9776" s="23" t="s">
        <v>6599</v>
      </c>
      <c r="D9776" s="31">
        <v>8</v>
      </c>
      <c r="E9776" s="25">
        <v>12.81</v>
      </c>
      <c r="F9776" s="25">
        <v>4633.12</v>
      </c>
    </row>
    <row r="9777" spans="1:6" x14ac:dyDescent="0.2">
      <c r="A9777" s="26"/>
      <c r="B9777" s="27"/>
      <c r="C9777" s="28" t="s">
        <v>6711</v>
      </c>
      <c r="D9777" s="28"/>
      <c r="E9777" s="28"/>
      <c r="F9777" s="29">
        <v>3428.51</v>
      </c>
    </row>
    <row r="9778" spans="1:6" x14ac:dyDescent="0.2">
      <c r="A9778" s="26"/>
      <c r="B9778" s="27"/>
      <c r="C9778" s="28" t="s">
        <v>6712</v>
      </c>
      <c r="D9778" s="28"/>
      <c r="E9778" s="28"/>
      <c r="F9778" s="29">
        <v>1667.92</v>
      </c>
    </row>
    <row r="9779" spans="1:6" x14ac:dyDescent="0.2">
      <c r="A9779" s="26"/>
      <c r="B9779" s="27"/>
      <c r="C9779" s="28" t="s">
        <v>917</v>
      </c>
      <c r="D9779" s="28"/>
      <c r="E9779" s="28"/>
      <c r="F9779" s="29">
        <v>9729.5499999999993</v>
      </c>
    </row>
    <row r="9780" spans="1:6" ht="33.75" customHeight="1" x14ac:dyDescent="0.2">
      <c r="A9780" s="21">
        <v>67</v>
      </c>
      <c r="B9780" s="22" t="s">
        <v>6624</v>
      </c>
      <c r="C9780" s="23" t="s">
        <v>6625</v>
      </c>
      <c r="D9780" s="31">
        <v>1</v>
      </c>
      <c r="E9780" s="25">
        <v>10.5</v>
      </c>
      <c r="F9780" s="25">
        <v>474.71</v>
      </c>
    </row>
    <row r="9781" spans="1:6" x14ac:dyDescent="0.2">
      <c r="A9781" s="26"/>
      <c r="B9781" s="27"/>
      <c r="C9781" s="28" t="s">
        <v>6692</v>
      </c>
      <c r="D9781" s="28"/>
      <c r="E9781" s="28"/>
      <c r="F9781" s="29">
        <v>351.29</v>
      </c>
    </row>
    <row r="9782" spans="1:6" x14ac:dyDescent="0.2">
      <c r="A9782" s="26"/>
      <c r="B9782" s="27"/>
      <c r="C9782" s="28" t="s">
        <v>6693</v>
      </c>
      <c r="D9782" s="28"/>
      <c r="E9782" s="28"/>
      <c r="F9782" s="29">
        <v>170.9</v>
      </c>
    </row>
    <row r="9783" spans="1:6" x14ac:dyDescent="0.2">
      <c r="A9783" s="26"/>
      <c r="B9783" s="27"/>
      <c r="C9783" s="28" t="s">
        <v>917</v>
      </c>
      <c r="D9783" s="28"/>
      <c r="E9783" s="28"/>
      <c r="F9783" s="29">
        <v>996.9</v>
      </c>
    </row>
    <row r="9784" spans="1:6" ht="12" customHeight="1" x14ac:dyDescent="0.2">
      <c r="A9784" s="459" t="s">
        <v>6713</v>
      </c>
      <c r="B9784" s="460"/>
      <c r="C9784" s="460"/>
      <c r="D9784" s="460"/>
      <c r="E9784" s="460"/>
      <c r="F9784" s="461"/>
    </row>
    <row r="9785" spans="1:6" ht="45" customHeight="1" x14ac:dyDescent="0.2">
      <c r="A9785" s="21">
        <v>68</v>
      </c>
      <c r="B9785" s="22" t="s">
        <v>6610</v>
      </c>
      <c r="C9785" s="23" t="s">
        <v>6611</v>
      </c>
      <c r="D9785" s="31">
        <v>1</v>
      </c>
      <c r="E9785" s="25">
        <v>16.91</v>
      </c>
      <c r="F9785" s="25">
        <v>764.5</v>
      </c>
    </row>
    <row r="9786" spans="1:6" x14ac:dyDescent="0.2">
      <c r="A9786" s="26"/>
      <c r="B9786" s="27"/>
      <c r="C9786" s="28" t="s">
        <v>6665</v>
      </c>
      <c r="D9786" s="28"/>
      <c r="E9786" s="28"/>
      <c r="F9786" s="29">
        <v>565.73</v>
      </c>
    </row>
    <row r="9787" spans="1:6" x14ac:dyDescent="0.2">
      <c r="A9787" s="26"/>
      <c r="B9787" s="27"/>
      <c r="C9787" s="28" t="s">
        <v>6666</v>
      </c>
      <c r="D9787" s="28"/>
      <c r="E9787" s="28"/>
      <c r="F9787" s="29">
        <v>275.22000000000003</v>
      </c>
    </row>
    <row r="9788" spans="1:6" x14ac:dyDescent="0.2">
      <c r="A9788" s="26"/>
      <c r="B9788" s="27"/>
      <c r="C9788" s="28" t="s">
        <v>917</v>
      </c>
      <c r="D9788" s="28"/>
      <c r="E9788" s="28"/>
      <c r="F9788" s="29">
        <v>1605.45</v>
      </c>
    </row>
    <row r="9789" spans="1:6" ht="33.75" customHeight="1" x14ac:dyDescent="0.2">
      <c r="A9789" s="21">
        <v>69</v>
      </c>
      <c r="B9789" s="22" t="s">
        <v>6677</v>
      </c>
      <c r="C9789" s="23" t="s">
        <v>6678</v>
      </c>
      <c r="D9789" s="31">
        <v>1</v>
      </c>
      <c r="E9789" s="25">
        <v>33.83</v>
      </c>
      <c r="F9789" s="25">
        <v>1529.45</v>
      </c>
    </row>
    <row r="9790" spans="1:6" x14ac:dyDescent="0.2">
      <c r="A9790" s="26"/>
      <c r="B9790" s="27"/>
      <c r="C9790" s="28" t="s">
        <v>6690</v>
      </c>
      <c r="D9790" s="28"/>
      <c r="E9790" s="28"/>
      <c r="F9790" s="29">
        <v>1131.79</v>
      </c>
    </row>
    <row r="9791" spans="1:6" x14ac:dyDescent="0.2">
      <c r="A9791" s="26"/>
      <c r="B9791" s="27"/>
      <c r="C9791" s="28" t="s">
        <v>6691</v>
      </c>
      <c r="D9791" s="28"/>
      <c r="E9791" s="28"/>
      <c r="F9791" s="29">
        <v>550.6</v>
      </c>
    </row>
    <row r="9792" spans="1:6" x14ac:dyDescent="0.2">
      <c r="A9792" s="26"/>
      <c r="B9792" s="27"/>
      <c r="C9792" s="28" t="s">
        <v>917</v>
      </c>
      <c r="D9792" s="28"/>
      <c r="E9792" s="28"/>
      <c r="F9792" s="29">
        <v>3211.84</v>
      </c>
    </row>
    <row r="9793" spans="1:6" ht="33.75" customHeight="1" x14ac:dyDescent="0.2">
      <c r="A9793" s="21">
        <v>70</v>
      </c>
      <c r="B9793" s="22" t="s">
        <v>6679</v>
      </c>
      <c r="C9793" s="23" t="s">
        <v>6680</v>
      </c>
      <c r="D9793" s="31">
        <v>8</v>
      </c>
      <c r="E9793" s="25">
        <v>16.91</v>
      </c>
      <c r="F9793" s="25">
        <v>6116.01</v>
      </c>
    </row>
    <row r="9794" spans="1:6" x14ac:dyDescent="0.2">
      <c r="A9794" s="26"/>
      <c r="B9794" s="27"/>
      <c r="C9794" s="28" t="s">
        <v>6714</v>
      </c>
      <c r="D9794" s="28"/>
      <c r="E9794" s="28"/>
      <c r="F9794" s="29">
        <v>4525.8500000000004</v>
      </c>
    </row>
    <row r="9795" spans="1:6" x14ac:dyDescent="0.2">
      <c r="A9795" s="26"/>
      <c r="B9795" s="27"/>
      <c r="C9795" s="28" t="s">
        <v>6715</v>
      </c>
      <c r="D9795" s="28"/>
      <c r="E9795" s="28"/>
      <c r="F9795" s="29">
        <v>2201.7600000000002</v>
      </c>
    </row>
    <row r="9796" spans="1:6" x14ac:dyDescent="0.2">
      <c r="A9796" s="26"/>
      <c r="B9796" s="27"/>
      <c r="C9796" s="28" t="s">
        <v>917</v>
      </c>
      <c r="D9796" s="28"/>
      <c r="E9796" s="28"/>
      <c r="F9796" s="29">
        <v>12843.62</v>
      </c>
    </row>
    <row r="9797" spans="1:6" ht="33.75" customHeight="1" x14ac:dyDescent="0.2">
      <c r="A9797" s="21">
        <v>71</v>
      </c>
      <c r="B9797" s="22" t="s">
        <v>6637</v>
      </c>
      <c r="C9797" s="23" t="s">
        <v>6638</v>
      </c>
      <c r="D9797" s="31">
        <v>3</v>
      </c>
      <c r="E9797" s="25">
        <v>12.21</v>
      </c>
      <c r="F9797" s="25">
        <v>1656.04</v>
      </c>
    </row>
    <row r="9798" spans="1:6" x14ac:dyDescent="0.2">
      <c r="A9798" s="26"/>
      <c r="B9798" s="27"/>
      <c r="C9798" s="28" t="s">
        <v>6681</v>
      </c>
      <c r="D9798" s="28"/>
      <c r="E9798" s="28"/>
      <c r="F9798" s="29">
        <v>1225.47</v>
      </c>
    </row>
    <row r="9799" spans="1:6" x14ac:dyDescent="0.2">
      <c r="A9799" s="26"/>
      <c r="B9799" s="27"/>
      <c r="C9799" s="28" t="s">
        <v>6682</v>
      </c>
      <c r="D9799" s="28"/>
      <c r="E9799" s="28"/>
      <c r="F9799" s="29">
        <v>596.16999999999996</v>
      </c>
    </row>
    <row r="9800" spans="1:6" x14ac:dyDescent="0.2">
      <c r="A9800" s="26"/>
      <c r="B9800" s="27"/>
      <c r="C9800" s="28" t="s">
        <v>917</v>
      </c>
      <c r="D9800" s="28"/>
      <c r="E9800" s="28"/>
      <c r="F9800" s="29">
        <v>3477.68</v>
      </c>
    </row>
    <row r="9801" spans="1:6" ht="33.75" customHeight="1" x14ac:dyDescent="0.2">
      <c r="A9801" s="21">
        <v>72</v>
      </c>
      <c r="B9801" s="22" t="s">
        <v>6594</v>
      </c>
      <c r="C9801" s="23" t="s">
        <v>6657</v>
      </c>
      <c r="D9801" s="31">
        <v>10</v>
      </c>
      <c r="E9801" s="25">
        <v>4.0999999999999996</v>
      </c>
      <c r="F9801" s="25">
        <v>1853.61</v>
      </c>
    </row>
    <row r="9802" spans="1:6" x14ac:dyDescent="0.2">
      <c r="A9802" s="26"/>
      <c r="B9802" s="27"/>
      <c r="C9802" s="28" t="s">
        <v>6716</v>
      </c>
      <c r="D9802" s="28"/>
      <c r="E9802" s="28"/>
      <c r="F9802" s="29">
        <v>1371.67</v>
      </c>
    </row>
    <row r="9803" spans="1:6" x14ac:dyDescent="0.2">
      <c r="A9803" s="26"/>
      <c r="B9803" s="27"/>
      <c r="C9803" s="28" t="s">
        <v>6717</v>
      </c>
      <c r="D9803" s="28"/>
      <c r="E9803" s="28"/>
      <c r="F9803" s="29">
        <v>667.3</v>
      </c>
    </row>
    <row r="9804" spans="1:6" x14ac:dyDescent="0.2">
      <c r="A9804" s="26"/>
      <c r="B9804" s="27"/>
      <c r="C9804" s="28" t="s">
        <v>917</v>
      </c>
      <c r="D9804" s="28"/>
      <c r="E9804" s="28"/>
      <c r="F9804" s="29">
        <v>3892.58</v>
      </c>
    </row>
    <row r="9805" spans="1:6" ht="22.5" customHeight="1" x14ac:dyDescent="0.2">
      <c r="A9805" s="21">
        <v>73</v>
      </c>
      <c r="B9805" s="22" t="s">
        <v>6598</v>
      </c>
      <c r="C9805" s="23" t="s">
        <v>6599</v>
      </c>
      <c r="D9805" s="31">
        <v>10</v>
      </c>
      <c r="E9805" s="25">
        <v>12.81</v>
      </c>
      <c r="F9805" s="25">
        <v>5791.4</v>
      </c>
    </row>
    <row r="9806" spans="1:6" x14ac:dyDescent="0.2">
      <c r="A9806" s="26"/>
      <c r="B9806" s="27"/>
      <c r="C9806" s="28" t="s">
        <v>6718</v>
      </c>
      <c r="D9806" s="28"/>
      <c r="E9806" s="28"/>
      <c r="F9806" s="29">
        <v>4285.6400000000003</v>
      </c>
    </row>
    <row r="9807" spans="1:6" x14ac:dyDescent="0.2">
      <c r="A9807" s="26"/>
      <c r="B9807" s="27"/>
      <c r="C9807" s="28" t="s">
        <v>6719</v>
      </c>
      <c r="D9807" s="28"/>
      <c r="E9807" s="28"/>
      <c r="F9807" s="29">
        <v>2084.9</v>
      </c>
    </row>
    <row r="9808" spans="1:6" x14ac:dyDescent="0.2">
      <c r="A9808" s="26"/>
      <c r="B9808" s="27"/>
      <c r="C9808" s="28" t="s">
        <v>917</v>
      </c>
      <c r="D9808" s="28"/>
      <c r="E9808" s="28"/>
      <c r="F9808" s="29">
        <v>12161.94</v>
      </c>
    </row>
    <row r="9809" spans="1:6" ht="33.75" customHeight="1" x14ac:dyDescent="0.2">
      <c r="A9809" s="21">
        <v>74</v>
      </c>
      <c r="B9809" s="22" t="s">
        <v>6624</v>
      </c>
      <c r="C9809" s="23" t="s">
        <v>6625</v>
      </c>
      <c r="D9809" s="31">
        <v>1</v>
      </c>
      <c r="E9809" s="25">
        <v>10.5</v>
      </c>
      <c r="F9809" s="25">
        <v>474.71</v>
      </c>
    </row>
    <row r="9810" spans="1:6" x14ac:dyDescent="0.2">
      <c r="A9810" s="26"/>
      <c r="B9810" s="27"/>
      <c r="C9810" s="28" t="s">
        <v>6692</v>
      </c>
      <c r="D9810" s="28"/>
      <c r="E9810" s="28"/>
      <c r="F9810" s="29">
        <v>351.29</v>
      </c>
    </row>
    <row r="9811" spans="1:6" x14ac:dyDescent="0.2">
      <c r="A9811" s="26"/>
      <c r="B9811" s="27"/>
      <c r="C9811" s="28" t="s">
        <v>6693</v>
      </c>
      <c r="D9811" s="28"/>
      <c r="E9811" s="28"/>
      <c r="F9811" s="29">
        <v>170.9</v>
      </c>
    </row>
    <row r="9812" spans="1:6" x14ac:dyDescent="0.2">
      <c r="A9812" s="26"/>
      <c r="B9812" s="27"/>
      <c r="C9812" s="28" t="s">
        <v>917</v>
      </c>
      <c r="D9812" s="28"/>
      <c r="E9812" s="28"/>
      <c r="F9812" s="29">
        <v>996.9</v>
      </c>
    </row>
    <row r="9813" spans="1:6" ht="12" customHeight="1" x14ac:dyDescent="0.2">
      <c r="A9813" s="459" t="s">
        <v>6720</v>
      </c>
      <c r="B9813" s="460"/>
      <c r="C9813" s="460"/>
      <c r="D9813" s="460"/>
      <c r="E9813" s="460"/>
      <c r="F9813" s="461"/>
    </row>
    <row r="9814" spans="1:6" ht="45" customHeight="1" x14ac:dyDescent="0.2">
      <c r="A9814" s="21">
        <v>75</v>
      </c>
      <c r="B9814" s="22" t="s">
        <v>6610</v>
      </c>
      <c r="C9814" s="23" t="s">
        <v>6611</v>
      </c>
      <c r="D9814" s="31">
        <v>1</v>
      </c>
      <c r="E9814" s="25">
        <v>16.91</v>
      </c>
      <c r="F9814" s="25">
        <v>764.5</v>
      </c>
    </row>
    <row r="9815" spans="1:6" x14ac:dyDescent="0.2">
      <c r="A9815" s="26"/>
      <c r="B9815" s="27"/>
      <c r="C9815" s="28" t="s">
        <v>6665</v>
      </c>
      <c r="D9815" s="28"/>
      <c r="E9815" s="28"/>
      <c r="F9815" s="29">
        <v>565.73</v>
      </c>
    </row>
    <row r="9816" spans="1:6" x14ac:dyDescent="0.2">
      <c r="A9816" s="26"/>
      <c r="B9816" s="27"/>
      <c r="C9816" s="28" t="s">
        <v>6666</v>
      </c>
      <c r="D9816" s="28"/>
      <c r="E9816" s="28"/>
      <c r="F9816" s="29">
        <v>275.22000000000003</v>
      </c>
    </row>
    <row r="9817" spans="1:6" x14ac:dyDescent="0.2">
      <c r="A9817" s="26"/>
      <c r="B9817" s="27"/>
      <c r="C9817" s="28" t="s">
        <v>917</v>
      </c>
      <c r="D9817" s="28"/>
      <c r="E9817" s="28"/>
      <c r="F9817" s="29">
        <v>1605.45</v>
      </c>
    </row>
    <row r="9818" spans="1:6" ht="33.75" customHeight="1" x14ac:dyDescent="0.2">
      <c r="A9818" s="21">
        <v>76</v>
      </c>
      <c r="B9818" s="22" t="s">
        <v>6677</v>
      </c>
      <c r="C9818" s="23" t="s">
        <v>6678</v>
      </c>
      <c r="D9818" s="31">
        <v>3</v>
      </c>
      <c r="E9818" s="25">
        <v>33.83</v>
      </c>
      <c r="F9818" s="25">
        <v>4588.3599999999997</v>
      </c>
    </row>
    <row r="9819" spans="1:6" x14ac:dyDescent="0.2">
      <c r="A9819" s="26"/>
      <c r="B9819" s="27"/>
      <c r="C9819" s="28" t="s">
        <v>6721</v>
      </c>
      <c r="D9819" s="28"/>
      <c r="E9819" s="28"/>
      <c r="F9819" s="29">
        <v>3395.39</v>
      </c>
    </row>
    <row r="9820" spans="1:6" x14ac:dyDescent="0.2">
      <c r="A9820" s="26"/>
      <c r="B9820" s="27"/>
      <c r="C9820" s="28" t="s">
        <v>6722</v>
      </c>
      <c r="D9820" s="28"/>
      <c r="E9820" s="28"/>
      <c r="F9820" s="29">
        <v>1651.81</v>
      </c>
    </row>
    <row r="9821" spans="1:6" x14ac:dyDescent="0.2">
      <c r="A9821" s="26"/>
      <c r="B9821" s="27"/>
      <c r="C9821" s="28" t="s">
        <v>917</v>
      </c>
      <c r="D9821" s="28"/>
      <c r="E9821" s="28"/>
      <c r="F9821" s="29">
        <v>9635.56</v>
      </c>
    </row>
    <row r="9822" spans="1:6" ht="33.75" customHeight="1" x14ac:dyDescent="0.2">
      <c r="A9822" s="21">
        <v>77</v>
      </c>
      <c r="B9822" s="22" t="s">
        <v>6679</v>
      </c>
      <c r="C9822" s="23" t="s">
        <v>6680</v>
      </c>
      <c r="D9822" s="31">
        <v>7</v>
      </c>
      <c r="E9822" s="25">
        <v>16.91</v>
      </c>
      <c r="F9822" s="25">
        <v>5351.51</v>
      </c>
    </row>
    <row r="9823" spans="1:6" x14ac:dyDescent="0.2">
      <c r="A9823" s="26"/>
      <c r="B9823" s="27"/>
      <c r="C9823" s="28" t="s">
        <v>6723</v>
      </c>
      <c r="D9823" s="28"/>
      <c r="E9823" s="28"/>
      <c r="F9823" s="29">
        <v>3960.12</v>
      </c>
    </row>
    <row r="9824" spans="1:6" x14ac:dyDescent="0.2">
      <c r="A9824" s="26"/>
      <c r="B9824" s="27"/>
      <c r="C9824" s="28" t="s">
        <v>6724</v>
      </c>
      <c r="D9824" s="28"/>
      <c r="E9824" s="28"/>
      <c r="F9824" s="29">
        <v>1926.54</v>
      </c>
    </row>
    <row r="9825" spans="1:6" x14ac:dyDescent="0.2">
      <c r="A9825" s="26"/>
      <c r="B9825" s="27"/>
      <c r="C9825" s="28" t="s">
        <v>917</v>
      </c>
      <c r="D9825" s="28"/>
      <c r="E9825" s="28"/>
      <c r="F9825" s="29">
        <v>11238.17</v>
      </c>
    </row>
    <row r="9826" spans="1:6" ht="33.75" customHeight="1" x14ac:dyDescent="0.2">
      <c r="A9826" s="21">
        <v>78</v>
      </c>
      <c r="B9826" s="22" t="s">
        <v>6637</v>
      </c>
      <c r="C9826" s="23" t="s">
        <v>6638</v>
      </c>
      <c r="D9826" s="31">
        <v>2</v>
      </c>
      <c r="E9826" s="25">
        <v>12.21</v>
      </c>
      <c r="F9826" s="25">
        <v>1104.03</v>
      </c>
    </row>
    <row r="9827" spans="1:6" x14ac:dyDescent="0.2">
      <c r="A9827" s="26"/>
      <c r="B9827" s="27"/>
      <c r="C9827" s="28" t="s">
        <v>6702</v>
      </c>
      <c r="D9827" s="28"/>
      <c r="E9827" s="28"/>
      <c r="F9827" s="29">
        <v>816.98</v>
      </c>
    </row>
    <row r="9828" spans="1:6" x14ac:dyDescent="0.2">
      <c r="A9828" s="26"/>
      <c r="B9828" s="27"/>
      <c r="C9828" s="28" t="s">
        <v>6703</v>
      </c>
      <c r="D9828" s="28"/>
      <c r="E9828" s="28"/>
      <c r="F9828" s="29">
        <v>397.45</v>
      </c>
    </row>
    <row r="9829" spans="1:6" x14ac:dyDescent="0.2">
      <c r="A9829" s="26"/>
      <c r="B9829" s="27"/>
      <c r="C9829" s="28" t="s">
        <v>917</v>
      </c>
      <c r="D9829" s="28"/>
      <c r="E9829" s="28"/>
      <c r="F9829" s="29">
        <v>2318.46</v>
      </c>
    </row>
    <row r="9830" spans="1:6" ht="33.75" customHeight="1" x14ac:dyDescent="0.2">
      <c r="A9830" s="21">
        <v>79</v>
      </c>
      <c r="B9830" s="22" t="s">
        <v>6594</v>
      </c>
      <c r="C9830" s="23" t="s">
        <v>6657</v>
      </c>
      <c r="D9830" s="31">
        <v>10</v>
      </c>
      <c r="E9830" s="25">
        <v>4.0999999999999996</v>
      </c>
      <c r="F9830" s="25">
        <v>1853.61</v>
      </c>
    </row>
    <row r="9831" spans="1:6" x14ac:dyDescent="0.2">
      <c r="A9831" s="26"/>
      <c r="B9831" s="27"/>
      <c r="C9831" s="28" t="s">
        <v>6716</v>
      </c>
      <c r="D9831" s="28"/>
      <c r="E9831" s="28"/>
      <c r="F9831" s="29">
        <v>1371.67</v>
      </c>
    </row>
    <row r="9832" spans="1:6" x14ac:dyDescent="0.2">
      <c r="A9832" s="26"/>
      <c r="B9832" s="27"/>
      <c r="C9832" s="28" t="s">
        <v>6717</v>
      </c>
      <c r="D9832" s="28"/>
      <c r="E9832" s="28"/>
      <c r="F9832" s="29">
        <v>667.3</v>
      </c>
    </row>
    <row r="9833" spans="1:6" x14ac:dyDescent="0.2">
      <c r="A9833" s="26"/>
      <c r="B9833" s="27"/>
      <c r="C9833" s="28" t="s">
        <v>917</v>
      </c>
      <c r="D9833" s="28"/>
      <c r="E9833" s="28"/>
      <c r="F9833" s="29">
        <v>3892.58</v>
      </c>
    </row>
    <row r="9834" spans="1:6" ht="22.5" customHeight="1" x14ac:dyDescent="0.2">
      <c r="A9834" s="21">
        <v>80</v>
      </c>
      <c r="B9834" s="22" t="s">
        <v>6598</v>
      </c>
      <c r="C9834" s="23" t="s">
        <v>6599</v>
      </c>
      <c r="D9834" s="31">
        <v>10</v>
      </c>
      <c r="E9834" s="25">
        <v>12.81</v>
      </c>
      <c r="F9834" s="25">
        <v>5791.4</v>
      </c>
    </row>
    <row r="9835" spans="1:6" x14ac:dyDescent="0.2">
      <c r="A9835" s="26"/>
      <c r="B9835" s="27"/>
      <c r="C9835" s="28" t="s">
        <v>6718</v>
      </c>
      <c r="D9835" s="28"/>
      <c r="E9835" s="28"/>
      <c r="F9835" s="29">
        <v>4285.6400000000003</v>
      </c>
    </row>
    <row r="9836" spans="1:6" x14ac:dyDescent="0.2">
      <c r="A9836" s="26"/>
      <c r="B9836" s="27"/>
      <c r="C9836" s="28" t="s">
        <v>6719</v>
      </c>
      <c r="D9836" s="28"/>
      <c r="E9836" s="28"/>
      <c r="F9836" s="29">
        <v>2084.9</v>
      </c>
    </row>
    <row r="9837" spans="1:6" x14ac:dyDescent="0.2">
      <c r="A9837" s="26"/>
      <c r="B9837" s="27"/>
      <c r="C9837" s="28" t="s">
        <v>917</v>
      </c>
      <c r="D9837" s="28"/>
      <c r="E9837" s="28"/>
      <c r="F9837" s="29">
        <v>12161.94</v>
      </c>
    </row>
    <row r="9838" spans="1:6" ht="33.75" customHeight="1" x14ac:dyDescent="0.2">
      <c r="A9838" s="21">
        <v>81</v>
      </c>
      <c r="B9838" s="22" t="s">
        <v>6624</v>
      </c>
      <c r="C9838" s="23" t="s">
        <v>6625</v>
      </c>
      <c r="D9838" s="31">
        <v>3</v>
      </c>
      <c r="E9838" s="25">
        <v>10.5</v>
      </c>
      <c r="F9838" s="25">
        <v>1424.12</v>
      </c>
    </row>
    <row r="9839" spans="1:6" x14ac:dyDescent="0.2">
      <c r="A9839" s="26"/>
      <c r="B9839" s="27"/>
      <c r="C9839" s="28" t="s">
        <v>6725</v>
      </c>
      <c r="D9839" s="28"/>
      <c r="E9839" s="28"/>
      <c r="F9839" s="29">
        <v>1053.8499999999999</v>
      </c>
    </row>
    <row r="9840" spans="1:6" x14ac:dyDescent="0.2">
      <c r="A9840" s="26"/>
      <c r="B9840" s="27"/>
      <c r="C9840" s="28" t="s">
        <v>6726</v>
      </c>
      <c r="D9840" s="28"/>
      <c r="E9840" s="28"/>
      <c r="F9840" s="29">
        <v>512.67999999999995</v>
      </c>
    </row>
    <row r="9841" spans="1:6" x14ac:dyDescent="0.2">
      <c r="A9841" s="26"/>
      <c r="B9841" s="27"/>
      <c r="C9841" s="28" t="s">
        <v>917</v>
      </c>
      <c r="D9841" s="28"/>
      <c r="E9841" s="28"/>
      <c r="F9841" s="29">
        <v>2990.65</v>
      </c>
    </row>
    <row r="9842" spans="1:6" ht="12" customHeight="1" x14ac:dyDescent="0.2">
      <c r="A9842" s="459" t="s">
        <v>6727</v>
      </c>
      <c r="B9842" s="460"/>
      <c r="C9842" s="460"/>
      <c r="D9842" s="460"/>
      <c r="E9842" s="460"/>
      <c r="F9842" s="461"/>
    </row>
    <row r="9843" spans="1:6" ht="45" customHeight="1" x14ac:dyDescent="0.2">
      <c r="A9843" s="21">
        <v>82</v>
      </c>
      <c r="B9843" s="22" t="s">
        <v>6614</v>
      </c>
      <c r="C9843" s="23" t="s">
        <v>6615</v>
      </c>
      <c r="D9843" s="31">
        <v>2</v>
      </c>
      <c r="E9843" s="25">
        <v>25.37</v>
      </c>
      <c r="F9843" s="25">
        <v>2293.96</v>
      </c>
    </row>
    <row r="9844" spans="1:6" x14ac:dyDescent="0.2">
      <c r="A9844" s="26"/>
      <c r="B9844" s="27"/>
      <c r="C9844" s="28" t="s">
        <v>6728</v>
      </c>
      <c r="D9844" s="28"/>
      <c r="E9844" s="28"/>
      <c r="F9844" s="29">
        <v>1697.53</v>
      </c>
    </row>
    <row r="9845" spans="1:6" x14ac:dyDescent="0.2">
      <c r="A9845" s="26"/>
      <c r="B9845" s="27"/>
      <c r="C9845" s="28" t="s">
        <v>6729</v>
      </c>
      <c r="D9845" s="28"/>
      <c r="E9845" s="28"/>
      <c r="F9845" s="29">
        <v>825.83</v>
      </c>
    </row>
    <row r="9846" spans="1:6" x14ac:dyDescent="0.2">
      <c r="A9846" s="26"/>
      <c r="B9846" s="27"/>
      <c r="C9846" s="28" t="s">
        <v>917</v>
      </c>
      <c r="D9846" s="28"/>
      <c r="E9846" s="28"/>
      <c r="F9846" s="29">
        <v>4817.32</v>
      </c>
    </row>
    <row r="9847" spans="1:6" ht="45" customHeight="1" x14ac:dyDescent="0.2">
      <c r="A9847" s="21">
        <v>83</v>
      </c>
      <c r="B9847" s="22" t="s">
        <v>6610</v>
      </c>
      <c r="C9847" s="23" t="s">
        <v>6611</v>
      </c>
      <c r="D9847" s="31">
        <v>4</v>
      </c>
      <c r="E9847" s="25">
        <v>16.91</v>
      </c>
      <c r="F9847" s="25">
        <v>3058</v>
      </c>
    </row>
    <row r="9848" spans="1:6" x14ac:dyDescent="0.2">
      <c r="A9848" s="26"/>
      <c r="B9848" s="27"/>
      <c r="C9848" s="28" t="s">
        <v>6705</v>
      </c>
      <c r="D9848" s="28"/>
      <c r="E9848" s="28"/>
      <c r="F9848" s="29">
        <v>2262.92</v>
      </c>
    </row>
    <row r="9849" spans="1:6" x14ac:dyDescent="0.2">
      <c r="A9849" s="26"/>
      <c r="B9849" s="27"/>
      <c r="C9849" s="28" t="s">
        <v>6706</v>
      </c>
      <c r="D9849" s="28"/>
      <c r="E9849" s="28"/>
      <c r="F9849" s="29">
        <v>1100.8800000000001</v>
      </c>
    </row>
    <row r="9850" spans="1:6" x14ac:dyDescent="0.2">
      <c r="A9850" s="26"/>
      <c r="B9850" s="27"/>
      <c r="C9850" s="28" t="s">
        <v>917</v>
      </c>
      <c r="D9850" s="28"/>
      <c r="E9850" s="28"/>
      <c r="F9850" s="29">
        <v>6421.8</v>
      </c>
    </row>
    <row r="9851" spans="1:6" ht="33.75" customHeight="1" x14ac:dyDescent="0.2">
      <c r="A9851" s="21">
        <v>84</v>
      </c>
      <c r="B9851" s="22" t="s">
        <v>6677</v>
      </c>
      <c r="C9851" s="23" t="s">
        <v>6678</v>
      </c>
      <c r="D9851" s="31">
        <v>1</v>
      </c>
      <c r="E9851" s="25">
        <v>33.83</v>
      </c>
      <c r="F9851" s="25">
        <v>1529.45</v>
      </c>
    </row>
    <row r="9852" spans="1:6" x14ac:dyDescent="0.2">
      <c r="A9852" s="26"/>
      <c r="B9852" s="27"/>
      <c r="C9852" s="28" t="s">
        <v>6690</v>
      </c>
      <c r="D9852" s="28"/>
      <c r="E9852" s="28"/>
      <c r="F9852" s="29">
        <v>1131.79</v>
      </c>
    </row>
    <row r="9853" spans="1:6" x14ac:dyDescent="0.2">
      <c r="A9853" s="26"/>
      <c r="B9853" s="27"/>
      <c r="C9853" s="28" t="s">
        <v>6691</v>
      </c>
      <c r="D9853" s="28"/>
      <c r="E9853" s="28"/>
      <c r="F9853" s="29">
        <v>550.6</v>
      </c>
    </row>
    <row r="9854" spans="1:6" x14ac:dyDescent="0.2">
      <c r="A9854" s="26"/>
      <c r="B9854" s="27"/>
      <c r="C9854" s="28" t="s">
        <v>917</v>
      </c>
      <c r="D9854" s="28"/>
      <c r="E9854" s="28"/>
      <c r="F9854" s="29">
        <v>3211.84</v>
      </c>
    </row>
    <row r="9855" spans="1:6" ht="33.75" customHeight="1" x14ac:dyDescent="0.2">
      <c r="A9855" s="21">
        <v>85</v>
      </c>
      <c r="B9855" s="22" t="s">
        <v>6679</v>
      </c>
      <c r="C9855" s="23" t="s">
        <v>6680</v>
      </c>
      <c r="D9855" s="31">
        <v>3</v>
      </c>
      <c r="E9855" s="25">
        <v>16.91</v>
      </c>
      <c r="F9855" s="25">
        <v>2293.5</v>
      </c>
    </row>
    <row r="9856" spans="1:6" x14ac:dyDescent="0.2">
      <c r="A9856" s="26"/>
      <c r="B9856" s="27"/>
      <c r="C9856" s="28" t="s">
        <v>6633</v>
      </c>
      <c r="D9856" s="28"/>
      <c r="E9856" s="28"/>
      <c r="F9856" s="29">
        <v>1697.19</v>
      </c>
    </row>
    <row r="9857" spans="1:6" x14ac:dyDescent="0.2">
      <c r="A9857" s="26"/>
      <c r="B9857" s="27"/>
      <c r="C9857" s="28" t="s">
        <v>6634</v>
      </c>
      <c r="D9857" s="28"/>
      <c r="E9857" s="28"/>
      <c r="F9857" s="29">
        <v>825.66</v>
      </c>
    </row>
    <row r="9858" spans="1:6" x14ac:dyDescent="0.2">
      <c r="A9858" s="26"/>
      <c r="B9858" s="27"/>
      <c r="C9858" s="28" t="s">
        <v>917</v>
      </c>
      <c r="D9858" s="28"/>
      <c r="E9858" s="28"/>
      <c r="F9858" s="29">
        <v>4816.3500000000004</v>
      </c>
    </row>
    <row r="9859" spans="1:6" ht="33.75" customHeight="1" x14ac:dyDescent="0.2">
      <c r="A9859" s="21">
        <v>86</v>
      </c>
      <c r="B9859" s="22" t="s">
        <v>6637</v>
      </c>
      <c r="C9859" s="23" t="s">
        <v>6638</v>
      </c>
      <c r="D9859" s="31">
        <v>3</v>
      </c>
      <c r="E9859" s="25">
        <v>12.21</v>
      </c>
      <c r="F9859" s="25">
        <v>1656.04</v>
      </c>
    </row>
    <row r="9860" spans="1:6" x14ac:dyDescent="0.2">
      <c r="A9860" s="26"/>
      <c r="B9860" s="27"/>
      <c r="C9860" s="28" t="s">
        <v>6681</v>
      </c>
      <c r="D9860" s="28"/>
      <c r="E9860" s="28"/>
      <c r="F9860" s="29">
        <v>1225.47</v>
      </c>
    </row>
    <row r="9861" spans="1:6" x14ac:dyDescent="0.2">
      <c r="A9861" s="26"/>
      <c r="B9861" s="27"/>
      <c r="C9861" s="28" t="s">
        <v>6682</v>
      </c>
      <c r="D9861" s="28"/>
      <c r="E9861" s="28"/>
      <c r="F9861" s="29">
        <v>596.16999999999996</v>
      </c>
    </row>
    <row r="9862" spans="1:6" x14ac:dyDescent="0.2">
      <c r="A9862" s="26"/>
      <c r="B9862" s="27"/>
      <c r="C9862" s="28" t="s">
        <v>917</v>
      </c>
      <c r="D9862" s="28"/>
      <c r="E9862" s="28"/>
      <c r="F9862" s="29">
        <v>3477.68</v>
      </c>
    </row>
    <row r="9863" spans="1:6" ht="33.75" customHeight="1" x14ac:dyDescent="0.2">
      <c r="A9863" s="21">
        <v>87</v>
      </c>
      <c r="B9863" s="22" t="s">
        <v>6594</v>
      </c>
      <c r="C9863" s="23" t="s">
        <v>6657</v>
      </c>
      <c r="D9863" s="31">
        <v>10</v>
      </c>
      <c r="E9863" s="25">
        <v>4.0999999999999996</v>
      </c>
      <c r="F9863" s="25">
        <v>1853.61</v>
      </c>
    </row>
    <row r="9864" spans="1:6" x14ac:dyDescent="0.2">
      <c r="A9864" s="26"/>
      <c r="B9864" s="27"/>
      <c r="C9864" s="28" t="s">
        <v>6716</v>
      </c>
      <c r="D9864" s="28"/>
      <c r="E9864" s="28"/>
      <c r="F9864" s="29">
        <v>1371.67</v>
      </c>
    </row>
    <row r="9865" spans="1:6" x14ac:dyDescent="0.2">
      <c r="A9865" s="26"/>
      <c r="B9865" s="27"/>
      <c r="C9865" s="28" t="s">
        <v>6717</v>
      </c>
      <c r="D9865" s="28"/>
      <c r="E9865" s="28"/>
      <c r="F9865" s="29">
        <v>667.3</v>
      </c>
    </row>
    <row r="9866" spans="1:6" x14ac:dyDescent="0.2">
      <c r="A9866" s="26"/>
      <c r="B9866" s="27"/>
      <c r="C9866" s="28" t="s">
        <v>917</v>
      </c>
      <c r="D9866" s="28"/>
      <c r="E9866" s="28"/>
      <c r="F9866" s="29">
        <v>3892.58</v>
      </c>
    </row>
    <row r="9867" spans="1:6" ht="22.5" customHeight="1" x14ac:dyDescent="0.2">
      <c r="A9867" s="21">
        <v>88</v>
      </c>
      <c r="B9867" s="22" t="s">
        <v>6598</v>
      </c>
      <c r="C9867" s="23" t="s">
        <v>6599</v>
      </c>
      <c r="D9867" s="31">
        <v>10</v>
      </c>
      <c r="E9867" s="25">
        <v>12.81</v>
      </c>
      <c r="F9867" s="25">
        <v>5791.4</v>
      </c>
    </row>
    <row r="9868" spans="1:6" x14ac:dyDescent="0.2">
      <c r="A9868" s="26"/>
      <c r="B9868" s="27"/>
      <c r="C9868" s="28" t="s">
        <v>6718</v>
      </c>
      <c r="D9868" s="28"/>
      <c r="E9868" s="28"/>
      <c r="F9868" s="29">
        <v>4285.6400000000003</v>
      </c>
    </row>
    <row r="9869" spans="1:6" x14ac:dyDescent="0.2">
      <c r="A9869" s="26"/>
      <c r="B9869" s="27"/>
      <c r="C9869" s="28" t="s">
        <v>6719</v>
      </c>
      <c r="D9869" s="28"/>
      <c r="E9869" s="28"/>
      <c r="F9869" s="29">
        <v>2084.9</v>
      </c>
    </row>
    <row r="9870" spans="1:6" x14ac:dyDescent="0.2">
      <c r="A9870" s="26"/>
      <c r="B9870" s="27"/>
      <c r="C9870" s="28" t="s">
        <v>917</v>
      </c>
      <c r="D9870" s="28"/>
      <c r="E9870" s="28"/>
      <c r="F9870" s="29">
        <v>12161.94</v>
      </c>
    </row>
    <row r="9871" spans="1:6" ht="33.75" customHeight="1" x14ac:dyDescent="0.2">
      <c r="A9871" s="21">
        <v>89</v>
      </c>
      <c r="B9871" s="22" t="s">
        <v>6624</v>
      </c>
      <c r="C9871" s="23" t="s">
        <v>6625</v>
      </c>
      <c r="D9871" s="31">
        <v>6</v>
      </c>
      <c r="E9871" s="25">
        <v>10.5</v>
      </c>
      <c r="F9871" s="25">
        <v>2848.23</v>
      </c>
    </row>
    <row r="9872" spans="1:6" x14ac:dyDescent="0.2">
      <c r="A9872" s="26"/>
      <c r="B9872" s="27"/>
      <c r="C9872" s="28" t="s">
        <v>6687</v>
      </c>
      <c r="D9872" s="28"/>
      <c r="E9872" s="28"/>
      <c r="F9872" s="29">
        <v>2107.69</v>
      </c>
    </row>
    <row r="9873" spans="1:6" x14ac:dyDescent="0.2">
      <c r="A9873" s="26"/>
      <c r="B9873" s="27"/>
      <c r="C9873" s="28" t="s">
        <v>6688</v>
      </c>
      <c r="D9873" s="28"/>
      <c r="E9873" s="28"/>
      <c r="F9873" s="29">
        <v>1025.3599999999999</v>
      </c>
    </row>
    <row r="9874" spans="1:6" x14ac:dyDescent="0.2">
      <c r="A9874" s="26"/>
      <c r="B9874" s="27"/>
      <c r="C9874" s="28" t="s">
        <v>917</v>
      </c>
      <c r="D9874" s="28"/>
      <c r="E9874" s="28"/>
      <c r="F9874" s="29">
        <v>5981.28</v>
      </c>
    </row>
    <row r="9875" spans="1:6" ht="12" customHeight="1" x14ac:dyDescent="0.2">
      <c r="A9875" s="459" t="s">
        <v>6730</v>
      </c>
      <c r="B9875" s="460"/>
      <c r="C9875" s="460"/>
      <c r="D9875" s="460"/>
      <c r="E9875" s="460"/>
      <c r="F9875" s="461"/>
    </row>
    <row r="9876" spans="1:6" ht="45" customHeight="1" x14ac:dyDescent="0.2">
      <c r="A9876" s="21">
        <v>90</v>
      </c>
      <c r="B9876" s="22" t="s">
        <v>6614</v>
      </c>
      <c r="C9876" s="23" t="s">
        <v>6615</v>
      </c>
      <c r="D9876" s="31">
        <v>1</v>
      </c>
      <c r="E9876" s="25">
        <v>25.37</v>
      </c>
      <c r="F9876" s="25">
        <v>1146.98</v>
      </c>
    </row>
    <row r="9877" spans="1:6" x14ac:dyDescent="0.2">
      <c r="A9877" s="26"/>
      <c r="B9877" s="27"/>
      <c r="C9877" s="28" t="s">
        <v>6731</v>
      </c>
      <c r="D9877" s="28"/>
      <c r="E9877" s="28"/>
      <c r="F9877" s="29">
        <v>848.77</v>
      </c>
    </row>
    <row r="9878" spans="1:6" x14ac:dyDescent="0.2">
      <c r="A9878" s="26"/>
      <c r="B9878" s="27"/>
      <c r="C9878" s="28" t="s">
        <v>6732</v>
      </c>
      <c r="D9878" s="28"/>
      <c r="E9878" s="28"/>
      <c r="F9878" s="29">
        <v>412.91</v>
      </c>
    </row>
    <row r="9879" spans="1:6" x14ac:dyDescent="0.2">
      <c r="A9879" s="26"/>
      <c r="B9879" s="27"/>
      <c r="C9879" s="28" t="s">
        <v>917</v>
      </c>
      <c r="D9879" s="28"/>
      <c r="E9879" s="28"/>
      <c r="F9879" s="29">
        <v>2408.66</v>
      </c>
    </row>
    <row r="9880" spans="1:6" ht="45" customHeight="1" x14ac:dyDescent="0.2">
      <c r="A9880" s="21">
        <v>91</v>
      </c>
      <c r="B9880" s="22" t="s">
        <v>6610</v>
      </c>
      <c r="C9880" s="23" t="s">
        <v>6611</v>
      </c>
      <c r="D9880" s="31">
        <v>12</v>
      </c>
      <c r="E9880" s="25">
        <v>16.91</v>
      </c>
      <c r="F9880" s="25">
        <v>9174.01</v>
      </c>
    </row>
    <row r="9881" spans="1:6" x14ac:dyDescent="0.2">
      <c r="A9881" s="26"/>
      <c r="B9881" s="27"/>
      <c r="C9881" s="28" t="s">
        <v>6733</v>
      </c>
      <c r="D9881" s="28"/>
      <c r="E9881" s="28"/>
      <c r="F9881" s="29">
        <v>6788.77</v>
      </c>
    </row>
    <row r="9882" spans="1:6" x14ac:dyDescent="0.2">
      <c r="A9882" s="26"/>
      <c r="B9882" s="27"/>
      <c r="C9882" s="28" t="s">
        <v>6734</v>
      </c>
      <c r="D9882" s="28"/>
      <c r="E9882" s="28"/>
      <c r="F9882" s="29">
        <v>3302.64</v>
      </c>
    </row>
    <row r="9883" spans="1:6" x14ac:dyDescent="0.2">
      <c r="A9883" s="26"/>
      <c r="B9883" s="27"/>
      <c r="C9883" s="28" t="s">
        <v>917</v>
      </c>
      <c r="D9883" s="28"/>
      <c r="E9883" s="28"/>
      <c r="F9883" s="29">
        <v>19265.419999999998</v>
      </c>
    </row>
    <row r="9884" spans="1:6" ht="33.75" customHeight="1" x14ac:dyDescent="0.2">
      <c r="A9884" s="21">
        <v>92</v>
      </c>
      <c r="B9884" s="22" t="s">
        <v>6637</v>
      </c>
      <c r="C9884" s="23" t="s">
        <v>6638</v>
      </c>
      <c r="D9884" s="31">
        <v>14</v>
      </c>
      <c r="E9884" s="25">
        <v>12.21</v>
      </c>
      <c r="F9884" s="25">
        <v>7728.2</v>
      </c>
    </row>
    <row r="9885" spans="1:6" x14ac:dyDescent="0.2">
      <c r="A9885" s="26"/>
      <c r="B9885" s="27"/>
      <c r="C9885" s="28" t="s">
        <v>6735</v>
      </c>
      <c r="D9885" s="28"/>
      <c r="E9885" s="28"/>
      <c r="F9885" s="29">
        <v>5718.87</v>
      </c>
    </row>
    <row r="9886" spans="1:6" x14ac:dyDescent="0.2">
      <c r="A9886" s="26"/>
      <c r="B9886" s="27"/>
      <c r="C9886" s="28" t="s">
        <v>6736</v>
      </c>
      <c r="D9886" s="28"/>
      <c r="E9886" s="28"/>
      <c r="F9886" s="29">
        <v>2782.15</v>
      </c>
    </row>
    <row r="9887" spans="1:6" x14ac:dyDescent="0.2">
      <c r="A9887" s="26"/>
      <c r="B9887" s="27"/>
      <c r="C9887" s="28" t="s">
        <v>917</v>
      </c>
      <c r="D9887" s="28"/>
      <c r="E9887" s="28"/>
      <c r="F9887" s="29">
        <v>16229.22</v>
      </c>
    </row>
    <row r="9888" spans="1:6" ht="33.75" customHeight="1" x14ac:dyDescent="0.2">
      <c r="A9888" s="21">
        <v>93</v>
      </c>
      <c r="B9888" s="22" t="s">
        <v>6594</v>
      </c>
      <c r="C9888" s="23" t="s">
        <v>6657</v>
      </c>
      <c r="D9888" s="31">
        <v>23</v>
      </c>
      <c r="E9888" s="25">
        <v>4.0999999999999996</v>
      </c>
      <c r="F9888" s="25">
        <v>4263.3</v>
      </c>
    </row>
    <row r="9889" spans="1:6" x14ac:dyDescent="0.2">
      <c r="A9889" s="26"/>
      <c r="B9889" s="27"/>
      <c r="C9889" s="28" t="s">
        <v>6737</v>
      </c>
      <c r="D9889" s="28"/>
      <c r="E9889" s="28"/>
      <c r="F9889" s="29">
        <v>3154.84</v>
      </c>
    </row>
    <row r="9890" spans="1:6" x14ac:dyDescent="0.2">
      <c r="A9890" s="26"/>
      <c r="B9890" s="27"/>
      <c r="C9890" s="28" t="s">
        <v>6738</v>
      </c>
      <c r="D9890" s="28"/>
      <c r="E9890" s="28"/>
      <c r="F9890" s="29">
        <v>1534.79</v>
      </c>
    </row>
    <row r="9891" spans="1:6" x14ac:dyDescent="0.2">
      <c r="A9891" s="26"/>
      <c r="B9891" s="27"/>
      <c r="C9891" s="28" t="s">
        <v>917</v>
      </c>
      <c r="D9891" s="28"/>
      <c r="E9891" s="28"/>
      <c r="F9891" s="29">
        <v>8952.93</v>
      </c>
    </row>
    <row r="9892" spans="1:6" ht="22.5" customHeight="1" x14ac:dyDescent="0.2">
      <c r="A9892" s="21">
        <v>94</v>
      </c>
      <c r="B9892" s="22" t="s">
        <v>6598</v>
      </c>
      <c r="C9892" s="23" t="s">
        <v>6599</v>
      </c>
      <c r="D9892" s="31">
        <v>23</v>
      </c>
      <c r="E9892" s="25">
        <v>12.81</v>
      </c>
      <c r="F9892" s="25">
        <v>13320.22</v>
      </c>
    </row>
    <row r="9893" spans="1:6" x14ac:dyDescent="0.2">
      <c r="A9893" s="26"/>
      <c r="B9893" s="27"/>
      <c r="C9893" s="28" t="s">
        <v>6739</v>
      </c>
      <c r="D9893" s="28"/>
      <c r="E9893" s="28"/>
      <c r="F9893" s="29">
        <v>9856.9599999999991</v>
      </c>
    </row>
    <row r="9894" spans="1:6" x14ac:dyDescent="0.2">
      <c r="A9894" s="26"/>
      <c r="B9894" s="27"/>
      <c r="C9894" s="28" t="s">
        <v>6740</v>
      </c>
      <c r="D9894" s="28"/>
      <c r="E9894" s="28"/>
      <c r="F9894" s="29">
        <v>4795.28</v>
      </c>
    </row>
    <row r="9895" spans="1:6" x14ac:dyDescent="0.2">
      <c r="A9895" s="26"/>
      <c r="B9895" s="27"/>
      <c r="C9895" s="28" t="s">
        <v>917</v>
      </c>
      <c r="D9895" s="28"/>
      <c r="E9895" s="28"/>
      <c r="F9895" s="29">
        <v>27972.46</v>
      </c>
    </row>
    <row r="9896" spans="1:6" ht="33.75" customHeight="1" x14ac:dyDescent="0.2">
      <c r="A9896" s="21">
        <v>95</v>
      </c>
      <c r="B9896" s="22" t="s">
        <v>6624</v>
      </c>
      <c r="C9896" s="23" t="s">
        <v>6625</v>
      </c>
      <c r="D9896" s="31">
        <v>11</v>
      </c>
      <c r="E9896" s="25">
        <v>10.5</v>
      </c>
      <c r="F9896" s="25">
        <v>5221.76</v>
      </c>
    </row>
    <row r="9897" spans="1:6" x14ac:dyDescent="0.2">
      <c r="A9897" s="26"/>
      <c r="B9897" s="27"/>
      <c r="C9897" s="28" t="s">
        <v>6741</v>
      </c>
      <c r="D9897" s="28"/>
      <c r="E9897" s="28"/>
      <c r="F9897" s="29">
        <v>3864.1</v>
      </c>
    </row>
    <row r="9898" spans="1:6" x14ac:dyDescent="0.2">
      <c r="A9898" s="26"/>
      <c r="B9898" s="27"/>
      <c r="C9898" s="28" t="s">
        <v>6742</v>
      </c>
      <c r="D9898" s="28"/>
      <c r="E9898" s="28"/>
      <c r="F9898" s="29">
        <v>1879.83</v>
      </c>
    </row>
    <row r="9899" spans="1:6" x14ac:dyDescent="0.2">
      <c r="A9899" s="26"/>
      <c r="B9899" s="27"/>
      <c r="C9899" s="28" t="s">
        <v>917</v>
      </c>
      <c r="D9899" s="28"/>
      <c r="E9899" s="28"/>
      <c r="F9899" s="29">
        <v>10965.69</v>
      </c>
    </row>
    <row r="9900" spans="1:6" ht="12" customHeight="1" x14ac:dyDescent="0.2">
      <c r="A9900" s="459" t="s">
        <v>6743</v>
      </c>
      <c r="B9900" s="460"/>
      <c r="C9900" s="460"/>
      <c r="D9900" s="460"/>
      <c r="E9900" s="460"/>
      <c r="F9900" s="461"/>
    </row>
    <row r="9901" spans="1:6" ht="45" customHeight="1" x14ac:dyDescent="0.2">
      <c r="A9901" s="21">
        <v>96</v>
      </c>
      <c r="B9901" s="22" t="s">
        <v>6614</v>
      </c>
      <c r="C9901" s="23" t="s">
        <v>6615</v>
      </c>
      <c r="D9901" s="31">
        <v>1</v>
      </c>
      <c r="E9901" s="25">
        <v>25.37</v>
      </c>
      <c r="F9901" s="25">
        <v>1146.98</v>
      </c>
    </row>
    <row r="9902" spans="1:6" x14ac:dyDescent="0.2">
      <c r="A9902" s="26"/>
      <c r="B9902" s="27"/>
      <c r="C9902" s="28" t="s">
        <v>6731</v>
      </c>
      <c r="D9902" s="28"/>
      <c r="E9902" s="28"/>
      <c r="F9902" s="29">
        <v>848.77</v>
      </c>
    </row>
    <row r="9903" spans="1:6" x14ac:dyDescent="0.2">
      <c r="A9903" s="26"/>
      <c r="B9903" s="27"/>
      <c r="C9903" s="28" t="s">
        <v>6732</v>
      </c>
      <c r="D9903" s="28"/>
      <c r="E9903" s="28"/>
      <c r="F9903" s="29">
        <v>412.91</v>
      </c>
    </row>
    <row r="9904" spans="1:6" x14ac:dyDescent="0.2">
      <c r="A9904" s="26"/>
      <c r="B9904" s="27"/>
      <c r="C9904" s="28" t="s">
        <v>917</v>
      </c>
      <c r="D9904" s="28"/>
      <c r="E9904" s="28"/>
      <c r="F9904" s="29">
        <v>2408.66</v>
      </c>
    </row>
    <row r="9905" spans="1:6" ht="45" customHeight="1" x14ac:dyDescent="0.2">
      <c r="A9905" s="21">
        <v>97</v>
      </c>
      <c r="B9905" s="22" t="s">
        <v>6610</v>
      </c>
      <c r="C9905" s="23" t="s">
        <v>6611</v>
      </c>
      <c r="D9905" s="31">
        <v>7</v>
      </c>
      <c r="E9905" s="25">
        <v>16.91</v>
      </c>
      <c r="F9905" s="25">
        <v>5351.51</v>
      </c>
    </row>
    <row r="9906" spans="1:6" x14ac:dyDescent="0.2">
      <c r="A9906" s="26"/>
      <c r="B9906" s="27"/>
      <c r="C9906" s="28" t="s">
        <v>6723</v>
      </c>
      <c r="D9906" s="28"/>
      <c r="E9906" s="28"/>
      <c r="F9906" s="29">
        <v>3960.12</v>
      </c>
    </row>
    <row r="9907" spans="1:6" x14ac:dyDescent="0.2">
      <c r="A9907" s="26"/>
      <c r="B9907" s="27"/>
      <c r="C9907" s="28" t="s">
        <v>6724</v>
      </c>
      <c r="D9907" s="28"/>
      <c r="E9907" s="28"/>
      <c r="F9907" s="29">
        <v>1926.54</v>
      </c>
    </row>
    <row r="9908" spans="1:6" x14ac:dyDescent="0.2">
      <c r="A9908" s="26"/>
      <c r="B9908" s="27"/>
      <c r="C9908" s="28" t="s">
        <v>917</v>
      </c>
      <c r="D9908" s="28"/>
      <c r="E9908" s="28"/>
      <c r="F9908" s="29">
        <v>11238.17</v>
      </c>
    </row>
    <row r="9909" spans="1:6" ht="33.75" customHeight="1" x14ac:dyDescent="0.2">
      <c r="A9909" s="21">
        <v>98</v>
      </c>
      <c r="B9909" s="22" t="s">
        <v>6637</v>
      </c>
      <c r="C9909" s="23" t="s">
        <v>6638</v>
      </c>
      <c r="D9909" s="31">
        <v>13</v>
      </c>
      <c r="E9909" s="25">
        <v>12.21</v>
      </c>
      <c r="F9909" s="25">
        <v>7176.18</v>
      </c>
    </row>
    <row r="9910" spans="1:6" x14ac:dyDescent="0.2">
      <c r="A9910" s="26"/>
      <c r="B9910" s="27"/>
      <c r="C9910" s="28" t="s">
        <v>6744</v>
      </c>
      <c r="D9910" s="28"/>
      <c r="E9910" s="28"/>
      <c r="F9910" s="29">
        <v>5310.37</v>
      </c>
    </row>
    <row r="9911" spans="1:6" x14ac:dyDescent="0.2">
      <c r="A9911" s="26"/>
      <c r="B9911" s="27"/>
      <c r="C9911" s="28" t="s">
        <v>6745</v>
      </c>
      <c r="D9911" s="28"/>
      <c r="E9911" s="28"/>
      <c r="F9911" s="29">
        <v>2583.42</v>
      </c>
    </row>
    <row r="9912" spans="1:6" x14ac:dyDescent="0.2">
      <c r="A9912" s="26"/>
      <c r="B9912" s="27"/>
      <c r="C9912" s="28" t="s">
        <v>917</v>
      </c>
      <c r="D9912" s="28"/>
      <c r="E9912" s="28"/>
      <c r="F9912" s="29">
        <v>15069.97</v>
      </c>
    </row>
    <row r="9913" spans="1:6" ht="33.75" customHeight="1" x14ac:dyDescent="0.2">
      <c r="A9913" s="21">
        <v>99</v>
      </c>
      <c r="B9913" s="22" t="s">
        <v>6594</v>
      </c>
      <c r="C9913" s="23" t="s">
        <v>6657</v>
      </c>
      <c r="D9913" s="31">
        <v>17</v>
      </c>
      <c r="E9913" s="25">
        <v>4.0999999999999996</v>
      </c>
      <c r="F9913" s="25">
        <v>3151.14</v>
      </c>
    </row>
    <row r="9914" spans="1:6" x14ac:dyDescent="0.2">
      <c r="A9914" s="26"/>
      <c r="B9914" s="27"/>
      <c r="C9914" s="28" t="s">
        <v>6746</v>
      </c>
      <c r="D9914" s="28"/>
      <c r="E9914" s="28"/>
      <c r="F9914" s="29">
        <v>2331.84</v>
      </c>
    </row>
    <row r="9915" spans="1:6" x14ac:dyDescent="0.2">
      <c r="A9915" s="26"/>
      <c r="B9915" s="27"/>
      <c r="C9915" s="28" t="s">
        <v>6747</v>
      </c>
      <c r="D9915" s="28"/>
      <c r="E9915" s="28"/>
      <c r="F9915" s="29">
        <v>1134.4100000000001</v>
      </c>
    </row>
    <row r="9916" spans="1:6" x14ac:dyDescent="0.2">
      <c r="A9916" s="26"/>
      <c r="B9916" s="27"/>
      <c r="C9916" s="28" t="s">
        <v>917</v>
      </c>
      <c r="D9916" s="28"/>
      <c r="E9916" s="28"/>
      <c r="F9916" s="29">
        <v>6617.39</v>
      </c>
    </row>
    <row r="9917" spans="1:6" ht="22.5" customHeight="1" x14ac:dyDescent="0.2">
      <c r="A9917" s="21">
        <v>100</v>
      </c>
      <c r="B9917" s="22" t="s">
        <v>6598</v>
      </c>
      <c r="C9917" s="23" t="s">
        <v>6599</v>
      </c>
      <c r="D9917" s="31">
        <v>17</v>
      </c>
      <c r="E9917" s="25">
        <v>12.81</v>
      </c>
      <c r="F9917" s="25">
        <v>9845.3799999999992</v>
      </c>
    </row>
    <row r="9918" spans="1:6" x14ac:dyDescent="0.2">
      <c r="A9918" s="26"/>
      <c r="B9918" s="27"/>
      <c r="C9918" s="28" t="s">
        <v>6748</v>
      </c>
      <c r="D9918" s="28"/>
      <c r="E9918" s="28"/>
      <c r="F9918" s="29">
        <v>7285.58</v>
      </c>
    </row>
    <row r="9919" spans="1:6" x14ac:dyDescent="0.2">
      <c r="A9919" s="26"/>
      <c r="B9919" s="27"/>
      <c r="C9919" s="28" t="s">
        <v>6749</v>
      </c>
      <c r="D9919" s="28"/>
      <c r="E9919" s="28"/>
      <c r="F9919" s="29">
        <v>3544.34</v>
      </c>
    </row>
    <row r="9920" spans="1:6" x14ac:dyDescent="0.2">
      <c r="A9920" s="26"/>
      <c r="B9920" s="27"/>
      <c r="C9920" s="28" t="s">
        <v>917</v>
      </c>
      <c r="D9920" s="28"/>
      <c r="E9920" s="28"/>
      <c r="F9920" s="29">
        <v>20675.3</v>
      </c>
    </row>
    <row r="9921" spans="1:6" ht="33.75" customHeight="1" x14ac:dyDescent="0.2">
      <c r="A9921" s="21">
        <v>101</v>
      </c>
      <c r="B9921" s="22" t="s">
        <v>6624</v>
      </c>
      <c r="C9921" s="23" t="s">
        <v>6625</v>
      </c>
      <c r="D9921" s="31">
        <v>6</v>
      </c>
      <c r="E9921" s="25">
        <v>10.5</v>
      </c>
      <c r="F9921" s="25">
        <v>2848.23</v>
      </c>
    </row>
    <row r="9922" spans="1:6" x14ac:dyDescent="0.2">
      <c r="A9922" s="26"/>
      <c r="B9922" s="27"/>
      <c r="C9922" s="28" t="s">
        <v>6687</v>
      </c>
      <c r="D9922" s="28"/>
      <c r="E9922" s="28"/>
      <c r="F9922" s="29">
        <v>2107.69</v>
      </c>
    </row>
    <row r="9923" spans="1:6" x14ac:dyDescent="0.2">
      <c r="A9923" s="26"/>
      <c r="B9923" s="27"/>
      <c r="C9923" s="28" t="s">
        <v>6688</v>
      </c>
      <c r="D9923" s="28"/>
      <c r="E9923" s="28"/>
      <c r="F9923" s="29">
        <v>1025.3599999999999</v>
      </c>
    </row>
    <row r="9924" spans="1:6" x14ac:dyDescent="0.2">
      <c r="A9924" s="26"/>
      <c r="B9924" s="27"/>
      <c r="C9924" s="28" t="s">
        <v>917</v>
      </c>
      <c r="D9924" s="28"/>
      <c r="E9924" s="28"/>
      <c r="F9924" s="29">
        <v>5981.28</v>
      </c>
    </row>
    <row r="9925" spans="1:6" ht="12" customHeight="1" x14ac:dyDescent="0.2">
      <c r="A9925" s="459" t="s">
        <v>6750</v>
      </c>
      <c r="B9925" s="460"/>
      <c r="C9925" s="460"/>
      <c r="D9925" s="460"/>
      <c r="E9925" s="460"/>
      <c r="F9925" s="461"/>
    </row>
    <row r="9926" spans="1:6" ht="45" customHeight="1" x14ac:dyDescent="0.2">
      <c r="A9926" s="21">
        <v>102</v>
      </c>
      <c r="B9926" s="22" t="s">
        <v>6614</v>
      </c>
      <c r="C9926" s="23" t="s">
        <v>6615</v>
      </c>
      <c r="D9926" s="31">
        <v>4</v>
      </c>
      <c r="E9926" s="25">
        <v>25.37</v>
      </c>
      <c r="F9926" s="25">
        <v>4587.91</v>
      </c>
    </row>
    <row r="9927" spans="1:6" x14ac:dyDescent="0.2">
      <c r="A9927" s="26"/>
      <c r="B9927" s="27"/>
      <c r="C9927" s="28" t="s">
        <v>6663</v>
      </c>
      <c r="D9927" s="28"/>
      <c r="E9927" s="28"/>
      <c r="F9927" s="29">
        <v>3395.05</v>
      </c>
    </row>
    <row r="9928" spans="1:6" x14ac:dyDescent="0.2">
      <c r="A9928" s="26"/>
      <c r="B9928" s="27"/>
      <c r="C9928" s="28" t="s">
        <v>6664</v>
      </c>
      <c r="D9928" s="28"/>
      <c r="E9928" s="28"/>
      <c r="F9928" s="29">
        <v>1651.65</v>
      </c>
    </row>
    <row r="9929" spans="1:6" x14ac:dyDescent="0.2">
      <c r="A9929" s="26"/>
      <c r="B9929" s="27"/>
      <c r="C9929" s="28" t="s">
        <v>917</v>
      </c>
      <c r="D9929" s="28"/>
      <c r="E9929" s="28"/>
      <c r="F9929" s="29">
        <v>9634.61</v>
      </c>
    </row>
    <row r="9930" spans="1:6" ht="45" customHeight="1" x14ac:dyDescent="0.2">
      <c r="A9930" s="21">
        <v>103</v>
      </c>
      <c r="B9930" s="22" t="s">
        <v>6610</v>
      </c>
      <c r="C9930" s="23" t="s">
        <v>6611</v>
      </c>
      <c r="D9930" s="31">
        <v>4</v>
      </c>
      <c r="E9930" s="25">
        <v>16.91</v>
      </c>
      <c r="F9930" s="25">
        <v>3058</v>
      </c>
    </row>
    <row r="9931" spans="1:6" x14ac:dyDescent="0.2">
      <c r="A9931" s="26"/>
      <c r="B9931" s="27"/>
      <c r="C9931" s="28" t="s">
        <v>6705</v>
      </c>
      <c r="D9931" s="28"/>
      <c r="E9931" s="28"/>
      <c r="F9931" s="29">
        <v>2262.92</v>
      </c>
    </row>
    <row r="9932" spans="1:6" x14ac:dyDescent="0.2">
      <c r="A9932" s="26"/>
      <c r="B9932" s="27"/>
      <c r="C9932" s="28" t="s">
        <v>6706</v>
      </c>
      <c r="D9932" s="28"/>
      <c r="E9932" s="28"/>
      <c r="F9932" s="29">
        <v>1100.8800000000001</v>
      </c>
    </row>
    <row r="9933" spans="1:6" x14ac:dyDescent="0.2">
      <c r="A9933" s="26"/>
      <c r="B9933" s="27"/>
      <c r="C9933" s="28" t="s">
        <v>917</v>
      </c>
      <c r="D9933" s="28"/>
      <c r="E9933" s="28"/>
      <c r="F9933" s="29">
        <v>6421.8</v>
      </c>
    </row>
    <row r="9934" spans="1:6" ht="33.75" customHeight="1" x14ac:dyDescent="0.2">
      <c r="A9934" s="21">
        <v>104</v>
      </c>
      <c r="B9934" s="22" t="s">
        <v>6637</v>
      </c>
      <c r="C9934" s="23" t="s">
        <v>6638</v>
      </c>
      <c r="D9934" s="31">
        <v>12</v>
      </c>
      <c r="E9934" s="25">
        <v>12.21</v>
      </c>
      <c r="F9934" s="25">
        <v>6624.17</v>
      </c>
    </row>
    <row r="9935" spans="1:6" x14ac:dyDescent="0.2">
      <c r="A9935" s="26"/>
      <c r="B9935" s="27"/>
      <c r="C9935" s="28" t="s">
        <v>6751</v>
      </c>
      <c r="D9935" s="28"/>
      <c r="E9935" s="28"/>
      <c r="F9935" s="29">
        <v>4901.8900000000003</v>
      </c>
    </row>
    <row r="9936" spans="1:6" x14ac:dyDescent="0.2">
      <c r="A9936" s="26"/>
      <c r="B9936" s="27"/>
      <c r="C9936" s="28" t="s">
        <v>6752</v>
      </c>
      <c r="D9936" s="28"/>
      <c r="E9936" s="28"/>
      <c r="F9936" s="29">
        <v>2384.6999999999998</v>
      </c>
    </row>
    <row r="9937" spans="1:6" x14ac:dyDescent="0.2">
      <c r="A9937" s="26"/>
      <c r="B9937" s="27"/>
      <c r="C9937" s="28" t="s">
        <v>917</v>
      </c>
      <c r="D9937" s="28"/>
      <c r="E9937" s="28"/>
      <c r="F9937" s="29">
        <v>13910.76</v>
      </c>
    </row>
    <row r="9938" spans="1:6" ht="12" customHeight="1" x14ac:dyDescent="0.2">
      <c r="A9938" s="459" t="s">
        <v>6753</v>
      </c>
      <c r="B9938" s="460"/>
      <c r="C9938" s="460"/>
      <c r="D9938" s="460"/>
      <c r="E9938" s="460"/>
      <c r="F9938" s="461"/>
    </row>
    <row r="9939" spans="1:6" ht="45" customHeight="1" x14ac:dyDescent="0.2">
      <c r="A9939" s="21">
        <v>105</v>
      </c>
      <c r="B9939" s="22" t="s">
        <v>6614</v>
      </c>
      <c r="C9939" s="23" t="s">
        <v>6615</v>
      </c>
      <c r="D9939" s="31">
        <v>1</v>
      </c>
      <c r="E9939" s="25">
        <v>25.37</v>
      </c>
      <c r="F9939" s="25">
        <v>1146.98</v>
      </c>
    </row>
    <row r="9940" spans="1:6" x14ac:dyDescent="0.2">
      <c r="A9940" s="26"/>
      <c r="B9940" s="27"/>
      <c r="C9940" s="28" t="s">
        <v>6731</v>
      </c>
      <c r="D9940" s="28"/>
      <c r="E9940" s="28"/>
      <c r="F9940" s="29">
        <v>848.77</v>
      </c>
    </row>
    <row r="9941" spans="1:6" x14ac:dyDescent="0.2">
      <c r="A9941" s="26"/>
      <c r="B9941" s="27"/>
      <c r="C9941" s="28" t="s">
        <v>6732</v>
      </c>
      <c r="D9941" s="28"/>
      <c r="E9941" s="28"/>
      <c r="F9941" s="29">
        <v>412.91</v>
      </c>
    </row>
    <row r="9942" spans="1:6" x14ac:dyDescent="0.2">
      <c r="A9942" s="26"/>
      <c r="B9942" s="27"/>
      <c r="C9942" s="28" t="s">
        <v>917</v>
      </c>
      <c r="D9942" s="28"/>
      <c r="E9942" s="28"/>
      <c r="F9942" s="29">
        <v>2408.66</v>
      </c>
    </row>
    <row r="9943" spans="1:6" ht="45" customHeight="1" x14ac:dyDescent="0.2">
      <c r="A9943" s="21">
        <v>106</v>
      </c>
      <c r="B9943" s="22" t="s">
        <v>6610</v>
      </c>
      <c r="C9943" s="23" t="s">
        <v>6611</v>
      </c>
      <c r="D9943" s="31">
        <v>12</v>
      </c>
      <c r="E9943" s="25">
        <v>16.91</v>
      </c>
      <c r="F9943" s="25">
        <v>9174.01</v>
      </c>
    </row>
    <row r="9944" spans="1:6" x14ac:dyDescent="0.2">
      <c r="A9944" s="26"/>
      <c r="B9944" s="27"/>
      <c r="C9944" s="28" t="s">
        <v>6733</v>
      </c>
      <c r="D9944" s="28"/>
      <c r="E9944" s="28"/>
      <c r="F9944" s="29">
        <v>6788.77</v>
      </c>
    </row>
    <row r="9945" spans="1:6" x14ac:dyDescent="0.2">
      <c r="A9945" s="26"/>
      <c r="B9945" s="27"/>
      <c r="C9945" s="28" t="s">
        <v>6734</v>
      </c>
      <c r="D9945" s="28"/>
      <c r="E9945" s="28"/>
      <c r="F9945" s="29">
        <v>3302.64</v>
      </c>
    </row>
    <row r="9946" spans="1:6" x14ac:dyDescent="0.2">
      <c r="A9946" s="26"/>
      <c r="B9946" s="27"/>
      <c r="C9946" s="28" t="s">
        <v>917</v>
      </c>
      <c r="D9946" s="28"/>
      <c r="E9946" s="28"/>
      <c r="F9946" s="29">
        <v>19265.419999999998</v>
      </c>
    </row>
    <row r="9947" spans="1:6" ht="33.75" customHeight="1" x14ac:dyDescent="0.2">
      <c r="A9947" s="21">
        <v>107</v>
      </c>
      <c r="B9947" s="22" t="s">
        <v>6637</v>
      </c>
      <c r="C9947" s="23" t="s">
        <v>6638</v>
      </c>
      <c r="D9947" s="31">
        <v>1</v>
      </c>
      <c r="E9947" s="25">
        <v>12.21</v>
      </c>
      <c r="F9947" s="25">
        <v>552.01</v>
      </c>
    </row>
    <row r="9948" spans="1:6" x14ac:dyDescent="0.2">
      <c r="A9948" s="26"/>
      <c r="B9948" s="27"/>
      <c r="C9948" s="28" t="s">
        <v>6754</v>
      </c>
      <c r="D9948" s="28"/>
      <c r="E9948" s="28"/>
      <c r="F9948" s="29">
        <v>408.49</v>
      </c>
    </row>
    <row r="9949" spans="1:6" x14ac:dyDescent="0.2">
      <c r="A9949" s="26"/>
      <c r="B9949" s="27"/>
      <c r="C9949" s="28" t="s">
        <v>6755</v>
      </c>
      <c r="D9949" s="28"/>
      <c r="E9949" s="28"/>
      <c r="F9949" s="29">
        <v>198.72</v>
      </c>
    </row>
    <row r="9950" spans="1:6" x14ac:dyDescent="0.2">
      <c r="A9950" s="26"/>
      <c r="B9950" s="27"/>
      <c r="C9950" s="28" t="s">
        <v>917</v>
      </c>
      <c r="D9950" s="28"/>
      <c r="E9950" s="28"/>
      <c r="F9950" s="29">
        <v>1159.22</v>
      </c>
    </row>
    <row r="9951" spans="1:6" ht="22.5" customHeight="1" x14ac:dyDescent="0.2">
      <c r="A9951" s="21">
        <v>108</v>
      </c>
      <c r="B9951" s="22" t="s">
        <v>6756</v>
      </c>
      <c r="C9951" s="23" t="s">
        <v>6757</v>
      </c>
      <c r="D9951" s="31">
        <v>8</v>
      </c>
      <c r="E9951" s="25">
        <v>19.52</v>
      </c>
      <c r="F9951" s="25">
        <v>7059.99</v>
      </c>
    </row>
    <row r="9952" spans="1:6" x14ac:dyDescent="0.2">
      <c r="A9952" s="26"/>
      <c r="B9952" s="27"/>
      <c r="C9952" s="28" t="s">
        <v>6758</v>
      </c>
      <c r="D9952" s="28"/>
      <c r="E9952" s="28"/>
      <c r="F9952" s="29">
        <v>5224.3900000000003</v>
      </c>
    </row>
    <row r="9953" spans="1:6" x14ac:dyDescent="0.2">
      <c r="A9953" s="26"/>
      <c r="B9953" s="27"/>
      <c r="C9953" s="28" t="s">
        <v>6759</v>
      </c>
      <c r="D9953" s="28"/>
      <c r="E9953" s="28"/>
      <c r="F9953" s="29">
        <v>2541.6</v>
      </c>
    </row>
    <row r="9954" spans="1:6" x14ac:dyDescent="0.2">
      <c r="A9954" s="26"/>
      <c r="B9954" s="27"/>
      <c r="C9954" s="28" t="s">
        <v>917</v>
      </c>
      <c r="D9954" s="28"/>
      <c r="E9954" s="28"/>
      <c r="F9954" s="29">
        <v>14825.98</v>
      </c>
    </row>
    <row r="9955" spans="1:6" ht="33.75" customHeight="1" x14ac:dyDescent="0.2">
      <c r="A9955" s="21">
        <v>109</v>
      </c>
      <c r="B9955" s="22" t="s">
        <v>6594</v>
      </c>
      <c r="C9955" s="23" t="s">
        <v>6657</v>
      </c>
      <c r="D9955" s="31">
        <v>4</v>
      </c>
      <c r="E9955" s="25">
        <v>4.0999999999999996</v>
      </c>
      <c r="F9955" s="25">
        <v>741.44</v>
      </c>
    </row>
    <row r="9956" spans="1:6" x14ac:dyDescent="0.2">
      <c r="A9956" s="26"/>
      <c r="B9956" s="27"/>
      <c r="C9956" s="28" t="s">
        <v>6667</v>
      </c>
      <c r="D9956" s="28"/>
      <c r="E9956" s="28"/>
      <c r="F9956" s="29">
        <v>548.66999999999996</v>
      </c>
    </row>
    <row r="9957" spans="1:6" x14ac:dyDescent="0.2">
      <c r="A9957" s="26"/>
      <c r="B9957" s="27"/>
      <c r="C9957" s="28" t="s">
        <v>6668</v>
      </c>
      <c r="D9957" s="28"/>
      <c r="E9957" s="28"/>
      <c r="F9957" s="29">
        <v>266.92</v>
      </c>
    </row>
    <row r="9958" spans="1:6" x14ac:dyDescent="0.2">
      <c r="A9958" s="26"/>
      <c r="B9958" s="27"/>
      <c r="C9958" s="28" t="s">
        <v>917</v>
      </c>
      <c r="D9958" s="28"/>
      <c r="E9958" s="28"/>
      <c r="F9958" s="29">
        <v>1557.03</v>
      </c>
    </row>
    <row r="9959" spans="1:6" ht="22.5" customHeight="1" x14ac:dyDescent="0.2">
      <c r="A9959" s="21">
        <v>110</v>
      </c>
      <c r="B9959" s="22" t="s">
        <v>6598</v>
      </c>
      <c r="C9959" s="23" t="s">
        <v>6599</v>
      </c>
      <c r="D9959" s="31">
        <v>4</v>
      </c>
      <c r="E9959" s="25">
        <v>12.81</v>
      </c>
      <c r="F9959" s="25">
        <v>2316.56</v>
      </c>
    </row>
    <row r="9960" spans="1:6" x14ac:dyDescent="0.2">
      <c r="A9960" s="26"/>
      <c r="B9960" s="27"/>
      <c r="C9960" s="28" t="s">
        <v>6669</v>
      </c>
      <c r="D9960" s="28"/>
      <c r="E9960" s="28"/>
      <c r="F9960" s="29">
        <v>1714.25</v>
      </c>
    </row>
    <row r="9961" spans="1:6" x14ac:dyDescent="0.2">
      <c r="A9961" s="26"/>
      <c r="B9961" s="27"/>
      <c r="C9961" s="28" t="s">
        <v>6670</v>
      </c>
      <c r="D9961" s="28"/>
      <c r="E9961" s="28"/>
      <c r="F9961" s="29">
        <v>833.96</v>
      </c>
    </row>
    <row r="9962" spans="1:6" x14ac:dyDescent="0.2">
      <c r="A9962" s="26"/>
      <c r="B9962" s="27"/>
      <c r="C9962" s="28" t="s">
        <v>917</v>
      </c>
      <c r="D9962" s="28"/>
      <c r="E9962" s="28"/>
      <c r="F9962" s="29">
        <v>4864.7700000000004</v>
      </c>
    </row>
    <row r="9963" spans="1:6" ht="33.75" customHeight="1" x14ac:dyDescent="0.2">
      <c r="A9963" s="21">
        <v>111</v>
      </c>
      <c r="B9963" s="22" t="s">
        <v>6624</v>
      </c>
      <c r="C9963" s="23" t="s">
        <v>6625</v>
      </c>
      <c r="D9963" s="31">
        <v>4</v>
      </c>
      <c r="E9963" s="25">
        <v>10.5</v>
      </c>
      <c r="F9963" s="25">
        <v>1898.82</v>
      </c>
    </row>
    <row r="9964" spans="1:6" x14ac:dyDescent="0.2">
      <c r="A9964" s="26"/>
      <c r="B9964" s="27"/>
      <c r="C9964" s="28" t="s">
        <v>6671</v>
      </c>
      <c r="D9964" s="28"/>
      <c r="E9964" s="28"/>
      <c r="F9964" s="29">
        <v>1405.13</v>
      </c>
    </row>
    <row r="9965" spans="1:6" x14ac:dyDescent="0.2">
      <c r="A9965" s="26"/>
      <c r="B9965" s="27"/>
      <c r="C9965" s="28" t="s">
        <v>6672</v>
      </c>
      <c r="D9965" s="28"/>
      <c r="E9965" s="28"/>
      <c r="F9965" s="29">
        <v>683.58</v>
      </c>
    </row>
    <row r="9966" spans="1:6" x14ac:dyDescent="0.2">
      <c r="A9966" s="26"/>
      <c r="B9966" s="27"/>
      <c r="C9966" s="28" t="s">
        <v>917</v>
      </c>
      <c r="D9966" s="28"/>
      <c r="E9966" s="28"/>
      <c r="F9966" s="29">
        <v>3987.53</v>
      </c>
    </row>
    <row r="9967" spans="1:6" ht="12" customHeight="1" x14ac:dyDescent="0.2">
      <c r="A9967" s="459" t="s">
        <v>6760</v>
      </c>
      <c r="B9967" s="460"/>
      <c r="C9967" s="460"/>
      <c r="D9967" s="460"/>
      <c r="E9967" s="460"/>
      <c r="F9967" s="461"/>
    </row>
    <row r="9968" spans="1:6" ht="45" customHeight="1" x14ac:dyDescent="0.2">
      <c r="A9968" s="21">
        <v>112</v>
      </c>
      <c r="B9968" s="22" t="s">
        <v>6610</v>
      </c>
      <c r="C9968" s="23" t="s">
        <v>6611</v>
      </c>
      <c r="D9968" s="31">
        <v>1</v>
      </c>
      <c r="E9968" s="25">
        <v>16.91</v>
      </c>
      <c r="F9968" s="25">
        <v>764.5</v>
      </c>
    </row>
    <row r="9969" spans="1:6" x14ac:dyDescent="0.2">
      <c r="A9969" s="26"/>
      <c r="B9969" s="27"/>
      <c r="C9969" s="28" t="s">
        <v>6665</v>
      </c>
      <c r="D9969" s="28"/>
      <c r="E9969" s="28"/>
      <c r="F9969" s="29">
        <v>565.73</v>
      </c>
    </row>
    <row r="9970" spans="1:6" x14ac:dyDescent="0.2">
      <c r="A9970" s="26"/>
      <c r="B9970" s="27"/>
      <c r="C9970" s="28" t="s">
        <v>6666</v>
      </c>
      <c r="D9970" s="28"/>
      <c r="E9970" s="28"/>
      <c r="F9970" s="29">
        <v>275.22000000000003</v>
      </c>
    </row>
    <row r="9971" spans="1:6" x14ac:dyDescent="0.2">
      <c r="A9971" s="26"/>
      <c r="B9971" s="27"/>
      <c r="C9971" s="28" t="s">
        <v>917</v>
      </c>
      <c r="D9971" s="28"/>
      <c r="E9971" s="28"/>
      <c r="F9971" s="29">
        <v>1605.45</v>
      </c>
    </row>
    <row r="9972" spans="1:6" ht="33.75" customHeight="1" x14ac:dyDescent="0.2">
      <c r="A9972" s="21">
        <v>113</v>
      </c>
      <c r="B9972" s="22" t="s">
        <v>6677</v>
      </c>
      <c r="C9972" s="23" t="s">
        <v>6678</v>
      </c>
      <c r="D9972" s="31">
        <v>8</v>
      </c>
      <c r="E9972" s="25">
        <v>33.83</v>
      </c>
      <c r="F9972" s="25">
        <v>12235.63</v>
      </c>
    </row>
    <row r="9973" spans="1:6" x14ac:dyDescent="0.2">
      <c r="A9973" s="26"/>
      <c r="B9973" s="27"/>
      <c r="C9973" s="28" t="s">
        <v>6761</v>
      </c>
      <c r="D9973" s="28"/>
      <c r="E9973" s="28"/>
      <c r="F9973" s="29">
        <v>9054.3700000000008</v>
      </c>
    </row>
    <row r="9974" spans="1:6" x14ac:dyDescent="0.2">
      <c r="A9974" s="26"/>
      <c r="B9974" s="27"/>
      <c r="C9974" s="28" t="s">
        <v>6762</v>
      </c>
      <c r="D9974" s="28"/>
      <c r="E9974" s="28"/>
      <c r="F9974" s="29">
        <v>4404.83</v>
      </c>
    </row>
    <row r="9975" spans="1:6" x14ac:dyDescent="0.2">
      <c r="A9975" s="26"/>
      <c r="B9975" s="27"/>
      <c r="C9975" s="28" t="s">
        <v>917</v>
      </c>
      <c r="D9975" s="28"/>
      <c r="E9975" s="28"/>
      <c r="F9975" s="29">
        <v>25694.83</v>
      </c>
    </row>
    <row r="9976" spans="1:6" ht="33.75" customHeight="1" x14ac:dyDescent="0.2">
      <c r="A9976" s="21">
        <v>114</v>
      </c>
      <c r="B9976" s="22" t="s">
        <v>6679</v>
      </c>
      <c r="C9976" s="23" t="s">
        <v>6680</v>
      </c>
      <c r="D9976" s="31">
        <v>8</v>
      </c>
      <c r="E9976" s="25">
        <v>16.91</v>
      </c>
      <c r="F9976" s="25">
        <v>6116.01</v>
      </c>
    </row>
    <row r="9977" spans="1:6" x14ac:dyDescent="0.2">
      <c r="A9977" s="26"/>
      <c r="B9977" s="27"/>
      <c r="C9977" s="28" t="s">
        <v>6714</v>
      </c>
      <c r="D9977" s="28"/>
      <c r="E9977" s="28"/>
      <c r="F9977" s="29">
        <v>4525.8500000000004</v>
      </c>
    </row>
    <row r="9978" spans="1:6" x14ac:dyDescent="0.2">
      <c r="A9978" s="26"/>
      <c r="B9978" s="27"/>
      <c r="C9978" s="28" t="s">
        <v>6715</v>
      </c>
      <c r="D9978" s="28"/>
      <c r="E9978" s="28"/>
      <c r="F9978" s="29">
        <v>2201.7600000000002</v>
      </c>
    </row>
    <row r="9979" spans="1:6" x14ac:dyDescent="0.2">
      <c r="A9979" s="26"/>
      <c r="B9979" s="27"/>
      <c r="C9979" s="28" t="s">
        <v>917</v>
      </c>
      <c r="D9979" s="28"/>
      <c r="E9979" s="28"/>
      <c r="F9979" s="29">
        <v>12843.62</v>
      </c>
    </row>
    <row r="9980" spans="1:6" ht="33.75" customHeight="1" x14ac:dyDescent="0.2">
      <c r="A9980" s="21">
        <v>115</v>
      </c>
      <c r="B9980" s="22" t="s">
        <v>6637</v>
      </c>
      <c r="C9980" s="23" t="s">
        <v>6638</v>
      </c>
      <c r="D9980" s="31">
        <v>1</v>
      </c>
      <c r="E9980" s="25">
        <v>12.21</v>
      </c>
      <c r="F9980" s="25">
        <v>552.01</v>
      </c>
    </row>
    <row r="9981" spans="1:6" x14ac:dyDescent="0.2">
      <c r="A9981" s="26"/>
      <c r="B9981" s="27"/>
      <c r="C9981" s="28" t="s">
        <v>6754</v>
      </c>
      <c r="D9981" s="28"/>
      <c r="E9981" s="28"/>
      <c r="F9981" s="29">
        <v>408.49</v>
      </c>
    </row>
    <row r="9982" spans="1:6" x14ac:dyDescent="0.2">
      <c r="A9982" s="26"/>
      <c r="B9982" s="27"/>
      <c r="C9982" s="28" t="s">
        <v>6755</v>
      </c>
      <c r="D9982" s="28"/>
      <c r="E9982" s="28"/>
      <c r="F9982" s="29">
        <v>198.72</v>
      </c>
    </row>
    <row r="9983" spans="1:6" x14ac:dyDescent="0.2">
      <c r="A9983" s="26"/>
      <c r="B9983" s="27"/>
      <c r="C9983" s="28" t="s">
        <v>917</v>
      </c>
      <c r="D9983" s="28"/>
      <c r="E9983" s="28"/>
      <c r="F9983" s="29">
        <v>1159.22</v>
      </c>
    </row>
    <row r="9984" spans="1:6" ht="22.5" customHeight="1" x14ac:dyDescent="0.2">
      <c r="A9984" s="21">
        <v>116</v>
      </c>
      <c r="B9984" s="22" t="s">
        <v>6756</v>
      </c>
      <c r="C9984" s="23" t="s">
        <v>6757</v>
      </c>
      <c r="D9984" s="31">
        <v>4</v>
      </c>
      <c r="E9984" s="25">
        <v>19.52</v>
      </c>
      <c r="F9984" s="25">
        <v>3530</v>
      </c>
    </row>
    <row r="9985" spans="1:6" x14ac:dyDescent="0.2">
      <c r="A9985" s="26"/>
      <c r="B9985" s="27"/>
      <c r="C9985" s="28" t="s">
        <v>6763</v>
      </c>
      <c r="D9985" s="28"/>
      <c r="E9985" s="28"/>
      <c r="F9985" s="29">
        <v>2612.1999999999998</v>
      </c>
    </row>
    <row r="9986" spans="1:6" x14ac:dyDescent="0.2">
      <c r="A9986" s="26"/>
      <c r="B9986" s="27"/>
      <c r="C9986" s="28" t="s">
        <v>6764</v>
      </c>
      <c r="D9986" s="28"/>
      <c r="E9986" s="28"/>
      <c r="F9986" s="29">
        <v>1270.8</v>
      </c>
    </row>
    <row r="9987" spans="1:6" x14ac:dyDescent="0.2">
      <c r="A9987" s="26"/>
      <c r="B9987" s="27"/>
      <c r="C9987" s="28" t="s">
        <v>917</v>
      </c>
      <c r="D9987" s="28"/>
      <c r="E9987" s="28"/>
      <c r="F9987" s="29">
        <v>7413</v>
      </c>
    </row>
    <row r="9988" spans="1:6" ht="33.75" customHeight="1" x14ac:dyDescent="0.2">
      <c r="A9988" s="21">
        <v>117</v>
      </c>
      <c r="B9988" s="22" t="s">
        <v>6594</v>
      </c>
      <c r="C9988" s="23" t="s">
        <v>6657</v>
      </c>
      <c r="D9988" s="31">
        <v>8</v>
      </c>
      <c r="E9988" s="25">
        <v>4.0999999999999996</v>
      </c>
      <c r="F9988" s="25">
        <v>1482.89</v>
      </c>
    </row>
    <row r="9989" spans="1:6" x14ac:dyDescent="0.2">
      <c r="A9989" s="26"/>
      <c r="B9989" s="27"/>
      <c r="C9989" s="28" t="s">
        <v>6709</v>
      </c>
      <c r="D9989" s="28"/>
      <c r="E9989" s="28"/>
      <c r="F9989" s="29">
        <v>1097.3399999999999</v>
      </c>
    </row>
    <row r="9990" spans="1:6" x14ac:dyDescent="0.2">
      <c r="A9990" s="26"/>
      <c r="B9990" s="27"/>
      <c r="C9990" s="28" t="s">
        <v>6710</v>
      </c>
      <c r="D9990" s="28"/>
      <c r="E9990" s="28"/>
      <c r="F9990" s="29">
        <v>533.84</v>
      </c>
    </row>
    <row r="9991" spans="1:6" x14ac:dyDescent="0.2">
      <c r="A9991" s="26"/>
      <c r="B9991" s="27"/>
      <c r="C9991" s="28" t="s">
        <v>917</v>
      </c>
      <c r="D9991" s="28"/>
      <c r="E9991" s="28"/>
      <c r="F9991" s="29">
        <v>3114.07</v>
      </c>
    </row>
    <row r="9992" spans="1:6" ht="22.5" customHeight="1" x14ac:dyDescent="0.2">
      <c r="A9992" s="21">
        <v>118</v>
      </c>
      <c r="B9992" s="22" t="s">
        <v>6598</v>
      </c>
      <c r="C9992" s="23" t="s">
        <v>6599</v>
      </c>
      <c r="D9992" s="31">
        <v>8</v>
      </c>
      <c r="E9992" s="25">
        <v>12.81</v>
      </c>
      <c r="F9992" s="25">
        <v>4633.12</v>
      </c>
    </row>
    <row r="9993" spans="1:6" x14ac:dyDescent="0.2">
      <c r="A9993" s="26"/>
      <c r="B9993" s="27"/>
      <c r="C9993" s="28" t="s">
        <v>6711</v>
      </c>
      <c r="D9993" s="28"/>
      <c r="E9993" s="28"/>
      <c r="F9993" s="29">
        <v>3428.51</v>
      </c>
    </row>
    <row r="9994" spans="1:6" x14ac:dyDescent="0.2">
      <c r="A9994" s="26"/>
      <c r="B9994" s="27"/>
      <c r="C9994" s="28" t="s">
        <v>6712</v>
      </c>
      <c r="D9994" s="28"/>
      <c r="E9994" s="28"/>
      <c r="F9994" s="29">
        <v>1667.92</v>
      </c>
    </row>
    <row r="9995" spans="1:6" x14ac:dyDescent="0.2">
      <c r="A9995" s="26"/>
      <c r="B9995" s="27"/>
      <c r="C9995" s="28" t="s">
        <v>917</v>
      </c>
      <c r="D9995" s="28"/>
      <c r="E9995" s="28"/>
      <c r="F9995" s="29">
        <v>9729.5499999999993</v>
      </c>
    </row>
    <row r="9996" spans="1:6" ht="33.75" customHeight="1" x14ac:dyDescent="0.2">
      <c r="A9996" s="21">
        <v>119</v>
      </c>
      <c r="B9996" s="22" t="s">
        <v>6624</v>
      </c>
      <c r="C9996" s="23" t="s">
        <v>6625</v>
      </c>
      <c r="D9996" s="31">
        <v>4</v>
      </c>
      <c r="E9996" s="25">
        <v>10.5</v>
      </c>
      <c r="F9996" s="25">
        <v>1898.82</v>
      </c>
    </row>
    <row r="9997" spans="1:6" x14ac:dyDescent="0.2">
      <c r="A9997" s="26"/>
      <c r="B9997" s="27"/>
      <c r="C9997" s="28" t="s">
        <v>6671</v>
      </c>
      <c r="D9997" s="28"/>
      <c r="E9997" s="28"/>
      <c r="F9997" s="29">
        <v>1405.13</v>
      </c>
    </row>
    <row r="9998" spans="1:6" x14ac:dyDescent="0.2">
      <c r="A9998" s="26"/>
      <c r="B9998" s="27"/>
      <c r="C9998" s="28" t="s">
        <v>6672</v>
      </c>
      <c r="D9998" s="28"/>
      <c r="E9998" s="28"/>
      <c r="F9998" s="29">
        <v>683.58</v>
      </c>
    </row>
    <row r="9999" spans="1:6" x14ac:dyDescent="0.2">
      <c r="A9999" s="26"/>
      <c r="B9999" s="27"/>
      <c r="C9999" s="28" t="s">
        <v>917</v>
      </c>
      <c r="D9999" s="28"/>
      <c r="E9999" s="28"/>
      <c r="F9999" s="29">
        <v>3987.53</v>
      </c>
    </row>
    <row r="10000" spans="1:6" ht="12" customHeight="1" x14ac:dyDescent="0.2">
      <c r="A10000" s="459" t="s">
        <v>6765</v>
      </c>
      <c r="B10000" s="460"/>
      <c r="C10000" s="460"/>
      <c r="D10000" s="460"/>
      <c r="E10000" s="460"/>
      <c r="F10000" s="461"/>
    </row>
    <row r="10001" spans="1:6" ht="45" customHeight="1" x14ac:dyDescent="0.2">
      <c r="A10001" s="21">
        <v>120</v>
      </c>
      <c r="B10001" s="22" t="s">
        <v>6610</v>
      </c>
      <c r="C10001" s="23" t="s">
        <v>6611</v>
      </c>
      <c r="D10001" s="31">
        <v>1</v>
      </c>
      <c r="E10001" s="25">
        <v>16.91</v>
      </c>
      <c r="F10001" s="25">
        <v>764.5</v>
      </c>
    </row>
    <row r="10002" spans="1:6" x14ac:dyDescent="0.2">
      <c r="A10002" s="26"/>
      <c r="B10002" s="27"/>
      <c r="C10002" s="28" t="s">
        <v>6665</v>
      </c>
      <c r="D10002" s="28"/>
      <c r="E10002" s="28"/>
      <c r="F10002" s="29">
        <v>565.73</v>
      </c>
    </row>
    <row r="10003" spans="1:6" x14ac:dyDescent="0.2">
      <c r="A10003" s="26"/>
      <c r="B10003" s="27"/>
      <c r="C10003" s="28" t="s">
        <v>6666</v>
      </c>
      <c r="D10003" s="28"/>
      <c r="E10003" s="28"/>
      <c r="F10003" s="29">
        <v>275.22000000000003</v>
      </c>
    </row>
    <row r="10004" spans="1:6" x14ac:dyDescent="0.2">
      <c r="A10004" s="26"/>
      <c r="B10004" s="27"/>
      <c r="C10004" s="28" t="s">
        <v>917</v>
      </c>
      <c r="D10004" s="28"/>
      <c r="E10004" s="28"/>
      <c r="F10004" s="29">
        <v>1605.45</v>
      </c>
    </row>
    <row r="10005" spans="1:6" ht="33.75" customHeight="1" x14ac:dyDescent="0.2">
      <c r="A10005" s="21">
        <v>121</v>
      </c>
      <c r="B10005" s="22" t="s">
        <v>6637</v>
      </c>
      <c r="C10005" s="23" t="s">
        <v>6638</v>
      </c>
      <c r="D10005" s="31">
        <v>9</v>
      </c>
      <c r="E10005" s="25">
        <v>12.21</v>
      </c>
      <c r="F10005" s="25">
        <v>4968.13</v>
      </c>
    </row>
    <row r="10006" spans="1:6" x14ac:dyDescent="0.2">
      <c r="A10006" s="26"/>
      <c r="B10006" s="27"/>
      <c r="C10006" s="28" t="s">
        <v>6766</v>
      </c>
      <c r="D10006" s="28"/>
      <c r="E10006" s="28"/>
      <c r="F10006" s="29">
        <v>3676.42</v>
      </c>
    </row>
    <row r="10007" spans="1:6" x14ac:dyDescent="0.2">
      <c r="A10007" s="26"/>
      <c r="B10007" s="27"/>
      <c r="C10007" s="28" t="s">
        <v>6767</v>
      </c>
      <c r="D10007" s="28"/>
      <c r="E10007" s="28"/>
      <c r="F10007" s="29">
        <v>1788.53</v>
      </c>
    </row>
    <row r="10008" spans="1:6" x14ac:dyDescent="0.2">
      <c r="A10008" s="26"/>
      <c r="B10008" s="27"/>
      <c r="C10008" s="28" t="s">
        <v>917</v>
      </c>
      <c r="D10008" s="28"/>
      <c r="E10008" s="28"/>
      <c r="F10008" s="29">
        <v>10433.08</v>
      </c>
    </row>
    <row r="10009" spans="1:6" ht="33.75" customHeight="1" x14ac:dyDescent="0.2">
      <c r="A10009" s="21">
        <v>122</v>
      </c>
      <c r="B10009" s="22" t="s">
        <v>6594</v>
      </c>
      <c r="C10009" s="23" t="s">
        <v>6657</v>
      </c>
      <c r="D10009" s="31">
        <v>7</v>
      </c>
      <c r="E10009" s="25">
        <v>4.0999999999999996</v>
      </c>
      <c r="F10009" s="25">
        <v>1297.53</v>
      </c>
    </row>
    <row r="10010" spans="1:6" x14ac:dyDescent="0.2">
      <c r="A10010" s="26"/>
      <c r="B10010" s="27"/>
      <c r="C10010" s="28" t="s">
        <v>6697</v>
      </c>
      <c r="D10010" s="28"/>
      <c r="E10010" s="28"/>
      <c r="F10010" s="29">
        <v>960.17</v>
      </c>
    </row>
    <row r="10011" spans="1:6" x14ac:dyDescent="0.2">
      <c r="A10011" s="26"/>
      <c r="B10011" s="27"/>
      <c r="C10011" s="28" t="s">
        <v>6698</v>
      </c>
      <c r="D10011" s="28"/>
      <c r="E10011" s="28"/>
      <c r="F10011" s="29">
        <v>467.11</v>
      </c>
    </row>
    <row r="10012" spans="1:6" x14ac:dyDescent="0.2">
      <c r="A10012" s="26"/>
      <c r="B10012" s="27"/>
      <c r="C10012" s="28" t="s">
        <v>917</v>
      </c>
      <c r="D10012" s="28"/>
      <c r="E10012" s="28"/>
      <c r="F10012" s="29">
        <v>2724.81</v>
      </c>
    </row>
    <row r="10013" spans="1:6" ht="22.5" customHeight="1" x14ac:dyDescent="0.2">
      <c r="A10013" s="21">
        <v>123</v>
      </c>
      <c r="B10013" s="22" t="s">
        <v>6598</v>
      </c>
      <c r="C10013" s="23" t="s">
        <v>6599</v>
      </c>
      <c r="D10013" s="31">
        <v>7</v>
      </c>
      <c r="E10013" s="25">
        <v>12.81</v>
      </c>
      <c r="F10013" s="25">
        <v>4053.98</v>
      </c>
    </row>
    <row r="10014" spans="1:6" x14ac:dyDescent="0.2">
      <c r="A10014" s="26"/>
      <c r="B10014" s="27"/>
      <c r="C10014" s="28" t="s">
        <v>6699</v>
      </c>
      <c r="D10014" s="28"/>
      <c r="E10014" s="28"/>
      <c r="F10014" s="29">
        <v>2999.95</v>
      </c>
    </row>
    <row r="10015" spans="1:6" x14ac:dyDescent="0.2">
      <c r="A10015" s="26"/>
      <c r="B10015" s="27"/>
      <c r="C10015" s="28" t="s">
        <v>6700</v>
      </c>
      <c r="D10015" s="28"/>
      <c r="E10015" s="28"/>
      <c r="F10015" s="29">
        <v>1459.43</v>
      </c>
    </row>
    <row r="10016" spans="1:6" x14ac:dyDescent="0.2">
      <c r="A10016" s="26"/>
      <c r="B10016" s="27"/>
      <c r="C10016" s="28" t="s">
        <v>917</v>
      </c>
      <c r="D10016" s="28"/>
      <c r="E10016" s="28"/>
      <c r="F10016" s="29">
        <v>8513.36</v>
      </c>
    </row>
    <row r="10017" spans="1:6" ht="12" customHeight="1" x14ac:dyDescent="0.2">
      <c r="A10017" s="459" t="s">
        <v>6768</v>
      </c>
      <c r="B10017" s="460"/>
      <c r="C10017" s="460"/>
      <c r="D10017" s="460"/>
      <c r="E10017" s="460"/>
      <c r="F10017" s="461"/>
    </row>
    <row r="10018" spans="1:6" ht="45" customHeight="1" x14ac:dyDescent="0.2">
      <c r="A10018" s="21">
        <v>124</v>
      </c>
      <c r="B10018" s="22" t="s">
        <v>6610</v>
      </c>
      <c r="C10018" s="23" t="s">
        <v>6611</v>
      </c>
      <c r="D10018" s="31">
        <v>7</v>
      </c>
      <c r="E10018" s="25">
        <v>16.91</v>
      </c>
      <c r="F10018" s="25">
        <v>5351.51</v>
      </c>
    </row>
    <row r="10019" spans="1:6" x14ac:dyDescent="0.2">
      <c r="A10019" s="26"/>
      <c r="B10019" s="27"/>
      <c r="C10019" s="28" t="s">
        <v>6723</v>
      </c>
      <c r="D10019" s="28"/>
      <c r="E10019" s="28"/>
      <c r="F10019" s="29">
        <v>3960.12</v>
      </c>
    </row>
    <row r="10020" spans="1:6" x14ac:dyDescent="0.2">
      <c r="A10020" s="26"/>
      <c r="B10020" s="27"/>
      <c r="C10020" s="28" t="s">
        <v>6724</v>
      </c>
      <c r="D10020" s="28"/>
      <c r="E10020" s="28"/>
      <c r="F10020" s="29">
        <v>1926.54</v>
      </c>
    </row>
    <row r="10021" spans="1:6" x14ac:dyDescent="0.2">
      <c r="A10021" s="26"/>
      <c r="B10021" s="27"/>
      <c r="C10021" s="28" t="s">
        <v>917</v>
      </c>
      <c r="D10021" s="28"/>
      <c r="E10021" s="28"/>
      <c r="F10021" s="29">
        <v>11238.17</v>
      </c>
    </row>
    <row r="10022" spans="1:6" ht="33.75" customHeight="1" x14ac:dyDescent="0.2">
      <c r="A10022" s="21">
        <v>125</v>
      </c>
      <c r="B10022" s="22" t="s">
        <v>6637</v>
      </c>
      <c r="C10022" s="23" t="s">
        <v>6638</v>
      </c>
      <c r="D10022" s="31">
        <v>13</v>
      </c>
      <c r="E10022" s="25">
        <v>12.21</v>
      </c>
      <c r="F10022" s="25">
        <v>7176.18</v>
      </c>
    </row>
    <row r="10023" spans="1:6" x14ac:dyDescent="0.2">
      <c r="A10023" s="26"/>
      <c r="B10023" s="27"/>
      <c r="C10023" s="28" t="s">
        <v>6744</v>
      </c>
      <c r="D10023" s="28"/>
      <c r="E10023" s="28"/>
      <c r="F10023" s="29">
        <v>5310.37</v>
      </c>
    </row>
    <row r="10024" spans="1:6" x14ac:dyDescent="0.2">
      <c r="A10024" s="26"/>
      <c r="B10024" s="27"/>
      <c r="C10024" s="28" t="s">
        <v>6745</v>
      </c>
      <c r="D10024" s="28"/>
      <c r="E10024" s="28"/>
      <c r="F10024" s="29">
        <v>2583.42</v>
      </c>
    </row>
    <row r="10025" spans="1:6" x14ac:dyDescent="0.2">
      <c r="A10025" s="26"/>
      <c r="B10025" s="27"/>
      <c r="C10025" s="28" t="s">
        <v>917</v>
      </c>
      <c r="D10025" s="28"/>
      <c r="E10025" s="28"/>
      <c r="F10025" s="29">
        <v>15069.97</v>
      </c>
    </row>
    <row r="10026" spans="1:6" ht="22.5" customHeight="1" x14ac:dyDescent="0.2">
      <c r="A10026" s="21">
        <v>126</v>
      </c>
      <c r="B10026" s="22" t="s">
        <v>6756</v>
      </c>
      <c r="C10026" s="23" t="s">
        <v>6757</v>
      </c>
      <c r="D10026" s="31">
        <v>6</v>
      </c>
      <c r="E10026" s="25">
        <v>19.52</v>
      </c>
      <c r="F10026" s="25">
        <v>5295</v>
      </c>
    </row>
    <row r="10027" spans="1:6" x14ac:dyDescent="0.2">
      <c r="A10027" s="26"/>
      <c r="B10027" s="27"/>
      <c r="C10027" s="28" t="s">
        <v>6769</v>
      </c>
      <c r="D10027" s="28"/>
      <c r="E10027" s="28"/>
      <c r="F10027" s="29">
        <v>3918.3</v>
      </c>
    </row>
    <row r="10028" spans="1:6" x14ac:dyDescent="0.2">
      <c r="A10028" s="26"/>
      <c r="B10028" s="27"/>
      <c r="C10028" s="28" t="s">
        <v>6770</v>
      </c>
      <c r="D10028" s="28"/>
      <c r="E10028" s="28"/>
      <c r="F10028" s="29">
        <v>1906.2</v>
      </c>
    </row>
    <row r="10029" spans="1:6" x14ac:dyDescent="0.2">
      <c r="A10029" s="26"/>
      <c r="B10029" s="27"/>
      <c r="C10029" s="28" t="s">
        <v>917</v>
      </c>
      <c r="D10029" s="28"/>
      <c r="E10029" s="28"/>
      <c r="F10029" s="29">
        <v>11119.5</v>
      </c>
    </row>
    <row r="10030" spans="1:6" ht="33.75" customHeight="1" x14ac:dyDescent="0.2">
      <c r="A10030" s="21">
        <v>127</v>
      </c>
      <c r="B10030" s="22" t="s">
        <v>6594</v>
      </c>
      <c r="C10030" s="23" t="s">
        <v>6657</v>
      </c>
      <c r="D10030" s="31">
        <v>14</v>
      </c>
      <c r="E10030" s="25">
        <v>4.0999999999999996</v>
      </c>
      <c r="F10030" s="25">
        <v>2595.0500000000002</v>
      </c>
    </row>
    <row r="10031" spans="1:6" x14ac:dyDescent="0.2">
      <c r="A10031" s="26"/>
      <c r="B10031" s="27"/>
      <c r="C10031" s="28" t="s">
        <v>6771</v>
      </c>
      <c r="D10031" s="28"/>
      <c r="E10031" s="28"/>
      <c r="F10031" s="29">
        <v>1920.34</v>
      </c>
    </row>
    <row r="10032" spans="1:6" x14ac:dyDescent="0.2">
      <c r="A10032" s="26"/>
      <c r="B10032" s="27"/>
      <c r="C10032" s="28" t="s">
        <v>6772</v>
      </c>
      <c r="D10032" s="28"/>
      <c r="E10032" s="28"/>
      <c r="F10032" s="29">
        <v>934.22</v>
      </c>
    </row>
    <row r="10033" spans="1:6" x14ac:dyDescent="0.2">
      <c r="A10033" s="26"/>
      <c r="B10033" s="27"/>
      <c r="C10033" s="28" t="s">
        <v>917</v>
      </c>
      <c r="D10033" s="28"/>
      <c r="E10033" s="28"/>
      <c r="F10033" s="29">
        <v>5449.61</v>
      </c>
    </row>
    <row r="10034" spans="1:6" ht="22.5" customHeight="1" x14ac:dyDescent="0.2">
      <c r="A10034" s="21">
        <v>128</v>
      </c>
      <c r="B10034" s="22" t="s">
        <v>6598</v>
      </c>
      <c r="C10034" s="23" t="s">
        <v>6599</v>
      </c>
      <c r="D10034" s="31">
        <v>14</v>
      </c>
      <c r="E10034" s="25">
        <v>12.81</v>
      </c>
      <c r="F10034" s="25">
        <v>8107.96</v>
      </c>
    </row>
    <row r="10035" spans="1:6" x14ac:dyDescent="0.2">
      <c r="A10035" s="26"/>
      <c r="B10035" s="27"/>
      <c r="C10035" s="28" t="s">
        <v>6773</v>
      </c>
      <c r="D10035" s="28"/>
      <c r="E10035" s="28"/>
      <c r="F10035" s="29">
        <v>5999.89</v>
      </c>
    </row>
    <row r="10036" spans="1:6" x14ac:dyDescent="0.2">
      <c r="A10036" s="26"/>
      <c r="B10036" s="27"/>
      <c r="C10036" s="28" t="s">
        <v>6774</v>
      </c>
      <c r="D10036" s="28"/>
      <c r="E10036" s="28"/>
      <c r="F10036" s="29">
        <v>2918.87</v>
      </c>
    </row>
    <row r="10037" spans="1:6" x14ac:dyDescent="0.2">
      <c r="A10037" s="26"/>
      <c r="B10037" s="27"/>
      <c r="C10037" s="28" t="s">
        <v>917</v>
      </c>
      <c r="D10037" s="28"/>
      <c r="E10037" s="28"/>
      <c r="F10037" s="29">
        <v>17026.72</v>
      </c>
    </row>
    <row r="10038" spans="1:6" ht="33.75" customHeight="1" x14ac:dyDescent="0.2">
      <c r="A10038" s="21">
        <v>129</v>
      </c>
      <c r="B10038" s="22" t="s">
        <v>6624</v>
      </c>
      <c r="C10038" s="23" t="s">
        <v>6625</v>
      </c>
      <c r="D10038" s="31">
        <v>4</v>
      </c>
      <c r="E10038" s="25">
        <v>10.5</v>
      </c>
      <c r="F10038" s="25">
        <v>1898.82</v>
      </c>
    </row>
    <row r="10039" spans="1:6" x14ac:dyDescent="0.2">
      <c r="A10039" s="26"/>
      <c r="B10039" s="27"/>
      <c r="C10039" s="28" t="s">
        <v>6671</v>
      </c>
      <c r="D10039" s="28"/>
      <c r="E10039" s="28"/>
      <c r="F10039" s="29">
        <v>1405.13</v>
      </c>
    </row>
    <row r="10040" spans="1:6" x14ac:dyDescent="0.2">
      <c r="A10040" s="26"/>
      <c r="B10040" s="27"/>
      <c r="C10040" s="28" t="s">
        <v>6672</v>
      </c>
      <c r="D10040" s="28"/>
      <c r="E10040" s="28"/>
      <c r="F10040" s="29">
        <v>683.58</v>
      </c>
    </row>
    <row r="10041" spans="1:6" x14ac:dyDescent="0.2">
      <c r="A10041" s="26"/>
      <c r="B10041" s="27"/>
      <c r="C10041" s="28" t="s">
        <v>917</v>
      </c>
      <c r="D10041" s="28"/>
      <c r="E10041" s="28"/>
      <c r="F10041" s="29">
        <v>3987.53</v>
      </c>
    </row>
    <row r="10042" spans="1:6" ht="12" customHeight="1" x14ac:dyDescent="0.2">
      <c r="A10042" s="459" t="s">
        <v>6775</v>
      </c>
      <c r="B10042" s="460"/>
      <c r="C10042" s="460"/>
      <c r="D10042" s="460"/>
      <c r="E10042" s="460"/>
      <c r="F10042" s="461"/>
    </row>
    <row r="10043" spans="1:6" ht="33.75" customHeight="1" x14ac:dyDescent="0.2">
      <c r="A10043" s="21">
        <v>130</v>
      </c>
      <c r="B10043" s="22" t="s">
        <v>6756</v>
      </c>
      <c r="C10043" s="23" t="s">
        <v>6776</v>
      </c>
      <c r="D10043" s="31">
        <v>8</v>
      </c>
      <c r="E10043" s="25">
        <v>19.52</v>
      </c>
      <c r="F10043" s="25">
        <v>7059.99</v>
      </c>
    </row>
    <row r="10044" spans="1:6" x14ac:dyDescent="0.2">
      <c r="A10044" s="26"/>
      <c r="B10044" s="27"/>
      <c r="C10044" s="28" t="s">
        <v>6758</v>
      </c>
      <c r="D10044" s="28"/>
      <c r="E10044" s="28"/>
      <c r="F10044" s="29">
        <v>5224.3900000000003</v>
      </c>
    </row>
    <row r="10045" spans="1:6" x14ac:dyDescent="0.2">
      <c r="A10045" s="26"/>
      <c r="B10045" s="27"/>
      <c r="C10045" s="28" t="s">
        <v>6759</v>
      </c>
      <c r="D10045" s="28"/>
      <c r="E10045" s="28"/>
      <c r="F10045" s="29">
        <v>2541.6</v>
      </c>
    </row>
    <row r="10046" spans="1:6" x14ac:dyDescent="0.2">
      <c r="A10046" s="26"/>
      <c r="B10046" s="27"/>
      <c r="C10046" s="28" t="s">
        <v>917</v>
      </c>
      <c r="D10046" s="28"/>
      <c r="E10046" s="28"/>
      <c r="F10046" s="29">
        <v>14825.98</v>
      </c>
    </row>
    <row r="10047" spans="1:6" ht="12" customHeight="1" x14ac:dyDescent="0.2">
      <c r="A10047" s="459" t="s">
        <v>6777</v>
      </c>
      <c r="B10047" s="460"/>
      <c r="C10047" s="460"/>
      <c r="D10047" s="460"/>
      <c r="E10047" s="460"/>
      <c r="F10047" s="461"/>
    </row>
    <row r="10048" spans="1:6" ht="22.5" customHeight="1" x14ac:dyDescent="0.2">
      <c r="A10048" s="21">
        <v>131</v>
      </c>
      <c r="B10048" s="22" t="s">
        <v>6778</v>
      </c>
      <c r="C10048" s="23" t="s">
        <v>6779</v>
      </c>
      <c r="D10048" s="31">
        <v>1</v>
      </c>
      <c r="E10048" s="25">
        <v>12.81</v>
      </c>
      <c r="F10048" s="25">
        <v>579.14</v>
      </c>
    </row>
    <row r="10049" spans="1:6" x14ac:dyDescent="0.2">
      <c r="A10049" s="26"/>
      <c r="B10049" s="27"/>
      <c r="C10049" s="28" t="s">
        <v>6780</v>
      </c>
      <c r="D10049" s="28"/>
      <c r="E10049" s="28"/>
      <c r="F10049" s="29">
        <v>428.56</v>
      </c>
    </row>
    <row r="10050" spans="1:6" x14ac:dyDescent="0.2">
      <c r="A10050" s="26"/>
      <c r="B10050" s="27"/>
      <c r="C10050" s="28" t="s">
        <v>6781</v>
      </c>
      <c r="D10050" s="28"/>
      <c r="E10050" s="28"/>
      <c r="F10050" s="29">
        <v>208.49</v>
      </c>
    </row>
    <row r="10051" spans="1:6" x14ac:dyDescent="0.2">
      <c r="A10051" s="26"/>
      <c r="B10051" s="27"/>
      <c r="C10051" s="28" t="s">
        <v>917</v>
      </c>
      <c r="D10051" s="28"/>
      <c r="E10051" s="28"/>
      <c r="F10051" s="29">
        <v>1216.19</v>
      </c>
    </row>
    <row r="10052" spans="1:6" ht="33.75" customHeight="1" x14ac:dyDescent="0.2">
      <c r="A10052" s="21">
        <v>132</v>
      </c>
      <c r="B10052" s="22" t="s">
        <v>6782</v>
      </c>
      <c r="C10052" s="23" t="s">
        <v>6783</v>
      </c>
      <c r="D10052" s="30">
        <v>4.2699999999999996</v>
      </c>
      <c r="E10052" s="25">
        <v>165.95</v>
      </c>
      <c r="F10052" s="25">
        <v>32036.1</v>
      </c>
    </row>
    <row r="10053" spans="1:6" x14ac:dyDescent="0.2">
      <c r="A10053" s="26"/>
      <c r="B10053" s="27"/>
      <c r="C10053" s="28" t="s">
        <v>6784</v>
      </c>
      <c r="D10053" s="28"/>
      <c r="E10053" s="28"/>
      <c r="F10053" s="29">
        <v>23706.71</v>
      </c>
    </row>
    <row r="10054" spans="1:6" x14ac:dyDescent="0.2">
      <c r="A10054" s="26"/>
      <c r="B10054" s="27"/>
      <c r="C10054" s="28" t="s">
        <v>6785</v>
      </c>
      <c r="D10054" s="28"/>
      <c r="E10054" s="28"/>
      <c r="F10054" s="29">
        <v>11533</v>
      </c>
    </row>
    <row r="10055" spans="1:6" x14ac:dyDescent="0.2">
      <c r="A10055" s="26"/>
      <c r="B10055" s="27"/>
      <c r="C10055" s="28" t="s">
        <v>917</v>
      </c>
      <c r="D10055" s="28"/>
      <c r="E10055" s="28"/>
      <c r="F10055" s="29">
        <v>67275.81</v>
      </c>
    </row>
    <row r="10056" spans="1:6" ht="11.25" customHeight="1" x14ac:dyDescent="0.2">
      <c r="A10056" s="443" t="s">
        <v>1023</v>
      </c>
      <c r="B10056" s="444"/>
      <c r="C10056" s="444"/>
      <c r="D10056" s="444"/>
      <c r="E10056" s="445"/>
      <c r="F10056" s="36">
        <v>515791.64</v>
      </c>
    </row>
    <row r="10057" spans="1:6" x14ac:dyDescent="0.2">
      <c r="A10057" s="443" t="s">
        <v>1008</v>
      </c>
      <c r="B10057" s="444"/>
      <c r="C10057" s="444"/>
      <c r="D10057" s="444"/>
      <c r="E10057" s="445"/>
      <c r="F10057" s="36">
        <v>381685.81</v>
      </c>
    </row>
    <row r="10058" spans="1:6" x14ac:dyDescent="0.2">
      <c r="A10058" s="443" t="s">
        <v>1009</v>
      </c>
      <c r="B10058" s="444"/>
      <c r="C10058" s="444"/>
      <c r="D10058" s="444"/>
      <c r="E10058" s="445"/>
      <c r="F10058" s="36">
        <v>185684.99</v>
      </c>
    </row>
    <row r="10059" spans="1:6" x14ac:dyDescent="0.2">
      <c r="A10059" s="443" t="s">
        <v>1024</v>
      </c>
      <c r="B10059" s="444"/>
      <c r="C10059" s="444"/>
      <c r="D10059" s="444"/>
      <c r="E10059" s="445"/>
      <c r="F10059" s="36">
        <v>1083162.44</v>
      </c>
    </row>
    <row r="10060" spans="1:6" x14ac:dyDescent="0.2">
      <c r="A10060" s="38"/>
      <c r="B10060" s="38"/>
      <c r="C10060" s="38"/>
      <c r="D10060" s="38"/>
      <c r="E10060" s="38"/>
      <c r="F10060" s="38"/>
    </row>
    <row r="10061" spans="1:6" ht="15" x14ac:dyDescent="0.25">
      <c r="A10061" s="3"/>
      <c r="B10061" s="3"/>
      <c r="C10061" s="3"/>
      <c r="D10061" s="3"/>
      <c r="E10061" s="3"/>
      <c r="F10061" s="3"/>
    </row>
    <row r="10062" spans="1:6" x14ac:dyDescent="0.2">
      <c r="A10062" s="41" t="s">
        <v>1025</v>
      </c>
      <c r="B10062" s="446" t="s">
        <v>6588</v>
      </c>
      <c r="C10062" s="446"/>
      <c r="D10062" s="446"/>
      <c r="E10062" s="446"/>
      <c r="F10062" s="446"/>
    </row>
    <row r="10063" spans="1:6" x14ac:dyDescent="0.2">
      <c r="A10063" s="4"/>
      <c r="B10063" s="447" t="s">
        <v>1027</v>
      </c>
      <c r="C10063" s="447"/>
      <c r="D10063" s="447"/>
      <c r="E10063" s="447"/>
      <c r="F10063" s="447"/>
    </row>
    <row r="10064" spans="1:6" x14ac:dyDescent="0.2">
      <c r="A10064" s="41" t="s">
        <v>1028</v>
      </c>
      <c r="B10064" s="446" t="s">
        <v>6589</v>
      </c>
      <c r="C10064" s="446"/>
      <c r="D10064" s="446"/>
      <c r="E10064" s="446"/>
      <c r="F10064" s="446"/>
    </row>
    <row r="10065" spans="1:6" x14ac:dyDescent="0.2">
      <c r="A10065" s="10"/>
      <c r="B10065" s="447" t="s">
        <v>1027</v>
      </c>
      <c r="C10065" s="447"/>
      <c r="D10065" s="447"/>
      <c r="E10065" s="447"/>
      <c r="F10065" s="447"/>
    </row>
    <row r="10066" spans="1:6" ht="15" x14ac:dyDescent="0.25">
      <c r="A10066" s="3"/>
      <c r="B10066" s="3"/>
      <c r="C10066" s="3"/>
      <c r="D10066" s="3"/>
      <c r="E10066" s="3"/>
      <c r="F10066" s="3"/>
    </row>
    <row r="10067" spans="1:6" ht="18" x14ac:dyDescent="0.25">
      <c r="A10067" s="448" t="s">
        <v>6786</v>
      </c>
      <c r="B10067" s="448"/>
      <c r="C10067" s="448"/>
      <c r="D10067" s="448"/>
      <c r="E10067" s="448"/>
      <c r="F10067" s="448"/>
    </row>
    <row r="10068" spans="1:6" x14ac:dyDescent="0.2">
      <c r="A10068" s="6"/>
      <c r="B10068" s="6"/>
      <c r="C10068" s="6"/>
      <c r="D10068" s="6"/>
      <c r="E10068" s="6"/>
      <c r="F10068" s="6"/>
    </row>
    <row r="10069" spans="1:6" ht="12.75" customHeight="1" x14ac:dyDescent="0.2">
      <c r="A10069" s="449" t="s">
        <v>6787</v>
      </c>
      <c r="B10069" s="449"/>
      <c r="C10069" s="449"/>
      <c r="D10069" s="449"/>
      <c r="E10069" s="449"/>
      <c r="F10069" s="449"/>
    </row>
    <row r="10070" spans="1:6" x14ac:dyDescent="0.2">
      <c r="A10070" s="450" t="s">
        <v>903</v>
      </c>
      <c r="B10070" s="450"/>
      <c r="C10070" s="450"/>
      <c r="D10070" s="450"/>
      <c r="E10070" s="450"/>
      <c r="F10070" s="450"/>
    </row>
    <row r="10071" spans="1:6" x14ac:dyDescent="0.2">
      <c r="A10071" s="9"/>
      <c r="B10071" s="9"/>
      <c r="C10071" s="9"/>
      <c r="D10071" s="9"/>
      <c r="E10071" s="9"/>
      <c r="F10071" s="9"/>
    </row>
    <row r="10072" spans="1:6" ht="15" x14ac:dyDescent="0.25">
      <c r="A10072" s="10" t="s">
        <v>904</v>
      </c>
      <c r="B10072" s="10"/>
      <c r="C10072" s="11" t="s">
        <v>905</v>
      </c>
      <c r="D10072" s="12"/>
      <c r="E10072" s="12"/>
      <c r="F10072" s="3"/>
    </row>
    <row r="10073" spans="1:6" ht="15" x14ac:dyDescent="0.25">
      <c r="A10073" s="10"/>
      <c r="B10073" s="10"/>
      <c r="C10073" s="3"/>
      <c r="D10073" s="15"/>
      <c r="E10073" s="16"/>
      <c r="F10073" s="3"/>
    </row>
    <row r="10074" spans="1:6" ht="15" x14ac:dyDescent="0.25">
      <c r="A10074" s="18"/>
      <c r="B10074" s="3"/>
      <c r="C10074" s="3"/>
      <c r="D10074" s="3"/>
      <c r="E10074" s="3"/>
      <c r="F10074" s="3"/>
    </row>
    <row r="10075" spans="1:6" ht="11.25" customHeight="1" x14ac:dyDescent="0.2">
      <c r="A10075" s="451" t="s">
        <v>906</v>
      </c>
      <c r="B10075" s="451" t="s">
        <v>907</v>
      </c>
      <c r="C10075" s="451" t="s">
        <v>908</v>
      </c>
      <c r="D10075" s="451" t="s">
        <v>909</v>
      </c>
      <c r="E10075" s="451" t="s">
        <v>910</v>
      </c>
      <c r="F10075" s="451" t="s">
        <v>911</v>
      </c>
    </row>
    <row r="10076" spans="1:6" ht="11.25" customHeight="1" x14ac:dyDescent="0.2">
      <c r="A10076" s="452"/>
      <c r="B10076" s="452"/>
      <c r="C10076" s="452"/>
      <c r="D10076" s="452"/>
      <c r="E10076" s="452"/>
      <c r="F10076" s="452"/>
    </row>
    <row r="10077" spans="1:6" ht="12" x14ac:dyDescent="0.2">
      <c r="A10077" s="19">
        <v>1</v>
      </c>
      <c r="B10077" s="19">
        <v>2</v>
      </c>
      <c r="C10077" s="453">
        <v>3</v>
      </c>
      <c r="D10077" s="454"/>
      <c r="E10077" s="455"/>
      <c r="F10077" s="19">
        <v>4</v>
      </c>
    </row>
    <row r="10078" spans="1:6" ht="12.75" customHeight="1" x14ac:dyDescent="0.2">
      <c r="A10078" s="456" t="s">
        <v>6788</v>
      </c>
      <c r="B10078" s="457"/>
      <c r="C10078" s="457"/>
      <c r="D10078" s="457"/>
      <c r="E10078" s="457"/>
      <c r="F10078" s="458"/>
    </row>
    <row r="10079" spans="1:6" ht="33.75" customHeight="1" x14ac:dyDescent="0.2">
      <c r="A10079" s="21">
        <v>1</v>
      </c>
      <c r="B10079" s="22" t="s">
        <v>6789</v>
      </c>
      <c r="C10079" s="23" t="s">
        <v>6790</v>
      </c>
      <c r="D10079" s="30">
        <v>5380.86</v>
      </c>
      <c r="E10079" s="25">
        <v>43.37</v>
      </c>
      <c r="F10079" s="25">
        <v>2914765.05</v>
      </c>
    </row>
    <row r="10080" spans="1:6" ht="33.75" customHeight="1" x14ac:dyDescent="0.2">
      <c r="A10080" s="21">
        <v>2</v>
      </c>
      <c r="B10080" s="22" t="s">
        <v>6789</v>
      </c>
      <c r="C10080" s="23" t="s">
        <v>6791</v>
      </c>
      <c r="D10080" s="30">
        <v>85.76</v>
      </c>
      <c r="E10080" s="25">
        <v>43.37</v>
      </c>
      <c r="F10080" s="25">
        <v>46455.45</v>
      </c>
    </row>
    <row r="10081" spans="1:6" ht="33.75" customHeight="1" x14ac:dyDescent="0.2">
      <c r="A10081" s="21">
        <v>3</v>
      </c>
      <c r="B10081" s="22" t="s">
        <v>6789</v>
      </c>
      <c r="C10081" s="23" t="s">
        <v>6792</v>
      </c>
      <c r="D10081" s="30">
        <v>35.840000000000003</v>
      </c>
      <c r="E10081" s="25">
        <v>43.37</v>
      </c>
      <c r="F10081" s="25">
        <v>19414.22</v>
      </c>
    </row>
    <row r="10082" spans="1:6" ht="33.75" customHeight="1" x14ac:dyDescent="0.2">
      <c r="A10082" s="21">
        <v>4</v>
      </c>
      <c r="B10082" s="22" t="s">
        <v>6789</v>
      </c>
      <c r="C10082" s="23" t="s">
        <v>6793</v>
      </c>
      <c r="D10082" s="32">
        <v>185.4</v>
      </c>
      <c r="E10082" s="25">
        <v>43.37</v>
      </c>
      <c r="F10082" s="25">
        <v>100429.57</v>
      </c>
    </row>
    <row r="10083" spans="1:6" ht="33.75" customHeight="1" x14ac:dyDescent="0.2">
      <c r="A10083" s="21">
        <v>5</v>
      </c>
      <c r="B10083" s="22" t="s">
        <v>6789</v>
      </c>
      <c r="C10083" s="23" t="s">
        <v>6794</v>
      </c>
      <c r="D10083" s="30">
        <v>139.38999999999999</v>
      </c>
      <c r="E10083" s="25">
        <v>43.37</v>
      </c>
      <c r="F10083" s="25">
        <v>75506.350000000006</v>
      </c>
    </row>
    <row r="10084" spans="1:6" ht="33.75" customHeight="1" x14ac:dyDescent="0.2">
      <c r="A10084" s="21">
        <v>6</v>
      </c>
      <c r="B10084" s="22" t="s">
        <v>6789</v>
      </c>
      <c r="C10084" s="23" t="s">
        <v>6795</v>
      </c>
      <c r="D10084" s="30">
        <v>11.79</v>
      </c>
      <c r="E10084" s="25">
        <v>43.37</v>
      </c>
      <c r="F10084" s="25">
        <v>6386.54</v>
      </c>
    </row>
    <row r="10085" spans="1:6" ht="33.75" customHeight="1" x14ac:dyDescent="0.2">
      <c r="A10085" s="21">
        <v>7</v>
      </c>
      <c r="B10085" s="22" t="s">
        <v>6789</v>
      </c>
      <c r="C10085" s="23" t="s">
        <v>6796</v>
      </c>
      <c r="D10085" s="24">
        <v>1412.4960000000001</v>
      </c>
      <c r="E10085" s="25">
        <v>43.37</v>
      </c>
      <c r="F10085" s="25">
        <v>765136.79</v>
      </c>
    </row>
    <row r="10086" spans="1:6" ht="11.25" customHeight="1" x14ac:dyDescent="0.2">
      <c r="A10086" s="443" t="s">
        <v>1023</v>
      </c>
      <c r="B10086" s="444"/>
      <c r="C10086" s="444"/>
      <c r="D10086" s="444"/>
      <c r="E10086" s="445"/>
      <c r="F10086" s="36">
        <v>3928093.97</v>
      </c>
    </row>
    <row r="10087" spans="1:6" x14ac:dyDescent="0.2">
      <c r="A10087" s="443" t="s">
        <v>1024</v>
      </c>
      <c r="B10087" s="444"/>
      <c r="C10087" s="444"/>
      <c r="D10087" s="444"/>
      <c r="E10087" s="445"/>
      <c r="F10087" s="36">
        <v>3928093.97</v>
      </c>
    </row>
    <row r="10088" spans="1:6" x14ac:dyDescent="0.2">
      <c r="A10088" s="38"/>
      <c r="B10088" s="38"/>
      <c r="C10088" s="38"/>
      <c r="D10088" s="38"/>
      <c r="E10088" s="38"/>
      <c r="F10088" s="38"/>
    </row>
    <row r="10089" spans="1:6" ht="15" x14ac:dyDescent="0.25">
      <c r="A10089" s="3"/>
      <c r="B10089" s="3"/>
      <c r="C10089" s="3"/>
      <c r="D10089" s="3"/>
      <c r="E10089" s="3"/>
      <c r="F10089" s="3"/>
    </row>
    <row r="10090" spans="1:6" x14ac:dyDescent="0.2">
      <c r="A10090" s="41" t="s">
        <v>1025</v>
      </c>
      <c r="B10090" s="446"/>
      <c r="C10090" s="446"/>
      <c r="D10090" s="446"/>
      <c r="E10090" s="446"/>
      <c r="F10090" s="446"/>
    </row>
    <row r="10091" spans="1:6" x14ac:dyDescent="0.2">
      <c r="A10091" s="4"/>
      <c r="B10091" s="447" t="s">
        <v>1027</v>
      </c>
      <c r="C10091" s="447"/>
      <c r="D10091" s="447"/>
      <c r="E10091" s="447"/>
      <c r="F10091" s="447"/>
    </row>
    <row r="10092" spans="1:6" x14ac:dyDescent="0.2">
      <c r="A10092" s="41" t="s">
        <v>1028</v>
      </c>
      <c r="B10092" s="446"/>
      <c r="C10092" s="446"/>
      <c r="D10092" s="446"/>
      <c r="E10092" s="446"/>
      <c r="F10092" s="446"/>
    </row>
    <row r="10093" spans="1:6" x14ac:dyDescent="0.2">
      <c r="A10093" s="10"/>
      <c r="B10093" s="447" t="s">
        <v>1027</v>
      </c>
      <c r="C10093" s="447"/>
      <c r="D10093" s="447"/>
      <c r="E10093" s="447"/>
      <c r="F10093" s="447"/>
    </row>
  </sheetData>
  <mergeCells count="1434">
    <mergeCell ref="B10091:F10091"/>
    <mergeCell ref="B10092:F10092"/>
    <mergeCell ref="B10093:F10093"/>
    <mergeCell ref="C10077:E10077"/>
    <mergeCell ref="A10078:F10078"/>
    <mergeCell ref="A10086:E10086"/>
    <mergeCell ref="A10087:E10087"/>
    <mergeCell ref="B10090:F10090"/>
    <mergeCell ref="B10065:F10065"/>
    <mergeCell ref="A10067:F10067"/>
    <mergeCell ref="A10069:F10069"/>
    <mergeCell ref="A10070:F10070"/>
    <mergeCell ref="A10075:A10076"/>
    <mergeCell ref="B10075:B10076"/>
    <mergeCell ref="C10075:C10076"/>
    <mergeCell ref="D10075:D10076"/>
    <mergeCell ref="E10075:E10076"/>
    <mergeCell ref="F10075:F10076"/>
    <mergeCell ref="A10058:E10058"/>
    <mergeCell ref="A10059:E10059"/>
    <mergeCell ref="B10062:F10062"/>
    <mergeCell ref="B10063:F10063"/>
    <mergeCell ref="B10064:F10064"/>
    <mergeCell ref="A10017:F10017"/>
    <mergeCell ref="A10042:F10042"/>
    <mergeCell ref="A10047:F10047"/>
    <mergeCell ref="A10056:E10056"/>
    <mergeCell ref="A10057:E10057"/>
    <mergeCell ref="A9900:F9900"/>
    <mergeCell ref="A9925:F9925"/>
    <mergeCell ref="A9938:F9938"/>
    <mergeCell ref="A9967:F9967"/>
    <mergeCell ref="A10000:F10000"/>
    <mergeCell ref="A9755:F9755"/>
    <mergeCell ref="A9784:F9784"/>
    <mergeCell ref="A9813:F9813"/>
    <mergeCell ref="A9842:F9842"/>
    <mergeCell ref="A9875:F9875"/>
    <mergeCell ref="A9626:F9626"/>
    <mergeCell ref="A9647:F9647"/>
    <mergeCell ref="A9676:F9676"/>
    <mergeCell ref="A9705:F9705"/>
    <mergeCell ref="A9726:F9726"/>
    <mergeCell ref="A9517:F9517"/>
    <mergeCell ref="A9542:F9542"/>
    <mergeCell ref="A9571:F9571"/>
    <mergeCell ref="A9588:F9588"/>
    <mergeCell ref="A9605:F9605"/>
    <mergeCell ref="F9499:F9500"/>
    <mergeCell ref="C9501:E9501"/>
    <mergeCell ref="A9502:F9502"/>
    <mergeCell ref="A9503:F9503"/>
    <mergeCell ref="A9512:F9512"/>
    <mergeCell ref="A9499:A9500"/>
    <mergeCell ref="B9499:B9500"/>
    <mergeCell ref="C9499:C9500"/>
    <mergeCell ref="D9499:D9500"/>
    <mergeCell ref="E9499:E9500"/>
    <mergeCell ref="B9488:F9488"/>
    <mergeCell ref="B9489:F9489"/>
    <mergeCell ref="A9491:F9491"/>
    <mergeCell ref="A9493:F9493"/>
    <mergeCell ref="A9494:F9494"/>
    <mergeCell ref="A9481:E9481"/>
    <mergeCell ref="A9482:E9482"/>
    <mergeCell ref="A9483:E9483"/>
    <mergeCell ref="B9486:F9486"/>
    <mergeCell ref="B9487:F9487"/>
    <mergeCell ref="A9476:E9476"/>
    <mergeCell ref="A9477:E9477"/>
    <mergeCell ref="A9478:E9478"/>
    <mergeCell ref="A9479:E9479"/>
    <mergeCell ref="A9480:E9480"/>
    <mergeCell ref="F9459:F9460"/>
    <mergeCell ref="C9461:E9461"/>
    <mergeCell ref="A9462:F9462"/>
    <mergeCell ref="A9463:F9463"/>
    <mergeCell ref="A9467:F9467"/>
    <mergeCell ref="A9459:A9460"/>
    <mergeCell ref="B9459:B9460"/>
    <mergeCell ref="C9459:C9460"/>
    <mergeCell ref="D9459:D9460"/>
    <mergeCell ref="E9459:E9460"/>
    <mergeCell ref="B9447:F9447"/>
    <mergeCell ref="B9448:F9448"/>
    <mergeCell ref="A9451:F9451"/>
    <mergeCell ref="A9453:F9453"/>
    <mergeCell ref="A9454:F9454"/>
    <mergeCell ref="A9440:E9440"/>
    <mergeCell ref="A9441:E9441"/>
    <mergeCell ref="A9442:E9442"/>
    <mergeCell ref="B9445:F9445"/>
    <mergeCell ref="B9446:F9446"/>
    <mergeCell ref="C9395:E9395"/>
    <mergeCell ref="A9396:F9396"/>
    <mergeCell ref="A9397:F9397"/>
    <mergeCell ref="A9434:F9434"/>
    <mergeCell ref="A9439:E9439"/>
    <mergeCell ref="A9385:F9385"/>
    <mergeCell ref="A9387:F9387"/>
    <mergeCell ref="A9388:F9388"/>
    <mergeCell ref="A9393:A9394"/>
    <mergeCell ref="B9393:B9394"/>
    <mergeCell ref="C9393:C9394"/>
    <mergeCell ref="D9393:D9394"/>
    <mergeCell ref="E9393:E9394"/>
    <mergeCell ref="F9393:F9394"/>
    <mergeCell ref="A9377:E9377"/>
    <mergeCell ref="B9380:F9380"/>
    <mergeCell ref="B9381:F9381"/>
    <mergeCell ref="B9382:F9382"/>
    <mergeCell ref="B9383:F9383"/>
    <mergeCell ref="A9372:E9372"/>
    <mergeCell ref="A9373:E9373"/>
    <mergeCell ref="A9374:E9374"/>
    <mergeCell ref="A9375:E9375"/>
    <mergeCell ref="A9376:E9376"/>
    <mergeCell ref="A9307:F9307"/>
    <mergeCell ref="A9331:F9331"/>
    <mergeCell ref="A9341:F9341"/>
    <mergeCell ref="A9370:E9370"/>
    <mergeCell ref="A9371:E9371"/>
    <mergeCell ref="A9228:F9228"/>
    <mergeCell ref="A9248:F9248"/>
    <mergeCell ref="A9263:F9263"/>
    <mergeCell ref="A9272:F9272"/>
    <mergeCell ref="A9306:F9306"/>
    <mergeCell ref="A9223:E9223"/>
    <mergeCell ref="A9224:E9224"/>
    <mergeCell ref="A9225:E9225"/>
    <mergeCell ref="A9226:E9226"/>
    <mergeCell ref="A9227:F9227"/>
    <mergeCell ref="A9162:E9162"/>
    <mergeCell ref="A9163:F9163"/>
    <mergeCell ref="A9178:F9178"/>
    <mergeCell ref="A9211:F9211"/>
    <mergeCell ref="A9212:F9212"/>
    <mergeCell ref="A9125:F9125"/>
    <mergeCell ref="A9142:F9142"/>
    <mergeCell ref="A9159:E9159"/>
    <mergeCell ref="A9160:E9160"/>
    <mergeCell ref="A9161:E9161"/>
    <mergeCell ref="C9049:E9049"/>
    <mergeCell ref="A9050:F9050"/>
    <mergeCell ref="A9065:F9065"/>
    <mergeCell ref="A9098:F9098"/>
    <mergeCell ref="A9109:F9109"/>
    <mergeCell ref="B9037:F9037"/>
    <mergeCell ref="A9039:F9039"/>
    <mergeCell ref="A9041:F9041"/>
    <mergeCell ref="A9042:F9042"/>
    <mergeCell ref="A9047:A9048"/>
    <mergeCell ref="B9047:B9048"/>
    <mergeCell ref="C9047:C9048"/>
    <mergeCell ref="D9047:D9048"/>
    <mergeCell ref="E9047:E9048"/>
    <mergeCell ref="F9047:F9048"/>
    <mergeCell ref="A9030:E9030"/>
    <mergeCell ref="A9031:E9031"/>
    <mergeCell ref="B9034:F9034"/>
    <mergeCell ref="B9035:F9035"/>
    <mergeCell ref="B9036:F9036"/>
    <mergeCell ref="A9025:E9025"/>
    <mergeCell ref="A9026:E9026"/>
    <mergeCell ref="A9027:E9027"/>
    <mergeCell ref="A9028:E9028"/>
    <mergeCell ref="A9029:E9029"/>
    <mergeCell ref="A9011:E9011"/>
    <mergeCell ref="A9012:E9012"/>
    <mergeCell ref="A9013:E9013"/>
    <mergeCell ref="A9014:F9014"/>
    <mergeCell ref="A9024:E9024"/>
    <mergeCell ref="A8958:E8958"/>
    <mergeCell ref="A8959:E8959"/>
    <mergeCell ref="A8960:E8960"/>
    <mergeCell ref="A8961:F8961"/>
    <mergeCell ref="A9010:E9010"/>
    <mergeCell ref="A8937:E8937"/>
    <mergeCell ref="A8938:E8938"/>
    <mergeCell ref="A8939:E8939"/>
    <mergeCell ref="A8940:F8940"/>
    <mergeCell ref="A8957:E8957"/>
    <mergeCell ref="A8899:E8899"/>
    <mergeCell ref="A8900:F8900"/>
    <mergeCell ref="A8901:F8901"/>
    <mergeCell ref="A8922:F8922"/>
    <mergeCell ref="A8936:E8936"/>
    <mergeCell ref="A8847:F8847"/>
    <mergeCell ref="A8873:F8873"/>
    <mergeCell ref="A8896:E8896"/>
    <mergeCell ref="A8897:E8897"/>
    <mergeCell ref="A8898:E8898"/>
    <mergeCell ref="A8774:F8774"/>
    <mergeCell ref="A8780:F8780"/>
    <mergeCell ref="A8790:F8790"/>
    <mergeCell ref="A8810:F8810"/>
    <mergeCell ref="A8817:F8817"/>
    <mergeCell ref="C8736:E8736"/>
    <mergeCell ref="A8737:F8737"/>
    <mergeCell ref="A8738:F8738"/>
    <mergeCell ref="A8762:F8762"/>
    <mergeCell ref="A8768:F8768"/>
    <mergeCell ref="A8729:F8729"/>
    <mergeCell ref="A8734:A8735"/>
    <mergeCell ref="B8734:B8735"/>
    <mergeCell ref="C8734:C8735"/>
    <mergeCell ref="D8734:D8735"/>
    <mergeCell ref="E8734:E8735"/>
    <mergeCell ref="F8734:F8735"/>
    <mergeCell ref="B8722:F8722"/>
    <mergeCell ref="B8723:F8723"/>
    <mergeCell ref="B8724:F8724"/>
    <mergeCell ref="A8726:F8726"/>
    <mergeCell ref="A8728:F8728"/>
    <mergeCell ref="A8715:E8715"/>
    <mergeCell ref="A8716:E8716"/>
    <mergeCell ref="A8717:E8717"/>
    <mergeCell ref="A8718:E8718"/>
    <mergeCell ref="B8721:F8721"/>
    <mergeCell ref="A8688:F8688"/>
    <mergeCell ref="A8711:E8711"/>
    <mergeCell ref="A8712:E8712"/>
    <mergeCell ref="A8713:E8713"/>
    <mergeCell ref="A8714:E8714"/>
    <mergeCell ref="A8668:E8668"/>
    <mergeCell ref="A8669:E8669"/>
    <mergeCell ref="A8670:E8670"/>
    <mergeCell ref="A8671:F8671"/>
    <mergeCell ref="A8682:F8682"/>
    <mergeCell ref="C8532:E8532"/>
    <mergeCell ref="A8533:F8533"/>
    <mergeCell ref="A8614:F8614"/>
    <mergeCell ref="A8639:F8639"/>
    <mergeCell ref="A8667:E8667"/>
    <mergeCell ref="A8525:F8525"/>
    <mergeCell ref="A8530:A8531"/>
    <mergeCell ref="B8530:B8531"/>
    <mergeCell ref="C8530:C8531"/>
    <mergeCell ref="D8530:D8531"/>
    <mergeCell ref="E8530:E8531"/>
    <mergeCell ref="F8530:F8531"/>
    <mergeCell ref="B8518:F8518"/>
    <mergeCell ref="B8519:F8519"/>
    <mergeCell ref="B8520:F8520"/>
    <mergeCell ref="A8522:F8522"/>
    <mergeCell ref="A8524:F8524"/>
    <mergeCell ref="A8511:E8511"/>
    <mergeCell ref="A8512:E8512"/>
    <mergeCell ref="A8513:E8513"/>
    <mergeCell ref="A8514:E8514"/>
    <mergeCell ref="B8517:F8517"/>
    <mergeCell ref="A8426:F8426"/>
    <mergeCell ref="A8507:E8507"/>
    <mergeCell ref="A8508:E8508"/>
    <mergeCell ref="A8509:E8509"/>
    <mergeCell ref="A8510:E8510"/>
    <mergeCell ref="A8356:E8356"/>
    <mergeCell ref="A8357:F8357"/>
    <mergeCell ref="A8358:F8358"/>
    <mergeCell ref="A8389:F8389"/>
    <mergeCell ref="A8420:F8420"/>
    <mergeCell ref="A8336:E8336"/>
    <mergeCell ref="A8337:F8337"/>
    <mergeCell ref="A8353:E8353"/>
    <mergeCell ref="A8354:E8354"/>
    <mergeCell ref="A8355:E8355"/>
    <mergeCell ref="A8215:E8215"/>
    <mergeCell ref="A8216:F8216"/>
    <mergeCell ref="A8333:E8333"/>
    <mergeCell ref="A8334:E8334"/>
    <mergeCell ref="A8335:E8335"/>
    <mergeCell ref="A8157:E8157"/>
    <mergeCell ref="A8158:F8158"/>
    <mergeCell ref="A8212:E8212"/>
    <mergeCell ref="A8213:E8213"/>
    <mergeCell ref="A8214:E8214"/>
    <mergeCell ref="C8105:E8105"/>
    <mergeCell ref="A8106:F8106"/>
    <mergeCell ref="A8154:E8154"/>
    <mergeCell ref="A8155:E8155"/>
    <mergeCell ref="A8156:E8156"/>
    <mergeCell ref="A8095:F8095"/>
    <mergeCell ref="A8097:F8097"/>
    <mergeCell ref="A8098:F8098"/>
    <mergeCell ref="A8103:A8104"/>
    <mergeCell ref="B8103:B8104"/>
    <mergeCell ref="C8103:C8104"/>
    <mergeCell ref="D8103:D8104"/>
    <mergeCell ref="E8103:E8104"/>
    <mergeCell ref="F8103:F8104"/>
    <mergeCell ref="A8086:E8086"/>
    <mergeCell ref="B8089:F8089"/>
    <mergeCell ref="B8090:F8090"/>
    <mergeCell ref="B8091:F8091"/>
    <mergeCell ref="B8092:F8092"/>
    <mergeCell ref="A8020:F8020"/>
    <mergeCell ref="A8027:F8027"/>
    <mergeCell ref="A8083:E8083"/>
    <mergeCell ref="A8084:E8084"/>
    <mergeCell ref="A8085:E8085"/>
    <mergeCell ref="C8000:E8000"/>
    <mergeCell ref="A8001:F8001"/>
    <mergeCell ref="A8002:F8002"/>
    <mergeCell ref="A8008:F8008"/>
    <mergeCell ref="A8014:F8014"/>
    <mergeCell ref="A7990:F7990"/>
    <mergeCell ref="A7992:F7992"/>
    <mergeCell ref="A7993:F7993"/>
    <mergeCell ref="A7998:A7999"/>
    <mergeCell ref="B7998:B7999"/>
    <mergeCell ref="C7998:C7999"/>
    <mergeCell ref="D7998:D7999"/>
    <mergeCell ref="E7998:E7999"/>
    <mergeCell ref="F7998:F7999"/>
    <mergeCell ref="A7981:E7981"/>
    <mergeCell ref="B7984:F7984"/>
    <mergeCell ref="B7985:F7985"/>
    <mergeCell ref="B7986:F7986"/>
    <mergeCell ref="B7987:F7987"/>
    <mergeCell ref="A7927:F7927"/>
    <mergeCell ref="A7939:F7939"/>
    <mergeCell ref="A7978:E7978"/>
    <mergeCell ref="A7979:E7979"/>
    <mergeCell ref="A7980:E7980"/>
    <mergeCell ref="C7815:E7815"/>
    <mergeCell ref="A7816:F7816"/>
    <mergeCell ref="A7817:F7817"/>
    <mergeCell ref="A7874:F7874"/>
    <mergeCell ref="A7897:F7897"/>
    <mergeCell ref="B7802:F7802"/>
    <mergeCell ref="A7805:F7805"/>
    <mergeCell ref="A7807:F7807"/>
    <mergeCell ref="A7808:F7808"/>
    <mergeCell ref="A7813:A7814"/>
    <mergeCell ref="B7813:B7814"/>
    <mergeCell ref="C7813:C7814"/>
    <mergeCell ref="D7813:D7814"/>
    <mergeCell ref="E7813:E7814"/>
    <mergeCell ref="F7813:F7814"/>
    <mergeCell ref="A7795:E7795"/>
    <mergeCell ref="A7796:E7796"/>
    <mergeCell ref="B7799:F7799"/>
    <mergeCell ref="B7800:F7800"/>
    <mergeCell ref="B7801:F7801"/>
    <mergeCell ref="F7705:F7706"/>
    <mergeCell ref="C7707:E7707"/>
    <mergeCell ref="A7708:F7708"/>
    <mergeCell ref="A7793:E7793"/>
    <mergeCell ref="A7794:E7794"/>
    <mergeCell ref="A7705:A7706"/>
    <mergeCell ref="B7705:B7706"/>
    <mergeCell ref="C7705:C7706"/>
    <mergeCell ref="D7705:D7706"/>
    <mergeCell ref="E7705:E7706"/>
    <mergeCell ref="B7694:F7694"/>
    <mergeCell ref="B7695:F7695"/>
    <mergeCell ref="A7697:F7697"/>
    <mergeCell ref="A7699:F7699"/>
    <mergeCell ref="A7700:F7700"/>
    <mergeCell ref="A7687:E7687"/>
    <mergeCell ref="A7688:E7688"/>
    <mergeCell ref="A7689:E7689"/>
    <mergeCell ref="B7692:F7692"/>
    <mergeCell ref="B7693:F7693"/>
    <mergeCell ref="A7586:F7586"/>
    <mergeCell ref="A7592:F7592"/>
    <mergeCell ref="A7599:F7599"/>
    <mergeCell ref="A7636:F7636"/>
    <mergeCell ref="A7686:E7686"/>
    <mergeCell ref="F7565:F7566"/>
    <mergeCell ref="C7567:E7567"/>
    <mergeCell ref="A7568:F7568"/>
    <mergeCell ref="A7569:F7569"/>
    <mergeCell ref="A7575:F7575"/>
    <mergeCell ref="A7565:A7566"/>
    <mergeCell ref="B7565:B7566"/>
    <mergeCell ref="C7565:C7566"/>
    <mergeCell ref="D7565:D7566"/>
    <mergeCell ref="E7565:E7566"/>
    <mergeCell ref="B7554:F7554"/>
    <mergeCell ref="B7555:F7555"/>
    <mergeCell ref="A7557:F7557"/>
    <mergeCell ref="A7559:F7559"/>
    <mergeCell ref="A7560:F7560"/>
    <mergeCell ref="A7547:E7547"/>
    <mergeCell ref="A7548:E7548"/>
    <mergeCell ref="A7549:E7549"/>
    <mergeCell ref="B7552:F7552"/>
    <mergeCell ref="B7553:F7553"/>
    <mergeCell ref="C7431:E7431"/>
    <mergeCell ref="A7432:F7432"/>
    <mergeCell ref="A7494:F7494"/>
    <mergeCell ref="A7517:F7517"/>
    <mergeCell ref="A7546:E7546"/>
    <mergeCell ref="A7421:F7421"/>
    <mergeCell ref="A7423:F7423"/>
    <mergeCell ref="A7424:F7424"/>
    <mergeCell ref="A7429:A7430"/>
    <mergeCell ref="B7429:B7430"/>
    <mergeCell ref="C7429:C7430"/>
    <mergeCell ref="D7429:D7430"/>
    <mergeCell ref="E7429:E7430"/>
    <mergeCell ref="F7429:F7430"/>
    <mergeCell ref="A7412:E7412"/>
    <mergeCell ref="B7415:F7415"/>
    <mergeCell ref="B7416:F7416"/>
    <mergeCell ref="B7417:F7417"/>
    <mergeCell ref="B7418:F7418"/>
    <mergeCell ref="C7377:E7377"/>
    <mergeCell ref="A7378:F7378"/>
    <mergeCell ref="A7409:E7409"/>
    <mergeCell ref="A7410:E7410"/>
    <mergeCell ref="A7411:E7411"/>
    <mergeCell ref="A7367:F7367"/>
    <mergeCell ref="A7369:F7369"/>
    <mergeCell ref="A7370:F7370"/>
    <mergeCell ref="A7375:A7376"/>
    <mergeCell ref="B7375:B7376"/>
    <mergeCell ref="C7375:C7376"/>
    <mergeCell ref="D7375:D7376"/>
    <mergeCell ref="E7375:E7376"/>
    <mergeCell ref="F7375:F7376"/>
    <mergeCell ref="A7358:E7358"/>
    <mergeCell ref="B7361:F7361"/>
    <mergeCell ref="B7362:F7362"/>
    <mergeCell ref="B7363:F7363"/>
    <mergeCell ref="B7364:F7364"/>
    <mergeCell ref="A7294:F7294"/>
    <mergeCell ref="A7323:F7323"/>
    <mergeCell ref="A7355:E7355"/>
    <mergeCell ref="A7356:E7356"/>
    <mergeCell ref="A7357:E7357"/>
    <mergeCell ref="C7158:E7158"/>
    <mergeCell ref="A7159:F7159"/>
    <mergeCell ref="A7160:F7160"/>
    <mergeCell ref="A7196:F7196"/>
    <mergeCell ref="A7246:F7246"/>
    <mergeCell ref="B7146:F7146"/>
    <mergeCell ref="A7148:F7148"/>
    <mergeCell ref="A7150:F7150"/>
    <mergeCell ref="A7151:F7151"/>
    <mergeCell ref="A7156:A7157"/>
    <mergeCell ref="B7156:B7157"/>
    <mergeCell ref="C7156:C7157"/>
    <mergeCell ref="D7156:D7157"/>
    <mergeCell ref="E7156:E7157"/>
    <mergeCell ref="F7156:F7157"/>
    <mergeCell ref="A7139:E7139"/>
    <mergeCell ref="A7140:E7140"/>
    <mergeCell ref="B7143:F7143"/>
    <mergeCell ref="B7144:F7144"/>
    <mergeCell ref="B7145:F7145"/>
    <mergeCell ref="A7134:E7134"/>
    <mergeCell ref="A7135:E7135"/>
    <mergeCell ref="A7136:E7136"/>
    <mergeCell ref="A7137:E7137"/>
    <mergeCell ref="A7138:E7138"/>
    <mergeCell ref="A7043:F7043"/>
    <mergeCell ref="A7057:F7057"/>
    <mergeCell ref="A7075:F7075"/>
    <mergeCell ref="A7086:F7086"/>
    <mergeCell ref="A7133:E7133"/>
    <mergeCell ref="A7008:F7008"/>
    <mergeCell ref="A7014:F7014"/>
    <mergeCell ref="A7020:F7020"/>
    <mergeCell ref="A7031:F7031"/>
    <mergeCell ref="A7037:F7037"/>
    <mergeCell ref="A6927:F6927"/>
    <mergeCell ref="A6945:F6945"/>
    <mergeCell ref="A6985:F6985"/>
    <mergeCell ref="A6991:F6991"/>
    <mergeCell ref="A6997:F6997"/>
    <mergeCell ref="A6922:E6922"/>
    <mergeCell ref="A6923:E6923"/>
    <mergeCell ref="A6924:E6924"/>
    <mergeCell ref="A6925:E6925"/>
    <mergeCell ref="A6926:F6926"/>
    <mergeCell ref="C6824:E6824"/>
    <mergeCell ref="A6825:F6825"/>
    <mergeCell ref="A6826:F6826"/>
    <mergeCell ref="A6859:F6859"/>
    <mergeCell ref="A6880:F6880"/>
    <mergeCell ref="A6814:F6814"/>
    <mergeCell ref="A6816:F6816"/>
    <mergeCell ref="A6817:F6817"/>
    <mergeCell ref="A6822:A6823"/>
    <mergeCell ref="B6822:B6823"/>
    <mergeCell ref="C6822:C6823"/>
    <mergeCell ref="D6822:D6823"/>
    <mergeCell ref="E6822:E6823"/>
    <mergeCell ref="F6822:F6823"/>
    <mergeCell ref="A6805:E6805"/>
    <mergeCell ref="B6808:F6808"/>
    <mergeCell ref="B6809:F6809"/>
    <mergeCell ref="B6810:F6810"/>
    <mergeCell ref="B6811:F6811"/>
    <mergeCell ref="A6800:E6800"/>
    <mergeCell ref="A6801:E6801"/>
    <mergeCell ref="A6802:E6802"/>
    <mergeCell ref="A6803:E6803"/>
    <mergeCell ref="A6804:E6804"/>
    <mergeCell ref="A6708:E6708"/>
    <mergeCell ref="A6709:E6709"/>
    <mergeCell ref="A6710:F6710"/>
    <mergeCell ref="A6798:E6798"/>
    <mergeCell ref="A6799:E6799"/>
    <mergeCell ref="A6623:E6623"/>
    <mergeCell ref="A6624:E6624"/>
    <mergeCell ref="A6625:F6625"/>
    <mergeCell ref="A6706:E6706"/>
    <mergeCell ref="A6707:E6707"/>
    <mergeCell ref="A6599:E6599"/>
    <mergeCell ref="A6600:E6600"/>
    <mergeCell ref="A6601:F6601"/>
    <mergeCell ref="A6621:E6621"/>
    <mergeCell ref="A6622:E6622"/>
    <mergeCell ref="A6566:F6566"/>
    <mergeCell ref="A6577:F6577"/>
    <mergeCell ref="A6585:F6585"/>
    <mergeCell ref="A6597:E6597"/>
    <mergeCell ref="A6598:E6598"/>
    <mergeCell ref="C6454:E6454"/>
    <mergeCell ref="A6455:F6455"/>
    <mergeCell ref="A6456:F6456"/>
    <mergeCell ref="A6477:F6477"/>
    <mergeCell ref="A6520:F6520"/>
    <mergeCell ref="A6447:F6447"/>
    <mergeCell ref="A6452:A6453"/>
    <mergeCell ref="B6452:B6453"/>
    <mergeCell ref="C6452:C6453"/>
    <mergeCell ref="D6452:D6453"/>
    <mergeCell ref="E6452:E6453"/>
    <mergeCell ref="F6452:F6453"/>
    <mergeCell ref="B6439:F6439"/>
    <mergeCell ref="B6440:F6440"/>
    <mergeCell ref="B6441:F6441"/>
    <mergeCell ref="A6444:F6444"/>
    <mergeCell ref="A6446:F6446"/>
    <mergeCell ref="A6432:E6432"/>
    <mergeCell ref="A6433:E6433"/>
    <mergeCell ref="A6434:E6434"/>
    <mergeCell ref="A6435:E6435"/>
    <mergeCell ref="B6438:F6438"/>
    <mergeCell ref="F6338:F6339"/>
    <mergeCell ref="C6340:E6340"/>
    <mergeCell ref="A6341:F6341"/>
    <mergeCell ref="A6394:F6394"/>
    <mergeCell ref="A6427:F6427"/>
    <mergeCell ref="A6338:A6339"/>
    <mergeCell ref="B6338:B6339"/>
    <mergeCell ref="C6338:C6339"/>
    <mergeCell ref="D6338:D6339"/>
    <mergeCell ref="E6338:E6339"/>
    <mergeCell ref="B6326:F6326"/>
    <mergeCell ref="B6327:F6327"/>
    <mergeCell ref="A6330:F6330"/>
    <mergeCell ref="A6332:F6332"/>
    <mergeCell ref="A6333:F6333"/>
    <mergeCell ref="A6319:E6319"/>
    <mergeCell ref="A6320:E6320"/>
    <mergeCell ref="A6321:E6321"/>
    <mergeCell ref="B6324:F6324"/>
    <mergeCell ref="B6325:F6325"/>
    <mergeCell ref="A6314:E6314"/>
    <mergeCell ref="A6315:E6315"/>
    <mergeCell ref="A6316:E6316"/>
    <mergeCell ref="A6317:E6317"/>
    <mergeCell ref="A6318:E6318"/>
    <mergeCell ref="A6267:F6267"/>
    <mergeCell ref="A6268:F6268"/>
    <mergeCell ref="A6293:F6293"/>
    <mergeCell ref="A6299:F6299"/>
    <mergeCell ref="A6308:F6308"/>
    <mergeCell ref="A6252:F6252"/>
    <mergeCell ref="A6263:E6263"/>
    <mergeCell ref="A6264:E6264"/>
    <mergeCell ref="A6265:E6265"/>
    <mergeCell ref="A6266:E6266"/>
    <mergeCell ref="A6230:E6230"/>
    <mergeCell ref="A6231:E6231"/>
    <mergeCell ref="A6232:F6232"/>
    <mergeCell ref="A6238:F6238"/>
    <mergeCell ref="A6245:F6245"/>
    <mergeCell ref="C6159:E6159"/>
    <mergeCell ref="A6160:F6160"/>
    <mergeCell ref="A6197:F6197"/>
    <mergeCell ref="A6228:E6228"/>
    <mergeCell ref="A6229:E6229"/>
    <mergeCell ref="A6149:F6149"/>
    <mergeCell ref="A6151:F6151"/>
    <mergeCell ref="A6152:F6152"/>
    <mergeCell ref="A6157:A6158"/>
    <mergeCell ref="B6157:B6158"/>
    <mergeCell ref="C6157:C6158"/>
    <mergeCell ref="D6157:D6158"/>
    <mergeCell ref="E6157:E6158"/>
    <mergeCell ref="F6157:F6158"/>
    <mergeCell ref="A6140:E6140"/>
    <mergeCell ref="B6143:F6143"/>
    <mergeCell ref="B6144:F6144"/>
    <mergeCell ref="B6145:F6145"/>
    <mergeCell ref="B6146:F6146"/>
    <mergeCell ref="A6135:E6135"/>
    <mergeCell ref="A6136:E6136"/>
    <mergeCell ref="A6137:E6137"/>
    <mergeCell ref="A6138:E6138"/>
    <mergeCell ref="A6139:E6139"/>
    <mergeCell ref="A6106:E6106"/>
    <mergeCell ref="A6107:E6107"/>
    <mergeCell ref="A6108:F6108"/>
    <mergeCell ref="A6133:E6133"/>
    <mergeCell ref="A6134:E6134"/>
    <mergeCell ref="C6091:E6091"/>
    <mergeCell ref="A6092:F6092"/>
    <mergeCell ref="A6093:F6093"/>
    <mergeCell ref="A6104:E6104"/>
    <mergeCell ref="A6105:E6105"/>
    <mergeCell ref="A6081:F6081"/>
    <mergeCell ref="A6083:F6083"/>
    <mergeCell ref="A6084:F6084"/>
    <mergeCell ref="A6089:A6090"/>
    <mergeCell ref="B6089:B6090"/>
    <mergeCell ref="C6089:C6090"/>
    <mergeCell ref="D6089:D6090"/>
    <mergeCell ref="E6089:E6090"/>
    <mergeCell ref="F6089:F6090"/>
    <mergeCell ref="A6072:E6072"/>
    <mergeCell ref="B6075:F6075"/>
    <mergeCell ref="B6076:F6076"/>
    <mergeCell ref="B6077:F6077"/>
    <mergeCell ref="B6078:F6078"/>
    <mergeCell ref="A6067:E6067"/>
    <mergeCell ref="A6068:E6068"/>
    <mergeCell ref="A6069:E6069"/>
    <mergeCell ref="A6070:E6070"/>
    <mergeCell ref="A6071:E6071"/>
    <mergeCell ref="A5978:F5978"/>
    <mergeCell ref="A6013:F6013"/>
    <mergeCell ref="A6049:F6049"/>
    <mergeCell ref="A6065:E6065"/>
    <mergeCell ref="A6066:E6066"/>
    <mergeCell ref="A5943:F5943"/>
    <mergeCell ref="A5974:E5974"/>
    <mergeCell ref="A5975:E5975"/>
    <mergeCell ref="A5976:E5976"/>
    <mergeCell ref="A5977:E5977"/>
    <mergeCell ref="A5894:E5894"/>
    <mergeCell ref="A5895:F5895"/>
    <mergeCell ref="A5896:F5896"/>
    <mergeCell ref="A5916:F5916"/>
    <mergeCell ref="A5923:F5923"/>
    <mergeCell ref="A5864:F5864"/>
    <mergeCell ref="A5874:F5874"/>
    <mergeCell ref="A5891:E5891"/>
    <mergeCell ref="A5892:E5892"/>
    <mergeCell ref="A5893:E5893"/>
    <mergeCell ref="A5787:E5787"/>
    <mergeCell ref="A5788:E5788"/>
    <mergeCell ref="A5789:F5789"/>
    <mergeCell ref="A5790:F5790"/>
    <mergeCell ref="A5803:F5803"/>
    <mergeCell ref="A5752:F5752"/>
    <mergeCell ref="A5758:F5758"/>
    <mergeCell ref="A5768:F5768"/>
    <mergeCell ref="A5785:E5785"/>
    <mergeCell ref="A5786:E5786"/>
    <mergeCell ref="C5641:E5641"/>
    <mergeCell ref="A5642:F5642"/>
    <mergeCell ref="A5643:F5643"/>
    <mergeCell ref="A5655:F5655"/>
    <mergeCell ref="A5674:F5674"/>
    <mergeCell ref="A5633:F5633"/>
    <mergeCell ref="A5634:F5634"/>
    <mergeCell ref="A5639:A5640"/>
    <mergeCell ref="B5639:B5640"/>
    <mergeCell ref="C5639:C5640"/>
    <mergeCell ref="D5639:D5640"/>
    <mergeCell ref="E5639:E5640"/>
    <mergeCell ref="F5639:F5640"/>
    <mergeCell ref="B5626:F5626"/>
    <mergeCell ref="B5627:F5627"/>
    <mergeCell ref="B5628:F5628"/>
    <mergeCell ref="B5629:F5629"/>
    <mergeCell ref="A5631:F5631"/>
    <mergeCell ref="A5619:E5619"/>
    <mergeCell ref="A5620:E5620"/>
    <mergeCell ref="A5621:E5621"/>
    <mergeCell ref="A5622:E5622"/>
    <mergeCell ref="A5623:E5623"/>
    <mergeCell ref="A5561:E5561"/>
    <mergeCell ref="A5562:F5562"/>
    <mergeCell ref="A5616:E5616"/>
    <mergeCell ref="A5617:E5617"/>
    <mergeCell ref="A5618:E5618"/>
    <mergeCell ref="A5540:F5540"/>
    <mergeCell ref="A5551:F5551"/>
    <mergeCell ref="A5558:E5558"/>
    <mergeCell ref="A5559:E5559"/>
    <mergeCell ref="A5560:E5560"/>
    <mergeCell ref="A5488:E5488"/>
    <mergeCell ref="A5489:E5489"/>
    <mergeCell ref="A5490:E5490"/>
    <mergeCell ref="A5491:E5491"/>
    <mergeCell ref="A5492:F5492"/>
    <mergeCell ref="A5478:E5478"/>
    <mergeCell ref="A5479:E5479"/>
    <mergeCell ref="A5480:E5480"/>
    <mergeCell ref="A5481:E5481"/>
    <mergeCell ref="A5482:F5482"/>
    <mergeCell ref="A5302:F5302"/>
    <mergeCell ref="A5313:F5313"/>
    <mergeCell ref="A5330:F5330"/>
    <mergeCell ref="A5380:F5380"/>
    <mergeCell ref="A5458:F5458"/>
    <mergeCell ref="A5246:E5246"/>
    <mergeCell ref="A5247:E5247"/>
    <mergeCell ref="A5248:F5248"/>
    <mergeCell ref="A5249:F5249"/>
    <mergeCell ref="A5267:F5267"/>
    <mergeCell ref="A5120:F5120"/>
    <mergeCell ref="A5183:F5183"/>
    <mergeCell ref="A5222:F5222"/>
    <mergeCell ref="A5244:E5244"/>
    <mergeCell ref="A5245:E5245"/>
    <mergeCell ref="A5059:E5059"/>
    <mergeCell ref="A5060:E5060"/>
    <mergeCell ref="A5061:F5061"/>
    <mergeCell ref="A5062:F5062"/>
    <mergeCell ref="A5084:F5084"/>
    <mergeCell ref="A4999:F4999"/>
    <mergeCell ref="A5037:F5037"/>
    <mergeCell ref="A5044:F5044"/>
    <mergeCell ref="A5057:E5057"/>
    <mergeCell ref="A5058:E5058"/>
    <mergeCell ref="A4908:F4908"/>
    <mergeCell ref="A4919:F4919"/>
    <mergeCell ref="A4933:F4933"/>
    <mergeCell ref="A4955:F4955"/>
    <mergeCell ref="A4977:F4977"/>
    <mergeCell ref="A4869:F4869"/>
    <mergeCell ref="A4876:F4876"/>
    <mergeCell ref="A4883:F4883"/>
    <mergeCell ref="A4890:F4890"/>
    <mergeCell ref="A4897:F4897"/>
    <mergeCell ref="A4794:F4794"/>
    <mergeCell ref="A4819:F4819"/>
    <mergeCell ref="A4844:F4844"/>
    <mergeCell ref="A4851:F4851"/>
    <mergeCell ref="A4862:F4862"/>
    <mergeCell ref="A4716:F4716"/>
    <mergeCell ref="A4734:F4734"/>
    <mergeCell ref="A4756:F4756"/>
    <mergeCell ref="A4770:F4770"/>
    <mergeCell ref="A4784:F4784"/>
    <mergeCell ref="C4674:E4674"/>
    <mergeCell ref="A4675:F4675"/>
    <mergeCell ref="A4676:F4676"/>
    <mergeCell ref="A4698:F4698"/>
    <mergeCell ref="A4703:F4703"/>
    <mergeCell ref="B4662:F4662"/>
    <mergeCell ref="A4664:F4664"/>
    <mergeCell ref="A4666:F4666"/>
    <mergeCell ref="A4667:F4667"/>
    <mergeCell ref="A4672:A4673"/>
    <mergeCell ref="B4672:B4673"/>
    <mergeCell ref="C4672:C4673"/>
    <mergeCell ref="D4672:D4673"/>
    <mergeCell ref="E4672:E4673"/>
    <mergeCell ref="F4672:F4673"/>
    <mergeCell ref="A4655:E4655"/>
    <mergeCell ref="A4656:E4656"/>
    <mergeCell ref="B4659:F4659"/>
    <mergeCell ref="B4660:F4660"/>
    <mergeCell ref="B4661:F4661"/>
    <mergeCell ref="A4650:E4650"/>
    <mergeCell ref="A4651:E4651"/>
    <mergeCell ref="A4652:E4652"/>
    <mergeCell ref="A4653:E4653"/>
    <mergeCell ref="A4654:E4654"/>
    <mergeCell ref="A4510:F4510"/>
    <mergeCell ref="A4511:F4511"/>
    <mergeCell ref="A4534:F4534"/>
    <mergeCell ref="A4594:F4594"/>
    <mergeCell ref="A4649:E4649"/>
    <mergeCell ref="A4495:F4495"/>
    <mergeCell ref="A4506:E4506"/>
    <mergeCell ref="A4507:E4507"/>
    <mergeCell ref="A4508:E4508"/>
    <mergeCell ref="A4509:E4509"/>
    <mergeCell ref="A4450:F4450"/>
    <mergeCell ref="A4455:F4455"/>
    <mergeCell ref="A4465:F4465"/>
    <mergeCell ref="A4471:F4471"/>
    <mergeCell ref="A4477:F4477"/>
    <mergeCell ref="A4393:F4393"/>
    <mergeCell ref="A4446:E4446"/>
    <mergeCell ref="A4447:E4447"/>
    <mergeCell ref="A4448:E4448"/>
    <mergeCell ref="A4449:E4449"/>
    <mergeCell ref="A4222:F4222"/>
    <mergeCell ref="A4223:F4223"/>
    <mergeCell ref="A4307:F4307"/>
    <mergeCell ref="A4318:F4318"/>
    <mergeCell ref="A4319:F4319"/>
    <mergeCell ref="A4165:F4165"/>
    <mergeCell ref="A4218:E4218"/>
    <mergeCell ref="A4219:E4219"/>
    <mergeCell ref="A4220:E4220"/>
    <mergeCell ref="A4221:E4221"/>
    <mergeCell ref="A3981:F3981"/>
    <mergeCell ref="A3982:F3982"/>
    <mergeCell ref="A4079:F4079"/>
    <mergeCell ref="A4090:F4090"/>
    <mergeCell ref="A4091:F4091"/>
    <mergeCell ref="A3903:F3903"/>
    <mergeCell ref="A3977:E3977"/>
    <mergeCell ref="A3978:E3978"/>
    <mergeCell ref="A3979:E3979"/>
    <mergeCell ref="A3980:E3980"/>
    <mergeCell ref="A3792:E3792"/>
    <mergeCell ref="A3793:F3793"/>
    <mergeCell ref="A3794:F3794"/>
    <mergeCell ref="A3891:F3891"/>
    <mergeCell ref="A3902:F3902"/>
    <mergeCell ref="A3714:F3714"/>
    <mergeCell ref="A3715:F3715"/>
    <mergeCell ref="A3789:E3789"/>
    <mergeCell ref="A3790:E3790"/>
    <mergeCell ref="A3791:E3791"/>
    <mergeCell ref="A3616:E3616"/>
    <mergeCell ref="A3617:E3617"/>
    <mergeCell ref="A3618:F3618"/>
    <mergeCell ref="A3619:F3619"/>
    <mergeCell ref="A3703:F3703"/>
    <mergeCell ref="A3592:E3592"/>
    <mergeCell ref="A3593:E3593"/>
    <mergeCell ref="A3594:F3594"/>
    <mergeCell ref="A3614:E3614"/>
    <mergeCell ref="A3615:E3615"/>
    <mergeCell ref="A3414:F3414"/>
    <mergeCell ref="A3472:F3472"/>
    <mergeCell ref="A3531:F3531"/>
    <mergeCell ref="A3590:E3590"/>
    <mergeCell ref="A3591:E3591"/>
    <mergeCell ref="A3338:E3338"/>
    <mergeCell ref="A3339:E3339"/>
    <mergeCell ref="A3340:E3340"/>
    <mergeCell ref="A3341:F3341"/>
    <mergeCell ref="A3342:F3342"/>
    <mergeCell ref="A3291:E3291"/>
    <mergeCell ref="A3292:E3292"/>
    <mergeCell ref="A3293:E3293"/>
    <mergeCell ref="A3294:F3294"/>
    <mergeCell ref="A3337:E3337"/>
    <mergeCell ref="C3172:E3172"/>
    <mergeCell ref="A3173:F3173"/>
    <mergeCell ref="A3174:F3174"/>
    <mergeCell ref="A3185:F3185"/>
    <mergeCell ref="A3290:E3290"/>
    <mergeCell ref="A3165:F3165"/>
    <mergeCell ref="A3170:A3171"/>
    <mergeCell ref="B3170:B3171"/>
    <mergeCell ref="C3170:C3171"/>
    <mergeCell ref="D3170:D3171"/>
    <mergeCell ref="E3170:E3171"/>
    <mergeCell ref="F3170:F3171"/>
    <mergeCell ref="B3157:F3157"/>
    <mergeCell ref="B3158:F3158"/>
    <mergeCell ref="B3159:F3159"/>
    <mergeCell ref="A3162:F3162"/>
    <mergeCell ref="A3164:F3164"/>
    <mergeCell ref="A3150:E3150"/>
    <mergeCell ref="A3151:E3151"/>
    <mergeCell ref="A3152:E3152"/>
    <mergeCell ref="A3153:E3153"/>
    <mergeCell ref="B3156:F3156"/>
    <mergeCell ref="A3141:F3141"/>
    <mergeCell ref="A3142:F3142"/>
    <mergeCell ref="A3145:F3145"/>
    <mergeCell ref="A3148:E3148"/>
    <mergeCell ref="A3149:E3149"/>
    <mergeCell ref="A3120:F3120"/>
    <mergeCell ref="A3137:E3137"/>
    <mergeCell ref="A3138:E3138"/>
    <mergeCell ref="A3139:E3139"/>
    <mergeCell ref="A3140:E3140"/>
    <mergeCell ref="A3090:F3090"/>
    <mergeCell ref="A3116:E3116"/>
    <mergeCell ref="A3117:E3117"/>
    <mergeCell ref="A3118:E3118"/>
    <mergeCell ref="A3119:E3119"/>
    <mergeCell ref="A3071:F3071"/>
    <mergeCell ref="A3086:E3086"/>
    <mergeCell ref="A3087:E3087"/>
    <mergeCell ref="A3088:E3088"/>
    <mergeCell ref="A3089:E3089"/>
    <mergeCell ref="A2993:E2993"/>
    <mergeCell ref="A2994:F2994"/>
    <mergeCell ref="A3038:F3038"/>
    <mergeCell ref="A3054:F3054"/>
    <mergeCell ref="A3064:F3064"/>
    <mergeCell ref="A2968:F2968"/>
    <mergeCell ref="A2984:F2984"/>
    <mergeCell ref="A2990:E2990"/>
    <mergeCell ref="A2991:E2991"/>
    <mergeCell ref="A2992:E2992"/>
    <mergeCell ref="A2957:E2957"/>
    <mergeCell ref="A2958:E2958"/>
    <mergeCell ref="A2959:E2959"/>
    <mergeCell ref="A2960:F2960"/>
    <mergeCell ref="A2961:F2961"/>
    <mergeCell ref="A2895:F2895"/>
    <mergeCell ref="A2928:F2928"/>
    <mergeCell ref="A2929:F2929"/>
    <mergeCell ref="A2938:F2938"/>
    <mergeCell ref="A2956:E2956"/>
    <mergeCell ref="A2890:E2890"/>
    <mergeCell ref="A2891:E2891"/>
    <mergeCell ref="A2892:E2892"/>
    <mergeCell ref="A2893:E2893"/>
    <mergeCell ref="A2894:F2894"/>
    <mergeCell ref="A2876:E2876"/>
    <mergeCell ref="A2877:E2877"/>
    <mergeCell ref="A2878:E2878"/>
    <mergeCell ref="A2879:E2879"/>
    <mergeCell ref="A2880:F2880"/>
    <mergeCell ref="A2866:E2866"/>
    <mergeCell ref="A2867:E2867"/>
    <mergeCell ref="A2868:E2868"/>
    <mergeCell ref="A2869:E2869"/>
    <mergeCell ref="A2870:F2870"/>
    <mergeCell ref="A2851:E2851"/>
    <mergeCell ref="A2852:E2852"/>
    <mergeCell ref="A2853:E2853"/>
    <mergeCell ref="A2854:E2854"/>
    <mergeCell ref="A2855:F2855"/>
    <mergeCell ref="A2719:F2719"/>
    <mergeCell ref="A2745:F2745"/>
    <mergeCell ref="A2766:F2766"/>
    <mergeCell ref="A2790:F2790"/>
    <mergeCell ref="A2819:F2819"/>
    <mergeCell ref="A2703:E2703"/>
    <mergeCell ref="A2704:E2704"/>
    <mergeCell ref="A2705:E2705"/>
    <mergeCell ref="A2706:F2706"/>
    <mergeCell ref="A2707:F2707"/>
    <mergeCell ref="A2586:F2586"/>
    <mergeCell ref="A2634:F2634"/>
    <mergeCell ref="A2655:F2655"/>
    <mergeCell ref="A2680:F2680"/>
    <mergeCell ref="A2702:E2702"/>
    <mergeCell ref="F2538:F2539"/>
    <mergeCell ref="C2540:E2540"/>
    <mergeCell ref="A2541:F2541"/>
    <mergeCell ref="A2542:F2542"/>
    <mergeCell ref="A2561:F2561"/>
    <mergeCell ref="A2538:A2539"/>
    <mergeCell ref="B2538:B2539"/>
    <mergeCell ref="C2538:C2539"/>
    <mergeCell ref="D2538:D2539"/>
    <mergeCell ref="E2538:E2539"/>
    <mergeCell ref="B2527:F2527"/>
    <mergeCell ref="B2528:F2528"/>
    <mergeCell ref="A2530:F2530"/>
    <mergeCell ref="A2532:F2532"/>
    <mergeCell ref="A2533:F2533"/>
    <mergeCell ref="A2520:E2520"/>
    <mergeCell ref="A2521:E2521"/>
    <mergeCell ref="A2522:E2522"/>
    <mergeCell ref="B2525:F2525"/>
    <mergeCell ref="B2526:F2526"/>
    <mergeCell ref="A2511:F2511"/>
    <mergeCell ref="A2514:F2514"/>
    <mergeCell ref="A2517:E2517"/>
    <mergeCell ref="A2518:E2518"/>
    <mergeCell ref="A2519:E2519"/>
    <mergeCell ref="A2506:E2506"/>
    <mergeCell ref="A2507:E2507"/>
    <mergeCell ref="A2508:E2508"/>
    <mergeCell ref="A2509:E2509"/>
    <mergeCell ref="A2510:F2510"/>
    <mergeCell ref="A2485:E2485"/>
    <mergeCell ref="A2486:E2486"/>
    <mergeCell ref="A2487:E2487"/>
    <mergeCell ref="A2488:E2488"/>
    <mergeCell ref="A2489:F2489"/>
    <mergeCell ref="A2465:E2465"/>
    <mergeCell ref="A2466:E2466"/>
    <mergeCell ref="A2467:E2467"/>
    <mergeCell ref="A2468:E2468"/>
    <mergeCell ref="A2469:F2469"/>
    <mergeCell ref="A2373:F2373"/>
    <mergeCell ref="A2417:F2417"/>
    <mergeCell ref="A2433:F2433"/>
    <mergeCell ref="A2443:F2443"/>
    <mergeCell ref="A2450:F2450"/>
    <mergeCell ref="A2363:F2363"/>
    <mergeCell ref="A2369:E2369"/>
    <mergeCell ref="A2370:E2370"/>
    <mergeCell ref="A2371:E2371"/>
    <mergeCell ref="A2372:E2372"/>
    <mergeCell ref="A2337:E2337"/>
    <mergeCell ref="A2338:E2338"/>
    <mergeCell ref="A2339:F2339"/>
    <mergeCell ref="A2340:F2340"/>
    <mergeCell ref="A2347:F2347"/>
    <mergeCell ref="A2307:F2307"/>
    <mergeCell ref="A2308:F2308"/>
    <mergeCell ref="A2317:F2317"/>
    <mergeCell ref="A2335:E2335"/>
    <mergeCell ref="A2336:E2336"/>
    <mergeCell ref="A2270:E2270"/>
    <mergeCell ref="A2271:E2271"/>
    <mergeCell ref="A2272:E2272"/>
    <mergeCell ref="A2273:F2273"/>
    <mergeCell ref="A2274:F2274"/>
    <mergeCell ref="A2256:E2256"/>
    <mergeCell ref="A2257:E2257"/>
    <mergeCell ref="A2258:E2258"/>
    <mergeCell ref="A2259:F2259"/>
    <mergeCell ref="A2269:E2269"/>
    <mergeCell ref="A2246:E2246"/>
    <mergeCell ref="A2247:E2247"/>
    <mergeCell ref="A2248:E2248"/>
    <mergeCell ref="A2249:F2249"/>
    <mergeCell ref="A2255:E2255"/>
    <mergeCell ref="A2231:E2231"/>
    <mergeCell ref="A2232:E2232"/>
    <mergeCell ref="A2233:E2233"/>
    <mergeCell ref="A2234:F2234"/>
    <mergeCell ref="A2245:E2245"/>
    <mergeCell ref="A2124:F2124"/>
    <mergeCell ref="A2145:F2145"/>
    <mergeCell ref="A2169:F2169"/>
    <mergeCell ref="A2198:F2198"/>
    <mergeCell ref="A2230:E2230"/>
    <mergeCell ref="A2083:E2083"/>
    <mergeCell ref="A2084:E2084"/>
    <mergeCell ref="A2085:F2085"/>
    <mergeCell ref="A2086:F2086"/>
    <mergeCell ref="A2098:F2098"/>
    <mergeCell ref="A2013:F2013"/>
    <mergeCell ref="A2034:F2034"/>
    <mergeCell ref="A2059:F2059"/>
    <mergeCell ref="A2081:E2081"/>
    <mergeCell ref="A2082:E2082"/>
    <mergeCell ref="C1919:E1919"/>
    <mergeCell ref="A1920:F1920"/>
    <mergeCell ref="A1921:F1921"/>
    <mergeCell ref="A1940:F1940"/>
    <mergeCell ref="A1965:F1965"/>
    <mergeCell ref="A1912:F1912"/>
    <mergeCell ref="A1917:A1918"/>
    <mergeCell ref="B1917:B1918"/>
    <mergeCell ref="C1917:C1918"/>
    <mergeCell ref="D1917:D1918"/>
    <mergeCell ref="E1917:E1918"/>
    <mergeCell ref="F1917:F1918"/>
    <mergeCell ref="B1905:F1905"/>
    <mergeCell ref="B1906:F1906"/>
    <mergeCell ref="B1907:F1907"/>
    <mergeCell ref="A1909:F1909"/>
    <mergeCell ref="A1911:F1911"/>
    <mergeCell ref="A1898:E1898"/>
    <mergeCell ref="A1899:E1899"/>
    <mergeCell ref="A1900:E1900"/>
    <mergeCell ref="A1901:E1901"/>
    <mergeCell ref="B1904:F1904"/>
    <mergeCell ref="A1868:F1868"/>
    <mergeCell ref="A1894:E1894"/>
    <mergeCell ref="A1895:E1895"/>
    <mergeCell ref="A1896:E1896"/>
    <mergeCell ref="A1897:E1897"/>
    <mergeCell ref="A1852:F1852"/>
    <mergeCell ref="A1864:E1864"/>
    <mergeCell ref="A1865:E1865"/>
    <mergeCell ref="A1866:E1866"/>
    <mergeCell ref="A1867:E1867"/>
    <mergeCell ref="A1777:F1777"/>
    <mergeCell ref="A1778:F1778"/>
    <mergeCell ref="A1779:F1779"/>
    <mergeCell ref="A1795:F1795"/>
    <mergeCell ref="A1823:F1823"/>
    <mergeCell ref="A1767:F1767"/>
    <mergeCell ref="A1773:E1773"/>
    <mergeCell ref="A1774:E1774"/>
    <mergeCell ref="A1775:E1775"/>
    <mergeCell ref="A1776:E1776"/>
    <mergeCell ref="A1751:F1751"/>
    <mergeCell ref="A1763:E1763"/>
    <mergeCell ref="A1764:E1764"/>
    <mergeCell ref="A1765:E1765"/>
    <mergeCell ref="A1766:E1766"/>
    <mergeCell ref="A1716:F1716"/>
    <mergeCell ref="A1722:F1722"/>
    <mergeCell ref="A1736:F1736"/>
    <mergeCell ref="A1737:F1737"/>
    <mergeCell ref="A1744:F1744"/>
    <mergeCell ref="A1686:F1686"/>
    <mergeCell ref="A1692:F1692"/>
    <mergeCell ref="A1703:F1703"/>
    <mergeCell ref="A1704:F1704"/>
    <mergeCell ref="A1710:F1710"/>
    <mergeCell ref="A1652:F1652"/>
    <mergeCell ref="A1658:F1658"/>
    <mergeCell ref="A1659:F1659"/>
    <mergeCell ref="A1665:F1665"/>
    <mergeCell ref="A1671:F1671"/>
    <mergeCell ref="A1618:F1618"/>
    <mergeCell ref="A1624:F1624"/>
    <mergeCell ref="A1625:F1625"/>
    <mergeCell ref="A1631:F1631"/>
    <mergeCell ref="A1637:F1637"/>
    <mergeCell ref="A1566:F1566"/>
    <mergeCell ref="A1572:F1572"/>
    <mergeCell ref="A1578:F1578"/>
    <mergeCell ref="A1592:F1592"/>
    <mergeCell ref="A1607:F1607"/>
    <mergeCell ref="A1533:F1533"/>
    <mergeCell ref="A1539:F1539"/>
    <mergeCell ref="A1545:F1545"/>
    <mergeCell ref="A1559:F1559"/>
    <mergeCell ref="A1565:F1565"/>
    <mergeCell ref="A1528:E1528"/>
    <mergeCell ref="A1529:E1529"/>
    <mergeCell ref="A1530:E1530"/>
    <mergeCell ref="A1531:F1531"/>
    <mergeCell ref="A1532:F1532"/>
    <mergeCell ref="A1441:F1441"/>
    <mergeCell ref="A1468:F1468"/>
    <mergeCell ref="A1495:F1495"/>
    <mergeCell ref="A1521:F1521"/>
    <mergeCell ref="A1527:E1527"/>
    <mergeCell ref="C1358:E1358"/>
    <mergeCell ref="A1359:F1359"/>
    <mergeCell ref="A1360:F1360"/>
    <mergeCell ref="A1387:F1387"/>
    <mergeCell ref="A1414:F1414"/>
    <mergeCell ref="A1351:F1351"/>
    <mergeCell ref="A1356:A1357"/>
    <mergeCell ref="B1356:B1357"/>
    <mergeCell ref="C1356:C1357"/>
    <mergeCell ref="D1356:D1357"/>
    <mergeCell ref="E1356:E1357"/>
    <mergeCell ref="F1356:F1357"/>
    <mergeCell ref="B1343:F1343"/>
    <mergeCell ref="B1344:F1344"/>
    <mergeCell ref="B1345:F1345"/>
    <mergeCell ref="A1348:F1348"/>
    <mergeCell ref="A1350:F1350"/>
    <mergeCell ref="A1336:E1336"/>
    <mergeCell ref="A1337:E1337"/>
    <mergeCell ref="A1338:E1338"/>
    <mergeCell ref="A1339:E1339"/>
    <mergeCell ref="B1342:F1342"/>
    <mergeCell ref="A1316:F1316"/>
    <mergeCell ref="A1332:E1332"/>
    <mergeCell ref="A1333:E1333"/>
    <mergeCell ref="A1334:E1334"/>
    <mergeCell ref="A1335:E1335"/>
    <mergeCell ref="A1300:F1300"/>
    <mergeCell ref="A1312:E1312"/>
    <mergeCell ref="A1313:E1313"/>
    <mergeCell ref="A1314:E1314"/>
    <mergeCell ref="A1315:E1315"/>
    <mergeCell ref="A1223:F1223"/>
    <mergeCell ref="A1224:F1224"/>
    <mergeCell ref="A1225:F1225"/>
    <mergeCell ref="A1243:F1243"/>
    <mergeCell ref="A1271:F1271"/>
    <mergeCell ref="A1213:F1213"/>
    <mergeCell ref="A1219:E1219"/>
    <mergeCell ref="A1220:E1220"/>
    <mergeCell ref="A1221:E1221"/>
    <mergeCell ref="A1222:E1222"/>
    <mergeCell ref="A1197:F1197"/>
    <mergeCell ref="A1209:E1209"/>
    <mergeCell ref="A1210:E1210"/>
    <mergeCell ref="A1211:E1211"/>
    <mergeCell ref="A1212:E1212"/>
    <mergeCell ref="A1162:F1162"/>
    <mergeCell ref="A1168:F1168"/>
    <mergeCell ref="A1182:F1182"/>
    <mergeCell ref="A1183:F1183"/>
    <mergeCell ref="A1190:F1190"/>
    <mergeCell ref="A1132:F1132"/>
    <mergeCell ref="A1138:F1138"/>
    <mergeCell ref="A1149:F1149"/>
    <mergeCell ref="A1150:F1150"/>
    <mergeCell ref="A1156:F1156"/>
    <mergeCell ref="A1098:F1098"/>
    <mergeCell ref="A1104:F1104"/>
    <mergeCell ref="A1105:F1105"/>
    <mergeCell ref="A1111:F1111"/>
    <mergeCell ref="A1117:F1117"/>
    <mergeCell ref="A1064:F1064"/>
    <mergeCell ref="A1070:F1070"/>
    <mergeCell ref="A1071:F1071"/>
    <mergeCell ref="A1077:F1077"/>
    <mergeCell ref="A1083:F1083"/>
    <mergeCell ref="A1012:F1012"/>
    <mergeCell ref="A1018:F1018"/>
    <mergeCell ref="A1024:F1024"/>
    <mergeCell ref="A1038:F1038"/>
    <mergeCell ref="A1053:F1053"/>
    <mergeCell ref="A979:F979"/>
    <mergeCell ref="A985:F985"/>
    <mergeCell ref="A991:F991"/>
    <mergeCell ref="A1005:F1005"/>
    <mergeCell ref="A1011:F1011"/>
    <mergeCell ref="A974:E974"/>
    <mergeCell ref="A975:E975"/>
    <mergeCell ref="A976:E976"/>
    <mergeCell ref="A977:F977"/>
    <mergeCell ref="A978:F978"/>
    <mergeCell ref="A887:F887"/>
    <mergeCell ref="A914:F914"/>
    <mergeCell ref="A941:F941"/>
    <mergeCell ref="A967:F967"/>
    <mergeCell ref="A973:E973"/>
    <mergeCell ref="C804:E804"/>
    <mergeCell ref="A805:F805"/>
    <mergeCell ref="A806:F806"/>
    <mergeCell ref="A833:F833"/>
    <mergeCell ref="A860:F860"/>
    <mergeCell ref="A797:F797"/>
    <mergeCell ref="A802:A803"/>
    <mergeCell ref="B802:B803"/>
    <mergeCell ref="C802:C803"/>
    <mergeCell ref="D802:D803"/>
    <mergeCell ref="E802:E803"/>
    <mergeCell ref="F802:F803"/>
    <mergeCell ref="B790:F790"/>
    <mergeCell ref="B791:F791"/>
    <mergeCell ref="B792:F792"/>
    <mergeCell ref="A794:F794"/>
    <mergeCell ref="A796:F796"/>
    <mergeCell ref="A783:E783"/>
    <mergeCell ref="A784:E784"/>
    <mergeCell ref="A785:E785"/>
    <mergeCell ref="A786:E786"/>
    <mergeCell ref="B789:F789"/>
    <mergeCell ref="A768:F768"/>
    <mergeCell ref="A779:E779"/>
    <mergeCell ref="A780:E780"/>
    <mergeCell ref="A781:E781"/>
    <mergeCell ref="A782:E782"/>
    <mergeCell ref="A743:F743"/>
    <mergeCell ref="A764:E764"/>
    <mergeCell ref="A765:E765"/>
    <mergeCell ref="A766:E766"/>
    <mergeCell ref="A767:E767"/>
    <mergeCell ref="A736:F736"/>
    <mergeCell ref="A739:E739"/>
    <mergeCell ref="A740:E740"/>
    <mergeCell ref="A741:E741"/>
    <mergeCell ref="A742:E742"/>
    <mergeCell ref="A708:E708"/>
    <mergeCell ref="A709:E709"/>
    <mergeCell ref="A710:E710"/>
    <mergeCell ref="A711:F711"/>
    <mergeCell ref="A732:F732"/>
    <mergeCell ref="A654:E654"/>
    <mergeCell ref="A655:E655"/>
    <mergeCell ref="A656:E656"/>
    <mergeCell ref="A657:F657"/>
    <mergeCell ref="A707:E707"/>
    <mergeCell ref="A635:E635"/>
    <mergeCell ref="A636:E636"/>
    <mergeCell ref="A637:E637"/>
    <mergeCell ref="A638:F638"/>
    <mergeCell ref="A653:E653"/>
    <mergeCell ref="A603:E603"/>
    <mergeCell ref="A604:E604"/>
    <mergeCell ref="A605:E605"/>
    <mergeCell ref="A606:F606"/>
    <mergeCell ref="A634:E634"/>
    <mergeCell ref="C577:E577"/>
    <mergeCell ref="A578:F578"/>
    <mergeCell ref="A579:F579"/>
    <mergeCell ref="A591:F591"/>
    <mergeCell ref="A602:E602"/>
    <mergeCell ref="A570:F570"/>
    <mergeCell ref="A575:A576"/>
    <mergeCell ref="B575:B576"/>
    <mergeCell ref="C575:C576"/>
    <mergeCell ref="D575:D576"/>
    <mergeCell ref="E575:E576"/>
    <mergeCell ref="F575:F576"/>
    <mergeCell ref="B563:F563"/>
    <mergeCell ref="B564:F564"/>
    <mergeCell ref="B565:F565"/>
    <mergeCell ref="A567:F567"/>
    <mergeCell ref="A569:F569"/>
    <mergeCell ref="A556:E556"/>
    <mergeCell ref="A557:E557"/>
    <mergeCell ref="A558:E558"/>
    <mergeCell ref="A559:E559"/>
    <mergeCell ref="B562:F562"/>
    <mergeCell ref="A527:F527"/>
    <mergeCell ref="A552:E552"/>
    <mergeCell ref="A553:E553"/>
    <mergeCell ref="A554:E554"/>
    <mergeCell ref="A555:E555"/>
    <mergeCell ref="A503:F503"/>
    <mergeCell ref="A523:E523"/>
    <mergeCell ref="A524:E524"/>
    <mergeCell ref="A525:E525"/>
    <mergeCell ref="A526:E526"/>
    <mergeCell ref="A479:F479"/>
    <mergeCell ref="A499:E499"/>
    <mergeCell ref="A500:E500"/>
    <mergeCell ref="A501:E501"/>
    <mergeCell ref="A502:E502"/>
    <mergeCell ref="A452:F452"/>
    <mergeCell ref="A475:E475"/>
    <mergeCell ref="A476:E476"/>
    <mergeCell ref="A477:E477"/>
    <mergeCell ref="A478:E478"/>
    <mergeCell ref="A437:F437"/>
    <mergeCell ref="A448:E448"/>
    <mergeCell ref="A449:E449"/>
    <mergeCell ref="A450:E450"/>
    <mergeCell ref="A451:E451"/>
    <mergeCell ref="A375:E375"/>
    <mergeCell ref="A376:F376"/>
    <mergeCell ref="A377:F377"/>
    <mergeCell ref="A389:F389"/>
    <mergeCell ref="A399:F399"/>
    <mergeCell ref="A356:E356"/>
    <mergeCell ref="A357:F357"/>
    <mergeCell ref="A372:E372"/>
    <mergeCell ref="A373:E373"/>
    <mergeCell ref="A374:E374"/>
    <mergeCell ref="A336:E336"/>
    <mergeCell ref="A337:F337"/>
    <mergeCell ref="A353:E353"/>
    <mergeCell ref="A354:E354"/>
    <mergeCell ref="A355:E355"/>
    <mergeCell ref="A322:E322"/>
    <mergeCell ref="A323:F323"/>
    <mergeCell ref="A333:E333"/>
    <mergeCell ref="A334:E334"/>
    <mergeCell ref="A335:E335"/>
    <mergeCell ref="A301:E301"/>
    <mergeCell ref="A302:F302"/>
    <mergeCell ref="A319:E319"/>
    <mergeCell ref="A320:E320"/>
    <mergeCell ref="A321:E321"/>
    <mergeCell ref="A281:E281"/>
    <mergeCell ref="A282:F282"/>
    <mergeCell ref="A298:E298"/>
    <mergeCell ref="A299:E299"/>
    <mergeCell ref="A300:E300"/>
    <mergeCell ref="A257:E257"/>
    <mergeCell ref="A258:F258"/>
    <mergeCell ref="A278:E278"/>
    <mergeCell ref="A279:E279"/>
    <mergeCell ref="A280:E280"/>
    <mergeCell ref="C233:E233"/>
    <mergeCell ref="A234:F234"/>
    <mergeCell ref="A254:E254"/>
    <mergeCell ref="A255:E255"/>
    <mergeCell ref="A256:E256"/>
    <mergeCell ref="A223:F223"/>
    <mergeCell ref="A225:F225"/>
    <mergeCell ref="A226:F226"/>
    <mergeCell ref="A231:A232"/>
    <mergeCell ref="B231:B232"/>
    <mergeCell ref="C231:C232"/>
    <mergeCell ref="D231:D232"/>
    <mergeCell ref="E231:E232"/>
    <mergeCell ref="F231:F232"/>
    <mergeCell ref="A95:F95"/>
    <mergeCell ref="A96:F96"/>
    <mergeCell ref="A99:F99"/>
    <mergeCell ref="A102:E102"/>
    <mergeCell ref="A103:E103"/>
    <mergeCell ref="A104:E104"/>
    <mergeCell ref="B221:F221"/>
    <mergeCell ref="A214:E214"/>
    <mergeCell ref="A215:E215"/>
    <mergeCell ref="B218:F218"/>
    <mergeCell ref="B219:F219"/>
    <mergeCell ref="B220:F220"/>
    <mergeCell ref="A207:F207"/>
    <mergeCell ref="A210:E210"/>
    <mergeCell ref="A211:E211"/>
    <mergeCell ref="A212:E212"/>
    <mergeCell ref="A213:E213"/>
    <mergeCell ref="A200:E200"/>
    <mergeCell ref="A201:E201"/>
    <mergeCell ref="A202:E202"/>
    <mergeCell ref="A203:F203"/>
    <mergeCell ref="A204:F204"/>
    <mergeCell ref="C126:E126"/>
    <mergeCell ref="A127:F127"/>
    <mergeCell ref="A160:F160"/>
    <mergeCell ref="A182:F182"/>
    <mergeCell ref="A199:E199"/>
    <mergeCell ref="A105:E105"/>
    <mergeCell ref="B113:F113"/>
    <mergeCell ref="I114:K114"/>
    <mergeCell ref="A106:E106"/>
    <mergeCell ref="A107:E107"/>
    <mergeCell ref="B110:F110"/>
    <mergeCell ref="B111:F111"/>
    <mergeCell ref="B112:F112"/>
    <mergeCell ref="A116:F116"/>
    <mergeCell ref="A118:F118"/>
    <mergeCell ref="A119:F119"/>
    <mergeCell ref="A124:A125"/>
    <mergeCell ref="B124:B125"/>
    <mergeCell ref="C124:C125"/>
    <mergeCell ref="D124:D125"/>
    <mergeCell ref="E124:E125"/>
    <mergeCell ref="F124:F125"/>
    <mergeCell ref="A2:F2"/>
    <mergeCell ref="A4:F4"/>
    <mergeCell ref="A5:F5"/>
    <mergeCell ref="A10:A11"/>
    <mergeCell ref="B10:B11"/>
    <mergeCell ref="C10:C11"/>
    <mergeCell ref="D10:D11"/>
    <mergeCell ref="E10:E11"/>
    <mergeCell ref="F10:F11"/>
    <mergeCell ref="C12:E12"/>
    <mergeCell ref="A13:F13"/>
    <mergeCell ref="A46:F46"/>
    <mergeCell ref="A74:F74"/>
    <mergeCell ref="A91:E91"/>
    <mergeCell ref="A92:E92"/>
    <mergeCell ref="A93:E93"/>
    <mergeCell ref="A94:E94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G1:T108"/>
  <sheetViews>
    <sheetView topLeftCell="A64" workbookViewId="0">
      <selection sqref="A1:I107"/>
    </sheetView>
  </sheetViews>
  <sheetFormatPr defaultColWidth="9.140625" defaultRowHeight="10.5" customHeight="1" x14ac:dyDescent="0.2"/>
  <cols>
    <col min="1" max="1" width="9" style="1" customWidth="1"/>
    <col min="2" max="2" width="20.140625" style="1" customWidth="1"/>
    <col min="3" max="3" width="54.7109375" style="1" customWidth="1"/>
    <col min="4" max="4" width="13.7109375" style="1" customWidth="1"/>
    <col min="5" max="5" width="14.5703125" style="1" customWidth="1"/>
    <col min="6" max="6" width="15.7109375" style="1" customWidth="1"/>
    <col min="7" max="7" width="13" style="55" customWidth="1"/>
    <col min="8" max="8" width="13.85546875" style="1" customWidth="1"/>
    <col min="9" max="9" width="13.42578125" style="1" customWidth="1"/>
    <col min="10" max="10" width="8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5" width="9.140625" style="1"/>
    <col min="16" max="18" width="127.85546875" style="2" hidden="1" customWidth="1"/>
    <col min="19" max="20" width="112.140625" style="2" hidden="1" customWidth="1"/>
    <col min="21" max="16384" width="9.140625" style="1"/>
  </cols>
  <sheetData>
    <row r="1" spans="10:17" s="3" customFormat="1" ht="15" x14ac:dyDescent="0.25"/>
    <row r="2" spans="10:17" s="3" customFormat="1" ht="28.5" customHeight="1" x14ac:dyDescent="0.25"/>
    <row r="3" spans="10:17" s="3" customFormat="1" ht="10.5" customHeight="1" x14ac:dyDescent="0.25"/>
    <row r="4" spans="10:17" s="3" customFormat="1" ht="15" x14ac:dyDescent="0.25">
      <c r="P4" s="7" t="s">
        <v>902</v>
      </c>
    </row>
    <row r="5" spans="10:17" s="3" customFormat="1" ht="15.75" customHeight="1" x14ac:dyDescent="0.25"/>
    <row r="6" spans="10:17" s="3" customFormat="1" ht="15.75" customHeight="1" x14ac:dyDescent="0.25"/>
    <row r="7" spans="10:17" s="3" customFormat="1" ht="12.75" customHeight="1" x14ac:dyDescent="0.25">
      <c r="J7" s="10"/>
      <c r="K7" s="10"/>
      <c r="L7" s="10"/>
      <c r="M7" s="13"/>
      <c r="N7" s="14"/>
    </row>
    <row r="8" spans="10:17" s="3" customFormat="1" ht="12.75" customHeight="1" x14ac:dyDescent="0.25">
      <c r="J8" s="10"/>
      <c r="K8" s="10"/>
      <c r="L8" s="17"/>
      <c r="M8" s="10"/>
    </row>
    <row r="9" spans="10:17" s="3" customFormat="1" ht="15" x14ac:dyDescent="0.25"/>
    <row r="10" spans="10:17" s="3" customFormat="1" ht="36" customHeight="1" x14ac:dyDescent="0.25"/>
    <row r="11" spans="10:17" s="3" customFormat="1" ht="11.25" customHeight="1" x14ac:dyDescent="0.25"/>
    <row r="12" spans="10:17" s="3" customFormat="1" ht="15" x14ac:dyDescent="0.25"/>
    <row r="13" spans="10:17" s="3" customFormat="1" ht="15" x14ac:dyDescent="0.25">
      <c r="Q13" s="20" t="s">
        <v>912</v>
      </c>
    </row>
    <row r="14" spans="10:17" s="3" customFormat="1" ht="15" x14ac:dyDescent="0.25">
      <c r="Q14" s="20"/>
    </row>
    <row r="15" spans="10:17" s="3" customFormat="1" ht="15" x14ac:dyDescent="0.25">
      <c r="Q15" s="20"/>
    </row>
    <row r="16" spans="10:17" s="3" customFormat="1" ht="15" x14ac:dyDescent="0.25">
      <c r="Q16" s="20"/>
    </row>
    <row r="17" spans="17:17" s="3" customFormat="1" ht="15" x14ac:dyDescent="0.25">
      <c r="Q17" s="20"/>
    </row>
    <row r="18" spans="17:17" s="3" customFormat="1" ht="15" x14ac:dyDescent="0.25">
      <c r="Q18" s="20"/>
    </row>
    <row r="19" spans="17:17" s="3" customFormat="1" ht="15" x14ac:dyDescent="0.25">
      <c r="Q19" s="20"/>
    </row>
    <row r="20" spans="17:17" s="3" customFormat="1" ht="15" x14ac:dyDescent="0.25">
      <c r="Q20" s="20"/>
    </row>
    <row r="21" spans="17:17" s="3" customFormat="1" ht="15" x14ac:dyDescent="0.25">
      <c r="Q21" s="20"/>
    </row>
    <row r="22" spans="17:17" s="3" customFormat="1" ht="15" x14ac:dyDescent="0.25">
      <c r="Q22" s="20"/>
    </row>
    <row r="23" spans="17:17" s="3" customFormat="1" ht="15" x14ac:dyDescent="0.25">
      <c r="Q23" s="20"/>
    </row>
    <row r="24" spans="17:17" s="3" customFormat="1" ht="15" x14ac:dyDescent="0.25">
      <c r="Q24" s="20"/>
    </row>
    <row r="25" spans="17:17" s="3" customFormat="1" ht="15" x14ac:dyDescent="0.25">
      <c r="Q25" s="20"/>
    </row>
    <row r="26" spans="17:17" s="3" customFormat="1" ht="15" x14ac:dyDescent="0.25">
      <c r="Q26" s="20"/>
    </row>
    <row r="27" spans="17:17" s="3" customFormat="1" ht="15" x14ac:dyDescent="0.25">
      <c r="Q27" s="20"/>
    </row>
    <row r="28" spans="17:17" s="3" customFormat="1" ht="15" x14ac:dyDescent="0.25">
      <c r="Q28" s="20"/>
    </row>
    <row r="29" spans="17:17" s="3" customFormat="1" ht="15" x14ac:dyDescent="0.25">
      <c r="Q29" s="20"/>
    </row>
    <row r="30" spans="17:17" s="3" customFormat="1" ht="15" x14ac:dyDescent="0.25">
      <c r="Q30" s="20"/>
    </row>
    <row r="31" spans="17:17" s="3" customFormat="1" ht="15" x14ac:dyDescent="0.25">
      <c r="Q31" s="20"/>
    </row>
    <row r="32" spans="17:17" s="3" customFormat="1" ht="15" x14ac:dyDescent="0.25">
      <c r="Q32" s="20"/>
    </row>
    <row r="33" spans="17:18" s="3" customFormat="1" ht="15" x14ac:dyDescent="0.25">
      <c r="Q33" s="20"/>
    </row>
    <row r="34" spans="17:18" s="3" customFormat="1" ht="15" x14ac:dyDescent="0.25">
      <c r="Q34" s="20"/>
    </row>
    <row r="35" spans="17:18" s="3" customFormat="1" ht="15" x14ac:dyDescent="0.25">
      <c r="Q35" s="20"/>
    </row>
    <row r="36" spans="17:18" s="3" customFormat="1" ht="15" x14ac:dyDescent="0.25">
      <c r="Q36" s="20"/>
    </row>
    <row r="37" spans="17:18" s="3" customFormat="1" ht="15" x14ac:dyDescent="0.25">
      <c r="Q37" s="20"/>
    </row>
    <row r="38" spans="17:18" s="3" customFormat="1" ht="15" x14ac:dyDescent="0.25">
      <c r="Q38" s="20"/>
    </row>
    <row r="39" spans="17:18" s="3" customFormat="1" ht="15" x14ac:dyDescent="0.25">
      <c r="Q39" s="20"/>
    </row>
    <row r="40" spans="17:18" s="3" customFormat="1" ht="15" x14ac:dyDescent="0.25">
      <c r="Q40" s="20"/>
    </row>
    <row r="41" spans="17:18" s="3" customFormat="1" ht="15" x14ac:dyDescent="0.25">
      <c r="Q41" s="20"/>
    </row>
    <row r="42" spans="17:18" s="3" customFormat="1" ht="15" x14ac:dyDescent="0.25">
      <c r="Q42" s="20"/>
    </row>
    <row r="43" spans="17:18" s="3" customFormat="1" ht="15" x14ac:dyDescent="0.25">
      <c r="Q43" s="20"/>
    </row>
    <row r="44" spans="17:18" s="3" customFormat="1" ht="15" x14ac:dyDescent="0.25">
      <c r="Q44" s="20"/>
    </row>
    <row r="45" spans="17:18" s="3" customFormat="1" ht="15" x14ac:dyDescent="0.25">
      <c r="Q45" s="20"/>
    </row>
    <row r="46" spans="17:18" s="58" customFormat="1" ht="15" x14ac:dyDescent="0.25">
      <c r="Q46" s="59"/>
      <c r="R46" s="60" t="s">
        <v>952</v>
      </c>
    </row>
    <row r="47" spans="17:18" s="58" customFormat="1" ht="15" x14ac:dyDescent="0.25">
      <c r="Q47" s="59"/>
      <c r="R47" s="60"/>
    </row>
    <row r="48" spans="17:18" s="58" customFormat="1" ht="15" x14ac:dyDescent="0.25">
      <c r="Q48" s="59"/>
      <c r="R48" s="60"/>
    </row>
    <row r="49" spans="17:18" s="58" customFormat="1" ht="15" x14ac:dyDescent="0.25">
      <c r="Q49" s="59"/>
      <c r="R49" s="60"/>
    </row>
    <row r="50" spans="17:18" s="58" customFormat="1" ht="15" x14ac:dyDescent="0.25">
      <c r="Q50" s="59"/>
      <c r="R50" s="60"/>
    </row>
    <row r="51" spans="17:18" s="58" customFormat="1" ht="15" x14ac:dyDescent="0.25">
      <c r="Q51" s="59"/>
      <c r="R51" s="60"/>
    </row>
    <row r="52" spans="17:18" s="58" customFormat="1" ht="15" x14ac:dyDescent="0.25">
      <c r="Q52" s="59"/>
      <c r="R52" s="60"/>
    </row>
    <row r="53" spans="17:18" s="58" customFormat="1" ht="15" x14ac:dyDescent="0.25">
      <c r="Q53" s="59"/>
      <c r="R53" s="60"/>
    </row>
    <row r="54" spans="17:18" s="58" customFormat="1" ht="15" x14ac:dyDescent="0.25">
      <c r="Q54" s="59"/>
      <c r="R54" s="60"/>
    </row>
    <row r="55" spans="17:18" s="58" customFormat="1" ht="15" x14ac:dyDescent="0.25">
      <c r="Q55" s="59"/>
      <c r="R55" s="60"/>
    </row>
    <row r="56" spans="17:18" s="58" customFormat="1" ht="15" x14ac:dyDescent="0.25">
      <c r="Q56" s="59"/>
      <c r="R56" s="60"/>
    </row>
    <row r="57" spans="17:18" s="58" customFormat="1" ht="15" x14ac:dyDescent="0.25">
      <c r="Q57" s="59"/>
      <c r="R57" s="60"/>
    </row>
    <row r="58" spans="17:18" s="58" customFormat="1" ht="15" x14ac:dyDescent="0.25">
      <c r="Q58" s="59"/>
      <c r="R58" s="60"/>
    </row>
    <row r="59" spans="17:18" s="58" customFormat="1" ht="15" x14ac:dyDescent="0.25">
      <c r="Q59" s="59"/>
      <c r="R59" s="60"/>
    </row>
    <row r="60" spans="17:18" s="58" customFormat="1" ht="15" x14ac:dyDescent="0.25">
      <c r="Q60" s="59"/>
      <c r="R60" s="60"/>
    </row>
    <row r="61" spans="17:18" s="58" customFormat="1" ht="15" x14ac:dyDescent="0.25">
      <c r="Q61" s="59"/>
      <c r="R61" s="60"/>
    </row>
    <row r="62" spans="17:18" s="58" customFormat="1" ht="15" x14ac:dyDescent="0.25">
      <c r="Q62" s="59"/>
      <c r="R62" s="60"/>
    </row>
    <row r="63" spans="17:18" s="58" customFormat="1" ht="15" x14ac:dyDescent="0.25">
      <c r="Q63" s="59"/>
      <c r="R63" s="60"/>
    </row>
    <row r="64" spans="17:18" s="58" customFormat="1" ht="15" x14ac:dyDescent="0.25">
      <c r="Q64" s="59"/>
      <c r="R64" s="60"/>
    </row>
    <row r="65" spans="17:18" s="58" customFormat="1" ht="15" x14ac:dyDescent="0.25">
      <c r="Q65" s="59"/>
      <c r="R65" s="60"/>
    </row>
    <row r="66" spans="17:18" s="58" customFormat="1" ht="15" x14ac:dyDescent="0.25">
      <c r="Q66" s="59"/>
      <c r="R66" s="60"/>
    </row>
    <row r="67" spans="17:18" s="58" customFormat="1" ht="15" x14ac:dyDescent="0.25">
      <c r="Q67" s="59"/>
      <c r="R67" s="60"/>
    </row>
    <row r="68" spans="17:18" s="3" customFormat="1" ht="15" x14ac:dyDescent="0.25">
      <c r="Q68" s="20"/>
      <c r="R68" s="34" t="s">
        <v>991</v>
      </c>
    </row>
    <row r="69" spans="17:18" s="3" customFormat="1" ht="15" x14ac:dyDescent="0.25">
      <c r="Q69" s="20"/>
      <c r="R69" s="34"/>
    </row>
    <row r="70" spans="17:18" s="3" customFormat="1" ht="15" x14ac:dyDescent="0.25">
      <c r="Q70" s="20"/>
      <c r="R70" s="34"/>
    </row>
    <row r="71" spans="17:18" s="3" customFormat="1" ht="15" x14ac:dyDescent="0.25">
      <c r="Q71" s="20"/>
      <c r="R71" s="34"/>
    </row>
    <row r="72" spans="17:18" s="3" customFormat="1" ht="15" x14ac:dyDescent="0.25">
      <c r="Q72" s="20"/>
      <c r="R72" s="34"/>
    </row>
    <row r="73" spans="17:18" s="3" customFormat="1" ht="15" x14ac:dyDescent="0.25">
      <c r="Q73" s="20"/>
      <c r="R73" s="34"/>
    </row>
    <row r="74" spans="17:18" s="3" customFormat="1" ht="15" x14ac:dyDescent="0.25">
      <c r="Q74" s="20"/>
      <c r="R74" s="34"/>
    </row>
    <row r="75" spans="17:18" s="3" customFormat="1" ht="15" x14ac:dyDescent="0.25">
      <c r="Q75" s="20"/>
      <c r="R75" s="34"/>
    </row>
    <row r="76" spans="17:18" s="3" customFormat="1" ht="15" x14ac:dyDescent="0.25">
      <c r="Q76" s="20"/>
      <c r="R76" s="34"/>
    </row>
    <row r="77" spans="17:18" s="3" customFormat="1" ht="15" x14ac:dyDescent="0.25">
      <c r="Q77" s="20"/>
      <c r="R77" s="34"/>
    </row>
    <row r="78" spans="17:18" s="3" customFormat="1" ht="15" x14ac:dyDescent="0.25">
      <c r="Q78" s="20"/>
      <c r="R78" s="34"/>
    </row>
    <row r="79" spans="17:18" s="3" customFormat="1" ht="15" x14ac:dyDescent="0.25">
      <c r="Q79" s="20"/>
      <c r="R79" s="34"/>
    </row>
    <row r="80" spans="17:18" s="3" customFormat="1" ht="15" x14ac:dyDescent="0.25">
      <c r="Q80" s="20"/>
      <c r="R80" s="34"/>
    </row>
    <row r="81" spans="17:19" s="3" customFormat="1" ht="15" x14ac:dyDescent="0.25">
      <c r="Q81" s="20"/>
      <c r="R81" s="34"/>
    </row>
    <row r="82" spans="17:19" s="3" customFormat="1" ht="15" x14ac:dyDescent="0.25">
      <c r="Q82" s="20"/>
      <c r="R82" s="34"/>
    </row>
    <row r="83" spans="17:19" s="3" customFormat="1" ht="15" x14ac:dyDescent="0.25">
      <c r="Q83" s="20"/>
      <c r="R83" s="34"/>
    </row>
    <row r="84" spans="17:19" s="3" customFormat="1" ht="15" x14ac:dyDescent="0.25">
      <c r="Q84" s="20"/>
      <c r="R84" s="34"/>
    </row>
    <row r="85" spans="17:19" s="3" customFormat="1" ht="15" x14ac:dyDescent="0.25">
      <c r="Q85" s="20"/>
      <c r="R85" s="34"/>
      <c r="S85" s="37" t="s">
        <v>1007</v>
      </c>
    </row>
    <row r="86" spans="17:19" s="3" customFormat="1" ht="15" x14ac:dyDescent="0.25">
      <c r="Q86" s="20"/>
      <c r="R86" s="34"/>
      <c r="S86" s="37" t="s">
        <v>1008</v>
      </c>
    </row>
    <row r="87" spans="17:19" s="3" customFormat="1" ht="15" x14ac:dyDescent="0.25">
      <c r="Q87" s="20"/>
      <c r="R87" s="34"/>
      <c r="S87" s="37" t="s">
        <v>1009</v>
      </c>
    </row>
    <row r="88" spans="17:19" s="3" customFormat="1" ht="15" x14ac:dyDescent="0.25">
      <c r="Q88" s="20"/>
      <c r="R88" s="34"/>
      <c r="S88" s="37" t="s">
        <v>1010</v>
      </c>
    </row>
    <row r="89" spans="17:19" s="3" customFormat="1" ht="15" x14ac:dyDescent="0.25">
      <c r="Q89" s="20" t="s">
        <v>1011</v>
      </c>
      <c r="R89" s="34"/>
      <c r="S89" s="37"/>
    </row>
    <row r="90" spans="17:19" s="3" customFormat="1" ht="15" x14ac:dyDescent="0.25">
      <c r="Q90" s="20"/>
      <c r="R90" s="34" t="s">
        <v>1012</v>
      </c>
      <c r="S90" s="37"/>
    </row>
    <row r="91" spans="17:19" s="3" customFormat="1" ht="15" x14ac:dyDescent="0.25">
      <c r="Q91" s="20"/>
      <c r="R91" s="34"/>
      <c r="S91" s="37"/>
    </row>
    <row r="92" spans="17:19" s="3" customFormat="1" ht="15" x14ac:dyDescent="0.25">
      <c r="Q92" s="20"/>
      <c r="R92" s="34"/>
      <c r="S92" s="37"/>
    </row>
    <row r="93" spans="17:19" s="3" customFormat="1" ht="15" x14ac:dyDescent="0.25">
      <c r="Q93" s="20"/>
      <c r="R93" s="34" t="s">
        <v>1017</v>
      </c>
      <c r="S93" s="37"/>
    </row>
    <row r="94" spans="17:19" s="3" customFormat="1" ht="15" x14ac:dyDescent="0.25">
      <c r="Q94" s="20"/>
      <c r="R94" s="34"/>
      <c r="S94" s="37"/>
    </row>
    <row r="95" spans="17:19" s="3" customFormat="1" ht="15" x14ac:dyDescent="0.25">
      <c r="Q95" s="20"/>
      <c r="R95" s="34"/>
      <c r="S95" s="37"/>
    </row>
    <row r="96" spans="17:19" s="3" customFormat="1" ht="15" x14ac:dyDescent="0.25">
      <c r="Q96" s="20"/>
      <c r="R96" s="34"/>
      <c r="S96" s="37" t="s">
        <v>1007</v>
      </c>
    </row>
    <row r="97" spans="7:20" s="3" customFormat="1" ht="15" x14ac:dyDescent="0.25">
      <c r="Q97" s="20"/>
      <c r="R97" s="34"/>
      <c r="S97" s="37" t="s">
        <v>1022</v>
      </c>
    </row>
    <row r="98" spans="7:20" s="3" customFormat="1" ht="15" x14ac:dyDescent="0.25">
      <c r="T98" s="37" t="s">
        <v>1023</v>
      </c>
    </row>
    <row r="99" spans="7:20" s="3" customFormat="1" ht="15" x14ac:dyDescent="0.25">
      <c r="T99" s="37" t="s">
        <v>1008</v>
      </c>
    </row>
    <row r="100" spans="7:20" s="3" customFormat="1" ht="15" x14ac:dyDescent="0.25">
      <c r="T100" s="37" t="s">
        <v>1009</v>
      </c>
    </row>
    <row r="101" spans="7:20" s="3" customFormat="1" ht="15" x14ac:dyDescent="0.25">
      <c r="T101" s="37" t="s">
        <v>1024</v>
      </c>
    </row>
    <row r="102" spans="7:20" s="3" customFormat="1" ht="11.25" customHeight="1" x14ac:dyDescent="0.25">
      <c r="J102" s="38"/>
      <c r="K102" s="38"/>
      <c r="L102" s="39"/>
      <c r="M102" s="39"/>
      <c r="N102" s="39"/>
      <c r="O102" s="40"/>
    </row>
    <row r="103" spans="7:20" s="3" customFormat="1" ht="25.5" customHeight="1" x14ac:dyDescent="0.25"/>
    <row r="104" spans="7:20" s="10" customFormat="1" ht="13.5" customHeight="1" x14ac:dyDescent="0.2">
      <c r="P104" s="42"/>
      <c r="Q104" s="42"/>
      <c r="R104" s="42"/>
      <c r="S104" s="42"/>
      <c r="T104" s="42"/>
    </row>
    <row r="105" spans="7:20" s="10" customFormat="1" ht="13.5" customHeight="1" x14ac:dyDescent="0.2">
      <c r="P105" s="42"/>
      <c r="Q105" s="42"/>
      <c r="R105" s="42"/>
      <c r="S105" s="42"/>
      <c r="T105" s="42"/>
    </row>
    <row r="106" spans="7:20" s="10" customFormat="1" ht="13.5" customHeight="1" x14ac:dyDescent="0.2">
      <c r="P106" s="42"/>
      <c r="Q106" s="42"/>
      <c r="R106" s="42"/>
      <c r="S106" s="42"/>
      <c r="T106" s="42"/>
    </row>
    <row r="107" spans="7:20" s="10" customFormat="1" ht="13.5" customHeight="1" x14ac:dyDescent="0.2">
      <c r="P107" s="42"/>
      <c r="Q107" s="42"/>
      <c r="R107" s="42"/>
      <c r="S107" s="42"/>
      <c r="T107" s="42"/>
    </row>
    <row r="108" spans="7:20" s="3" customFormat="1" ht="15" x14ac:dyDescent="0.25">
      <c r="G108" s="52"/>
      <c r="H108" s="10"/>
      <c r="I108" s="442"/>
      <c r="J108" s="442"/>
      <c r="K108" s="442"/>
    </row>
  </sheetData>
  <mergeCells count="1">
    <mergeCell ref="I108:K108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45"/>
  <sheetViews>
    <sheetView workbookViewId="0">
      <selection sqref="A1:F344"/>
    </sheetView>
  </sheetViews>
  <sheetFormatPr defaultColWidth="9.140625" defaultRowHeight="10.5" customHeight="1" x14ac:dyDescent="0.2"/>
  <cols>
    <col min="1" max="1" width="9" style="1" customWidth="1"/>
    <col min="2" max="2" width="20.140625" style="1" customWidth="1"/>
    <col min="3" max="3" width="54.7109375" style="1" customWidth="1"/>
    <col min="4" max="4" width="13.7109375" style="1" customWidth="1"/>
    <col min="5" max="5" width="14.5703125" style="1" customWidth="1"/>
    <col min="6" max="6" width="15.7109375" style="1" customWidth="1"/>
    <col min="7" max="7" width="13" style="1" customWidth="1"/>
    <col min="8" max="8" width="13.85546875" style="1" customWidth="1"/>
    <col min="9" max="9" width="13.42578125" style="1" customWidth="1"/>
    <col min="10" max="10" width="8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5" width="9.140625" style="1"/>
    <col min="16" max="17" width="127.85546875" style="2" hidden="1" customWidth="1"/>
    <col min="18" max="18" width="112.140625" style="2" hidden="1" customWidth="1"/>
    <col min="19" max="19" width="127.85546875" style="2" hidden="1" customWidth="1"/>
    <col min="20" max="20" width="112.140625" style="2" hidden="1" customWidth="1"/>
    <col min="21" max="16384" width="9.140625" style="1"/>
  </cols>
  <sheetData>
    <row r="1" spans="1:17" s="3" customFormat="1" ht="15" x14ac:dyDescent="0.25">
      <c r="G1" s="4"/>
    </row>
    <row r="2" spans="1:17" s="3" customFormat="1" ht="28.5" customHeight="1" x14ac:dyDescent="0.25">
      <c r="A2" s="448" t="s">
        <v>1035</v>
      </c>
      <c r="B2" s="448"/>
      <c r="C2" s="448"/>
      <c r="D2" s="448"/>
      <c r="E2" s="448"/>
      <c r="F2" s="448"/>
      <c r="G2" s="5"/>
      <c r="H2" s="5"/>
      <c r="I2" s="5"/>
    </row>
    <row r="3" spans="1:17" s="3" customFormat="1" ht="10.5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7" s="3" customFormat="1" ht="15" x14ac:dyDescent="0.25">
      <c r="A4" s="449" t="s">
        <v>1036</v>
      </c>
      <c r="B4" s="449"/>
      <c r="C4" s="449"/>
      <c r="D4" s="449"/>
      <c r="E4" s="449"/>
      <c r="F4" s="449"/>
      <c r="G4" s="7"/>
      <c r="H4" s="7"/>
      <c r="I4" s="7"/>
      <c r="P4" s="7" t="s">
        <v>1036</v>
      </c>
    </row>
    <row r="5" spans="1:17" s="3" customFormat="1" ht="15.75" customHeight="1" x14ac:dyDescent="0.25">
      <c r="A5" s="450" t="s">
        <v>903</v>
      </c>
      <c r="B5" s="450"/>
      <c r="C5" s="450"/>
      <c r="D5" s="450"/>
      <c r="E5" s="450"/>
      <c r="F5" s="450"/>
      <c r="G5" s="8"/>
      <c r="H5" s="8"/>
      <c r="I5" s="8"/>
    </row>
    <row r="6" spans="1:17" s="3" customFormat="1" ht="15.7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17" s="3" customFormat="1" ht="12.75" customHeight="1" x14ac:dyDescent="0.25">
      <c r="A7" s="10" t="s">
        <v>904</v>
      </c>
      <c r="B7" s="10"/>
      <c r="C7" s="11"/>
      <c r="D7" s="12"/>
      <c r="E7" s="12"/>
      <c r="H7" s="10"/>
      <c r="J7" s="10"/>
      <c r="K7" s="10"/>
      <c r="L7" s="10"/>
      <c r="M7" s="13"/>
      <c r="N7" s="14"/>
    </row>
    <row r="8" spans="1:17" s="3" customFormat="1" ht="12.75" customHeight="1" x14ac:dyDescent="0.25">
      <c r="A8" s="10"/>
      <c r="B8" s="10"/>
      <c r="D8" s="15"/>
      <c r="E8" s="16"/>
      <c r="G8" s="10"/>
      <c r="H8" s="10"/>
      <c r="I8" s="4"/>
      <c r="J8" s="10"/>
      <c r="K8" s="10"/>
      <c r="L8" s="17"/>
      <c r="M8" s="10"/>
    </row>
    <row r="9" spans="1:17" s="3" customFormat="1" ht="15" x14ac:dyDescent="0.25">
      <c r="A9" s="18"/>
    </row>
    <row r="10" spans="1:17" s="3" customFormat="1" ht="36" customHeight="1" x14ac:dyDescent="0.25">
      <c r="A10" s="466" t="s">
        <v>906</v>
      </c>
      <c r="B10" s="466" t="s">
        <v>907</v>
      </c>
      <c r="C10" s="466" t="s">
        <v>908</v>
      </c>
      <c r="D10" s="466" t="s">
        <v>909</v>
      </c>
      <c r="E10" s="451" t="s">
        <v>910</v>
      </c>
      <c r="F10" s="451" t="s">
        <v>911</v>
      </c>
    </row>
    <row r="11" spans="1:17" s="3" customFormat="1" ht="11.25" customHeight="1" x14ac:dyDescent="0.25">
      <c r="A11" s="466"/>
      <c r="B11" s="466"/>
      <c r="C11" s="466"/>
      <c r="D11" s="466"/>
      <c r="E11" s="467"/>
      <c r="F11" s="452"/>
    </row>
    <row r="12" spans="1:17" s="3" customFormat="1" ht="15" x14ac:dyDescent="0.25">
      <c r="A12" s="19">
        <v>1</v>
      </c>
      <c r="B12" s="19">
        <v>2</v>
      </c>
      <c r="C12" s="465">
        <v>3</v>
      </c>
      <c r="D12" s="465"/>
      <c r="E12" s="465"/>
      <c r="F12" s="19">
        <v>4</v>
      </c>
    </row>
    <row r="13" spans="1:17" s="3" customFormat="1" ht="15" x14ac:dyDescent="0.25">
      <c r="A13" s="456" t="s">
        <v>1037</v>
      </c>
      <c r="B13" s="457"/>
      <c r="C13" s="457"/>
      <c r="D13" s="457"/>
      <c r="E13" s="457"/>
      <c r="F13" s="458"/>
      <c r="Q13" s="20" t="s">
        <v>1037</v>
      </c>
    </row>
    <row r="14" spans="1:17" s="3" customFormat="1" ht="33.75" x14ac:dyDescent="0.25">
      <c r="A14" s="21">
        <v>1</v>
      </c>
      <c r="B14" s="22" t="s">
        <v>1038</v>
      </c>
      <c r="C14" s="23" t="s">
        <v>1039</v>
      </c>
      <c r="D14" s="33">
        <v>0.41909999999999997</v>
      </c>
      <c r="E14" s="25">
        <v>1629.76</v>
      </c>
      <c r="F14" s="25">
        <v>22251.23</v>
      </c>
      <c r="Q14" s="20"/>
    </row>
    <row r="15" spans="1:17" s="3" customFormat="1" ht="15" x14ac:dyDescent="0.25">
      <c r="A15" s="26"/>
      <c r="B15" s="27"/>
      <c r="C15" s="28" t="s">
        <v>1040</v>
      </c>
      <c r="D15" s="28"/>
      <c r="E15" s="28"/>
      <c r="F15" s="29">
        <v>17944.82</v>
      </c>
      <c r="Q15" s="20"/>
    </row>
    <row r="16" spans="1:17" s="3" customFormat="1" ht="15" x14ac:dyDescent="0.25">
      <c r="A16" s="26"/>
      <c r="B16" s="27"/>
      <c r="C16" s="28" t="s">
        <v>1041</v>
      </c>
      <c r="D16" s="28"/>
      <c r="E16" s="28"/>
      <c r="F16" s="29">
        <v>11963.21</v>
      </c>
      <c r="Q16" s="20"/>
    </row>
    <row r="17" spans="1:17" s="3" customFormat="1" ht="15" x14ac:dyDescent="0.25">
      <c r="A17" s="26"/>
      <c r="B17" s="27"/>
      <c r="C17" s="28" t="s">
        <v>917</v>
      </c>
      <c r="D17" s="28"/>
      <c r="E17" s="28"/>
      <c r="F17" s="29">
        <v>52159.26</v>
      </c>
      <c r="Q17" s="20"/>
    </row>
    <row r="18" spans="1:17" s="3" customFormat="1" ht="33.75" x14ac:dyDescent="0.25">
      <c r="A18" s="21">
        <v>2</v>
      </c>
      <c r="B18" s="22" t="s">
        <v>926</v>
      </c>
      <c r="C18" s="23" t="s">
        <v>927</v>
      </c>
      <c r="D18" s="33">
        <v>0.41909999999999997</v>
      </c>
      <c r="E18" s="25">
        <v>12990.48</v>
      </c>
      <c r="F18" s="25">
        <v>56838.6</v>
      </c>
      <c r="Q18" s="20"/>
    </row>
    <row r="19" spans="1:17" s="3" customFormat="1" ht="33.75" x14ac:dyDescent="0.25">
      <c r="A19" s="21">
        <v>3</v>
      </c>
      <c r="B19" s="22" t="s">
        <v>1042</v>
      </c>
      <c r="C19" s="23" t="s">
        <v>1043</v>
      </c>
      <c r="D19" s="30">
        <v>0.76</v>
      </c>
      <c r="E19" s="25">
        <v>360</v>
      </c>
      <c r="F19" s="25">
        <v>2251.73</v>
      </c>
      <c r="Q19" s="20"/>
    </row>
    <row r="20" spans="1:17" s="3" customFormat="1" ht="33.75" x14ac:dyDescent="0.25">
      <c r="A20" s="21">
        <v>4</v>
      </c>
      <c r="B20" s="22" t="s">
        <v>1044</v>
      </c>
      <c r="C20" s="23" t="s">
        <v>1045</v>
      </c>
      <c r="D20" s="30">
        <v>0.05</v>
      </c>
      <c r="E20" s="25">
        <v>622.48</v>
      </c>
      <c r="F20" s="25">
        <v>310.99</v>
      </c>
      <c r="Q20" s="20"/>
    </row>
    <row r="21" spans="1:17" s="3" customFormat="1" ht="15" x14ac:dyDescent="0.25">
      <c r="A21" s="26"/>
      <c r="B21" s="27"/>
      <c r="C21" s="28" t="s">
        <v>1046</v>
      </c>
      <c r="D21" s="28"/>
      <c r="E21" s="28"/>
      <c r="F21" s="29">
        <v>88.87</v>
      </c>
      <c r="Q21" s="20"/>
    </row>
    <row r="22" spans="1:17" s="3" customFormat="1" ht="15" x14ac:dyDescent="0.25">
      <c r="A22" s="26"/>
      <c r="B22" s="27"/>
      <c r="C22" s="28" t="s">
        <v>1047</v>
      </c>
      <c r="D22" s="28"/>
      <c r="E22" s="28"/>
      <c r="F22" s="29">
        <v>51.27</v>
      </c>
      <c r="Q22" s="20"/>
    </row>
    <row r="23" spans="1:17" s="3" customFormat="1" ht="15" x14ac:dyDescent="0.25">
      <c r="A23" s="26"/>
      <c r="B23" s="27"/>
      <c r="C23" s="28" t="s">
        <v>917</v>
      </c>
      <c r="D23" s="28"/>
      <c r="E23" s="28"/>
      <c r="F23" s="29">
        <v>451.13</v>
      </c>
      <c r="Q23" s="20"/>
    </row>
    <row r="24" spans="1:17" s="3" customFormat="1" ht="22.5" x14ac:dyDescent="0.25">
      <c r="A24" s="21">
        <v>5</v>
      </c>
      <c r="B24" s="22" t="s">
        <v>1048</v>
      </c>
      <c r="C24" s="23" t="s">
        <v>1049</v>
      </c>
      <c r="D24" s="30">
        <v>0.05</v>
      </c>
      <c r="E24" s="25">
        <v>1650.5</v>
      </c>
      <c r="F24" s="25">
        <v>2061.02</v>
      </c>
      <c r="Q24" s="20"/>
    </row>
    <row r="25" spans="1:17" s="3" customFormat="1" ht="15" x14ac:dyDescent="0.25">
      <c r="A25" s="26"/>
      <c r="B25" s="27"/>
      <c r="C25" s="28" t="s">
        <v>1050</v>
      </c>
      <c r="D25" s="28"/>
      <c r="E25" s="28"/>
      <c r="F25" s="29">
        <v>1722.29</v>
      </c>
      <c r="Q25" s="20"/>
    </row>
    <row r="26" spans="1:17" s="3" customFormat="1" ht="15" x14ac:dyDescent="0.25">
      <c r="A26" s="26"/>
      <c r="B26" s="27"/>
      <c r="C26" s="28" t="s">
        <v>1051</v>
      </c>
      <c r="D26" s="28"/>
      <c r="E26" s="28"/>
      <c r="F26" s="29">
        <v>986.56</v>
      </c>
      <c r="Q26" s="20"/>
    </row>
    <row r="27" spans="1:17" s="3" customFormat="1" ht="15" x14ac:dyDescent="0.25">
      <c r="A27" s="26"/>
      <c r="B27" s="27"/>
      <c r="C27" s="28" t="s">
        <v>917</v>
      </c>
      <c r="D27" s="28"/>
      <c r="E27" s="28"/>
      <c r="F27" s="29">
        <v>4769.87</v>
      </c>
      <c r="Q27" s="20"/>
    </row>
    <row r="28" spans="1:17" s="3" customFormat="1" ht="22.5" x14ac:dyDescent="0.25">
      <c r="A28" s="21">
        <v>6</v>
      </c>
      <c r="B28" s="22" t="s">
        <v>942</v>
      </c>
      <c r="C28" s="23" t="s">
        <v>1052</v>
      </c>
      <c r="D28" s="24">
        <v>5.1999999999999998E-2</v>
      </c>
      <c r="E28" s="25">
        <v>665</v>
      </c>
      <c r="F28" s="25">
        <v>245.86</v>
      </c>
      <c r="Q28" s="20"/>
    </row>
    <row r="29" spans="1:17" s="3" customFormat="1" ht="33.75" x14ac:dyDescent="0.25">
      <c r="A29" s="21">
        <v>7</v>
      </c>
      <c r="B29" s="22" t="s">
        <v>1053</v>
      </c>
      <c r="C29" s="23" t="s">
        <v>1054</v>
      </c>
      <c r="D29" s="30">
        <v>0.16</v>
      </c>
      <c r="E29" s="25">
        <v>347.67</v>
      </c>
      <c r="F29" s="25">
        <v>953.16</v>
      </c>
      <c r="Q29" s="20"/>
    </row>
    <row r="30" spans="1:17" s="3" customFormat="1" ht="15" x14ac:dyDescent="0.25">
      <c r="A30" s="26"/>
      <c r="B30" s="27"/>
      <c r="C30" s="28" t="s">
        <v>1055</v>
      </c>
      <c r="D30" s="28"/>
      <c r="E30" s="28"/>
      <c r="F30" s="29">
        <v>367.06</v>
      </c>
      <c r="Q30" s="20"/>
    </row>
    <row r="31" spans="1:17" s="3" customFormat="1" ht="15" x14ac:dyDescent="0.25">
      <c r="A31" s="26"/>
      <c r="B31" s="27"/>
      <c r="C31" s="28" t="s">
        <v>1056</v>
      </c>
      <c r="D31" s="28"/>
      <c r="E31" s="28"/>
      <c r="F31" s="29">
        <v>199.15</v>
      </c>
      <c r="Q31" s="20"/>
    </row>
    <row r="32" spans="1:17" s="3" customFormat="1" ht="15" x14ac:dyDescent="0.25">
      <c r="A32" s="26"/>
      <c r="B32" s="27"/>
      <c r="C32" s="28" t="s">
        <v>917</v>
      </c>
      <c r="D32" s="28"/>
      <c r="E32" s="28"/>
      <c r="F32" s="29">
        <v>1519.37</v>
      </c>
      <c r="Q32" s="20"/>
    </row>
    <row r="33" spans="1:18" s="3" customFormat="1" ht="15" x14ac:dyDescent="0.25">
      <c r="A33" s="443" t="s">
        <v>1007</v>
      </c>
      <c r="B33" s="444"/>
      <c r="C33" s="444"/>
      <c r="D33" s="444"/>
      <c r="E33" s="445"/>
      <c r="F33" s="36">
        <v>84912.59</v>
      </c>
      <c r="Q33" s="20"/>
      <c r="R33" s="37" t="s">
        <v>1007</v>
      </c>
    </row>
    <row r="34" spans="1:18" s="3" customFormat="1" ht="15" x14ac:dyDescent="0.25">
      <c r="A34" s="443" t="s">
        <v>1008</v>
      </c>
      <c r="B34" s="444"/>
      <c r="C34" s="444"/>
      <c r="D34" s="444"/>
      <c r="E34" s="445"/>
      <c r="F34" s="36">
        <v>20123.04</v>
      </c>
      <c r="Q34" s="20"/>
      <c r="R34" s="37" t="s">
        <v>1008</v>
      </c>
    </row>
    <row r="35" spans="1:18" s="3" customFormat="1" ht="15" x14ac:dyDescent="0.25">
      <c r="A35" s="443" t="s">
        <v>1009</v>
      </c>
      <c r="B35" s="444"/>
      <c r="C35" s="444"/>
      <c r="D35" s="444"/>
      <c r="E35" s="445"/>
      <c r="F35" s="36">
        <v>13200.19</v>
      </c>
      <c r="Q35" s="20"/>
      <c r="R35" s="37" t="s">
        <v>1009</v>
      </c>
    </row>
    <row r="36" spans="1:18" s="3" customFormat="1" ht="15" x14ac:dyDescent="0.25">
      <c r="A36" s="443" t="s">
        <v>1057</v>
      </c>
      <c r="B36" s="444"/>
      <c r="C36" s="444"/>
      <c r="D36" s="444"/>
      <c r="E36" s="445"/>
      <c r="F36" s="36">
        <v>118235.82</v>
      </c>
      <c r="Q36" s="20"/>
      <c r="R36" s="37" t="s">
        <v>1057</v>
      </c>
    </row>
    <row r="37" spans="1:18" s="3" customFormat="1" ht="15" x14ac:dyDescent="0.25">
      <c r="A37" s="456" t="s">
        <v>1058</v>
      </c>
      <c r="B37" s="457"/>
      <c r="C37" s="457"/>
      <c r="D37" s="457"/>
      <c r="E37" s="457"/>
      <c r="F37" s="458"/>
      <c r="Q37" s="20" t="s">
        <v>1058</v>
      </c>
      <c r="R37" s="37"/>
    </row>
    <row r="38" spans="1:18" s="3" customFormat="1" ht="33.75" x14ac:dyDescent="0.25">
      <c r="A38" s="21">
        <v>8</v>
      </c>
      <c r="B38" s="22" t="s">
        <v>1059</v>
      </c>
      <c r="C38" s="23" t="s">
        <v>1060</v>
      </c>
      <c r="D38" s="30">
        <v>1.71</v>
      </c>
      <c r="E38" s="25">
        <v>7384.06</v>
      </c>
      <c r="F38" s="25">
        <v>181791.06</v>
      </c>
      <c r="Q38" s="20"/>
      <c r="R38" s="37"/>
    </row>
    <row r="39" spans="1:18" s="3" customFormat="1" ht="15" x14ac:dyDescent="0.25">
      <c r="A39" s="26"/>
      <c r="B39" s="27"/>
      <c r="C39" s="28" t="s">
        <v>1061</v>
      </c>
      <c r="D39" s="28"/>
      <c r="E39" s="28"/>
      <c r="F39" s="29">
        <v>70962.92</v>
      </c>
      <c r="Q39" s="20"/>
      <c r="R39" s="37"/>
    </row>
    <row r="40" spans="1:18" s="3" customFormat="1" ht="15" x14ac:dyDescent="0.25">
      <c r="A40" s="26"/>
      <c r="B40" s="27"/>
      <c r="C40" s="28" t="s">
        <v>1062</v>
      </c>
      <c r="D40" s="28"/>
      <c r="E40" s="28"/>
      <c r="F40" s="29">
        <v>47308.62</v>
      </c>
      <c r="Q40" s="20"/>
      <c r="R40" s="37"/>
    </row>
    <row r="41" spans="1:18" s="3" customFormat="1" ht="15" x14ac:dyDescent="0.25">
      <c r="A41" s="26"/>
      <c r="B41" s="27"/>
      <c r="C41" s="28" t="s">
        <v>917</v>
      </c>
      <c r="D41" s="28"/>
      <c r="E41" s="28"/>
      <c r="F41" s="29">
        <v>300062.59999999998</v>
      </c>
      <c r="Q41" s="20"/>
      <c r="R41" s="37"/>
    </row>
    <row r="42" spans="1:18" s="3" customFormat="1" ht="33.75" x14ac:dyDescent="0.25">
      <c r="A42" s="21">
        <v>9</v>
      </c>
      <c r="B42" s="22" t="s">
        <v>926</v>
      </c>
      <c r="C42" s="23" t="s">
        <v>927</v>
      </c>
      <c r="D42" s="30">
        <v>1.71</v>
      </c>
      <c r="E42" s="25">
        <v>12990.48</v>
      </c>
      <c r="F42" s="25">
        <v>231911.25</v>
      </c>
      <c r="Q42" s="20"/>
      <c r="R42" s="37"/>
    </row>
    <row r="43" spans="1:18" s="3" customFormat="1" ht="33.75" x14ac:dyDescent="0.25">
      <c r="A43" s="21">
        <v>10</v>
      </c>
      <c r="B43" s="22" t="s">
        <v>920</v>
      </c>
      <c r="C43" s="23" t="s">
        <v>1063</v>
      </c>
      <c r="D43" s="30">
        <v>1.28</v>
      </c>
      <c r="E43" s="25">
        <v>1121</v>
      </c>
      <c r="F43" s="25">
        <v>14176.61</v>
      </c>
      <c r="Q43" s="20"/>
      <c r="R43" s="37"/>
    </row>
    <row r="44" spans="1:18" s="3" customFormat="1" ht="22.5" x14ac:dyDescent="0.25">
      <c r="A44" s="21">
        <v>11</v>
      </c>
      <c r="B44" s="22" t="s">
        <v>928</v>
      </c>
      <c r="C44" s="23" t="s">
        <v>1064</v>
      </c>
      <c r="D44" s="24">
        <v>2.5000000000000001E-2</v>
      </c>
      <c r="E44" s="25">
        <v>716.71</v>
      </c>
      <c r="F44" s="25">
        <v>634.77</v>
      </c>
      <c r="Q44" s="20"/>
      <c r="R44" s="37"/>
    </row>
    <row r="45" spans="1:18" s="3" customFormat="1" ht="15" x14ac:dyDescent="0.25">
      <c r="A45" s="26"/>
      <c r="B45" s="27"/>
      <c r="C45" s="28" t="s">
        <v>1065</v>
      </c>
      <c r="D45" s="28"/>
      <c r="E45" s="28"/>
      <c r="F45" s="29">
        <v>602.24</v>
      </c>
      <c r="Q45" s="20"/>
      <c r="R45" s="37"/>
    </row>
    <row r="46" spans="1:18" s="3" customFormat="1" ht="15" x14ac:dyDescent="0.25">
      <c r="A46" s="26"/>
      <c r="B46" s="27"/>
      <c r="C46" s="28" t="s">
        <v>1066</v>
      </c>
      <c r="D46" s="28"/>
      <c r="E46" s="28"/>
      <c r="F46" s="29">
        <v>342.45</v>
      </c>
      <c r="Q46" s="20"/>
      <c r="R46" s="37"/>
    </row>
    <row r="47" spans="1:18" s="3" customFormat="1" ht="15" x14ac:dyDescent="0.25">
      <c r="A47" s="26"/>
      <c r="B47" s="27"/>
      <c r="C47" s="28" t="s">
        <v>917</v>
      </c>
      <c r="D47" s="28"/>
      <c r="E47" s="28"/>
      <c r="F47" s="29">
        <v>1579.46</v>
      </c>
      <c r="Q47" s="20"/>
      <c r="R47" s="37"/>
    </row>
    <row r="48" spans="1:18" s="3" customFormat="1" ht="22.5" x14ac:dyDescent="0.25">
      <c r="A48" s="21">
        <v>12</v>
      </c>
      <c r="B48" s="22" t="s">
        <v>932</v>
      </c>
      <c r="C48" s="23" t="s">
        <v>933</v>
      </c>
      <c r="D48" s="24">
        <v>5.0999999999999997E-2</v>
      </c>
      <c r="E48" s="25">
        <v>711.5</v>
      </c>
      <c r="F48" s="25">
        <v>280.49</v>
      </c>
      <c r="Q48" s="20"/>
      <c r="R48" s="37"/>
    </row>
    <row r="49" spans="1:18" s="3" customFormat="1" ht="33.75" x14ac:dyDescent="0.25">
      <c r="A49" s="21">
        <v>13</v>
      </c>
      <c r="B49" s="22" t="s">
        <v>934</v>
      </c>
      <c r="C49" s="23" t="s">
        <v>1067</v>
      </c>
      <c r="D49" s="35">
        <v>2.5000000000000001E-4</v>
      </c>
      <c r="E49" s="25">
        <v>202.5</v>
      </c>
      <c r="F49" s="25">
        <v>1.82</v>
      </c>
      <c r="Q49" s="20"/>
      <c r="R49" s="37"/>
    </row>
    <row r="50" spans="1:18" s="3" customFormat="1" ht="15" x14ac:dyDescent="0.25">
      <c r="A50" s="26"/>
      <c r="B50" s="27"/>
      <c r="C50" s="28" t="s">
        <v>1068</v>
      </c>
      <c r="D50" s="28"/>
      <c r="E50" s="28"/>
      <c r="F50" s="29">
        <v>1.72</v>
      </c>
      <c r="Q50" s="20"/>
      <c r="R50" s="37"/>
    </row>
    <row r="51" spans="1:18" s="3" customFormat="1" ht="15" x14ac:dyDescent="0.25">
      <c r="A51" s="26"/>
      <c r="B51" s="27"/>
      <c r="C51" s="28" t="s">
        <v>1069</v>
      </c>
      <c r="D51" s="28"/>
      <c r="E51" s="28"/>
      <c r="F51" s="29">
        <v>0.98</v>
      </c>
      <c r="Q51" s="20"/>
      <c r="R51" s="37"/>
    </row>
    <row r="52" spans="1:18" s="3" customFormat="1" ht="15" x14ac:dyDescent="0.25">
      <c r="A52" s="26"/>
      <c r="B52" s="27"/>
      <c r="C52" s="28" t="s">
        <v>917</v>
      </c>
      <c r="D52" s="28"/>
      <c r="E52" s="28"/>
      <c r="F52" s="29">
        <v>4.5199999999999996</v>
      </c>
      <c r="Q52" s="20"/>
      <c r="R52" s="37"/>
    </row>
    <row r="53" spans="1:18" s="3" customFormat="1" ht="33.75" x14ac:dyDescent="0.25">
      <c r="A53" s="21">
        <v>15</v>
      </c>
      <c r="B53" s="22" t="s">
        <v>1053</v>
      </c>
      <c r="C53" s="23" t="s">
        <v>1054</v>
      </c>
      <c r="D53" s="30">
        <v>0.65</v>
      </c>
      <c r="E53" s="25">
        <v>347.67</v>
      </c>
      <c r="F53" s="25">
        <v>3872.23</v>
      </c>
      <c r="Q53" s="20"/>
      <c r="R53" s="37"/>
    </row>
    <row r="54" spans="1:18" s="3" customFormat="1" ht="15" x14ac:dyDescent="0.25">
      <c r="A54" s="26"/>
      <c r="B54" s="27"/>
      <c r="C54" s="28" t="s">
        <v>1070</v>
      </c>
      <c r="D54" s="28"/>
      <c r="E54" s="28"/>
      <c r="F54" s="29">
        <v>1491.2</v>
      </c>
      <c r="Q54" s="20"/>
      <c r="R54" s="37"/>
    </row>
    <row r="55" spans="1:18" s="3" customFormat="1" ht="15" x14ac:dyDescent="0.25">
      <c r="A55" s="26"/>
      <c r="B55" s="27"/>
      <c r="C55" s="28" t="s">
        <v>1071</v>
      </c>
      <c r="D55" s="28"/>
      <c r="E55" s="28"/>
      <c r="F55" s="29">
        <v>809.05</v>
      </c>
      <c r="Q55" s="20"/>
      <c r="R55" s="37"/>
    </row>
    <row r="56" spans="1:18" s="3" customFormat="1" ht="15" x14ac:dyDescent="0.25">
      <c r="A56" s="26"/>
      <c r="B56" s="27"/>
      <c r="C56" s="28" t="s">
        <v>917</v>
      </c>
      <c r="D56" s="28"/>
      <c r="E56" s="28"/>
      <c r="F56" s="29">
        <v>6172.48</v>
      </c>
      <c r="Q56" s="20"/>
      <c r="R56" s="37"/>
    </row>
    <row r="57" spans="1:18" s="3" customFormat="1" ht="15" x14ac:dyDescent="0.25">
      <c r="A57" s="443" t="s">
        <v>1007</v>
      </c>
      <c r="B57" s="444"/>
      <c r="C57" s="444"/>
      <c r="D57" s="444"/>
      <c r="E57" s="445"/>
      <c r="F57" s="36">
        <v>432668.23</v>
      </c>
      <c r="Q57" s="20"/>
      <c r="R57" s="37" t="s">
        <v>1007</v>
      </c>
    </row>
    <row r="58" spans="1:18" s="3" customFormat="1" ht="15" x14ac:dyDescent="0.25">
      <c r="A58" s="443" t="s">
        <v>1008</v>
      </c>
      <c r="B58" s="444"/>
      <c r="C58" s="444"/>
      <c r="D58" s="444"/>
      <c r="E58" s="445"/>
      <c r="F58" s="36">
        <v>73058.080000000002</v>
      </c>
      <c r="Q58" s="20"/>
      <c r="R58" s="37" t="s">
        <v>1008</v>
      </c>
    </row>
    <row r="59" spans="1:18" s="3" customFormat="1" ht="15" x14ac:dyDescent="0.25">
      <c r="A59" s="443" t="s">
        <v>1009</v>
      </c>
      <c r="B59" s="444"/>
      <c r="C59" s="444"/>
      <c r="D59" s="444"/>
      <c r="E59" s="445"/>
      <c r="F59" s="36">
        <v>48461.1</v>
      </c>
      <c r="Q59" s="20"/>
      <c r="R59" s="37" t="s">
        <v>1009</v>
      </c>
    </row>
    <row r="60" spans="1:18" s="3" customFormat="1" ht="15" x14ac:dyDescent="0.25">
      <c r="A60" s="443" t="s">
        <v>1072</v>
      </c>
      <c r="B60" s="444"/>
      <c r="C60" s="444"/>
      <c r="D60" s="444"/>
      <c r="E60" s="445"/>
      <c r="F60" s="36">
        <v>554187.41</v>
      </c>
      <c r="Q60" s="20"/>
      <c r="R60" s="37" t="s">
        <v>1072</v>
      </c>
    </row>
    <row r="61" spans="1:18" s="3" customFormat="1" ht="26.25" x14ac:dyDescent="0.25">
      <c r="A61" s="456" t="s">
        <v>1073</v>
      </c>
      <c r="B61" s="457"/>
      <c r="C61" s="457"/>
      <c r="D61" s="457"/>
      <c r="E61" s="457"/>
      <c r="F61" s="458"/>
      <c r="Q61" s="20" t="s">
        <v>1073</v>
      </c>
      <c r="R61" s="37"/>
    </row>
    <row r="62" spans="1:18" s="3" customFormat="1" ht="33.75" x14ac:dyDescent="0.25">
      <c r="A62" s="21">
        <v>16</v>
      </c>
      <c r="B62" s="22" t="s">
        <v>1038</v>
      </c>
      <c r="C62" s="23" t="s">
        <v>1074</v>
      </c>
      <c r="D62" s="33">
        <v>3.6488</v>
      </c>
      <c r="E62" s="25">
        <v>1629.76</v>
      </c>
      <c r="F62" s="25">
        <v>193725.35</v>
      </c>
      <c r="Q62" s="20"/>
      <c r="R62" s="37"/>
    </row>
    <row r="63" spans="1:18" s="3" customFormat="1" ht="15" x14ac:dyDescent="0.25">
      <c r="A63" s="26"/>
      <c r="B63" s="27"/>
      <c r="C63" s="28" t="s">
        <v>1075</v>
      </c>
      <c r="D63" s="28"/>
      <c r="E63" s="28"/>
      <c r="F63" s="29">
        <v>156232.49</v>
      </c>
      <c r="Q63" s="20"/>
      <c r="R63" s="37"/>
    </row>
    <row r="64" spans="1:18" s="3" customFormat="1" ht="15" x14ac:dyDescent="0.25">
      <c r="A64" s="26"/>
      <c r="B64" s="27"/>
      <c r="C64" s="28" t="s">
        <v>1076</v>
      </c>
      <c r="D64" s="28"/>
      <c r="E64" s="28"/>
      <c r="F64" s="29">
        <v>104155</v>
      </c>
      <c r="Q64" s="20"/>
      <c r="R64" s="37"/>
    </row>
    <row r="65" spans="1:18" s="3" customFormat="1" ht="15" x14ac:dyDescent="0.25">
      <c r="A65" s="26"/>
      <c r="B65" s="27"/>
      <c r="C65" s="28" t="s">
        <v>917</v>
      </c>
      <c r="D65" s="28"/>
      <c r="E65" s="28"/>
      <c r="F65" s="29">
        <v>454112.84</v>
      </c>
      <c r="Q65" s="20"/>
      <c r="R65" s="37"/>
    </row>
    <row r="66" spans="1:18" s="3" customFormat="1" ht="33.75" x14ac:dyDescent="0.25">
      <c r="A66" s="21">
        <v>17</v>
      </c>
      <c r="B66" s="22" t="s">
        <v>926</v>
      </c>
      <c r="C66" s="23" t="s">
        <v>927</v>
      </c>
      <c r="D66" s="24">
        <v>3.649</v>
      </c>
      <c r="E66" s="25">
        <v>12990.48</v>
      </c>
      <c r="F66" s="25">
        <v>494879.61</v>
      </c>
      <c r="Q66" s="20"/>
      <c r="R66" s="37"/>
    </row>
    <row r="67" spans="1:18" s="3" customFormat="1" ht="45" x14ac:dyDescent="0.25">
      <c r="A67" s="21">
        <v>18</v>
      </c>
      <c r="B67" s="22" t="s">
        <v>1077</v>
      </c>
      <c r="C67" s="23" t="s">
        <v>1078</v>
      </c>
      <c r="D67" s="24">
        <v>3.6520000000000001</v>
      </c>
      <c r="E67" s="25">
        <v>1049.6300000000001</v>
      </c>
      <c r="F67" s="25">
        <v>80482.880000000005</v>
      </c>
      <c r="Q67" s="20"/>
      <c r="R67" s="37"/>
    </row>
    <row r="68" spans="1:18" s="3" customFormat="1" ht="15" x14ac:dyDescent="0.25">
      <c r="A68" s="26"/>
      <c r="B68" s="27"/>
      <c r="C68" s="28" t="s">
        <v>1079</v>
      </c>
      <c r="D68" s="28"/>
      <c r="E68" s="28"/>
      <c r="F68" s="29">
        <v>46993.35</v>
      </c>
      <c r="Q68" s="20"/>
      <c r="R68" s="37"/>
    </row>
    <row r="69" spans="1:18" s="3" customFormat="1" ht="15" x14ac:dyDescent="0.25">
      <c r="A69" s="26"/>
      <c r="B69" s="27"/>
      <c r="C69" s="28" t="s">
        <v>1080</v>
      </c>
      <c r="D69" s="28"/>
      <c r="E69" s="28"/>
      <c r="F69" s="29">
        <v>31328.9</v>
      </c>
      <c r="Q69" s="20"/>
      <c r="R69" s="37"/>
    </row>
    <row r="70" spans="1:18" s="3" customFormat="1" ht="15" x14ac:dyDescent="0.25">
      <c r="A70" s="26"/>
      <c r="B70" s="27"/>
      <c r="C70" s="28" t="s">
        <v>917</v>
      </c>
      <c r="D70" s="28"/>
      <c r="E70" s="28"/>
      <c r="F70" s="29">
        <v>158805.13</v>
      </c>
      <c r="Q70" s="20"/>
      <c r="R70" s="37"/>
    </row>
    <row r="71" spans="1:18" s="3" customFormat="1" ht="33.75" x14ac:dyDescent="0.25">
      <c r="A71" s="21">
        <v>19</v>
      </c>
      <c r="B71" s="22" t="s">
        <v>926</v>
      </c>
      <c r="C71" s="23" t="s">
        <v>927</v>
      </c>
      <c r="D71" s="24">
        <v>3.6520000000000001</v>
      </c>
      <c r="E71" s="25">
        <v>12990.48</v>
      </c>
      <c r="F71" s="25">
        <v>495286.47</v>
      </c>
      <c r="Q71" s="20"/>
      <c r="R71" s="37"/>
    </row>
    <row r="72" spans="1:18" s="3" customFormat="1" ht="33.75" x14ac:dyDescent="0.25">
      <c r="A72" s="21">
        <v>20</v>
      </c>
      <c r="B72" s="22" t="s">
        <v>1042</v>
      </c>
      <c r="C72" s="23" t="s">
        <v>1043</v>
      </c>
      <c r="D72" s="30">
        <v>2.04</v>
      </c>
      <c r="E72" s="25">
        <v>360</v>
      </c>
      <c r="F72" s="25">
        <v>6044.11</v>
      </c>
      <c r="Q72" s="20"/>
      <c r="R72" s="37"/>
    </row>
    <row r="73" spans="1:18" s="3" customFormat="1" ht="33.75" x14ac:dyDescent="0.25">
      <c r="A73" s="21">
        <v>21</v>
      </c>
      <c r="B73" s="22" t="s">
        <v>1053</v>
      </c>
      <c r="C73" s="23" t="s">
        <v>1054</v>
      </c>
      <c r="D73" s="24">
        <v>2.774</v>
      </c>
      <c r="E73" s="25">
        <v>347.67</v>
      </c>
      <c r="F73" s="25">
        <v>16525.48</v>
      </c>
      <c r="Q73" s="20"/>
      <c r="R73" s="37"/>
    </row>
    <row r="74" spans="1:18" s="3" customFormat="1" ht="15" x14ac:dyDescent="0.25">
      <c r="A74" s="26"/>
      <c r="B74" s="27"/>
      <c r="C74" s="28" t="s">
        <v>1081</v>
      </c>
      <c r="D74" s="28"/>
      <c r="E74" s="28"/>
      <c r="F74" s="29">
        <v>6363.96</v>
      </c>
      <c r="Q74" s="20"/>
      <c r="R74" s="37"/>
    </row>
    <row r="75" spans="1:18" s="3" customFormat="1" ht="15" x14ac:dyDescent="0.25">
      <c r="A75" s="26"/>
      <c r="B75" s="27"/>
      <c r="C75" s="28" t="s">
        <v>1082</v>
      </c>
      <c r="D75" s="28"/>
      <c r="E75" s="28"/>
      <c r="F75" s="29">
        <v>3452.79</v>
      </c>
      <c r="Q75" s="20"/>
      <c r="R75" s="37"/>
    </row>
    <row r="76" spans="1:18" s="3" customFormat="1" ht="15" x14ac:dyDescent="0.25">
      <c r="A76" s="26"/>
      <c r="B76" s="27"/>
      <c r="C76" s="28" t="s">
        <v>917</v>
      </c>
      <c r="D76" s="28"/>
      <c r="E76" s="28"/>
      <c r="F76" s="29">
        <v>26342.23</v>
      </c>
      <c r="Q76" s="20"/>
      <c r="R76" s="37"/>
    </row>
    <row r="77" spans="1:18" s="3" customFormat="1" ht="15" x14ac:dyDescent="0.25">
      <c r="A77" s="443" t="s">
        <v>1007</v>
      </c>
      <c r="B77" s="444"/>
      <c r="C77" s="444"/>
      <c r="D77" s="444"/>
      <c r="E77" s="445"/>
      <c r="F77" s="36">
        <v>1286943.8999999999</v>
      </c>
      <c r="Q77" s="20"/>
      <c r="R77" s="37" t="s">
        <v>1007</v>
      </c>
    </row>
    <row r="78" spans="1:18" s="3" customFormat="1" ht="15" x14ac:dyDescent="0.25">
      <c r="A78" s="443" t="s">
        <v>1008</v>
      </c>
      <c r="B78" s="444"/>
      <c r="C78" s="444"/>
      <c r="D78" s="444"/>
      <c r="E78" s="445"/>
      <c r="F78" s="36">
        <v>209589.8</v>
      </c>
      <c r="Q78" s="20"/>
      <c r="R78" s="37" t="s">
        <v>1008</v>
      </c>
    </row>
    <row r="79" spans="1:18" s="3" customFormat="1" ht="15" x14ac:dyDescent="0.25">
      <c r="A79" s="443" t="s">
        <v>1009</v>
      </c>
      <c r="B79" s="444"/>
      <c r="C79" s="444"/>
      <c r="D79" s="444"/>
      <c r="E79" s="445"/>
      <c r="F79" s="36">
        <v>138936.68</v>
      </c>
      <c r="Q79" s="20"/>
      <c r="R79" s="37" t="s">
        <v>1009</v>
      </c>
    </row>
    <row r="80" spans="1:18" s="3" customFormat="1" ht="23.25" x14ac:dyDescent="0.25">
      <c r="A80" s="443" t="s">
        <v>1083</v>
      </c>
      <c r="B80" s="444"/>
      <c r="C80" s="444"/>
      <c r="D80" s="444"/>
      <c r="E80" s="445"/>
      <c r="F80" s="36">
        <v>1635470.38</v>
      </c>
      <c r="Q80" s="20"/>
      <c r="R80" s="37" t="s">
        <v>1083</v>
      </c>
    </row>
    <row r="81" spans="1:18" s="3" customFormat="1" ht="15" x14ac:dyDescent="0.25">
      <c r="A81" s="456" t="s">
        <v>1084</v>
      </c>
      <c r="B81" s="457"/>
      <c r="C81" s="457"/>
      <c r="D81" s="457"/>
      <c r="E81" s="457"/>
      <c r="F81" s="458"/>
      <c r="Q81" s="20" t="s">
        <v>1084</v>
      </c>
      <c r="R81" s="37"/>
    </row>
    <row r="82" spans="1:18" s="3" customFormat="1" ht="33.75" x14ac:dyDescent="0.25">
      <c r="A82" s="21">
        <v>22</v>
      </c>
      <c r="B82" s="22" t="s">
        <v>1038</v>
      </c>
      <c r="C82" s="23" t="s">
        <v>1085</v>
      </c>
      <c r="D82" s="33">
        <v>1.1960999999999999</v>
      </c>
      <c r="E82" s="25">
        <v>1629.76</v>
      </c>
      <c r="F82" s="25">
        <v>63504.41</v>
      </c>
      <c r="Q82" s="20"/>
      <c r="R82" s="37"/>
    </row>
    <row r="83" spans="1:18" s="3" customFormat="1" ht="15" x14ac:dyDescent="0.25">
      <c r="A83" s="26"/>
      <c r="B83" s="27"/>
      <c r="C83" s="28" t="s">
        <v>1086</v>
      </c>
      <c r="D83" s="28"/>
      <c r="E83" s="28"/>
      <c r="F83" s="29">
        <v>51214.01</v>
      </c>
      <c r="Q83" s="20"/>
      <c r="R83" s="37"/>
    </row>
    <row r="84" spans="1:18" s="3" customFormat="1" ht="15" x14ac:dyDescent="0.25">
      <c r="A84" s="26"/>
      <c r="B84" s="27"/>
      <c r="C84" s="28" t="s">
        <v>1087</v>
      </c>
      <c r="D84" s="28"/>
      <c r="E84" s="28"/>
      <c r="F84" s="29">
        <v>34142.67</v>
      </c>
      <c r="Q84" s="20"/>
      <c r="R84" s="37"/>
    </row>
    <row r="85" spans="1:18" s="3" customFormat="1" ht="15" x14ac:dyDescent="0.25">
      <c r="A85" s="26"/>
      <c r="B85" s="27"/>
      <c r="C85" s="28" t="s">
        <v>917</v>
      </c>
      <c r="D85" s="28"/>
      <c r="E85" s="28"/>
      <c r="F85" s="29">
        <v>148861.09</v>
      </c>
      <c r="Q85" s="20"/>
      <c r="R85" s="37"/>
    </row>
    <row r="86" spans="1:18" s="3" customFormat="1" ht="33.75" x14ac:dyDescent="0.25">
      <c r="A86" s="21">
        <v>23</v>
      </c>
      <c r="B86" s="22" t="s">
        <v>926</v>
      </c>
      <c r="C86" s="23" t="s">
        <v>927</v>
      </c>
      <c r="D86" s="24">
        <v>1.196</v>
      </c>
      <c r="E86" s="25">
        <v>12990.48</v>
      </c>
      <c r="F86" s="25">
        <v>162202.25</v>
      </c>
      <c r="Q86" s="20"/>
      <c r="R86" s="37"/>
    </row>
    <row r="87" spans="1:18" s="3" customFormat="1" ht="33.75" x14ac:dyDescent="0.25">
      <c r="A87" s="21">
        <v>24</v>
      </c>
      <c r="B87" s="22" t="s">
        <v>1042</v>
      </c>
      <c r="C87" s="23" t="s">
        <v>1043</v>
      </c>
      <c r="D87" s="30">
        <v>0.28000000000000003</v>
      </c>
      <c r="E87" s="25">
        <v>360</v>
      </c>
      <c r="F87" s="25">
        <v>829.58</v>
      </c>
      <c r="Q87" s="20"/>
      <c r="R87" s="37"/>
    </row>
    <row r="88" spans="1:18" s="3" customFormat="1" ht="33.75" x14ac:dyDescent="0.25">
      <c r="A88" s="21">
        <v>25</v>
      </c>
      <c r="B88" s="22" t="s">
        <v>1077</v>
      </c>
      <c r="C88" s="23" t="s">
        <v>1088</v>
      </c>
      <c r="D88" s="33">
        <v>9.0785999999999998</v>
      </c>
      <c r="E88" s="25">
        <v>1049.6300000000001</v>
      </c>
      <c r="F88" s="25">
        <v>200074.47</v>
      </c>
      <c r="Q88" s="20"/>
      <c r="R88" s="37"/>
    </row>
    <row r="89" spans="1:18" s="3" customFormat="1" ht="15" x14ac:dyDescent="0.25">
      <c r="A89" s="26"/>
      <c r="B89" s="27"/>
      <c r="C89" s="28" t="s">
        <v>1089</v>
      </c>
      <c r="D89" s="28"/>
      <c r="E89" s="28"/>
      <c r="F89" s="29">
        <v>116821.97</v>
      </c>
      <c r="Q89" s="20"/>
      <c r="R89" s="37"/>
    </row>
    <row r="90" spans="1:18" s="3" customFormat="1" ht="15" x14ac:dyDescent="0.25">
      <c r="A90" s="26"/>
      <c r="B90" s="27"/>
      <c r="C90" s="28" t="s">
        <v>1090</v>
      </c>
      <c r="D90" s="28"/>
      <c r="E90" s="28"/>
      <c r="F90" s="29">
        <v>77881.31</v>
      </c>
      <c r="Q90" s="20"/>
      <c r="R90" s="37"/>
    </row>
    <row r="91" spans="1:18" s="3" customFormat="1" ht="15" x14ac:dyDescent="0.25">
      <c r="A91" s="26"/>
      <c r="B91" s="27"/>
      <c r="C91" s="28" t="s">
        <v>917</v>
      </c>
      <c r="D91" s="28"/>
      <c r="E91" s="28"/>
      <c r="F91" s="29">
        <v>394777.75</v>
      </c>
      <c r="Q91" s="20"/>
      <c r="R91" s="37"/>
    </row>
    <row r="92" spans="1:18" s="3" customFormat="1" ht="33.75" x14ac:dyDescent="0.25">
      <c r="A92" s="21">
        <v>26</v>
      </c>
      <c r="B92" s="22" t="s">
        <v>926</v>
      </c>
      <c r="C92" s="23" t="s">
        <v>927</v>
      </c>
      <c r="D92" s="33">
        <v>0.94240000000000002</v>
      </c>
      <c r="E92" s="25">
        <v>12990.48</v>
      </c>
      <c r="F92" s="25">
        <v>127808.86</v>
      </c>
      <c r="Q92" s="20"/>
      <c r="R92" s="37"/>
    </row>
    <row r="93" spans="1:18" s="3" customFormat="1" ht="33.75" x14ac:dyDescent="0.25">
      <c r="A93" s="21">
        <v>27</v>
      </c>
      <c r="B93" s="22" t="s">
        <v>918</v>
      </c>
      <c r="C93" s="23" t="s">
        <v>919</v>
      </c>
      <c r="D93" s="33">
        <v>8.1365999999999996</v>
      </c>
      <c r="E93" s="25">
        <v>11176.42</v>
      </c>
      <c r="F93" s="25">
        <v>946665.19</v>
      </c>
      <c r="Q93" s="20"/>
      <c r="R93" s="37"/>
    </row>
    <row r="94" spans="1:18" s="3" customFormat="1" ht="33.75" x14ac:dyDescent="0.25">
      <c r="A94" s="21">
        <v>28</v>
      </c>
      <c r="B94" s="22" t="s">
        <v>1053</v>
      </c>
      <c r="C94" s="23" t="s">
        <v>1054</v>
      </c>
      <c r="D94" s="32">
        <v>3.9</v>
      </c>
      <c r="E94" s="25">
        <v>347.67</v>
      </c>
      <c r="F94" s="25">
        <v>23233.37</v>
      </c>
      <c r="Q94" s="20"/>
      <c r="R94" s="37"/>
    </row>
    <row r="95" spans="1:18" s="3" customFormat="1" ht="15" x14ac:dyDescent="0.25">
      <c r="A95" s="26"/>
      <c r="B95" s="27"/>
      <c r="C95" s="28" t="s">
        <v>1091</v>
      </c>
      <c r="D95" s="28"/>
      <c r="E95" s="28"/>
      <c r="F95" s="29">
        <v>8947.16</v>
      </c>
      <c r="Q95" s="20"/>
      <c r="R95" s="37"/>
    </row>
    <row r="96" spans="1:18" s="3" customFormat="1" ht="15" x14ac:dyDescent="0.25">
      <c r="A96" s="26"/>
      <c r="B96" s="27"/>
      <c r="C96" s="28" t="s">
        <v>1092</v>
      </c>
      <c r="D96" s="28"/>
      <c r="E96" s="28"/>
      <c r="F96" s="29">
        <v>4854.3100000000004</v>
      </c>
      <c r="Q96" s="20"/>
      <c r="R96" s="37"/>
    </row>
    <row r="97" spans="1:18" s="3" customFormat="1" ht="15" x14ac:dyDescent="0.25">
      <c r="A97" s="26"/>
      <c r="B97" s="27"/>
      <c r="C97" s="28" t="s">
        <v>917</v>
      </c>
      <c r="D97" s="28"/>
      <c r="E97" s="28"/>
      <c r="F97" s="29">
        <v>37034.839999999997</v>
      </c>
      <c r="Q97" s="20"/>
      <c r="R97" s="37"/>
    </row>
    <row r="98" spans="1:18" s="3" customFormat="1" ht="15" x14ac:dyDescent="0.25">
      <c r="A98" s="443" t="s">
        <v>1007</v>
      </c>
      <c r="B98" s="444"/>
      <c r="C98" s="444"/>
      <c r="D98" s="444"/>
      <c r="E98" s="445"/>
      <c r="F98" s="36">
        <v>1524318.13</v>
      </c>
      <c r="Q98" s="20"/>
      <c r="R98" s="37" t="s">
        <v>1007</v>
      </c>
    </row>
    <row r="99" spans="1:18" s="3" customFormat="1" ht="15" x14ac:dyDescent="0.25">
      <c r="A99" s="443" t="s">
        <v>1008</v>
      </c>
      <c r="B99" s="444"/>
      <c r="C99" s="444"/>
      <c r="D99" s="444"/>
      <c r="E99" s="445"/>
      <c r="F99" s="36">
        <v>176983.14</v>
      </c>
      <c r="Q99" s="20"/>
      <c r="R99" s="37" t="s">
        <v>1008</v>
      </c>
    </row>
    <row r="100" spans="1:18" s="3" customFormat="1" ht="15" x14ac:dyDescent="0.25">
      <c r="A100" s="443" t="s">
        <v>1009</v>
      </c>
      <c r="B100" s="444"/>
      <c r="C100" s="444"/>
      <c r="D100" s="444"/>
      <c r="E100" s="445"/>
      <c r="F100" s="36">
        <v>116878.3</v>
      </c>
      <c r="Q100" s="20"/>
      <c r="R100" s="37" t="s">
        <v>1009</v>
      </c>
    </row>
    <row r="101" spans="1:18" s="3" customFormat="1" ht="23.25" x14ac:dyDescent="0.25">
      <c r="A101" s="443" t="s">
        <v>1093</v>
      </c>
      <c r="B101" s="444"/>
      <c r="C101" s="444"/>
      <c r="D101" s="444"/>
      <c r="E101" s="445"/>
      <c r="F101" s="36">
        <v>1818179.57</v>
      </c>
      <c r="Q101" s="20"/>
      <c r="R101" s="37" t="s">
        <v>1093</v>
      </c>
    </row>
    <row r="102" spans="1:18" s="3" customFormat="1" ht="26.25" x14ac:dyDescent="0.25">
      <c r="A102" s="456" t="s">
        <v>1094</v>
      </c>
      <c r="B102" s="457"/>
      <c r="C102" s="457"/>
      <c r="D102" s="457"/>
      <c r="E102" s="457"/>
      <c r="F102" s="458"/>
      <c r="Q102" s="20" t="s">
        <v>1094</v>
      </c>
      <c r="R102" s="37"/>
    </row>
    <row r="103" spans="1:18" s="3" customFormat="1" ht="33.75" x14ac:dyDescent="0.25">
      <c r="A103" s="21">
        <v>29</v>
      </c>
      <c r="B103" s="22" t="s">
        <v>1038</v>
      </c>
      <c r="C103" s="23" t="s">
        <v>1095</v>
      </c>
      <c r="D103" s="33">
        <v>1.1652</v>
      </c>
      <c r="E103" s="25">
        <v>1629.76</v>
      </c>
      <c r="F103" s="25">
        <v>61863.839999999997</v>
      </c>
      <c r="Q103" s="20"/>
      <c r="R103" s="37"/>
    </row>
    <row r="104" spans="1:18" s="3" customFormat="1" ht="15" x14ac:dyDescent="0.25">
      <c r="A104" s="26"/>
      <c r="B104" s="27"/>
      <c r="C104" s="28" t="s">
        <v>1096</v>
      </c>
      <c r="D104" s="28"/>
      <c r="E104" s="28"/>
      <c r="F104" s="29">
        <v>49890.95</v>
      </c>
      <c r="Q104" s="20"/>
      <c r="R104" s="37"/>
    </row>
    <row r="105" spans="1:18" s="3" customFormat="1" ht="15" x14ac:dyDescent="0.25">
      <c r="A105" s="26"/>
      <c r="B105" s="27"/>
      <c r="C105" s="28" t="s">
        <v>1097</v>
      </c>
      <c r="D105" s="28"/>
      <c r="E105" s="28"/>
      <c r="F105" s="29">
        <v>33260.629999999997</v>
      </c>
      <c r="Q105" s="20"/>
      <c r="R105" s="37"/>
    </row>
    <row r="106" spans="1:18" s="3" customFormat="1" ht="15" x14ac:dyDescent="0.25">
      <c r="A106" s="26"/>
      <c r="B106" s="27"/>
      <c r="C106" s="28" t="s">
        <v>917</v>
      </c>
      <c r="D106" s="28"/>
      <c r="E106" s="28"/>
      <c r="F106" s="29">
        <v>145015.42000000001</v>
      </c>
      <c r="Q106" s="20"/>
      <c r="R106" s="37"/>
    </row>
    <row r="107" spans="1:18" s="3" customFormat="1" ht="33.75" x14ac:dyDescent="0.25">
      <c r="A107" s="21">
        <v>30</v>
      </c>
      <c r="B107" s="22" t="s">
        <v>926</v>
      </c>
      <c r="C107" s="23" t="s">
        <v>927</v>
      </c>
      <c r="D107" s="24">
        <v>1.165</v>
      </c>
      <c r="E107" s="25">
        <v>12990.48</v>
      </c>
      <c r="F107" s="25">
        <v>157998.01</v>
      </c>
      <c r="Q107" s="20"/>
      <c r="R107" s="37"/>
    </row>
    <row r="108" spans="1:18" s="3" customFormat="1" ht="33.75" x14ac:dyDescent="0.25">
      <c r="A108" s="21">
        <v>31</v>
      </c>
      <c r="B108" s="22" t="s">
        <v>1053</v>
      </c>
      <c r="C108" s="23" t="s">
        <v>1054</v>
      </c>
      <c r="D108" s="24">
        <v>0.38600000000000001</v>
      </c>
      <c r="E108" s="25">
        <v>347.67</v>
      </c>
      <c r="F108" s="25">
        <v>2299.52</v>
      </c>
      <c r="Q108" s="20"/>
      <c r="R108" s="37"/>
    </row>
    <row r="109" spans="1:18" s="3" customFormat="1" ht="15" x14ac:dyDescent="0.25">
      <c r="A109" s="26"/>
      <c r="B109" s="27"/>
      <c r="C109" s="28" t="s">
        <v>1098</v>
      </c>
      <c r="D109" s="28"/>
      <c r="E109" s="28"/>
      <c r="F109" s="29">
        <v>885.55</v>
      </c>
      <c r="Q109" s="20"/>
      <c r="R109" s="37"/>
    </row>
    <row r="110" spans="1:18" s="3" customFormat="1" ht="15" x14ac:dyDescent="0.25">
      <c r="A110" s="26"/>
      <c r="B110" s="27"/>
      <c r="C110" s="28" t="s">
        <v>1099</v>
      </c>
      <c r="D110" s="28"/>
      <c r="E110" s="28"/>
      <c r="F110" s="29">
        <v>480.46</v>
      </c>
      <c r="Q110" s="20"/>
      <c r="R110" s="37"/>
    </row>
    <row r="111" spans="1:18" s="3" customFormat="1" ht="15" x14ac:dyDescent="0.25">
      <c r="A111" s="26"/>
      <c r="B111" s="27"/>
      <c r="C111" s="28" t="s">
        <v>917</v>
      </c>
      <c r="D111" s="28"/>
      <c r="E111" s="28"/>
      <c r="F111" s="29">
        <v>3665.53</v>
      </c>
      <c r="Q111" s="20"/>
      <c r="R111" s="37"/>
    </row>
    <row r="112" spans="1:18" s="3" customFormat="1" ht="15" x14ac:dyDescent="0.25">
      <c r="A112" s="443" t="s">
        <v>1007</v>
      </c>
      <c r="B112" s="444"/>
      <c r="C112" s="444"/>
      <c r="D112" s="444"/>
      <c r="E112" s="445"/>
      <c r="F112" s="36">
        <v>222161.37</v>
      </c>
      <c r="Q112" s="20"/>
      <c r="R112" s="37" t="s">
        <v>1007</v>
      </c>
    </row>
    <row r="113" spans="1:18" s="3" customFormat="1" ht="15" x14ac:dyDescent="0.25">
      <c r="A113" s="443" t="s">
        <v>1008</v>
      </c>
      <c r="B113" s="444"/>
      <c r="C113" s="444"/>
      <c r="D113" s="444"/>
      <c r="E113" s="445"/>
      <c r="F113" s="36">
        <v>50776.5</v>
      </c>
      <c r="Q113" s="20"/>
      <c r="R113" s="37" t="s">
        <v>1008</v>
      </c>
    </row>
    <row r="114" spans="1:18" s="3" customFormat="1" ht="15" x14ac:dyDescent="0.25">
      <c r="A114" s="443" t="s">
        <v>1009</v>
      </c>
      <c r="B114" s="444"/>
      <c r="C114" s="444"/>
      <c r="D114" s="444"/>
      <c r="E114" s="445"/>
      <c r="F114" s="36">
        <v>33741.089999999997</v>
      </c>
      <c r="Q114" s="20"/>
      <c r="R114" s="37" t="s">
        <v>1009</v>
      </c>
    </row>
    <row r="115" spans="1:18" s="3" customFormat="1" ht="23.25" x14ac:dyDescent="0.25">
      <c r="A115" s="443" t="s">
        <v>1100</v>
      </c>
      <c r="B115" s="444"/>
      <c r="C115" s="444"/>
      <c r="D115" s="444"/>
      <c r="E115" s="445"/>
      <c r="F115" s="36">
        <v>306678.96000000002</v>
      </c>
      <c r="Q115" s="20"/>
      <c r="R115" s="37" t="s">
        <v>1100</v>
      </c>
    </row>
    <row r="116" spans="1:18" s="3" customFormat="1" ht="15" x14ac:dyDescent="0.25">
      <c r="A116" s="456" t="s">
        <v>1101</v>
      </c>
      <c r="B116" s="457"/>
      <c r="C116" s="457"/>
      <c r="D116" s="457"/>
      <c r="E116" s="457"/>
      <c r="F116" s="458"/>
      <c r="Q116" s="20" t="s">
        <v>1101</v>
      </c>
      <c r="R116" s="37"/>
    </row>
    <row r="117" spans="1:18" s="3" customFormat="1" ht="33.75" x14ac:dyDescent="0.25">
      <c r="A117" s="21">
        <v>32</v>
      </c>
      <c r="B117" s="22" t="s">
        <v>1038</v>
      </c>
      <c r="C117" s="23" t="s">
        <v>1102</v>
      </c>
      <c r="D117" s="33">
        <v>0.46179999999999999</v>
      </c>
      <c r="E117" s="25">
        <v>1629.76</v>
      </c>
      <c r="F117" s="25">
        <v>24518.3</v>
      </c>
      <c r="Q117" s="20"/>
      <c r="R117" s="37"/>
    </row>
    <row r="118" spans="1:18" s="3" customFormat="1" ht="15" x14ac:dyDescent="0.25">
      <c r="A118" s="26"/>
      <c r="B118" s="27"/>
      <c r="C118" s="28" t="s">
        <v>1103</v>
      </c>
      <c r="D118" s="28"/>
      <c r="E118" s="28"/>
      <c r="F118" s="29">
        <v>19773.12</v>
      </c>
      <c r="Q118" s="20"/>
      <c r="R118" s="37"/>
    </row>
    <row r="119" spans="1:18" s="3" customFormat="1" ht="15" x14ac:dyDescent="0.25">
      <c r="A119" s="26"/>
      <c r="B119" s="27"/>
      <c r="C119" s="28" t="s">
        <v>1104</v>
      </c>
      <c r="D119" s="28"/>
      <c r="E119" s="28"/>
      <c r="F119" s="29">
        <v>13182.08</v>
      </c>
      <c r="Q119" s="20"/>
      <c r="R119" s="37"/>
    </row>
    <row r="120" spans="1:18" s="3" customFormat="1" ht="15" x14ac:dyDescent="0.25">
      <c r="A120" s="26"/>
      <c r="B120" s="27"/>
      <c r="C120" s="28" t="s">
        <v>917</v>
      </c>
      <c r="D120" s="28"/>
      <c r="E120" s="28"/>
      <c r="F120" s="29">
        <v>57473.5</v>
      </c>
      <c r="Q120" s="20"/>
      <c r="R120" s="37"/>
    </row>
    <row r="121" spans="1:18" s="3" customFormat="1" ht="33.75" x14ac:dyDescent="0.25">
      <c r="A121" s="21">
        <v>33</v>
      </c>
      <c r="B121" s="22" t="s">
        <v>926</v>
      </c>
      <c r="C121" s="23" t="s">
        <v>927</v>
      </c>
      <c r="D121" s="33">
        <v>0.46179999999999999</v>
      </c>
      <c r="E121" s="25">
        <v>12990.48</v>
      </c>
      <c r="F121" s="25">
        <v>62629.599999999999</v>
      </c>
      <c r="Q121" s="20"/>
      <c r="R121" s="37"/>
    </row>
    <row r="122" spans="1:18" s="3" customFormat="1" ht="33.75" x14ac:dyDescent="0.25">
      <c r="A122" s="21">
        <v>34</v>
      </c>
      <c r="B122" s="22" t="s">
        <v>1077</v>
      </c>
      <c r="C122" s="23" t="s">
        <v>1088</v>
      </c>
      <c r="D122" s="33">
        <v>7.3380999999999998</v>
      </c>
      <c r="E122" s="25">
        <v>1049.6300000000001</v>
      </c>
      <c r="F122" s="25">
        <v>161717.26999999999</v>
      </c>
      <c r="Q122" s="20"/>
      <c r="R122" s="37"/>
    </row>
    <row r="123" spans="1:18" s="3" customFormat="1" ht="15" x14ac:dyDescent="0.25">
      <c r="A123" s="26"/>
      <c r="B123" s="27"/>
      <c r="C123" s="28" t="s">
        <v>1105</v>
      </c>
      <c r="D123" s="28"/>
      <c r="E123" s="28"/>
      <c r="F123" s="29">
        <v>94425.49</v>
      </c>
      <c r="Q123" s="20"/>
      <c r="R123" s="37"/>
    </row>
    <row r="124" spans="1:18" s="3" customFormat="1" ht="15" x14ac:dyDescent="0.25">
      <c r="A124" s="26"/>
      <c r="B124" s="27"/>
      <c r="C124" s="28" t="s">
        <v>1106</v>
      </c>
      <c r="D124" s="28"/>
      <c r="E124" s="28"/>
      <c r="F124" s="29">
        <v>62950.33</v>
      </c>
      <c r="Q124" s="20"/>
      <c r="R124" s="37"/>
    </row>
    <row r="125" spans="1:18" s="3" customFormat="1" ht="15" x14ac:dyDescent="0.25">
      <c r="A125" s="26"/>
      <c r="B125" s="27"/>
      <c r="C125" s="28" t="s">
        <v>917</v>
      </c>
      <c r="D125" s="28"/>
      <c r="E125" s="28"/>
      <c r="F125" s="29">
        <v>319093.09000000003</v>
      </c>
      <c r="Q125" s="20"/>
      <c r="R125" s="37"/>
    </row>
    <row r="126" spans="1:18" s="3" customFormat="1" ht="33.75" x14ac:dyDescent="0.25">
      <c r="A126" s="21">
        <v>35</v>
      </c>
      <c r="B126" s="22" t="s">
        <v>926</v>
      </c>
      <c r="C126" s="23" t="s">
        <v>927</v>
      </c>
      <c r="D126" s="24">
        <v>1.0189999999999999</v>
      </c>
      <c r="E126" s="25">
        <v>12990.48</v>
      </c>
      <c r="F126" s="25">
        <v>138197.4</v>
      </c>
      <c r="Q126" s="20"/>
      <c r="R126" s="37"/>
    </row>
    <row r="127" spans="1:18" s="3" customFormat="1" ht="33.75" x14ac:dyDescent="0.25">
      <c r="A127" s="21">
        <v>36</v>
      </c>
      <c r="B127" s="22" t="s">
        <v>918</v>
      </c>
      <c r="C127" s="23" t="s">
        <v>919</v>
      </c>
      <c r="D127" s="24">
        <v>6.319</v>
      </c>
      <c r="E127" s="25">
        <v>11176.42</v>
      </c>
      <c r="F127" s="25">
        <v>735193.74</v>
      </c>
      <c r="Q127" s="20"/>
      <c r="R127" s="37"/>
    </row>
    <row r="128" spans="1:18" s="3" customFormat="1" ht="33.75" x14ac:dyDescent="0.25">
      <c r="A128" s="21">
        <v>37</v>
      </c>
      <c r="B128" s="22" t="s">
        <v>1053</v>
      </c>
      <c r="C128" s="23" t="s">
        <v>1054</v>
      </c>
      <c r="D128" s="24">
        <v>2.968</v>
      </c>
      <c r="E128" s="25">
        <v>347.67</v>
      </c>
      <c r="F128" s="25">
        <v>17681.189999999999</v>
      </c>
      <c r="Q128" s="20"/>
      <c r="R128" s="37"/>
    </row>
    <row r="129" spans="1:18" s="3" customFormat="1" ht="15" x14ac:dyDescent="0.25">
      <c r="A129" s="26"/>
      <c r="B129" s="27"/>
      <c r="C129" s="28" t="s">
        <v>1107</v>
      </c>
      <c r="D129" s="28"/>
      <c r="E129" s="28"/>
      <c r="F129" s="29">
        <v>6809.02</v>
      </c>
      <c r="Q129" s="20"/>
      <c r="R129" s="37"/>
    </row>
    <row r="130" spans="1:18" s="3" customFormat="1" ht="15" x14ac:dyDescent="0.25">
      <c r="A130" s="26"/>
      <c r="B130" s="27"/>
      <c r="C130" s="28" t="s">
        <v>1108</v>
      </c>
      <c r="D130" s="28"/>
      <c r="E130" s="28"/>
      <c r="F130" s="29">
        <v>3694.26</v>
      </c>
      <c r="Q130" s="20"/>
      <c r="R130" s="37"/>
    </row>
    <row r="131" spans="1:18" s="3" customFormat="1" ht="15" x14ac:dyDescent="0.25">
      <c r="A131" s="26"/>
      <c r="B131" s="27"/>
      <c r="C131" s="28" t="s">
        <v>917</v>
      </c>
      <c r="D131" s="28"/>
      <c r="E131" s="28"/>
      <c r="F131" s="29">
        <v>28184.47</v>
      </c>
      <c r="Q131" s="20"/>
      <c r="R131" s="37"/>
    </row>
    <row r="132" spans="1:18" s="3" customFormat="1" ht="15" x14ac:dyDescent="0.25">
      <c r="A132" s="443" t="s">
        <v>1007</v>
      </c>
      <c r="B132" s="444"/>
      <c r="C132" s="444"/>
      <c r="D132" s="444"/>
      <c r="E132" s="445"/>
      <c r="F132" s="36">
        <v>1139937.5</v>
      </c>
      <c r="Q132" s="20"/>
      <c r="R132" s="37" t="s">
        <v>1007</v>
      </c>
    </row>
    <row r="133" spans="1:18" s="3" customFormat="1" ht="15" x14ac:dyDescent="0.25">
      <c r="A133" s="443" t="s">
        <v>1008</v>
      </c>
      <c r="B133" s="444"/>
      <c r="C133" s="444"/>
      <c r="D133" s="444"/>
      <c r="E133" s="445"/>
      <c r="F133" s="36">
        <v>121007.64</v>
      </c>
      <c r="Q133" s="20"/>
      <c r="R133" s="37" t="s">
        <v>1008</v>
      </c>
    </row>
    <row r="134" spans="1:18" s="3" customFormat="1" ht="15" x14ac:dyDescent="0.25">
      <c r="A134" s="443" t="s">
        <v>1009</v>
      </c>
      <c r="B134" s="444"/>
      <c r="C134" s="444"/>
      <c r="D134" s="444"/>
      <c r="E134" s="445"/>
      <c r="F134" s="36">
        <v>79826.67</v>
      </c>
      <c r="Q134" s="20"/>
      <c r="R134" s="37" t="s">
        <v>1009</v>
      </c>
    </row>
    <row r="135" spans="1:18" s="3" customFormat="1" ht="15" x14ac:dyDescent="0.25">
      <c r="A135" s="443" t="s">
        <v>1109</v>
      </c>
      <c r="B135" s="444"/>
      <c r="C135" s="444"/>
      <c r="D135" s="444"/>
      <c r="E135" s="445"/>
      <c r="F135" s="36">
        <v>1340771.81</v>
      </c>
      <c r="Q135" s="20"/>
      <c r="R135" s="37" t="s">
        <v>1109</v>
      </c>
    </row>
    <row r="136" spans="1:18" s="3" customFormat="1" ht="15" x14ac:dyDescent="0.25">
      <c r="A136" s="456" t="s">
        <v>1110</v>
      </c>
      <c r="B136" s="457"/>
      <c r="C136" s="457"/>
      <c r="D136" s="457"/>
      <c r="E136" s="457"/>
      <c r="F136" s="458"/>
      <c r="Q136" s="20" t="s">
        <v>1110</v>
      </c>
      <c r="R136" s="37"/>
    </row>
    <row r="137" spans="1:18" s="3" customFormat="1" ht="33.75" x14ac:dyDescent="0.25">
      <c r="A137" s="21">
        <v>38</v>
      </c>
      <c r="B137" s="22" t="s">
        <v>1038</v>
      </c>
      <c r="C137" s="23" t="s">
        <v>1111</v>
      </c>
      <c r="D137" s="33">
        <v>2.9994999999999998</v>
      </c>
      <c r="E137" s="25">
        <v>1629.76</v>
      </c>
      <c r="F137" s="25">
        <v>159252.14000000001</v>
      </c>
      <c r="Q137" s="20"/>
      <c r="R137" s="37"/>
    </row>
    <row r="138" spans="1:18" s="3" customFormat="1" ht="15" x14ac:dyDescent="0.25">
      <c r="A138" s="26"/>
      <c r="B138" s="27"/>
      <c r="C138" s="28" t="s">
        <v>1112</v>
      </c>
      <c r="D138" s="28"/>
      <c r="E138" s="28"/>
      <c r="F138" s="29">
        <v>128431.09</v>
      </c>
      <c r="Q138" s="20"/>
      <c r="R138" s="37"/>
    </row>
    <row r="139" spans="1:18" s="3" customFormat="1" ht="15" x14ac:dyDescent="0.25">
      <c r="A139" s="26"/>
      <c r="B139" s="27"/>
      <c r="C139" s="28" t="s">
        <v>1113</v>
      </c>
      <c r="D139" s="28"/>
      <c r="E139" s="28"/>
      <c r="F139" s="29">
        <v>85620.73</v>
      </c>
      <c r="Q139" s="20"/>
      <c r="R139" s="37"/>
    </row>
    <row r="140" spans="1:18" s="3" customFormat="1" ht="15" x14ac:dyDescent="0.25">
      <c r="A140" s="26"/>
      <c r="B140" s="27"/>
      <c r="C140" s="28" t="s">
        <v>917</v>
      </c>
      <c r="D140" s="28"/>
      <c r="E140" s="28"/>
      <c r="F140" s="29">
        <v>373303.96</v>
      </c>
      <c r="Q140" s="20"/>
      <c r="R140" s="37"/>
    </row>
    <row r="141" spans="1:18" s="3" customFormat="1" ht="33.75" x14ac:dyDescent="0.25">
      <c r="A141" s="21">
        <v>39</v>
      </c>
      <c r="B141" s="22" t="s">
        <v>926</v>
      </c>
      <c r="C141" s="23" t="s">
        <v>927</v>
      </c>
      <c r="D141" s="31">
        <v>3</v>
      </c>
      <c r="E141" s="25">
        <v>12990.48</v>
      </c>
      <c r="F141" s="25">
        <v>406861.83</v>
      </c>
      <c r="Q141" s="20"/>
      <c r="R141" s="37"/>
    </row>
    <row r="142" spans="1:18" s="3" customFormat="1" ht="33.75" x14ac:dyDescent="0.25">
      <c r="A142" s="21">
        <v>40</v>
      </c>
      <c r="B142" s="22" t="s">
        <v>1077</v>
      </c>
      <c r="C142" s="23" t="s">
        <v>1088</v>
      </c>
      <c r="D142" s="33">
        <v>4.4389000000000003</v>
      </c>
      <c r="E142" s="25">
        <v>1049.6300000000001</v>
      </c>
      <c r="F142" s="25">
        <v>97824.62</v>
      </c>
      <c r="Q142" s="20"/>
      <c r="R142" s="37"/>
    </row>
    <row r="143" spans="1:18" s="3" customFormat="1" ht="15" x14ac:dyDescent="0.25">
      <c r="A143" s="26"/>
      <c r="B143" s="27"/>
      <c r="C143" s="28" t="s">
        <v>1114</v>
      </c>
      <c r="D143" s="28"/>
      <c r="E143" s="28"/>
      <c r="F143" s="29">
        <v>57119.06</v>
      </c>
      <c r="Q143" s="20"/>
      <c r="R143" s="37"/>
    </row>
    <row r="144" spans="1:18" s="3" customFormat="1" ht="15" x14ac:dyDescent="0.25">
      <c r="A144" s="26"/>
      <c r="B144" s="27"/>
      <c r="C144" s="28" t="s">
        <v>1115</v>
      </c>
      <c r="D144" s="28"/>
      <c r="E144" s="28"/>
      <c r="F144" s="29">
        <v>38079.370000000003</v>
      </c>
      <c r="Q144" s="20"/>
      <c r="R144" s="37"/>
    </row>
    <row r="145" spans="1:19" s="3" customFormat="1" ht="15" x14ac:dyDescent="0.25">
      <c r="A145" s="26"/>
      <c r="B145" s="27"/>
      <c r="C145" s="28" t="s">
        <v>917</v>
      </c>
      <c r="D145" s="28"/>
      <c r="E145" s="28"/>
      <c r="F145" s="29">
        <v>193023.05</v>
      </c>
      <c r="Q145" s="20"/>
      <c r="R145" s="37"/>
    </row>
    <row r="146" spans="1:19" s="3" customFormat="1" ht="33.75" x14ac:dyDescent="0.25">
      <c r="A146" s="21">
        <v>41</v>
      </c>
      <c r="B146" s="22" t="s">
        <v>918</v>
      </c>
      <c r="C146" s="23" t="s">
        <v>919</v>
      </c>
      <c r="D146" s="24">
        <v>4.4390000000000001</v>
      </c>
      <c r="E146" s="25">
        <v>11176.42</v>
      </c>
      <c r="F146" s="25">
        <v>516462.26</v>
      </c>
      <c r="Q146" s="20"/>
      <c r="R146" s="37"/>
    </row>
    <row r="147" spans="1:19" s="3" customFormat="1" ht="33.75" x14ac:dyDescent="0.25">
      <c r="A147" s="21">
        <v>42</v>
      </c>
      <c r="B147" s="22" t="s">
        <v>1053</v>
      </c>
      <c r="C147" s="23" t="s">
        <v>1054</v>
      </c>
      <c r="D147" s="33">
        <v>2.8264999999999998</v>
      </c>
      <c r="E147" s="25">
        <v>347.67</v>
      </c>
      <c r="F147" s="25">
        <v>16838.240000000002</v>
      </c>
      <c r="Q147" s="20"/>
      <c r="R147" s="37"/>
    </row>
    <row r="148" spans="1:19" s="3" customFormat="1" ht="15" x14ac:dyDescent="0.25">
      <c r="A148" s="26"/>
      <c r="B148" s="27"/>
      <c r="C148" s="28" t="s">
        <v>1116</v>
      </c>
      <c r="D148" s="28"/>
      <c r="E148" s="28"/>
      <c r="F148" s="29">
        <v>6484.4</v>
      </c>
      <c r="Q148" s="20"/>
      <c r="R148" s="37"/>
    </row>
    <row r="149" spans="1:19" s="3" customFormat="1" ht="15" x14ac:dyDescent="0.25">
      <c r="A149" s="26"/>
      <c r="B149" s="27"/>
      <c r="C149" s="28" t="s">
        <v>1117</v>
      </c>
      <c r="D149" s="28"/>
      <c r="E149" s="28"/>
      <c r="F149" s="29">
        <v>3518.13</v>
      </c>
      <c r="Q149" s="20"/>
      <c r="R149" s="37"/>
    </row>
    <row r="150" spans="1:19" s="3" customFormat="1" ht="15" x14ac:dyDescent="0.25">
      <c r="A150" s="26"/>
      <c r="B150" s="27"/>
      <c r="C150" s="28" t="s">
        <v>917</v>
      </c>
      <c r="D150" s="28"/>
      <c r="E150" s="28"/>
      <c r="F150" s="29">
        <v>26840.77</v>
      </c>
      <c r="Q150" s="20"/>
      <c r="R150" s="37"/>
    </row>
    <row r="151" spans="1:19" s="3" customFormat="1" ht="15" x14ac:dyDescent="0.25">
      <c r="A151" s="443" t="s">
        <v>1007</v>
      </c>
      <c r="B151" s="444"/>
      <c r="C151" s="444"/>
      <c r="D151" s="444"/>
      <c r="E151" s="445"/>
      <c r="F151" s="36">
        <v>1197239.0900000001</v>
      </c>
      <c r="Q151" s="20"/>
      <c r="R151" s="37" t="s">
        <v>1007</v>
      </c>
    </row>
    <row r="152" spans="1:19" s="3" customFormat="1" ht="15" x14ac:dyDescent="0.25">
      <c r="A152" s="443" t="s">
        <v>1008</v>
      </c>
      <c r="B152" s="444"/>
      <c r="C152" s="444"/>
      <c r="D152" s="444"/>
      <c r="E152" s="445"/>
      <c r="F152" s="36">
        <v>192034.55</v>
      </c>
      <c r="Q152" s="20"/>
      <c r="R152" s="37" t="s">
        <v>1008</v>
      </c>
    </row>
    <row r="153" spans="1:19" s="3" customFormat="1" ht="15" x14ac:dyDescent="0.25">
      <c r="A153" s="443" t="s">
        <v>1009</v>
      </c>
      <c r="B153" s="444"/>
      <c r="C153" s="444"/>
      <c r="D153" s="444"/>
      <c r="E153" s="445"/>
      <c r="F153" s="36">
        <v>127218.23</v>
      </c>
      <c r="Q153" s="20"/>
      <c r="R153" s="37" t="s">
        <v>1009</v>
      </c>
    </row>
    <row r="154" spans="1:19" s="3" customFormat="1" ht="15" x14ac:dyDescent="0.25">
      <c r="A154" s="443" t="s">
        <v>1118</v>
      </c>
      <c r="B154" s="444"/>
      <c r="C154" s="444"/>
      <c r="D154" s="444"/>
      <c r="E154" s="445"/>
      <c r="F154" s="36">
        <v>1516491.87</v>
      </c>
      <c r="Q154" s="20"/>
      <c r="R154" s="37" t="s">
        <v>1118</v>
      </c>
    </row>
    <row r="155" spans="1:19" s="3" customFormat="1" ht="15" x14ac:dyDescent="0.25">
      <c r="A155" s="456" t="s">
        <v>1119</v>
      </c>
      <c r="B155" s="457"/>
      <c r="C155" s="457"/>
      <c r="D155" s="457"/>
      <c r="E155" s="457"/>
      <c r="F155" s="458"/>
      <c r="Q155" s="20" t="s">
        <v>1119</v>
      </c>
      <c r="R155" s="37"/>
    </row>
    <row r="156" spans="1:19" s="3" customFormat="1" ht="15" x14ac:dyDescent="0.25">
      <c r="A156" s="459" t="s">
        <v>1120</v>
      </c>
      <c r="B156" s="460"/>
      <c r="C156" s="460"/>
      <c r="D156" s="460"/>
      <c r="E156" s="460"/>
      <c r="F156" s="461"/>
      <c r="Q156" s="20"/>
      <c r="R156" s="37"/>
      <c r="S156" s="34" t="s">
        <v>1120</v>
      </c>
    </row>
    <row r="157" spans="1:19" s="3" customFormat="1" ht="33.75" x14ac:dyDescent="0.25">
      <c r="A157" s="21">
        <v>43</v>
      </c>
      <c r="B157" s="22" t="s">
        <v>1122</v>
      </c>
      <c r="C157" s="23" t="s">
        <v>1123</v>
      </c>
      <c r="D157" s="33">
        <v>0.1183</v>
      </c>
      <c r="E157" s="25">
        <v>6759.4</v>
      </c>
      <c r="F157" s="25">
        <v>10142.24</v>
      </c>
      <c r="Q157" s="20"/>
      <c r="R157" s="37"/>
      <c r="S157" s="34"/>
    </row>
    <row r="158" spans="1:19" s="3" customFormat="1" ht="15" x14ac:dyDescent="0.25">
      <c r="A158" s="26"/>
      <c r="B158" s="27"/>
      <c r="C158" s="28" t="s">
        <v>1124</v>
      </c>
      <c r="D158" s="28"/>
      <c r="E158" s="28"/>
      <c r="F158" s="29">
        <v>3222.22</v>
      </c>
      <c r="Q158" s="20"/>
      <c r="R158" s="37"/>
      <c r="S158" s="34"/>
    </row>
    <row r="159" spans="1:19" s="3" customFormat="1" ht="15" x14ac:dyDescent="0.25">
      <c r="A159" s="26"/>
      <c r="B159" s="27"/>
      <c r="C159" s="28" t="s">
        <v>1125</v>
      </c>
      <c r="D159" s="28"/>
      <c r="E159" s="28"/>
      <c r="F159" s="29">
        <v>1870.04</v>
      </c>
      <c r="Q159" s="20"/>
      <c r="R159" s="37"/>
      <c r="S159" s="34"/>
    </row>
    <row r="160" spans="1:19" s="3" customFormat="1" ht="15" x14ac:dyDescent="0.25">
      <c r="A160" s="26"/>
      <c r="B160" s="27"/>
      <c r="C160" s="28" t="s">
        <v>917</v>
      </c>
      <c r="D160" s="28"/>
      <c r="E160" s="28"/>
      <c r="F160" s="29">
        <v>15234.5</v>
      </c>
      <c r="Q160" s="20"/>
      <c r="R160" s="37"/>
      <c r="S160" s="34"/>
    </row>
    <row r="161" spans="1:19" s="3" customFormat="1" ht="33.75" x14ac:dyDescent="0.25">
      <c r="A161" s="21">
        <v>44</v>
      </c>
      <c r="B161" s="22" t="s">
        <v>1126</v>
      </c>
      <c r="C161" s="23" t="s">
        <v>1127</v>
      </c>
      <c r="D161" s="33">
        <v>-0.1467</v>
      </c>
      <c r="E161" s="25">
        <v>4319.09</v>
      </c>
      <c r="F161" s="25">
        <v>-6842.99</v>
      </c>
      <c r="Q161" s="20"/>
      <c r="R161" s="37"/>
      <c r="S161" s="34"/>
    </row>
    <row r="162" spans="1:19" s="3" customFormat="1" ht="22.5" x14ac:dyDescent="0.25">
      <c r="A162" s="21">
        <v>45</v>
      </c>
      <c r="B162" s="22" t="s">
        <v>1128</v>
      </c>
      <c r="C162" s="23" t="s">
        <v>1129</v>
      </c>
      <c r="D162" s="33">
        <v>0.1467</v>
      </c>
      <c r="E162" s="25">
        <v>12480</v>
      </c>
      <c r="F162" s="25">
        <v>13383.26</v>
      </c>
      <c r="Q162" s="20"/>
      <c r="R162" s="37"/>
      <c r="S162" s="34"/>
    </row>
    <row r="163" spans="1:19" s="3" customFormat="1" ht="33.75" x14ac:dyDescent="0.25">
      <c r="A163" s="21">
        <v>46</v>
      </c>
      <c r="B163" s="22" t="s">
        <v>1130</v>
      </c>
      <c r="C163" s="23" t="s">
        <v>1131</v>
      </c>
      <c r="D163" s="35">
        <v>2.7279999999999999E-2</v>
      </c>
      <c r="E163" s="25">
        <v>13020.27</v>
      </c>
      <c r="F163" s="25">
        <v>8837.2999999999993</v>
      </c>
      <c r="Q163" s="20"/>
      <c r="R163" s="37"/>
      <c r="S163" s="34"/>
    </row>
    <row r="164" spans="1:19" s="3" customFormat="1" ht="15" x14ac:dyDescent="0.25">
      <c r="A164" s="26"/>
      <c r="B164" s="27"/>
      <c r="C164" s="28" t="s">
        <v>1132</v>
      </c>
      <c r="D164" s="28"/>
      <c r="E164" s="28"/>
      <c r="F164" s="29">
        <v>7264.32</v>
      </c>
      <c r="Q164" s="20"/>
      <c r="R164" s="37"/>
      <c r="S164" s="34"/>
    </row>
    <row r="165" spans="1:19" s="3" customFormat="1" ht="15" x14ac:dyDescent="0.25">
      <c r="A165" s="26"/>
      <c r="B165" s="27"/>
      <c r="C165" s="28" t="s">
        <v>1133</v>
      </c>
      <c r="D165" s="28"/>
      <c r="E165" s="28"/>
      <c r="F165" s="29">
        <v>4130.6899999999996</v>
      </c>
      <c r="Q165" s="20"/>
      <c r="R165" s="37"/>
      <c r="S165" s="34"/>
    </row>
    <row r="166" spans="1:19" s="3" customFormat="1" ht="15" x14ac:dyDescent="0.25">
      <c r="A166" s="26"/>
      <c r="B166" s="27"/>
      <c r="C166" s="28" t="s">
        <v>917</v>
      </c>
      <c r="D166" s="28"/>
      <c r="E166" s="28"/>
      <c r="F166" s="29">
        <v>20232.310000000001</v>
      </c>
      <c r="Q166" s="20"/>
      <c r="R166" s="37"/>
      <c r="S166" s="34"/>
    </row>
    <row r="167" spans="1:19" s="3" customFormat="1" ht="22.5" x14ac:dyDescent="0.25">
      <c r="A167" s="21">
        <v>47</v>
      </c>
      <c r="B167" s="22" t="s">
        <v>1134</v>
      </c>
      <c r="C167" s="23" t="s">
        <v>1135</v>
      </c>
      <c r="D167" s="24">
        <v>2.7829999999999999</v>
      </c>
      <c r="E167" s="25">
        <v>582.69000000000005</v>
      </c>
      <c r="F167" s="25">
        <v>34410.910000000003</v>
      </c>
      <c r="Q167" s="20"/>
      <c r="R167" s="37"/>
      <c r="S167" s="34"/>
    </row>
    <row r="168" spans="1:19" s="3" customFormat="1" ht="15" x14ac:dyDescent="0.25">
      <c r="A168" s="459" t="s">
        <v>1136</v>
      </c>
      <c r="B168" s="460"/>
      <c r="C168" s="460"/>
      <c r="D168" s="460"/>
      <c r="E168" s="460"/>
      <c r="F168" s="461"/>
      <c r="Q168" s="20"/>
      <c r="R168" s="37"/>
      <c r="S168" s="34" t="s">
        <v>1136</v>
      </c>
    </row>
    <row r="169" spans="1:19" s="3" customFormat="1" ht="33.75" x14ac:dyDescent="0.25">
      <c r="A169" s="21">
        <v>48</v>
      </c>
      <c r="B169" s="22" t="s">
        <v>1137</v>
      </c>
      <c r="C169" s="23" t="s">
        <v>1138</v>
      </c>
      <c r="D169" s="33">
        <v>0.13950000000000001</v>
      </c>
      <c r="E169" s="25">
        <v>174.47</v>
      </c>
      <c r="F169" s="25">
        <v>554.42999999999995</v>
      </c>
      <c r="Q169" s="20"/>
      <c r="R169" s="37"/>
      <c r="S169" s="34"/>
    </row>
    <row r="170" spans="1:19" s="3" customFormat="1" ht="15" x14ac:dyDescent="0.25">
      <c r="A170" s="26"/>
      <c r="B170" s="27"/>
      <c r="C170" s="28" t="s">
        <v>1139</v>
      </c>
      <c r="D170" s="28"/>
      <c r="E170" s="28"/>
      <c r="F170" s="29">
        <v>327.43</v>
      </c>
      <c r="Q170" s="20"/>
      <c r="R170" s="37"/>
      <c r="S170" s="34"/>
    </row>
    <row r="171" spans="1:19" s="3" customFormat="1" ht="15" x14ac:dyDescent="0.25">
      <c r="A171" s="26"/>
      <c r="B171" s="27"/>
      <c r="C171" s="28" t="s">
        <v>1140</v>
      </c>
      <c r="D171" s="28"/>
      <c r="E171" s="28"/>
      <c r="F171" s="29">
        <v>205.39</v>
      </c>
      <c r="Q171" s="20"/>
      <c r="R171" s="37"/>
      <c r="S171" s="34"/>
    </row>
    <row r="172" spans="1:19" s="3" customFormat="1" ht="15" x14ac:dyDescent="0.25">
      <c r="A172" s="26"/>
      <c r="B172" s="27"/>
      <c r="C172" s="28" t="s">
        <v>917</v>
      </c>
      <c r="D172" s="28"/>
      <c r="E172" s="28"/>
      <c r="F172" s="29">
        <v>1087.25</v>
      </c>
      <c r="Q172" s="20"/>
      <c r="R172" s="37"/>
      <c r="S172" s="34"/>
    </row>
    <row r="173" spans="1:19" s="3" customFormat="1" ht="33.75" x14ac:dyDescent="0.25">
      <c r="A173" s="21">
        <v>49</v>
      </c>
      <c r="B173" s="22" t="s">
        <v>1141</v>
      </c>
      <c r="C173" s="23" t="s">
        <v>1142</v>
      </c>
      <c r="D173" s="33">
        <v>0.1396</v>
      </c>
      <c r="E173" s="25">
        <v>49.03</v>
      </c>
      <c r="F173" s="25">
        <v>287.20999999999998</v>
      </c>
      <c r="Q173" s="20"/>
      <c r="R173" s="37"/>
      <c r="S173" s="34"/>
    </row>
    <row r="174" spans="1:19" s="3" customFormat="1" ht="15" x14ac:dyDescent="0.25">
      <c r="A174" s="26"/>
      <c r="B174" s="27"/>
      <c r="C174" s="28" t="s">
        <v>1143</v>
      </c>
      <c r="D174" s="28"/>
      <c r="E174" s="28"/>
      <c r="F174" s="29">
        <v>312.14</v>
      </c>
      <c r="Q174" s="20"/>
      <c r="R174" s="37"/>
      <c r="S174" s="34"/>
    </row>
    <row r="175" spans="1:19" s="3" customFormat="1" ht="15" x14ac:dyDescent="0.25">
      <c r="A175" s="26"/>
      <c r="B175" s="27"/>
      <c r="C175" s="28" t="s">
        <v>1144</v>
      </c>
      <c r="D175" s="28"/>
      <c r="E175" s="28"/>
      <c r="F175" s="29">
        <v>195.79</v>
      </c>
      <c r="Q175" s="20"/>
      <c r="R175" s="37"/>
      <c r="S175" s="34"/>
    </row>
    <row r="176" spans="1:19" s="3" customFormat="1" ht="15" x14ac:dyDescent="0.25">
      <c r="A176" s="26"/>
      <c r="B176" s="27"/>
      <c r="C176" s="28" t="s">
        <v>917</v>
      </c>
      <c r="D176" s="28"/>
      <c r="E176" s="28"/>
      <c r="F176" s="29">
        <v>795.14</v>
      </c>
      <c r="Q176" s="20"/>
      <c r="R176" s="37"/>
      <c r="S176" s="34"/>
    </row>
    <row r="177" spans="1:19" s="3" customFormat="1" ht="78.75" x14ac:dyDescent="0.25">
      <c r="A177" s="21">
        <v>50</v>
      </c>
      <c r="B177" s="22" t="s">
        <v>1145</v>
      </c>
      <c r="C177" s="23" t="s">
        <v>1146</v>
      </c>
      <c r="D177" s="30">
        <v>83.76</v>
      </c>
      <c r="E177" s="25">
        <v>13.91</v>
      </c>
      <c r="F177" s="25">
        <v>31562.6</v>
      </c>
      <c r="Q177" s="20"/>
      <c r="R177" s="37"/>
      <c r="S177" s="34"/>
    </row>
    <row r="178" spans="1:19" s="3" customFormat="1" ht="15" x14ac:dyDescent="0.25">
      <c r="A178" s="459" t="s">
        <v>1147</v>
      </c>
      <c r="B178" s="460"/>
      <c r="C178" s="460"/>
      <c r="D178" s="460"/>
      <c r="E178" s="460"/>
      <c r="F178" s="461"/>
      <c r="Q178" s="20"/>
      <c r="R178" s="37"/>
      <c r="S178" s="34" t="s">
        <v>1147</v>
      </c>
    </row>
    <row r="179" spans="1:19" s="3" customFormat="1" ht="45" x14ac:dyDescent="0.25">
      <c r="A179" s="21">
        <v>51</v>
      </c>
      <c r="B179" s="22" t="s">
        <v>1148</v>
      </c>
      <c r="C179" s="23" t="s">
        <v>1149</v>
      </c>
      <c r="D179" s="30">
        <v>0.05</v>
      </c>
      <c r="E179" s="25">
        <v>4762.59</v>
      </c>
      <c r="F179" s="25">
        <v>6120.87</v>
      </c>
      <c r="Q179" s="20"/>
      <c r="R179" s="37"/>
      <c r="S179" s="34"/>
    </row>
    <row r="180" spans="1:19" s="3" customFormat="1" ht="15" x14ac:dyDescent="0.25">
      <c r="A180" s="26"/>
      <c r="B180" s="27"/>
      <c r="C180" s="28" t="s">
        <v>1150</v>
      </c>
      <c r="D180" s="28"/>
      <c r="E180" s="28"/>
      <c r="F180" s="29">
        <v>6200.93</v>
      </c>
      <c r="Q180" s="20"/>
      <c r="R180" s="37"/>
      <c r="S180" s="34"/>
    </row>
    <row r="181" spans="1:19" s="3" customFormat="1" ht="15" x14ac:dyDescent="0.25">
      <c r="A181" s="26"/>
      <c r="B181" s="27"/>
      <c r="C181" s="28" t="s">
        <v>1151</v>
      </c>
      <c r="D181" s="28"/>
      <c r="E181" s="28"/>
      <c r="F181" s="29">
        <v>3551.99</v>
      </c>
      <c r="Q181" s="20"/>
      <c r="R181" s="37"/>
      <c r="S181" s="34"/>
    </row>
    <row r="182" spans="1:19" s="3" customFormat="1" ht="15" x14ac:dyDescent="0.25">
      <c r="A182" s="26"/>
      <c r="B182" s="27"/>
      <c r="C182" s="28" t="s">
        <v>917</v>
      </c>
      <c r="D182" s="28"/>
      <c r="E182" s="28"/>
      <c r="F182" s="29">
        <v>15873.79</v>
      </c>
      <c r="Q182" s="20"/>
      <c r="R182" s="37"/>
      <c r="S182" s="34"/>
    </row>
    <row r="183" spans="1:19" s="3" customFormat="1" ht="33.75" x14ac:dyDescent="0.25">
      <c r="A183" s="21">
        <v>52</v>
      </c>
      <c r="B183" s="22" t="s">
        <v>1152</v>
      </c>
      <c r="C183" s="23" t="s">
        <v>1153</v>
      </c>
      <c r="D183" s="30">
        <v>-0.05</v>
      </c>
      <c r="E183" s="25">
        <v>3052.66</v>
      </c>
      <c r="F183" s="25">
        <v>-3940.22</v>
      </c>
      <c r="Q183" s="20"/>
      <c r="R183" s="37"/>
      <c r="S183" s="34"/>
    </row>
    <row r="184" spans="1:19" s="3" customFormat="1" ht="15" x14ac:dyDescent="0.25">
      <c r="A184" s="26"/>
      <c r="B184" s="27"/>
      <c r="C184" s="28" t="s">
        <v>1154</v>
      </c>
      <c r="D184" s="28"/>
      <c r="E184" s="28"/>
      <c r="F184" s="29">
        <v>-3999.78</v>
      </c>
      <c r="Q184" s="20"/>
      <c r="R184" s="37"/>
      <c r="S184" s="34"/>
    </row>
    <row r="185" spans="1:19" s="3" customFormat="1" ht="15" x14ac:dyDescent="0.25">
      <c r="A185" s="26"/>
      <c r="B185" s="27"/>
      <c r="C185" s="28" t="s">
        <v>1155</v>
      </c>
      <c r="D185" s="28"/>
      <c r="E185" s="28"/>
      <c r="F185" s="29">
        <v>-2291.14</v>
      </c>
      <c r="Q185" s="20"/>
      <c r="R185" s="37"/>
      <c r="S185" s="34"/>
    </row>
    <row r="186" spans="1:19" s="3" customFormat="1" ht="15" x14ac:dyDescent="0.25">
      <c r="A186" s="26"/>
      <c r="B186" s="27"/>
      <c r="C186" s="28" t="s">
        <v>917</v>
      </c>
      <c r="D186" s="28"/>
      <c r="E186" s="28"/>
      <c r="F186" s="29">
        <v>-10231.14</v>
      </c>
      <c r="Q186" s="20"/>
      <c r="R186" s="37"/>
      <c r="S186" s="34"/>
    </row>
    <row r="187" spans="1:19" s="3" customFormat="1" ht="45" x14ac:dyDescent="0.25">
      <c r="A187" s="21">
        <v>53</v>
      </c>
      <c r="B187" s="22" t="s">
        <v>1156</v>
      </c>
      <c r="C187" s="23" t="s">
        <v>1157</v>
      </c>
      <c r="D187" s="24">
        <v>1.4999999999999999E-2</v>
      </c>
      <c r="E187" s="25">
        <v>3211.94</v>
      </c>
      <c r="F187" s="25">
        <v>225.96</v>
      </c>
      <c r="Q187" s="20"/>
      <c r="R187" s="37"/>
      <c r="S187" s="34"/>
    </row>
    <row r="188" spans="1:19" s="3" customFormat="1" ht="45" x14ac:dyDescent="0.25">
      <c r="A188" s="21">
        <v>54</v>
      </c>
      <c r="B188" s="22" t="s">
        <v>1158</v>
      </c>
      <c r="C188" s="23" t="s">
        <v>1159</v>
      </c>
      <c r="D188" s="30">
        <v>0.02</v>
      </c>
      <c r="E188" s="25">
        <v>5008.51</v>
      </c>
      <c r="F188" s="25">
        <v>2574.36</v>
      </c>
      <c r="Q188" s="20"/>
      <c r="R188" s="37"/>
      <c r="S188" s="34"/>
    </row>
    <row r="189" spans="1:19" s="3" customFormat="1" ht="15" x14ac:dyDescent="0.25">
      <c r="A189" s="26"/>
      <c r="B189" s="27"/>
      <c r="C189" s="28" t="s">
        <v>1160</v>
      </c>
      <c r="D189" s="28"/>
      <c r="E189" s="28"/>
      <c r="F189" s="29">
        <v>2605.29</v>
      </c>
      <c r="Q189" s="20"/>
      <c r="R189" s="37"/>
      <c r="S189" s="34"/>
    </row>
    <row r="190" spans="1:19" s="3" customFormat="1" ht="15" x14ac:dyDescent="0.25">
      <c r="A190" s="26"/>
      <c r="B190" s="27"/>
      <c r="C190" s="28" t="s">
        <v>1161</v>
      </c>
      <c r="D190" s="28"/>
      <c r="E190" s="28"/>
      <c r="F190" s="29">
        <v>1492.35</v>
      </c>
      <c r="Q190" s="20"/>
      <c r="R190" s="37"/>
      <c r="S190" s="34"/>
    </row>
    <row r="191" spans="1:19" s="3" customFormat="1" ht="15" x14ac:dyDescent="0.25">
      <c r="A191" s="26"/>
      <c r="B191" s="27"/>
      <c r="C191" s="28" t="s">
        <v>917</v>
      </c>
      <c r="D191" s="28"/>
      <c r="E191" s="28"/>
      <c r="F191" s="29">
        <v>6672</v>
      </c>
      <c r="Q191" s="20"/>
      <c r="R191" s="37"/>
      <c r="S191" s="34"/>
    </row>
    <row r="192" spans="1:19" s="3" customFormat="1" ht="33.75" x14ac:dyDescent="0.25">
      <c r="A192" s="21">
        <v>55</v>
      </c>
      <c r="B192" s="22" t="s">
        <v>1162</v>
      </c>
      <c r="C192" s="23" t="s">
        <v>1163</v>
      </c>
      <c r="D192" s="30">
        <v>-0.02</v>
      </c>
      <c r="E192" s="25">
        <v>189.06</v>
      </c>
      <c r="F192" s="25">
        <v>-97.74</v>
      </c>
      <c r="Q192" s="20"/>
      <c r="R192" s="37"/>
      <c r="S192" s="34"/>
    </row>
    <row r="193" spans="1:19" s="3" customFormat="1" ht="15" x14ac:dyDescent="0.25">
      <c r="A193" s="26"/>
      <c r="B193" s="27"/>
      <c r="C193" s="28" t="s">
        <v>1164</v>
      </c>
      <c r="D193" s="28"/>
      <c r="E193" s="28"/>
      <c r="F193" s="29">
        <v>-99.23</v>
      </c>
      <c r="Q193" s="20"/>
      <c r="R193" s="37"/>
      <c r="S193" s="34"/>
    </row>
    <row r="194" spans="1:19" s="3" customFormat="1" ht="15" x14ac:dyDescent="0.25">
      <c r="A194" s="26"/>
      <c r="B194" s="27"/>
      <c r="C194" s="28" t="s">
        <v>1165</v>
      </c>
      <c r="D194" s="28"/>
      <c r="E194" s="28"/>
      <c r="F194" s="29">
        <v>-56.84</v>
      </c>
      <c r="Q194" s="20"/>
      <c r="R194" s="37"/>
      <c r="S194" s="34"/>
    </row>
    <row r="195" spans="1:19" s="3" customFormat="1" ht="15" x14ac:dyDescent="0.25">
      <c r="A195" s="26"/>
      <c r="B195" s="27"/>
      <c r="C195" s="28" t="s">
        <v>917</v>
      </c>
      <c r="D195" s="28"/>
      <c r="E195" s="28"/>
      <c r="F195" s="29">
        <v>-253.81</v>
      </c>
      <c r="Q195" s="20"/>
      <c r="R195" s="37"/>
      <c r="S195" s="34"/>
    </row>
    <row r="196" spans="1:19" s="3" customFormat="1" ht="45" x14ac:dyDescent="0.25">
      <c r="A196" s="21">
        <v>56</v>
      </c>
      <c r="B196" s="22" t="s">
        <v>1166</v>
      </c>
      <c r="C196" s="23" t="s">
        <v>1167</v>
      </c>
      <c r="D196" s="33">
        <v>5.3400000000000003E-2</v>
      </c>
      <c r="E196" s="25">
        <v>4433.01</v>
      </c>
      <c r="F196" s="25">
        <v>1110.23</v>
      </c>
      <c r="Q196" s="20"/>
      <c r="R196" s="37"/>
      <c r="S196" s="34"/>
    </row>
    <row r="197" spans="1:19" s="3" customFormat="1" ht="45" x14ac:dyDescent="0.25">
      <c r="A197" s="21">
        <v>57</v>
      </c>
      <c r="B197" s="22" t="s">
        <v>1148</v>
      </c>
      <c r="C197" s="23" t="s">
        <v>1168</v>
      </c>
      <c r="D197" s="30">
        <v>0.04</v>
      </c>
      <c r="E197" s="25">
        <v>4762.59</v>
      </c>
      <c r="F197" s="25">
        <v>4896.7</v>
      </c>
      <c r="Q197" s="20"/>
      <c r="R197" s="37"/>
      <c r="S197" s="34"/>
    </row>
    <row r="198" spans="1:19" s="3" customFormat="1" ht="15" x14ac:dyDescent="0.25">
      <c r="A198" s="26"/>
      <c r="B198" s="27"/>
      <c r="C198" s="28" t="s">
        <v>1169</v>
      </c>
      <c r="D198" s="28"/>
      <c r="E198" s="28"/>
      <c r="F198" s="29">
        <v>4960.75</v>
      </c>
      <c r="Q198" s="20"/>
      <c r="R198" s="37"/>
      <c r="S198" s="34"/>
    </row>
    <row r="199" spans="1:19" s="3" customFormat="1" ht="15" x14ac:dyDescent="0.25">
      <c r="A199" s="26"/>
      <c r="B199" s="27"/>
      <c r="C199" s="28" t="s">
        <v>1170</v>
      </c>
      <c r="D199" s="28"/>
      <c r="E199" s="28"/>
      <c r="F199" s="29">
        <v>2841.59</v>
      </c>
      <c r="Q199" s="20"/>
      <c r="R199" s="37"/>
      <c r="S199" s="34"/>
    </row>
    <row r="200" spans="1:19" s="3" customFormat="1" ht="15" x14ac:dyDescent="0.25">
      <c r="A200" s="26"/>
      <c r="B200" s="27"/>
      <c r="C200" s="28" t="s">
        <v>917</v>
      </c>
      <c r="D200" s="28"/>
      <c r="E200" s="28"/>
      <c r="F200" s="29">
        <v>12699.04</v>
      </c>
      <c r="Q200" s="20"/>
      <c r="R200" s="37"/>
      <c r="S200" s="34"/>
    </row>
    <row r="201" spans="1:19" s="3" customFormat="1" ht="33.75" x14ac:dyDescent="0.25">
      <c r="A201" s="21">
        <v>58</v>
      </c>
      <c r="B201" s="22" t="s">
        <v>1152</v>
      </c>
      <c r="C201" s="23" t="s">
        <v>1153</v>
      </c>
      <c r="D201" s="30">
        <v>-0.04</v>
      </c>
      <c r="E201" s="25">
        <v>3052.66</v>
      </c>
      <c r="F201" s="25">
        <v>-3152.17</v>
      </c>
      <c r="Q201" s="20"/>
      <c r="R201" s="37"/>
      <c r="S201" s="34"/>
    </row>
    <row r="202" spans="1:19" s="3" customFormat="1" ht="15" x14ac:dyDescent="0.25">
      <c r="A202" s="26"/>
      <c r="B202" s="27"/>
      <c r="C202" s="28" t="s">
        <v>1171</v>
      </c>
      <c r="D202" s="28"/>
      <c r="E202" s="28"/>
      <c r="F202" s="29">
        <v>-3199.82</v>
      </c>
      <c r="Q202" s="20"/>
      <c r="R202" s="37"/>
      <c r="S202" s="34"/>
    </row>
    <row r="203" spans="1:19" s="3" customFormat="1" ht="15" x14ac:dyDescent="0.25">
      <c r="A203" s="26"/>
      <c r="B203" s="27"/>
      <c r="C203" s="28" t="s">
        <v>1172</v>
      </c>
      <c r="D203" s="28"/>
      <c r="E203" s="28"/>
      <c r="F203" s="29">
        <v>-1832.91</v>
      </c>
      <c r="Q203" s="20"/>
      <c r="R203" s="37"/>
      <c r="S203" s="34"/>
    </row>
    <row r="204" spans="1:19" s="3" customFormat="1" ht="15" x14ac:dyDescent="0.25">
      <c r="A204" s="26"/>
      <c r="B204" s="27"/>
      <c r="C204" s="28" t="s">
        <v>917</v>
      </c>
      <c r="D204" s="28"/>
      <c r="E204" s="28"/>
      <c r="F204" s="29">
        <v>-8184.9</v>
      </c>
      <c r="Q204" s="20"/>
      <c r="R204" s="37"/>
      <c r="S204" s="34"/>
    </row>
    <row r="205" spans="1:19" s="3" customFormat="1" ht="45" x14ac:dyDescent="0.25">
      <c r="A205" s="21">
        <v>59</v>
      </c>
      <c r="B205" s="22" t="s">
        <v>1156</v>
      </c>
      <c r="C205" s="23" t="s">
        <v>1157</v>
      </c>
      <c r="D205" s="24">
        <v>1.2E-2</v>
      </c>
      <c r="E205" s="25">
        <v>3211.94</v>
      </c>
      <c r="F205" s="25">
        <v>180.77</v>
      </c>
      <c r="Q205" s="20"/>
      <c r="R205" s="37"/>
      <c r="S205" s="34"/>
    </row>
    <row r="206" spans="1:19" s="3" customFormat="1" ht="45" x14ac:dyDescent="0.25">
      <c r="A206" s="21">
        <v>60</v>
      </c>
      <c r="B206" s="22" t="s">
        <v>1173</v>
      </c>
      <c r="C206" s="23" t="s">
        <v>1174</v>
      </c>
      <c r="D206" s="30">
        <v>0.03</v>
      </c>
      <c r="E206" s="25">
        <v>11074.38</v>
      </c>
      <c r="F206" s="25">
        <v>7599.82</v>
      </c>
      <c r="Q206" s="20"/>
      <c r="R206" s="37"/>
      <c r="S206" s="34"/>
    </row>
    <row r="207" spans="1:19" s="3" customFormat="1" ht="15" x14ac:dyDescent="0.25">
      <c r="A207" s="26"/>
      <c r="B207" s="27"/>
      <c r="C207" s="28" t="s">
        <v>1175</v>
      </c>
      <c r="D207" s="28"/>
      <c r="E207" s="28"/>
      <c r="F207" s="29">
        <v>7367.97</v>
      </c>
      <c r="Q207" s="20"/>
      <c r="R207" s="37"/>
      <c r="S207" s="34"/>
    </row>
    <row r="208" spans="1:19" s="3" customFormat="1" ht="15" x14ac:dyDescent="0.25">
      <c r="A208" s="26"/>
      <c r="B208" s="27"/>
      <c r="C208" s="28" t="s">
        <v>1176</v>
      </c>
      <c r="D208" s="28"/>
      <c r="E208" s="28"/>
      <c r="F208" s="29">
        <v>4220.49</v>
      </c>
      <c r="Q208" s="20"/>
      <c r="R208" s="37"/>
      <c r="S208" s="34"/>
    </row>
    <row r="209" spans="1:19" s="3" customFormat="1" ht="15" x14ac:dyDescent="0.25">
      <c r="A209" s="26"/>
      <c r="B209" s="27"/>
      <c r="C209" s="28" t="s">
        <v>917</v>
      </c>
      <c r="D209" s="28"/>
      <c r="E209" s="28"/>
      <c r="F209" s="29">
        <v>19188.28</v>
      </c>
      <c r="Q209" s="20"/>
      <c r="R209" s="37"/>
      <c r="S209" s="34"/>
    </row>
    <row r="210" spans="1:19" s="3" customFormat="1" ht="33.75" x14ac:dyDescent="0.25">
      <c r="A210" s="21">
        <v>61</v>
      </c>
      <c r="B210" s="22" t="s">
        <v>1177</v>
      </c>
      <c r="C210" s="23" t="s">
        <v>1178</v>
      </c>
      <c r="D210" s="30">
        <v>-0.03</v>
      </c>
      <c r="E210" s="25">
        <v>7961</v>
      </c>
      <c r="F210" s="25">
        <v>-5437.07</v>
      </c>
      <c r="Q210" s="20"/>
      <c r="R210" s="37"/>
      <c r="S210" s="34"/>
    </row>
    <row r="211" spans="1:19" s="3" customFormat="1" ht="15" x14ac:dyDescent="0.25">
      <c r="A211" s="26"/>
      <c r="B211" s="27"/>
      <c r="C211" s="28" t="s">
        <v>1179</v>
      </c>
      <c r="D211" s="28"/>
      <c r="E211" s="28"/>
      <c r="F211" s="29">
        <v>-5283.07</v>
      </c>
      <c r="Q211" s="20"/>
      <c r="R211" s="37"/>
      <c r="S211" s="34"/>
    </row>
    <row r="212" spans="1:19" s="3" customFormat="1" ht="15" x14ac:dyDescent="0.25">
      <c r="A212" s="26"/>
      <c r="B212" s="27"/>
      <c r="C212" s="28" t="s">
        <v>1180</v>
      </c>
      <c r="D212" s="28"/>
      <c r="E212" s="28"/>
      <c r="F212" s="29">
        <v>-3026.22</v>
      </c>
      <c r="Q212" s="20"/>
      <c r="R212" s="37"/>
      <c r="S212" s="34"/>
    </row>
    <row r="213" spans="1:19" s="3" customFormat="1" ht="15" x14ac:dyDescent="0.25">
      <c r="A213" s="26"/>
      <c r="B213" s="27"/>
      <c r="C213" s="28" t="s">
        <v>917</v>
      </c>
      <c r="D213" s="28"/>
      <c r="E213" s="28"/>
      <c r="F213" s="29">
        <v>-13746.36</v>
      </c>
      <c r="Q213" s="20"/>
      <c r="R213" s="37"/>
      <c r="S213" s="34"/>
    </row>
    <row r="214" spans="1:19" s="3" customFormat="1" ht="22.5" x14ac:dyDescent="0.25">
      <c r="A214" s="21">
        <v>62</v>
      </c>
      <c r="B214" s="22" t="s">
        <v>1181</v>
      </c>
      <c r="C214" s="23" t="s">
        <v>1182</v>
      </c>
      <c r="D214" s="24">
        <v>12.055999999999999</v>
      </c>
      <c r="E214" s="25">
        <v>29.37</v>
      </c>
      <c r="F214" s="25">
        <v>2758.32</v>
      </c>
      <c r="Q214" s="20"/>
      <c r="R214" s="37"/>
      <c r="S214" s="34"/>
    </row>
    <row r="215" spans="1:19" s="3" customFormat="1" ht="45" x14ac:dyDescent="0.25">
      <c r="A215" s="21">
        <v>63</v>
      </c>
      <c r="B215" s="22" t="s">
        <v>1183</v>
      </c>
      <c r="C215" s="23" t="s">
        <v>1184</v>
      </c>
      <c r="D215" s="33">
        <v>7.4399999999999994E-2</v>
      </c>
      <c r="E215" s="25">
        <v>8396.42</v>
      </c>
      <c r="F215" s="25">
        <v>2904.83</v>
      </c>
      <c r="Q215" s="20"/>
      <c r="R215" s="37"/>
      <c r="S215" s="34"/>
    </row>
    <row r="216" spans="1:19" s="3" customFormat="1" ht="15" x14ac:dyDescent="0.25">
      <c r="A216" s="459" t="s">
        <v>1185</v>
      </c>
      <c r="B216" s="460"/>
      <c r="C216" s="460"/>
      <c r="D216" s="460"/>
      <c r="E216" s="460"/>
      <c r="F216" s="461"/>
      <c r="Q216" s="20"/>
      <c r="R216" s="37"/>
      <c r="S216" s="34" t="s">
        <v>1185</v>
      </c>
    </row>
    <row r="217" spans="1:19" s="3" customFormat="1" ht="22.5" x14ac:dyDescent="0.25">
      <c r="A217" s="21">
        <v>64</v>
      </c>
      <c r="B217" s="22" t="s">
        <v>946</v>
      </c>
      <c r="C217" s="23" t="s">
        <v>1186</v>
      </c>
      <c r="D217" s="24">
        <v>0.26100000000000001</v>
      </c>
      <c r="E217" s="25">
        <v>768.92</v>
      </c>
      <c r="F217" s="25">
        <v>8657.94</v>
      </c>
      <c r="Q217" s="20"/>
      <c r="R217" s="37"/>
      <c r="S217" s="34"/>
    </row>
    <row r="218" spans="1:19" s="3" customFormat="1" ht="15" x14ac:dyDescent="0.25">
      <c r="A218" s="26"/>
      <c r="B218" s="27"/>
      <c r="C218" s="28" t="s">
        <v>1187</v>
      </c>
      <c r="D218" s="28"/>
      <c r="E218" s="28"/>
      <c r="F218" s="29">
        <v>8811.3799999999992</v>
      </c>
      <c r="Q218" s="20"/>
      <c r="R218" s="37"/>
      <c r="S218" s="34"/>
    </row>
    <row r="219" spans="1:19" s="3" customFormat="1" ht="15" x14ac:dyDescent="0.25">
      <c r="A219" s="26"/>
      <c r="B219" s="27"/>
      <c r="C219" s="28" t="s">
        <v>1188</v>
      </c>
      <c r="D219" s="28"/>
      <c r="E219" s="28"/>
      <c r="F219" s="29">
        <v>5010.3900000000003</v>
      </c>
      <c r="Q219" s="20"/>
      <c r="R219" s="37"/>
      <c r="S219" s="34"/>
    </row>
    <row r="220" spans="1:19" s="3" customFormat="1" ht="15" x14ac:dyDescent="0.25">
      <c r="A220" s="26"/>
      <c r="B220" s="27"/>
      <c r="C220" s="28" t="s">
        <v>917</v>
      </c>
      <c r="D220" s="28"/>
      <c r="E220" s="28"/>
      <c r="F220" s="29">
        <v>22479.71</v>
      </c>
      <c r="Q220" s="20"/>
      <c r="R220" s="37"/>
      <c r="S220" s="34"/>
    </row>
    <row r="221" spans="1:19" s="3" customFormat="1" ht="33.75" x14ac:dyDescent="0.25">
      <c r="A221" s="21">
        <v>65</v>
      </c>
      <c r="B221" s="22" t="s">
        <v>1189</v>
      </c>
      <c r="C221" s="23" t="s">
        <v>1190</v>
      </c>
      <c r="D221" s="30">
        <v>0.01</v>
      </c>
      <c r="E221" s="25">
        <v>5802.77</v>
      </c>
      <c r="F221" s="25">
        <v>491.49</v>
      </c>
      <c r="Q221" s="20"/>
      <c r="R221" s="37"/>
      <c r="S221" s="34"/>
    </row>
    <row r="222" spans="1:19" s="3" customFormat="1" ht="45" x14ac:dyDescent="0.25">
      <c r="A222" s="21">
        <v>66</v>
      </c>
      <c r="B222" s="22" t="s">
        <v>1191</v>
      </c>
      <c r="C222" s="23" t="s">
        <v>1192</v>
      </c>
      <c r="D222" s="30">
        <v>3.75</v>
      </c>
      <c r="E222" s="25">
        <v>138.04</v>
      </c>
      <c r="F222" s="25">
        <v>7578.4</v>
      </c>
      <c r="Q222" s="20"/>
      <c r="R222" s="37"/>
      <c r="S222" s="34"/>
    </row>
    <row r="223" spans="1:19" s="3" customFormat="1" ht="45" x14ac:dyDescent="0.25">
      <c r="A223" s="21">
        <v>67</v>
      </c>
      <c r="B223" s="22" t="s">
        <v>1193</v>
      </c>
      <c r="C223" s="23" t="s">
        <v>1194</v>
      </c>
      <c r="D223" s="32">
        <v>1.5</v>
      </c>
      <c r="E223" s="25">
        <v>93.26</v>
      </c>
      <c r="F223" s="25">
        <v>1717.85</v>
      </c>
      <c r="Q223" s="20"/>
      <c r="R223" s="37"/>
      <c r="S223" s="34"/>
    </row>
    <row r="224" spans="1:19" s="3" customFormat="1" ht="45" x14ac:dyDescent="0.25">
      <c r="A224" s="21">
        <v>68</v>
      </c>
      <c r="B224" s="22" t="s">
        <v>1195</v>
      </c>
      <c r="C224" s="23" t="s">
        <v>1196</v>
      </c>
      <c r="D224" s="31">
        <v>3</v>
      </c>
      <c r="E224" s="25">
        <v>81.61</v>
      </c>
      <c r="F224" s="25">
        <v>4118.04</v>
      </c>
      <c r="Q224" s="20"/>
      <c r="R224" s="37"/>
      <c r="S224" s="34"/>
    </row>
    <row r="225" spans="1:19" s="3" customFormat="1" ht="45" x14ac:dyDescent="0.25">
      <c r="A225" s="21">
        <v>69</v>
      </c>
      <c r="B225" s="22" t="s">
        <v>1197</v>
      </c>
      <c r="C225" s="23" t="s">
        <v>1198</v>
      </c>
      <c r="D225" s="30">
        <v>2.25</v>
      </c>
      <c r="E225" s="25">
        <v>273.45999999999998</v>
      </c>
      <c r="F225" s="25">
        <v>13923.9</v>
      </c>
      <c r="Q225" s="20"/>
      <c r="R225" s="37"/>
      <c r="S225" s="34"/>
    </row>
    <row r="226" spans="1:19" s="3" customFormat="1" ht="45" x14ac:dyDescent="0.25">
      <c r="A226" s="21">
        <v>70</v>
      </c>
      <c r="B226" s="22" t="s">
        <v>1199</v>
      </c>
      <c r="C226" s="23" t="s">
        <v>1200</v>
      </c>
      <c r="D226" s="31">
        <v>5</v>
      </c>
      <c r="E226" s="25">
        <v>83.77</v>
      </c>
      <c r="F226" s="25">
        <v>3166.51</v>
      </c>
      <c r="Q226" s="20"/>
      <c r="R226" s="37"/>
      <c r="S226" s="34"/>
    </row>
    <row r="227" spans="1:19" s="3" customFormat="1" ht="15" x14ac:dyDescent="0.25">
      <c r="A227" s="443" t="s">
        <v>1007</v>
      </c>
      <c r="B227" s="444"/>
      <c r="C227" s="444"/>
      <c r="D227" s="444"/>
      <c r="E227" s="445"/>
      <c r="F227" s="36">
        <v>147733.75</v>
      </c>
      <c r="Q227" s="20"/>
      <c r="R227" s="37" t="s">
        <v>1007</v>
      </c>
      <c r="S227" s="34"/>
    </row>
    <row r="228" spans="1:19" s="3" customFormat="1" ht="15" x14ac:dyDescent="0.25">
      <c r="A228" s="443" t="s">
        <v>1008</v>
      </c>
      <c r="B228" s="444"/>
      <c r="C228" s="444"/>
      <c r="D228" s="444"/>
      <c r="E228" s="445"/>
      <c r="F228" s="36">
        <v>28490.53</v>
      </c>
      <c r="Q228" s="20"/>
      <c r="R228" s="37" t="s">
        <v>1008</v>
      </c>
      <c r="S228" s="34"/>
    </row>
    <row r="229" spans="1:19" s="3" customFormat="1" ht="15" x14ac:dyDescent="0.25">
      <c r="A229" s="443" t="s">
        <v>1009</v>
      </c>
      <c r="B229" s="444"/>
      <c r="C229" s="444"/>
      <c r="D229" s="444"/>
      <c r="E229" s="445"/>
      <c r="F229" s="36">
        <v>16311.62</v>
      </c>
      <c r="Q229" s="20"/>
      <c r="R229" s="37" t="s">
        <v>1009</v>
      </c>
      <c r="S229" s="34"/>
    </row>
    <row r="230" spans="1:19" s="3" customFormat="1" ht="15" x14ac:dyDescent="0.25">
      <c r="A230" s="443" t="s">
        <v>1201</v>
      </c>
      <c r="B230" s="444"/>
      <c r="C230" s="444"/>
      <c r="D230" s="444"/>
      <c r="E230" s="445"/>
      <c r="F230" s="36">
        <v>192535.9</v>
      </c>
      <c r="Q230" s="20"/>
      <c r="R230" s="37" t="s">
        <v>1201</v>
      </c>
      <c r="S230" s="34"/>
    </row>
    <row r="231" spans="1:19" s="3" customFormat="1" ht="15" x14ac:dyDescent="0.25">
      <c r="A231" s="456" t="s">
        <v>1202</v>
      </c>
      <c r="B231" s="457"/>
      <c r="C231" s="457"/>
      <c r="D231" s="457"/>
      <c r="E231" s="457"/>
      <c r="F231" s="458"/>
      <c r="Q231" s="20" t="s">
        <v>1202</v>
      </c>
      <c r="R231" s="37"/>
      <c r="S231" s="34"/>
    </row>
    <row r="232" spans="1:19" s="3" customFormat="1" ht="33.75" x14ac:dyDescent="0.25">
      <c r="A232" s="21">
        <v>71</v>
      </c>
      <c r="B232" s="22" t="s">
        <v>1077</v>
      </c>
      <c r="C232" s="23" t="s">
        <v>1088</v>
      </c>
      <c r="D232" s="33">
        <v>0.24709999999999999</v>
      </c>
      <c r="E232" s="25">
        <v>1049.6300000000001</v>
      </c>
      <c r="F232" s="25">
        <v>5445.6</v>
      </c>
      <c r="Q232" s="20"/>
      <c r="R232" s="37"/>
      <c r="S232" s="34"/>
    </row>
    <row r="233" spans="1:19" s="3" customFormat="1" ht="15" x14ac:dyDescent="0.25">
      <c r="A233" s="26"/>
      <c r="B233" s="27"/>
      <c r="C233" s="28" t="s">
        <v>1203</v>
      </c>
      <c r="D233" s="28"/>
      <c r="E233" s="28"/>
      <c r="F233" s="29">
        <v>3179.64</v>
      </c>
      <c r="Q233" s="20"/>
      <c r="R233" s="37"/>
      <c r="S233" s="34"/>
    </row>
    <row r="234" spans="1:19" s="3" customFormat="1" ht="15" x14ac:dyDescent="0.25">
      <c r="A234" s="26"/>
      <c r="B234" s="27"/>
      <c r="C234" s="28" t="s">
        <v>1204</v>
      </c>
      <c r="D234" s="28"/>
      <c r="E234" s="28"/>
      <c r="F234" s="29">
        <v>2119.7600000000002</v>
      </c>
      <c r="Q234" s="20"/>
      <c r="R234" s="37"/>
      <c r="S234" s="34"/>
    </row>
    <row r="235" spans="1:19" s="3" customFormat="1" ht="15" x14ac:dyDescent="0.25">
      <c r="A235" s="26"/>
      <c r="B235" s="27"/>
      <c r="C235" s="28" t="s">
        <v>917</v>
      </c>
      <c r="D235" s="28"/>
      <c r="E235" s="28"/>
      <c r="F235" s="29">
        <v>10745</v>
      </c>
      <c r="Q235" s="20"/>
      <c r="R235" s="37"/>
      <c r="S235" s="34"/>
    </row>
    <row r="236" spans="1:19" s="3" customFormat="1" ht="33.75" x14ac:dyDescent="0.25">
      <c r="A236" s="21">
        <v>72</v>
      </c>
      <c r="B236" s="22" t="s">
        <v>926</v>
      </c>
      <c r="C236" s="23" t="s">
        <v>927</v>
      </c>
      <c r="D236" s="33">
        <v>0.24709999999999999</v>
      </c>
      <c r="E236" s="25">
        <v>12990.48</v>
      </c>
      <c r="F236" s="25">
        <v>33511.85</v>
      </c>
      <c r="Q236" s="20"/>
      <c r="R236" s="37"/>
      <c r="S236" s="34"/>
    </row>
    <row r="237" spans="1:19" s="3" customFormat="1" ht="33.75" x14ac:dyDescent="0.25">
      <c r="A237" s="21">
        <v>73</v>
      </c>
      <c r="B237" s="22" t="s">
        <v>1053</v>
      </c>
      <c r="C237" s="23" t="s">
        <v>1054</v>
      </c>
      <c r="D237" s="24">
        <v>9.2999999999999999E-2</v>
      </c>
      <c r="E237" s="25">
        <v>347.67</v>
      </c>
      <c r="F237" s="25">
        <v>554.02</v>
      </c>
      <c r="Q237" s="20"/>
      <c r="R237" s="37"/>
      <c r="S237" s="34"/>
    </row>
    <row r="238" spans="1:19" s="3" customFormat="1" ht="15" x14ac:dyDescent="0.25">
      <c r="A238" s="26"/>
      <c r="B238" s="27"/>
      <c r="C238" s="28" t="s">
        <v>1205</v>
      </c>
      <c r="D238" s="28"/>
      <c r="E238" s="28"/>
      <c r="F238" s="29">
        <v>213.35</v>
      </c>
      <c r="Q238" s="20"/>
      <c r="R238" s="37"/>
      <c r="S238" s="34"/>
    </row>
    <row r="239" spans="1:19" s="3" customFormat="1" ht="15" x14ac:dyDescent="0.25">
      <c r="A239" s="26"/>
      <c r="B239" s="27"/>
      <c r="C239" s="28" t="s">
        <v>1206</v>
      </c>
      <c r="D239" s="28"/>
      <c r="E239" s="28"/>
      <c r="F239" s="29">
        <v>115.75</v>
      </c>
      <c r="Q239" s="20"/>
      <c r="R239" s="37"/>
      <c r="S239" s="34"/>
    </row>
    <row r="240" spans="1:19" s="3" customFormat="1" ht="15" x14ac:dyDescent="0.25">
      <c r="A240" s="26"/>
      <c r="B240" s="27"/>
      <c r="C240" s="28" t="s">
        <v>917</v>
      </c>
      <c r="D240" s="28"/>
      <c r="E240" s="28"/>
      <c r="F240" s="29">
        <v>883.12</v>
      </c>
      <c r="Q240" s="20"/>
      <c r="R240" s="37"/>
      <c r="S240" s="34"/>
    </row>
    <row r="241" spans="1:19" s="3" customFormat="1" ht="33.75" x14ac:dyDescent="0.25">
      <c r="A241" s="21">
        <v>74</v>
      </c>
      <c r="B241" s="22" t="s">
        <v>1207</v>
      </c>
      <c r="C241" s="23" t="s">
        <v>1208</v>
      </c>
      <c r="D241" s="33">
        <v>2.3999999999999998E-3</v>
      </c>
      <c r="E241" s="25">
        <v>15853.66</v>
      </c>
      <c r="F241" s="25">
        <v>1039.83</v>
      </c>
      <c r="Q241" s="20"/>
      <c r="R241" s="37"/>
      <c r="S241" s="34"/>
    </row>
    <row r="242" spans="1:19" s="3" customFormat="1" ht="15" x14ac:dyDescent="0.25">
      <c r="A242" s="26"/>
      <c r="B242" s="27"/>
      <c r="C242" s="28" t="s">
        <v>1209</v>
      </c>
      <c r="D242" s="28"/>
      <c r="E242" s="28"/>
      <c r="F242" s="29">
        <v>897.53</v>
      </c>
      <c r="Q242" s="20"/>
      <c r="R242" s="37"/>
      <c r="S242" s="34"/>
    </row>
    <row r="243" spans="1:19" s="3" customFormat="1" ht="15" x14ac:dyDescent="0.25">
      <c r="A243" s="26"/>
      <c r="B243" s="27"/>
      <c r="C243" s="28" t="s">
        <v>1210</v>
      </c>
      <c r="D243" s="28"/>
      <c r="E243" s="28"/>
      <c r="F243" s="29">
        <v>510.36</v>
      </c>
      <c r="Q243" s="20"/>
      <c r="R243" s="37"/>
      <c r="S243" s="34"/>
    </row>
    <row r="244" spans="1:19" s="3" customFormat="1" ht="15" x14ac:dyDescent="0.25">
      <c r="A244" s="26"/>
      <c r="B244" s="27"/>
      <c r="C244" s="28" t="s">
        <v>917</v>
      </c>
      <c r="D244" s="28"/>
      <c r="E244" s="28"/>
      <c r="F244" s="29">
        <v>2447.7199999999998</v>
      </c>
      <c r="Q244" s="20"/>
      <c r="R244" s="37"/>
      <c r="S244" s="34"/>
    </row>
    <row r="245" spans="1:19" s="3" customFormat="1" ht="22.5" x14ac:dyDescent="0.25">
      <c r="A245" s="21">
        <v>75</v>
      </c>
      <c r="B245" s="22" t="s">
        <v>942</v>
      </c>
      <c r="C245" s="23" t="s">
        <v>1052</v>
      </c>
      <c r="D245" s="33">
        <v>0.24360000000000001</v>
      </c>
      <c r="E245" s="25">
        <v>665</v>
      </c>
      <c r="F245" s="25">
        <v>1151.78</v>
      </c>
      <c r="Q245" s="20"/>
      <c r="R245" s="37"/>
      <c r="S245" s="34"/>
    </row>
    <row r="246" spans="1:19" s="3" customFormat="1" ht="33.75" x14ac:dyDescent="0.25">
      <c r="A246" s="21">
        <v>76</v>
      </c>
      <c r="B246" s="22" t="s">
        <v>1211</v>
      </c>
      <c r="C246" s="23" t="s">
        <v>1212</v>
      </c>
      <c r="D246" s="35">
        <v>1.8960000000000001E-2</v>
      </c>
      <c r="E246" s="25">
        <v>5488.69</v>
      </c>
      <c r="F246" s="25">
        <v>1047.94</v>
      </c>
      <c r="Q246" s="20"/>
      <c r="R246" s="37"/>
      <c r="S246" s="34"/>
    </row>
    <row r="247" spans="1:19" s="3" customFormat="1" ht="22.5" x14ac:dyDescent="0.25">
      <c r="A247" s="21">
        <v>77</v>
      </c>
      <c r="B247" s="22" t="s">
        <v>1213</v>
      </c>
      <c r="C247" s="23" t="s">
        <v>1214</v>
      </c>
      <c r="D247" s="43">
        <v>6.9519999999999998E-3</v>
      </c>
      <c r="E247" s="25">
        <v>6780</v>
      </c>
      <c r="F247" s="25">
        <v>424.21</v>
      </c>
      <c r="Q247" s="20"/>
      <c r="R247" s="37"/>
      <c r="S247" s="34"/>
    </row>
    <row r="248" spans="1:19" s="3" customFormat="1" ht="33.75" x14ac:dyDescent="0.25">
      <c r="A248" s="21">
        <v>78</v>
      </c>
      <c r="B248" s="22" t="s">
        <v>1189</v>
      </c>
      <c r="C248" s="23" t="s">
        <v>1190</v>
      </c>
      <c r="D248" s="30">
        <v>1.84</v>
      </c>
      <c r="E248" s="25">
        <v>5802.77</v>
      </c>
      <c r="F248" s="25">
        <v>90435.01</v>
      </c>
      <c r="Q248" s="20"/>
      <c r="R248" s="37"/>
      <c r="S248" s="34"/>
    </row>
    <row r="249" spans="1:19" s="3" customFormat="1" ht="22.5" x14ac:dyDescent="0.25">
      <c r="A249" s="21">
        <v>79</v>
      </c>
      <c r="B249" s="22" t="s">
        <v>1215</v>
      </c>
      <c r="C249" s="23" t="s">
        <v>1216</v>
      </c>
      <c r="D249" s="24">
        <v>3.5999999999999997E-2</v>
      </c>
      <c r="E249" s="25">
        <v>1275.18</v>
      </c>
      <c r="F249" s="25">
        <v>1240.0899999999999</v>
      </c>
      <c r="Q249" s="20"/>
      <c r="R249" s="37"/>
      <c r="S249" s="34"/>
    </row>
    <row r="250" spans="1:19" s="3" customFormat="1" ht="15" x14ac:dyDescent="0.25">
      <c r="A250" s="26"/>
      <c r="B250" s="27"/>
      <c r="C250" s="28" t="s">
        <v>1217</v>
      </c>
      <c r="D250" s="28"/>
      <c r="E250" s="28"/>
      <c r="F250" s="29">
        <v>1065.1199999999999</v>
      </c>
      <c r="Q250" s="20"/>
      <c r="R250" s="37"/>
      <c r="S250" s="34"/>
    </row>
    <row r="251" spans="1:19" s="3" customFormat="1" ht="15" x14ac:dyDescent="0.25">
      <c r="A251" s="26"/>
      <c r="B251" s="27"/>
      <c r="C251" s="28" t="s">
        <v>1218</v>
      </c>
      <c r="D251" s="28"/>
      <c r="E251" s="28"/>
      <c r="F251" s="29">
        <v>605.66</v>
      </c>
      <c r="Q251" s="20"/>
      <c r="R251" s="37"/>
      <c r="S251" s="34"/>
    </row>
    <row r="252" spans="1:19" s="3" customFormat="1" ht="15" x14ac:dyDescent="0.25">
      <c r="A252" s="26"/>
      <c r="B252" s="27"/>
      <c r="C252" s="28" t="s">
        <v>917</v>
      </c>
      <c r="D252" s="28"/>
      <c r="E252" s="28"/>
      <c r="F252" s="29">
        <v>2910.87</v>
      </c>
      <c r="Q252" s="20"/>
      <c r="R252" s="37"/>
      <c r="S252" s="34"/>
    </row>
    <row r="253" spans="1:19" s="3" customFormat="1" ht="45" x14ac:dyDescent="0.25">
      <c r="A253" s="21">
        <v>80</v>
      </c>
      <c r="B253" s="22" t="s">
        <v>1219</v>
      </c>
      <c r="C253" s="23" t="s">
        <v>1220</v>
      </c>
      <c r="D253" s="24">
        <v>3.5999999999999997E-2</v>
      </c>
      <c r="E253" s="25">
        <v>5804</v>
      </c>
      <c r="F253" s="25">
        <v>2480.17</v>
      </c>
      <c r="Q253" s="20"/>
      <c r="R253" s="37"/>
      <c r="S253" s="34"/>
    </row>
    <row r="254" spans="1:19" s="3" customFormat="1" ht="15" x14ac:dyDescent="0.25">
      <c r="A254" s="443" t="s">
        <v>1007</v>
      </c>
      <c r="B254" s="444"/>
      <c r="C254" s="444"/>
      <c r="D254" s="444"/>
      <c r="E254" s="445"/>
      <c r="F254" s="36">
        <v>137330.5</v>
      </c>
      <c r="Q254" s="20"/>
      <c r="R254" s="37" t="s">
        <v>1007</v>
      </c>
      <c r="S254" s="34"/>
    </row>
    <row r="255" spans="1:19" s="3" customFormat="1" ht="15" x14ac:dyDescent="0.25">
      <c r="A255" s="443" t="s">
        <v>1008</v>
      </c>
      <c r="B255" s="444"/>
      <c r="C255" s="444"/>
      <c r="D255" s="444"/>
      <c r="E255" s="445"/>
      <c r="F255" s="36">
        <v>5355.64</v>
      </c>
      <c r="Q255" s="20"/>
      <c r="R255" s="37" t="s">
        <v>1008</v>
      </c>
      <c r="S255" s="34"/>
    </row>
    <row r="256" spans="1:19" s="3" customFormat="1" ht="15" x14ac:dyDescent="0.25">
      <c r="A256" s="443" t="s">
        <v>1009</v>
      </c>
      <c r="B256" s="444"/>
      <c r="C256" s="444"/>
      <c r="D256" s="444"/>
      <c r="E256" s="445"/>
      <c r="F256" s="36">
        <v>3351.53</v>
      </c>
      <c r="Q256" s="20"/>
      <c r="R256" s="37" t="s">
        <v>1009</v>
      </c>
      <c r="S256" s="34"/>
    </row>
    <row r="257" spans="1:19" s="3" customFormat="1" ht="15" x14ac:dyDescent="0.25">
      <c r="A257" s="443" t="s">
        <v>1221</v>
      </c>
      <c r="B257" s="444"/>
      <c r="C257" s="444"/>
      <c r="D257" s="444"/>
      <c r="E257" s="445"/>
      <c r="F257" s="36">
        <v>146037.67000000001</v>
      </c>
      <c r="Q257" s="20"/>
      <c r="R257" s="37" t="s">
        <v>1221</v>
      </c>
      <c r="S257" s="34"/>
    </row>
    <row r="258" spans="1:19" s="3" customFormat="1" ht="15" x14ac:dyDescent="0.25">
      <c r="A258" s="456" t="s">
        <v>1222</v>
      </c>
      <c r="B258" s="457"/>
      <c r="C258" s="457"/>
      <c r="D258" s="457"/>
      <c r="E258" s="457"/>
      <c r="F258" s="458"/>
      <c r="Q258" s="20" t="s">
        <v>1222</v>
      </c>
      <c r="R258" s="37"/>
      <c r="S258" s="34"/>
    </row>
    <row r="259" spans="1:19" s="3" customFormat="1" ht="33.75" x14ac:dyDescent="0.25">
      <c r="A259" s="21">
        <v>81</v>
      </c>
      <c r="B259" s="22" t="s">
        <v>1038</v>
      </c>
      <c r="C259" s="23" t="s">
        <v>1223</v>
      </c>
      <c r="D259" s="33">
        <v>4.6791</v>
      </c>
      <c r="E259" s="25">
        <v>1629.76</v>
      </c>
      <c r="F259" s="25">
        <v>248426.96</v>
      </c>
      <c r="Q259" s="20"/>
      <c r="R259" s="37"/>
      <c r="S259" s="34"/>
    </row>
    <row r="260" spans="1:19" s="3" customFormat="1" ht="15" x14ac:dyDescent="0.25">
      <c r="A260" s="26"/>
      <c r="B260" s="27"/>
      <c r="C260" s="28" t="s">
        <v>1224</v>
      </c>
      <c r="D260" s="28"/>
      <c r="E260" s="28"/>
      <c r="F260" s="29">
        <v>200347.36</v>
      </c>
      <c r="Q260" s="20"/>
      <c r="R260" s="37"/>
      <c r="S260" s="34"/>
    </row>
    <row r="261" spans="1:19" s="3" customFormat="1" ht="15" x14ac:dyDescent="0.25">
      <c r="A261" s="26"/>
      <c r="B261" s="27"/>
      <c r="C261" s="28" t="s">
        <v>1225</v>
      </c>
      <c r="D261" s="28"/>
      <c r="E261" s="28"/>
      <c r="F261" s="29">
        <v>133564.91</v>
      </c>
      <c r="Q261" s="20"/>
      <c r="R261" s="37"/>
      <c r="S261" s="34"/>
    </row>
    <row r="262" spans="1:19" s="3" customFormat="1" ht="15" x14ac:dyDescent="0.25">
      <c r="A262" s="26"/>
      <c r="B262" s="27"/>
      <c r="C262" s="28" t="s">
        <v>917</v>
      </c>
      <c r="D262" s="28"/>
      <c r="E262" s="28"/>
      <c r="F262" s="29">
        <v>582339.23</v>
      </c>
      <c r="Q262" s="20"/>
      <c r="R262" s="37"/>
      <c r="S262" s="34"/>
    </row>
    <row r="263" spans="1:19" s="3" customFormat="1" ht="33.75" x14ac:dyDescent="0.25">
      <c r="A263" s="21">
        <v>82</v>
      </c>
      <c r="B263" s="22" t="s">
        <v>926</v>
      </c>
      <c r="C263" s="23" t="s">
        <v>927</v>
      </c>
      <c r="D263" s="24">
        <v>4.6790000000000003</v>
      </c>
      <c r="E263" s="25">
        <v>12990.48</v>
      </c>
      <c r="F263" s="25">
        <v>634568.84</v>
      </c>
      <c r="Q263" s="20"/>
      <c r="R263" s="37"/>
      <c r="S263" s="34"/>
    </row>
    <row r="264" spans="1:19" s="3" customFormat="1" ht="33.75" x14ac:dyDescent="0.25">
      <c r="A264" s="21">
        <v>83</v>
      </c>
      <c r="B264" s="22" t="s">
        <v>1053</v>
      </c>
      <c r="C264" s="23" t="s">
        <v>1054</v>
      </c>
      <c r="D264" s="30">
        <v>1.07</v>
      </c>
      <c r="E264" s="25">
        <v>347.67</v>
      </c>
      <c r="F264" s="25">
        <v>6374.28</v>
      </c>
      <c r="Q264" s="20"/>
      <c r="R264" s="37"/>
      <c r="S264" s="34"/>
    </row>
    <row r="265" spans="1:19" s="3" customFormat="1" ht="15" x14ac:dyDescent="0.25">
      <c r="A265" s="26"/>
      <c r="B265" s="27"/>
      <c r="C265" s="28" t="s">
        <v>1226</v>
      </c>
      <c r="D265" s="28"/>
      <c r="E265" s="28"/>
      <c r="F265" s="29">
        <v>2454.73</v>
      </c>
      <c r="Q265" s="20"/>
      <c r="R265" s="37"/>
      <c r="S265" s="34"/>
    </row>
    <row r="266" spans="1:19" s="3" customFormat="1" ht="15" x14ac:dyDescent="0.25">
      <c r="A266" s="26"/>
      <c r="B266" s="27"/>
      <c r="C266" s="28" t="s">
        <v>1227</v>
      </c>
      <c r="D266" s="28"/>
      <c r="E266" s="28"/>
      <c r="F266" s="29">
        <v>1331.82</v>
      </c>
      <c r="Q266" s="20"/>
      <c r="R266" s="37"/>
      <c r="S266" s="34"/>
    </row>
    <row r="267" spans="1:19" s="3" customFormat="1" ht="15" x14ac:dyDescent="0.25">
      <c r="A267" s="26"/>
      <c r="B267" s="27"/>
      <c r="C267" s="28" t="s">
        <v>917</v>
      </c>
      <c r="D267" s="28"/>
      <c r="E267" s="28"/>
      <c r="F267" s="29">
        <v>10160.83</v>
      </c>
      <c r="Q267" s="20"/>
      <c r="R267" s="37"/>
      <c r="S267" s="34"/>
    </row>
    <row r="268" spans="1:19" s="3" customFormat="1" ht="22.5" x14ac:dyDescent="0.25">
      <c r="A268" s="21">
        <v>84</v>
      </c>
      <c r="B268" s="22" t="s">
        <v>1228</v>
      </c>
      <c r="C268" s="23" t="s">
        <v>1229</v>
      </c>
      <c r="D268" s="33">
        <v>0.10979999999999999</v>
      </c>
      <c r="E268" s="25">
        <v>1160.6300000000001</v>
      </c>
      <c r="F268" s="25">
        <v>4896.7299999999996</v>
      </c>
      <c r="Q268" s="20"/>
      <c r="R268" s="37"/>
      <c r="S268" s="34"/>
    </row>
    <row r="269" spans="1:19" s="3" customFormat="1" ht="15" x14ac:dyDescent="0.25">
      <c r="A269" s="26"/>
      <c r="B269" s="27"/>
      <c r="C269" s="28" t="s">
        <v>1230</v>
      </c>
      <c r="D269" s="28"/>
      <c r="E269" s="28"/>
      <c r="F269" s="29">
        <v>4816.3599999999997</v>
      </c>
      <c r="Q269" s="20"/>
      <c r="R269" s="37"/>
      <c r="S269" s="34"/>
    </row>
    <row r="270" spans="1:19" s="3" customFormat="1" ht="15" x14ac:dyDescent="0.25">
      <c r="A270" s="26"/>
      <c r="B270" s="27"/>
      <c r="C270" s="28" t="s">
        <v>1231</v>
      </c>
      <c r="D270" s="28"/>
      <c r="E270" s="28"/>
      <c r="F270" s="29">
        <v>2758.89</v>
      </c>
      <c r="Q270" s="20"/>
      <c r="R270" s="37"/>
      <c r="S270" s="34"/>
    </row>
    <row r="271" spans="1:19" s="3" customFormat="1" ht="15" x14ac:dyDescent="0.25">
      <c r="A271" s="26"/>
      <c r="B271" s="27"/>
      <c r="C271" s="28" t="s">
        <v>917</v>
      </c>
      <c r="D271" s="28"/>
      <c r="E271" s="28"/>
      <c r="F271" s="29">
        <v>12471.98</v>
      </c>
      <c r="Q271" s="20"/>
      <c r="R271" s="37"/>
      <c r="S271" s="34"/>
    </row>
    <row r="272" spans="1:19" s="3" customFormat="1" ht="22.5" x14ac:dyDescent="0.25">
      <c r="A272" s="21">
        <v>85</v>
      </c>
      <c r="B272" s="22" t="s">
        <v>1232</v>
      </c>
      <c r="C272" s="23" t="s">
        <v>1233</v>
      </c>
      <c r="D272" s="33">
        <v>0.10979999999999999</v>
      </c>
      <c r="E272" s="25">
        <v>6135.54</v>
      </c>
      <c r="F272" s="25">
        <v>7639.56</v>
      </c>
      <c r="Q272" s="20"/>
      <c r="R272" s="37"/>
      <c r="S272" s="34"/>
    </row>
    <row r="273" spans="1:19" s="3" customFormat="1" ht="33.75" x14ac:dyDescent="0.25">
      <c r="A273" s="21">
        <v>86</v>
      </c>
      <c r="B273" s="22" t="s">
        <v>1234</v>
      </c>
      <c r="C273" s="23" t="s">
        <v>1235</v>
      </c>
      <c r="D273" s="30">
        <v>0.14000000000000001</v>
      </c>
      <c r="E273" s="25">
        <v>196.35</v>
      </c>
      <c r="F273" s="25">
        <v>961.44</v>
      </c>
      <c r="Q273" s="20"/>
      <c r="R273" s="37"/>
      <c r="S273" s="34"/>
    </row>
    <row r="274" spans="1:19" s="3" customFormat="1" ht="15" x14ac:dyDescent="0.25">
      <c r="A274" s="26"/>
      <c r="B274" s="27"/>
      <c r="C274" s="28" t="s">
        <v>1236</v>
      </c>
      <c r="D274" s="28"/>
      <c r="E274" s="28"/>
      <c r="F274" s="29">
        <v>891.52</v>
      </c>
      <c r="Q274" s="20"/>
      <c r="R274" s="37"/>
      <c r="S274" s="34"/>
    </row>
    <row r="275" spans="1:19" s="3" customFormat="1" ht="15" x14ac:dyDescent="0.25">
      <c r="A275" s="26"/>
      <c r="B275" s="27"/>
      <c r="C275" s="28" t="s">
        <v>1237</v>
      </c>
      <c r="D275" s="28"/>
      <c r="E275" s="28"/>
      <c r="F275" s="29">
        <v>505.5</v>
      </c>
      <c r="Q275" s="20"/>
      <c r="R275" s="37"/>
      <c r="S275" s="34"/>
    </row>
    <row r="276" spans="1:19" s="3" customFormat="1" ht="15" x14ac:dyDescent="0.25">
      <c r="A276" s="26"/>
      <c r="B276" s="27"/>
      <c r="C276" s="28" t="s">
        <v>917</v>
      </c>
      <c r="D276" s="28"/>
      <c r="E276" s="28"/>
      <c r="F276" s="29">
        <v>2358.46</v>
      </c>
      <c r="Q276" s="20"/>
      <c r="R276" s="37"/>
      <c r="S276" s="34"/>
    </row>
    <row r="277" spans="1:19" s="3" customFormat="1" ht="22.5" x14ac:dyDescent="0.25">
      <c r="A277" s="21">
        <v>87</v>
      </c>
      <c r="B277" s="22" t="s">
        <v>1238</v>
      </c>
      <c r="C277" s="23" t="s">
        <v>1239</v>
      </c>
      <c r="D277" s="33">
        <v>0.14280000000000001</v>
      </c>
      <c r="E277" s="25">
        <v>445.12</v>
      </c>
      <c r="F277" s="25">
        <v>922.94</v>
      </c>
      <c r="Q277" s="20"/>
      <c r="R277" s="37"/>
      <c r="S277" s="34"/>
    </row>
    <row r="278" spans="1:19" s="3" customFormat="1" ht="15" x14ac:dyDescent="0.25">
      <c r="A278" s="443" t="s">
        <v>1007</v>
      </c>
      <c r="B278" s="444"/>
      <c r="C278" s="444"/>
      <c r="D278" s="444"/>
      <c r="E278" s="445"/>
      <c r="F278" s="36">
        <v>903790.75</v>
      </c>
      <c r="Q278" s="20"/>
      <c r="R278" s="37" t="s">
        <v>1007</v>
      </c>
      <c r="S278" s="34"/>
    </row>
    <row r="279" spans="1:19" s="3" customFormat="1" ht="15" x14ac:dyDescent="0.25">
      <c r="A279" s="443" t="s">
        <v>1008</v>
      </c>
      <c r="B279" s="444"/>
      <c r="C279" s="444"/>
      <c r="D279" s="444"/>
      <c r="E279" s="445"/>
      <c r="F279" s="36">
        <v>208509.97</v>
      </c>
      <c r="Q279" s="20"/>
      <c r="R279" s="37" t="s">
        <v>1008</v>
      </c>
      <c r="S279" s="34"/>
    </row>
    <row r="280" spans="1:19" s="3" customFormat="1" ht="15" x14ac:dyDescent="0.25">
      <c r="A280" s="443" t="s">
        <v>1009</v>
      </c>
      <c r="B280" s="444"/>
      <c r="C280" s="444"/>
      <c r="D280" s="444"/>
      <c r="E280" s="445"/>
      <c r="F280" s="36">
        <v>138161.12</v>
      </c>
      <c r="Q280" s="20"/>
      <c r="R280" s="37" t="s">
        <v>1009</v>
      </c>
      <c r="S280" s="34"/>
    </row>
    <row r="281" spans="1:19" s="3" customFormat="1" ht="15" x14ac:dyDescent="0.25">
      <c r="A281" s="443" t="s">
        <v>1240</v>
      </c>
      <c r="B281" s="444"/>
      <c r="C281" s="444"/>
      <c r="D281" s="444"/>
      <c r="E281" s="445"/>
      <c r="F281" s="36">
        <v>1250461.8400000001</v>
      </c>
      <c r="Q281" s="20"/>
      <c r="R281" s="37" t="s">
        <v>1240</v>
      </c>
      <c r="S281" s="34"/>
    </row>
    <row r="282" spans="1:19" s="3" customFormat="1" ht="15" x14ac:dyDescent="0.25">
      <c r="A282" s="456" t="s">
        <v>1241</v>
      </c>
      <c r="B282" s="457"/>
      <c r="C282" s="457"/>
      <c r="D282" s="457"/>
      <c r="E282" s="457"/>
      <c r="F282" s="458"/>
      <c r="Q282" s="20" t="s">
        <v>1241</v>
      </c>
      <c r="R282" s="37"/>
      <c r="S282" s="34"/>
    </row>
    <row r="283" spans="1:19" s="3" customFormat="1" ht="33.75" x14ac:dyDescent="0.25">
      <c r="A283" s="21">
        <v>88</v>
      </c>
      <c r="B283" s="22" t="s">
        <v>1038</v>
      </c>
      <c r="C283" s="23" t="s">
        <v>1242</v>
      </c>
      <c r="D283" s="33">
        <v>0.96220000000000006</v>
      </c>
      <c r="E283" s="25">
        <v>1629.76</v>
      </c>
      <c r="F283" s="25">
        <v>51085.99</v>
      </c>
      <c r="Q283" s="20"/>
      <c r="R283" s="37"/>
      <c r="S283" s="34"/>
    </row>
    <row r="284" spans="1:19" s="3" customFormat="1" ht="15" x14ac:dyDescent="0.25">
      <c r="A284" s="26"/>
      <c r="B284" s="27"/>
      <c r="C284" s="28" t="s">
        <v>1243</v>
      </c>
      <c r="D284" s="28"/>
      <c r="E284" s="28"/>
      <c r="F284" s="29">
        <v>41199</v>
      </c>
      <c r="Q284" s="20"/>
      <c r="R284" s="37"/>
      <c r="S284" s="34"/>
    </row>
    <row r="285" spans="1:19" s="3" customFormat="1" ht="15" x14ac:dyDescent="0.25">
      <c r="A285" s="26"/>
      <c r="B285" s="27"/>
      <c r="C285" s="28" t="s">
        <v>1244</v>
      </c>
      <c r="D285" s="28"/>
      <c r="E285" s="28"/>
      <c r="F285" s="29">
        <v>27466</v>
      </c>
      <c r="Q285" s="20"/>
      <c r="R285" s="37"/>
      <c r="S285" s="34"/>
    </row>
    <row r="286" spans="1:19" s="3" customFormat="1" ht="15" x14ac:dyDescent="0.25">
      <c r="A286" s="26"/>
      <c r="B286" s="27"/>
      <c r="C286" s="28" t="s">
        <v>917</v>
      </c>
      <c r="D286" s="28"/>
      <c r="E286" s="28"/>
      <c r="F286" s="29">
        <v>119750.99</v>
      </c>
      <c r="Q286" s="20"/>
      <c r="R286" s="37"/>
      <c r="S286" s="34"/>
    </row>
    <row r="287" spans="1:19" s="3" customFormat="1" ht="33.75" x14ac:dyDescent="0.25">
      <c r="A287" s="21">
        <v>89</v>
      </c>
      <c r="B287" s="22" t="s">
        <v>926</v>
      </c>
      <c r="C287" s="23" t="s">
        <v>927</v>
      </c>
      <c r="D287" s="33">
        <v>0.96220000000000006</v>
      </c>
      <c r="E287" s="25">
        <v>12990.48</v>
      </c>
      <c r="F287" s="25">
        <v>130494.15</v>
      </c>
      <c r="Q287" s="20"/>
      <c r="R287" s="37"/>
      <c r="S287" s="34"/>
    </row>
    <row r="288" spans="1:19" s="3" customFormat="1" ht="33.75" x14ac:dyDescent="0.25">
      <c r="A288" s="21">
        <v>90</v>
      </c>
      <c r="B288" s="22" t="s">
        <v>1059</v>
      </c>
      <c r="C288" s="23" t="s">
        <v>1245</v>
      </c>
      <c r="D288" s="24">
        <v>0.109</v>
      </c>
      <c r="E288" s="25">
        <v>7384.06</v>
      </c>
      <c r="F288" s="25">
        <v>11587.84</v>
      </c>
      <c r="Q288" s="20"/>
      <c r="R288" s="37"/>
      <c r="S288" s="34"/>
    </row>
    <row r="289" spans="1:19" s="3" customFormat="1" ht="15" x14ac:dyDescent="0.25">
      <c r="A289" s="26"/>
      <c r="B289" s="27"/>
      <c r="C289" s="28" t="s">
        <v>1246</v>
      </c>
      <c r="D289" s="28"/>
      <c r="E289" s="28"/>
      <c r="F289" s="29">
        <v>4523.3599999999997</v>
      </c>
      <c r="Q289" s="20"/>
      <c r="R289" s="37"/>
      <c r="S289" s="34"/>
    </row>
    <row r="290" spans="1:19" s="3" customFormat="1" ht="15" x14ac:dyDescent="0.25">
      <c r="A290" s="26"/>
      <c r="B290" s="27"/>
      <c r="C290" s="28" t="s">
        <v>1247</v>
      </c>
      <c r="D290" s="28"/>
      <c r="E290" s="28"/>
      <c r="F290" s="29">
        <v>3015.57</v>
      </c>
      <c r="Q290" s="20"/>
      <c r="R290" s="37"/>
      <c r="S290" s="34"/>
    </row>
    <row r="291" spans="1:19" s="3" customFormat="1" ht="15" x14ac:dyDescent="0.25">
      <c r="A291" s="26"/>
      <c r="B291" s="27"/>
      <c r="C291" s="28" t="s">
        <v>917</v>
      </c>
      <c r="D291" s="28"/>
      <c r="E291" s="28"/>
      <c r="F291" s="29">
        <v>19126.77</v>
      </c>
      <c r="Q291" s="20"/>
      <c r="R291" s="37"/>
      <c r="S291" s="34"/>
    </row>
    <row r="292" spans="1:19" s="3" customFormat="1" ht="33.75" x14ac:dyDescent="0.25">
      <c r="A292" s="21">
        <v>91</v>
      </c>
      <c r="B292" s="22" t="s">
        <v>926</v>
      </c>
      <c r="C292" s="23" t="s">
        <v>927</v>
      </c>
      <c r="D292" s="24">
        <v>0.109</v>
      </c>
      <c r="E292" s="25">
        <v>12990.48</v>
      </c>
      <c r="F292" s="25">
        <v>14782.65</v>
      </c>
      <c r="Q292" s="20"/>
      <c r="R292" s="37"/>
      <c r="S292" s="34"/>
    </row>
    <row r="293" spans="1:19" s="3" customFormat="1" ht="33.75" x14ac:dyDescent="0.25">
      <c r="A293" s="21">
        <v>92</v>
      </c>
      <c r="B293" s="22" t="s">
        <v>1077</v>
      </c>
      <c r="C293" s="23" t="s">
        <v>1088</v>
      </c>
      <c r="D293" s="33">
        <v>0.51119999999999999</v>
      </c>
      <c r="E293" s="25">
        <v>1049.6300000000001</v>
      </c>
      <c r="F293" s="25">
        <v>11265.85</v>
      </c>
      <c r="Q293" s="20"/>
      <c r="R293" s="37"/>
      <c r="S293" s="34"/>
    </row>
    <row r="294" spans="1:19" s="3" customFormat="1" ht="15" x14ac:dyDescent="0.25">
      <c r="A294" s="26"/>
      <c r="B294" s="27"/>
      <c r="C294" s="28" t="s">
        <v>1248</v>
      </c>
      <c r="D294" s="28"/>
      <c r="E294" s="28"/>
      <c r="F294" s="29">
        <v>6578.05</v>
      </c>
      <c r="Q294" s="20"/>
      <c r="R294" s="37"/>
      <c r="S294" s="34"/>
    </row>
    <row r="295" spans="1:19" s="3" customFormat="1" ht="15" x14ac:dyDescent="0.25">
      <c r="A295" s="26"/>
      <c r="B295" s="27"/>
      <c r="C295" s="28" t="s">
        <v>1249</v>
      </c>
      <c r="D295" s="28"/>
      <c r="E295" s="28"/>
      <c r="F295" s="29">
        <v>4385.37</v>
      </c>
      <c r="Q295" s="20"/>
      <c r="R295" s="37"/>
      <c r="S295" s="34"/>
    </row>
    <row r="296" spans="1:19" s="3" customFormat="1" ht="15" x14ac:dyDescent="0.25">
      <c r="A296" s="26"/>
      <c r="B296" s="27"/>
      <c r="C296" s="28" t="s">
        <v>917</v>
      </c>
      <c r="D296" s="28"/>
      <c r="E296" s="28"/>
      <c r="F296" s="29">
        <v>22229.27</v>
      </c>
      <c r="Q296" s="20"/>
      <c r="R296" s="37"/>
      <c r="S296" s="34"/>
    </row>
    <row r="297" spans="1:19" s="3" customFormat="1" ht="33.75" x14ac:dyDescent="0.25">
      <c r="A297" s="21">
        <v>93</v>
      </c>
      <c r="B297" s="22" t="s">
        <v>1250</v>
      </c>
      <c r="C297" s="23" t="s">
        <v>1251</v>
      </c>
      <c r="D297" s="33">
        <v>0.51119999999999999</v>
      </c>
      <c r="E297" s="25">
        <v>8280</v>
      </c>
      <c r="F297" s="25">
        <v>42031.07</v>
      </c>
      <c r="Q297" s="20"/>
      <c r="R297" s="37"/>
      <c r="S297" s="34"/>
    </row>
    <row r="298" spans="1:19" s="3" customFormat="1" ht="33.75" x14ac:dyDescent="0.25">
      <c r="A298" s="21">
        <v>94</v>
      </c>
      <c r="B298" s="22" t="s">
        <v>1053</v>
      </c>
      <c r="C298" s="23" t="s">
        <v>1054</v>
      </c>
      <c r="D298" s="32">
        <v>0.4</v>
      </c>
      <c r="E298" s="25">
        <v>347.67</v>
      </c>
      <c r="F298" s="25">
        <v>2382.92</v>
      </c>
      <c r="Q298" s="20"/>
      <c r="R298" s="37"/>
      <c r="S298" s="34"/>
    </row>
    <row r="299" spans="1:19" s="3" customFormat="1" ht="15" x14ac:dyDescent="0.25">
      <c r="A299" s="26"/>
      <c r="B299" s="27"/>
      <c r="C299" s="28" t="s">
        <v>1252</v>
      </c>
      <c r="D299" s="28"/>
      <c r="E299" s="28"/>
      <c r="F299" s="29">
        <v>917.67</v>
      </c>
      <c r="Q299" s="20"/>
      <c r="R299" s="37"/>
      <c r="S299" s="34"/>
    </row>
    <row r="300" spans="1:19" s="3" customFormat="1" ht="15" x14ac:dyDescent="0.25">
      <c r="A300" s="26"/>
      <c r="B300" s="27"/>
      <c r="C300" s="28" t="s">
        <v>1253</v>
      </c>
      <c r="D300" s="28"/>
      <c r="E300" s="28"/>
      <c r="F300" s="29">
        <v>497.88</v>
      </c>
      <c r="Q300" s="20"/>
      <c r="R300" s="37"/>
      <c r="S300" s="34"/>
    </row>
    <row r="301" spans="1:19" s="3" customFormat="1" ht="15" x14ac:dyDescent="0.25">
      <c r="A301" s="26"/>
      <c r="B301" s="27"/>
      <c r="C301" s="28" t="s">
        <v>917</v>
      </c>
      <c r="D301" s="28"/>
      <c r="E301" s="28"/>
      <c r="F301" s="29">
        <v>3798.47</v>
      </c>
      <c r="Q301" s="20"/>
      <c r="R301" s="37"/>
      <c r="S301" s="34"/>
    </row>
    <row r="302" spans="1:19" s="3" customFormat="1" ht="15" x14ac:dyDescent="0.25">
      <c r="A302" s="443" t="s">
        <v>1007</v>
      </c>
      <c r="B302" s="444"/>
      <c r="C302" s="444"/>
      <c r="D302" s="444"/>
      <c r="E302" s="445"/>
      <c r="F302" s="36">
        <v>263630.46999999997</v>
      </c>
      <c r="Q302" s="20"/>
      <c r="R302" s="37" t="s">
        <v>1007</v>
      </c>
      <c r="S302" s="34"/>
    </row>
    <row r="303" spans="1:19" s="3" customFormat="1" ht="15" x14ac:dyDescent="0.25">
      <c r="A303" s="443" t="s">
        <v>1008</v>
      </c>
      <c r="B303" s="444"/>
      <c r="C303" s="444"/>
      <c r="D303" s="444"/>
      <c r="E303" s="445"/>
      <c r="F303" s="36">
        <v>53218.080000000002</v>
      </c>
      <c r="Q303" s="20"/>
      <c r="R303" s="37" t="s">
        <v>1008</v>
      </c>
      <c r="S303" s="34"/>
    </row>
    <row r="304" spans="1:19" s="3" customFormat="1" ht="15" x14ac:dyDescent="0.25">
      <c r="A304" s="443" t="s">
        <v>1009</v>
      </c>
      <c r="B304" s="444"/>
      <c r="C304" s="444"/>
      <c r="D304" s="444"/>
      <c r="E304" s="445"/>
      <c r="F304" s="36">
        <v>35364.82</v>
      </c>
      <c r="Q304" s="20"/>
      <c r="R304" s="37" t="s">
        <v>1009</v>
      </c>
      <c r="S304" s="34"/>
    </row>
    <row r="305" spans="1:19" s="3" customFormat="1" ht="15" x14ac:dyDescent="0.25">
      <c r="A305" s="443" t="s">
        <v>1254</v>
      </c>
      <c r="B305" s="444"/>
      <c r="C305" s="444"/>
      <c r="D305" s="444"/>
      <c r="E305" s="445"/>
      <c r="F305" s="36">
        <v>352213.37</v>
      </c>
      <c r="Q305" s="20"/>
      <c r="R305" s="37" t="s">
        <v>1254</v>
      </c>
      <c r="S305" s="34"/>
    </row>
    <row r="306" spans="1:19" s="3" customFormat="1" ht="15" x14ac:dyDescent="0.25">
      <c r="A306" s="456" t="s">
        <v>1255</v>
      </c>
      <c r="B306" s="457"/>
      <c r="C306" s="457"/>
      <c r="D306" s="457"/>
      <c r="E306" s="457"/>
      <c r="F306" s="458"/>
      <c r="Q306" s="20" t="s">
        <v>1255</v>
      </c>
      <c r="R306" s="37"/>
      <c r="S306" s="34"/>
    </row>
    <row r="307" spans="1:19" s="3" customFormat="1" ht="33.75" x14ac:dyDescent="0.25">
      <c r="A307" s="21">
        <v>95</v>
      </c>
      <c r="B307" s="22" t="s">
        <v>1038</v>
      </c>
      <c r="C307" s="23" t="s">
        <v>1256</v>
      </c>
      <c r="D307" s="33">
        <v>0.4743</v>
      </c>
      <c r="E307" s="25">
        <v>1629.76</v>
      </c>
      <c r="F307" s="25">
        <v>25181.96</v>
      </c>
      <c r="Q307" s="20"/>
      <c r="R307" s="37"/>
      <c r="S307" s="34"/>
    </row>
    <row r="308" spans="1:19" s="3" customFormat="1" ht="15" x14ac:dyDescent="0.25">
      <c r="A308" s="26"/>
      <c r="B308" s="27"/>
      <c r="C308" s="28" t="s">
        <v>1257</v>
      </c>
      <c r="D308" s="28"/>
      <c r="E308" s="28"/>
      <c r="F308" s="29">
        <v>20308.34</v>
      </c>
      <c r="Q308" s="20"/>
      <c r="R308" s="37"/>
      <c r="S308" s="34"/>
    </row>
    <row r="309" spans="1:19" s="3" customFormat="1" ht="15" x14ac:dyDescent="0.25">
      <c r="A309" s="26"/>
      <c r="B309" s="27"/>
      <c r="C309" s="28" t="s">
        <v>1258</v>
      </c>
      <c r="D309" s="28"/>
      <c r="E309" s="28"/>
      <c r="F309" s="29">
        <v>13538.89</v>
      </c>
      <c r="Q309" s="20"/>
      <c r="R309" s="37"/>
      <c r="S309" s="34"/>
    </row>
    <row r="310" spans="1:19" s="3" customFormat="1" ht="15" x14ac:dyDescent="0.25">
      <c r="A310" s="26"/>
      <c r="B310" s="27"/>
      <c r="C310" s="28" t="s">
        <v>917</v>
      </c>
      <c r="D310" s="28"/>
      <c r="E310" s="28"/>
      <c r="F310" s="29">
        <v>59029.19</v>
      </c>
      <c r="Q310" s="20"/>
      <c r="R310" s="37"/>
      <c r="S310" s="34"/>
    </row>
    <row r="311" spans="1:19" s="3" customFormat="1" ht="33.75" x14ac:dyDescent="0.25">
      <c r="A311" s="21">
        <v>96</v>
      </c>
      <c r="B311" s="22" t="s">
        <v>926</v>
      </c>
      <c r="C311" s="23" t="s">
        <v>927</v>
      </c>
      <c r="D311" s="33">
        <v>0.4743</v>
      </c>
      <c r="E311" s="25">
        <v>12990.48</v>
      </c>
      <c r="F311" s="25">
        <v>64324.86</v>
      </c>
      <c r="Q311" s="20"/>
      <c r="R311" s="37"/>
      <c r="S311" s="34"/>
    </row>
    <row r="312" spans="1:19" s="3" customFormat="1" ht="33.75" x14ac:dyDescent="0.25">
      <c r="A312" s="21">
        <v>97</v>
      </c>
      <c r="B312" s="22" t="s">
        <v>1042</v>
      </c>
      <c r="C312" s="23" t="s">
        <v>1043</v>
      </c>
      <c r="D312" s="30">
        <v>0.37</v>
      </c>
      <c r="E312" s="25">
        <v>360</v>
      </c>
      <c r="F312" s="25">
        <v>1096.24</v>
      </c>
      <c r="Q312" s="20"/>
      <c r="R312" s="37"/>
      <c r="S312" s="34"/>
    </row>
    <row r="313" spans="1:19" s="3" customFormat="1" ht="22.5" x14ac:dyDescent="0.25">
      <c r="A313" s="21">
        <v>98</v>
      </c>
      <c r="B313" s="22" t="s">
        <v>946</v>
      </c>
      <c r="C313" s="23" t="s">
        <v>1259</v>
      </c>
      <c r="D313" s="44">
        <v>8.1476699999999999E-2</v>
      </c>
      <c r="E313" s="25">
        <v>768.92</v>
      </c>
      <c r="F313" s="25">
        <v>2702.76</v>
      </c>
      <c r="Q313" s="20"/>
      <c r="R313" s="37"/>
      <c r="S313" s="34"/>
    </row>
    <row r="314" spans="1:19" s="3" customFormat="1" ht="15" x14ac:dyDescent="0.25">
      <c r="A314" s="26"/>
      <c r="B314" s="27"/>
      <c r="C314" s="28" t="s">
        <v>1260</v>
      </c>
      <c r="D314" s="28"/>
      <c r="E314" s="28"/>
      <c r="F314" s="29">
        <v>2750.66</v>
      </c>
      <c r="Q314" s="20"/>
      <c r="R314" s="37"/>
      <c r="S314" s="34"/>
    </row>
    <row r="315" spans="1:19" s="3" customFormat="1" ht="15" x14ac:dyDescent="0.25">
      <c r="A315" s="26"/>
      <c r="B315" s="27"/>
      <c r="C315" s="28" t="s">
        <v>1261</v>
      </c>
      <c r="D315" s="28"/>
      <c r="E315" s="28"/>
      <c r="F315" s="29">
        <v>1564.1</v>
      </c>
      <c r="Q315" s="20"/>
      <c r="R315" s="37"/>
      <c r="S315" s="34"/>
    </row>
    <row r="316" spans="1:19" s="3" customFormat="1" ht="15" x14ac:dyDescent="0.25">
      <c r="A316" s="26"/>
      <c r="B316" s="27"/>
      <c r="C316" s="28" t="s">
        <v>917</v>
      </c>
      <c r="D316" s="28"/>
      <c r="E316" s="28"/>
      <c r="F316" s="29">
        <v>7017.52</v>
      </c>
      <c r="Q316" s="20"/>
      <c r="R316" s="37"/>
      <c r="S316" s="34"/>
    </row>
    <row r="317" spans="1:19" s="3" customFormat="1" ht="45" x14ac:dyDescent="0.25">
      <c r="A317" s="21">
        <v>99</v>
      </c>
      <c r="B317" s="22" t="s">
        <v>1262</v>
      </c>
      <c r="C317" s="23" t="s">
        <v>1263</v>
      </c>
      <c r="D317" s="24">
        <v>0.98799999999999999</v>
      </c>
      <c r="E317" s="25">
        <v>195.38</v>
      </c>
      <c r="F317" s="25">
        <v>4040.23</v>
      </c>
      <c r="Q317" s="20"/>
      <c r="R317" s="37"/>
      <c r="S317" s="34"/>
    </row>
    <row r="318" spans="1:19" s="3" customFormat="1" ht="45" x14ac:dyDescent="0.25">
      <c r="A318" s="21">
        <v>100</v>
      </c>
      <c r="B318" s="22" t="s">
        <v>1191</v>
      </c>
      <c r="C318" s="23" t="s">
        <v>1192</v>
      </c>
      <c r="D318" s="24">
        <v>0.247</v>
      </c>
      <c r="E318" s="25">
        <v>138.04</v>
      </c>
      <c r="F318" s="25">
        <v>499.16</v>
      </c>
      <c r="Q318" s="20"/>
      <c r="R318" s="37"/>
      <c r="S318" s="34"/>
    </row>
    <row r="319" spans="1:19" s="3" customFormat="1" ht="45" x14ac:dyDescent="0.25">
      <c r="A319" s="21">
        <v>101</v>
      </c>
      <c r="B319" s="22" t="s">
        <v>1264</v>
      </c>
      <c r="C319" s="23" t="s">
        <v>1265</v>
      </c>
      <c r="D319" s="24">
        <v>0.74099999999999999</v>
      </c>
      <c r="E319" s="25">
        <v>122.04</v>
      </c>
      <c r="F319" s="25">
        <v>1636.81</v>
      </c>
      <c r="Q319" s="20"/>
      <c r="R319" s="37"/>
      <c r="S319" s="34"/>
    </row>
    <row r="320" spans="1:19" s="3" customFormat="1" ht="22.5" x14ac:dyDescent="0.25">
      <c r="A320" s="21">
        <v>102</v>
      </c>
      <c r="B320" s="22" t="s">
        <v>1266</v>
      </c>
      <c r="C320" s="23" t="s">
        <v>1267</v>
      </c>
      <c r="D320" s="35">
        <v>1.206E-2</v>
      </c>
      <c r="E320" s="25">
        <v>6712.55</v>
      </c>
      <c r="F320" s="25">
        <v>766.63</v>
      </c>
      <c r="Q320" s="20"/>
      <c r="R320" s="37"/>
      <c r="S320" s="34"/>
    </row>
    <row r="321" spans="1:20" s="3" customFormat="1" ht="22.5" x14ac:dyDescent="0.25">
      <c r="A321" s="21">
        <v>103</v>
      </c>
      <c r="B321" s="22" t="s">
        <v>1268</v>
      </c>
      <c r="C321" s="23" t="s">
        <v>1269</v>
      </c>
      <c r="D321" s="35">
        <v>3.7449999999999997E-2</v>
      </c>
      <c r="E321" s="25">
        <v>6691.21</v>
      </c>
      <c r="F321" s="25">
        <v>2375.5500000000002</v>
      </c>
      <c r="Q321" s="20"/>
      <c r="R321" s="37"/>
      <c r="S321" s="34"/>
    </row>
    <row r="322" spans="1:20" s="3" customFormat="1" ht="33.75" x14ac:dyDescent="0.25">
      <c r="A322" s="21">
        <v>104</v>
      </c>
      <c r="B322" s="22" t="s">
        <v>1077</v>
      </c>
      <c r="C322" s="23" t="s">
        <v>1270</v>
      </c>
      <c r="D322" s="33">
        <v>1.7399999999999999E-2</v>
      </c>
      <c r="E322" s="25">
        <v>1049.6300000000001</v>
      </c>
      <c r="F322" s="25">
        <v>383.45</v>
      </c>
      <c r="Q322" s="20"/>
      <c r="R322" s="37"/>
      <c r="S322" s="34"/>
    </row>
    <row r="323" spans="1:20" s="3" customFormat="1" ht="15" x14ac:dyDescent="0.25">
      <c r="A323" s="26"/>
      <c r="B323" s="27"/>
      <c r="C323" s="28" t="s">
        <v>1271</v>
      </c>
      <c r="D323" s="28"/>
      <c r="E323" s="28"/>
      <c r="F323" s="29">
        <v>223.9</v>
      </c>
      <c r="Q323" s="20"/>
      <c r="R323" s="37"/>
      <c r="S323" s="34"/>
    </row>
    <row r="324" spans="1:20" s="3" customFormat="1" ht="15" x14ac:dyDescent="0.25">
      <c r="A324" s="26"/>
      <c r="B324" s="27"/>
      <c r="C324" s="28" t="s">
        <v>1272</v>
      </c>
      <c r="D324" s="28"/>
      <c r="E324" s="28"/>
      <c r="F324" s="29">
        <v>149.27000000000001</v>
      </c>
      <c r="Q324" s="20"/>
      <c r="R324" s="37"/>
      <c r="S324" s="34"/>
    </row>
    <row r="325" spans="1:20" s="3" customFormat="1" ht="15" x14ac:dyDescent="0.25">
      <c r="A325" s="26"/>
      <c r="B325" s="27"/>
      <c r="C325" s="28" t="s">
        <v>917</v>
      </c>
      <c r="D325" s="28"/>
      <c r="E325" s="28"/>
      <c r="F325" s="29">
        <v>756.62</v>
      </c>
      <c r="Q325" s="20"/>
      <c r="R325" s="37"/>
      <c r="S325" s="34"/>
    </row>
    <row r="326" spans="1:20" s="3" customFormat="1" ht="22.5" x14ac:dyDescent="0.25">
      <c r="A326" s="21">
        <v>105</v>
      </c>
      <c r="B326" s="22" t="s">
        <v>1273</v>
      </c>
      <c r="C326" s="23" t="s">
        <v>1274</v>
      </c>
      <c r="D326" s="33">
        <v>1.7399999999999999E-2</v>
      </c>
      <c r="E326" s="25">
        <v>4516.54</v>
      </c>
      <c r="F326" s="25">
        <v>780.38</v>
      </c>
      <c r="Q326" s="20"/>
      <c r="R326" s="37"/>
      <c r="S326" s="34"/>
    </row>
    <row r="327" spans="1:20" s="3" customFormat="1" ht="33.75" x14ac:dyDescent="0.25">
      <c r="A327" s="21">
        <v>106</v>
      </c>
      <c r="B327" s="22" t="s">
        <v>1053</v>
      </c>
      <c r="C327" s="23" t="s">
        <v>1054</v>
      </c>
      <c r="D327" s="30">
        <v>0.21</v>
      </c>
      <c r="E327" s="25">
        <v>347.67</v>
      </c>
      <c r="F327" s="25">
        <v>1251.03</v>
      </c>
      <c r="Q327" s="20"/>
      <c r="R327" s="37"/>
      <c r="S327" s="34"/>
    </row>
    <row r="328" spans="1:20" s="3" customFormat="1" ht="15" x14ac:dyDescent="0.25">
      <c r="A328" s="26"/>
      <c r="B328" s="27"/>
      <c r="C328" s="28" t="s">
        <v>1275</v>
      </c>
      <c r="D328" s="28"/>
      <c r="E328" s="28"/>
      <c r="F328" s="29">
        <v>481.78</v>
      </c>
      <c r="Q328" s="20"/>
      <c r="R328" s="37"/>
      <c r="S328" s="34"/>
    </row>
    <row r="329" spans="1:20" s="3" customFormat="1" ht="15" x14ac:dyDescent="0.25">
      <c r="A329" s="26"/>
      <c r="B329" s="27"/>
      <c r="C329" s="28" t="s">
        <v>1276</v>
      </c>
      <c r="D329" s="28"/>
      <c r="E329" s="28"/>
      <c r="F329" s="29">
        <v>261.39</v>
      </c>
      <c r="Q329" s="20"/>
      <c r="R329" s="37"/>
      <c r="S329" s="34"/>
    </row>
    <row r="330" spans="1:20" s="3" customFormat="1" ht="15" x14ac:dyDescent="0.25">
      <c r="A330" s="26"/>
      <c r="B330" s="27"/>
      <c r="C330" s="28" t="s">
        <v>917</v>
      </c>
      <c r="D330" s="28"/>
      <c r="E330" s="28"/>
      <c r="F330" s="29">
        <v>1994.2</v>
      </c>
      <c r="Q330" s="20"/>
      <c r="R330" s="37"/>
      <c r="S330" s="34"/>
    </row>
    <row r="331" spans="1:20" s="3" customFormat="1" ht="15" x14ac:dyDescent="0.25">
      <c r="A331" s="443" t="s">
        <v>1007</v>
      </c>
      <c r="B331" s="444"/>
      <c r="C331" s="444"/>
      <c r="D331" s="444"/>
      <c r="E331" s="445"/>
      <c r="F331" s="36">
        <v>105039.06</v>
      </c>
      <c r="Q331" s="20"/>
      <c r="R331" s="37" t="s">
        <v>1007</v>
      </c>
      <c r="S331" s="34"/>
    </row>
    <row r="332" spans="1:20" s="3" customFormat="1" ht="15" x14ac:dyDescent="0.25">
      <c r="A332" s="443" t="s">
        <v>1008</v>
      </c>
      <c r="B332" s="444"/>
      <c r="C332" s="444"/>
      <c r="D332" s="444"/>
      <c r="E332" s="445"/>
      <c r="F332" s="36">
        <v>23764.67</v>
      </c>
      <c r="Q332" s="20"/>
      <c r="R332" s="37" t="s">
        <v>1008</v>
      </c>
      <c r="S332" s="34"/>
    </row>
    <row r="333" spans="1:20" s="3" customFormat="1" ht="15" x14ac:dyDescent="0.25">
      <c r="A333" s="443" t="s">
        <v>1009</v>
      </c>
      <c r="B333" s="444"/>
      <c r="C333" s="444"/>
      <c r="D333" s="444"/>
      <c r="E333" s="445"/>
      <c r="F333" s="36">
        <v>15513.65</v>
      </c>
      <c r="Q333" s="20"/>
      <c r="R333" s="37" t="s">
        <v>1009</v>
      </c>
      <c r="S333" s="34"/>
    </row>
    <row r="334" spans="1:20" s="3" customFormat="1" ht="15" x14ac:dyDescent="0.25">
      <c r="A334" s="443" t="s">
        <v>1277</v>
      </c>
      <c r="B334" s="444"/>
      <c r="C334" s="444"/>
      <c r="D334" s="444"/>
      <c r="E334" s="445"/>
      <c r="F334" s="36">
        <v>144317.38</v>
      </c>
      <c r="Q334" s="20"/>
      <c r="R334" s="37" t="s">
        <v>1277</v>
      </c>
      <c r="S334" s="34"/>
    </row>
    <row r="335" spans="1:20" s="3" customFormat="1" ht="15" x14ac:dyDescent="0.25">
      <c r="A335" s="443" t="s">
        <v>1023</v>
      </c>
      <c r="B335" s="444"/>
      <c r="C335" s="444"/>
      <c r="D335" s="444"/>
      <c r="E335" s="445"/>
      <c r="F335" s="36">
        <v>7445705.3399999999</v>
      </c>
      <c r="T335" s="37" t="s">
        <v>1023</v>
      </c>
    </row>
    <row r="336" spans="1:20" s="3" customFormat="1" ht="15" x14ac:dyDescent="0.25">
      <c r="A336" s="443" t="s">
        <v>1008</v>
      </c>
      <c r="B336" s="444"/>
      <c r="C336" s="444"/>
      <c r="D336" s="444"/>
      <c r="E336" s="445"/>
      <c r="F336" s="36">
        <v>1162911.6499999999</v>
      </c>
      <c r="T336" s="37" t="s">
        <v>1008</v>
      </c>
    </row>
    <row r="337" spans="1:20" s="3" customFormat="1" ht="15" x14ac:dyDescent="0.25">
      <c r="A337" s="443" t="s">
        <v>1009</v>
      </c>
      <c r="B337" s="444"/>
      <c r="C337" s="444"/>
      <c r="D337" s="444"/>
      <c r="E337" s="445"/>
      <c r="F337" s="36">
        <v>766965</v>
      </c>
      <c r="T337" s="37" t="s">
        <v>1009</v>
      </c>
    </row>
    <row r="338" spans="1:20" s="3" customFormat="1" ht="15" x14ac:dyDescent="0.25">
      <c r="A338" s="443" t="s">
        <v>1024</v>
      </c>
      <c r="B338" s="444"/>
      <c r="C338" s="444"/>
      <c r="D338" s="444"/>
      <c r="E338" s="445"/>
      <c r="F338" s="36">
        <v>9375581.9900000002</v>
      </c>
      <c r="T338" s="37" t="s">
        <v>1024</v>
      </c>
    </row>
    <row r="339" spans="1:20" s="3" customFormat="1" ht="11.25" customHeight="1" x14ac:dyDescent="0.25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9"/>
      <c r="M339" s="39"/>
      <c r="N339" s="39"/>
      <c r="O339" s="40"/>
    </row>
    <row r="340" spans="1:20" s="3" customFormat="1" ht="25.5" customHeight="1" x14ac:dyDescent="0.25"/>
    <row r="341" spans="1:20" s="10" customFormat="1" ht="13.5" customHeight="1" x14ac:dyDescent="0.2">
      <c r="A341" s="41" t="s">
        <v>1025</v>
      </c>
      <c r="B341" s="446"/>
      <c r="C341" s="446"/>
      <c r="D341" s="446"/>
      <c r="E341" s="446"/>
      <c r="F341" s="446"/>
      <c r="P341" s="42"/>
      <c r="Q341" s="42"/>
      <c r="R341" s="42"/>
      <c r="S341" s="42"/>
      <c r="T341" s="42"/>
    </row>
    <row r="342" spans="1:20" s="10" customFormat="1" ht="13.5" customHeight="1" x14ac:dyDescent="0.2">
      <c r="A342" s="4"/>
      <c r="B342" s="447" t="s">
        <v>1027</v>
      </c>
      <c r="C342" s="447"/>
      <c r="D342" s="447"/>
      <c r="E342" s="447"/>
      <c r="F342" s="447"/>
      <c r="P342" s="42"/>
      <c r="Q342" s="42"/>
      <c r="R342" s="42"/>
      <c r="S342" s="42"/>
      <c r="T342" s="42"/>
    </row>
    <row r="343" spans="1:20" s="10" customFormat="1" ht="13.5" customHeight="1" x14ac:dyDescent="0.2">
      <c r="A343" s="41" t="s">
        <v>1028</v>
      </c>
      <c r="B343" s="446"/>
      <c r="C343" s="446"/>
      <c r="D343" s="446"/>
      <c r="E343" s="446"/>
      <c r="F343" s="446"/>
      <c r="P343" s="42"/>
      <c r="Q343" s="42"/>
      <c r="R343" s="42"/>
      <c r="S343" s="42"/>
      <c r="T343" s="42"/>
    </row>
    <row r="344" spans="1:20" s="10" customFormat="1" ht="13.5" customHeight="1" x14ac:dyDescent="0.2">
      <c r="B344" s="447" t="s">
        <v>1027</v>
      </c>
      <c r="C344" s="447"/>
      <c r="D344" s="447"/>
      <c r="E344" s="447"/>
      <c r="F344" s="447"/>
      <c r="P344" s="42"/>
      <c r="Q344" s="42"/>
      <c r="R344" s="42"/>
      <c r="S344" s="42"/>
      <c r="T344" s="42"/>
    </row>
    <row r="345" spans="1:20" s="3" customFormat="1" ht="15" x14ac:dyDescent="0.25">
      <c r="H345" s="10"/>
      <c r="I345" s="442"/>
      <c r="J345" s="442"/>
      <c r="K345" s="442"/>
    </row>
  </sheetData>
  <mergeCells count="83">
    <mergeCell ref="A2:F2"/>
    <mergeCell ref="A4:F4"/>
    <mergeCell ref="A5:F5"/>
    <mergeCell ref="A10:A11"/>
    <mergeCell ref="B10:B11"/>
    <mergeCell ref="C10:C11"/>
    <mergeCell ref="D10:D11"/>
    <mergeCell ref="E10:E11"/>
    <mergeCell ref="F10:F11"/>
    <mergeCell ref="C12:E12"/>
    <mergeCell ref="A13:F13"/>
    <mergeCell ref="A33:E33"/>
    <mergeCell ref="A34:E34"/>
    <mergeCell ref="A35:E35"/>
    <mergeCell ref="A36:E36"/>
    <mergeCell ref="A37:F37"/>
    <mergeCell ref="A57:E57"/>
    <mergeCell ref="A58:E58"/>
    <mergeCell ref="A59:E59"/>
    <mergeCell ref="A60:E60"/>
    <mergeCell ref="A61:F61"/>
    <mergeCell ref="A77:E77"/>
    <mergeCell ref="A78:E78"/>
    <mergeCell ref="A79:E79"/>
    <mergeCell ref="A80:E80"/>
    <mergeCell ref="A81:F81"/>
    <mergeCell ref="A98:E98"/>
    <mergeCell ref="A99:E99"/>
    <mergeCell ref="A100:E100"/>
    <mergeCell ref="A101:E101"/>
    <mergeCell ref="A102:F102"/>
    <mergeCell ref="A112:E112"/>
    <mergeCell ref="A113:E113"/>
    <mergeCell ref="A114:E114"/>
    <mergeCell ref="A115:E115"/>
    <mergeCell ref="A116:F116"/>
    <mergeCell ref="A132:E132"/>
    <mergeCell ref="A133:E133"/>
    <mergeCell ref="A134:E134"/>
    <mergeCell ref="A135:E135"/>
    <mergeCell ref="A136:F136"/>
    <mergeCell ref="A151:E151"/>
    <mergeCell ref="A152:E152"/>
    <mergeCell ref="A153:E153"/>
    <mergeCell ref="A154:E154"/>
    <mergeCell ref="A155:F155"/>
    <mergeCell ref="A156:F156"/>
    <mergeCell ref="A168:F168"/>
    <mergeCell ref="A178:F178"/>
    <mergeCell ref="A216:F216"/>
    <mergeCell ref="A227:E227"/>
    <mergeCell ref="A228:E228"/>
    <mergeCell ref="A229:E229"/>
    <mergeCell ref="A230:E230"/>
    <mergeCell ref="A231:F231"/>
    <mergeCell ref="A254:E254"/>
    <mergeCell ref="A255:E255"/>
    <mergeCell ref="A256:E256"/>
    <mergeCell ref="A257:E257"/>
    <mergeCell ref="A258:F258"/>
    <mergeCell ref="A278:E278"/>
    <mergeCell ref="A279:E279"/>
    <mergeCell ref="A280:E280"/>
    <mergeCell ref="A281:E281"/>
    <mergeCell ref="A282:F282"/>
    <mergeCell ref="A302:E302"/>
    <mergeCell ref="A303:E303"/>
    <mergeCell ref="A304:E304"/>
    <mergeCell ref="A305:E305"/>
    <mergeCell ref="A306:F306"/>
    <mergeCell ref="A331:E331"/>
    <mergeCell ref="A332:E332"/>
    <mergeCell ref="A333:E333"/>
    <mergeCell ref="A334:E334"/>
    <mergeCell ref="B342:F342"/>
    <mergeCell ref="B343:F343"/>
    <mergeCell ref="B344:F344"/>
    <mergeCell ref="I345:K345"/>
    <mergeCell ref="A335:E335"/>
    <mergeCell ref="A336:E336"/>
    <mergeCell ref="A337:E337"/>
    <mergeCell ref="A338:E338"/>
    <mergeCell ref="B341:F341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228"/>
  <sheetViews>
    <sheetView workbookViewId="0">
      <selection sqref="A1:L227"/>
    </sheetView>
  </sheetViews>
  <sheetFormatPr defaultColWidth="9.140625" defaultRowHeight="10.5" customHeight="1" x14ac:dyDescent="0.2"/>
  <cols>
    <col min="1" max="1" width="9" style="1" customWidth="1"/>
    <col min="2" max="2" width="20.140625" style="1" customWidth="1"/>
    <col min="3" max="3" width="54.7109375" style="1" customWidth="1"/>
    <col min="4" max="4" width="13.7109375" style="1" customWidth="1"/>
    <col min="5" max="5" width="14.5703125" style="1" customWidth="1"/>
    <col min="6" max="6" width="15.7109375" style="1" customWidth="1"/>
    <col min="7" max="7" width="13" style="55" customWidth="1"/>
    <col min="8" max="8" width="13.85546875" style="1" customWidth="1"/>
    <col min="9" max="9" width="13.42578125" style="1" customWidth="1"/>
    <col min="10" max="10" width="12" style="1" bestFit="1" customWidth="1"/>
    <col min="11" max="11" width="8.5703125" style="1" customWidth="1"/>
    <col min="12" max="12" width="11.85546875" style="1" customWidth="1"/>
    <col min="13" max="13" width="9.7109375" style="1" customWidth="1"/>
    <col min="14" max="15" width="9.140625" style="1"/>
    <col min="16" max="18" width="127.85546875" style="2" hidden="1" customWidth="1"/>
    <col min="19" max="20" width="112.140625" style="2" hidden="1" customWidth="1"/>
    <col min="21" max="16384" width="9.140625" style="1"/>
  </cols>
  <sheetData>
    <row r="1" spans="1:18" s="3" customFormat="1" ht="15" x14ac:dyDescent="0.25">
      <c r="G1" s="46"/>
    </row>
    <row r="2" spans="1:18" s="3" customFormat="1" ht="28.5" customHeight="1" x14ac:dyDescent="0.25">
      <c r="A2" s="448" t="s">
        <v>1278</v>
      </c>
      <c r="B2" s="448"/>
      <c r="C2" s="448"/>
      <c r="D2" s="448"/>
      <c r="E2" s="448"/>
      <c r="F2" s="448"/>
      <c r="G2" s="47"/>
      <c r="H2" s="5"/>
      <c r="I2" s="5"/>
    </row>
    <row r="3" spans="1:18" s="3" customFormat="1" ht="10.5" customHeight="1" x14ac:dyDescent="0.25">
      <c r="A3" s="6"/>
      <c r="B3" s="6"/>
      <c r="C3" s="6"/>
      <c r="D3" s="6"/>
      <c r="E3" s="6"/>
      <c r="F3" s="6"/>
      <c r="G3" s="48"/>
      <c r="H3" s="6"/>
      <c r="I3" s="6"/>
    </row>
    <row r="4" spans="1:18" s="3" customFormat="1" ht="15" x14ac:dyDescent="0.25">
      <c r="A4" s="449" t="s">
        <v>1279</v>
      </c>
      <c r="B4" s="449"/>
      <c r="C4" s="449"/>
      <c r="D4" s="449"/>
      <c r="E4" s="449"/>
      <c r="F4" s="449"/>
      <c r="G4" s="49"/>
      <c r="H4" s="7"/>
      <c r="I4" s="7"/>
      <c r="P4" s="7" t="s">
        <v>1279</v>
      </c>
    </row>
    <row r="5" spans="1:18" s="3" customFormat="1" ht="15.75" customHeight="1" x14ac:dyDescent="0.25">
      <c r="A5" s="450" t="s">
        <v>903</v>
      </c>
      <c r="B5" s="450"/>
      <c r="C5" s="450"/>
      <c r="D5" s="450"/>
      <c r="E5" s="450"/>
      <c r="F5" s="450"/>
      <c r="G5" s="50"/>
      <c r="H5" s="8"/>
      <c r="I5" s="8"/>
    </row>
    <row r="6" spans="1:18" s="3" customFormat="1" ht="15.75" customHeight="1" x14ac:dyDescent="0.25">
      <c r="A6" s="9"/>
      <c r="B6" s="9"/>
      <c r="C6" s="9"/>
      <c r="D6" s="9"/>
      <c r="E6" s="9"/>
      <c r="F6" s="9"/>
      <c r="G6" s="51"/>
      <c r="H6" s="9"/>
      <c r="I6" s="9"/>
    </row>
    <row r="7" spans="1:18" s="3" customFormat="1" ht="12.75" customHeight="1" x14ac:dyDescent="0.25">
      <c r="A7" s="10" t="s">
        <v>904</v>
      </c>
      <c r="B7" s="10"/>
      <c r="C7" s="11"/>
      <c r="D7" s="12"/>
      <c r="E7" s="12"/>
      <c r="G7" s="52"/>
      <c r="H7" s="10"/>
      <c r="J7" s="10"/>
      <c r="K7" s="10"/>
      <c r="L7" s="10"/>
      <c r="M7" s="13"/>
      <c r="N7" s="14"/>
    </row>
    <row r="8" spans="1:18" s="3" customFormat="1" ht="12.75" customHeight="1" x14ac:dyDescent="0.25">
      <c r="A8" s="10"/>
      <c r="B8" s="10"/>
      <c r="D8" s="15"/>
      <c r="E8" s="16"/>
      <c r="G8" s="53"/>
      <c r="H8" s="10"/>
      <c r="I8" s="4"/>
      <c r="J8" s="10"/>
      <c r="K8" s="10"/>
      <c r="L8" s="17"/>
      <c r="M8" s="10"/>
    </row>
    <row r="9" spans="1:18" s="3" customFormat="1" ht="15" x14ac:dyDescent="0.25">
      <c r="A9" s="18"/>
      <c r="G9" s="52"/>
    </row>
    <row r="10" spans="1:18" s="3" customFormat="1" ht="36" customHeight="1" x14ac:dyDescent="0.25">
      <c r="A10" s="466" t="s">
        <v>906</v>
      </c>
      <c r="B10" s="466" t="s">
        <v>907</v>
      </c>
      <c r="C10" s="466" t="s">
        <v>908</v>
      </c>
      <c r="D10" s="466" t="s">
        <v>909</v>
      </c>
      <c r="E10" s="451" t="s">
        <v>910</v>
      </c>
      <c r="F10" s="451" t="s">
        <v>911</v>
      </c>
      <c r="G10" s="52"/>
    </row>
    <row r="11" spans="1:18" s="3" customFormat="1" ht="11.25" customHeight="1" x14ac:dyDescent="0.25">
      <c r="A11" s="466"/>
      <c r="B11" s="466"/>
      <c r="C11" s="466"/>
      <c r="D11" s="466"/>
      <c r="E11" s="467"/>
      <c r="F11" s="452"/>
      <c r="G11" s="52"/>
    </row>
    <row r="12" spans="1:18" s="3" customFormat="1" ht="15" x14ac:dyDescent="0.25">
      <c r="A12" s="19">
        <v>1</v>
      </c>
      <c r="B12" s="19">
        <v>2</v>
      </c>
      <c r="C12" s="465">
        <v>3</v>
      </c>
      <c r="D12" s="465"/>
      <c r="E12" s="465"/>
      <c r="F12" s="19">
        <v>4</v>
      </c>
      <c r="G12" s="52"/>
    </row>
    <row r="13" spans="1:18" s="3" customFormat="1" ht="15" x14ac:dyDescent="0.25">
      <c r="A13" s="456" t="s">
        <v>1280</v>
      </c>
      <c r="B13" s="457"/>
      <c r="C13" s="457"/>
      <c r="D13" s="457"/>
      <c r="E13" s="457"/>
      <c r="F13" s="458"/>
      <c r="G13" s="52"/>
      <c r="Q13" s="20" t="s">
        <v>1280</v>
      </c>
    </row>
    <row r="14" spans="1:18" s="58" customFormat="1" ht="15" x14ac:dyDescent="0.25">
      <c r="A14" s="462" t="s">
        <v>1281</v>
      </c>
      <c r="B14" s="463"/>
      <c r="C14" s="463"/>
      <c r="D14" s="463"/>
      <c r="E14" s="463"/>
      <c r="F14" s="464"/>
      <c r="G14" s="57"/>
      <c r="Q14" s="59"/>
      <c r="R14" s="60" t="s">
        <v>1281</v>
      </c>
    </row>
    <row r="15" spans="1:18" s="58" customFormat="1" ht="22.5" x14ac:dyDescent="0.25">
      <c r="A15" s="61">
        <v>1</v>
      </c>
      <c r="B15" s="62" t="s">
        <v>1282</v>
      </c>
      <c r="C15" s="63" t="s">
        <v>1283</v>
      </c>
      <c r="D15" s="64">
        <v>7.14</v>
      </c>
      <c r="E15" s="65">
        <v>80.19</v>
      </c>
      <c r="F15" s="65">
        <v>14119.18</v>
      </c>
      <c r="G15" s="57"/>
      <c r="Q15" s="59"/>
      <c r="R15" s="60"/>
    </row>
    <row r="16" spans="1:18" s="58" customFormat="1" ht="15" x14ac:dyDescent="0.25">
      <c r="A16" s="66"/>
      <c r="B16" s="67"/>
      <c r="C16" s="68" t="s">
        <v>1284</v>
      </c>
      <c r="D16" s="68"/>
      <c r="E16" s="68"/>
      <c r="F16" s="69">
        <v>10751.13</v>
      </c>
      <c r="G16" s="57"/>
      <c r="Q16" s="59"/>
      <c r="R16" s="60"/>
    </row>
    <row r="17" spans="1:18" s="58" customFormat="1" ht="15" x14ac:dyDescent="0.25">
      <c r="A17" s="66"/>
      <c r="B17" s="67"/>
      <c r="C17" s="68" t="s">
        <v>1285</v>
      </c>
      <c r="D17" s="68"/>
      <c r="E17" s="68"/>
      <c r="F17" s="69">
        <v>7167.42</v>
      </c>
      <c r="G17" s="57"/>
      <c r="Q17" s="59"/>
      <c r="R17" s="60"/>
    </row>
    <row r="18" spans="1:18" s="58" customFormat="1" ht="15" x14ac:dyDescent="0.25">
      <c r="A18" s="66"/>
      <c r="B18" s="67"/>
      <c r="C18" s="68" t="s">
        <v>917</v>
      </c>
      <c r="D18" s="68"/>
      <c r="E18" s="68"/>
      <c r="F18" s="69">
        <v>32037.73</v>
      </c>
      <c r="G18" s="57">
        <f>F18/D15*1.2*1.0224*1.0192</f>
        <v>5610.8030848602357</v>
      </c>
      <c r="H18" s="71">
        <f>G18*1.9</f>
        <v>10660.525861234448</v>
      </c>
      <c r="I18" s="58" t="s">
        <v>1029</v>
      </c>
      <c r="J18" s="71">
        <f>H18+G24</f>
        <v>12896.313937123088</v>
      </c>
      <c r="K18" s="58" t="s">
        <v>1030</v>
      </c>
      <c r="L18" s="71">
        <f>G19+H20+G25</f>
        <v>27398.312164595354</v>
      </c>
      <c r="Q18" s="59"/>
      <c r="R18" s="60"/>
    </row>
    <row r="19" spans="1:18" s="58" customFormat="1" ht="33.75" x14ac:dyDescent="0.25">
      <c r="A19" s="61">
        <v>2</v>
      </c>
      <c r="B19" s="62" t="s">
        <v>1286</v>
      </c>
      <c r="C19" s="63" t="s">
        <v>1287</v>
      </c>
      <c r="D19" s="70">
        <v>3</v>
      </c>
      <c r="E19" s="65">
        <v>94.68</v>
      </c>
      <c r="F19" s="65">
        <v>1119.1199999999999</v>
      </c>
      <c r="G19" s="57">
        <f>F19/D19*1.2*1.0224*1.0192</f>
        <v>466.46268125183997</v>
      </c>
      <c r="Q19" s="59"/>
      <c r="R19" s="60"/>
    </row>
    <row r="20" spans="1:18" s="58" customFormat="1" ht="33.75" x14ac:dyDescent="0.25">
      <c r="A20" s="61">
        <v>3</v>
      </c>
      <c r="B20" s="62" t="s">
        <v>1288</v>
      </c>
      <c r="C20" s="63" t="s">
        <v>1289</v>
      </c>
      <c r="D20" s="64">
        <v>7.14</v>
      </c>
      <c r="E20" s="65">
        <v>1465.11</v>
      </c>
      <c r="F20" s="65">
        <v>70820.19</v>
      </c>
      <c r="G20" s="57">
        <f>F20/D20*1.2*1.0224*1.0192</f>
        <v>12402.818193498355</v>
      </c>
      <c r="H20" s="71">
        <f>G20*1.9</f>
        <v>23565.354567646875</v>
      </c>
      <c r="Q20" s="59"/>
      <c r="R20" s="60"/>
    </row>
    <row r="21" spans="1:18" s="58" customFormat="1" ht="22.5" x14ac:dyDescent="0.25">
      <c r="A21" s="61">
        <v>4</v>
      </c>
      <c r="B21" s="62" t="s">
        <v>1290</v>
      </c>
      <c r="C21" s="63" t="s">
        <v>1291</v>
      </c>
      <c r="D21" s="70">
        <v>3</v>
      </c>
      <c r="E21" s="65">
        <v>20.68</v>
      </c>
      <c r="F21" s="65">
        <v>2169.87</v>
      </c>
      <c r="G21" s="57"/>
      <c r="Q21" s="59"/>
      <c r="R21" s="60"/>
    </row>
    <row r="22" spans="1:18" s="58" customFormat="1" ht="15" x14ac:dyDescent="0.25">
      <c r="A22" s="66"/>
      <c r="B22" s="67"/>
      <c r="C22" s="68" t="s">
        <v>1292</v>
      </c>
      <c r="D22" s="68"/>
      <c r="E22" s="68"/>
      <c r="F22" s="69">
        <v>1916.49</v>
      </c>
      <c r="G22" s="57"/>
      <c r="Q22" s="59"/>
      <c r="R22" s="60"/>
    </row>
    <row r="23" spans="1:18" s="58" customFormat="1" ht="15" x14ac:dyDescent="0.25">
      <c r="A23" s="66"/>
      <c r="B23" s="67"/>
      <c r="C23" s="68" t="s">
        <v>1293</v>
      </c>
      <c r="D23" s="68"/>
      <c r="E23" s="68"/>
      <c r="F23" s="69">
        <v>1277.6600000000001</v>
      </c>
      <c r="G23" s="57"/>
      <c r="Q23" s="59"/>
      <c r="R23" s="60"/>
    </row>
    <row r="24" spans="1:18" s="58" customFormat="1" ht="15" x14ac:dyDescent="0.25">
      <c r="A24" s="66"/>
      <c r="B24" s="67"/>
      <c r="C24" s="68" t="s">
        <v>917</v>
      </c>
      <c r="D24" s="68"/>
      <c r="E24" s="68"/>
      <c r="F24" s="69">
        <v>5364.02</v>
      </c>
      <c r="G24" s="57">
        <f>F24/D21*1.2*1.0224*1.0192</f>
        <v>2235.7880758886404</v>
      </c>
      <c r="Q24" s="59"/>
      <c r="R24" s="60"/>
    </row>
    <row r="25" spans="1:18" s="58" customFormat="1" ht="33.75" x14ac:dyDescent="0.25">
      <c r="A25" s="61">
        <v>5</v>
      </c>
      <c r="B25" s="62" t="s">
        <v>1294</v>
      </c>
      <c r="C25" s="63" t="s">
        <v>1295</v>
      </c>
      <c r="D25" s="70">
        <v>3</v>
      </c>
      <c r="E25" s="65">
        <v>272.22000000000003</v>
      </c>
      <c r="F25" s="65">
        <v>8076.77</v>
      </c>
      <c r="G25" s="57">
        <f>F25/D25*1.2*1.0224*1.0192</f>
        <v>3366.4949156966404</v>
      </c>
      <c r="Q25" s="59"/>
      <c r="R25" s="60"/>
    </row>
    <row r="26" spans="1:18" s="58" customFormat="1" ht="15" x14ac:dyDescent="0.25">
      <c r="A26" s="462" t="s">
        <v>1296</v>
      </c>
      <c r="B26" s="463"/>
      <c r="C26" s="463"/>
      <c r="D26" s="463"/>
      <c r="E26" s="463"/>
      <c r="F26" s="464"/>
      <c r="G26" s="57"/>
      <c r="Q26" s="59"/>
      <c r="R26" s="60" t="s">
        <v>1296</v>
      </c>
    </row>
    <row r="27" spans="1:18" s="58" customFormat="1" ht="33.75" x14ac:dyDescent="0.25">
      <c r="A27" s="61">
        <v>6</v>
      </c>
      <c r="B27" s="62" t="s">
        <v>1297</v>
      </c>
      <c r="C27" s="63" t="s">
        <v>1298</v>
      </c>
      <c r="D27" s="72">
        <v>0.1017</v>
      </c>
      <c r="E27" s="65">
        <v>7736.12</v>
      </c>
      <c r="F27" s="65">
        <v>10631.62</v>
      </c>
      <c r="G27" s="57"/>
      <c r="Q27" s="59"/>
      <c r="R27" s="60"/>
    </row>
    <row r="28" spans="1:18" s="58" customFormat="1" ht="15" x14ac:dyDescent="0.25">
      <c r="A28" s="66"/>
      <c r="B28" s="67"/>
      <c r="C28" s="68" t="s">
        <v>1299</v>
      </c>
      <c r="D28" s="68"/>
      <c r="E28" s="68"/>
      <c r="F28" s="69">
        <v>8419.0400000000009</v>
      </c>
      <c r="G28" s="57"/>
      <c r="Q28" s="59"/>
      <c r="R28" s="60"/>
    </row>
    <row r="29" spans="1:18" s="58" customFormat="1" ht="15" x14ac:dyDescent="0.25">
      <c r="A29" s="66"/>
      <c r="B29" s="67"/>
      <c r="C29" s="68" t="s">
        <v>1300</v>
      </c>
      <c r="D29" s="68"/>
      <c r="E29" s="68"/>
      <c r="F29" s="69">
        <v>4287.4799999999996</v>
      </c>
      <c r="G29" s="57"/>
      <c r="Q29" s="59"/>
      <c r="R29" s="60"/>
    </row>
    <row r="30" spans="1:18" s="58" customFormat="1" ht="15" x14ac:dyDescent="0.25">
      <c r="A30" s="66"/>
      <c r="B30" s="67"/>
      <c r="C30" s="68" t="s">
        <v>917</v>
      </c>
      <c r="D30" s="68"/>
      <c r="E30" s="68"/>
      <c r="F30" s="69">
        <v>23338.14</v>
      </c>
      <c r="G30" s="57">
        <f>F30/D27/100*1.2*1.0224*1.0192</f>
        <v>2869.5037039824429</v>
      </c>
      <c r="Q30" s="59"/>
      <c r="R30" s="60"/>
    </row>
    <row r="31" spans="1:18" s="58" customFormat="1" ht="33.75" x14ac:dyDescent="0.25">
      <c r="A31" s="61">
        <v>7</v>
      </c>
      <c r="B31" s="62" t="s">
        <v>1301</v>
      </c>
      <c r="C31" s="63" t="s">
        <v>1302</v>
      </c>
      <c r="D31" s="64">
        <v>10.17</v>
      </c>
      <c r="E31" s="65">
        <v>1809.04</v>
      </c>
      <c r="F31" s="65">
        <v>45994.84</v>
      </c>
      <c r="G31" s="57"/>
      <c r="Q31" s="59"/>
      <c r="R31" s="60"/>
    </row>
    <row r="32" spans="1:18" s="58" customFormat="1" ht="33.75" x14ac:dyDescent="0.25">
      <c r="A32" s="61">
        <v>8</v>
      </c>
      <c r="B32" s="62" t="s">
        <v>1303</v>
      </c>
      <c r="C32" s="63" t="s">
        <v>1304</v>
      </c>
      <c r="D32" s="72">
        <v>0.30059999999999998</v>
      </c>
      <c r="E32" s="65">
        <v>8992.7999999999993</v>
      </c>
      <c r="F32" s="65">
        <v>101376.53</v>
      </c>
      <c r="G32" s="57"/>
      <c r="Q32" s="59"/>
      <c r="R32" s="60"/>
    </row>
    <row r="33" spans="1:19" s="58" customFormat="1" ht="15" x14ac:dyDescent="0.25">
      <c r="A33" s="66"/>
      <c r="B33" s="67"/>
      <c r="C33" s="68" t="s">
        <v>1305</v>
      </c>
      <c r="D33" s="68"/>
      <c r="E33" s="68"/>
      <c r="F33" s="69">
        <v>80987.95</v>
      </c>
      <c r="G33" s="57"/>
      <c r="Q33" s="59"/>
      <c r="R33" s="60"/>
    </row>
    <row r="34" spans="1:19" s="58" customFormat="1" ht="15" x14ac:dyDescent="0.25">
      <c r="A34" s="66"/>
      <c r="B34" s="67"/>
      <c r="C34" s="68" t="s">
        <v>1306</v>
      </c>
      <c r="D34" s="68"/>
      <c r="E34" s="68"/>
      <c r="F34" s="69">
        <v>53991.97</v>
      </c>
      <c r="G34" s="57"/>
      <c r="Q34" s="59"/>
      <c r="R34" s="60"/>
    </row>
    <row r="35" spans="1:19" s="58" customFormat="1" ht="15" x14ac:dyDescent="0.25">
      <c r="A35" s="66"/>
      <c r="B35" s="67"/>
      <c r="C35" s="68" t="s">
        <v>917</v>
      </c>
      <c r="D35" s="68"/>
      <c r="E35" s="68"/>
      <c r="F35" s="69">
        <v>236356.45</v>
      </c>
      <c r="G35" s="57">
        <f>F35/D32/100*1.2*1.0224*1.0192</f>
        <v>9831.957305469703</v>
      </c>
      <c r="H35" s="71">
        <f>G35*1.45</f>
        <v>14256.33809293107</v>
      </c>
      <c r="I35" s="71">
        <f>G35*2.85</f>
        <v>28021.078320588655</v>
      </c>
      <c r="Q35" s="59"/>
      <c r="R35" s="60"/>
    </row>
    <row r="36" spans="1:19" s="58" customFormat="1" ht="45" x14ac:dyDescent="0.25">
      <c r="A36" s="61">
        <v>9</v>
      </c>
      <c r="B36" s="62" t="s">
        <v>1307</v>
      </c>
      <c r="C36" s="63" t="s">
        <v>1308</v>
      </c>
      <c r="D36" s="64">
        <v>30.06</v>
      </c>
      <c r="E36" s="65">
        <v>473.63</v>
      </c>
      <c r="F36" s="65">
        <v>193769.9</v>
      </c>
      <c r="G36" s="57">
        <f>F36/D36*1.2*1.0224*1.0192</f>
        <v>8060.4416925585638</v>
      </c>
      <c r="H36" s="71">
        <f>G36*1.45</f>
        <v>11687.640454209917</v>
      </c>
      <c r="I36" s="71">
        <f>G36*2.85</f>
        <v>22972.258823791908</v>
      </c>
      <c r="Q36" s="59"/>
      <c r="R36" s="60"/>
    </row>
    <row r="37" spans="1:19" s="3" customFormat="1" ht="15" x14ac:dyDescent="0.25">
      <c r="A37" s="443" t="s">
        <v>1007</v>
      </c>
      <c r="B37" s="444"/>
      <c r="C37" s="444"/>
      <c r="D37" s="444"/>
      <c r="E37" s="445"/>
      <c r="F37" s="36">
        <v>448078.02</v>
      </c>
      <c r="G37" s="52"/>
      <c r="Q37" s="20"/>
      <c r="R37" s="34"/>
      <c r="S37" s="37" t="s">
        <v>1007</v>
      </c>
    </row>
    <row r="38" spans="1:19" s="3" customFormat="1" ht="15" x14ac:dyDescent="0.25">
      <c r="A38" s="443" t="s">
        <v>1008</v>
      </c>
      <c r="B38" s="444"/>
      <c r="C38" s="444"/>
      <c r="D38" s="444"/>
      <c r="E38" s="445"/>
      <c r="F38" s="36">
        <v>102074.61</v>
      </c>
      <c r="G38" s="52"/>
      <c r="Q38" s="20"/>
      <c r="R38" s="34"/>
      <c r="S38" s="37" t="s">
        <v>1008</v>
      </c>
    </row>
    <row r="39" spans="1:19" s="3" customFormat="1" ht="15" x14ac:dyDescent="0.25">
      <c r="A39" s="443" t="s">
        <v>1009</v>
      </c>
      <c r="B39" s="444"/>
      <c r="C39" s="444"/>
      <c r="D39" s="444"/>
      <c r="E39" s="445"/>
      <c r="F39" s="36">
        <v>66724.52</v>
      </c>
      <c r="G39" s="52"/>
      <c r="Q39" s="20"/>
      <c r="R39" s="34"/>
      <c r="S39" s="37" t="s">
        <v>1009</v>
      </c>
    </row>
    <row r="40" spans="1:19" s="3" customFormat="1" ht="15" x14ac:dyDescent="0.25">
      <c r="A40" s="443" t="s">
        <v>1309</v>
      </c>
      <c r="B40" s="444"/>
      <c r="C40" s="444"/>
      <c r="D40" s="444"/>
      <c r="E40" s="445"/>
      <c r="F40" s="36">
        <v>616877.15</v>
      </c>
      <c r="G40" s="52"/>
      <c r="Q40" s="20"/>
      <c r="R40" s="34"/>
      <c r="S40" s="37" t="s">
        <v>1309</v>
      </c>
    </row>
    <row r="41" spans="1:19" s="3" customFormat="1" ht="15" x14ac:dyDescent="0.25">
      <c r="A41" s="456" t="s">
        <v>1310</v>
      </c>
      <c r="B41" s="457"/>
      <c r="C41" s="457"/>
      <c r="D41" s="457"/>
      <c r="E41" s="457"/>
      <c r="F41" s="458"/>
      <c r="G41" s="52"/>
      <c r="Q41" s="20" t="s">
        <v>1310</v>
      </c>
      <c r="R41" s="34"/>
      <c r="S41" s="37"/>
    </row>
    <row r="42" spans="1:19" s="3" customFormat="1" ht="22.5" x14ac:dyDescent="0.25">
      <c r="A42" s="21">
        <v>10</v>
      </c>
      <c r="B42" s="22" t="s">
        <v>1311</v>
      </c>
      <c r="C42" s="23" t="s">
        <v>1312</v>
      </c>
      <c r="D42" s="31">
        <v>45</v>
      </c>
      <c r="E42" s="25">
        <v>105.51</v>
      </c>
      <c r="F42" s="25">
        <v>136452.63</v>
      </c>
      <c r="G42" s="52"/>
      <c r="Q42" s="20"/>
      <c r="R42" s="34"/>
      <c r="S42" s="37"/>
    </row>
    <row r="43" spans="1:19" s="3" customFormat="1" ht="15" x14ac:dyDescent="0.25">
      <c r="A43" s="26"/>
      <c r="B43" s="27"/>
      <c r="C43" s="28" t="s">
        <v>1313</v>
      </c>
      <c r="D43" s="28"/>
      <c r="E43" s="28"/>
      <c r="F43" s="29">
        <v>134648.32999999999</v>
      </c>
      <c r="G43" s="52"/>
      <c r="Q43" s="20"/>
      <c r="R43" s="34"/>
      <c r="S43" s="37"/>
    </row>
    <row r="44" spans="1:19" s="3" customFormat="1" ht="15" x14ac:dyDescent="0.25">
      <c r="A44" s="26"/>
      <c r="B44" s="27"/>
      <c r="C44" s="28" t="s">
        <v>1314</v>
      </c>
      <c r="D44" s="28"/>
      <c r="E44" s="28"/>
      <c r="F44" s="29">
        <v>84461.22</v>
      </c>
      <c r="G44" s="52"/>
      <c r="Q44" s="20"/>
      <c r="R44" s="34"/>
      <c r="S44" s="37"/>
    </row>
    <row r="45" spans="1:19" s="3" customFormat="1" ht="15" x14ac:dyDescent="0.25">
      <c r="A45" s="26"/>
      <c r="B45" s="27"/>
      <c r="C45" s="28" t="s">
        <v>917</v>
      </c>
      <c r="D45" s="28"/>
      <c r="E45" s="28"/>
      <c r="F45" s="29">
        <v>355562.18</v>
      </c>
      <c r="G45" s="52"/>
      <c r="Q45" s="20"/>
      <c r="R45" s="34"/>
      <c r="S45" s="37"/>
    </row>
    <row r="46" spans="1:19" s="3" customFormat="1" ht="22.5" x14ac:dyDescent="0.25">
      <c r="A46" s="21">
        <v>11</v>
      </c>
      <c r="B46" s="22" t="s">
        <v>1315</v>
      </c>
      <c r="C46" s="23" t="s">
        <v>1316</v>
      </c>
      <c r="D46" s="32">
        <v>10.8</v>
      </c>
      <c r="E46" s="25">
        <v>485.9</v>
      </c>
      <c r="F46" s="25">
        <v>44658.1</v>
      </c>
      <c r="G46" s="52"/>
      <c r="Q46" s="20"/>
      <c r="R46" s="34"/>
      <c r="S46" s="37"/>
    </row>
    <row r="47" spans="1:19" s="3" customFormat="1" ht="22.5" x14ac:dyDescent="0.25">
      <c r="A47" s="21">
        <v>12</v>
      </c>
      <c r="B47" s="22" t="s">
        <v>1317</v>
      </c>
      <c r="C47" s="23" t="s">
        <v>1318</v>
      </c>
      <c r="D47" s="32">
        <v>17.100000000000001</v>
      </c>
      <c r="E47" s="25">
        <v>1752.6</v>
      </c>
      <c r="F47" s="25">
        <v>251443.77</v>
      </c>
      <c r="G47" s="52"/>
      <c r="Q47" s="20"/>
      <c r="R47" s="34"/>
      <c r="S47" s="37"/>
    </row>
    <row r="48" spans="1:19" s="3" customFormat="1" ht="22.5" x14ac:dyDescent="0.25">
      <c r="A48" s="21">
        <v>13</v>
      </c>
      <c r="B48" s="22" t="s">
        <v>1319</v>
      </c>
      <c r="C48" s="23" t="s">
        <v>1320</v>
      </c>
      <c r="D48" s="33">
        <v>0.29160000000000003</v>
      </c>
      <c r="E48" s="25">
        <v>675.4</v>
      </c>
      <c r="F48" s="25">
        <v>8361.23</v>
      </c>
      <c r="G48" s="52"/>
      <c r="Q48" s="20"/>
      <c r="R48" s="34"/>
      <c r="S48" s="37"/>
    </row>
    <row r="49" spans="1:19" s="3" customFormat="1" ht="15" x14ac:dyDescent="0.25">
      <c r="A49" s="26"/>
      <c r="B49" s="27"/>
      <c r="C49" s="28" t="s">
        <v>1321</v>
      </c>
      <c r="D49" s="28"/>
      <c r="E49" s="28"/>
      <c r="F49" s="29">
        <v>9100.19</v>
      </c>
      <c r="G49" s="52"/>
      <c r="Q49" s="20"/>
      <c r="R49" s="34"/>
      <c r="S49" s="37"/>
    </row>
    <row r="50" spans="1:19" s="3" customFormat="1" ht="15" x14ac:dyDescent="0.25">
      <c r="A50" s="26"/>
      <c r="B50" s="27"/>
      <c r="C50" s="28" t="s">
        <v>1322</v>
      </c>
      <c r="D50" s="28"/>
      <c r="E50" s="28"/>
      <c r="F50" s="29">
        <v>5708.3</v>
      </c>
      <c r="G50" s="52"/>
      <c r="Q50" s="20"/>
      <c r="R50" s="34"/>
      <c r="S50" s="37"/>
    </row>
    <row r="51" spans="1:19" s="3" customFormat="1" ht="15" x14ac:dyDescent="0.25">
      <c r="A51" s="26"/>
      <c r="B51" s="27"/>
      <c r="C51" s="28" t="s">
        <v>917</v>
      </c>
      <c r="D51" s="28"/>
      <c r="E51" s="28"/>
      <c r="F51" s="29">
        <v>23169.72</v>
      </c>
      <c r="G51" s="52"/>
      <c r="Q51" s="20"/>
      <c r="R51" s="34"/>
      <c r="S51" s="37"/>
    </row>
    <row r="52" spans="1:19" s="3" customFormat="1" ht="45" x14ac:dyDescent="0.25">
      <c r="A52" s="21">
        <v>14</v>
      </c>
      <c r="B52" s="22" t="s">
        <v>944</v>
      </c>
      <c r="C52" s="23" t="s">
        <v>945</v>
      </c>
      <c r="D52" s="24">
        <v>0.29199999999999998</v>
      </c>
      <c r="E52" s="25">
        <v>8817.17</v>
      </c>
      <c r="F52" s="25">
        <v>50101.98</v>
      </c>
      <c r="G52" s="52"/>
      <c r="Q52" s="20"/>
      <c r="R52" s="34"/>
      <c r="S52" s="37"/>
    </row>
    <row r="53" spans="1:19" s="3" customFormat="1" ht="33.75" x14ac:dyDescent="0.25">
      <c r="A53" s="21">
        <v>15</v>
      </c>
      <c r="B53" s="22" t="s">
        <v>1323</v>
      </c>
      <c r="C53" s="23" t="s">
        <v>1324</v>
      </c>
      <c r="D53" s="24">
        <v>7.0090000000000003</v>
      </c>
      <c r="E53" s="25">
        <v>3834.51</v>
      </c>
      <c r="F53" s="25">
        <v>875499.73</v>
      </c>
      <c r="G53" s="52"/>
      <c r="Q53" s="20"/>
      <c r="R53" s="34"/>
      <c r="S53" s="37"/>
    </row>
    <row r="54" spans="1:19" s="3" customFormat="1" ht="15" x14ac:dyDescent="0.25">
      <c r="A54" s="26"/>
      <c r="B54" s="27"/>
      <c r="C54" s="28" t="s">
        <v>1325</v>
      </c>
      <c r="D54" s="28"/>
      <c r="E54" s="28"/>
      <c r="F54" s="29">
        <v>172275.39</v>
      </c>
      <c r="G54" s="52"/>
      <c r="Q54" s="20"/>
      <c r="R54" s="34"/>
      <c r="S54" s="37"/>
    </row>
    <row r="55" spans="1:19" s="3" customFormat="1" ht="15" x14ac:dyDescent="0.25">
      <c r="A55" s="26"/>
      <c r="B55" s="27"/>
      <c r="C55" s="28" t="s">
        <v>1326</v>
      </c>
      <c r="D55" s="28"/>
      <c r="E55" s="28"/>
      <c r="F55" s="29">
        <v>84414.94</v>
      </c>
      <c r="G55" s="52"/>
      <c r="Q55" s="20"/>
      <c r="R55" s="34"/>
      <c r="S55" s="37"/>
    </row>
    <row r="56" spans="1:19" s="3" customFormat="1" ht="15" x14ac:dyDescent="0.25">
      <c r="A56" s="26"/>
      <c r="B56" s="27"/>
      <c r="C56" s="28" t="s">
        <v>917</v>
      </c>
      <c r="D56" s="28"/>
      <c r="E56" s="28"/>
      <c r="F56" s="29">
        <v>1132190.06</v>
      </c>
      <c r="G56" s="52"/>
      <c r="Q56" s="20"/>
      <c r="R56" s="34"/>
      <c r="S56" s="37"/>
    </row>
    <row r="57" spans="1:19" s="3" customFormat="1" ht="33.75" x14ac:dyDescent="0.25">
      <c r="A57" s="21">
        <v>16</v>
      </c>
      <c r="B57" s="22" t="s">
        <v>1327</v>
      </c>
      <c r="C57" s="23" t="s">
        <v>1328</v>
      </c>
      <c r="D57" s="24">
        <v>7.0090000000000003</v>
      </c>
      <c r="E57" s="25">
        <v>5063.29</v>
      </c>
      <c r="F57" s="25">
        <v>758699.55</v>
      </c>
      <c r="G57" s="52"/>
      <c r="Q57" s="20"/>
      <c r="R57" s="34"/>
      <c r="S57" s="37"/>
    </row>
    <row r="58" spans="1:19" s="3" customFormat="1" ht="15" x14ac:dyDescent="0.25">
      <c r="A58" s="26"/>
      <c r="B58" s="27"/>
      <c r="C58" s="28" t="s">
        <v>1329</v>
      </c>
      <c r="D58" s="28"/>
      <c r="E58" s="28"/>
      <c r="F58" s="29">
        <v>447977.08</v>
      </c>
      <c r="G58" s="52"/>
      <c r="Q58" s="20"/>
      <c r="R58" s="34"/>
      <c r="S58" s="37"/>
    </row>
    <row r="59" spans="1:19" s="3" customFormat="1" ht="15" x14ac:dyDescent="0.25">
      <c r="A59" s="26"/>
      <c r="B59" s="27"/>
      <c r="C59" s="28" t="s">
        <v>1330</v>
      </c>
      <c r="D59" s="28"/>
      <c r="E59" s="28"/>
      <c r="F59" s="29">
        <v>298651.38</v>
      </c>
      <c r="G59" s="52"/>
      <c r="Q59" s="20"/>
      <c r="R59" s="34"/>
      <c r="S59" s="37"/>
    </row>
    <row r="60" spans="1:19" s="3" customFormat="1" ht="15" x14ac:dyDescent="0.25">
      <c r="A60" s="26"/>
      <c r="B60" s="27"/>
      <c r="C60" s="28" t="s">
        <v>917</v>
      </c>
      <c r="D60" s="28"/>
      <c r="E60" s="28"/>
      <c r="F60" s="29">
        <v>1505328.01</v>
      </c>
      <c r="G60" s="52"/>
      <c r="Q60" s="20"/>
      <c r="R60" s="34"/>
      <c r="S60" s="37"/>
    </row>
    <row r="61" spans="1:19" s="3" customFormat="1" ht="22.5" x14ac:dyDescent="0.25">
      <c r="A61" s="21">
        <v>17</v>
      </c>
      <c r="B61" s="22" t="s">
        <v>1331</v>
      </c>
      <c r="C61" s="23" t="s">
        <v>1332</v>
      </c>
      <c r="D61" s="32">
        <v>735.9</v>
      </c>
      <c r="E61" s="25">
        <v>79.64</v>
      </c>
      <c r="F61" s="25">
        <v>1135805.1299999999</v>
      </c>
      <c r="G61" s="52"/>
      <c r="Q61" s="20"/>
      <c r="R61" s="34"/>
      <c r="S61" s="37"/>
    </row>
    <row r="62" spans="1:19" s="3" customFormat="1" ht="33.75" x14ac:dyDescent="0.25">
      <c r="A62" s="21">
        <v>18</v>
      </c>
      <c r="B62" s="22" t="s">
        <v>1333</v>
      </c>
      <c r="C62" s="23" t="s">
        <v>1334</v>
      </c>
      <c r="D62" s="33">
        <v>4.0500000000000001E-2</v>
      </c>
      <c r="E62" s="25">
        <v>35011</v>
      </c>
      <c r="F62" s="25">
        <v>6437.47</v>
      </c>
      <c r="G62" s="52"/>
      <c r="Q62" s="20"/>
      <c r="R62" s="34"/>
      <c r="S62" s="37"/>
    </row>
    <row r="63" spans="1:19" s="3" customFormat="1" ht="33.75" x14ac:dyDescent="0.25">
      <c r="A63" s="21">
        <v>19</v>
      </c>
      <c r="B63" s="22" t="s">
        <v>1335</v>
      </c>
      <c r="C63" s="23" t="s">
        <v>1336</v>
      </c>
      <c r="D63" s="24">
        <v>8.0000000000000002E-3</v>
      </c>
      <c r="E63" s="25">
        <v>9526</v>
      </c>
      <c r="F63" s="25">
        <v>1859.48</v>
      </c>
      <c r="G63" s="52"/>
      <c r="Q63" s="20"/>
      <c r="R63" s="34"/>
      <c r="S63" s="37"/>
    </row>
    <row r="64" spans="1:19" s="3" customFormat="1" ht="45" x14ac:dyDescent="0.25">
      <c r="A64" s="21">
        <v>20</v>
      </c>
      <c r="B64" s="22" t="s">
        <v>1337</v>
      </c>
      <c r="C64" s="23" t="s">
        <v>1338</v>
      </c>
      <c r="D64" s="24">
        <v>7.0090000000000003</v>
      </c>
      <c r="E64" s="25">
        <v>2727.39</v>
      </c>
      <c r="F64" s="25">
        <v>451399.93</v>
      </c>
      <c r="G64" s="52"/>
      <c r="Q64" s="20"/>
      <c r="R64" s="34"/>
      <c r="S64" s="37"/>
    </row>
    <row r="65" spans="1:19" s="3" customFormat="1" ht="15" x14ac:dyDescent="0.25">
      <c r="A65" s="26"/>
      <c r="B65" s="27"/>
      <c r="C65" s="28" t="s">
        <v>1339</v>
      </c>
      <c r="D65" s="28"/>
      <c r="E65" s="28"/>
      <c r="F65" s="29">
        <v>56587.05</v>
      </c>
      <c r="G65" s="52"/>
      <c r="Q65" s="20"/>
      <c r="R65" s="34"/>
      <c r="S65" s="37"/>
    </row>
    <row r="66" spans="1:19" s="3" customFormat="1" ht="15" x14ac:dyDescent="0.25">
      <c r="A66" s="26"/>
      <c r="B66" s="27"/>
      <c r="C66" s="28" t="s">
        <v>1340</v>
      </c>
      <c r="D66" s="28"/>
      <c r="E66" s="28"/>
      <c r="F66" s="29">
        <v>32085.439999999999</v>
      </c>
      <c r="G66" s="52"/>
      <c r="Q66" s="20"/>
      <c r="R66" s="34"/>
      <c r="S66" s="37"/>
    </row>
    <row r="67" spans="1:19" s="3" customFormat="1" ht="15" x14ac:dyDescent="0.25">
      <c r="A67" s="26"/>
      <c r="B67" s="27"/>
      <c r="C67" s="28" t="s">
        <v>917</v>
      </c>
      <c r="D67" s="28"/>
      <c r="E67" s="28"/>
      <c r="F67" s="29">
        <v>540072.42000000004</v>
      </c>
      <c r="G67" s="52"/>
      <c r="Q67" s="20"/>
      <c r="R67" s="34"/>
      <c r="S67" s="37"/>
    </row>
    <row r="68" spans="1:19" s="3" customFormat="1" ht="33.75" x14ac:dyDescent="0.25">
      <c r="A68" s="21">
        <v>21</v>
      </c>
      <c r="B68" s="22" t="s">
        <v>1341</v>
      </c>
      <c r="C68" s="23" t="s">
        <v>1342</v>
      </c>
      <c r="D68" s="30">
        <v>70.09</v>
      </c>
      <c r="E68" s="25">
        <v>565.80999999999995</v>
      </c>
      <c r="F68" s="25">
        <v>444958.53</v>
      </c>
      <c r="G68" s="52"/>
      <c r="Q68" s="20"/>
      <c r="R68" s="34"/>
      <c r="S68" s="37"/>
    </row>
    <row r="69" spans="1:19" s="3" customFormat="1" ht="15" x14ac:dyDescent="0.25">
      <c r="A69" s="443" t="s">
        <v>1007</v>
      </c>
      <c r="B69" s="444"/>
      <c r="C69" s="444"/>
      <c r="D69" s="444"/>
      <c r="E69" s="445"/>
      <c r="F69" s="36">
        <v>4165677.53</v>
      </c>
      <c r="G69" s="52"/>
      <c r="Q69" s="20"/>
      <c r="R69" s="34"/>
      <c r="S69" s="37" t="s">
        <v>1007</v>
      </c>
    </row>
    <row r="70" spans="1:19" s="3" customFormat="1" ht="15" x14ac:dyDescent="0.25">
      <c r="A70" s="443" t="s">
        <v>1008</v>
      </c>
      <c r="B70" s="444"/>
      <c r="C70" s="444"/>
      <c r="D70" s="444"/>
      <c r="E70" s="445"/>
      <c r="F70" s="36">
        <v>820588.04</v>
      </c>
      <c r="G70" s="52"/>
      <c r="Q70" s="20"/>
      <c r="R70" s="34"/>
      <c r="S70" s="37" t="s">
        <v>1008</v>
      </c>
    </row>
    <row r="71" spans="1:19" s="3" customFormat="1" ht="15" x14ac:dyDescent="0.25">
      <c r="A71" s="443" t="s">
        <v>1009</v>
      </c>
      <c r="B71" s="444"/>
      <c r="C71" s="444"/>
      <c r="D71" s="444"/>
      <c r="E71" s="445"/>
      <c r="F71" s="36">
        <v>505321.28</v>
      </c>
      <c r="G71" s="52"/>
      <c r="Q71" s="20"/>
      <c r="R71" s="34"/>
      <c r="S71" s="37" t="s">
        <v>1009</v>
      </c>
    </row>
    <row r="72" spans="1:19" s="3" customFormat="1" ht="15" x14ac:dyDescent="0.25">
      <c r="A72" s="443" t="s">
        <v>1343</v>
      </c>
      <c r="B72" s="444"/>
      <c r="C72" s="444"/>
      <c r="D72" s="444"/>
      <c r="E72" s="445"/>
      <c r="F72" s="36">
        <v>5491586.8499999996</v>
      </c>
      <c r="G72" s="52"/>
      <c r="Q72" s="20"/>
      <c r="R72" s="34"/>
      <c r="S72" s="37" t="s">
        <v>1343</v>
      </c>
    </row>
    <row r="73" spans="1:19" s="3" customFormat="1" ht="15" x14ac:dyDescent="0.25">
      <c r="A73" s="456" t="s">
        <v>1344</v>
      </c>
      <c r="B73" s="457"/>
      <c r="C73" s="457"/>
      <c r="D73" s="457"/>
      <c r="E73" s="457"/>
      <c r="F73" s="458"/>
      <c r="G73" s="52"/>
      <c r="Q73" s="20" t="s">
        <v>1344</v>
      </c>
      <c r="R73" s="34"/>
      <c r="S73" s="37"/>
    </row>
    <row r="74" spans="1:19" s="3" customFormat="1" ht="33.75" x14ac:dyDescent="0.25">
      <c r="A74" s="21">
        <v>22</v>
      </c>
      <c r="B74" s="22" t="s">
        <v>1345</v>
      </c>
      <c r="C74" s="23" t="s">
        <v>1346</v>
      </c>
      <c r="D74" s="24">
        <v>0.28299999999999997</v>
      </c>
      <c r="E74" s="25">
        <v>3160.06</v>
      </c>
      <c r="F74" s="25">
        <v>25592.799999999999</v>
      </c>
      <c r="G74" s="52"/>
      <c r="Q74" s="20"/>
      <c r="R74" s="34"/>
      <c r="S74" s="37"/>
    </row>
    <row r="75" spans="1:19" s="3" customFormat="1" ht="15" x14ac:dyDescent="0.25">
      <c r="A75" s="26"/>
      <c r="B75" s="27"/>
      <c r="C75" s="28" t="s">
        <v>1347</v>
      </c>
      <c r="D75" s="28"/>
      <c r="E75" s="28"/>
      <c r="F75" s="29">
        <v>20343.599999999999</v>
      </c>
      <c r="G75" s="52"/>
      <c r="Q75" s="20"/>
      <c r="R75" s="34"/>
      <c r="S75" s="37"/>
    </row>
    <row r="76" spans="1:19" s="3" customFormat="1" ht="15" x14ac:dyDescent="0.25">
      <c r="A76" s="26"/>
      <c r="B76" s="27"/>
      <c r="C76" s="28" t="s">
        <v>1348</v>
      </c>
      <c r="D76" s="28"/>
      <c r="E76" s="28"/>
      <c r="F76" s="29">
        <v>11498.56</v>
      </c>
      <c r="G76" s="52"/>
      <c r="Q76" s="20"/>
      <c r="R76" s="34"/>
      <c r="S76" s="37"/>
    </row>
    <row r="77" spans="1:19" s="3" customFormat="1" ht="15" x14ac:dyDescent="0.25">
      <c r="A77" s="26"/>
      <c r="B77" s="27"/>
      <c r="C77" s="28" t="s">
        <v>917</v>
      </c>
      <c r="D77" s="28"/>
      <c r="E77" s="28"/>
      <c r="F77" s="29">
        <v>57434.96</v>
      </c>
      <c r="G77" s="52"/>
      <c r="Q77" s="20"/>
      <c r="R77" s="34"/>
      <c r="S77" s="37"/>
    </row>
    <row r="78" spans="1:19" s="3" customFormat="1" ht="33.75" x14ac:dyDescent="0.25">
      <c r="A78" s="21">
        <v>23</v>
      </c>
      <c r="B78" s="22" t="s">
        <v>926</v>
      </c>
      <c r="C78" s="23" t="s">
        <v>927</v>
      </c>
      <c r="D78" s="24">
        <v>0.29399999999999998</v>
      </c>
      <c r="E78" s="25">
        <v>12990.48</v>
      </c>
      <c r="F78" s="25">
        <v>39872.46</v>
      </c>
      <c r="G78" s="52"/>
      <c r="Q78" s="20"/>
      <c r="R78" s="34"/>
      <c r="S78" s="37"/>
    </row>
    <row r="79" spans="1:19" s="3" customFormat="1" ht="33.75" x14ac:dyDescent="0.25">
      <c r="A79" s="21">
        <v>24</v>
      </c>
      <c r="B79" s="22" t="s">
        <v>1077</v>
      </c>
      <c r="C79" s="23" t="s">
        <v>1270</v>
      </c>
      <c r="D79" s="24">
        <v>1.421</v>
      </c>
      <c r="E79" s="25">
        <v>1027.6500000000001</v>
      </c>
      <c r="F79" s="25">
        <v>29903.93</v>
      </c>
      <c r="G79" s="52"/>
      <c r="Q79" s="20"/>
      <c r="R79" s="34"/>
      <c r="S79" s="37"/>
    </row>
    <row r="80" spans="1:19" s="3" customFormat="1" ht="15" x14ac:dyDescent="0.25">
      <c r="A80" s="26"/>
      <c r="B80" s="27"/>
      <c r="C80" s="28" t="s">
        <v>1349</v>
      </c>
      <c r="D80" s="28"/>
      <c r="E80" s="28"/>
      <c r="F80" s="29">
        <v>16971.93</v>
      </c>
      <c r="G80" s="52"/>
      <c r="Q80" s="20"/>
      <c r="R80" s="34"/>
      <c r="S80" s="37"/>
    </row>
    <row r="81" spans="1:19" s="3" customFormat="1" ht="15" x14ac:dyDescent="0.25">
      <c r="A81" s="26"/>
      <c r="B81" s="27"/>
      <c r="C81" s="28" t="s">
        <v>1350</v>
      </c>
      <c r="D81" s="28"/>
      <c r="E81" s="28"/>
      <c r="F81" s="29">
        <v>11314.62</v>
      </c>
      <c r="G81" s="52"/>
      <c r="Q81" s="20"/>
      <c r="R81" s="34"/>
      <c r="S81" s="37"/>
    </row>
    <row r="82" spans="1:19" s="3" customFormat="1" ht="15" x14ac:dyDescent="0.25">
      <c r="A82" s="26"/>
      <c r="B82" s="27"/>
      <c r="C82" s="28" t="s">
        <v>917</v>
      </c>
      <c r="D82" s="28"/>
      <c r="E82" s="28"/>
      <c r="F82" s="29">
        <v>58190.48</v>
      </c>
      <c r="G82" s="52"/>
      <c r="Q82" s="20"/>
      <c r="R82" s="34"/>
      <c r="S82" s="37"/>
    </row>
    <row r="83" spans="1:19" s="3" customFormat="1" ht="33.75" x14ac:dyDescent="0.25">
      <c r="A83" s="21">
        <v>25</v>
      </c>
      <c r="B83" s="22" t="s">
        <v>926</v>
      </c>
      <c r="C83" s="23" t="s">
        <v>927</v>
      </c>
      <c r="D83" s="24">
        <v>1.421</v>
      </c>
      <c r="E83" s="25">
        <v>12990.48</v>
      </c>
      <c r="F83" s="25">
        <v>192716.89</v>
      </c>
      <c r="G83" s="52"/>
      <c r="Q83" s="20"/>
      <c r="R83" s="34"/>
      <c r="S83" s="37"/>
    </row>
    <row r="84" spans="1:19" s="3" customFormat="1" ht="22.5" x14ac:dyDescent="0.25">
      <c r="A84" s="21">
        <v>26</v>
      </c>
      <c r="B84" s="22" t="s">
        <v>1351</v>
      </c>
      <c r="C84" s="23" t="s">
        <v>1352</v>
      </c>
      <c r="D84" s="24">
        <v>9.4E-2</v>
      </c>
      <c r="E84" s="25">
        <v>6305.02</v>
      </c>
      <c r="F84" s="25">
        <v>9436.1200000000008</v>
      </c>
      <c r="G84" s="52"/>
      <c r="Q84" s="20"/>
      <c r="R84" s="34"/>
      <c r="S84" s="37"/>
    </row>
    <row r="85" spans="1:19" s="3" customFormat="1" ht="15" x14ac:dyDescent="0.25">
      <c r="A85" s="26"/>
      <c r="B85" s="27"/>
      <c r="C85" s="28" t="s">
        <v>1353</v>
      </c>
      <c r="D85" s="28"/>
      <c r="E85" s="28"/>
      <c r="F85" s="29">
        <v>6312.16</v>
      </c>
      <c r="G85" s="52"/>
      <c r="Q85" s="20"/>
      <c r="R85" s="34"/>
      <c r="S85" s="37"/>
    </row>
    <row r="86" spans="1:19" s="3" customFormat="1" ht="15" x14ac:dyDescent="0.25">
      <c r="A86" s="26"/>
      <c r="B86" s="27"/>
      <c r="C86" s="28" t="s">
        <v>1354</v>
      </c>
      <c r="D86" s="28"/>
      <c r="E86" s="28"/>
      <c r="F86" s="29">
        <v>3092.96</v>
      </c>
      <c r="G86" s="52"/>
      <c r="Q86" s="20"/>
      <c r="R86" s="34"/>
      <c r="S86" s="37"/>
    </row>
    <row r="87" spans="1:19" s="3" customFormat="1" ht="15" x14ac:dyDescent="0.25">
      <c r="A87" s="26"/>
      <c r="B87" s="27"/>
      <c r="C87" s="28" t="s">
        <v>917</v>
      </c>
      <c r="D87" s="28"/>
      <c r="E87" s="28"/>
      <c r="F87" s="29">
        <v>18841.240000000002</v>
      </c>
      <c r="G87" s="52"/>
      <c r="Q87" s="20"/>
      <c r="R87" s="34"/>
      <c r="S87" s="37"/>
    </row>
    <row r="88" spans="1:19" s="3" customFormat="1" ht="15" x14ac:dyDescent="0.25">
      <c r="A88" s="443" t="s">
        <v>1007</v>
      </c>
      <c r="B88" s="444"/>
      <c r="C88" s="444"/>
      <c r="D88" s="444"/>
      <c r="E88" s="445"/>
      <c r="F88" s="36">
        <v>297522.2</v>
      </c>
      <c r="G88" s="52"/>
      <c r="Q88" s="20"/>
      <c r="R88" s="34"/>
      <c r="S88" s="37" t="s">
        <v>1007</v>
      </c>
    </row>
    <row r="89" spans="1:19" s="3" customFormat="1" ht="15" x14ac:dyDescent="0.25">
      <c r="A89" s="443" t="s">
        <v>1008</v>
      </c>
      <c r="B89" s="444"/>
      <c r="C89" s="444"/>
      <c r="D89" s="444"/>
      <c r="E89" s="445"/>
      <c r="F89" s="36">
        <v>43627.69</v>
      </c>
      <c r="G89" s="52"/>
      <c r="Q89" s="20"/>
      <c r="R89" s="34"/>
      <c r="S89" s="37" t="s">
        <v>1008</v>
      </c>
    </row>
    <row r="90" spans="1:19" s="3" customFormat="1" ht="15" x14ac:dyDescent="0.25">
      <c r="A90" s="443" t="s">
        <v>1009</v>
      </c>
      <c r="B90" s="444"/>
      <c r="C90" s="444"/>
      <c r="D90" s="444"/>
      <c r="E90" s="445"/>
      <c r="F90" s="36">
        <v>25906.14</v>
      </c>
      <c r="G90" s="52"/>
      <c r="Q90" s="20"/>
      <c r="R90" s="34"/>
      <c r="S90" s="37" t="s">
        <v>1009</v>
      </c>
    </row>
    <row r="91" spans="1:19" s="3" customFormat="1" ht="15" x14ac:dyDescent="0.25">
      <c r="A91" s="443" t="s">
        <v>1355</v>
      </c>
      <c r="B91" s="444"/>
      <c r="C91" s="444"/>
      <c r="D91" s="444"/>
      <c r="E91" s="445"/>
      <c r="F91" s="36">
        <v>367056.03</v>
      </c>
      <c r="G91" s="52"/>
      <c r="Q91" s="20"/>
      <c r="R91" s="34"/>
      <c r="S91" s="37" t="s">
        <v>1355</v>
      </c>
    </row>
    <row r="92" spans="1:19" s="3" customFormat="1" ht="15" x14ac:dyDescent="0.25">
      <c r="A92" s="456" t="s">
        <v>1356</v>
      </c>
      <c r="B92" s="457"/>
      <c r="C92" s="457"/>
      <c r="D92" s="457"/>
      <c r="E92" s="457"/>
      <c r="F92" s="458"/>
      <c r="G92" s="52"/>
      <c r="Q92" s="20" t="s">
        <v>1356</v>
      </c>
      <c r="R92" s="34"/>
      <c r="S92" s="37"/>
    </row>
    <row r="93" spans="1:19" s="3" customFormat="1" ht="22.5" x14ac:dyDescent="0.25">
      <c r="A93" s="21">
        <v>27</v>
      </c>
      <c r="B93" s="22" t="s">
        <v>1357</v>
      </c>
      <c r="C93" s="23" t="s">
        <v>1358</v>
      </c>
      <c r="D93" s="30">
        <v>0.63</v>
      </c>
      <c r="E93" s="25">
        <v>210.47</v>
      </c>
      <c r="F93" s="25">
        <v>3335.13</v>
      </c>
      <c r="G93" s="52"/>
      <c r="Q93" s="20"/>
      <c r="R93" s="34"/>
      <c r="S93" s="37"/>
    </row>
    <row r="94" spans="1:19" s="3" customFormat="1" ht="15" x14ac:dyDescent="0.25">
      <c r="A94" s="26"/>
      <c r="B94" s="27"/>
      <c r="C94" s="28" t="s">
        <v>1359</v>
      </c>
      <c r="D94" s="28"/>
      <c r="E94" s="28"/>
      <c r="F94" s="29">
        <v>2936.3</v>
      </c>
      <c r="G94" s="52"/>
      <c r="Q94" s="20"/>
      <c r="R94" s="34"/>
      <c r="S94" s="37"/>
    </row>
    <row r="95" spans="1:19" s="3" customFormat="1" ht="15" x14ac:dyDescent="0.25">
      <c r="A95" s="26"/>
      <c r="B95" s="27"/>
      <c r="C95" s="28" t="s">
        <v>1360</v>
      </c>
      <c r="D95" s="28"/>
      <c r="E95" s="28"/>
      <c r="F95" s="29">
        <v>1704.11</v>
      </c>
      <c r="G95" s="52"/>
      <c r="Q95" s="20"/>
      <c r="R95" s="34"/>
      <c r="S95" s="37"/>
    </row>
    <row r="96" spans="1:19" s="3" customFormat="1" ht="15" x14ac:dyDescent="0.25">
      <c r="A96" s="26"/>
      <c r="B96" s="27"/>
      <c r="C96" s="28" t="s">
        <v>917</v>
      </c>
      <c r="D96" s="28"/>
      <c r="E96" s="28"/>
      <c r="F96" s="29">
        <v>7975.54</v>
      </c>
      <c r="G96" s="52"/>
      <c r="Q96" s="20"/>
      <c r="R96" s="34"/>
      <c r="S96" s="37"/>
    </row>
    <row r="97" spans="1:19" s="3" customFormat="1" ht="22.5" x14ac:dyDescent="0.25">
      <c r="A97" s="21">
        <v>28</v>
      </c>
      <c r="B97" s="22" t="s">
        <v>1361</v>
      </c>
      <c r="C97" s="23" t="s">
        <v>1362</v>
      </c>
      <c r="D97" s="30">
        <v>3.21</v>
      </c>
      <c r="E97" s="25">
        <v>145.80000000000001</v>
      </c>
      <c r="F97" s="25">
        <v>6594.37</v>
      </c>
      <c r="G97" s="52"/>
      <c r="Q97" s="20"/>
      <c r="R97" s="34"/>
      <c r="S97" s="37"/>
    </row>
    <row r="98" spans="1:19" s="3" customFormat="1" ht="22.5" x14ac:dyDescent="0.25">
      <c r="A98" s="21">
        <v>29</v>
      </c>
      <c r="B98" s="22" t="s">
        <v>1363</v>
      </c>
      <c r="C98" s="23" t="s">
        <v>1364</v>
      </c>
      <c r="D98" s="24">
        <v>3.2000000000000001E-2</v>
      </c>
      <c r="E98" s="25">
        <v>4711.5</v>
      </c>
      <c r="F98" s="25">
        <v>3206.71</v>
      </c>
      <c r="G98" s="52"/>
      <c r="Q98" s="20"/>
      <c r="R98" s="34"/>
      <c r="S98" s="37"/>
    </row>
    <row r="99" spans="1:19" s="3" customFormat="1" ht="15" x14ac:dyDescent="0.25">
      <c r="A99" s="26"/>
      <c r="B99" s="27"/>
      <c r="C99" s="28" t="s">
        <v>1365</v>
      </c>
      <c r="D99" s="28"/>
      <c r="E99" s="28"/>
      <c r="F99" s="29">
        <v>2685.29</v>
      </c>
      <c r="G99" s="52"/>
      <c r="Q99" s="20"/>
      <c r="R99" s="34"/>
      <c r="S99" s="37"/>
    </row>
    <row r="100" spans="1:19" s="3" customFormat="1" ht="15" x14ac:dyDescent="0.25">
      <c r="A100" s="26"/>
      <c r="B100" s="27"/>
      <c r="C100" s="28" t="s">
        <v>1366</v>
      </c>
      <c r="D100" s="28"/>
      <c r="E100" s="28"/>
      <c r="F100" s="29">
        <v>1526.93</v>
      </c>
      <c r="G100" s="52"/>
      <c r="Q100" s="20"/>
      <c r="R100" s="34"/>
      <c r="S100" s="37"/>
    </row>
    <row r="101" spans="1:19" s="3" customFormat="1" ht="15" x14ac:dyDescent="0.25">
      <c r="A101" s="26"/>
      <c r="B101" s="27"/>
      <c r="C101" s="28" t="s">
        <v>917</v>
      </c>
      <c r="D101" s="28"/>
      <c r="E101" s="28"/>
      <c r="F101" s="29">
        <v>7418.93</v>
      </c>
      <c r="G101" s="52"/>
      <c r="Q101" s="20"/>
      <c r="R101" s="34"/>
      <c r="S101" s="37"/>
    </row>
    <row r="102" spans="1:19" s="3" customFormat="1" ht="22.5" x14ac:dyDescent="0.25">
      <c r="A102" s="21">
        <v>30</v>
      </c>
      <c r="B102" s="22" t="s">
        <v>1367</v>
      </c>
      <c r="C102" s="23" t="s">
        <v>1368</v>
      </c>
      <c r="D102" s="24">
        <v>3.2130000000000001</v>
      </c>
      <c r="E102" s="25">
        <v>560</v>
      </c>
      <c r="F102" s="25">
        <v>13692.52</v>
      </c>
      <c r="G102" s="52"/>
      <c r="Q102" s="20"/>
      <c r="R102" s="34"/>
      <c r="S102" s="37"/>
    </row>
    <row r="103" spans="1:19" s="3" customFormat="1" ht="22.5" x14ac:dyDescent="0.25">
      <c r="A103" s="21">
        <v>31</v>
      </c>
      <c r="B103" s="22" t="s">
        <v>1369</v>
      </c>
      <c r="C103" s="23" t="s">
        <v>1370</v>
      </c>
      <c r="D103" s="30">
        <v>0.63</v>
      </c>
      <c r="E103" s="25">
        <v>578.79</v>
      </c>
      <c r="F103" s="25">
        <v>13829.37</v>
      </c>
      <c r="G103" s="52"/>
      <c r="Q103" s="20"/>
      <c r="R103" s="34"/>
      <c r="S103" s="37"/>
    </row>
    <row r="104" spans="1:19" s="3" customFormat="1" ht="15" x14ac:dyDescent="0.25">
      <c r="A104" s="26"/>
      <c r="B104" s="27"/>
      <c r="C104" s="28" t="s">
        <v>1371</v>
      </c>
      <c r="D104" s="28"/>
      <c r="E104" s="28"/>
      <c r="F104" s="29">
        <v>13030.39</v>
      </c>
      <c r="G104" s="52"/>
      <c r="Q104" s="20"/>
      <c r="R104" s="34"/>
      <c r="S104" s="37"/>
    </row>
    <row r="105" spans="1:19" s="3" customFormat="1" ht="15" x14ac:dyDescent="0.25">
      <c r="A105" s="26"/>
      <c r="B105" s="27"/>
      <c r="C105" s="28" t="s">
        <v>1372</v>
      </c>
      <c r="D105" s="28"/>
      <c r="E105" s="28"/>
      <c r="F105" s="29">
        <v>7562.28</v>
      </c>
      <c r="G105" s="52"/>
      <c r="Q105" s="20"/>
      <c r="R105" s="34"/>
      <c r="S105" s="37"/>
    </row>
    <row r="106" spans="1:19" s="3" customFormat="1" ht="15" x14ac:dyDescent="0.25">
      <c r="A106" s="26"/>
      <c r="B106" s="27"/>
      <c r="C106" s="28" t="s">
        <v>917</v>
      </c>
      <c r="D106" s="28"/>
      <c r="E106" s="28"/>
      <c r="F106" s="29">
        <v>34422.04</v>
      </c>
      <c r="G106" s="52"/>
      <c r="Q106" s="20"/>
      <c r="R106" s="34"/>
      <c r="S106" s="37"/>
    </row>
    <row r="107" spans="1:19" s="3" customFormat="1" ht="22.5" x14ac:dyDescent="0.25">
      <c r="A107" s="21">
        <v>32</v>
      </c>
      <c r="B107" s="22" t="s">
        <v>1373</v>
      </c>
      <c r="C107" s="23" t="s">
        <v>1374</v>
      </c>
      <c r="D107" s="30">
        <v>0.63</v>
      </c>
      <c r="E107" s="25">
        <v>222.13</v>
      </c>
      <c r="F107" s="25">
        <v>3068.19</v>
      </c>
      <c r="G107" s="52"/>
      <c r="Q107" s="20"/>
      <c r="R107" s="34"/>
      <c r="S107" s="37"/>
    </row>
    <row r="108" spans="1:19" s="3" customFormat="1" ht="15" x14ac:dyDescent="0.25">
      <c r="A108" s="26"/>
      <c r="B108" s="27"/>
      <c r="C108" s="28" t="s">
        <v>1375</v>
      </c>
      <c r="D108" s="28"/>
      <c r="E108" s="28"/>
      <c r="F108" s="29">
        <v>2605.11</v>
      </c>
      <c r="G108" s="52"/>
      <c r="Q108" s="20"/>
      <c r="R108" s="34"/>
      <c r="S108" s="37"/>
    </row>
    <row r="109" spans="1:19" s="3" customFormat="1" ht="15" x14ac:dyDescent="0.25">
      <c r="A109" s="26"/>
      <c r="B109" s="27"/>
      <c r="C109" s="28" t="s">
        <v>1376</v>
      </c>
      <c r="D109" s="28"/>
      <c r="E109" s="28"/>
      <c r="F109" s="29">
        <v>1634.11</v>
      </c>
      <c r="G109" s="52"/>
      <c r="Q109" s="20"/>
      <c r="R109" s="34"/>
      <c r="S109" s="37"/>
    </row>
    <row r="110" spans="1:19" s="3" customFormat="1" ht="15" x14ac:dyDescent="0.25">
      <c r="A110" s="26"/>
      <c r="B110" s="27"/>
      <c r="C110" s="28" t="s">
        <v>917</v>
      </c>
      <c r="D110" s="28"/>
      <c r="E110" s="28"/>
      <c r="F110" s="29">
        <v>7307.41</v>
      </c>
      <c r="G110" s="52"/>
      <c r="Q110" s="20"/>
      <c r="R110" s="34"/>
      <c r="S110" s="37"/>
    </row>
    <row r="111" spans="1:19" s="3" customFormat="1" ht="22.5" x14ac:dyDescent="0.25">
      <c r="A111" s="21">
        <v>33</v>
      </c>
      <c r="B111" s="22" t="s">
        <v>1377</v>
      </c>
      <c r="C111" s="23" t="s">
        <v>1378</v>
      </c>
      <c r="D111" s="30">
        <v>72.45</v>
      </c>
      <c r="E111" s="25">
        <v>45.04</v>
      </c>
      <c r="F111" s="25">
        <v>27378.04</v>
      </c>
      <c r="G111" s="52"/>
      <c r="Q111" s="20"/>
      <c r="R111" s="34"/>
      <c r="S111" s="37"/>
    </row>
    <row r="112" spans="1:19" s="3" customFormat="1" ht="33.75" x14ac:dyDescent="0.25">
      <c r="A112" s="21">
        <v>34</v>
      </c>
      <c r="B112" s="22" t="s">
        <v>1379</v>
      </c>
      <c r="C112" s="23" t="s">
        <v>1380</v>
      </c>
      <c r="D112" s="30">
        <v>0.63</v>
      </c>
      <c r="E112" s="25">
        <v>416.53</v>
      </c>
      <c r="F112" s="25">
        <v>9928.91</v>
      </c>
      <c r="G112" s="52"/>
      <c r="Q112" s="20"/>
      <c r="R112" s="34"/>
      <c r="S112" s="37"/>
    </row>
    <row r="113" spans="1:19" s="3" customFormat="1" ht="15" x14ac:dyDescent="0.25">
      <c r="A113" s="26"/>
      <c r="B113" s="27"/>
      <c r="C113" s="28" t="s">
        <v>1381</v>
      </c>
      <c r="D113" s="28"/>
      <c r="E113" s="28"/>
      <c r="F113" s="29">
        <v>10803.9</v>
      </c>
      <c r="G113" s="52"/>
      <c r="Q113" s="20"/>
      <c r="R113" s="34"/>
      <c r="S113" s="37"/>
    </row>
    <row r="114" spans="1:19" s="3" customFormat="1" ht="15" x14ac:dyDescent="0.25">
      <c r="A114" s="26"/>
      <c r="B114" s="27"/>
      <c r="C114" s="28" t="s">
        <v>1382</v>
      </c>
      <c r="D114" s="28"/>
      <c r="E114" s="28"/>
      <c r="F114" s="29">
        <v>6270.12</v>
      </c>
      <c r="G114" s="52"/>
      <c r="Q114" s="20"/>
      <c r="R114" s="34"/>
      <c r="S114" s="37"/>
    </row>
    <row r="115" spans="1:19" s="3" customFormat="1" ht="15" x14ac:dyDescent="0.25">
      <c r="A115" s="26"/>
      <c r="B115" s="27"/>
      <c r="C115" s="28" t="s">
        <v>917</v>
      </c>
      <c r="D115" s="28"/>
      <c r="E115" s="28"/>
      <c r="F115" s="29">
        <v>27002.93</v>
      </c>
      <c r="G115" s="52"/>
      <c r="Q115" s="20"/>
      <c r="R115" s="34"/>
      <c r="S115" s="37"/>
    </row>
    <row r="116" spans="1:19" s="3" customFormat="1" ht="33.75" x14ac:dyDescent="0.25">
      <c r="A116" s="21">
        <v>35</v>
      </c>
      <c r="B116" s="22" t="s">
        <v>1383</v>
      </c>
      <c r="C116" s="23" t="s">
        <v>1384</v>
      </c>
      <c r="D116" s="32">
        <v>6.3</v>
      </c>
      <c r="E116" s="25">
        <v>1634.71</v>
      </c>
      <c r="F116" s="25">
        <v>52935.18</v>
      </c>
      <c r="G116" s="52"/>
      <c r="Q116" s="20"/>
      <c r="R116" s="34"/>
      <c r="S116" s="37"/>
    </row>
    <row r="117" spans="1:19" s="3" customFormat="1" ht="22.5" x14ac:dyDescent="0.25">
      <c r="A117" s="21">
        <v>36</v>
      </c>
      <c r="B117" s="22" t="s">
        <v>1363</v>
      </c>
      <c r="C117" s="23" t="s">
        <v>1364</v>
      </c>
      <c r="D117" s="24">
        <v>6.3E-2</v>
      </c>
      <c r="E117" s="25">
        <v>4711.5</v>
      </c>
      <c r="F117" s="25">
        <v>6313.21</v>
      </c>
      <c r="G117" s="52"/>
      <c r="Q117" s="20"/>
      <c r="R117" s="34"/>
      <c r="S117" s="37"/>
    </row>
    <row r="118" spans="1:19" s="3" customFormat="1" ht="15" x14ac:dyDescent="0.25">
      <c r="A118" s="26"/>
      <c r="B118" s="27"/>
      <c r="C118" s="28" t="s">
        <v>1385</v>
      </c>
      <c r="D118" s="28"/>
      <c r="E118" s="28"/>
      <c r="F118" s="29">
        <v>5286.66</v>
      </c>
      <c r="G118" s="52"/>
      <c r="Q118" s="20"/>
      <c r="R118" s="34"/>
      <c r="S118" s="37"/>
    </row>
    <row r="119" spans="1:19" s="3" customFormat="1" ht="15" x14ac:dyDescent="0.25">
      <c r="A119" s="26"/>
      <c r="B119" s="27"/>
      <c r="C119" s="28" t="s">
        <v>1386</v>
      </c>
      <c r="D119" s="28"/>
      <c r="E119" s="28"/>
      <c r="F119" s="29">
        <v>3006.14</v>
      </c>
      <c r="G119" s="52"/>
      <c r="Q119" s="20"/>
      <c r="R119" s="34"/>
      <c r="S119" s="37"/>
    </row>
    <row r="120" spans="1:19" s="3" customFormat="1" ht="15" x14ac:dyDescent="0.25">
      <c r="A120" s="26"/>
      <c r="B120" s="27"/>
      <c r="C120" s="28" t="s">
        <v>917</v>
      </c>
      <c r="D120" s="28"/>
      <c r="E120" s="28"/>
      <c r="F120" s="29">
        <v>14606.01</v>
      </c>
      <c r="G120" s="52"/>
      <c r="Q120" s="20"/>
      <c r="R120" s="34"/>
      <c r="S120" s="37"/>
    </row>
    <row r="121" spans="1:19" s="3" customFormat="1" ht="22.5" x14ac:dyDescent="0.25">
      <c r="A121" s="21">
        <v>37</v>
      </c>
      <c r="B121" s="22" t="s">
        <v>1387</v>
      </c>
      <c r="C121" s="23" t="s">
        <v>1388</v>
      </c>
      <c r="D121" s="30">
        <v>6.43</v>
      </c>
      <c r="E121" s="25">
        <v>600</v>
      </c>
      <c r="F121" s="25">
        <v>29590.86</v>
      </c>
      <c r="G121" s="52"/>
      <c r="Q121" s="20"/>
      <c r="R121" s="34"/>
      <c r="S121" s="37"/>
    </row>
    <row r="122" spans="1:19" s="3" customFormat="1" ht="22.5" x14ac:dyDescent="0.25">
      <c r="A122" s="21">
        <v>38</v>
      </c>
      <c r="B122" s="22" t="s">
        <v>1389</v>
      </c>
      <c r="C122" s="23" t="s">
        <v>1390</v>
      </c>
      <c r="D122" s="33">
        <v>0.1273</v>
      </c>
      <c r="E122" s="25">
        <v>473.11</v>
      </c>
      <c r="F122" s="25">
        <v>1207.8699999999999</v>
      </c>
      <c r="G122" s="52"/>
      <c r="Q122" s="20"/>
      <c r="R122" s="34"/>
      <c r="S122" s="37"/>
    </row>
    <row r="123" spans="1:19" s="3" customFormat="1" ht="15" x14ac:dyDescent="0.25">
      <c r="A123" s="26"/>
      <c r="B123" s="27"/>
      <c r="C123" s="28" t="s">
        <v>1391</v>
      </c>
      <c r="D123" s="28"/>
      <c r="E123" s="28"/>
      <c r="F123" s="29">
        <v>870.93</v>
      </c>
      <c r="G123" s="52"/>
      <c r="Q123" s="20"/>
      <c r="R123" s="34"/>
      <c r="S123" s="37"/>
    </row>
    <row r="124" spans="1:19" s="3" customFormat="1" ht="15" x14ac:dyDescent="0.25">
      <c r="A124" s="26"/>
      <c r="B124" s="27"/>
      <c r="C124" s="28" t="s">
        <v>1392</v>
      </c>
      <c r="D124" s="28"/>
      <c r="E124" s="28"/>
      <c r="F124" s="29">
        <v>495.23</v>
      </c>
      <c r="G124" s="52"/>
      <c r="Q124" s="20"/>
      <c r="R124" s="34"/>
      <c r="S124" s="37"/>
    </row>
    <row r="125" spans="1:19" s="3" customFormat="1" ht="15" x14ac:dyDescent="0.25">
      <c r="A125" s="26"/>
      <c r="B125" s="27"/>
      <c r="C125" s="28" t="s">
        <v>917</v>
      </c>
      <c r="D125" s="28"/>
      <c r="E125" s="28"/>
      <c r="F125" s="29">
        <v>2574.0300000000002</v>
      </c>
      <c r="G125" s="52"/>
      <c r="Q125" s="20"/>
      <c r="R125" s="34"/>
      <c r="S125" s="37"/>
    </row>
    <row r="126" spans="1:19" s="3" customFormat="1" ht="22.5" x14ac:dyDescent="0.25">
      <c r="A126" s="21">
        <v>39</v>
      </c>
      <c r="B126" s="22" t="s">
        <v>1393</v>
      </c>
      <c r="C126" s="23" t="s">
        <v>1394</v>
      </c>
      <c r="D126" s="33">
        <v>0.1273</v>
      </c>
      <c r="E126" s="25">
        <v>8780.09</v>
      </c>
      <c r="F126" s="25">
        <v>10651.73</v>
      </c>
      <c r="G126" s="52"/>
      <c r="Q126" s="20"/>
      <c r="R126" s="34"/>
      <c r="S126" s="37"/>
    </row>
    <row r="127" spans="1:19" s="3" customFormat="1" ht="45" x14ac:dyDescent="0.25">
      <c r="A127" s="21">
        <v>40</v>
      </c>
      <c r="B127" s="22" t="s">
        <v>1395</v>
      </c>
      <c r="C127" s="23" t="s">
        <v>1396</v>
      </c>
      <c r="D127" s="30">
        <v>0.63</v>
      </c>
      <c r="E127" s="25">
        <v>360.72</v>
      </c>
      <c r="F127" s="25">
        <v>6039.91</v>
      </c>
      <c r="G127" s="52"/>
      <c r="Q127" s="20"/>
      <c r="R127" s="34"/>
      <c r="S127" s="37"/>
    </row>
    <row r="128" spans="1:19" s="3" customFormat="1" ht="15" x14ac:dyDescent="0.25">
      <c r="A128" s="26"/>
      <c r="B128" s="27"/>
      <c r="C128" s="28" t="s">
        <v>1397</v>
      </c>
      <c r="D128" s="28"/>
      <c r="E128" s="28"/>
      <c r="F128" s="29">
        <v>5197.74</v>
      </c>
      <c r="G128" s="52"/>
      <c r="Q128" s="20"/>
      <c r="R128" s="34"/>
      <c r="S128" s="37"/>
    </row>
    <row r="129" spans="1:19" s="3" customFormat="1" ht="15" x14ac:dyDescent="0.25">
      <c r="A129" s="26"/>
      <c r="B129" s="27"/>
      <c r="C129" s="28" t="s">
        <v>1398</v>
      </c>
      <c r="D129" s="28"/>
      <c r="E129" s="28"/>
      <c r="F129" s="29">
        <v>3541.82</v>
      </c>
      <c r="G129" s="52"/>
      <c r="Q129" s="20"/>
      <c r="R129" s="34"/>
      <c r="S129" s="37"/>
    </row>
    <row r="130" spans="1:19" s="3" customFormat="1" ht="15" x14ac:dyDescent="0.25">
      <c r="A130" s="26"/>
      <c r="B130" s="27"/>
      <c r="C130" s="28" t="s">
        <v>917</v>
      </c>
      <c r="D130" s="28"/>
      <c r="E130" s="28"/>
      <c r="F130" s="29">
        <v>14779.47</v>
      </c>
      <c r="G130" s="52"/>
      <c r="Q130" s="20"/>
      <c r="R130" s="34"/>
      <c r="S130" s="37"/>
    </row>
    <row r="131" spans="1:19" s="3" customFormat="1" ht="22.5" x14ac:dyDescent="0.25">
      <c r="A131" s="21">
        <v>41</v>
      </c>
      <c r="B131" s="22" t="s">
        <v>1399</v>
      </c>
      <c r="C131" s="23" t="s">
        <v>1400</v>
      </c>
      <c r="D131" s="24">
        <v>4.4980000000000002</v>
      </c>
      <c r="E131" s="25">
        <v>503.58</v>
      </c>
      <c r="F131" s="25">
        <v>19321.330000000002</v>
      </c>
      <c r="G131" s="52"/>
      <c r="Q131" s="20"/>
      <c r="R131" s="34"/>
      <c r="S131" s="37"/>
    </row>
    <row r="132" spans="1:19" s="3" customFormat="1" ht="33.75" x14ac:dyDescent="0.25">
      <c r="A132" s="21">
        <v>42</v>
      </c>
      <c r="B132" s="22" t="s">
        <v>1401</v>
      </c>
      <c r="C132" s="23" t="s">
        <v>1402</v>
      </c>
      <c r="D132" s="30">
        <v>0.63</v>
      </c>
      <c r="E132" s="25">
        <v>143.76</v>
      </c>
      <c r="F132" s="25">
        <v>3100.4</v>
      </c>
      <c r="G132" s="52"/>
      <c r="Q132" s="20"/>
      <c r="R132" s="34"/>
      <c r="S132" s="37"/>
    </row>
    <row r="133" spans="1:19" s="3" customFormat="1" ht="15" x14ac:dyDescent="0.25">
      <c r="A133" s="26"/>
      <c r="B133" s="27"/>
      <c r="C133" s="28" t="s">
        <v>1403</v>
      </c>
      <c r="D133" s="28"/>
      <c r="E133" s="28"/>
      <c r="F133" s="29">
        <v>3329.22</v>
      </c>
      <c r="G133" s="52"/>
      <c r="Q133" s="20"/>
      <c r="R133" s="34"/>
      <c r="S133" s="37"/>
    </row>
    <row r="134" spans="1:19" s="3" customFormat="1" ht="15" x14ac:dyDescent="0.25">
      <c r="A134" s="26"/>
      <c r="B134" s="27"/>
      <c r="C134" s="28" t="s">
        <v>1404</v>
      </c>
      <c r="D134" s="28"/>
      <c r="E134" s="28"/>
      <c r="F134" s="29">
        <v>2268.58</v>
      </c>
      <c r="G134" s="52"/>
      <c r="Q134" s="20"/>
      <c r="R134" s="34"/>
      <c r="S134" s="37"/>
    </row>
    <row r="135" spans="1:19" s="3" customFormat="1" ht="15" x14ac:dyDescent="0.25">
      <c r="A135" s="26"/>
      <c r="B135" s="27"/>
      <c r="C135" s="28" t="s">
        <v>917</v>
      </c>
      <c r="D135" s="28"/>
      <c r="E135" s="28"/>
      <c r="F135" s="29">
        <v>8698.2000000000007</v>
      </c>
      <c r="G135" s="52"/>
      <c r="Q135" s="20"/>
      <c r="R135" s="34"/>
      <c r="S135" s="37"/>
    </row>
    <row r="136" spans="1:19" s="3" customFormat="1" ht="22.5" x14ac:dyDescent="0.25">
      <c r="A136" s="21">
        <v>43</v>
      </c>
      <c r="B136" s="22" t="s">
        <v>1399</v>
      </c>
      <c r="C136" s="23" t="s">
        <v>1400</v>
      </c>
      <c r="D136" s="24">
        <v>3.0489999999999999</v>
      </c>
      <c r="E136" s="25">
        <v>503.58</v>
      </c>
      <c r="F136" s="25">
        <v>13097.09</v>
      </c>
      <c r="G136" s="52"/>
      <c r="Q136" s="20"/>
      <c r="R136" s="34"/>
      <c r="S136" s="37"/>
    </row>
    <row r="137" spans="1:19" s="3" customFormat="1" ht="33.75" x14ac:dyDescent="0.25">
      <c r="A137" s="21">
        <v>44</v>
      </c>
      <c r="B137" s="22" t="s">
        <v>1405</v>
      </c>
      <c r="C137" s="23" t="s">
        <v>1406</v>
      </c>
      <c r="D137" s="30">
        <v>0.63</v>
      </c>
      <c r="E137" s="25">
        <v>110.98</v>
      </c>
      <c r="F137" s="25">
        <v>3096.75</v>
      </c>
      <c r="G137" s="52"/>
      <c r="Q137" s="20"/>
      <c r="R137" s="34"/>
      <c r="S137" s="37"/>
    </row>
    <row r="138" spans="1:19" s="3" customFormat="1" ht="15" x14ac:dyDescent="0.25">
      <c r="A138" s="26"/>
      <c r="B138" s="27"/>
      <c r="C138" s="28" t="s">
        <v>1407</v>
      </c>
      <c r="D138" s="28"/>
      <c r="E138" s="28"/>
      <c r="F138" s="29">
        <v>3179.28</v>
      </c>
      <c r="G138" s="52"/>
      <c r="Q138" s="20"/>
      <c r="R138" s="34"/>
      <c r="S138" s="37"/>
    </row>
    <row r="139" spans="1:19" s="3" customFormat="1" ht="15" x14ac:dyDescent="0.25">
      <c r="A139" s="26"/>
      <c r="B139" s="27"/>
      <c r="C139" s="28" t="s">
        <v>1408</v>
      </c>
      <c r="D139" s="28"/>
      <c r="E139" s="28"/>
      <c r="F139" s="29">
        <v>1821.14</v>
      </c>
      <c r="G139" s="52"/>
      <c r="Q139" s="20"/>
      <c r="R139" s="34"/>
      <c r="S139" s="37"/>
    </row>
    <row r="140" spans="1:19" s="3" customFormat="1" ht="15" x14ac:dyDescent="0.25">
      <c r="A140" s="26"/>
      <c r="B140" s="27"/>
      <c r="C140" s="28" t="s">
        <v>917</v>
      </c>
      <c r="D140" s="28"/>
      <c r="E140" s="28"/>
      <c r="F140" s="29">
        <v>8097.17</v>
      </c>
      <c r="G140" s="52"/>
      <c r="Q140" s="20"/>
      <c r="R140" s="34"/>
      <c r="S140" s="37"/>
    </row>
    <row r="141" spans="1:19" s="3" customFormat="1" ht="33.75" x14ac:dyDescent="0.25">
      <c r="A141" s="21">
        <v>45</v>
      </c>
      <c r="B141" s="22" t="s">
        <v>1409</v>
      </c>
      <c r="C141" s="23" t="s">
        <v>1410</v>
      </c>
      <c r="D141" s="33">
        <v>0.64890000000000003</v>
      </c>
      <c r="E141" s="25">
        <v>325</v>
      </c>
      <c r="F141" s="25">
        <v>1541.62</v>
      </c>
      <c r="G141" s="52"/>
      <c r="Q141" s="20"/>
      <c r="R141" s="34"/>
      <c r="S141" s="37"/>
    </row>
    <row r="142" spans="1:19" s="3" customFormat="1" ht="15" x14ac:dyDescent="0.25">
      <c r="A142" s="443" t="s">
        <v>1007</v>
      </c>
      <c r="B142" s="444"/>
      <c r="C142" s="444"/>
      <c r="D142" s="444"/>
      <c r="E142" s="445"/>
      <c r="F142" s="36">
        <v>227929.19</v>
      </c>
      <c r="G142" s="52"/>
      <c r="Q142" s="20"/>
      <c r="R142" s="34"/>
      <c r="S142" s="37" t="s">
        <v>1007</v>
      </c>
    </row>
    <row r="143" spans="1:19" s="3" customFormat="1" ht="15" x14ac:dyDescent="0.25">
      <c r="A143" s="443" t="s">
        <v>1008</v>
      </c>
      <c r="B143" s="444"/>
      <c r="C143" s="444"/>
      <c r="D143" s="444"/>
      <c r="E143" s="445"/>
      <c r="F143" s="36">
        <v>49924.83</v>
      </c>
      <c r="G143" s="52"/>
      <c r="Q143" s="20"/>
      <c r="R143" s="34"/>
      <c r="S143" s="37" t="s">
        <v>1008</v>
      </c>
    </row>
    <row r="144" spans="1:19" s="3" customFormat="1" ht="15" x14ac:dyDescent="0.25">
      <c r="A144" s="443" t="s">
        <v>1009</v>
      </c>
      <c r="B144" s="444"/>
      <c r="C144" s="444"/>
      <c r="D144" s="444"/>
      <c r="E144" s="445"/>
      <c r="F144" s="36">
        <v>29830.46</v>
      </c>
      <c r="G144" s="52"/>
      <c r="Q144" s="20"/>
      <c r="R144" s="34"/>
      <c r="S144" s="37" t="s">
        <v>1009</v>
      </c>
    </row>
    <row r="145" spans="1:19" s="3" customFormat="1" ht="15" x14ac:dyDescent="0.25">
      <c r="A145" s="443" t="s">
        <v>1411</v>
      </c>
      <c r="B145" s="444"/>
      <c r="C145" s="444"/>
      <c r="D145" s="444"/>
      <c r="E145" s="445"/>
      <c r="F145" s="36">
        <v>307684.47999999998</v>
      </c>
      <c r="G145" s="52"/>
      <c r="Q145" s="20"/>
      <c r="R145" s="34"/>
      <c r="S145" s="37" t="s">
        <v>1411</v>
      </c>
    </row>
    <row r="146" spans="1:19" s="3" customFormat="1" ht="15" x14ac:dyDescent="0.25">
      <c r="A146" s="456" t="s">
        <v>1412</v>
      </c>
      <c r="B146" s="457"/>
      <c r="C146" s="457"/>
      <c r="D146" s="457"/>
      <c r="E146" s="457"/>
      <c r="F146" s="458"/>
      <c r="G146" s="52"/>
      <c r="Q146" s="20" t="s">
        <v>1412</v>
      </c>
      <c r="R146" s="34"/>
      <c r="S146" s="37"/>
    </row>
    <row r="147" spans="1:19" s="3" customFormat="1" ht="33.75" x14ac:dyDescent="0.25">
      <c r="A147" s="21">
        <v>46</v>
      </c>
      <c r="B147" s="22" t="s">
        <v>1297</v>
      </c>
      <c r="C147" s="23" t="s">
        <v>1413</v>
      </c>
      <c r="D147" s="24">
        <v>0.20200000000000001</v>
      </c>
      <c r="E147" s="25">
        <v>1357.15</v>
      </c>
      <c r="F147" s="25">
        <v>10946.93</v>
      </c>
      <c r="G147" s="52"/>
      <c r="Q147" s="20"/>
      <c r="R147" s="34"/>
      <c r="S147" s="37"/>
    </row>
    <row r="148" spans="1:19" s="3" customFormat="1" ht="15" x14ac:dyDescent="0.25">
      <c r="A148" s="26"/>
      <c r="B148" s="27"/>
      <c r="C148" s="28" t="s">
        <v>1414</v>
      </c>
      <c r="D148" s="28"/>
      <c r="E148" s="28"/>
      <c r="F148" s="29">
        <v>11594.17</v>
      </c>
      <c r="G148" s="52"/>
      <c r="Q148" s="20"/>
      <c r="R148" s="34"/>
      <c r="S148" s="37"/>
    </row>
    <row r="149" spans="1:19" s="3" customFormat="1" ht="15" x14ac:dyDescent="0.25">
      <c r="A149" s="26"/>
      <c r="B149" s="27"/>
      <c r="C149" s="28" t="s">
        <v>1415</v>
      </c>
      <c r="D149" s="28"/>
      <c r="E149" s="28"/>
      <c r="F149" s="29">
        <v>5904.44</v>
      </c>
      <c r="G149" s="52"/>
      <c r="Q149" s="20"/>
      <c r="R149" s="34"/>
      <c r="S149" s="37"/>
    </row>
    <row r="150" spans="1:19" s="3" customFormat="1" ht="15" x14ac:dyDescent="0.25">
      <c r="A150" s="26"/>
      <c r="B150" s="27"/>
      <c r="C150" s="28" t="s">
        <v>917</v>
      </c>
      <c r="D150" s="28"/>
      <c r="E150" s="28"/>
      <c r="F150" s="29">
        <v>28445.54</v>
      </c>
      <c r="G150" s="52"/>
      <c r="Q150" s="20"/>
      <c r="R150" s="34"/>
      <c r="S150" s="37"/>
    </row>
    <row r="151" spans="1:19" s="3" customFormat="1" ht="33.75" x14ac:dyDescent="0.25">
      <c r="A151" s="21">
        <v>47</v>
      </c>
      <c r="B151" s="22" t="s">
        <v>1416</v>
      </c>
      <c r="C151" s="23" t="s">
        <v>1417</v>
      </c>
      <c r="D151" s="24">
        <v>0.93600000000000005</v>
      </c>
      <c r="E151" s="25">
        <v>2379.3000000000002</v>
      </c>
      <c r="F151" s="25">
        <v>37086.129999999997</v>
      </c>
      <c r="G151" s="52"/>
      <c r="Q151" s="20"/>
      <c r="R151" s="34"/>
      <c r="S151" s="37"/>
    </row>
    <row r="152" spans="1:19" s="3" customFormat="1" ht="15" x14ac:dyDescent="0.25">
      <c r="A152" s="26"/>
      <c r="B152" s="27"/>
      <c r="C152" s="28" t="s">
        <v>1418</v>
      </c>
      <c r="D152" s="28"/>
      <c r="E152" s="28"/>
      <c r="F152" s="29">
        <v>17862.060000000001</v>
      </c>
      <c r="G152" s="52"/>
      <c r="Q152" s="20"/>
      <c r="R152" s="34"/>
      <c r="S152" s="37"/>
    </row>
    <row r="153" spans="1:19" s="3" customFormat="1" ht="15" x14ac:dyDescent="0.25">
      <c r="A153" s="26"/>
      <c r="B153" s="27"/>
      <c r="C153" s="28" t="s">
        <v>1419</v>
      </c>
      <c r="D153" s="28"/>
      <c r="E153" s="28"/>
      <c r="F153" s="29">
        <v>11908.04</v>
      </c>
      <c r="G153" s="52"/>
      <c r="Q153" s="20"/>
      <c r="R153" s="34"/>
      <c r="S153" s="37"/>
    </row>
    <row r="154" spans="1:19" s="3" customFormat="1" ht="15" x14ac:dyDescent="0.25">
      <c r="A154" s="26"/>
      <c r="B154" s="27"/>
      <c r="C154" s="28" t="s">
        <v>917</v>
      </c>
      <c r="D154" s="28"/>
      <c r="E154" s="28"/>
      <c r="F154" s="29">
        <v>66856.23</v>
      </c>
      <c r="G154" s="52"/>
      <c r="Q154" s="20"/>
      <c r="R154" s="34"/>
      <c r="S154" s="37"/>
    </row>
    <row r="155" spans="1:19" s="3" customFormat="1" ht="22.5" x14ac:dyDescent="0.25">
      <c r="A155" s="21">
        <v>48</v>
      </c>
      <c r="B155" s="22" t="s">
        <v>1420</v>
      </c>
      <c r="C155" s="23" t="s">
        <v>1421</v>
      </c>
      <c r="D155" s="32">
        <v>4.3</v>
      </c>
      <c r="E155" s="25">
        <v>664.05</v>
      </c>
      <c r="F155" s="25">
        <v>71320.66</v>
      </c>
      <c r="G155" s="52"/>
      <c r="Q155" s="20"/>
      <c r="R155" s="34"/>
      <c r="S155" s="37"/>
    </row>
    <row r="156" spans="1:19" s="3" customFormat="1" ht="15" x14ac:dyDescent="0.25">
      <c r="A156" s="26"/>
      <c r="B156" s="27"/>
      <c r="C156" s="28" t="s">
        <v>1422</v>
      </c>
      <c r="D156" s="28"/>
      <c r="E156" s="28"/>
      <c r="F156" s="29">
        <v>44948.26</v>
      </c>
      <c r="G156" s="52"/>
      <c r="Q156" s="20"/>
      <c r="R156" s="34"/>
      <c r="S156" s="37"/>
    </row>
    <row r="157" spans="1:19" s="3" customFormat="1" ht="15" x14ac:dyDescent="0.25">
      <c r="A157" s="26"/>
      <c r="B157" s="27"/>
      <c r="C157" s="28" t="s">
        <v>1423</v>
      </c>
      <c r="D157" s="28"/>
      <c r="E157" s="28"/>
      <c r="F157" s="29">
        <v>29965.51</v>
      </c>
      <c r="G157" s="52"/>
      <c r="Q157" s="20"/>
      <c r="R157" s="34"/>
      <c r="S157" s="37"/>
    </row>
    <row r="158" spans="1:19" s="3" customFormat="1" ht="15" x14ac:dyDescent="0.25">
      <c r="A158" s="26"/>
      <c r="B158" s="27"/>
      <c r="C158" s="28" t="s">
        <v>917</v>
      </c>
      <c r="D158" s="28"/>
      <c r="E158" s="28"/>
      <c r="F158" s="29">
        <v>146234.43</v>
      </c>
      <c r="G158" s="52"/>
      <c r="Q158" s="20"/>
      <c r="R158" s="34"/>
      <c r="S158" s="37"/>
    </row>
    <row r="159" spans="1:19" s="3" customFormat="1" ht="22.5" x14ac:dyDescent="0.25">
      <c r="A159" s="21">
        <v>49</v>
      </c>
      <c r="B159" s="22" t="s">
        <v>1424</v>
      </c>
      <c r="C159" s="23" t="s">
        <v>1425</v>
      </c>
      <c r="D159" s="31">
        <v>61</v>
      </c>
      <c r="E159" s="25">
        <v>147.07</v>
      </c>
      <c r="F159" s="25">
        <v>222296</v>
      </c>
      <c r="G159" s="52"/>
      <c r="Q159" s="20"/>
      <c r="R159" s="34"/>
      <c r="S159" s="37"/>
    </row>
    <row r="160" spans="1:19" s="3" customFormat="1" ht="15" x14ac:dyDescent="0.25">
      <c r="A160" s="26"/>
      <c r="B160" s="27"/>
      <c r="C160" s="28" t="s">
        <v>1426</v>
      </c>
      <c r="D160" s="28"/>
      <c r="E160" s="28"/>
      <c r="F160" s="29">
        <v>189455.26</v>
      </c>
      <c r="G160" s="52"/>
      <c r="Q160" s="20"/>
      <c r="R160" s="34"/>
      <c r="S160" s="37"/>
    </row>
    <row r="161" spans="1:19" s="3" customFormat="1" ht="15" x14ac:dyDescent="0.25">
      <c r="A161" s="26"/>
      <c r="B161" s="27"/>
      <c r="C161" s="28" t="s">
        <v>1427</v>
      </c>
      <c r="D161" s="28"/>
      <c r="E161" s="28"/>
      <c r="F161" s="29">
        <v>108260.15</v>
      </c>
      <c r="G161" s="52"/>
      <c r="Q161" s="20"/>
      <c r="R161" s="34"/>
      <c r="S161" s="37"/>
    </row>
    <row r="162" spans="1:19" s="3" customFormat="1" ht="15" x14ac:dyDescent="0.25">
      <c r="A162" s="26"/>
      <c r="B162" s="27"/>
      <c r="C162" s="28" t="s">
        <v>917</v>
      </c>
      <c r="D162" s="28"/>
      <c r="E162" s="28"/>
      <c r="F162" s="29">
        <v>520011.41</v>
      </c>
      <c r="G162" s="52"/>
      <c r="Q162" s="20"/>
      <c r="R162" s="34"/>
      <c r="S162" s="37"/>
    </row>
    <row r="163" spans="1:19" s="3" customFormat="1" ht="45" x14ac:dyDescent="0.25">
      <c r="A163" s="21">
        <v>50</v>
      </c>
      <c r="B163" s="22" t="s">
        <v>1428</v>
      </c>
      <c r="C163" s="23" t="s">
        <v>1429</v>
      </c>
      <c r="D163" s="30">
        <v>0.36</v>
      </c>
      <c r="E163" s="25">
        <v>16184.21</v>
      </c>
      <c r="F163" s="25">
        <v>135355.57</v>
      </c>
      <c r="G163" s="52"/>
      <c r="Q163" s="20"/>
      <c r="R163" s="34"/>
      <c r="S163" s="37"/>
    </row>
    <row r="164" spans="1:19" s="3" customFormat="1" ht="15" x14ac:dyDescent="0.25">
      <c r="A164" s="26"/>
      <c r="B164" s="27"/>
      <c r="C164" s="28" t="s">
        <v>1430</v>
      </c>
      <c r="D164" s="28"/>
      <c r="E164" s="28"/>
      <c r="F164" s="29">
        <v>122907.4</v>
      </c>
      <c r="G164" s="52"/>
      <c r="Q164" s="20"/>
      <c r="R164" s="34"/>
      <c r="S164" s="37"/>
    </row>
    <row r="165" spans="1:19" s="3" customFormat="1" ht="15" x14ac:dyDescent="0.25">
      <c r="A165" s="26"/>
      <c r="B165" s="27"/>
      <c r="C165" s="28" t="s">
        <v>1431</v>
      </c>
      <c r="D165" s="28"/>
      <c r="E165" s="28"/>
      <c r="F165" s="29">
        <v>81565.820000000007</v>
      </c>
      <c r="G165" s="52"/>
      <c r="Q165" s="20"/>
      <c r="R165" s="34"/>
      <c r="S165" s="37"/>
    </row>
    <row r="166" spans="1:19" s="3" customFormat="1" ht="15" x14ac:dyDescent="0.25">
      <c r="A166" s="26"/>
      <c r="B166" s="27"/>
      <c r="C166" s="28" t="s">
        <v>917</v>
      </c>
      <c r="D166" s="28"/>
      <c r="E166" s="28"/>
      <c r="F166" s="29">
        <v>339828.79</v>
      </c>
      <c r="G166" s="52"/>
      <c r="Q166" s="20"/>
      <c r="R166" s="34"/>
      <c r="S166" s="37"/>
    </row>
    <row r="167" spans="1:19" s="3" customFormat="1" ht="15" x14ac:dyDescent="0.25">
      <c r="A167" s="459" t="s">
        <v>1012</v>
      </c>
      <c r="B167" s="460"/>
      <c r="C167" s="460"/>
      <c r="D167" s="460"/>
      <c r="E167" s="460"/>
      <c r="F167" s="461"/>
      <c r="G167" s="52"/>
      <c r="Q167" s="20"/>
      <c r="R167" s="34" t="s">
        <v>1012</v>
      </c>
      <c r="S167" s="37"/>
    </row>
    <row r="168" spans="1:19" s="3" customFormat="1" ht="45" x14ac:dyDescent="0.25">
      <c r="A168" s="21">
        <v>51</v>
      </c>
      <c r="B168" s="22" t="s">
        <v>1013</v>
      </c>
      <c r="C168" s="23" t="s">
        <v>1014</v>
      </c>
      <c r="D168" s="32">
        <v>109.8</v>
      </c>
      <c r="E168" s="25">
        <v>3.28</v>
      </c>
      <c r="F168" s="25">
        <v>8121.25</v>
      </c>
      <c r="G168" s="52"/>
      <c r="Q168" s="20"/>
      <c r="R168" s="34"/>
      <c r="S168" s="37"/>
    </row>
    <row r="169" spans="1:19" s="3" customFormat="1" ht="33.75" x14ac:dyDescent="0.25">
      <c r="A169" s="21">
        <v>52</v>
      </c>
      <c r="B169" s="22" t="s">
        <v>1432</v>
      </c>
      <c r="C169" s="23" t="s">
        <v>1433</v>
      </c>
      <c r="D169" s="32">
        <v>75.599999999999994</v>
      </c>
      <c r="E169" s="25">
        <v>10.71</v>
      </c>
      <c r="F169" s="25">
        <v>18436.32</v>
      </c>
      <c r="G169" s="52"/>
      <c r="Q169" s="20"/>
      <c r="R169" s="34"/>
      <c r="S169" s="37"/>
    </row>
    <row r="170" spans="1:19" s="3" customFormat="1" ht="45" x14ac:dyDescent="0.25">
      <c r="A170" s="21">
        <v>53</v>
      </c>
      <c r="B170" s="22" t="s">
        <v>1015</v>
      </c>
      <c r="C170" s="23" t="s">
        <v>1016</v>
      </c>
      <c r="D170" s="32">
        <v>185.4</v>
      </c>
      <c r="E170" s="25">
        <v>50.78</v>
      </c>
      <c r="F170" s="25">
        <v>107326.58</v>
      </c>
      <c r="G170" s="52"/>
      <c r="Q170" s="20"/>
      <c r="R170" s="34"/>
      <c r="S170" s="37"/>
    </row>
    <row r="171" spans="1:19" s="3" customFormat="1" ht="15" x14ac:dyDescent="0.25">
      <c r="A171" s="459" t="s">
        <v>1017</v>
      </c>
      <c r="B171" s="460"/>
      <c r="C171" s="460"/>
      <c r="D171" s="460"/>
      <c r="E171" s="460"/>
      <c r="F171" s="461"/>
      <c r="G171" s="52"/>
      <c r="Q171" s="20"/>
      <c r="R171" s="34" t="s">
        <v>1017</v>
      </c>
      <c r="S171" s="37"/>
    </row>
    <row r="172" spans="1:19" s="3" customFormat="1" ht="33.75" x14ac:dyDescent="0.25">
      <c r="A172" s="21">
        <v>54</v>
      </c>
      <c r="B172" s="22" t="s">
        <v>1018</v>
      </c>
      <c r="C172" s="23" t="s">
        <v>1019</v>
      </c>
      <c r="D172" s="24">
        <v>5.2359999999999998</v>
      </c>
      <c r="E172" s="25">
        <v>17.95</v>
      </c>
      <c r="F172" s="25">
        <v>3324.29</v>
      </c>
      <c r="G172" s="52"/>
      <c r="Q172" s="20"/>
      <c r="R172" s="34"/>
      <c r="S172" s="37"/>
    </row>
    <row r="173" spans="1:19" s="3" customFormat="1" ht="45" x14ac:dyDescent="0.25">
      <c r="A173" s="21">
        <v>55</v>
      </c>
      <c r="B173" s="22" t="s">
        <v>1020</v>
      </c>
      <c r="C173" s="23" t="s">
        <v>1021</v>
      </c>
      <c r="D173" s="24">
        <v>5.2359999999999998</v>
      </c>
      <c r="E173" s="25">
        <v>2.91</v>
      </c>
      <c r="F173" s="25">
        <v>173.7</v>
      </c>
      <c r="G173" s="52"/>
      <c r="Q173" s="20"/>
      <c r="R173" s="34"/>
      <c r="S173" s="37"/>
    </row>
    <row r="174" spans="1:19" s="3" customFormat="1" ht="15" x14ac:dyDescent="0.25">
      <c r="A174" s="443" t="s">
        <v>1007</v>
      </c>
      <c r="B174" s="444"/>
      <c r="C174" s="444"/>
      <c r="D174" s="444"/>
      <c r="E174" s="445"/>
      <c r="F174" s="36">
        <v>614387.43000000005</v>
      </c>
      <c r="G174" s="52"/>
      <c r="Q174" s="20"/>
      <c r="R174" s="34"/>
      <c r="S174" s="37" t="s">
        <v>1007</v>
      </c>
    </row>
    <row r="175" spans="1:19" s="3" customFormat="1" ht="15" x14ac:dyDescent="0.25">
      <c r="A175" s="443" t="s">
        <v>1008</v>
      </c>
      <c r="B175" s="444"/>
      <c r="C175" s="444"/>
      <c r="D175" s="444"/>
      <c r="E175" s="445"/>
      <c r="F175" s="36">
        <v>386767.15</v>
      </c>
      <c r="G175" s="52"/>
      <c r="Q175" s="20"/>
      <c r="R175" s="34"/>
      <c r="S175" s="37" t="s">
        <v>1008</v>
      </c>
    </row>
    <row r="176" spans="1:19" s="3" customFormat="1" ht="15" x14ac:dyDescent="0.25">
      <c r="A176" s="443" t="s">
        <v>1009</v>
      </c>
      <c r="B176" s="444"/>
      <c r="C176" s="444"/>
      <c r="D176" s="444"/>
      <c r="E176" s="445"/>
      <c r="F176" s="36">
        <v>237603.96</v>
      </c>
      <c r="G176" s="52"/>
      <c r="Q176" s="20"/>
      <c r="R176" s="34"/>
      <c r="S176" s="37" t="s">
        <v>1009</v>
      </c>
    </row>
    <row r="177" spans="1:19" s="3" customFormat="1" ht="15" x14ac:dyDescent="0.25">
      <c r="A177" s="443" t="s">
        <v>1434</v>
      </c>
      <c r="B177" s="444"/>
      <c r="C177" s="444"/>
      <c r="D177" s="444"/>
      <c r="E177" s="445"/>
      <c r="F177" s="36">
        <v>1238758.54</v>
      </c>
      <c r="G177" s="52"/>
      <c r="Q177" s="20"/>
      <c r="R177" s="34"/>
      <c r="S177" s="37" t="s">
        <v>1434</v>
      </c>
    </row>
    <row r="178" spans="1:19" s="3" customFormat="1" ht="15" x14ac:dyDescent="0.25">
      <c r="A178" s="456" t="s">
        <v>1435</v>
      </c>
      <c r="B178" s="457"/>
      <c r="C178" s="457"/>
      <c r="D178" s="457"/>
      <c r="E178" s="457"/>
      <c r="F178" s="458"/>
      <c r="G178" s="52"/>
      <c r="Q178" s="20" t="s">
        <v>1435</v>
      </c>
      <c r="R178" s="34"/>
      <c r="S178" s="37"/>
    </row>
    <row r="179" spans="1:19" s="3" customFormat="1" ht="33.75" x14ac:dyDescent="0.25">
      <c r="A179" s="21">
        <v>56</v>
      </c>
      <c r="B179" s="22" t="s">
        <v>1416</v>
      </c>
      <c r="C179" s="23" t="s">
        <v>1436</v>
      </c>
      <c r="D179" s="24">
        <v>8.5380000000000003</v>
      </c>
      <c r="E179" s="25">
        <v>4746.49</v>
      </c>
      <c r="F179" s="25">
        <v>667009.30000000005</v>
      </c>
      <c r="G179" s="52"/>
      <c r="Q179" s="20"/>
      <c r="R179" s="34"/>
      <c r="S179" s="37"/>
    </row>
    <row r="180" spans="1:19" s="3" customFormat="1" ht="15" x14ac:dyDescent="0.25">
      <c r="A180" s="26"/>
      <c r="B180" s="27"/>
      <c r="C180" s="28" t="s">
        <v>1437</v>
      </c>
      <c r="D180" s="28"/>
      <c r="E180" s="28"/>
      <c r="F180" s="29">
        <v>293644.90999999997</v>
      </c>
      <c r="G180" s="52"/>
      <c r="Q180" s="20"/>
      <c r="R180" s="34"/>
      <c r="S180" s="37"/>
    </row>
    <row r="181" spans="1:19" s="3" customFormat="1" ht="15" x14ac:dyDescent="0.25">
      <c r="A181" s="26"/>
      <c r="B181" s="27"/>
      <c r="C181" s="28" t="s">
        <v>1438</v>
      </c>
      <c r="D181" s="28"/>
      <c r="E181" s="28"/>
      <c r="F181" s="29">
        <v>195763.27</v>
      </c>
      <c r="G181" s="52"/>
      <c r="Q181" s="20"/>
      <c r="R181" s="34"/>
      <c r="S181" s="37"/>
    </row>
    <row r="182" spans="1:19" s="3" customFormat="1" ht="15" x14ac:dyDescent="0.25">
      <c r="A182" s="26"/>
      <c r="B182" s="27"/>
      <c r="C182" s="28" t="s">
        <v>917</v>
      </c>
      <c r="D182" s="28"/>
      <c r="E182" s="28"/>
      <c r="F182" s="29">
        <v>1156417.48</v>
      </c>
      <c r="G182" s="52"/>
      <c r="Q182" s="20"/>
      <c r="R182" s="34"/>
      <c r="S182" s="37"/>
    </row>
    <row r="183" spans="1:19" s="3" customFormat="1" ht="33.75" x14ac:dyDescent="0.25">
      <c r="A183" s="21">
        <v>57</v>
      </c>
      <c r="B183" s="22" t="s">
        <v>926</v>
      </c>
      <c r="C183" s="23" t="s">
        <v>927</v>
      </c>
      <c r="D183" s="24">
        <v>8.5380000000000003</v>
      </c>
      <c r="E183" s="25">
        <v>12990.48</v>
      </c>
      <c r="F183" s="25">
        <v>1157928.78</v>
      </c>
      <c r="G183" s="52"/>
      <c r="Q183" s="20"/>
      <c r="R183" s="34"/>
      <c r="S183" s="37"/>
    </row>
    <row r="184" spans="1:19" s="3" customFormat="1" ht="22.5" x14ac:dyDescent="0.25">
      <c r="A184" s="21">
        <v>58</v>
      </c>
      <c r="B184" s="22" t="s">
        <v>928</v>
      </c>
      <c r="C184" s="23" t="s">
        <v>1064</v>
      </c>
      <c r="D184" s="24">
        <v>2.5999999999999999E-2</v>
      </c>
      <c r="E184" s="25">
        <v>716.71</v>
      </c>
      <c r="F184" s="25">
        <v>660.16</v>
      </c>
      <c r="G184" s="52"/>
      <c r="Q184" s="20"/>
      <c r="R184" s="34"/>
      <c r="S184" s="37"/>
    </row>
    <row r="185" spans="1:19" s="3" customFormat="1" ht="15" x14ac:dyDescent="0.25">
      <c r="A185" s="26"/>
      <c r="B185" s="27"/>
      <c r="C185" s="28" t="s">
        <v>1439</v>
      </c>
      <c r="D185" s="28"/>
      <c r="E185" s="28"/>
      <c r="F185" s="29">
        <v>626.33000000000004</v>
      </c>
      <c r="G185" s="52"/>
      <c r="Q185" s="20"/>
      <c r="R185" s="34"/>
      <c r="S185" s="37"/>
    </row>
    <row r="186" spans="1:19" s="3" customFormat="1" ht="15" x14ac:dyDescent="0.25">
      <c r="A186" s="26"/>
      <c r="B186" s="27"/>
      <c r="C186" s="28" t="s">
        <v>1440</v>
      </c>
      <c r="D186" s="28"/>
      <c r="E186" s="28"/>
      <c r="F186" s="29">
        <v>356.15</v>
      </c>
      <c r="G186" s="52"/>
      <c r="Q186" s="20"/>
      <c r="R186" s="34"/>
      <c r="S186" s="37"/>
    </row>
    <row r="187" spans="1:19" s="3" customFormat="1" ht="15" x14ac:dyDescent="0.25">
      <c r="A187" s="26"/>
      <c r="B187" s="27"/>
      <c r="C187" s="28" t="s">
        <v>917</v>
      </c>
      <c r="D187" s="28"/>
      <c r="E187" s="28"/>
      <c r="F187" s="29">
        <v>1642.64</v>
      </c>
      <c r="G187" s="52"/>
      <c r="Q187" s="20"/>
      <c r="R187" s="34"/>
      <c r="S187" s="37"/>
    </row>
    <row r="188" spans="1:19" s="3" customFormat="1" ht="22.5" x14ac:dyDescent="0.25">
      <c r="A188" s="21">
        <v>59</v>
      </c>
      <c r="B188" s="22" t="s">
        <v>932</v>
      </c>
      <c r="C188" s="23" t="s">
        <v>933</v>
      </c>
      <c r="D188" s="24">
        <v>5.2999999999999999E-2</v>
      </c>
      <c r="E188" s="25">
        <v>711.5</v>
      </c>
      <c r="F188" s="25">
        <v>291.49</v>
      </c>
      <c r="G188" s="52"/>
      <c r="Q188" s="20"/>
      <c r="R188" s="34"/>
      <c r="S188" s="37"/>
    </row>
    <row r="189" spans="1:19" s="3" customFormat="1" ht="33.75" x14ac:dyDescent="0.25">
      <c r="A189" s="21">
        <v>60</v>
      </c>
      <c r="B189" s="22" t="s">
        <v>934</v>
      </c>
      <c r="C189" s="23" t="s">
        <v>1067</v>
      </c>
      <c r="D189" s="24">
        <v>2.5999999999999999E-2</v>
      </c>
      <c r="E189" s="25">
        <v>202.5</v>
      </c>
      <c r="F189" s="25">
        <v>189.43</v>
      </c>
      <c r="G189" s="52"/>
      <c r="Q189" s="20"/>
      <c r="R189" s="34"/>
      <c r="S189" s="37"/>
    </row>
    <row r="190" spans="1:19" s="3" customFormat="1" ht="15" x14ac:dyDescent="0.25">
      <c r="A190" s="26"/>
      <c r="B190" s="27"/>
      <c r="C190" s="28" t="s">
        <v>1441</v>
      </c>
      <c r="D190" s="28"/>
      <c r="E190" s="28"/>
      <c r="F190" s="29">
        <v>179.49</v>
      </c>
      <c r="G190" s="52"/>
      <c r="Q190" s="20"/>
      <c r="R190" s="34"/>
      <c r="S190" s="37"/>
    </row>
    <row r="191" spans="1:19" s="3" customFormat="1" ht="15" x14ac:dyDescent="0.25">
      <c r="A191" s="26"/>
      <c r="B191" s="27"/>
      <c r="C191" s="28" t="s">
        <v>1442</v>
      </c>
      <c r="D191" s="28"/>
      <c r="E191" s="28"/>
      <c r="F191" s="29">
        <v>102.06</v>
      </c>
      <c r="G191" s="52"/>
      <c r="Q191" s="20"/>
      <c r="R191" s="34"/>
      <c r="S191" s="37"/>
    </row>
    <row r="192" spans="1:19" s="3" customFormat="1" ht="15" x14ac:dyDescent="0.25">
      <c r="A192" s="26"/>
      <c r="B192" s="27"/>
      <c r="C192" s="28" t="s">
        <v>917</v>
      </c>
      <c r="D192" s="28"/>
      <c r="E192" s="28"/>
      <c r="F192" s="29">
        <v>470.98</v>
      </c>
      <c r="G192" s="52"/>
      <c r="Q192" s="20"/>
      <c r="R192" s="34"/>
      <c r="S192" s="37"/>
    </row>
    <row r="193" spans="1:19" s="3" customFormat="1" ht="22.5" x14ac:dyDescent="0.25">
      <c r="A193" s="21">
        <v>61</v>
      </c>
      <c r="B193" s="22" t="s">
        <v>932</v>
      </c>
      <c r="C193" s="23" t="s">
        <v>933</v>
      </c>
      <c r="D193" s="33">
        <v>2.6499999999999999E-2</v>
      </c>
      <c r="E193" s="25">
        <v>711.5</v>
      </c>
      <c r="F193" s="25">
        <v>145.75</v>
      </c>
      <c r="G193" s="52"/>
      <c r="Q193" s="20"/>
      <c r="R193" s="34"/>
      <c r="S193" s="37"/>
    </row>
    <row r="194" spans="1:19" s="3" customFormat="1" ht="33.75" x14ac:dyDescent="0.25">
      <c r="A194" s="21">
        <v>62</v>
      </c>
      <c r="B194" s="22" t="s">
        <v>1443</v>
      </c>
      <c r="C194" s="23" t="s">
        <v>1444</v>
      </c>
      <c r="D194" s="30">
        <v>4.4800000000000004</v>
      </c>
      <c r="E194" s="25">
        <v>101.15</v>
      </c>
      <c r="F194" s="25">
        <v>18225.78</v>
      </c>
      <c r="G194" s="52"/>
      <c r="Q194" s="20"/>
      <c r="R194" s="34"/>
      <c r="S194" s="37"/>
    </row>
    <row r="195" spans="1:19" s="3" customFormat="1" ht="15" x14ac:dyDescent="0.25">
      <c r="A195" s="26"/>
      <c r="B195" s="27"/>
      <c r="C195" s="28" t="s">
        <v>1445</v>
      </c>
      <c r="D195" s="28"/>
      <c r="E195" s="28"/>
      <c r="F195" s="29">
        <v>18577.759999999998</v>
      </c>
      <c r="G195" s="52"/>
      <c r="Q195" s="20"/>
      <c r="R195" s="34"/>
      <c r="S195" s="37"/>
    </row>
    <row r="196" spans="1:19" s="3" customFormat="1" ht="15" x14ac:dyDescent="0.25">
      <c r="A196" s="26"/>
      <c r="B196" s="27"/>
      <c r="C196" s="28" t="s">
        <v>1446</v>
      </c>
      <c r="D196" s="28"/>
      <c r="E196" s="28"/>
      <c r="F196" s="29">
        <v>10641.63</v>
      </c>
      <c r="G196" s="52"/>
      <c r="Q196" s="20"/>
      <c r="R196" s="34"/>
      <c r="S196" s="37"/>
    </row>
    <row r="197" spans="1:19" s="3" customFormat="1" ht="15" x14ac:dyDescent="0.25">
      <c r="A197" s="26"/>
      <c r="B197" s="27"/>
      <c r="C197" s="28" t="s">
        <v>917</v>
      </c>
      <c r="D197" s="28"/>
      <c r="E197" s="28"/>
      <c r="F197" s="29">
        <v>47445.17</v>
      </c>
      <c r="G197" s="52"/>
      <c r="Q197" s="20"/>
      <c r="R197" s="34"/>
      <c r="S197" s="37"/>
    </row>
    <row r="198" spans="1:19" s="3" customFormat="1" ht="33.75" x14ac:dyDescent="0.25">
      <c r="A198" s="21">
        <v>63</v>
      </c>
      <c r="B198" s="22" t="s">
        <v>920</v>
      </c>
      <c r="C198" s="23" t="s">
        <v>921</v>
      </c>
      <c r="D198" s="30">
        <v>4.4800000000000004</v>
      </c>
      <c r="E198" s="25">
        <v>1121</v>
      </c>
      <c r="F198" s="25">
        <v>49618.15</v>
      </c>
      <c r="G198" s="52"/>
      <c r="Q198" s="20"/>
      <c r="R198" s="34"/>
      <c r="S198" s="37"/>
    </row>
    <row r="199" spans="1:19" s="3" customFormat="1" ht="15" x14ac:dyDescent="0.25">
      <c r="A199" s="443" t="s">
        <v>1007</v>
      </c>
      <c r="B199" s="444"/>
      <c r="C199" s="444"/>
      <c r="D199" s="444"/>
      <c r="E199" s="445"/>
      <c r="F199" s="36">
        <v>1894068.84</v>
      </c>
      <c r="G199" s="52"/>
      <c r="Q199" s="20"/>
      <c r="R199" s="34"/>
      <c r="S199" s="37" t="s">
        <v>1007</v>
      </c>
    </row>
    <row r="200" spans="1:19" s="3" customFormat="1" ht="15" x14ac:dyDescent="0.25">
      <c r="A200" s="443" t="s">
        <v>1008</v>
      </c>
      <c r="B200" s="444"/>
      <c r="C200" s="444"/>
      <c r="D200" s="444"/>
      <c r="E200" s="445"/>
      <c r="F200" s="36">
        <v>313028.49</v>
      </c>
      <c r="G200" s="52"/>
      <c r="Q200" s="20"/>
      <c r="R200" s="34"/>
      <c r="S200" s="37" t="s">
        <v>1008</v>
      </c>
    </row>
    <row r="201" spans="1:19" s="3" customFormat="1" ht="15" x14ac:dyDescent="0.25">
      <c r="A201" s="443" t="s">
        <v>1009</v>
      </c>
      <c r="B201" s="444"/>
      <c r="C201" s="444"/>
      <c r="D201" s="444"/>
      <c r="E201" s="445"/>
      <c r="F201" s="36">
        <v>206863.11</v>
      </c>
      <c r="G201" s="52"/>
      <c r="Q201" s="20"/>
      <c r="R201" s="34"/>
      <c r="S201" s="37" t="s">
        <v>1009</v>
      </c>
    </row>
    <row r="202" spans="1:19" s="3" customFormat="1" ht="15" x14ac:dyDescent="0.25">
      <c r="A202" s="443" t="s">
        <v>1447</v>
      </c>
      <c r="B202" s="444"/>
      <c r="C202" s="444"/>
      <c r="D202" s="444"/>
      <c r="E202" s="445"/>
      <c r="F202" s="36">
        <v>2413960.44</v>
      </c>
      <c r="G202" s="52"/>
      <c r="Q202" s="20"/>
      <c r="R202" s="34"/>
      <c r="S202" s="37" t="s">
        <v>1447</v>
      </c>
    </row>
    <row r="203" spans="1:19" s="3" customFormat="1" ht="15" x14ac:dyDescent="0.25">
      <c r="A203" s="456" t="s">
        <v>1448</v>
      </c>
      <c r="B203" s="457"/>
      <c r="C203" s="457"/>
      <c r="D203" s="457"/>
      <c r="E203" s="457"/>
      <c r="F203" s="458"/>
      <c r="G203" s="52"/>
      <c r="Q203" s="20" t="s">
        <v>1448</v>
      </c>
      <c r="R203" s="34"/>
      <c r="S203" s="37"/>
    </row>
    <row r="204" spans="1:19" s="3" customFormat="1" ht="22.5" x14ac:dyDescent="0.25">
      <c r="A204" s="21">
        <v>64</v>
      </c>
      <c r="B204" s="22" t="s">
        <v>1449</v>
      </c>
      <c r="C204" s="23" t="s">
        <v>1450</v>
      </c>
      <c r="D204" s="32">
        <v>0.3</v>
      </c>
      <c r="E204" s="25">
        <v>80.569999999999993</v>
      </c>
      <c r="F204" s="25">
        <v>1082.69</v>
      </c>
      <c r="G204" s="52"/>
      <c r="Q204" s="20"/>
      <c r="R204" s="34"/>
      <c r="S204" s="37"/>
    </row>
    <row r="205" spans="1:19" s="3" customFormat="1" ht="15" x14ac:dyDescent="0.25">
      <c r="A205" s="26"/>
      <c r="B205" s="27"/>
      <c r="C205" s="28" t="s">
        <v>1451</v>
      </c>
      <c r="D205" s="28"/>
      <c r="E205" s="28"/>
      <c r="F205" s="29">
        <v>1575.05</v>
      </c>
      <c r="G205" s="52"/>
      <c r="Q205" s="20"/>
      <c r="R205" s="34"/>
      <c r="S205" s="37"/>
    </row>
    <row r="206" spans="1:19" s="3" customFormat="1" ht="15" x14ac:dyDescent="0.25">
      <c r="A206" s="26"/>
      <c r="B206" s="27"/>
      <c r="C206" s="28" t="s">
        <v>1452</v>
      </c>
      <c r="D206" s="28"/>
      <c r="E206" s="28"/>
      <c r="F206" s="29">
        <v>809.1</v>
      </c>
      <c r="G206" s="52"/>
      <c r="Q206" s="20"/>
      <c r="R206" s="34"/>
      <c r="S206" s="37"/>
    </row>
    <row r="207" spans="1:19" s="3" customFormat="1" ht="15" x14ac:dyDescent="0.25">
      <c r="A207" s="26"/>
      <c r="B207" s="27"/>
      <c r="C207" s="28" t="s">
        <v>917</v>
      </c>
      <c r="D207" s="28"/>
      <c r="E207" s="28"/>
      <c r="F207" s="29">
        <v>3466.84</v>
      </c>
      <c r="G207" s="52"/>
      <c r="Q207" s="20"/>
      <c r="R207" s="34"/>
      <c r="S207" s="37"/>
    </row>
    <row r="208" spans="1:19" s="3" customFormat="1" ht="33.75" x14ac:dyDescent="0.25">
      <c r="A208" s="21">
        <v>65</v>
      </c>
      <c r="B208" s="22" t="s">
        <v>926</v>
      </c>
      <c r="C208" s="23" t="s">
        <v>927</v>
      </c>
      <c r="D208" s="33">
        <v>1.11E-2</v>
      </c>
      <c r="E208" s="25">
        <v>12990.48</v>
      </c>
      <c r="F208" s="25">
        <v>1505.39</v>
      </c>
      <c r="G208" s="52"/>
      <c r="Q208" s="20"/>
      <c r="R208" s="34"/>
      <c r="S208" s="37"/>
    </row>
    <row r="209" spans="1:20" s="3" customFormat="1" ht="22.5" x14ac:dyDescent="0.25">
      <c r="A209" s="21">
        <v>66</v>
      </c>
      <c r="B209" s="22" t="s">
        <v>1215</v>
      </c>
      <c r="C209" s="23" t="s">
        <v>1216</v>
      </c>
      <c r="D209" s="35">
        <v>1.98E-3</v>
      </c>
      <c r="E209" s="25">
        <v>1275.18</v>
      </c>
      <c r="F209" s="25">
        <v>68.209999999999994</v>
      </c>
      <c r="G209" s="52"/>
      <c r="Q209" s="20"/>
      <c r="R209" s="34"/>
      <c r="S209" s="37"/>
    </row>
    <row r="210" spans="1:20" s="3" customFormat="1" ht="15" x14ac:dyDescent="0.25">
      <c r="A210" s="26"/>
      <c r="B210" s="27"/>
      <c r="C210" s="28" t="s">
        <v>1453</v>
      </c>
      <c r="D210" s="28"/>
      <c r="E210" s="28"/>
      <c r="F210" s="29">
        <v>58.59</v>
      </c>
      <c r="G210" s="52"/>
      <c r="Q210" s="20"/>
      <c r="R210" s="34"/>
      <c r="S210" s="37"/>
    </row>
    <row r="211" spans="1:20" s="3" customFormat="1" ht="15" x14ac:dyDescent="0.25">
      <c r="A211" s="26"/>
      <c r="B211" s="27"/>
      <c r="C211" s="28" t="s">
        <v>1454</v>
      </c>
      <c r="D211" s="28"/>
      <c r="E211" s="28"/>
      <c r="F211" s="29">
        <v>33.32</v>
      </c>
      <c r="G211" s="52"/>
      <c r="Q211" s="20"/>
      <c r="R211" s="34"/>
      <c r="S211" s="37"/>
    </row>
    <row r="212" spans="1:20" s="3" customFormat="1" ht="15" x14ac:dyDescent="0.25">
      <c r="A212" s="26"/>
      <c r="B212" s="27"/>
      <c r="C212" s="28" t="s">
        <v>917</v>
      </c>
      <c r="D212" s="28"/>
      <c r="E212" s="28"/>
      <c r="F212" s="29">
        <v>160.12</v>
      </c>
      <c r="G212" s="52"/>
      <c r="Q212" s="20"/>
      <c r="R212" s="34"/>
      <c r="S212" s="37"/>
    </row>
    <row r="213" spans="1:20" s="3" customFormat="1" ht="33.75" x14ac:dyDescent="0.25">
      <c r="A213" s="21">
        <v>67</v>
      </c>
      <c r="B213" s="22" t="s">
        <v>926</v>
      </c>
      <c r="C213" s="23" t="s">
        <v>927</v>
      </c>
      <c r="D213" s="24">
        <v>2E-3</v>
      </c>
      <c r="E213" s="25">
        <v>12990.48</v>
      </c>
      <c r="F213" s="25">
        <v>271.24</v>
      </c>
      <c r="G213" s="52"/>
      <c r="Q213" s="20"/>
      <c r="R213" s="34"/>
      <c r="S213" s="37"/>
    </row>
    <row r="214" spans="1:20" s="3" customFormat="1" ht="15" x14ac:dyDescent="0.25">
      <c r="A214" s="443" t="s">
        <v>1007</v>
      </c>
      <c r="B214" s="444"/>
      <c r="C214" s="444"/>
      <c r="D214" s="444"/>
      <c r="E214" s="445"/>
      <c r="F214" s="36">
        <v>2927.53</v>
      </c>
      <c r="G214" s="52"/>
      <c r="Q214" s="20"/>
      <c r="R214" s="34"/>
      <c r="S214" s="37" t="s">
        <v>1007</v>
      </c>
    </row>
    <row r="215" spans="1:20" s="3" customFormat="1" ht="15" x14ac:dyDescent="0.25">
      <c r="A215" s="443" t="s">
        <v>1008</v>
      </c>
      <c r="B215" s="444"/>
      <c r="C215" s="444"/>
      <c r="D215" s="444"/>
      <c r="E215" s="445"/>
      <c r="F215" s="36">
        <v>1633.64</v>
      </c>
      <c r="G215" s="52"/>
      <c r="Q215" s="20"/>
      <c r="R215" s="34"/>
      <c r="S215" s="37" t="s">
        <v>1008</v>
      </c>
    </row>
    <row r="216" spans="1:20" s="3" customFormat="1" ht="15" x14ac:dyDescent="0.25">
      <c r="A216" s="443" t="s">
        <v>1009</v>
      </c>
      <c r="B216" s="444"/>
      <c r="C216" s="444"/>
      <c r="D216" s="444"/>
      <c r="E216" s="445"/>
      <c r="F216" s="36">
        <v>842.42</v>
      </c>
      <c r="G216" s="52"/>
      <c r="Q216" s="20"/>
      <c r="R216" s="34"/>
      <c r="S216" s="37" t="s">
        <v>1009</v>
      </c>
    </row>
    <row r="217" spans="1:20" s="3" customFormat="1" ht="15" x14ac:dyDescent="0.25">
      <c r="A217" s="443" t="s">
        <v>1455</v>
      </c>
      <c r="B217" s="444"/>
      <c r="C217" s="444"/>
      <c r="D217" s="444"/>
      <c r="E217" s="445"/>
      <c r="F217" s="36">
        <v>5403.59</v>
      </c>
      <c r="G217" s="52"/>
      <c r="Q217" s="20"/>
      <c r="R217" s="34"/>
      <c r="S217" s="37" t="s">
        <v>1455</v>
      </c>
    </row>
    <row r="218" spans="1:20" s="3" customFormat="1" ht="15" x14ac:dyDescent="0.25">
      <c r="A218" s="443" t="s">
        <v>1023</v>
      </c>
      <c r="B218" s="444"/>
      <c r="C218" s="444"/>
      <c r="D218" s="444"/>
      <c r="E218" s="445"/>
      <c r="F218" s="36">
        <v>7650590.7400000002</v>
      </c>
      <c r="G218" s="52"/>
      <c r="T218" s="37" t="s">
        <v>1023</v>
      </c>
    </row>
    <row r="219" spans="1:20" s="3" customFormat="1" ht="15" x14ac:dyDescent="0.25">
      <c r="A219" s="443" t="s">
        <v>1008</v>
      </c>
      <c r="B219" s="444"/>
      <c r="C219" s="444"/>
      <c r="D219" s="444"/>
      <c r="E219" s="445"/>
      <c r="F219" s="36">
        <v>1717644.44</v>
      </c>
      <c r="G219" s="52"/>
      <c r="T219" s="37" t="s">
        <v>1008</v>
      </c>
    </row>
    <row r="220" spans="1:20" s="3" customFormat="1" ht="15" x14ac:dyDescent="0.25">
      <c r="A220" s="443" t="s">
        <v>1009</v>
      </c>
      <c r="B220" s="444"/>
      <c r="C220" s="444"/>
      <c r="D220" s="444"/>
      <c r="E220" s="445"/>
      <c r="F220" s="36">
        <v>1073091.8999999999</v>
      </c>
      <c r="G220" s="52"/>
      <c r="T220" s="37" t="s">
        <v>1009</v>
      </c>
    </row>
    <row r="221" spans="1:20" s="3" customFormat="1" ht="15" x14ac:dyDescent="0.25">
      <c r="A221" s="443" t="s">
        <v>1024</v>
      </c>
      <c r="B221" s="444"/>
      <c r="C221" s="444"/>
      <c r="D221" s="444"/>
      <c r="E221" s="445"/>
      <c r="F221" s="36">
        <v>10880176.9</v>
      </c>
      <c r="G221" s="52"/>
      <c r="T221" s="37" t="s">
        <v>1024</v>
      </c>
    </row>
    <row r="222" spans="1:20" s="3" customFormat="1" ht="11.25" customHeight="1" x14ac:dyDescent="0.25">
      <c r="A222" s="38"/>
      <c r="B222" s="38"/>
      <c r="C222" s="38"/>
      <c r="D222" s="38"/>
      <c r="E222" s="38"/>
      <c r="F222" s="38"/>
      <c r="G222" s="54"/>
      <c r="H222" s="38"/>
      <c r="I222" s="38"/>
      <c r="J222" s="38"/>
      <c r="K222" s="38"/>
      <c r="L222" s="39"/>
      <c r="M222" s="39"/>
      <c r="N222" s="39"/>
      <c r="O222" s="40"/>
    </row>
    <row r="223" spans="1:20" s="3" customFormat="1" ht="25.5" customHeight="1" x14ac:dyDescent="0.25">
      <c r="G223" s="52"/>
    </row>
    <row r="224" spans="1:20" s="10" customFormat="1" ht="13.5" customHeight="1" x14ac:dyDescent="0.2">
      <c r="A224" s="41" t="s">
        <v>1025</v>
      </c>
      <c r="B224" s="446"/>
      <c r="C224" s="446"/>
      <c r="D224" s="446"/>
      <c r="E224" s="446"/>
      <c r="F224" s="446"/>
      <c r="G224" s="53"/>
      <c r="P224" s="42"/>
      <c r="Q224" s="42"/>
      <c r="R224" s="42"/>
      <c r="S224" s="42"/>
      <c r="T224" s="42"/>
    </row>
    <row r="225" spans="1:20" s="10" customFormat="1" ht="13.5" customHeight="1" x14ac:dyDescent="0.2">
      <c r="A225" s="4"/>
      <c r="B225" s="447" t="s">
        <v>1027</v>
      </c>
      <c r="C225" s="447"/>
      <c r="D225" s="447"/>
      <c r="E225" s="447"/>
      <c r="F225" s="447"/>
      <c r="G225" s="53"/>
      <c r="P225" s="42"/>
      <c r="Q225" s="42"/>
      <c r="R225" s="42"/>
      <c r="S225" s="42"/>
      <c r="T225" s="42"/>
    </row>
    <row r="226" spans="1:20" s="10" customFormat="1" ht="13.5" customHeight="1" x14ac:dyDescent="0.2">
      <c r="A226" s="41" t="s">
        <v>1028</v>
      </c>
      <c r="B226" s="446"/>
      <c r="C226" s="446"/>
      <c r="D226" s="446"/>
      <c r="E226" s="446"/>
      <c r="F226" s="446"/>
      <c r="G226" s="53"/>
      <c r="P226" s="42"/>
      <c r="Q226" s="42"/>
      <c r="R226" s="42"/>
      <c r="S226" s="42"/>
      <c r="T226" s="42"/>
    </row>
    <row r="227" spans="1:20" s="10" customFormat="1" ht="13.5" customHeight="1" x14ac:dyDescent="0.2">
      <c r="B227" s="447" t="s">
        <v>1027</v>
      </c>
      <c r="C227" s="447"/>
      <c r="D227" s="447"/>
      <c r="E227" s="447"/>
      <c r="F227" s="447"/>
      <c r="G227" s="53"/>
      <c r="P227" s="42"/>
      <c r="Q227" s="42"/>
      <c r="R227" s="42"/>
      <c r="S227" s="42"/>
      <c r="T227" s="42"/>
    </row>
    <row r="228" spans="1:20" s="3" customFormat="1" ht="15" x14ac:dyDescent="0.25">
      <c r="G228" s="52"/>
      <c r="H228" s="10"/>
      <c r="I228" s="442"/>
      <c r="J228" s="442"/>
      <c r="K228" s="442"/>
    </row>
  </sheetData>
  <mergeCells count="58">
    <mergeCell ref="A2:F2"/>
    <mergeCell ref="A4:F4"/>
    <mergeCell ref="A5:F5"/>
    <mergeCell ref="A10:A11"/>
    <mergeCell ref="B10:B11"/>
    <mergeCell ref="C10:C11"/>
    <mergeCell ref="D10:D11"/>
    <mergeCell ref="E10:E11"/>
    <mergeCell ref="F10:F11"/>
    <mergeCell ref="C12:E12"/>
    <mergeCell ref="A13:F13"/>
    <mergeCell ref="A14:F14"/>
    <mergeCell ref="A26:F26"/>
    <mergeCell ref="A37:E37"/>
    <mergeCell ref="A38:E38"/>
    <mergeCell ref="A39:E39"/>
    <mergeCell ref="A40:E40"/>
    <mergeCell ref="A41:F41"/>
    <mergeCell ref="A69:E69"/>
    <mergeCell ref="A70:E70"/>
    <mergeCell ref="A71:E71"/>
    <mergeCell ref="A72:E72"/>
    <mergeCell ref="A73:F73"/>
    <mergeCell ref="A88:E88"/>
    <mergeCell ref="A89:E89"/>
    <mergeCell ref="A90:E90"/>
    <mergeCell ref="A91:E91"/>
    <mergeCell ref="A92:F92"/>
    <mergeCell ref="A142:E142"/>
    <mergeCell ref="A143:E143"/>
    <mergeCell ref="A144:E144"/>
    <mergeCell ref="A145:E145"/>
    <mergeCell ref="A146:F146"/>
    <mergeCell ref="A167:F167"/>
    <mergeCell ref="A171:F171"/>
    <mergeCell ref="A174:E174"/>
    <mergeCell ref="A175:E175"/>
    <mergeCell ref="A176:E176"/>
    <mergeCell ref="A177:E177"/>
    <mergeCell ref="A178:F178"/>
    <mergeCell ref="A199:E199"/>
    <mergeCell ref="A200:E200"/>
    <mergeCell ref="A201:E201"/>
    <mergeCell ref="A202:E202"/>
    <mergeCell ref="A203:F203"/>
    <mergeCell ref="A214:E214"/>
    <mergeCell ref="A215:E215"/>
    <mergeCell ref="A216:E216"/>
    <mergeCell ref="A217:E217"/>
    <mergeCell ref="B225:F225"/>
    <mergeCell ref="B226:F226"/>
    <mergeCell ref="B227:F227"/>
    <mergeCell ref="I228:K228"/>
    <mergeCell ref="A218:E218"/>
    <mergeCell ref="A219:E219"/>
    <mergeCell ref="A220:E220"/>
    <mergeCell ref="A221:E221"/>
    <mergeCell ref="B224:F224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СВОДНАЯ текущий (2)</vt:lpstr>
      <vt:lpstr>СВОДНАЯ текущий</vt:lpstr>
      <vt:lpstr>ВСЕ СМЕТЫ КДС</vt:lpstr>
      <vt:lpstr>02-01-04 Архитектурно-строи (2)</vt:lpstr>
      <vt:lpstr>02-01-06 Архитектурно-строитель</vt:lpstr>
      <vt:lpstr>02-01-05 Архитектурно-строитель</vt:lpstr>
      <vt:lpstr>'02-01-04 Архитектурно-строи (2)'!Заголовки_для_печати</vt:lpstr>
      <vt:lpstr>'02-01-05 Архитектурно-строитель'!Заголовки_для_печати</vt:lpstr>
      <vt:lpstr>'02-01-06 Архитектурно-строитель'!Заголовки_для_печати</vt:lpstr>
      <vt:lpstr>'ВСЕ СМЕТЫ КДС'!Заголовки_для_печати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Анастасия</dc:creator>
  <cp:keywords/>
  <dc:description/>
  <cp:lastModifiedBy>Admin</cp:lastModifiedBy>
  <cp:revision/>
  <cp:lastPrinted>2024-02-27T15:17:46Z</cp:lastPrinted>
  <dcterms:created xsi:type="dcterms:W3CDTF">2024-01-29T14:06:29Z</dcterms:created>
  <dcterms:modified xsi:type="dcterms:W3CDTF">2024-02-28T07:28:07Z</dcterms:modified>
  <cp:category/>
  <cp:contentStatus/>
</cp:coreProperties>
</file>